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drawings/drawing10.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Z:\bresmed health solutions\2. client folders\Mundi Pharma\P14046 Universal Pain Model\15. Manuscript\SUBMISSION\"/>
    </mc:Choice>
  </mc:AlternateContent>
  <bookViews>
    <workbookView xWindow="840" yWindow="480" windowWidth="13290" windowHeight="6675" tabRatio="780"/>
  </bookViews>
  <sheets>
    <sheet name="Main Menu" sheetId="38" r:id="rId1"/>
    <sheet name="Model Information" sheetId="45" r:id="rId2"/>
    <sheet name="Controls" sheetId="50" r:id="rId3"/>
    <sheet name="Input Sheet" sheetId="39" r:id="rId4"/>
    <sheet name="Calculations Tx1" sheetId="46" r:id="rId5"/>
    <sheet name="Calculations Tx2" sheetId="55" r:id="rId6"/>
    <sheet name="Live Results" sheetId="47" r:id="rId7"/>
    <sheet name="Scenarios" sheetId="59" r:id="rId8"/>
    <sheet name="OWSA" sheetId="58" r:id="rId9"/>
    <sheet name="PSA" sheetId="57" r:id="rId10"/>
    <sheet name="Parameters" sheetId="48" r:id="rId11"/>
    <sheet name="References" sheetId="49" r:id="rId12"/>
    <sheet name="Lists" sheetId="54" r:id="rId13"/>
  </sheets>
  <definedNames>
    <definedName name="BaseCase.costmultiplier_noveltherapy">Controls!$K$23</definedName>
    <definedName name="BaseCase.doseadj_init">Controls!$K$43</definedName>
    <definedName name="BaseCase.NumPats">Controls!$K$19</definedName>
    <definedName name="BaseCase.PatPathway">Controls!$K$30</definedName>
    <definedName name="BaseCase.prob.discont.after.failed.1L">Controls!$K$26</definedName>
    <definedName name="BaseCase.prob.discont.after.failed.2L">Controls!$K$28</definedName>
    <definedName name="BaseCase.prop_disc_GP">Controls!$K$47</definedName>
    <definedName name="BaseCase.prop_improv_AE_noveltherapy">Controls!$K$45</definedName>
    <definedName name="BaseCase.prop_naus_GP">Controls!$K$49</definedName>
    <definedName name="BaseCase.standarderror">Controls!$K$17</definedName>
    <definedName name="BaseCase.TimeHorizon">Controls!$K$11</definedName>
    <definedName name="BaseCase.titration">Controls!$K$32</definedName>
    <definedName name="BaseCase.Tx1Arm_1LTxoptions">Controls!$K$34</definedName>
    <definedName name="BaseCase.Tx1Arm_2LTxoptions">Controls!$K$36</definedName>
    <definedName name="BaseCase.Tx2Arm_2LTxoptions">Controls!$K$38</definedName>
    <definedName name="BaseCase.umult_failed1L">Controls!$K$51</definedName>
    <definedName name="BaseCase.umult_failed2L">Controls!$K$53</definedName>
    <definedName name="BaseCase.utilitypercimp_NovelTherap">Controls!$K$21</definedName>
    <definedName name="BaseCase.withd_mult_init">Controls!$K$41</definedName>
    <definedName name="btn_lastsheetcalc">Lists!$H$2</definedName>
    <definedName name="btn_lastsheetinputs">Lists!$H$3</definedName>
    <definedName name="btn_lastsheetscen">Lists!$H$4</definedName>
    <definedName name="c_constipation">'Input Sheet'!$D$81</definedName>
    <definedName name="c_cycle_2Ltx_tx1arm">'Input Sheet'!$C$22</definedName>
    <definedName name="c_cycle_2Ltx_tx2arm">'Input Sheet'!$C$23</definedName>
    <definedName name="c_cycle_3Ltx_tx1modelarm">'Input Sheet'!$C$24</definedName>
    <definedName name="c_cycle_3Ltx_tx2modelarm">'Input Sheet'!$C$25</definedName>
    <definedName name="c_cycle_ae">'Input Sheet'!$C$19</definedName>
    <definedName name="c_cycle_comed_morphine">'Input Sheet'!$D$77</definedName>
    <definedName name="c_cycle_comed_oxycodone">'Input Sheet'!$D$80</definedName>
    <definedName name="c_cycle_comed_tx1">'Input Sheet'!$C$17</definedName>
    <definedName name="c_cycle_comed_tx2">'Input Sheet'!$C$18</definedName>
    <definedName name="c_cycle_discontinued">'Input Sheet'!$C$26</definedName>
    <definedName name="c_cycle_Tx_morphine">'Input Sheet'!$D$76</definedName>
    <definedName name="c_cycle_Tx_oxycodone">'Input Sheet'!$D$79</definedName>
    <definedName name="c_cycle_tx_tx1">'Input Sheet'!$C$15</definedName>
    <definedName name="c_cycle_tx_tx1_init">'Input Sheet'!$C$27</definedName>
    <definedName name="c_cycle_tx_tx2">'Input Sheet'!$C$16</definedName>
    <definedName name="c_cycle_tx_tx2_init">'Input Sheet'!$C$28</definedName>
    <definedName name="c_cycle_withd_AE">'Input Sheet'!$C$20</definedName>
    <definedName name="c_cycle_withd_other">'Input Sheet'!$C$21</definedName>
    <definedName name="c_GP">'Input Sheet'!$D$82</definedName>
    <definedName name="c_withdrawal">'Input Sheet'!$D$78</definedName>
    <definedName name="cont.costmultiplier_noveltherapy">Controls!$E$23</definedName>
    <definedName name="cont.CycleLength">Controls!$E$13</definedName>
    <definedName name="cont.CycleProp">Controls!$E$15</definedName>
    <definedName name="cont.doseadj_init">Controls!$E$43</definedName>
    <definedName name="cont.NumPats">Controls!$E$19</definedName>
    <definedName name="cont.PatPathway">Controls!$E$30</definedName>
    <definedName name="cont.prob.discont.after.failed.1L">Controls!$E$26</definedName>
    <definedName name="cont.prob.discont.after.failed.2L">Controls!$E$28</definedName>
    <definedName name="cont.prop_disc_GP">Controls!$E$47</definedName>
    <definedName name="cont.prop_improv_AE_noveltherapy">Controls!$E$45</definedName>
    <definedName name="cont.prop_naus_GP">Controls!$E$49</definedName>
    <definedName name="cont.standarderror">Controls!$E$17</definedName>
    <definedName name="cont.TimeHorizon">Controls!$E$11</definedName>
    <definedName name="cont.titration">Controls!$E$32</definedName>
    <definedName name="cont.Tx1Arm_1LTxoptions">Controls!$E$34</definedName>
    <definedName name="cont.Tx1Arm_2LTxoptions">Controls!$E$36</definedName>
    <definedName name="cont.Tx2Arm_2LTxoptions">Controls!$E$38</definedName>
    <definedName name="cont.umult_failed1L">Controls!$E$51</definedName>
    <definedName name="cont.umult_failed2L">Controls!$E$53</definedName>
    <definedName name="cont.utilitypercimp_NovelTherap">Controls!$E$21</definedName>
    <definedName name="cont.withd_mult_init">Controls!$E$41</definedName>
    <definedName name="cycle_prob_const">'Input Sheet'!$H$146</definedName>
    <definedName name="cycle_prob_morphine_tolerableAE">'Input Sheet'!$H$147</definedName>
    <definedName name="cycle_prob_morphine_withd_AEs">'Input Sheet'!$H$148</definedName>
    <definedName name="cycle_prob_morphine_withd_other">'Input Sheet'!$H$149</definedName>
    <definedName name="cycle_prob_nausea">'Input Sheet'!$H$145</definedName>
    <definedName name="cycle_prob_oxy_tolerableAE">'Input Sheet'!$H$153</definedName>
    <definedName name="cycle_prob_oxy_withdrawAE">'Input Sheet'!$H$154</definedName>
    <definedName name="cycle_prob_oxy_withdrawother">'Input Sheet'!$H$155</definedName>
    <definedName name="HEAD_calculations">Lists!$D$6</definedName>
    <definedName name="HEAD_controls">Lists!$D$9</definedName>
    <definedName name="HEAD_inputs">Lists!$D$4</definedName>
    <definedName name="HEAD_main_menu">Lists!$D$8</definedName>
    <definedName name="HEAD_model_description">Lists!$D$3</definedName>
    <definedName name="HEAD_parameters">Lists!$D$5</definedName>
    <definedName name="HEAD_references">Lists!$D$10</definedName>
    <definedName name="HEAD_results">Lists!$D$7</definedName>
    <definedName name="HEAD_scen_sens">Lists!$D$11</definedName>
    <definedName name="LiveResults_ICER">'Live Results'!$C$13</definedName>
    <definedName name="NameArray_Costs">'Calculations Tx1'!$BO$12:$BY$12</definedName>
    <definedName name="NICE2012_InfFactor">'Input Sheet'!$C$112</definedName>
    <definedName name="OWSA_ICER">OWSA!$F$62</definedName>
    <definedName name="OWSA_IMNB">OWSA!$G$62</definedName>
    <definedName name="OWSA_INB_Threshold">OWSA!$D$20</definedName>
    <definedName name="OWSA_TotCost_Tx1">OWSA!$D$61</definedName>
    <definedName name="OWSA_TotCost_Tx2">OWSA!$D$62</definedName>
    <definedName name="OWSA_TotQALY_Tx1">OWSA!$E$61</definedName>
    <definedName name="OWSA_TotQALY_Tx2">OWSA!$E$62</definedName>
    <definedName name="p_c_cycle_2Ltx_tx1arm">Parameters!$O$26</definedName>
    <definedName name="p_c_cycle_2Ltx_tx2arm">Parameters!$O$27</definedName>
    <definedName name="p_c_cycle_3Ltx_tx1modelarm">Parameters!$O$28</definedName>
    <definedName name="p_c_cycle_3Ltx_tx2modelarm">Parameters!$O$29</definedName>
    <definedName name="p_c_cycle_ae">Parameters!$O$23</definedName>
    <definedName name="p_c_cycle_comed_tx1">Parameters!$O$21</definedName>
    <definedName name="p_c_cycle_comed_tx2">Parameters!$O$22</definedName>
    <definedName name="p_c_cycle_discontinued">Parameters!$O$30</definedName>
    <definedName name="p_c_cycle_tx_tx1">Parameters!$O$19</definedName>
    <definedName name="p_c_cycle_tx_tx1_init">Parameters!$O$31</definedName>
    <definedName name="p_c_cycle_tx_tx2">Parameters!$O$20</definedName>
    <definedName name="p_c_cycle_tx_tx2_init">Parameters!$O$32</definedName>
    <definedName name="p_c_cycle_withd_AE">Parameters!$O$24</definedName>
    <definedName name="p_c_cycle_withd_other">Parameters!$O$25</definedName>
    <definedName name="p_cont.standarderror">Parameters!$O$17</definedName>
    <definedName name="p_model_length">Parameters!$O$15</definedName>
    <definedName name="p_num_pats">Parameters!$O$16</definedName>
    <definedName name="p_prob_AE_Tx1arm_1L">Parameters!$O$47</definedName>
    <definedName name="p_prob_AE_Tx1arm_2L">Parameters!$O$53</definedName>
    <definedName name="p_prob_AE_Tx2arm_1L">Parameters!$O$48</definedName>
    <definedName name="p_prob_AE_Tx2arm_2L">Parameters!$O$54</definedName>
    <definedName name="p_prob_discontafter1L">Parameters!$O$59</definedName>
    <definedName name="p_prob_discontafter2L">Parameters!$O$60</definedName>
    <definedName name="p_prob_withdAE_Tx1arm_1L">Parameters!$O$49</definedName>
    <definedName name="p_prob_withdAE_Tx1arm_1L_init">Parameters!$O$61</definedName>
    <definedName name="p_prob_withdAE_Tx1arm_2L">Parameters!$O$55</definedName>
    <definedName name="p_prob_withdAE_Tx2arm_1L">Parameters!$O$50</definedName>
    <definedName name="p_prob_withdAE_Tx2arm_1L_init">Parameters!$O$62</definedName>
    <definedName name="p_prob_withdAE_Tx2arm_2L">Parameters!$O$56</definedName>
    <definedName name="p_prob_withdother_Tx1arm_1L">Parameters!$O$51</definedName>
    <definedName name="p_prob_withdother_Tx1arm_1L_init">Parameters!$O$63</definedName>
    <definedName name="p_prob_withdother_Tx1arm_2L">Parameters!$O$57</definedName>
    <definedName name="p_prob_withdother_Tx2arm_1L">Parameters!$O$52</definedName>
    <definedName name="p_prob_withdother_Tx2arm_1L_init">Parameters!$O$64</definedName>
    <definedName name="p_prob_withdother_Tx2arm_2L">Parameters!$O$58</definedName>
    <definedName name="p_u_3L">Parameters!$O$44</definedName>
    <definedName name="p_u_discontinuation">Parameters!$O$45</definedName>
    <definedName name="p_u_on1LTx_Tx1_AE">Parameters!$O$35</definedName>
    <definedName name="p_u_on1LTx_Tx1_noAE">Parameters!$O$34</definedName>
    <definedName name="p_u_on1LTx_Tx2_AE">Parameters!$O$37</definedName>
    <definedName name="p_u_on1LTx_Tx2_noAE">Parameters!$O$36</definedName>
    <definedName name="p_u_on2LTx_AE">Parameters!$O$41</definedName>
    <definedName name="p_u_on2LTx_noAE">Parameters!$O$40</definedName>
    <definedName name="p_u_withdrawn1L_AE">Parameters!$O$38</definedName>
    <definedName name="p_u_withdrawn1L_other">Parameters!$O$39</definedName>
    <definedName name="p_u_withdrawn2L_AE">Parameters!$O$42</definedName>
    <definedName name="p_u_withdrawn2L_other">Parameters!$O$43</definedName>
    <definedName name="PriceICER_Start">'Live Results'!$Q$11</definedName>
    <definedName name="PriceIndex0203">'Input Sheet'!$C$117</definedName>
    <definedName name="PriceIndex0304">'Input Sheet'!$C$118</definedName>
    <definedName name="PriceIndex0405">'Input Sheet'!$C$119</definedName>
    <definedName name="PriceIndex0506">'Input Sheet'!$C$120</definedName>
    <definedName name="PriceIndex0607">'Input Sheet'!$C$121</definedName>
    <definedName name="PriceIndex0708">'Input Sheet'!$C$122</definedName>
    <definedName name="PriceIndex0809">'Input Sheet'!$C$123</definedName>
    <definedName name="PriceIndex0910">'Input Sheet'!$C$124</definedName>
    <definedName name="PriceIndex1011">'Input Sheet'!$C$125</definedName>
    <definedName name="PriceIndex1112">'Input Sheet'!$C$126</definedName>
    <definedName name="PriceIndex1213">'Input Sheet'!$C$127</definedName>
    <definedName name="PriceMult_Start">'Live Results'!$O$11</definedName>
    <definedName name="prob_AE_Tx1arm_1L">'Input Sheet'!$C$49</definedName>
    <definedName name="prob_AE_Tx1arm_2L">'Input Sheet'!$C$55</definedName>
    <definedName name="prob_AE_Tx2arm_1L">'Input Sheet'!$C$50</definedName>
    <definedName name="prob_AE_Tx2arm_2L">'Input Sheet'!$C$56</definedName>
    <definedName name="prob_discontafter1L">'Input Sheet'!$C$61</definedName>
    <definedName name="prob_discontafter2L">'Input Sheet'!$C$62</definedName>
    <definedName name="prob_withdAE_Tx1arm_1L">'Input Sheet'!$C$51</definedName>
    <definedName name="prob_withdAE_Tx1arm_1L_init">'Input Sheet'!$C$63</definedName>
    <definedName name="prob_withdAE_Tx1arm_2L">'Input Sheet'!$C$57</definedName>
    <definedName name="prob_withdAE_Tx2arm_1L">'Input Sheet'!$C$52</definedName>
    <definedName name="prob_withdAE_Tx2arm_1L_init">'Input Sheet'!$C$64</definedName>
    <definedName name="prob_withdAE_Tx2arm_2L">'Input Sheet'!$C$58</definedName>
    <definedName name="prob_withdother_Tx1arm_1L">'Input Sheet'!$C$53</definedName>
    <definedName name="prob_withdother_Tx1arm_1L_init">'Input Sheet'!$C$65</definedName>
    <definedName name="prob_withdother_Tx1arm_2L">'Input Sheet'!$C$59</definedName>
    <definedName name="prob_withdother_Tx2arm_1L">'Input Sheet'!$C$54</definedName>
    <definedName name="prob_withdother_Tx2arm_1L_init">'Input Sheet'!$C$66</definedName>
    <definedName name="prob_withdother_Tx2arm_2L">'Input Sheet'!$C$60</definedName>
    <definedName name="PSA_CEAC_copy">PSA!$S$50:$T$50</definedName>
    <definedName name="PSA_CEAC_ref">PSA!$P$21</definedName>
    <definedName name="PSA_clear">PSA!$C$52:$F$10051</definedName>
    <definedName name="PSA_copy_ref">PSA!$B$51</definedName>
    <definedName name="PSA_live.results">PSA!$C$51:$F$51</definedName>
    <definedName name="PSA_nRuns">PSA!$D$19</definedName>
    <definedName name="PSA_WTP">PSA!$R$50</definedName>
    <definedName name="PSAnum_lastrun">Lists!$I$12</definedName>
    <definedName name="Scen_2YTH">Scenarios!$C$31:$D$32</definedName>
    <definedName name="Scen_3L">Scenarios!$C$15:$D$16</definedName>
    <definedName name="Scen_HRQLdecr">Scenarios!$C$35:$D$36</definedName>
    <definedName name="Scen_LiveResults">Scenarios!$C$11:$D$12</definedName>
    <definedName name="Scen_Morphine2L">Scenarios!$C$19:$D$20</definedName>
    <definedName name="Scen_Titration">Scenarios!$C$23:$D$24</definedName>
    <definedName name="Scen_Utility">Scenarios!$C$27:$D$28</definedName>
    <definedName name="SUBHEAD_calc1">Lists!$D$19</definedName>
    <definedName name="SUBHEAD_calc2">Lists!$D$20</definedName>
    <definedName name="SUBHEAD_input">Lists!$D$17</definedName>
    <definedName name="SUBHEAD_owsa">Lists!$D$23</definedName>
    <definedName name="SUBHEAD_param">Lists!$D$18</definedName>
    <definedName name="SUBHEAD_psa">Lists!$D$22</definedName>
    <definedName name="SUBHEAD_scen">Lists!$D$21</definedName>
    <definedName name="TOTAL_Tx1_Costs">'Calculations Tx1'!$BY$7</definedName>
    <definedName name="TOTAL_Tx1_QALYs">'Calculations Tx1'!$BM$7</definedName>
    <definedName name="TOTAL_Tx2_Costs">'Calculations Tx2'!$BY$7</definedName>
    <definedName name="TOTAL_Tx2_QALYs">'Calculations Tx2'!$BM$7</definedName>
    <definedName name="Tx1_2ndL_name">'Input Sheet'!$C$10</definedName>
    <definedName name="Tx1_3rdL_name">'Input Sheet'!$C$11</definedName>
    <definedName name="Tx1_name">'Input Sheet'!$C$9</definedName>
    <definedName name="Tx2_2ndL_name">'Input Sheet'!$D$10</definedName>
    <definedName name="Tx2_3rdL_name">'Input Sheet'!$D$11</definedName>
    <definedName name="Tx2_name">'Input Sheet'!$D$9</definedName>
    <definedName name="u_3L">'Input Sheet'!$C$43</definedName>
    <definedName name="u_disc_AE">'Input Sheet'!$C$133</definedName>
    <definedName name="u_disc_efficacy">'Input Sheet'!$C$134</definedName>
    <definedName name="u_discontinuation">'Input Sheet'!$C$44</definedName>
    <definedName name="u_on1LTx_Tx1_AE">'Input Sheet'!$C$34</definedName>
    <definedName name="u_on1LTx_Tx1_noAE">'Input Sheet'!$C$33</definedName>
    <definedName name="u_on1LTx_Tx2_AE">'Input Sheet'!$C$36</definedName>
    <definedName name="u_on1LTx_Tx2_noAE">'Input Sheet'!$C$35</definedName>
    <definedName name="u_on2LTx_AE">'Input Sheet'!$C$40</definedName>
    <definedName name="u_on2LTx_noAE">'Input Sheet'!$C$39</definedName>
    <definedName name="u_OnTx">'Input Sheet'!$C$132</definedName>
    <definedName name="u_OnTx_AE">'Input Sheet'!$C$135</definedName>
    <definedName name="u_withdrawn1L_AE">'Input Sheet'!$C$37</definedName>
    <definedName name="u_withdrawn1L_other">'Input Sheet'!$C$38</definedName>
    <definedName name="u_withdrawn2L_AE">'Input Sheet'!$C$41</definedName>
    <definedName name="u_withdrawn2L_other">'Input Sheet'!$C$42</definedName>
  </definedNames>
  <calcPr calcId="152511"/>
</workbook>
</file>

<file path=xl/calcChain.xml><?xml version="1.0" encoding="utf-8"?>
<calcChain xmlns="http://schemas.openxmlformats.org/spreadsheetml/2006/main">
  <c r="E36" i="59" l="1"/>
  <c r="E35" i="59"/>
  <c r="C37" i="59" l="1"/>
  <c r="D10" i="39"/>
  <c r="B60" i="39" s="1"/>
  <c r="B58" i="48" s="1"/>
  <c r="B59" i="39"/>
  <c r="B57" i="39"/>
  <c r="B55" i="39"/>
  <c r="E88" i="39"/>
  <c r="F108" i="39"/>
  <c r="H22" i="39"/>
  <c r="H17" i="39"/>
  <c r="H15" i="39"/>
  <c r="D76" i="39"/>
  <c r="C76" i="39"/>
  <c r="E103" i="39"/>
  <c r="E102" i="39"/>
  <c r="G102" i="39"/>
  <c r="E99" i="39"/>
  <c r="E98" i="39"/>
  <c r="E97" i="39"/>
  <c r="E96" i="39"/>
  <c r="G96" i="39"/>
  <c r="E93" i="39"/>
  <c r="E92" i="39"/>
  <c r="G92" i="39"/>
  <c r="E89" i="39"/>
  <c r="G88" i="39"/>
  <c r="H88" i="39"/>
  <c r="D79" i="39"/>
  <c r="C79" i="39"/>
  <c r="D109" i="39"/>
  <c r="D108" i="39"/>
  <c r="H154" i="39"/>
  <c r="C52" i="39"/>
  <c r="C50" i="48"/>
  <c r="F50" i="48"/>
  <c r="K50" i="48"/>
  <c r="L50" i="48"/>
  <c r="M50" i="48"/>
  <c r="M62" i="48" s="1"/>
  <c r="O62" i="48" s="1"/>
  <c r="H155" i="39"/>
  <c r="C54" i="39"/>
  <c r="C52" i="48"/>
  <c r="F52" i="48"/>
  <c r="K52" i="48"/>
  <c r="L52" i="48"/>
  <c r="M52" i="48"/>
  <c r="M64" i="48" s="1"/>
  <c r="H153" i="39"/>
  <c r="C50" i="39"/>
  <c r="C48" i="48"/>
  <c r="H145" i="39"/>
  <c r="H147" i="39"/>
  <c r="C49" i="39"/>
  <c r="C47" i="48"/>
  <c r="F47" i="48"/>
  <c r="K47" i="48"/>
  <c r="L47" i="48"/>
  <c r="M47" i="48"/>
  <c r="M48" i="48" s="1"/>
  <c r="O48" i="48" s="1"/>
  <c r="C9" i="39"/>
  <c r="H148" i="39"/>
  <c r="C51" i="39"/>
  <c r="C49" i="48"/>
  <c r="F49" i="48"/>
  <c r="K49" i="48"/>
  <c r="L49" i="48"/>
  <c r="M49" i="48"/>
  <c r="M61" i="48" s="1"/>
  <c r="O61" i="48" s="1"/>
  <c r="H149" i="39"/>
  <c r="C53" i="39"/>
  <c r="C51" i="48"/>
  <c r="F51" i="48"/>
  <c r="K51" i="48"/>
  <c r="L51" i="48"/>
  <c r="M51" i="48"/>
  <c r="M63" i="48" s="1"/>
  <c r="C61" i="39"/>
  <c r="C59" i="48"/>
  <c r="F59" i="48"/>
  <c r="K59" i="48"/>
  <c r="L59" i="48"/>
  <c r="M59" i="48"/>
  <c r="O59" i="48" s="1"/>
  <c r="M14" i="55" s="1"/>
  <c r="C10" i="39"/>
  <c r="C57" i="39"/>
  <c r="C55" i="48"/>
  <c r="D55" i="48"/>
  <c r="F55" i="48"/>
  <c r="K55" i="48"/>
  <c r="L55" i="48"/>
  <c r="M55" i="48"/>
  <c r="O55" i="48" s="1"/>
  <c r="J14" i="46" s="1"/>
  <c r="C59" i="39"/>
  <c r="C57" i="48"/>
  <c r="D57" i="48"/>
  <c r="F57" i="48"/>
  <c r="K57" i="48"/>
  <c r="L57" i="48"/>
  <c r="M57" i="48"/>
  <c r="O57" i="48" s="1"/>
  <c r="K14" i="46" s="1"/>
  <c r="C55" i="39"/>
  <c r="C53" i="48"/>
  <c r="D53" i="48"/>
  <c r="F53" i="48"/>
  <c r="K53" i="48"/>
  <c r="L53" i="48"/>
  <c r="M53" i="48"/>
  <c r="O53" i="48" s="1"/>
  <c r="C60" i="39"/>
  <c r="C58" i="48" s="1"/>
  <c r="D58" i="48"/>
  <c r="C58" i="39"/>
  <c r="C56" i="48" s="1"/>
  <c r="D56" i="48"/>
  <c r="C56" i="39"/>
  <c r="C54" i="48" s="1"/>
  <c r="D54" i="48"/>
  <c r="F48" i="48"/>
  <c r="D52" i="48"/>
  <c r="D49" i="48"/>
  <c r="D50" i="48"/>
  <c r="D51" i="48"/>
  <c r="D48" i="48"/>
  <c r="D47" i="48"/>
  <c r="C38" i="39"/>
  <c r="C39" i="48"/>
  <c r="D39" i="48"/>
  <c r="F39" i="48"/>
  <c r="K39" i="48"/>
  <c r="L39" i="48"/>
  <c r="H39" i="48"/>
  <c r="H45" i="48"/>
  <c r="G39" i="48"/>
  <c r="G45" i="48"/>
  <c r="M39" i="48"/>
  <c r="M45" i="48" s="1"/>
  <c r="C33" i="39"/>
  <c r="C34" i="48"/>
  <c r="D34" i="48"/>
  <c r="F34" i="48"/>
  <c r="K34" i="48"/>
  <c r="L34" i="48"/>
  <c r="M34" i="48"/>
  <c r="O34" i="48" s="1"/>
  <c r="Q13" i="46" s="1"/>
  <c r="C34" i="39"/>
  <c r="C35" i="48"/>
  <c r="D35" i="48"/>
  <c r="F35" i="48"/>
  <c r="K35" i="48"/>
  <c r="L35" i="48"/>
  <c r="M35" i="48"/>
  <c r="M37" i="48" s="1"/>
  <c r="C37" i="39"/>
  <c r="C38" i="48"/>
  <c r="D38" i="48"/>
  <c r="F38" i="48"/>
  <c r="K38" i="48"/>
  <c r="L38" i="48"/>
  <c r="M38" i="48"/>
  <c r="M42" i="48" s="1"/>
  <c r="C44" i="39"/>
  <c r="C43" i="39"/>
  <c r="C42" i="39"/>
  <c r="C41" i="39"/>
  <c r="C40" i="39"/>
  <c r="C39" i="39"/>
  <c r="C36" i="39"/>
  <c r="C35" i="39"/>
  <c r="D82" i="39"/>
  <c r="C112" i="39"/>
  <c r="E38" i="39"/>
  <c r="D38" i="39"/>
  <c r="E37" i="39"/>
  <c r="D37" i="39"/>
  <c r="E34" i="39"/>
  <c r="D34" i="39"/>
  <c r="E33" i="39"/>
  <c r="D33" i="39"/>
  <c r="E135" i="39"/>
  <c r="E134" i="39"/>
  <c r="E133" i="39"/>
  <c r="E132" i="39"/>
  <c r="U33" i="54"/>
  <c r="U32" i="54"/>
  <c r="U31" i="54"/>
  <c r="U30" i="54"/>
  <c r="D80" i="39"/>
  <c r="U24" i="54"/>
  <c r="U23" i="54"/>
  <c r="U22" i="54"/>
  <c r="U21" i="54"/>
  <c r="D77" i="39"/>
  <c r="U20" i="54"/>
  <c r="U19" i="54"/>
  <c r="U15" i="54"/>
  <c r="U14" i="54"/>
  <c r="U13" i="54"/>
  <c r="U12" i="54"/>
  <c r="U11" i="54"/>
  <c r="U10" i="54"/>
  <c r="U9" i="54"/>
  <c r="U8" i="54"/>
  <c r="U7" i="54"/>
  <c r="U6" i="54"/>
  <c r="C18" i="39"/>
  <c r="Q52" i="57"/>
  <c r="P52" i="57"/>
  <c r="Q53" i="57"/>
  <c r="P53" i="57"/>
  <c r="Q54" i="57"/>
  <c r="P54" i="57"/>
  <c r="Q55" i="57"/>
  <c r="P55" i="57"/>
  <c r="Q56" i="57"/>
  <c r="P56" i="57"/>
  <c r="Q57" i="57"/>
  <c r="P57" i="57"/>
  <c r="Q58" i="57"/>
  <c r="P58" i="57"/>
  <c r="Q59" i="57"/>
  <c r="P59" i="57"/>
  <c r="Q60" i="57"/>
  <c r="P60" i="57"/>
  <c r="Q61" i="57"/>
  <c r="P61" i="57"/>
  <c r="Q62" i="57"/>
  <c r="P62" i="57"/>
  <c r="Q63" i="57"/>
  <c r="P63" i="57"/>
  <c r="Q64" i="57"/>
  <c r="P64" i="57"/>
  <c r="Q65" i="57"/>
  <c r="P65" i="57"/>
  <c r="Q66" i="57"/>
  <c r="P66" i="57"/>
  <c r="Q67" i="57"/>
  <c r="P67" i="57"/>
  <c r="Q68" i="57"/>
  <c r="P68" i="57"/>
  <c r="Q69" i="57"/>
  <c r="P69" i="57"/>
  <c r="Q70" i="57"/>
  <c r="P70" i="57"/>
  <c r="Q71" i="57"/>
  <c r="P71" i="57"/>
  <c r="Q72" i="57"/>
  <c r="P72" i="57"/>
  <c r="Q73" i="57"/>
  <c r="P73" i="57"/>
  <c r="Q74" i="57"/>
  <c r="P74" i="57"/>
  <c r="Q75" i="57"/>
  <c r="P75" i="57"/>
  <c r="Q76" i="57"/>
  <c r="P76" i="57"/>
  <c r="Q77" i="57"/>
  <c r="P77" i="57"/>
  <c r="Q78" i="57"/>
  <c r="P78" i="57"/>
  <c r="Q79" i="57"/>
  <c r="P79" i="57"/>
  <c r="Q80" i="57"/>
  <c r="P80" i="57"/>
  <c r="Q81" i="57"/>
  <c r="P81" i="57"/>
  <c r="Q82" i="57"/>
  <c r="P82" i="57"/>
  <c r="Q83" i="57"/>
  <c r="P83" i="57"/>
  <c r="Q84" i="57"/>
  <c r="P84" i="57"/>
  <c r="Q85" i="57"/>
  <c r="P85" i="57"/>
  <c r="Q86" i="57"/>
  <c r="P86" i="57"/>
  <c r="Q87" i="57"/>
  <c r="P87" i="57"/>
  <c r="Q88" i="57"/>
  <c r="P88" i="57"/>
  <c r="Q89" i="57"/>
  <c r="P89" i="57"/>
  <c r="Q90" i="57"/>
  <c r="P90" i="57"/>
  <c r="Q91" i="57"/>
  <c r="P91" i="57"/>
  <c r="Q92" i="57"/>
  <c r="P92" i="57"/>
  <c r="Q93" i="57"/>
  <c r="P93" i="57"/>
  <c r="Q94" i="57"/>
  <c r="P94" i="57"/>
  <c r="Q95" i="57"/>
  <c r="P95" i="57"/>
  <c r="Q96" i="57"/>
  <c r="P96" i="57"/>
  <c r="Q97" i="57"/>
  <c r="P97" i="57"/>
  <c r="Q98" i="57"/>
  <c r="P98" i="57"/>
  <c r="Q99" i="57"/>
  <c r="P99" i="57"/>
  <c r="Q100" i="57"/>
  <c r="P100" i="57"/>
  <c r="Q101" i="57"/>
  <c r="P101" i="57"/>
  <c r="Q102" i="57"/>
  <c r="P102" i="57"/>
  <c r="Q103" i="57"/>
  <c r="P103" i="57"/>
  <c r="Q104" i="57"/>
  <c r="P104" i="57"/>
  <c r="Q105" i="57"/>
  <c r="P105" i="57"/>
  <c r="Q106" i="57"/>
  <c r="P106" i="57"/>
  <c r="Q107" i="57"/>
  <c r="P107" i="57"/>
  <c r="Q108" i="57"/>
  <c r="P108" i="57"/>
  <c r="Q109" i="57"/>
  <c r="P109" i="57"/>
  <c r="Q110" i="57"/>
  <c r="P110" i="57"/>
  <c r="Q111" i="57"/>
  <c r="P111" i="57"/>
  <c r="Q112" i="57"/>
  <c r="P112" i="57"/>
  <c r="Q113" i="57"/>
  <c r="P113" i="57"/>
  <c r="Q114" i="57"/>
  <c r="P114" i="57"/>
  <c r="Q115" i="57"/>
  <c r="P115" i="57"/>
  <c r="Q116" i="57"/>
  <c r="P116" i="57"/>
  <c r="Q117" i="57"/>
  <c r="P117" i="57"/>
  <c r="Q118" i="57"/>
  <c r="P118" i="57"/>
  <c r="Q119" i="57"/>
  <c r="P119" i="57"/>
  <c r="Q120" i="57"/>
  <c r="P120" i="57"/>
  <c r="Q121" i="57"/>
  <c r="P121" i="57"/>
  <c r="Q122" i="57"/>
  <c r="P122" i="57"/>
  <c r="Q123" i="57"/>
  <c r="P123" i="57"/>
  <c r="Q124" i="57"/>
  <c r="P124" i="57"/>
  <c r="Q125" i="57"/>
  <c r="P125" i="57"/>
  <c r="Q126" i="57"/>
  <c r="P126" i="57"/>
  <c r="Q127" i="57"/>
  <c r="P127" i="57"/>
  <c r="Q128" i="57"/>
  <c r="P128" i="57"/>
  <c r="Q129" i="57"/>
  <c r="P129" i="57"/>
  <c r="Q130" i="57"/>
  <c r="P130" i="57"/>
  <c r="Q131" i="57"/>
  <c r="P131" i="57"/>
  <c r="Q132" i="57"/>
  <c r="P132" i="57"/>
  <c r="Q133" i="57"/>
  <c r="P133" i="57"/>
  <c r="Q134" i="57"/>
  <c r="P134" i="57"/>
  <c r="Q135" i="57"/>
  <c r="P135" i="57"/>
  <c r="Q136" i="57"/>
  <c r="P136" i="57"/>
  <c r="Q137" i="57"/>
  <c r="P137" i="57"/>
  <c r="Q138" i="57"/>
  <c r="P138" i="57"/>
  <c r="Q139" i="57"/>
  <c r="P139" i="57"/>
  <c r="Q140" i="57"/>
  <c r="P140" i="57"/>
  <c r="Q141" i="57"/>
  <c r="P141" i="57"/>
  <c r="Q142" i="57"/>
  <c r="P142" i="57"/>
  <c r="Q143" i="57"/>
  <c r="P143" i="57"/>
  <c r="Q144" i="57"/>
  <c r="P144" i="57"/>
  <c r="Q145" i="57"/>
  <c r="P145" i="57"/>
  <c r="Q146" i="57"/>
  <c r="P146" i="57"/>
  <c r="Q147" i="57"/>
  <c r="P147" i="57"/>
  <c r="Q148" i="57"/>
  <c r="P148" i="57"/>
  <c r="Q149" i="57"/>
  <c r="P149" i="57"/>
  <c r="Q150" i="57"/>
  <c r="P150" i="57"/>
  <c r="Q151" i="57"/>
  <c r="P151" i="57"/>
  <c r="Q152" i="57"/>
  <c r="P152" i="57"/>
  <c r="Q153" i="57"/>
  <c r="P153" i="57"/>
  <c r="Q154" i="57"/>
  <c r="P154" i="57"/>
  <c r="Q155" i="57"/>
  <c r="P155" i="57"/>
  <c r="Q156" i="57"/>
  <c r="P156" i="57"/>
  <c r="Q157" i="57"/>
  <c r="P157" i="57"/>
  <c r="Q158" i="57"/>
  <c r="P158" i="57"/>
  <c r="Q159" i="57"/>
  <c r="P159" i="57"/>
  <c r="Q160" i="57"/>
  <c r="P160" i="57"/>
  <c r="Q161" i="57"/>
  <c r="P161" i="57"/>
  <c r="Q162" i="57"/>
  <c r="P162" i="57"/>
  <c r="Q163" i="57"/>
  <c r="P163" i="57"/>
  <c r="Q164" i="57"/>
  <c r="P164" i="57"/>
  <c r="Q165" i="57"/>
  <c r="P165" i="57"/>
  <c r="Q166" i="57"/>
  <c r="P166" i="57"/>
  <c r="Q167" i="57"/>
  <c r="P167" i="57"/>
  <c r="Q168" i="57"/>
  <c r="P168" i="57"/>
  <c r="Q169" i="57"/>
  <c r="P169" i="57"/>
  <c r="Q170" i="57"/>
  <c r="P170" i="57"/>
  <c r="Q171" i="57"/>
  <c r="P171" i="57"/>
  <c r="Q172" i="57"/>
  <c r="P172" i="57"/>
  <c r="Q173" i="57"/>
  <c r="P173" i="57"/>
  <c r="Q174" i="57"/>
  <c r="P174" i="57"/>
  <c r="Q175" i="57"/>
  <c r="P175" i="57"/>
  <c r="Q176" i="57"/>
  <c r="P176" i="57"/>
  <c r="Q177" i="57"/>
  <c r="P177" i="57"/>
  <c r="Q178" i="57"/>
  <c r="P178" i="57"/>
  <c r="Q179" i="57"/>
  <c r="P179" i="57"/>
  <c r="Q180" i="57"/>
  <c r="P180" i="57"/>
  <c r="Q181" i="57"/>
  <c r="P181" i="57"/>
  <c r="Q182" i="57"/>
  <c r="P182" i="57"/>
  <c r="Q183" i="57"/>
  <c r="P183" i="57"/>
  <c r="Q184" i="57"/>
  <c r="P184" i="57"/>
  <c r="Q185" i="57"/>
  <c r="P185" i="57"/>
  <c r="Q186" i="57"/>
  <c r="P186" i="57"/>
  <c r="Q187" i="57"/>
  <c r="P187" i="57"/>
  <c r="Q188" i="57"/>
  <c r="P188" i="57"/>
  <c r="Q189" i="57"/>
  <c r="P189" i="57"/>
  <c r="Q190" i="57"/>
  <c r="P190" i="57"/>
  <c r="Q191" i="57"/>
  <c r="P191" i="57"/>
  <c r="Q192" i="57"/>
  <c r="P192" i="57"/>
  <c r="Q193" i="57"/>
  <c r="P193" i="57"/>
  <c r="Q194" i="57"/>
  <c r="P194" i="57"/>
  <c r="Q195" i="57"/>
  <c r="P195" i="57"/>
  <c r="Q196" i="57"/>
  <c r="P196" i="57"/>
  <c r="Q197" i="57"/>
  <c r="P197" i="57"/>
  <c r="Q198" i="57"/>
  <c r="P198" i="57"/>
  <c r="Q199" i="57"/>
  <c r="P199" i="57"/>
  <c r="Q200" i="57"/>
  <c r="P200" i="57"/>
  <c r="Q201" i="57"/>
  <c r="P201" i="57"/>
  <c r="Q202" i="57"/>
  <c r="P202" i="57"/>
  <c r="Q203" i="57"/>
  <c r="P203" i="57"/>
  <c r="Q204" i="57"/>
  <c r="P204" i="57"/>
  <c r="Q205" i="57"/>
  <c r="P205" i="57"/>
  <c r="Q206" i="57"/>
  <c r="P206" i="57"/>
  <c r="Q207" i="57"/>
  <c r="P207" i="57"/>
  <c r="Q208" i="57"/>
  <c r="P208" i="57"/>
  <c r="Q209" i="57"/>
  <c r="P209" i="57"/>
  <c r="Q210" i="57"/>
  <c r="P210" i="57"/>
  <c r="Q211" i="57"/>
  <c r="P211" i="57"/>
  <c r="Q212" i="57"/>
  <c r="P212" i="57"/>
  <c r="Q213" i="57"/>
  <c r="P213" i="57"/>
  <c r="Q214" i="57"/>
  <c r="P214" i="57"/>
  <c r="Q215" i="57"/>
  <c r="P215" i="57"/>
  <c r="Q216" i="57"/>
  <c r="P216" i="57"/>
  <c r="Q217" i="57"/>
  <c r="P217" i="57"/>
  <c r="Q218" i="57"/>
  <c r="P218" i="57"/>
  <c r="Q219" i="57"/>
  <c r="P219" i="57"/>
  <c r="Q220" i="57"/>
  <c r="P220" i="57"/>
  <c r="Q221" i="57"/>
  <c r="P221" i="57"/>
  <c r="Q222" i="57"/>
  <c r="P222" i="57"/>
  <c r="Q223" i="57"/>
  <c r="P223" i="57"/>
  <c r="Q224" i="57"/>
  <c r="P224" i="57"/>
  <c r="Q225" i="57"/>
  <c r="P225" i="57"/>
  <c r="Q226" i="57"/>
  <c r="P226" i="57"/>
  <c r="Q227" i="57"/>
  <c r="P227" i="57"/>
  <c r="Q228" i="57"/>
  <c r="P228" i="57"/>
  <c r="Q229" i="57"/>
  <c r="P229" i="57"/>
  <c r="Q230" i="57"/>
  <c r="P230" i="57"/>
  <c r="Q231" i="57"/>
  <c r="P231" i="57"/>
  <c r="Q232" i="57"/>
  <c r="P232" i="57"/>
  <c r="Q233" i="57"/>
  <c r="P233" i="57"/>
  <c r="Q234" i="57"/>
  <c r="P234" i="57"/>
  <c r="Q235" i="57"/>
  <c r="P235" i="57"/>
  <c r="Q236" i="57"/>
  <c r="P236" i="57"/>
  <c r="Q237" i="57"/>
  <c r="P237" i="57"/>
  <c r="Q238" i="57"/>
  <c r="P238" i="57"/>
  <c r="Q239" i="57"/>
  <c r="P239" i="57"/>
  <c r="Q240" i="57"/>
  <c r="P240" i="57"/>
  <c r="Q241" i="57"/>
  <c r="P241" i="57"/>
  <c r="Q242" i="57"/>
  <c r="P242" i="57"/>
  <c r="Q243" i="57"/>
  <c r="P243" i="57"/>
  <c r="Q244" i="57"/>
  <c r="P244" i="57"/>
  <c r="Q245" i="57"/>
  <c r="P245" i="57"/>
  <c r="Q246" i="57"/>
  <c r="P246" i="57"/>
  <c r="Q247" i="57"/>
  <c r="P247" i="57"/>
  <c r="Q248" i="57"/>
  <c r="P248" i="57"/>
  <c r="Q249" i="57"/>
  <c r="P249" i="57"/>
  <c r="Q250" i="57"/>
  <c r="P250" i="57"/>
  <c r="Q251" i="57"/>
  <c r="P251" i="57"/>
  <c r="Q252" i="57"/>
  <c r="P252" i="57"/>
  <c r="Q253" i="57"/>
  <c r="P253" i="57"/>
  <c r="Q254" i="57"/>
  <c r="P254" i="57"/>
  <c r="Q255" i="57"/>
  <c r="P255" i="57"/>
  <c r="Q256" i="57"/>
  <c r="P256" i="57"/>
  <c r="Q257" i="57"/>
  <c r="P257" i="57"/>
  <c r="Q258" i="57"/>
  <c r="P258" i="57"/>
  <c r="Q259" i="57"/>
  <c r="P259" i="57"/>
  <c r="Q260" i="57"/>
  <c r="P260" i="57"/>
  <c r="Q261" i="57"/>
  <c r="P261" i="57"/>
  <c r="Q262" i="57"/>
  <c r="P262" i="57"/>
  <c r="Q263" i="57"/>
  <c r="P263" i="57"/>
  <c r="Q264" i="57"/>
  <c r="P264" i="57"/>
  <c r="Q265" i="57"/>
  <c r="P265" i="57"/>
  <c r="Q266" i="57"/>
  <c r="P266" i="57"/>
  <c r="Q267" i="57"/>
  <c r="P267" i="57"/>
  <c r="Q268" i="57"/>
  <c r="P268" i="57"/>
  <c r="Q269" i="57"/>
  <c r="P269" i="57"/>
  <c r="Q270" i="57"/>
  <c r="P270" i="57"/>
  <c r="Q271" i="57"/>
  <c r="P271" i="57"/>
  <c r="Q272" i="57"/>
  <c r="P272" i="57"/>
  <c r="Q273" i="57"/>
  <c r="P273" i="57"/>
  <c r="Q274" i="57"/>
  <c r="P274" i="57"/>
  <c r="Q275" i="57"/>
  <c r="P275" i="57"/>
  <c r="Q276" i="57"/>
  <c r="P276" i="57"/>
  <c r="Q277" i="57"/>
  <c r="P277" i="57"/>
  <c r="Q278" i="57"/>
  <c r="P278" i="57"/>
  <c r="Q279" i="57"/>
  <c r="P279" i="57"/>
  <c r="Q280" i="57"/>
  <c r="P280" i="57"/>
  <c r="Q281" i="57"/>
  <c r="P281" i="57"/>
  <c r="Q282" i="57"/>
  <c r="P282" i="57"/>
  <c r="Q283" i="57"/>
  <c r="P283" i="57"/>
  <c r="Q284" i="57"/>
  <c r="P284" i="57"/>
  <c r="Q285" i="57"/>
  <c r="P285" i="57"/>
  <c r="Q286" i="57"/>
  <c r="P286" i="57"/>
  <c r="Q287" i="57"/>
  <c r="P287" i="57"/>
  <c r="Q288" i="57"/>
  <c r="P288" i="57"/>
  <c r="Q289" i="57"/>
  <c r="P289" i="57"/>
  <c r="Q290" i="57"/>
  <c r="P290" i="57"/>
  <c r="Q291" i="57"/>
  <c r="P291" i="57"/>
  <c r="Q292" i="57"/>
  <c r="P292" i="57"/>
  <c r="Q293" i="57"/>
  <c r="P293" i="57"/>
  <c r="Q294" i="57"/>
  <c r="P294" i="57"/>
  <c r="Q295" i="57"/>
  <c r="P295" i="57"/>
  <c r="Q296" i="57"/>
  <c r="P296" i="57"/>
  <c r="Q297" i="57"/>
  <c r="P297" i="57"/>
  <c r="Q298" i="57"/>
  <c r="P298" i="57"/>
  <c r="Q299" i="57"/>
  <c r="P299" i="57"/>
  <c r="Q300" i="57"/>
  <c r="P300" i="57"/>
  <c r="Q301" i="57"/>
  <c r="P301" i="57"/>
  <c r="Q302" i="57"/>
  <c r="P302" i="57"/>
  <c r="Q303" i="57"/>
  <c r="P303" i="57"/>
  <c r="Q304" i="57"/>
  <c r="P304" i="57"/>
  <c r="Q305" i="57"/>
  <c r="P305" i="57"/>
  <c r="Q306" i="57"/>
  <c r="P306" i="57"/>
  <c r="Q307" i="57"/>
  <c r="P307" i="57"/>
  <c r="Q308" i="57"/>
  <c r="P308" i="57"/>
  <c r="Q309" i="57"/>
  <c r="P309" i="57"/>
  <c r="Q310" i="57"/>
  <c r="P310" i="57"/>
  <c r="Q311" i="57"/>
  <c r="P311" i="57"/>
  <c r="Q312" i="57"/>
  <c r="P312" i="57"/>
  <c r="Q313" i="57"/>
  <c r="P313" i="57"/>
  <c r="Q314" i="57"/>
  <c r="P314" i="57"/>
  <c r="Q315" i="57"/>
  <c r="P315" i="57"/>
  <c r="Q316" i="57"/>
  <c r="P316" i="57"/>
  <c r="Q317" i="57"/>
  <c r="P317" i="57"/>
  <c r="Q318" i="57"/>
  <c r="P318" i="57"/>
  <c r="Q319" i="57"/>
  <c r="P319" i="57"/>
  <c r="Q320" i="57"/>
  <c r="P320" i="57"/>
  <c r="Q321" i="57"/>
  <c r="P321" i="57"/>
  <c r="Q322" i="57"/>
  <c r="P322" i="57"/>
  <c r="Q323" i="57"/>
  <c r="P323" i="57"/>
  <c r="Q324" i="57"/>
  <c r="P324" i="57"/>
  <c r="Q325" i="57"/>
  <c r="P325" i="57"/>
  <c r="Q326" i="57"/>
  <c r="P326" i="57"/>
  <c r="Q327" i="57"/>
  <c r="P327" i="57"/>
  <c r="Q328" i="57"/>
  <c r="P328" i="57"/>
  <c r="Q329" i="57"/>
  <c r="P329" i="57"/>
  <c r="Q330" i="57"/>
  <c r="P330" i="57"/>
  <c r="Q331" i="57"/>
  <c r="P331" i="57"/>
  <c r="Q332" i="57"/>
  <c r="P332" i="57"/>
  <c r="Q333" i="57"/>
  <c r="P333" i="57"/>
  <c r="Q334" i="57"/>
  <c r="P334" i="57"/>
  <c r="Q335" i="57"/>
  <c r="P335" i="57"/>
  <c r="Q336" i="57"/>
  <c r="P336" i="57"/>
  <c r="Q337" i="57"/>
  <c r="P337" i="57"/>
  <c r="Q338" i="57"/>
  <c r="P338" i="57"/>
  <c r="Q339" i="57"/>
  <c r="P339" i="57"/>
  <c r="Q340" i="57"/>
  <c r="P340" i="57"/>
  <c r="Q341" i="57"/>
  <c r="P341" i="57"/>
  <c r="Q342" i="57"/>
  <c r="P342" i="57"/>
  <c r="Q343" i="57"/>
  <c r="P343" i="57"/>
  <c r="Q344" i="57"/>
  <c r="P344" i="57"/>
  <c r="Q345" i="57"/>
  <c r="P345" i="57"/>
  <c r="Q346" i="57"/>
  <c r="P346" i="57"/>
  <c r="Q347" i="57"/>
  <c r="P347" i="57"/>
  <c r="Q348" i="57"/>
  <c r="P348" i="57"/>
  <c r="Q349" i="57"/>
  <c r="P349" i="57"/>
  <c r="Q350" i="57"/>
  <c r="P350" i="57"/>
  <c r="Q351" i="57"/>
  <c r="P351" i="57"/>
  <c r="Q352" i="57"/>
  <c r="P352" i="57"/>
  <c r="Q353" i="57"/>
  <c r="P353" i="57"/>
  <c r="Q354" i="57"/>
  <c r="P354" i="57"/>
  <c r="Q355" i="57"/>
  <c r="P355" i="57"/>
  <c r="Q356" i="57"/>
  <c r="P356" i="57"/>
  <c r="Q357" i="57"/>
  <c r="P357" i="57"/>
  <c r="Q358" i="57"/>
  <c r="P358" i="57"/>
  <c r="Q359" i="57"/>
  <c r="P359" i="57"/>
  <c r="Q360" i="57"/>
  <c r="P360" i="57"/>
  <c r="Q361" i="57"/>
  <c r="P361" i="57"/>
  <c r="Q362" i="57"/>
  <c r="P362" i="57"/>
  <c r="Q363" i="57"/>
  <c r="P363" i="57"/>
  <c r="Q364" i="57"/>
  <c r="P364" i="57"/>
  <c r="Q365" i="57"/>
  <c r="P365" i="57"/>
  <c r="Q366" i="57"/>
  <c r="P366" i="57"/>
  <c r="Q367" i="57"/>
  <c r="P367" i="57"/>
  <c r="Q368" i="57"/>
  <c r="P368" i="57"/>
  <c r="Q369" i="57"/>
  <c r="P369" i="57"/>
  <c r="Q370" i="57"/>
  <c r="P370" i="57"/>
  <c r="Q371" i="57"/>
  <c r="P371" i="57"/>
  <c r="Q372" i="57"/>
  <c r="P372" i="57"/>
  <c r="Q373" i="57"/>
  <c r="P373" i="57"/>
  <c r="Q374" i="57"/>
  <c r="P374" i="57"/>
  <c r="Q375" i="57"/>
  <c r="P375" i="57"/>
  <c r="Q376" i="57"/>
  <c r="P376" i="57"/>
  <c r="Q377" i="57"/>
  <c r="P377" i="57"/>
  <c r="Q378" i="57"/>
  <c r="P378" i="57"/>
  <c r="Q379" i="57"/>
  <c r="P379" i="57"/>
  <c r="Q380" i="57"/>
  <c r="P380" i="57"/>
  <c r="Q381" i="57"/>
  <c r="P381" i="57"/>
  <c r="Q382" i="57"/>
  <c r="P382" i="57"/>
  <c r="Q383" i="57"/>
  <c r="P383" i="57"/>
  <c r="Q384" i="57"/>
  <c r="P384" i="57"/>
  <c r="Q385" i="57"/>
  <c r="P385" i="57"/>
  <c r="Q386" i="57"/>
  <c r="P386" i="57"/>
  <c r="Q387" i="57"/>
  <c r="P387" i="57"/>
  <c r="Q388" i="57"/>
  <c r="P388" i="57"/>
  <c r="Q389" i="57"/>
  <c r="P389" i="57"/>
  <c r="Q390" i="57"/>
  <c r="P390" i="57"/>
  <c r="Q391" i="57"/>
  <c r="P391" i="57"/>
  <c r="Q392" i="57"/>
  <c r="P392" i="57"/>
  <c r="Q393" i="57"/>
  <c r="P393" i="57"/>
  <c r="Q394" i="57"/>
  <c r="P394" i="57"/>
  <c r="Q395" i="57"/>
  <c r="P395" i="57"/>
  <c r="Q396" i="57"/>
  <c r="P396" i="57"/>
  <c r="Q397" i="57"/>
  <c r="P397" i="57"/>
  <c r="Q398" i="57"/>
  <c r="P398" i="57"/>
  <c r="Q399" i="57"/>
  <c r="P399" i="57"/>
  <c r="Q400" i="57"/>
  <c r="P400" i="57"/>
  <c r="Q401" i="57"/>
  <c r="P401" i="57"/>
  <c r="Q402" i="57"/>
  <c r="P402" i="57"/>
  <c r="Q403" i="57"/>
  <c r="P403" i="57"/>
  <c r="Q404" i="57"/>
  <c r="P404" i="57"/>
  <c r="Q405" i="57"/>
  <c r="P405" i="57"/>
  <c r="Q406" i="57"/>
  <c r="P406" i="57"/>
  <c r="Q407" i="57"/>
  <c r="P407" i="57"/>
  <c r="Q408" i="57"/>
  <c r="P408" i="57"/>
  <c r="Q409" i="57"/>
  <c r="P409" i="57"/>
  <c r="Q410" i="57"/>
  <c r="P410" i="57"/>
  <c r="Q411" i="57"/>
  <c r="P411" i="57"/>
  <c r="Q412" i="57"/>
  <c r="P412" i="57"/>
  <c r="Q413" i="57"/>
  <c r="P413" i="57"/>
  <c r="Q414" i="57"/>
  <c r="P414" i="57"/>
  <c r="Q415" i="57"/>
  <c r="P415" i="57"/>
  <c r="Q416" i="57"/>
  <c r="P416" i="57"/>
  <c r="Q417" i="57"/>
  <c r="P417" i="57"/>
  <c r="Q418" i="57"/>
  <c r="P418" i="57"/>
  <c r="Q419" i="57"/>
  <c r="P419" i="57"/>
  <c r="Q420" i="57"/>
  <c r="P420" i="57"/>
  <c r="Q421" i="57"/>
  <c r="P421" i="57"/>
  <c r="Q422" i="57"/>
  <c r="P422" i="57"/>
  <c r="Q423" i="57"/>
  <c r="P423" i="57"/>
  <c r="Q424" i="57"/>
  <c r="P424" i="57"/>
  <c r="Q425" i="57"/>
  <c r="P425" i="57"/>
  <c r="Q426" i="57"/>
  <c r="P426" i="57"/>
  <c r="Q427" i="57"/>
  <c r="P427" i="57"/>
  <c r="Q428" i="57"/>
  <c r="P428" i="57"/>
  <c r="Q429" i="57"/>
  <c r="P429" i="57"/>
  <c r="Q430" i="57"/>
  <c r="P430" i="57"/>
  <c r="Q431" i="57"/>
  <c r="P431" i="57"/>
  <c r="Q432" i="57"/>
  <c r="P432" i="57"/>
  <c r="Q433" i="57"/>
  <c r="P433" i="57"/>
  <c r="Q434" i="57"/>
  <c r="P434" i="57"/>
  <c r="Q435" i="57"/>
  <c r="P435" i="57"/>
  <c r="Q436" i="57"/>
  <c r="P436" i="57"/>
  <c r="Q437" i="57"/>
  <c r="P437" i="57"/>
  <c r="Q438" i="57"/>
  <c r="P438" i="57"/>
  <c r="Q439" i="57"/>
  <c r="P439" i="57"/>
  <c r="Q440" i="57"/>
  <c r="P440" i="57"/>
  <c r="Q441" i="57"/>
  <c r="P441" i="57"/>
  <c r="Q442" i="57"/>
  <c r="P442" i="57"/>
  <c r="Q443" i="57"/>
  <c r="P443" i="57"/>
  <c r="Q444" i="57"/>
  <c r="P444" i="57"/>
  <c r="Q445" i="57"/>
  <c r="P445" i="57"/>
  <c r="Q446" i="57"/>
  <c r="P446" i="57"/>
  <c r="Q447" i="57"/>
  <c r="P447" i="57"/>
  <c r="Q448" i="57"/>
  <c r="P448" i="57"/>
  <c r="Q449" i="57"/>
  <c r="P449" i="57"/>
  <c r="Q450" i="57"/>
  <c r="P450" i="57"/>
  <c r="Q451" i="57"/>
  <c r="P451" i="57"/>
  <c r="Q452" i="57"/>
  <c r="P452" i="57"/>
  <c r="Q453" i="57"/>
  <c r="P453" i="57"/>
  <c r="Q454" i="57"/>
  <c r="P454" i="57"/>
  <c r="Q455" i="57"/>
  <c r="P455" i="57"/>
  <c r="Q456" i="57"/>
  <c r="P456" i="57"/>
  <c r="Q457" i="57"/>
  <c r="P457" i="57"/>
  <c r="Q458" i="57"/>
  <c r="P458" i="57"/>
  <c r="Q459" i="57"/>
  <c r="P459" i="57"/>
  <c r="Q460" i="57"/>
  <c r="P460" i="57"/>
  <c r="Q461" i="57"/>
  <c r="P461" i="57"/>
  <c r="Q462" i="57"/>
  <c r="P462" i="57"/>
  <c r="Q463" i="57"/>
  <c r="P463" i="57"/>
  <c r="Q464" i="57"/>
  <c r="P464" i="57"/>
  <c r="Q465" i="57"/>
  <c r="P465" i="57"/>
  <c r="Q466" i="57"/>
  <c r="P466" i="57"/>
  <c r="Q467" i="57"/>
  <c r="P467" i="57"/>
  <c r="Q468" i="57"/>
  <c r="P468" i="57"/>
  <c r="Q469" i="57"/>
  <c r="P469" i="57"/>
  <c r="Q470" i="57"/>
  <c r="P470" i="57"/>
  <c r="Q471" i="57"/>
  <c r="P471" i="57"/>
  <c r="Q472" i="57"/>
  <c r="P472" i="57"/>
  <c r="Q473" i="57"/>
  <c r="P473" i="57"/>
  <c r="Q474" i="57"/>
  <c r="P474" i="57"/>
  <c r="Q475" i="57"/>
  <c r="P475" i="57"/>
  <c r="Q476" i="57"/>
  <c r="P476" i="57"/>
  <c r="Q477" i="57"/>
  <c r="P477" i="57"/>
  <c r="Q478" i="57"/>
  <c r="P478" i="57"/>
  <c r="Q479" i="57"/>
  <c r="P479" i="57"/>
  <c r="Q480" i="57"/>
  <c r="P480" i="57"/>
  <c r="Q481" i="57"/>
  <c r="P481" i="57"/>
  <c r="Q482" i="57"/>
  <c r="P482" i="57"/>
  <c r="Q483" i="57"/>
  <c r="P483" i="57"/>
  <c r="Q484" i="57"/>
  <c r="P484" i="57"/>
  <c r="Q485" i="57"/>
  <c r="P485" i="57"/>
  <c r="Q486" i="57"/>
  <c r="P486" i="57"/>
  <c r="Q487" i="57"/>
  <c r="P487" i="57"/>
  <c r="Q488" i="57"/>
  <c r="P488" i="57"/>
  <c r="Q489" i="57"/>
  <c r="P489" i="57"/>
  <c r="Q490" i="57"/>
  <c r="P490" i="57"/>
  <c r="Q491" i="57"/>
  <c r="P491" i="57"/>
  <c r="Q492" i="57"/>
  <c r="P492" i="57"/>
  <c r="Q493" i="57"/>
  <c r="P493" i="57"/>
  <c r="Q494" i="57"/>
  <c r="P494" i="57"/>
  <c r="Q495" i="57"/>
  <c r="P495" i="57"/>
  <c r="Q496" i="57"/>
  <c r="P496" i="57"/>
  <c r="Q497" i="57"/>
  <c r="P497" i="57"/>
  <c r="Q498" i="57"/>
  <c r="P498" i="57"/>
  <c r="Q499" i="57"/>
  <c r="P499" i="57"/>
  <c r="Q500" i="57"/>
  <c r="P500" i="57"/>
  <c r="Q501" i="57"/>
  <c r="P501" i="57"/>
  <c r="Q502" i="57"/>
  <c r="P502" i="57"/>
  <c r="Q503" i="57"/>
  <c r="P503" i="57"/>
  <c r="Q504" i="57"/>
  <c r="P504" i="57"/>
  <c r="Q505" i="57"/>
  <c r="P505" i="57"/>
  <c r="Q506" i="57"/>
  <c r="P506" i="57"/>
  <c r="Q507" i="57"/>
  <c r="P507" i="57"/>
  <c r="Q508" i="57"/>
  <c r="P508" i="57"/>
  <c r="Q509" i="57"/>
  <c r="P509" i="57"/>
  <c r="Q510" i="57"/>
  <c r="P510" i="57"/>
  <c r="Q511" i="57"/>
  <c r="P511" i="57"/>
  <c r="Q512" i="57"/>
  <c r="P512" i="57"/>
  <c r="Q513" i="57"/>
  <c r="P513" i="57"/>
  <c r="Q514" i="57"/>
  <c r="P514" i="57"/>
  <c r="Q515" i="57"/>
  <c r="P515" i="57"/>
  <c r="Q516" i="57"/>
  <c r="P516" i="57"/>
  <c r="Q517" i="57"/>
  <c r="P517" i="57"/>
  <c r="Q518" i="57"/>
  <c r="P518" i="57"/>
  <c r="Q519" i="57"/>
  <c r="P519" i="57"/>
  <c r="Q520" i="57"/>
  <c r="P520" i="57"/>
  <c r="Q521" i="57"/>
  <c r="P521" i="57"/>
  <c r="Q522" i="57"/>
  <c r="P522" i="57"/>
  <c r="Q523" i="57"/>
  <c r="P523" i="57"/>
  <c r="Q524" i="57"/>
  <c r="P524" i="57"/>
  <c r="Q525" i="57"/>
  <c r="P525" i="57"/>
  <c r="Q526" i="57"/>
  <c r="P526" i="57"/>
  <c r="Q527" i="57"/>
  <c r="P527" i="57"/>
  <c r="Q528" i="57"/>
  <c r="P528" i="57"/>
  <c r="Q529" i="57"/>
  <c r="P529" i="57"/>
  <c r="Q530" i="57"/>
  <c r="P530" i="57"/>
  <c r="Q531" i="57"/>
  <c r="P531" i="57"/>
  <c r="Q532" i="57"/>
  <c r="P532" i="57"/>
  <c r="Q533" i="57"/>
  <c r="P533" i="57"/>
  <c r="Q534" i="57"/>
  <c r="P534" i="57"/>
  <c r="Q535" i="57"/>
  <c r="P535" i="57"/>
  <c r="Q536" i="57"/>
  <c r="P536" i="57"/>
  <c r="Q537" i="57"/>
  <c r="P537" i="57"/>
  <c r="Q538" i="57"/>
  <c r="P538" i="57"/>
  <c r="Q539" i="57"/>
  <c r="P539" i="57"/>
  <c r="Q540" i="57"/>
  <c r="P540" i="57"/>
  <c r="Q541" i="57"/>
  <c r="P541" i="57"/>
  <c r="Q542" i="57"/>
  <c r="P542" i="57"/>
  <c r="Q543" i="57"/>
  <c r="P543" i="57"/>
  <c r="Q544" i="57"/>
  <c r="P544" i="57"/>
  <c r="Q545" i="57"/>
  <c r="P545" i="57"/>
  <c r="Q546" i="57"/>
  <c r="P546" i="57"/>
  <c r="Q547" i="57"/>
  <c r="P547" i="57"/>
  <c r="Q548" i="57"/>
  <c r="P548" i="57"/>
  <c r="Q549" i="57"/>
  <c r="P549" i="57"/>
  <c r="Q550" i="57"/>
  <c r="P550" i="57"/>
  <c r="Q551" i="57"/>
  <c r="P551" i="57"/>
  <c r="Q552" i="57"/>
  <c r="P552" i="57"/>
  <c r="Q553" i="57"/>
  <c r="P553" i="57"/>
  <c r="Q554" i="57"/>
  <c r="P554" i="57"/>
  <c r="Q555" i="57"/>
  <c r="P555" i="57"/>
  <c r="Q556" i="57"/>
  <c r="P556" i="57"/>
  <c r="Q557" i="57"/>
  <c r="P557" i="57"/>
  <c r="Q558" i="57"/>
  <c r="P558" i="57"/>
  <c r="Q559" i="57"/>
  <c r="P559" i="57"/>
  <c r="Q560" i="57"/>
  <c r="P560" i="57"/>
  <c r="Q561" i="57"/>
  <c r="P561" i="57"/>
  <c r="Q562" i="57"/>
  <c r="P562" i="57"/>
  <c r="Q563" i="57"/>
  <c r="P563" i="57"/>
  <c r="Q564" i="57"/>
  <c r="P564" i="57"/>
  <c r="Q565" i="57"/>
  <c r="P565" i="57"/>
  <c r="Q566" i="57"/>
  <c r="P566" i="57"/>
  <c r="Q567" i="57"/>
  <c r="P567" i="57"/>
  <c r="Q568" i="57"/>
  <c r="P568" i="57"/>
  <c r="Q569" i="57"/>
  <c r="P569" i="57"/>
  <c r="Q570" i="57"/>
  <c r="P570" i="57"/>
  <c r="Q571" i="57"/>
  <c r="P571" i="57"/>
  <c r="Q572" i="57"/>
  <c r="P572" i="57"/>
  <c r="Q573" i="57"/>
  <c r="P573" i="57"/>
  <c r="Q574" i="57"/>
  <c r="P574" i="57"/>
  <c r="Q575" i="57"/>
  <c r="P575" i="57"/>
  <c r="Q576" i="57"/>
  <c r="P576" i="57"/>
  <c r="Q577" i="57"/>
  <c r="P577" i="57"/>
  <c r="Q578" i="57"/>
  <c r="P578" i="57"/>
  <c r="Q579" i="57"/>
  <c r="P579" i="57"/>
  <c r="Q580" i="57"/>
  <c r="P580" i="57"/>
  <c r="Q581" i="57"/>
  <c r="P581" i="57"/>
  <c r="Q582" i="57"/>
  <c r="P582" i="57"/>
  <c r="Q583" i="57"/>
  <c r="P583" i="57"/>
  <c r="Q584" i="57"/>
  <c r="P584" i="57"/>
  <c r="Q585" i="57"/>
  <c r="P585" i="57"/>
  <c r="Q586" i="57"/>
  <c r="P586" i="57"/>
  <c r="Q587" i="57"/>
  <c r="P587" i="57"/>
  <c r="Q588" i="57"/>
  <c r="P588" i="57"/>
  <c r="Q589" i="57"/>
  <c r="P589" i="57"/>
  <c r="Q590" i="57"/>
  <c r="P590" i="57"/>
  <c r="Q591" i="57"/>
  <c r="P591" i="57"/>
  <c r="Q592" i="57"/>
  <c r="P592" i="57"/>
  <c r="Q593" i="57"/>
  <c r="P593" i="57"/>
  <c r="Q594" i="57"/>
  <c r="P594" i="57"/>
  <c r="Q595" i="57"/>
  <c r="P595" i="57"/>
  <c r="Q596" i="57"/>
  <c r="P596" i="57"/>
  <c r="Q597" i="57"/>
  <c r="P597" i="57"/>
  <c r="Q598" i="57"/>
  <c r="P598" i="57"/>
  <c r="Q599" i="57"/>
  <c r="P599" i="57"/>
  <c r="Q600" i="57"/>
  <c r="P600" i="57"/>
  <c r="Q601" i="57"/>
  <c r="P601" i="57"/>
  <c r="Q602" i="57"/>
  <c r="P602" i="57"/>
  <c r="Q603" i="57"/>
  <c r="P603" i="57"/>
  <c r="Q604" i="57"/>
  <c r="P604" i="57"/>
  <c r="Q605" i="57"/>
  <c r="P605" i="57"/>
  <c r="Q606" i="57"/>
  <c r="P606" i="57"/>
  <c r="Q607" i="57"/>
  <c r="P607" i="57"/>
  <c r="Q608" i="57"/>
  <c r="P608" i="57"/>
  <c r="Q609" i="57"/>
  <c r="P609" i="57"/>
  <c r="Q610" i="57"/>
  <c r="P610" i="57"/>
  <c r="Q611" i="57"/>
  <c r="P611" i="57"/>
  <c r="Q612" i="57"/>
  <c r="P612" i="57"/>
  <c r="Q613" i="57"/>
  <c r="P613" i="57"/>
  <c r="Q614" i="57"/>
  <c r="P614" i="57"/>
  <c r="Q615" i="57"/>
  <c r="P615" i="57"/>
  <c r="Q616" i="57"/>
  <c r="P616" i="57"/>
  <c r="Q617" i="57"/>
  <c r="P617" i="57"/>
  <c r="Q618" i="57"/>
  <c r="P618" i="57"/>
  <c r="Q619" i="57"/>
  <c r="P619" i="57"/>
  <c r="Q620" i="57"/>
  <c r="P620" i="57"/>
  <c r="Q621" i="57"/>
  <c r="P621" i="57"/>
  <c r="Q622" i="57"/>
  <c r="P622" i="57"/>
  <c r="Q623" i="57"/>
  <c r="P623" i="57"/>
  <c r="Q624" i="57"/>
  <c r="P624" i="57"/>
  <c r="Q625" i="57"/>
  <c r="P625" i="57"/>
  <c r="Q626" i="57"/>
  <c r="P626" i="57"/>
  <c r="Q627" i="57"/>
  <c r="P627" i="57"/>
  <c r="Q628" i="57"/>
  <c r="P628" i="57"/>
  <c r="Q629" i="57"/>
  <c r="P629" i="57"/>
  <c r="Q630" i="57"/>
  <c r="P630" i="57"/>
  <c r="Q631" i="57"/>
  <c r="P631" i="57"/>
  <c r="Q632" i="57"/>
  <c r="P632" i="57"/>
  <c r="Q633" i="57"/>
  <c r="P633" i="57"/>
  <c r="Q634" i="57"/>
  <c r="P634" i="57"/>
  <c r="Q635" i="57"/>
  <c r="P635" i="57"/>
  <c r="Q636" i="57"/>
  <c r="P636" i="57"/>
  <c r="Q637" i="57"/>
  <c r="P637" i="57"/>
  <c r="Q638" i="57"/>
  <c r="P638" i="57"/>
  <c r="Q639" i="57"/>
  <c r="P639" i="57"/>
  <c r="Q640" i="57"/>
  <c r="P640" i="57"/>
  <c r="Q641" i="57"/>
  <c r="P641" i="57"/>
  <c r="Q642" i="57"/>
  <c r="P642" i="57"/>
  <c r="Q643" i="57"/>
  <c r="P643" i="57"/>
  <c r="Q644" i="57"/>
  <c r="P644" i="57"/>
  <c r="Q645" i="57"/>
  <c r="P645" i="57"/>
  <c r="Q646" i="57"/>
  <c r="P646" i="57"/>
  <c r="Q647" i="57"/>
  <c r="P647" i="57"/>
  <c r="Q648" i="57"/>
  <c r="P648" i="57"/>
  <c r="Q649" i="57"/>
  <c r="P649" i="57"/>
  <c r="Q650" i="57"/>
  <c r="P650" i="57"/>
  <c r="Q651" i="57"/>
  <c r="P651" i="57"/>
  <c r="Q652" i="57"/>
  <c r="P652" i="57"/>
  <c r="Q653" i="57"/>
  <c r="P653" i="57"/>
  <c r="Q654" i="57"/>
  <c r="P654" i="57"/>
  <c r="Q655" i="57"/>
  <c r="P655" i="57"/>
  <c r="Q656" i="57"/>
  <c r="P656" i="57"/>
  <c r="Q657" i="57"/>
  <c r="P657" i="57"/>
  <c r="Q658" i="57"/>
  <c r="P658" i="57"/>
  <c r="Q659" i="57"/>
  <c r="P659" i="57"/>
  <c r="Q660" i="57"/>
  <c r="P660" i="57"/>
  <c r="Q661" i="57"/>
  <c r="P661" i="57"/>
  <c r="Q662" i="57"/>
  <c r="P662" i="57"/>
  <c r="Q663" i="57"/>
  <c r="P663" i="57"/>
  <c r="Q664" i="57"/>
  <c r="P664" i="57"/>
  <c r="Q665" i="57"/>
  <c r="P665" i="57"/>
  <c r="Q666" i="57"/>
  <c r="P666" i="57"/>
  <c r="Q667" i="57"/>
  <c r="P667" i="57"/>
  <c r="Q668" i="57"/>
  <c r="P668" i="57"/>
  <c r="Q669" i="57"/>
  <c r="P669" i="57"/>
  <c r="Q670" i="57"/>
  <c r="P670" i="57"/>
  <c r="Q671" i="57"/>
  <c r="P671" i="57"/>
  <c r="Q672" i="57"/>
  <c r="P672" i="57"/>
  <c r="Q673" i="57"/>
  <c r="P673" i="57"/>
  <c r="Q674" i="57"/>
  <c r="P674" i="57"/>
  <c r="Q675" i="57"/>
  <c r="P675" i="57"/>
  <c r="Q676" i="57"/>
  <c r="P676" i="57"/>
  <c r="Q677" i="57"/>
  <c r="P677" i="57"/>
  <c r="Q678" i="57"/>
  <c r="P678" i="57"/>
  <c r="Q679" i="57"/>
  <c r="P679" i="57"/>
  <c r="Q680" i="57"/>
  <c r="P680" i="57"/>
  <c r="Q681" i="57"/>
  <c r="P681" i="57"/>
  <c r="Q682" i="57"/>
  <c r="P682" i="57"/>
  <c r="Q683" i="57"/>
  <c r="P683" i="57"/>
  <c r="Q684" i="57"/>
  <c r="P684" i="57"/>
  <c r="Q685" i="57"/>
  <c r="P685" i="57"/>
  <c r="Q686" i="57"/>
  <c r="P686" i="57"/>
  <c r="Q687" i="57"/>
  <c r="P687" i="57"/>
  <c r="Q688" i="57"/>
  <c r="P688" i="57"/>
  <c r="Q689" i="57"/>
  <c r="P689" i="57"/>
  <c r="Q690" i="57"/>
  <c r="P690" i="57"/>
  <c r="Q691" i="57"/>
  <c r="P691" i="57"/>
  <c r="Q692" i="57"/>
  <c r="P692" i="57"/>
  <c r="Q693" i="57"/>
  <c r="P693" i="57"/>
  <c r="Q694" i="57"/>
  <c r="P694" i="57"/>
  <c r="Q695" i="57"/>
  <c r="P695" i="57"/>
  <c r="Q696" i="57"/>
  <c r="P696" i="57"/>
  <c r="Q697" i="57"/>
  <c r="P697" i="57"/>
  <c r="Q698" i="57"/>
  <c r="P698" i="57"/>
  <c r="Q699" i="57"/>
  <c r="P699" i="57"/>
  <c r="Q700" i="57"/>
  <c r="P700" i="57"/>
  <c r="Q701" i="57"/>
  <c r="P701" i="57"/>
  <c r="Q702" i="57"/>
  <c r="P702" i="57"/>
  <c r="Q703" i="57"/>
  <c r="P703" i="57"/>
  <c r="Q704" i="57"/>
  <c r="P704" i="57"/>
  <c r="Q705" i="57"/>
  <c r="P705" i="57"/>
  <c r="Q706" i="57"/>
  <c r="P706" i="57"/>
  <c r="Q707" i="57"/>
  <c r="P707" i="57"/>
  <c r="Q708" i="57"/>
  <c r="P708" i="57"/>
  <c r="Q709" i="57"/>
  <c r="P709" i="57"/>
  <c r="Q710" i="57"/>
  <c r="P710" i="57"/>
  <c r="Q711" i="57"/>
  <c r="P711" i="57"/>
  <c r="Q712" i="57"/>
  <c r="P712" i="57"/>
  <c r="Q713" i="57"/>
  <c r="P713" i="57"/>
  <c r="Q714" i="57"/>
  <c r="P714" i="57"/>
  <c r="Q715" i="57"/>
  <c r="P715" i="57"/>
  <c r="Q716" i="57"/>
  <c r="P716" i="57"/>
  <c r="Q717" i="57"/>
  <c r="P717" i="57"/>
  <c r="Q718" i="57"/>
  <c r="P718" i="57"/>
  <c r="Q719" i="57"/>
  <c r="P719" i="57"/>
  <c r="Q720" i="57"/>
  <c r="P720" i="57"/>
  <c r="Q721" i="57"/>
  <c r="P721" i="57"/>
  <c r="Q722" i="57"/>
  <c r="P722" i="57"/>
  <c r="Q723" i="57"/>
  <c r="P723" i="57"/>
  <c r="Q724" i="57"/>
  <c r="P724" i="57"/>
  <c r="Q725" i="57"/>
  <c r="P725" i="57"/>
  <c r="Q726" i="57"/>
  <c r="P726" i="57"/>
  <c r="Q727" i="57"/>
  <c r="P727" i="57"/>
  <c r="Q728" i="57"/>
  <c r="P728" i="57"/>
  <c r="Q729" i="57"/>
  <c r="P729" i="57"/>
  <c r="Q730" i="57"/>
  <c r="P730" i="57"/>
  <c r="Q731" i="57"/>
  <c r="P731" i="57"/>
  <c r="Q732" i="57"/>
  <c r="P732" i="57"/>
  <c r="Q733" i="57"/>
  <c r="P733" i="57"/>
  <c r="Q734" i="57"/>
  <c r="P734" i="57"/>
  <c r="Q735" i="57"/>
  <c r="P735" i="57"/>
  <c r="Q736" i="57"/>
  <c r="P736" i="57"/>
  <c r="Q737" i="57"/>
  <c r="P737" i="57"/>
  <c r="Q738" i="57"/>
  <c r="P738" i="57"/>
  <c r="Q739" i="57"/>
  <c r="P739" i="57"/>
  <c r="Q740" i="57"/>
  <c r="P740" i="57"/>
  <c r="Q741" i="57"/>
  <c r="P741" i="57"/>
  <c r="Q742" i="57"/>
  <c r="P742" i="57"/>
  <c r="Q743" i="57"/>
  <c r="P743" i="57"/>
  <c r="Q744" i="57"/>
  <c r="P744" i="57"/>
  <c r="Q745" i="57"/>
  <c r="P745" i="57"/>
  <c r="Q746" i="57"/>
  <c r="P746" i="57"/>
  <c r="Q747" i="57"/>
  <c r="P747" i="57"/>
  <c r="Q748" i="57"/>
  <c r="P748" i="57"/>
  <c r="Q749" i="57"/>
  <c r="P749" i="57"/>
  <c r="Q750" i="57"/>
  <c r="P750" i="57"/>
  <c r="Q751" i="57"/>
  <c r="P751" i="57"/>
  <c r="Q752" i="57"/>
  <c r="P752" i="57"/>
  <c r="Q753" i="57"/>
  <c r="P753" i="57"/>
  <c r="Q754" i="57"/>
  <c r="P754" i="57"/>
  <c r="Q755" i="57"/>
  <c r="P755" i="57"/>
  <c r="Q756" i="57"/>
  <c r="P756" i="57"/>
  <c r="Q757" i="57"/>
  <c r="P757" i="57"/>
  <c r="Q758" i="57"/>
  <c r="P758" i="57"/>
  <c r="Q759" i="57"/>
  <c r="P759" i="57"/>
  <c r="Q760" i="57"/>
  <c r="P760" i="57"/>
  <c r="Q761" i="57"/>
  <c r="P761" i="57"/>
  <c r="Q762" i="57"/>
  <c r="P762" i="57"/>
  <c r="Q763" i="57"/>
  <c r="P763" i="57"/>
  <c r="Q764" i="57"/>
  <c r="P764" i="57"/>
  <c r="Q765" i="57"/>
  <c r="P765" i="57"/>
  <c r="Q766" i="57"/>
  <c r="P766" i="57"/>
  <c r="Q767" i="57"/>
  <c r="P767" i="57"/>
  <c r="Q768" i="57"/>
  <c r="P768" i="57"/>
  <c r="Q769" i="57"/>
  <c r="P769" i="57"/>
  <c r="Q770" i="57"/>
  <c r="P770" i="57"/>
  <c r="Q771" i="57"/>
  <c r="P771" i="57"/>
  <c r="Q772" i="57"/>
  <c r="P772" i="57"/>
  <c r="Q773" i="57"/>
  <c r="P773" i="57"/>
  <c r="Q774" i="57"/>
  <c r="P774" i="57"/>
  <c r="Q775" i="57"/>
  <c r="P775" i="57"/>
  <c r="Q776" i="57"/>
  <c r="P776" i="57"/>
  <c r="Q777" i="57"/>
  <c r="P777" i="57"/>
  <c r="Q778" i="57"/>
  <c r="P778" i="57"/>
  <c r="Q779" i="57"/>
  <c r="P779" i="57"/>
  <c r="Q780" i="57"/>
  <c r="P780" i="57"/>
  <c r="Q781" i="57"/>
  <c r="P781" i="57"/>
  <c r="Q782" i="57"/>
  <c r="P782" i="57"/>
  <c r="Q783" i="57"/>
  <c r="P783" i="57"/>
  <c r="Q784" i="57"/>
  <c r="P784" i="57"/>
  <c r="Q785" i="57"/>
  <c r="P785" i="57"/>
  <c r="Q786" i="57"/>
  <c r="P786" i="57"/>
  <c r="Q787" i="57"/>
  <c r="P787" i="57"/>
  <c r="Q788" i="57"/>
  <c r="P788" i="57"/>
  <c r="Q789" i="57"/>
  <c r="P789" i="57"/>
  <c r="Q790" i="57"/>
  <c r="P790" i="57"/>
  <c r="Q791" i="57"/>
  <c r="P791" i="57"/>
  <c r="Q792" i="57"/>
  <c r="P792" i="57"/>
  <c r="Q793" i="57"/>
  <c r="P793" i="57"/>
  <c r="Q794" i="57"/>
  <c r="P794" i="57"/>
  <c r="Q795" i="57"/>
  <c r="P795" i="57"/>
  <c r="Q796" i="57"/>
  <c r="P796" i="57"/>
  <c r="Q797" i="57"/>
  <c r="P797" i="57"/>
  <c r="Q798" i="57"/>
  <c r="P798" i="57"/>
  <c r="Q799" i="57"/>
  <c r="P799" i="57"/>
  <c r="Q800" i="57"/>
  <c r="P800" i="57"/>
  <c r="Q801" i="57"/>
  <c r="P801" i="57"/>
  <c r="Q802" i="57"/>
  <c r="P802" i="57"/>
  <c r="Q803" i="57"/>
  <c r="P803" i="57"/>
  <c r="Q804" i="57"/>
  <c r="P804" i="57"/>
  <c r="Q805" i="57"/>
  <c r="P805" i="57"/>
  <c r="Q806" i="57"/>
  <c r="P806" i="57"/>
  <c r="Q807" i="57"/>
  <c r="P807" i="57"/>
  <c r="Q808" i="57"/>
  <c r="P808" i="57"/>
  <c r="Q809" i="57"/>
  <c r="P809" i="57"/>
  <c r="Q810" i="57"/>
  <c r="P810" i="57"/>
  <c r="Q811" i="57"/>
  <c r="P811" i="57"/>
  <c r="Q812" i="57"/>
  <c r="P812" i="57"/>
  <c r="Q813" i="57"/>
  <c r="P813" i="57"/>
  <c r="Q814" i="57"/>
  <c r="P814" i="57"/>
  <c r="Q815" i="57"/>
  <c r="P815" i="57"/>
  <c r="Q816" i="57"/>
  <c r="P816" i="57"/>
  <c r="Q817" i="57"/>
  <c r="P817" i="57"/>
  <c r="Q818" i="57"/>
  <c r="P818" i="57"/>
  <c r="Q819" i="57"/>
  <c r="P819" i="57"/>
  <c r="Q820" i="57"/>
  <c r="P820" i="57"/>
  <c r="Q821" i="57"/>
  <c r="P821" i="57"/>
  <c r="Q822" i="57"/>
  <c r="P822" i="57"/>
  <c r="Q823" i="57"/>
  <c r="P823" i="57"/>
  <c r="Q824" i="57"/>
  <c r="P824" i="57"/>
  <c r="Q825" i="57"/>
  <c r="P825" i="57"/>
  <c r="Q826" i="57"/>
  <c r="P826" i="57"/>
  <c r="Q827" i="57"/>
  <c r="P827" i="57"/>
  <c r="Q828" i="57"/>
  <c r="P828" i="57"/>
  <c r="Q829" i="57"/>
  <c r="P829" i="57"/>
  <c r="Q830" i="57"/>
  <c r="P830" i="57"/>
  <c r="Q831" i="57"/>
  <c r="P831" i="57"/>
  <c r="Q832" i="57"/>
  <c r="P832" i="57"/>
  <c r="Q833" i="57"/>
  <c r="P833" i="57"/>
  <c r="Q834" i="57"/>
  <c r="P834" i="57"/>
  <c r="Q835" i="57"/>
  <c r="P835" i="57"/>
  <c r="Q836" i="57"/>
  <c r="P836" i="57"/>
  <c r="Q837" i="57"/>
  <c r="P837" i="57"/>
  <c r="Q838" i="57"/>
  <c r="P838" i="57"/>
  <c r="Q839" i="57"/>
  <c r="P839" i="57"/>
  <c r="Q840" i="57"/>
  <c r="P840" i="57"/>
  <c r="Q841" i="57"/>
  <c r="P841" i="57"/>
  <c r="Q842" i="57"/>
  <c r="P842" i="57"/>
  <c r="Q843" i="57"/>
  <c r="P843" i="57"/>
  <c r="Q844" i="57"/>
  <c r="P844" i="57"/>
  <c r="Q845" i="57"/>
  <c r="P845" i="57"/>
  <c r="Q846" i="57"/>
  <c r="P846" i="57"/>
  <c r="Q847" i="57"/>
  <c r="P847" i="57"/>
  <c r="Q848" i="57"/>
  <c r="P848" i="57"/>
  <c r="Q849" i="57"/>
  <c r="P849" i="57"/>
  <c r="Q850" i="57"/>
  <c r="P850" i="57"/>
  <c r="Q851" i="57"/>
  <c r="P851" i="57"/>
  <c r="Q852" i="57"/>
  <c r="P852" i="57"/>
  <c r="Q853" i="57"/>
  <c r="P853" i="57"/>
  <c r="Q854" i="57"/>
  <c r="P854" i="57"/>
  <c r="Q855" i="57"/>
  <c r="P855" i="57"/>
  <c r="Q856" i="57"/>
  <c r="P856" i="57"/>
  <c r="Q857" i="57"/>
  <c r="P857" i="57"/>
  <c r="Q858" i="57"/>
  <c r="P858" i="57"/>
  <c r="Q859" i="57"/>
  <c r="P859" i="57"/>
  <c r="Q860" i="57"/>
  <c r="P860" i="57"/>
  <c r="Q861" i="57"/>
  <c r="P861" i="57"/>
  <c r="Q862" i="57"/>
  <c r="P862" i="57"/>
  <c r="Q863" i="57"/>
  <c r="P863" i="57"/>
  <c r="Q864" i="57"/>
  <c r="P864" i="57"/>
  <c r="Q865" i="57"/>
  <c r="P865" i="57"/>
  <c r="Q866" i="57"/>
  <c r="P866" i="57"/>
  <c r="Q867" i="57"/>
  <c r="P867" i="57"/>
  <c r="Q868" i="57"/>
  <c r="P868" i="57"/>
  <c r="Q869" i="57"/>
  <c r="P869" i="57"/>
  <c r="Q870" i="57"/>
  <c r="P870" i="57"/>
  <c r="Q871" i="57"/>
  <c r="P871" i="57"/>
  <c r="Q872" i="57"/>
  <c r="P872" i="57"/>
  <c r="Q873" i="57"/>
  <c r="P873" i="57"/>
  <c r="Q874" i="57"/>
  <c r="P874" i="57"/>
  <c r="Q875" i="57"/>
  <c r="P875" i="57"/>
  <c r="Q876" i="57"/>
  <c r="P876" i="57"/>
  <c r="Q877" i="57"/>
  <c r="P877" i="57"/>
  <c r="Q878" i="57"/>
  <c r="P878" i="57"/>
  <c r="Q879" i="57"/>
  <c r="P879" i="57"/>
  <c r="Q880" i="57"/>
  <c r="P880" i="57"/>
  <c r="Q881" i="57"/>
  <c r="P881" i="57"/>
  <c r="Q882" i="57"/>
  <c r="P882" i="57"/>
  <c r="Q883" i="57"/>
  <c r="P883" i="57"/>
  <c r="Q884" i="57"/>
  <c r="P884" i="57"/>
  <c r="Q885" i="57"/>
  <c r="P885" i="57"/>
  <c r="Q886" i="57"/>
  <c r="P886" i="57"/>
  <c r="Q887" i="57"/>
  <c r="P887" i="57"/>
  <c r="Q888" i="57"/>
  <c r="P888" i="57"/>
  <c r="Q889" i="57"/>
  <c r="P889" i="57"/>
  <c r="Q890" i="57"/>
  <c r="P890" i="57"/>
  <c r="Q891" i="57"/>
  <c r="P891" i="57"/>
  <c r="Q892" i="57"/>
  <c r="P892" i="57"/>
  <c r="Q893" i="57"/>
  <c r="P893" i="57"/>
  <c r="Q894" i="57"/>
  <c r="P894" i="57"/>
  <c r="Q895" i="57"/>
  <c r="P895" i="57"/>
  <c r="Q896" i="57"/>
  <c r="P896" i="57"/>
  <c r="Q897" i="57"/>
  <c r="P897" i="57"/>
  <c r="Q898" i="57"/>
  <c r="P898" i="57"/>
  <c r="Q899" i="57"/>
  <c r="P899" i="57"/>
  <c r="Q900" i="57"/>
  <c r="P900" i="57"/>
  <c r="Q901" i="57"/>
  <c r="P901" i="57"/>
  <c r="Q902" i="57"/>
  <c r="P902" i="57"/>
  <c r="Q903" i="57"/>
  <c r="P903" i="57"/>
  <c r="Q904" i="57"/>
  <c r="P904" i="57"/>
  <c r="Q905" i="57"/>
  <c r="P905" i="57"/>
  <c r="Q906" i="57"/>
  <c r="P906" i="57"/>
  <c r="Q907" i="57"/>
  <c r="P907" i="57"/>
  <c r="Q908" i="57"/>
  <c r="P908" i="57"/>
  <c r="Q909" i="57"/>
  <c r="P909" i="57"/>
  <c r="Q910" i="57"/>
  <c r="P910" i="57"/>
  <c r="Q911" i="57"/>
  <c r="P911" i="57"/>
  <c r="Q912" i="57"/>
  <c r="P912" i="57"/>
  <c r="Q913" i="57"/>
  <c r="P913" i="57"/>
  <c r="Q914" i="57"/>
  <c r="P914" i="57"/>
  <c r="Q915" i="57"/>
  <c r="P915" i="57"/>
  <c r="Q916" i="57"/>
  <c r="P916" i="57"/>
  <c r="Q917" i="57"/>
  <c r="P917" i="57"/>
  <c r="Q918" i="57"/>
  <c r="P918" i="57"/>
  <c r="Q919" i="57"/>
  <c r="P919" i="57"/>
  <c r="Q920" i="57"/>
  <c r="P920" i="57"/>
  <c r="Q921" i="57"/>
  <c r="P921" i="57"/>
  <c r="Q922" i="57"/>
  <c r="P922" i="57"/>
  <c r="Q923" i="57"/>
  <c r="P923" i="57"/>
  <c r="Q924" i="57"/>
  <c r="P924" i="57"/>
  <c r="Q925" i="57"/>
  <c r="P925" i="57"/>
  <c r="Q926" i="57"/>
  <c r="P926" i="57"/>
  <c r="Q927" i="57"/>
  <c r="P927" i="57"/>
  <c r="Q928" i="57"/>
  <c r="P928" i="57"/>
  <c r="Q929" i="57"/>
  <c r="P929" i="57"/>
  <c r="Q930" i="57"/>
  <c r="P930" i="57"/>
  <c r="Q931" i="57"/>
  <c r="P931" i="57"/>
  <c r="Q932" i="57"/>
  <c r="P932" i="57"/>
  <c r="Q933" i="57"/>
  <c r="P933" i="57"/>
  <c r="Q934" i="57"/>
  <c r="P934" i="57"/>
  <c r="Q935" i="57"/>
  <c r="P935" i="57"/>
  <c r="Q936" i="57"/>
  <c r="P936" i="57"/>
  <c r="Q937" i="57"/>
  <c r="P937" i="57"/>
  <c r="Q938" i="57"/>
  <c r="P938" i="57"/>
  <c r="Q939" i="57"/>
  <c r="P939" i="57"/>
  <c r="Q940" i="57"/>
  <c r="P940" i="57"/>
  <c r="Q941" i="57"/>
  <c r="P941" i="57"/>
  <c r="Q942" i="57"/>
  <c r="P942" i="57"/>
  <c r="Q943" i="57"/>
  <c r="P943" i="57"/>
  <c r="Q944" i="57"/>
  <c r="P944" i="57"/>
  <c r="Q945" i="57"/>
  <c r="P945" i="57"/>
  <c r="Q946" i="57"/>
  <c r="P946" i="57"/>
  <c r="Q947" i="57"/>
  <c r="P947" i="57"/>
  <c r="Q948" i="57"/>
  <c r="P948" i="57"/>
  <c r="Q949" i="57"/>
  <c r="P949" i="57"/>
  <c r="Q950" i="57"/>
  <c r="P950" i="57"/>
  <c r="Q951" i="57"/>
  <c r="P951" i="57"/>
  <c r="Q952" i="57"/>
  <c r="P952" i="57"/>
  <c r="Q953" i="57"/>
  <c r="P953" i="57"/>
  <c r="Q954" i="57"/>
  <c r="P954" i="57"/>
  <c r="Q955" i="57"/>
  <c r="P955" i="57"/>
  <c r="Q956" i="57"/>
  <c r="P956" i="57"/>
  <c r="Q957" i="57"/>
  <c r="P957" i="57"/>
  <c r="Q958" i="57"/>
  <c r="P958" i="57"/>
  <c r="Q959" i="57"/>
  <c r="P959" i="57"/>
  <c r="Q960" i="57"/>
  <c r="P960" i="57"/>
  <c r="Q961" i="57"/>
  <c r="P961" i="57"/>
  <c r="Q962" i="57"/>
  <c r="P962" i="57"/>
  <c r="Q963" i="57"/>
  <c r="P963" i="57"/>
  <c r="Q964" i="57"/>
  <c r="P964" i="57"/>
  <c r="Q965" i="57"/>
  <c r="P965" i="57"/>
  <c r="Q966" i="57"/>
  <c r="P966" i="57"/>
  <c r="Q967" i="57"/>
  <c r="P967" i="57"/>
  <c r="Q968" i="57"/>
  <c r="P968" i="57"/>
  <c r="Q969" i="57"/>
  <c r="P969" i="57"/>
  <c r="Q970" i="57"/>
  <c r="P970" i="57"/>
  <c r="Q971" i="57"/>
  <c r="P971" i="57"/>
  <c r="Q972" i="57"/>
  <c r="P972" i="57"/>
  <c r="Q973" i="57"/>
  <c r="P973" i="57"/>
  <c r="Q974" i="57"/>
  <c r="P974" i="57"/>
  <c r="Q975" i="57"/>
  <c r="P975" i="57"/>
  <c r="Q976" i="57"/>
  <c r="P976" i="57"/>
  <c r="Q977" i="57"/>
  <c r="P977" i="57"/>
  <c r="Q978" i="57"/>
  <c r="P978" i="57"/>
  <c r="Q979" i="57"/>
  <c r="P979" i="57"/>
  <c r="Q980" i="57"/>
  <c r="P980" i="57"/>
  <c r="Q981" i="57"/>
  <c r="P981" i="57"/>
  <c r="Q982" i="57"/>
  <c r="P982" i="57"/>
  <c r="Q983" i="57"/>
  <c r="P983" i="57"/>
  <c r="Q984" i="57"/>
  <c r="P984" i="57"/>
  <c r="Q985" i="57"/>
  <c r="P985" i="57"/>
  <c r="Q986" i="57"/>
  <c r="P986" i="57"/>
  <c r="Q987" i="57"/>
  <c r="P987" i="57"/>
  <c r="Q988" i="57"/>
  <c r="P988" i="57"/>
  <c r="Q989" i="57"/>
  <c r="P989" i="57"/>
  <c r="Q990" i="57"/>
  <c r="P990" i="57"/>
  <c r="Q991" i="57"/>
  <c r="P991" i="57"/>
  <c r="Q992" i="57"/>
  <c r="P992" i="57"/>
  <c r="Q993" i="57"/>
  <c r="P993" i="57"/>
  <c r="Q994" i="57"/>
  <c r="P994" i="57"/>
  <c r="Q995" i="57"/>
  <c r="P995" i="57"/>
  <c r="Q996" i="57"/>
  <c r="P996" i="57"/>
  <c r="Q997" i="57"/>
  <c r="P997" i="57"/>
  <c r="Q998" i="57"/>
  <c r="P998" i="57"/>
  <c r="Q999" i="57"/>
  <c r="P999" i="57"/>
  <c r="Q1000" i="57"/>
  <c r="P1000" i="57"/>
  <c r="Q1001" i="57"/>
  <c r="P1001" i="57"/>
  <c r="Q1002" i="57"/>
  <c r="P1002" i="57"/>
  <c r="Q1003" i="57"/>
  <c r="P1003" i="57"/>
  <c r="Q1004" i="57"/>
  <c r="P1004" i="57"/>
  <c r="Q1005" i="57"/>
  <c r="P1005" i="57"/>
  <c r="Q1006" i="57"/>
  <c r="P1006" i="57"/>
  <c r="Q1007" i="57"/>
  <c r="P1007" i="57"/>
  <c r="Q1008" i="57"/>
  <c r="P1008" i="57"/>
  <c r="Q1009" i="57"/>
  <c r="P1009" i="57"/>
  <c r="Q1010" i="57"/>
  <c r="P1010" i="57"/>
  <c r="Q1011" i="57"/>
  <c r="P1011" i="57"/>
  <c r="Q1012" i="57"/>
  <c r="P1012" i="57"/>
  <c r="Q1013" i="57"/>
  <c r="P1013" i="57"/>
  <c r="Q1014" i="57"/>
  <c r="P1014" i="57"/>
  <c r="Q1015" i="57"/>
  <c r="P1015" i="57"/>
  <c r="Q1016" i="57"/>
  <c r="P1016" i="57"/>
  <c r="Q1017" i="57"/>
  <c r="P1017" i="57"/>
  <c r="Q1018" i="57"/>
  <c r="P1018" i="57"/>
  <c r="Q1019" i="57"/>
  <c r="P1019" i="57"/>
  <c r="Q1020" i="57"/>
  <c r="P1020" i="57"/>
  <c r="Q1021" i="57"/>
  <c r="P1021" i="57"/>
  <c r="Q1022" i="57"/>
  <c r="P1022" i="57"/>
  <c r="Q1023" i="57"/>
  <c r="P1023" i="57"/>
  <c r="Q1024" i="57"/>
  <c r="P1024" i="57"/>
  <c r="Q1025" i="57"/>
  <c r="P1025" i="57"/>
  <c r="Q1026" i="57"/>
  <c r="P1026" i="57"/>
  <c r="Q1027" i="57"/>
  <c r="P1027" i="57"/>
  <c r="Q1028" i="57"/>
  <c r="P1028" i="57"/>
  <c r="Q1029" i="57"/>
  <c r="P1029" i="57"/>
  <c r="Q1030" i="57"/>
  <c r="P1030" i="57"/>
  <c r="Q1031" i="57"/>
  <c r="P1031" i="57"/>
  <c r="Q1032" i="57"/>
  <c r="P1032" i="57"/>
  <c r="Q1033" i="57"/>
  <c r="P1033" i="57"/>
  <c r="Q1034" i="57"/>
  <c r="P1034" i="57"/>
  <c r="Q1035" i="57"/>
  <c r="P1035" i="57"/>
  <c r="Q1036" i="57"/>
  <c r="P1036" i="57"/>
  <c r="Q1037" i="57"/>
  <c r="P1037" i="57"/>
  <c r="Q1038" i="57"/>
  <c r="P1038" i="57"/>
  <c r="Q1039" i="57"/>
  <c r="P1039" i="57"/>
  <c r="Q1040" i="57"/>
  <c r="P1040" i="57"/>
  <c r="Q1041" i="57"/>
  <c r="P1041" i="57"/>
  <c r="Q1042" i="57"/>
  <c r="P1042" i="57"/>
  <c r="Q1043" i="57"/>
  <c r="P1043" i="57"/>
  <c r="Q1044" i="57"/>
  <c r="P1044" i="57"/>
  <c r="Q1045" i="57"/>
  <c r="P1045" i="57"/>
  <c r="Q1046" i="57"/>
  <c r="P1046" i="57"/>
  <c r="Q1047" i="57"/>
  <c r="P1047" i="57"/>
  <c r="Q1048" i="57"/>
  <c r="P1048" i="57"/>
  <c r="Q1049" i="57"/>
  <c r="P1049" i="57"/>
  <c r="Q1050" i="57"/>
  <c r="P1050" i="57"/>
  <c r="Q1051" i="57"/>
  <c r="P1051" i="57"/>
  <c r="Q1052" i="57"/>
  <c r="P1052" i="57"/>
  <c r="T1052" i="57"/>
  <c r="Q1053" i="57"/>
  <c r="P1053" i="57"/>
  <c r="T1053" i="57"/>
  <c r="Q1054" i="57"/>
  <c r="P1054" i="57"/>
  <c r="T1054" i="57"/>
  <c r="Q1055" i="57"/>
  <c r="P1055" i="57"/>
  <c r="T1055" i="57"/>
  <c r="Q1056" i="57"/>
  <c r="P1056" i="57"/>
  <c r="T1056" i="57"/>
  <c r="Q1057" i="57"/>
  <c r="P1057" i="57"/>
  <c r="T1057" i="57"/>
  <c r="Q1058" i="57"/>
  <c r="P1058" i="57"/>
  <c r="T1058" i="57"/>
  <c r="Q1059" i="57"/>
  <c r="P1059" i="57"/>
  <c r="T1059" i="57"/>
  <c r="Q1060" i="57"/>
  <c r="P1060" i="57"/>
  <c r="T1060" i="57"/>
  <c r="Q1061" i="57"/>
  <c r="P1061" i="57"/>
  <c r="T1061" i="57"/>
  <c r="Q1062" i="57"/>
  <c r="P1062" i="57"/>
  <c r="T1062" i="57"/>
  <c r="Q1063" i="57"/>
  <c r="P1063" i="57"/>
  <c r="T1063" i="57"/>
  <c r="Q1064" i="57"/>
  <c r="P1064" i="57"/>
  <c r="T1064" i="57"/>
  <c r="Q1065" i="57"/>
  <c r="P1065" i="57"/>
  <c r="T1065" i="57"/>
  <c r="Q1066" i="57"/>
  <c r="P1066" i="57"/>
  <c r="T1066" i="57"/>
  <c r="Q1067" i="57"/>
  <c r="P1067" i="57"/>
  <c r="T1067" i="57"/>
  <c r="Q1068" i="57"/>
  <c r="P1068" i="57"/>
  <c r="T1068" i="57"/>
  <c r="Q1069" i="57"/>
  <c r="P1069" i="57"/>
  <c r="T1069" i="57"/>
  <c r="Q1070" i="57"/>
  <c r="P1070" i="57"/>
  <c r="T1070" i="57"/>
  <c r="Q1071" i="57"/>
  <c r="P1071" i="57"/>
  <c r="T1071" i="57"/>
  <c r="Q1072" i="57"/>
  <c r="P1072" i="57"/>
  <c r="T1072" i="57"/>
  <c r="Q1073" i="57"/>
  <c r="P1073" i="57"/>
  <c r="T1073" i="57"/>
  <c r="Q1074" i="57"/>
  <c r="P1074" i="57"/>
  <c r="T1074" i="57"/>
  <c r="Q1075" i="57"/>
  <c r="P1075" i="57"/>
  <c r="T1075" i="57"/>
  <c r="Q1076" i="57"/>
  <c r="P1076" i="57"/>
  <c r="T1076" i="57"/>
  <c r="Q1077" i="57"/>
  <c r="P1077" i="57"/>
  <c r="T1077" i="57"/>
  <c r="Q1078" i="57"/>
  <c r="P1078" i="57"/>
  <c r="T1078" i="57"/>
  <c r="Q1079" i="57"/>
  <c r="P1079" i="57"/>
  <c r="T1079" i="57"/>
  <c r="Q1080" i="57"/>
  <c r="P1080" i="57"/>
  <c r="T1080" i="57"/>
  <c r="Q1081" i="57"/>
  <c r="P1081" i="57"/>
  <c r="T1081" i="57"/>
  <c r="Q1082" i="57"/>
  <c r="P1082" i="57"/>
  <c r="T1082" i="57"/>
  <c r="Q1083" i="57"/>
  <c r="P1083" i="57"/>
  <c r="T1083" i="57"/>
  <c r="Q1084" i="57"/>
  <c r="P1084" i="57"/>
  <c r="T1084" i="57"/>
  <c r="Q1085" i="57"/>
  <c r="P1085" i="57"/>
  <c r="T1085" i="57"/>
  <c r="Q1086" i="57"/>
  <c r="P1086" i="57"/>
  <c r="T1086" i="57"/>
  <c r="Q1087" i="57"/>
  <c r="P1087" i="57"/>
  <c r="T1087" i="57"/>
  <c r="Q1088" i="57"/>
  <c r="P1088" i="57"/>
  <c r="T1088" i="57"/>
  <c r="Q1089" i="57"/>
  <c r="P1089" i="57"/>
  <c r="T1089" i="57"/>
  <c r="Q1090" i="57"/>
  <c r="P1090" i="57"/>
  <c r="T1090" i="57"/>
  <c r="Q1091" i="57"/>
  <c r="P1091" i="57"/>
  <c r="T1091" i="57"/>
  <c r="Q1092" i="57"/>
  <c r="P1092" i="57"/>
  <c r="T1092" i="57"/>
  <c r="Q1093" i="57"/>
  <c r="P1093" i="57"/>
  <c r="T1093" i="57"/>
  <c r="Q1094" i="57"/>
  <c r="P1094" i="57"/>
  <c r="T1094" i="57"/>
  <c r="Q1095" i="57"/>
  <c r="P1095" i="57"/>
  <c r="T1095" i="57"/>
  <c r="Q1096" i="57"/>
  <c r="P1096" i="57"/>
  <c r="T1096" i="57"/>
  <c r="Q1097" i="57"/>
  <c r="P1097" i="57"/>
  <c r="T1097" i="57"/>
  <c r="Q1098" i="57"/>
  <c r="P1098" i="57"/>
  <c r="T1098" i="57"/>
  <c r="Q1099" i="57"/>
  <c r="P1099" i="57"/>
  <c r="T1099" i="57"/>
  <c r="Q1100" i="57"/>
  <c r="P1100" i="57"/>
  <c r="T1100" i="57"/>
  <c r="Q1101" i="57"/>
  <c r="P1101" i="57"/>
  <c r="T1101" i="57"/>
  <c r="Q1102" i="57"/>
  <c r="P1102" i="57"/>
  <c r="T1102" i="57"/>
  <c r="Q1103" i="57"/>
  <c r="P1103" i="57"/>
  <c r="T1103" i="57"/>
  <c r="Q1104" i="57"/>
  <c r="P1104" i="57"/>
  <c r="T1104" i="57"/>
  <c r="Q1105" i="57"/>
  <c r="P1105" i="57"/>
  <c r="T1105" i="57"/>
  <c r="Q1106" i="57"/>
  <c r="P1106" i="57"/>
  <c r="T1106" i="57"/>
  <c r="Q1107" i="57"/>
  <c r="P1107" i="57"/>
  <c r="T1107" i="57"/>
  <c r="Q1108" i="57"/>
  <c r="P1108" i="57"/>
  <c r="T1108" i="57"/>
  <c r="Q1109" i="57"/>
  <c r="P1109" i="57"/>
  <c r="T1109" i="57"/>
  <c r="Q1110" i="57"/>
  <c r="P1110" i="57"/>
  <c r="T1110" i="57"/>
  <c r="Q1111" i="57"/>
  <c r="P1111" i="57"/>
  <c r="T1111" i="57"/>
  <c r="Q1112" i="57"/>
  <c r="P1112" i="57"/>
  <c r="T1112" i="57"/>
  <c r="Q1113" i="57"/>
  <c r="P1113" i="57"/>
  <c r="T1113" i="57"/>
  <c r="Q1114" i="57"/>
  <c r="P1114" i="57"/>
  <c r="T1114" i="57"/>
  <c r="Q1115" i="57"/>
  <c r="P1115" i="57"/>
  <c r="T1115" i="57"/>
  <c r="Q1116" i="57"/>
  <c r="P1116" i="57"/>
  <c r="T1116" i="57"/>
  <c r="Q1117" i="57"/>
  <c r="P1117" i="57"/>
  <c r="T1117" i="57"/>
  <c r="Q1118" i="57"/>
  <c r="P1118" i="57"/>
  <c r="T1118" i="57"/>
  <c r="Q1119" i="57"/>
  <c r="P1119" i="57"/>
  <c r="T1119" i="57"/>
  <c r="Q1120" i="57"/>
  <c r="P1120" i="57"/>
  <c r="T1120" i="57"/>
  <c r="Q1121" i="57"/>
  <c r="P1121" i="57"/>
  <c r="T1121" i="57"/>
  <c r="Q1122" i="57"/>
  <c r="P1122" i="57"/>
  <c r="T1122" i="57"/>
  <c r="Q1123" i="57"/>
  <c r="P1123" i="57"/>
  <c r="T1123" i="57"/>
  <c r="Q1124" i="57"/>
  <c r="P1124" i="57"/>
  <c r="T1124" i="57"/>
  <c r="Q1125" i="57"/>
  <c r="P1125" i="57"/>
  <c r="T1125" i="57"/>
  <c r="Q1126" i="57"/>
  <c r="P1126" i="57"/>
  <c r="T1126" i="57"/>
  <c r="Q1127" i="57"/>
  <c r="P1127" i="57"/>
  <c r="T1127" i="57"/>
  <c r="Q1128" i="57"/>
  <c r="P1128" i="57"/>
  <c r="T1128" i="57"/>
  <c r="Q1129" i="57"/>
  <c r="P1129" i="57"/>
  <c r="T1129" i="57"/>
  <c r="Q1130" i="57"/>
  <c r="P1130" i="57"/>
  <c r="T1130" i="57"/>
  <c r="Q1131" i="57"/>
  <c r="P1131" i="57"/>
  <c r="T1131" i="57"/>
  <c r="Q1132" i="57"/>
  <c r="P1132" i="57"/>
  <c r="T1132" i="57"/>
  <c r="Q1133" i="57"/>
  <c r="P1133" i="57"/>
  <c r="T1133" i="57"/>
  <c r="Q1134" i="57"/>
  <c r="P1134" i="57"/>
  <c r="T1134" i="57"/>
  <c r="Q1135" i="57"/>
  <c r="P1135" i="57"/>
  <c r="T1135" i="57"/>
  <c r="Q1136" i="57"/>
  <c r="P1136" i="57"/>
  <c r="T1136" i="57"/>
  <c r="Q1137" i="57"/>
  <c r="P1137" i="57"/>
  <c r="T1137" i="57"/>
  <c r="Q1138" i="57"/>
  <c r="P1138" i="57"/>
  <c r="T1138" i="57"/>
  <c r="Q1139" i="57"/>
  <c r="P1139" i="57"/>
  <c r="T1139" i="57"/>
  <c r="Q1140" i="57"/>
  <c r="P1140" i="57"/>
  <c r="T1140" i="57"/>
  <c r="Q1141" i="57"/>
  <c r="P1141" i="57"/>
  <c r="T1141" i="57"/>
  <c r="Q1142" i="57"/>
  <c r="P1142" i="57"/>
  <c r="T1142" i="57"/>
  <c r="Q1143" i="57"/>
  <c r="P1143" i="57"/>
  <c r="T1143" i="57"/>
  <c r="Q1144" i="57"/>
  <c r="P1144" i="57"/>
  <c r="T1144" i="57"/>
  <c r="Q1145" i="57"/>
  <c r="P1145" i="57"/>
  <c r="T1145" i="57"/>
  <c r="Q1146" i="57"/>
  <c r="P1146" i="57"/>
  <c r="T1146" i="57"/>
  <c r="Q1147" i="57"/>
  <c r="P1147" i="57"/>
  <c r="T1147" i="57"/>
  <c r="Q1148" i="57"/>
  <c r="P1148" i="57"/>
  <c r="T1148" i="57"/>
  <c r="Q1149" i="57"/>
  <c r="P1149" i="57"/>
  <c r="T1149" i="57"/>
  <c r="Q1150" i="57"/>
  <c r="P1150" i="57"/>
  <c r="T1150" i="57"/>
  <c r="Q1151" i="57"/>
  <c r="P1151" i="57"/>
  <c r="T1151" i="57"/>
  <c r="Q1152" i="57"/>
  <c r="P1152" i="57"/>
  <c r="T1152" i="57"/>
  <c r="Q1153" i="57"/>
  <c r="P1153" i="57"/>
  <c r="T1153" i="57"/>
  <c r="Q1154" i="57"/>
  <c r="P1154" i="57"/>
  <c r="T1154" i="57"/>
  <c r="Q1155" i="57"/>
  <c r="P1155" i="57"/>
  <c r="T1155" i="57"/>
  <c r="Q1156" i="57"/>
  <c r="P1156" i="57"/>
  <c r="T1156" i="57"/>
  <c r="Q1157" i="57"/>
  <c r="P1157" i="57"/>
  <c r="T1157" i="57"/>
  <c r="Q1158" i="57"/>
  <c r="P1158" i="57"/>
  <c r="T1158" i="57"/>
  <c r="Q1159" i="57"/>
  <c r="P1159" i="57"/>
  <c r="T1159" i="57"/>
  <c r="Q1160" i="57"/>
  <c r="P1160" i="57"/>
  <c r="T1160" i="57"/>
  <c r="Q1161" i="57"/>
  <c r="P1161" i="57"/>
  <c r="T1161" i="57"/>
  <c r="Q1162" i="57"/>
  <c r="P1162" i="57"/>
  <c r="T1162" i="57"/>
  <c r="Q1163" i="57"/>
  <c r="P1163" i="57"/>
  <c r="T1163" i="57"/>
  <c r="Q1164" i="57"/>
  <c r="P1164" i="57"/>
  <c r="T1164" i="57"/>
  <c r="Q1165" i="57"/>
  <c r="P1165" i="57"/>
  <c r="T1165" i="57"/>
  <c r="Q1166" i="57"/>
  <c r="P1166" i="57"/>
  <c r="T1166" i="57"/>
  <c r="Q1167" i="57"/>
  <c r="P1167" i="57"/>
  <c r="T1167" i="57"/>
  <c r="Q1168" i="57"/>
  <c r="P1168" i="57"/>
  <c r="T1168" i="57"/>
  <c r="Q1169" i="57"/>
  <c r="P1169" i="57"/>
  <c r="T1169" i="57"/>
  <c r="Q1170" i="57"/>
  <c r="P1170" i="57"/>
  <c r="T1170" i="57"/>
  <c r="Q1171" i="57"/>
  <c r="P1171" i="57"/>
  <c r="T1171" i="57"/>
  <c r="Q1172" i="57"/>
  <c r="P1172" i="57"/>
  <c r="T1172" i="57"/>
  <c r="Q1173" i="57"/>
  <c r="P1173" i="57"/>
  <c r="T1173" i="57"/>
  <c r="Q1174" i="57"/>
  <c r="P1174" i="57"/>
  <c r="T1174" i="57"/>
  <c r="Q1175" i="57"/>
  <c r="P1175" i="57"/>
  <c r="T1175" i="57"/>
  <c r="Q1176" i="57"/>
  <c r="P1176" i="57"/>
  <c r="T1176" i="57"/>
  <c r="Q1177" i="57"/>
  <c r="P1177" i="57"/>
  <c r="T1177" i="57"/>
  <c r="Q1178" i="57"/>
  <c r="P1178" i="57"/>
  <c r="T1178" i="57"/>
  <c r="Q1179" i="57"/>
  <c r="P1179" i="57"/>
  <c r="T1179" i="57"/>
  <c r="Q1180" i="57"/>
  <c r="P1180" i="57"/>
  <c r="T1180" i="57"/>
  <c r="Q1181" i="57"/>
  <c r="P1181" i="57"/>
  <c r="T1181" i="57"/>
  <c r="Q1182" i="57"/>
  <c r="P1182" i="57"/>
  <c r="T1182" i="57"/>
  <c r="Q1183" i="57"/>
  <c r="P1183" i="57"/>
  <c r="T1183" i="57"/>
  <c r="Q1184" i="57"/>
  <c r="P1184" i="57"/>
  <c r="T1184" i="57"/>
  <c r="Q1185" i="57"/>
  <c r="P1185" i="57"/>
  <c r="T1185" i="57"/>
  <c r="Q1186" i="57"/>
  <c r="P1186" i="57"/>
  <c r="T1186" i="57"/>
  <c r="Q1187" i="57"/>
  <c r="P1187" i="57"/>
  <c r="T1187" i="57"/>
  <c r="Q1188" i="57"/>
  <c r="P1188" i="57"/>
  <c r="T1188" i="57"/>
  <c r="Q1189" i="57"/>
  <c r="P1189" i="57"/>
  <c r="T1189" i="57"/>
  <c r="Q1190" i="57"/>
  <c r="P1190" i="57"/>
  <c r="T1190" i="57"/>
  <c r="Q1191" i="57"/>
  <c r="P1191" i="57"/>
  <c r="T1191" i="57"/>
  <c r="Q1192" i="57"/>
  <c r="P1192" i="57"/>
  <c r="T1192" i="57"/>
  <c r="Q1193" i="57"/>
  <c r="P1193" i="57"/>
  <c r="T1193" i="57"/>
  <c r="Q1194" i="57"/>
  <c r="P1194" i="57"/>
  <c r="T1194" i="57"/>
  <c r="Q1195" i="57"/>
  <c r="P1195" i="57"/>
  <c r="T1195" i="57"/>
  <c r="Q1196" i="57"/>
  <c r="P1196" i="57"/>
  <c r="T1196" i="57"/>
  <c r="Q1197" i="57"/>
  <c r="P1197" i="57"/>
  <c r="T1197" i="57"/>
  <c r="Q1198" i="57"/>
  <c r="P1198" i="57"/>
  <c r="T1198" i="57"/>
  <c r="Q1199" i="57"/>
  <c r="P1199" i="57"/>
  <c r="T1199" i="57"/>
  <c r="Q1200" i="57"/>
  <c r="P1200" i="57"/>
  <c r="T1200" i="57"/>
  <c r="Q1201" i="57"/>
  <c r="P1201" i="57"/>
  <c r="T1201" i="57"/>
  <c r="Q1202" i="57"/>
  <c r="P1202" i="57"/>
  <c r="T1202" i="57"/>
  <c r="Q1203" i="57"/>
  <c r="P1203" i="57"/>
  <c r="T1203" i="57"/>
  <c r="Q1204" i="57"/>
  <c r="P1204" i="57"/>
  <c r="T1204" i="57"/>
  <c r="Q1205" i="57"/>
  <c r="P1205" i="57"/>
  <c r="T1205" i="57"/>
  <c r="Q1206" i="57"/>
  <c r="P1206" i="57"/>
  <c r="T1206" i="57"/>
  <c r="Q1207" i="57"/>
  <c r="P1207" i="57"/>
  <c r="T1207" i="57"/>
  <c r="Q1208" i="57"/>
  <c r="P1208" i="57"/>
  <c r="T1208" i="57"/>
  <c r="Q1209" i="57"/>
  <c r="P1209" i="57"/>
  <c r="T1209" i="57"/>
  <c r="Q1210" i="57"/>
  <c r="P1210" i="57"/>
  <c r="T1210" i="57"/>
  <c r="Q1211" i="57"/>
  <c r="P1211" i="57"/>
  <c r="T1211" i="57"/>
  <c r="Q1212" i="57"/>
  <c r="P1212" i="57"/>
  <c r="T1212" i="57"/>
  <c r="Q1213" i="57"/>
  <c r="P1213" i="57"/>
  <c r="T1213" i="57"/>
  <c r="Q1214" i="57"/>
  <c r="P1214" i="57"/>
  <c r="T1214" i="57"/>
  <c r="Q1215" i="57"/>
  <c r="P1215" i="57"/>
  <c r="T1215" i="57"/>
  <c r="Q1216" i="57"/>
  <c r="P1216" i="57"/>
  <c r="T1216" i="57"/>
  <c r="Q1217" i="57"/>
  <c r="P1217" i="57"/>
  <c r="T1217" i="57"/>
  <c r="Q1218" i="57"/>
  <c r="P1218" i="57"/>
  <c r="T1218" i="57"/>
  <c r="Q1219" i="57"/>
  <c r="P1219" i="57"/>
  <c r="T1219" i="57"/>
  <c r="Q1220" i="57"/>
  <c r="P1220" i="57"/>
  <c r="T1220" i="57"/>
  <c r="Q1221" i="57"/>
  <c r="P1221" i="57"/>
  <c r="T1221" i="57"/>
  <c r="Q1222" i="57"/>
  <c r="P1222" i="57"/>
  <c r="T1222" i="57"/>
  <c r="Q1223" i="57"/>
  <c r="P1223" i="57"/>
  <c r="T1223" i="57"/>
  <c r="Q1224" i="57"/>
  <c r="P1224" i="57"/>
  <c r="T1224" i="57"/>
  <c r="Q1225" i="57"/>
  <c r="P1225" i="57"/>
  <c r="T1225" i="57"/>
  <c r="Q1226" i="57"/>
  <c r="P1226" i="57"/>
  <c r="T1226" i="57"/>
  <c r="Q1227" i="57"/>
  <c r="P1227" i="57"/>
  <c r="T1227" i="57"/>
  <c r="Q1228" i="57"/>
  <c r="P1228" i="57"/>
  <c r="T1228" i="57"/>
  <c r="Q1229" i="57"/>
  <c r="P1229" i="57"/>
  <c r="T1229" i="57"/>
  <c r="Q1230" i="57"/>
  <c r="P1230" i="57"/>
  <c r="T1230" i="57"/>
  <c r="Q1231" i="57"/>
  <c r="P1231" i="57"/>
  <c r="T1231" i="57"/>
  <c r="Q1232" i="57"/>
  <c r="P1232" i="57"/>
  <c r="T1232" i="57"/>
  <c r="Q1233" i="57"/>
  <c r="P1233" i="57"/>
  <c r="T1233" i="57"/>
  <c r="Q1234" i="57"/>
  <c r="P1234" i="57"/>
  <c r="T1234" i="57"/>
  <c r="Q1235" i="57"/>
  <c r="P1235" i="57"/>
  <c r="T1235" i="57"/>
  <c r="Q1236" i="57"/>
  <c r="P1236" i="57"/>
  <c r="T1236" i="57"/>
  <c r="Q1237" i="57"/>
  <c r="P1237" i="57"/>
  <c r="T1237" i="57"/>
  <c r="Q1238" i="57"/>
  <c r="P1238" i="57"/>
  <c r="T1238" i="57"/>
  <c r="Q1239" i="57"/>
  <c r="P1239" i="57"/>
  <c r="T1239" i="57"/>
  <c r="Q1240" i="57"/>
  <c r="P1240" i="57"/>
  <c r="T1240" i="57"/>
  <c r="Q1241" i="57"/>
  <c r="P1241" i="57"/>
  <c r="T1241" i="57"/>
  <c r="Q1242" i="57"/>
  <c r="P1242" i="57"/>
  <c r="T1242" i="57"/>
  <c r="Q1243" i="57"/>
  <c r="P1243" i="57"/>
  <c r="T1243" i="57"/>
  <c r="Q1244" i="57"/>
  <c r="P1244" i="57"/>
  <c r="T1244" i="57"/>
  <c r="Q1245" i="57"/>
  <c r="P1245" i="57"/>
  <c r="T1245" i="57"/>
  <c r="Q1246" i="57"/>
  <c r="P1246" i="57"/>
  <c r="T1246" i="57"/>
  <c r="Q1247" i="57"/>
  <c r="P1247" i="57"/>
  <c r="T1247" i="57"/>
  <c r="Q1248" i="57"/>
  <c r="P1248" i="57"/>
  <c r="T1248" i="57"/>
  <c r="Q1249" i="57"/>
  <c r="P1249" i="57"/>
  <c r="T1249" i="57"/>
  <c r="Q1250" i="57"/>
  <c r="P1250" i="57"/>
  <c r="T1250" i="57"/>
  <c r="Q1251" i="57"/>
  <c r="P1251" i="57"/>
  <c r="T1251" i="57"/>
  <c r="Q1252" i="57"/>
  <c r="P1252" i="57"/>
  <c r="T1252" i="57"/>
  <c r="Q1253" i="57"/>
  <c r="P1253" i="57"/>
  <c r="T1253" i="57"/>
  <c r="Q1254" i="57"/>
  <c r="P1254" i="57"/>
  <c r="T1254" i="57"/>
  <c r="Q1255" i="57"/>
  <c r="P1255" i="57"/>
  <c r="T1255" i="57"/>
  <c r="Q1256" i="57"/>
  <c r="P1256" i="57"/>
  <c r="T1256" i="57"/>
  <c r="Q1257" i="57"/>
  <c r="P1257" i="57"/>
  <c r="T1257" i="57"/>
  <c r="Q1258" i="57"/>
  <c r="P1258" i="57"/>
  <c r="T1258" i="57"/>
  <c r="Q1259" i="57"/>
  <c r="P1259" i="57"/>
  <c r="T1259" i="57"/>
  <c r="Q1260" i="57"/>
  <c r="P1260" i="57"/>
  <c r="T1260" i="57"/>
  <c r="Q1261" i="57"/>
  <c r="P1261" i="57"/>
  <c r="T1261" i="57"/>
  <c r="Q1262" i="57"/>
  <c r="P1262" i="57"/>
  <c r="T1262" i="57"/>
  <c r="Q1263" i="57"/>
  <c r="P1263" i="57"/>
  <c r="T1263" i="57"/>
  <c r="Q1264" i="57"/>
  <c r="P1264" i="57"/>
  <c r="T1264" i="57"/>
  <c r="Q1265" i="57"/>
  <c r="P1265" i="57"/>
  <c r="T1265" i="57"/>
  <c r="Q1266" i="57"/>
  <c r="P1266" i="57"/>
  <c r="T1266" i="57"/>
  <c r="Q1267" i="57"/>
  <c r="P1267" i="57"/>
  <c r="T1267" i="57"/>
  <c r="Q1268" i="57"/>
  <c r="P1268" i="57"/>
  <c r="T1268" i="57"/>
  <c r="Q1269" i="57"/>
  <c r="P1269" i="57"/>
  <c r="T1269" i="57"/>
  <c r="Q1270" i="57"/>
  <c r="P1270" i="57"/>
  <c r="T1270" i="57"/>
  <c r="Q1271" i="57"/>
  <c r="P1271" i="57"/>
  <c r="T1271" i="57"/>
  <c r="Q1272" i="57"/>
  <c r="P1272" i="57"/>
  <c r="T1272" i="57"/>
  <c r="Q1273" i="57"/>
  <c r="P1273" i="57"/>
  <c r="T1273" i="57"/>
  <c r="Q1274" i="57"/>
  <c r="P1274" i="57"/>
  <c r="T1274" i="57"/>
  <c r="Q1275" i="57"/>
  <c r="P1275" i="57"/>
  <c r="T1275" i="57"/>
  <c r="Q1276" i="57"/>
  <c r="P1276" i="57"/>
  <c r="T1276" i="57"/>
  <c r="Q1277" i="57"/>
  <c r="P1277" i="57"/>
  <c r="T1277" i="57"/>
  <c r="Q1278" i="57"/>
  <c r="P1278" i="57"/>
  <c r="T1278" i="57"/>
  <c r="Q1279" i="57"/>
  <c r="P1279" i="57"/>
  <c r="T1279" i="57"/>
  <c r="Q1280" i="57"/>
  <c r="P1280" i="57"/>
  <c r="T1280" i="57"/>
  <c r="Q1281" i="57"/>
  <c r="P1281" i="57"/>
  <c r="T1281" i="57"/>
  <c r="Q1282" i="57"/>
  <c r="P1282" i="57"/>
  <c r="T1282" i="57"/>
  <c r="Q1283" i="57"/>
  <c r="P1283" i="57"/>
  <c r="T1283" i="57"/>
  <c r="Q1284" i="57"/>
  <c r="P1284" i="57"/>
  <c r="T1284" i="57"/>
  <c r="Q1285" i="57"/>
  <c r="P1285" i="57"/>
  <c r="T1285" i="57"/>
  <c r="Q1286" i="57"/>
  <c r="P1286" i="57"/>
  <c r="T1286" i="57"/>
  <c r="Q1287" i="57"/>
  <c r="P1287" i="57"/>
  <c r="T1287" i="57"/>
  <c r="Q1288" i="57"/>
  <c r="P1288" i="57"/>
  <c r="T1288" i="57"/>
  <c r="Q1289" i="57"/>
  <c r="P1289" i="57"/>
  <c r="T1289" i="57"/>
  <c r="Q1290" i="57"/>
  <c r="P1290" i="57"/>
  <c r="T1290" i="57"/>
  <c r="Q1291" i="57"/>
  <c r="P1291" i="57"/>
  <c r="T1291" i="57"/>
  <c r="Q1292" i="57"/>
  <c r="P1292" i="57"/>
  <c r="T1292" i="57"/>
  <c r="Q1293" i="57"/>
  <c r="P1293" i="57"/>
  <c r="T1293" i="57"/>
  <c r="Q1294" i="57"/>
  <c r="P1294" i="57"/>
  <c r="T1294" i="57"/>
  <c r="Q1295" i="57"/>
  <c r="P1295" i="57"/>
  <c r="T1295" i="57"/>
  <c r="Q1296" i="57"/>
  <c r="P1296" i="57"/>
  <c r="T1296" i="57"/>
  <c r="Q1297" i="57"/>
  <c r="P1297" i="57"/>
  <c r="T1297" i="57"/>
  <c r="Q1298" i="57"/>
  <c r="P1298" i="57"/>
  <c r="T1298" i="57"/>
  <c r="Q1299" i="57"/>
  <c r="P1299" i="57"/>
  <c r="T1299" i="57"/>
  <c r="Q1300" i="57"/>
  <c r="P1300" i="57"/>
  <c r="T1300" i="57"/>
  <c r="Q1301" i="57"/>
  <c r="P1301" i="57"/>
  <c r="T1301" i="57"/>
  <c r="Q1302" i="57"/>
  <c r="P1302" i="57"/>
  <c r="T1302" i="57"/>
  <c r="Q1303" i="57"/>
  <c r="P1303" i="57"/>
  <c r="T1303" i="57"/>
  <c r="Q1304" i="57"/>
  <c r="P1304" i="57"/>
  <c r="T1304" i="57"/>
  <c r="Q1305" i="57"/>
  <c r="P1305" i="57"/>
  <c r="T1305" i="57"/>
  <c r="Q1306" i="57"/>
  <c r="P1306" i="57"/>
  <c r="T1306" i="57"/>
  <c r="Q1307" i="57"/>
  <c r="P1307" i="57"/>
  <c r="T1307" i="57"/>
  <c r="Q1308" i="57"/>
  <c r="P1308" i="57"/>
  <c r="T1308" i="57"/>
  <c r="Q1309" i="57"/>
  <c r="P1309" i="57"/>
  <c r="T1309" i="57"/>
  <c r="Q1310" i="57"/>
  <c r="P1310" i="57"/>
  <c r="T1310" i="57"/>
  <c r="Q1311" i="57"/>
  <c r="P1311" i="57"/>
  <c r="T1311" i="57"/>
  <c r="Q1312" i="57"/>
  <c r="P1312" i="57"/>
  <c r="T1312" i="57"/>
  <c r="Q1313" i="57"/>
  <c r="P1313" i="57"/>
  <c r="T1313" i="57"/>
  <c r="Q1314" i="57"/>
  <c r="P1314" i="57"/>
  <c r="T1314" i="57"/>
  <c r="Q1315" i="57"/>
  <c r="P1315" i="57"/>
  <c r="T1315" i="57"/>
  <c r="Q1316" i="57"/>
  <c r="P1316" i="57"/>
  <c r="T1316" i="57"/>
  <c r="Q1317" i="57"/>
  <c r="P1317" i="57"/>
  <c r="T1317" i="57"/>
  <c r="Q1318" i="57"/>
  <c r="P1318" i="57"/>
  <c r="T1318" i="57"/>
  <c r="Q1319" i="57"/>
  <c r="P1319" i="57"/>
  <c r="T1319" i="57"/>
  <c r="Q1320" i="57"/>
  <c r="P1320" i="57"/>
  <c r="T1320" i="57"/>
  <c r="Q1321" i="57"/>
  <c r="P1321" i="57"/>
  <c r="T1321" i="57"/>
  <c r="Q1322" i="57"/>
  <c r="P1322" i="57"/>
  <c r="T1322" i="57"/>
  <c r="Q1323" i="57"/>
  <c r="P1323" i="57"/>
  <c r="T1323" i="57"/>
  <c r="Q1324" i="57"/>
  <c r="P1324" i="57"/>
  <c r="T1324" i="57"/>
  <c r="Q1325" i="57"/>
  <c r="P1325" i="57"/>
  <c r="T1325" i="57"/>
  <c r="Q1326" i="57"/>
  <c r="P1326" i="57"/>
  <c r="T1326" i="57"/>
  <c r="Q1327" i="57"/>
  <c r="P1327" i="57"/>
  <c r="T1327" i="57"/>
  <c r="Q1328" i="57"/>
  <c r="P1328" i="57"/>
  <c r="T1328" i="57"/>
  <c r="Q1329" i="57"/>
  <c r="P1329" i="57"/>
  <c r="T1329" i="57"/>
  <c r="Q1330" i="57"/>
  <c r="P1330" i="57"/>
  <c r="T1330" i="57"/>
  <c r="Q1331" i="57"/>
  <c r="P1331" i="57"/>
  <c r="T1331" i="57"/>
  <c r="Q1332" i="57"/>
  <c r="P1332" i="57"/>
  <c r="T1332" i="57"/>
  <c r="Q1333" i="57"/>
  <c r="P1333" i="57"/>
  <c r="T1333" i="57"/>
  <c r="Q1334" i="57"/>
  <c r="P1334" i="57"/>
  <c r="T1334" i="57"/>
  <c r="Q1335" i="57"/>
  <c r="P1335" i="57"/>
  <c r="T1335" i="57"/>
  <c r="Q1336" i="57"/>
  <c r="P1336" i="57"/>
  <c r="T1336" i="57"/>
  <c r="Q1337" i="57"/>
  <c r="P1337" i="57"/>
  <c r="T1337" i="57"/>
  <c r="Q1338" i="57"/>
  <c r="P1338" i="57"/>
  <c r="T1338" i="57"/>
  <c r="Q1339" i="57"/>
  <c r="P1339" i="57"/>
  <c r="T1339" i="57"/>
  <c r="Q1340" i="57"/>
  <c r="P1340" i="57"/>
  <c r="T1340" i="57"/>
  <c r="Q1341" i="57"/>
  <c r="P1341" i="57"/>
  <c r="T1341" i="57"/>
  <c r="Q1342" i="57"/>
  <c r="P1342" i="57"/>
  <c r="T1342" i="57"/>
  <c r="Q1343" i="57"/>
  <c r="P1343" i="57"/>
  <c r="T1343" i="57"/>
  <c r="Q1344" i="57"/>
  <c r="P1344" i="57"/>
  <c r="T1344" i="57"/>
  <c r="Q1345" i="57"/>
  <c r="P1345" i="57"/>
  <c r="T1345" i="57"/>
  <c r="Q1346" i="57"/>
  <c r="P1346" i="57"/>
  <c r="T1346" i="57"/>
  <c r="Q1347" i="57"/>
  <c r="P1347" i="57"/>
  <c r="T1347" i="57"/>
  <c r="Q1348" i="57"/>
  <c r="P1348" i="57"/>
  <c r="T1348" i="57"/>
  <c r="Q1349" i="57"/>
  <c r="P1349" i="57"/>
  <c r="T1349" i="57"/>
  <c r="Q1350" i="57"/>
  <c r="P1350" i="57"/>
  <c r="T1350" i="57"/>
  <c r="Q1351" i="57"/>
  <c r="P1351" i="57"/>
  <c r="T1351" i="57"/>
  <c r="Q1352" i="57"/>
  <c r="P1352" i="57"/>
  <c r="T1352" i="57"/>
  <c r="Q1353" i="57"/>
  <c r="P1353" i="57"/>
  <c r="T1353" i="57"/>
  <c r="Q1354" i="57"/>
  <c r="P1354" i="57"/>
  <c r="T1354" i="57"/>
  <c r="Q1355" i="57"/>
  <c r="P1355" i="57"/>
  <c r="T1355" i="57"/>
  <c r="Q1356" i="57"/>
  <c r="P1356" i="57"/>
  <c r="T1356" i="57"/>
  <c r="Q1357" i="57"/>
  <c r="P1357" i="57"/>
  <c r="T1357" i="57"/>
  <c r="Q1358" i="57"/>
  <c r="P1358" i="57"/>
  <c r="T1358" i="57"/>
  <c r="Q1359" i="57"/>
  <c r="P1359" i="57"/>
  <c r="T1359" i="57"/>
  <c r="Q1360" i="57"/>
  <c r="P1360" i="57"/>
  <c r="T1360" i="57"/>
  <c r="Q1361" i="57"/>
  <c r="P1361" i="57"/>
  <c r="T1361" i="57"/>
  <c r="Q1362" i="57"/>
  <c r="P1362" i="57"/>
  <c r="T1362" i="57"/>
  <c r="Q1363" i="57"/>
  <c r="P1363" i="57"/>
  <c r="T1363" i="57"/>
  <c r="Q1364" i="57"/>
  <c r="P1364" i="57"/>
  <c r="T1364" i="57"/>
  <c r="Q1365" i="57"/>
  <c r="P1365" i="57"/>
  <c r="T1365" i="57"/>
  <c r="Q1366" i="57"/>
  <c r="P1366" i="57"/>
  <c r="T1366" i="57"/>
  <c r="Q1367" i="57"/>
  <c r="P1367" i="57"/>
  <c r="T1367" i="57"/>
  <c r="Q1368" i="57"/>
  <c r="P1368" i="57"/>
  <c r="T1368" i="57"/>
  <c r="Q1369" i="57"/>
  <c r="P1369" i="57"/>
  <c r="T1369" i="57"/>
  <c r="Q1370" i="57"/>
  <c r="P1370" i="57"/>
  <c r="T1370" i="57"/>
  <c r="Q1371" i="57"/>
  <c r="P1371" i="57"/>
  <c r="T1371" i="57"/>
  <c r="Q1372" i="57"/>
  <c r="P1372" i="57"/>
  <c r="T1372" i="57"/>
  <c r="Q1373" i="57"/>
  <c r="P1373" i="57"/>
  <c r="T1373" i="57"/>
  <c r="Q1374" i="57"/>
  <c r="P1374" i="57"/>
  <c r="T1374" i="57"/>
  <c r="Q1375" i="57"/>
  <c r="P1375" i="57"/>
  <c r="T1375" i="57"/>
  <c r="Q1376" i="57"/>
  <c r="P1376" i="57"/>
  <c r="T1376" i="57"/>
  <c r="Q1377" i="57"/>
  <c r="P1377" i="57"/>
  <c r="T1377" i="57"/>
  <c r="Q1378" i="57"/>
  <c r="P1378" i="57"/>
  <c r="T1378" i="57"/>
  <c r="Q1379" i="57"/>
  <c r="P1379" i="57"/>
  <c r="T1379" i="57"/>
  <c r="Q1380" i="57"/>
  <c r="P1380" i="57"/>
  <c r="T1380" i="57"/>
  <c r="Q1381" i="57"/>
  <c r="P1381" i="57"/>
  <c r="T1381" i="57"/>
  <c r="Q1382" i="57"/>
  <c r="P1382" i="57"/>
  <c r="T1382" i="57"/>
  <c r="Q1383" i="57"/>
  <c r="P1383" i="57"/>
  <c r="T1383" i="57"/>
  <c r="Q1384" i="57"/>
  <c r="P1384" i="57"/>
  <c r="T1384" i="57"/>
  <c r="Q1385" i="57"/>
  <c r="P1385" i="57"/>
  <c r="T1385" i="57"/>
  <c r="Q1386" i="57"/>
  <c r="P1386" i="57"/>
  <c r="T1386" i="57"/>
  <c r="Q1387" i="57"/>
  <c r="P1387" i="57"/>
  <c r="T1387" i="57"/>
  <c r="Q1388" i="57"/>
  <c r="P1388" i="57"/>
  <c r="T1388" i="57"/>
  <c r="Q1389" i="57"/>
  <c r="P1389" i="57"/>
  <c r="T1389" i="57"/>
  <c r="Q1390" i="57"/>
  <c r="P1390" i="57"/>
  <c r="T1390" i="57"/>
  <c r="Q1391" i="57"/>
  <c r="P1391" i="57"/>
  <c r="T1391" i="57"/>
  <c r="Q1392" i="57"/>
  <c r="P1392" i="57"/>
  <c r="T1392" i="57"/>
  <c r="Q1393" i="57"/>
  <c r="P1393" i="57"/>
  <c r="T1393" i="57"/>
  <c r="Q1394" i="57"/>
  <c r="P1394" i="57"/>
  <c r="T1394" i="57"/>
  <c r="Q1395" i="57"/>
  <c r="P1395" i="57"/>
  <c r="T1395" i="57"/>
  <c r="Q1396" i="57"/>
  <c r="P1396" i="57"/>
  <c r="T1396" i="57"/>
  <c r="Q1397" i="57"/>
  <c r="P1397" i="57"/>
  <c r="T1397" i="57"/>
  <c r="Q1398" i="57"/>
  <c r="P1398" i="57"/>
  <c r="T1398" i="57"/>
  <c r="Q1399" i="57"/>
  <c r="P1399" i="57"/>
  <c r="T1399" i="57"/>
  <c r="Q1400" i="57"/>
  <c r="P1400" i="57"/>
  <c r="T1400" i="57"/>
  <c r="Q1401" i="57"/>
  <c r="P1401" i="57"/>
  <c r="T1401" i="57"/>
  <c r="Q1402" i="57"/>
  <c r="P1402" i="57"/>
  <c r="T1402" i="57"/>
  <c r="Q1403" i="57"/>
  <c r="P1403" i="57"/>
  <c r="T1403" i="57"/>
  <c r="Q1404" i="57"/>
  <c r="P1404" i="57"/>
  <c r="T1404" i="57"/>
  <c r="Q1405" i="57"/>
  <c r="P1405" i="57"/>
  <c r="T1405" i="57"/>
  <c r="Q1406" i="57"/>
  <c r="P1406" i="57"/>
  <c r="T1406" i="57"/>
  <c r="Q1407" i="57"/>
  <c r="P1407" i="57"/>
  <c r="T1407" i="57"/>
  <c r="Q1408" i="57"/>
  <c r="P1408" i="57"/>
  <c r="T1408" i="57"/>
  <c r="Q1409" i="57"/>
  <c r="P1409" i="57"/>
  <c r="T1409" i="57"/>
  <c r="Q1410" i="57"/>
  <c r="P1410" i="57"/>
  <c r="T1410" i="57"/>
  <c r="Q1411" i="57"/>
  <c r="P1411" i="57"/>
  <c r="T1411" i="57"/>
  <c r="Q1412" i="57"/>
  <c r="P1412" i="57"/>
  <c r="T1412" i="57"/>
  <c r="Q1413" i="57"/>
  <c r="P1413" i="57"/>
  <c r="T1413" i="57"/>
  <c r="Q1414" i="57"/>
  <c r="P1414" i="57"/>
  <c r="T1414" i="57"/>
  <c r="Q1415" i="57"/>
  <c r="P1415" i="57"/>
  <c r="T1415" i="57"/>
  <c r="Q1416" i="57"/>
  <c r="P1416" i="57"/>
  <c r="T1416" i="57"/>
  <c r="Q1417" i="57"/>
  <c r="P1417" i="57"/>
  <c r="T1417" i="57"/>
  <c r="Q1418" i="57"/>
  <c r="P1418" i="57"/>
  <c r="T1418" i="57"/>
  <c r="Q1419" i="57"/>
  <c r="P1419" i="57"/>
  <c r="T1419" i="57"/>
  <c r="Q1420" i="57"/>
  <c r="P1420" i="57"/>
  <c r="T1420" i="57"/>
  <c r="Q1421" i="57"/>
  <c r="P1421" i="57"/>
  <c r="T1421" i="57"/>
  <c r="Q1422" i="57"/>
  <c r="P1422" i="57"/>
  <c r="T1422" i="57"/>
  <c r="Q1423" i="57"/>
  <c r="P1423" i="57"/>
  <c r="T1423" i="57"/>
  <c r="Q1424" i="57"/>
  <c r="P1424" i="57"/>
  <c r="T1424" i="57"/>
  <c r="Q1425" i="57"/>
  <c r="P1425" i="57"/>
  <c r="T1425" i="57"/>
  <c r="Q1426" i="57"/>
  <c r="P1426" i="57"/>
  <c r="T1426" i="57"/>
  <c r="Q1427" i="57"/>
  <c r="P1427" i="57"/>
  <c r="T1427" i="57"/>
  <c r="Q1428" i="57"/>
  <c r="P1428" i="57"/>
  <c r="T1428" i="57"/>
  <c r="Q1429" i="57"/>
  <c r="P1429" i="57"/>
  <c r="T1429" i="57"/>
  <c r="Q1430" i="57"/>
  <c r="P1430" i="57"/>
  <c r="T1430" i="57"/>
  <c r="Q1431" i="57"/>
  <c r="P1431" i="57"/>
  <c r="T1431" i="57"/>
  <c r="Q1432" i="57"/>
  <c r="P1432" i="57"/>
  <c r="T1432" i="57"/>
  <c r="Q1433" i="57"/>
  <c r="P1433" i="57"/>
  <c r="T1433" i="57"/>
  <c r="Q1434" i="57"/>
  <c r="P1434" i="57"/>
  <c r="T1434" i="57"/>
  <c r="Q1435" i="57"/>
  <c r="P1435" i="57"/>
  <c r="T1435" i="57"/>
  <c r="Q1436" i="57"/>
  <c r="P1436" i="57"/>
  <c r="T1436" i="57"/>
  <c r="Q1437" i="57"/>
  <c r="P1437" i="57"/>
  <c r="T1437" i="57"/>
  <c r="Q1438" i="57"/>
  <c r="P1438" i="57"/>
  <c r="T1438" i="57"/>
  <c r="Q1439" i="57"/>
  <c r="P1439" i="57"/>
  <c r="T1439" i="57"/>
  <c r="Q1440" i="57"/>
  <c r="P1440" i="57"/>
  <c r="T1440" i="57"/>
  <c r="Q1441" i="57"/>
  <c r="P1441" i="57"/>
  <c r="T1441" i="57"/>
  <c r="Q1442" i="57"/>
  <c r="P1442" i="57"/>
  <c r="T1442" i="57"/>
  <c r="Q1443" i="57"/>
  <c r="P1443" i="57"/>
  <c r="T1443" i="57"/>
  <c r="Q1444" i="57"/>
  <c r="P1444" i="57"/>
  <c r="T1444" i="57"/>
  <c r="Q1445" i="57"/>
  <c r="P1445" i="57"/>
  <c r="T1445" i="57"/>
  <c r="Q1446" i="57"/>
  <c r="P1446" i="57"/>
  <c r="T1446" i="57"/>
  <c r="Q1447" i="57"/>
  <c r="P1447" i="57"/>
  <c r="T1447" i="57"/>
  <c r="Q1448" i="57"/>
  <c r="P1448" i="57"/>
  <c r="T1448" i="57"/>
  <c r="Q1449" i="57"/>
  <c r="P1449" i="57"/>
  <c r="T1449" i="57"/>
  <c r="Q1450" i="57"/>
  <c r="P1450" i="57"/>
  <c r="T1450" i="57"/>
  <c r="Q1451" i="57"/>
  <c r="P1451" i="57"/>
  <c r="T1451" i="57"/>
  <c r="Q1452" i="57"/>
  <c r="P1452" i="57"/>
  <c r="T1452" i="57"/>
  <c r="Q1453" i="57"/>
  <c r="P1453" i="57"/>
  <c r="T1453" i="57"/>
  <c r="Q1454" i="57"/>
  <c r="P1454" i="57"/>
  <c r="T1454" i="57"/>
  <c r="Q1455" i="57"/>
  <c r="P1455" i="57"/>
  <c r="T1455" i="57"/>
  <c r="Q1456" i="57"/>
  <c r="P1456" i="57"/>
  <c r="T1456" i="57"/>
  <c r="Q1457" i="57"/>
  <c r="P1457" i="57"/>
  <c r="T1457" i="57"/>
  <c r="Q1458" i="57"/>
  <c r="P1458" i="57"/>
  <c r="T1458" i="57"/>
  <c r="Q1459" i="57"/>
  <c r="P1459" i="57"/>
  <c r="T1459" i="57"/>
  <c r="Q1460" i="57"/>
  <c r="P1460" i="57"/>
  <c r="T1460" i="57"/>
  <c r="Q1461" i="57"/>
  <c r="P1461" i="57"/>
  <c r="T1461" i="57"/>
  <c r="Q1462" i="57"/>
  <c r="P1462" i="57"/>
  <c r="T1462" i="57"/>
  <c r="Q1463" i="57"/>
  <c r="P1463" i="57"/>
  <c r="T1463" i="57"/>
  <c r="Q1464" i="57"/>
  <c r="P1464" i="57"/>
  <c r="T1464" i="57"/>
  <c r="Q1465" i="57"/>
  <c r="P1465" i="57"/>
  <c r="T1465" i="57"/>
  <c r="Q1466" i="57"/>
  <c r="P1466" i="57"/>
  <c r="T1466" i="57"/>
  <c r="Q1467" i="57"/>
  <c r="P1467" i="57"/>
  <c r="T1467" i="57"/>
  <c r="Q1468" i="57"/>
  <c r="P1468" i="57"/>
  <c r="T1468" i="57"/>
  <c r="Q1469" i="57"/>
  <c r="P1469" i="57"/>
  <c r="T1469" i="57"/>
  <c r="Q1470" i="57"/>
  <c r="P1470" i="57"/>
  <c r="T1470" i="57"/>
  <c r="Q1471" i="57"/>
  <c r="P1471" i="57"/>
  <c r="T1471" i="57"/>
  <c r="Q1472" i="57"/>
  <c r="P1472" i="57"/>
  <c r="T1472" i="57"/>
  <c r="Q1473" i="57"/>
  <c r="P1473" i="57"/>
  <c r="T1473" i="57"/>
  <c r="Q1474" i="57"/>
  <c r="P1474" i="57"/>
  <c r="T1474" i="57"/>
  <c r="Q1475" i="57"/>
  <c r="P1475" i="57"/>
  <c r="T1475" i="57"/>
  <c r="Q1476" i="57"/>
  <c r="P1476" i="57"/>
  <c r="T1476" i="57"/>
  <c r="Q1477" i="57"/>
  <c r="P1477" i="57"/>
  <c r="T1477" i="57"/>
  <c r="Q1478" i="57"/>
  <c r="P1478" i="57"/>
  <c r="T1478" i="57"/>
  <c r="Q1479" i="57"/>
  <c r="P1479" i="57"/>
  <c r="T1479" i="57"/>
  <c r="Q1480" i="57"/>
  <c r="P1480" i="57"/>
  <c r="T1480" i="57"/>
  <c r="Q1481" i="57"/>
  <c r="P1481" i="57"/>
  <c r="T1481" i="57"/>
  <c r="Q1482" i="57"/>
  <c r="P1482" i="57"/>
  <c r="T1482" i="57"/>
  <c r="Q1483" i="57"/>
  <c r="P1483" i="57"/>
  <c r="T1483" i="57"/>
  <c r="Q1484" i="57"/>
  <c r="P1484" i="57"/>
  <c r="T1484" i="57"/>
  <c r="Q1485" i="57"/>
  <c r="P1485" i="57"/>
  <c r="T1485" i="57"/>
  <c r="Q1486" i="57"/>
  <c r="P1486" i="57"/>
  <c r="T1486" i="57"/>
  <c r="Q1487" i="57"/>
  <c r="P1487" i="57"/>
  <c r="T1487" i="57"/>
  <c r="Q1488" i="57"/>
  <c r="P1488" i="57"/>
  <c r="T1488" i="57"/>
  <c r="Q1489" i="57"/>
  <c r="P1489" i="57"/>
  <c r="T1489" i="57"/>
  <c r="Q1490" i="57"/>
  <c r="P1490" i="57"/>
  <c r="T1490" i="57"/>
  <c r="Q1491" i="57"/>
  <c r="P1491" i="57"/>
  <c r="T1491" i="57"/>
  <c r="Q1492" i="57"/>
  <c r="P1492" i="57"/>
  <c r="T1492" i="57"/>
  <c r="Q1493" i="57"/>
  <c r="P1493" i="57"/>
  <c r="T1493" i="57"/>
  <c r="Q1494" i="57"/>
  <c r="P1494" i="57"/>
  <c r="T1494" i="57"/>
  <c r="Q1495" i="57"/>
  <c r="P1495" i="57"/>
  <c r="T1495" i="57"/>
  <c r="Q1496" i="57"/>
  <c r="P1496" i="57"/>
  <c r="T1496" i="57"/>
  <c r="Q1497" i="57"/>
  <c r="P1497" i="57"/>
  <c r="T1497" i="57"/>
  <c r="Q1498" i="57"/>
  <c r="P1498" i="57"/>
  <c r="T1498" i="57"/>
  <c r="Q1499" i="57"/>
  <c r="P1499" i="57"/>
  <c r="T1499" i="57"/>
  <c r="Q1500" i="57"/>
  <c r="P1500" i="57"/>
  <c r="T1500" i="57"/>
  <c r="Q1501" i="57"/>
  <c r="P1501" i="57"/>
  <c r="T1501" i="57"/>
  <c r="Q1502" i="57"/>
  <c r="P1502" i="57"/>
  <c r="T1502" i="57"/>
  <c r="Q1503" i="57"/>
  <c r="P1503" i="57"/>
  <c r="T1503" i="57"/>
  <c r="Q1504" i="57"/>
  <c r="P1504" i="57"/>
  <c r="T1504" i="57"/>
  <c r="Q1505" i="57"/>
  <c r="P1505" i="57"/>
  <c r="T1505" i="57"/>
  <c r="Q1506" i="57"/>
  <c r="P1506" i="57"/>
  <c r="T1506" i="57"/>
  <c r="Q1507" i="57"/>
  <c r="P1507" i="57"/>
  <c r="T1507" i="57"/>
  <c r="Q1508" i="57"/>
  <c r="P1508" i="57"/>
  <c r="T1508" i="57"/>
  <c r="Q1509" i="57"/>
  <c r="P1509" i="57"/>
  <c r="T1509" i="57"/>
  <c r="Q1510" i="57"/>
  <c r="P1510" i="57"/>
  <c r="T1510" i="57"/>
  <c r="Q1511" i="57"/>
  <c r="P1511" i="57"/>
  <c r="T1511" i="57"/>
  <c r="Q1512" i="57"/>
  <c r="P1512" i="57"/>
  <c r="T1512" i="57"/>
  <c r="Q1513" i="57"/>
  <c r="P1513" i="57"/>
  <c r="T1513" i="57"/>
  <c r="Q1514" i="57"/>
  <c r="P1514" i="57"/>
  <c r="T1514" i="57"/>
  <c r="Q1515" i="57"/>
  <c r="P1515" i="57"/>
  <c r="T1515" i="57"/>
  <c r="Q1516" i="57"/>
  <c r="P1516" i="57"/>
  <c r="T1516" i="57"/>
  <c r="Q1517" i="57"/>
  <c r="P1517" i="57"/>
  <c r="T1517" i="57"/>
  <c r="Q1518" i="57"/>
  <c r="P1518" i="57"/>
  <c r="T1518" i="57"/>
  <c r="Q1519" i="57"/>
  <c r="P1519" i="57"/>
  <c r="T1519" i="57"/>
  <c r="Q1520" i="57"/>
  <c r="P1520" i="57"/>
  <c r="T1520" i="57"/>
  <c r="Q1521" i="57"/>
  <c r="P1521" i="57"/>
  <c r="T1521" i="57"/>
  <c r="Q1522" i="57"/>
  <c r="P1522" i="57"/>
  <c r="T1522" i="57"/>
  <c r="Q1523" i="57"/>
  <c r="P1523" i="57"/>
  <c r="T1523" i="57"/>
  <c r="Q1524" i="57"/>
  <c r="P1524" i="57"/>
  <c r="T1524" i="57"/>
  <c r="Q1525" i="57"/>
  <c r="P1525" i="57"/>
  <c r="T1525" i="57"/>
  <c r="Q1526" i="57"/>
  <c r="P1526" i="57"/>
  <c r="T1526" i="57"/>
  <c r="Q1527" i="57"/>
  <c r="P1527" i="57"/>
  <c r="T1527" i="57"/>
  <c r="Q1528" i="57"/>
  <c r="P1528" i="57"/>
  <c r="T1528" i="57"/>
  <c r="Q1529" i="57"/>
  <c r="P1529" i="57"/>
  <c r="T1529" i="57"/>
  <c r="Q1530" i="57"/>
  <c r="P1530" i="57"/>
  <c r="T1530" i="57"/>
  <c r="Q1531" i="57"/>
  <c r="P1531" i="57"/>
  <c r="T1531" i="57"/>
  <c r="Q1532" i="57"/>
  <c r="P1532" i="57"/>
  <c r="T1532" i="57"/>
  <c r="Q1533" i="57"/>
  <c r="P1533" i="57"/>
  <c r="T1533" i="57"/>
  <c r="Q1534" i="57"/>
  <c r="P1534" i="57"/>
  <c r="T1534" i="57"/>
  <c r="Q1535" i="57"/>
  <c r="P1535" i="57"/>
  <c r="T1535" i="57"/>
  <c r="Q1536" i="57"/>
  <c r="P1536" i="57"/>
  <c r="T1536" i="57"/>
  <c r="Q1537" i="57"/>
  <c r="P1537" i="57"/>
  <c r="T1537" i="57"/>
  <c r="Q1538" i="57"/>
  <c r="P1538" i="57"/>
  <c r="T1538" i="57"/>
  <c r="Q1539" i="57"/>
  <c r="P1539" i="57"/>
  <c r="T1539" i="57"/>
  <c r="Q1540" i="57"/>
  <c r="P1540" i="57"/>
  <c r="T1540" i="57"/>
  <c r="Q1541" i="57"/>
  <c r="P1541" i="57"/>
  <c r="T1541" i="57"/>
  <c r="Q1542" i="57"/>
  <c r="P1542" i="57"/>
  <c r="T1542" i="57"/>
  <c r="Q1543" i="57"/>
  <c r="P1543" i="57"/>
  <c r="T1543" i="57"/>
  <c r="Q1544" i="57"/>
  <c r="P1544" i="57"/>
  <c r="T1544" i="57"/>
  <c r="Q1545" i="57"/>
  <c r="P1545" i="57"/>
  <c r="T1545" i="57"/>
  <c r="Q1546" i="57"/>
  <c r="P1546" i="57"/>
  <c r="T1546" i="57"/>
  <c r="Q1547" i="57"/>
  <c r="P1547" i="57"/>
  <c r="T1547" i="57"/>
  <c r="Q1548" i="57"/>
  <c r="P1548" i="57"/>
  <c r="T1548" i="57"/>
  <c r="Q1549" i="57"/>
  <c r="P1549" i="57"/>
  <c r="T1549" i="57"/>
  <c r="Q1550" i="57"/>
  <c r="P1550" i="57"/>
  <c r="T1550" i="57"/>
  <c r="Q1551" i="57"/>
  <c r="P1551" i="57"/>
  <c r="T1551" i="57"/>
  <c r="Q1552" i="57"/>
  <c r="P1552" i="57"/>
  <c r="T1552" i="57"/>
  <c r="Q1553" i="57"/>
  <c r="P1553" i="57"/>
  <c r="T1553" i="57"/>
  <c r="Q1554" i="57"/>
  <c r="P1554" i="57"/>
  <c r="T1554" i="57"/>
  <c r="Q1555" i="57"/>
  <c r="P1555" i="57"/>
  <c r="T1555" i="57"/>
  <c r="Q1556" i="57"/>
  <c r="P1556" i="57"/>
  <c r="T1556" i="57"/>
  <c r="Q1557" i="57"/>
  <c r="P1557" i="57"/>
  <c r="T1557" i="57"/>
  <c r="Q1558" i="57"/>
  <c r="P1558" i="57"/>
  <c r="T1558" i="57"/>
  <c r="Q1559" i="57"/>
  <c r="P1559" i="57"/>
  <c r="T1559" i="57"/>
  <c r="Q1560" i="57"/>
  <c r="P1560" i="57"/>
  <c r="T1560" i="57"/>
  <c r="Q1561" i="57"/>
  <c r="P1561" i="57"/>
  <c r="T1561" i="57"/>
  <c r="Q1562" i="57"/>
  <c r="P1562" i="57"/>
  <c r="T1562" i="57"/>
  <c r="Q1563" i="57"/>
  <c r="P1563" i="57"/>
  <c r="T1563" i="57"/>
  <c r="Q1564" i="57"/>
  <c r="P1564" i="57"/>
  <c r="T1564" i="57"/>
  <c r="Q1565" i="57"/>
  <c r="P1565" i="57"/>
  <c r="T1565" i="57"/>
  <c r="Q1566" i="57"/>
  <c r="P1566" i="57"/>
  <c r="T1566" i="57"/>
  <c r="Q1567" i="57"/>
  <c r="P1567" i="57"/>
  <c r="T1567" i="57"/>
  <c r="Q1568" i="57"/>
  <c r="P1568" i="57"/>
  <c r="T1568" i="57"/>
  <c r="Q1569" i="57"/>
  <c r="P1569" i="57"/>
  <c r="T1569" i="57"/>
  <c r="Q1570" i="57"/>
  <c r="P1570" i="57"/>
  <c r="T1570" i="57"/>
  <c r="Q1571" i="57"/>
  <c r="P1571" i="57"/>
  <c r="T1571" i="57"/>
  <c r="Q1572" i="57"/>
  <c r="P1572" i="57"/>
  <c r="T1572" i="57"/>
  <c r="Q1573" i="57"/>
  <c r="P1573" i="57"/>
  <c r="T1573" i="57"/>
  <c r="Q1574" i="57"/>
  <c r="P1574" i="57"/>
  <c r="T1574" i="57"/>
  <c r="Q1575" i="57"/>
  <c r="P1575" i="57"/>
  <c r="T1575" i="57"/>
  <c r="Q1576" i="57"/>
  <c r="P1576" i="57"/>
  <c r="T1576" i="57"/>
  <c r="Q1577" i="57"/>
  <c r="P1577" i="57"/>
  <c r="T1577" i="57"/>
  <c r="Q1578" i="57"/>
  <c r="P1578" i="57"/>
  <c r="T1578" i="57"/>
  <c r="Q1579" i="57"/>
  <c r="P1579" i="57"/>
  <c r="T1579" i="57"/>
  <c r="Q1580" i="57"/>
  <c r="P1580" i="57"/>
  <c r="T1580" i="57"/>
  <c r="Q1581" i="57"/>
  <c r="P1581" i="57"/>
  <c r="T1581" i="57"/>
  <c r="Q1582" i="57"/>
  <c r="P1582" i="57"/>
  <c r="T1582" i="57"/>
  <c r="Q1583" i="57"/>
  <c r="P1583" i="57"/>
  <c r="T1583" i="57"/>
  <c r="Q1584" i="57"/>
  <c r="P1584" i="57"/>
  <c r="T1584" i="57"/>
  <c r="Q1585" i="57"/>
  <c r="P1585" i="57"/>
  <c r="T1585" i="57"/>
  <c r="Q1586" i="57"/>
  <c r="P1586" i="57"/>
  <c r="T1586" i="57"/>
  <c r="Q1587" i="57"/>
  <c r="P1587" i="57"/>
  <c r="T1587" i="57"/>
  <c r="Q1588" i="57"/>
  <c r="P1588" i="57"/>
  <c r="T1588" i="57"/>
  <c r="Q1589" i="57"/>
  <c r="P1589" i="57"/>
  <c r="T1589" i="57"/>
  <c r="Q1590" i="57"/>
  <c r="P1590" i="57"/>
  <c r="T1590" i="57"/>
  <c r="Q1591" i="57"/>
  <c r="P1591" i="57"/>
  <c r="T1591" i="57"/>
  <c r="Q1592" i="57"/>
  <c r="P1592" i="57"/>
  <c r="T1592" i="57"/>
  <c r="Q1593" i="57"/>
  <c r="P1593" i="57"/>
  <c r="T1593" i="57"/>
  <c r="Q1594" i="57"/>
  <c r="P1594" i="57"/>
  <c r="T1594" i="57"/>
  <c r="Q1595" i="57"/>
  <c r="P1595" i="57"/>
  <c r="T1595" i="57"/>
  <c r="Q1596" i="57"/>
  <c r="P1596" i="57"/>
  <c r="T1596" i="57"/>
  <c r="Q1597" i="57"/>
  <c r="P1597" i="57"/>
  <c r="T1597" i="57"/>
  <c r="Q1598" i="57"/>
  <c r="P1598" i="57"/>
  <c r="T1598" i="57"/>
  <c r="Q1599" i="57"/>
  <c r="P1599" i="57"/>
  <c r="T1599" i="57"/>
  <c r="Q1600" i="57"/>
  <c r="P1600" i="57"/>
  <c r="T1600" i="57"/>
  <c r="Q1601" i="57"/>
  <c r="P1601" i="57"/>
  <c r="T1601" i="57"/>
  <c r="Q1602" i="57"/>
  <c r="P1602" i="57"/>
  <c r="T1602" i="57"/>
  <c r="Q1603" i="57"/>
  <c r="P1603" i="57"/>
  <c r="T1603" i="57"/>
  <c r="Q1604" i="57"/>
  <c r="P1604" i="57"/>
  <c r="T1604" i="57"/>
  <c r="Q1605" i="57"/>
  <c r="P1605" i="57"/>
  <c r="T1605" i="57"/>
  <c r="Q1606" i="57"/>
  <c r="P1606" i="57"/>
  <c r="T1606" i="57"/>
  <c r="Q1607" i="57"/>
  <c r="P1607" i="57"/>
  <c r="T1607" i="57"/>
  <c r="Q1608" i="57"/>
  <c r="P1608" i="57"/>
  <c r="T1608" i="57"/>
  <c r="Q1609" i="57"/>
  <c r="P1609" i="57"/>
  <c r="T1609" i="57"/>
  <c r="Q1610" i="57"/>
  <c r="P1610" i="57"/>
  <c r="T1610" i="57"/>
  <c r="Q1611" i="57"/>
  <c r="P1611" i="57"/>
  <c r="T1611" i="57"/>
  <c r="Q1612" i="57"/>
  <c r="P1612" i="57"/>
  <c r="T1612" i="57"/>
  <c r="Q1613" i="57"/>
  <c r="P1613" i="57"/>
  <c r="T1613" i="57"/>
  <c r="Q1614" i="57"/>
  <c r="P1614" i="57"/>
  <c r="T1614" i="57"/>
  <c r="Q1615" i="57"/>
  <c r="P1615" i="57"/>
  <c r="T1615" i="57"/>
  <c r="Q1616" i="57"/>
  <c r="P1616" i="57"/>
  <c r="T1616" i="57"/>
  <c r="Q1617" i="57"/>
  <c r="P1617" i="57"/>
  <c r="T1617" i="57"/>
  <c r="Q1618" i="57"/>
  <c r="P1618" i="57"/>
  <c r="T1618" i="57"/>
  <c r="Q1619" i="57"/>
  <c r="P1619" i="57"/>
  <c r="T1619" i="57"/>
  <c r="Q1620" i="57"/>
  <c r="P1620" i="57"/>
  <c r="T1620" i="57"/>
  <c r="Q1621" i="57"/>
  <c r="P1621" i="57"/>
  <c r="T1621" i="57"/>
  <c r="Q1622" i="57"/>
  <c r="P1622" i="57"/>
  <c r="T1622" i="57"/>
  <c r="Q1623" i="57"/>
  <c r="P1623" i="57"/>
  <c r="T1623" i="57"/>
  <c r="Q1624" i="57"/>
  <c r="P1624" i="57"/>
  <c r="T1624" i="57"/>
  <c r="Q1625" i="57"/>
  <c r="P1625" i="57"/>
  <c r="T1625" i="57"/>
  <c r="Q1626" i="57"/>
  <c r="P1626" i="57"/>
  <c r="T1626" i="57"/>
  <c r="Q1627" i="57"/>
  <c r="P1627" i="57"/>
  <c r="T1627" i="57"/>
  <c r="Q1628" i="57"/>
  <c r="P1628" i="57"/>
  <c r="T1628" i="57"/>
  <c r="Q1629" i="57"/>
  <c r="P1629" i="57"/>
  <c r="T1629" i="57"/>
  <c r="Q1630" i="57"/>
  <c r="P1630" i="57"/>
  <c r="T1630" i="57"/>
  <c r="Q1631" i="57"/>
  <c r="P1631" i="57"/>
  <c r="T1631" i="57"/>
  <c r="Q1632" i="57"/>
  <c r="P1632" i="57"/>
  <c r="T1632" i="57"/>
  <c r="Q1633" i="57"/>
  <c r="P1633" i="57"/>
  <c r="T1633" i="57"/>
  <c r="Q1634" i="57"/>
  <c r="P1634" i="57"/>
  <c r="T1634" i="57"/>
  <c r="Q1635" i="57"/>
  <c r="P1635" i="57"/>
  <c r="T1635" i="57"/>
  <c r="Q1636" i="57"/>
  <c r="P1636" i="57"/>
  <c r="T1636" i="57"/>
  <c r="Q1637" i="57"/>
  <c r="P1637" i="57"/>
  <c r="T1637" i="57"/>
  <c r="Q1638" i="57"/>
  <c r="P1638" i="57"/>
  <c r="T1638" i="57"/>
  <c r="Q1639" i="57"/>
  <c r="P1639" i="57"/>
  <c r="T1639" i="57"/>
  <c r="Q1640" i="57"/>
  <c r="P1640" i="57"/>
  <c r="T1640" i="57"/>
  <c r="Q1641" i="57"/>
  <c r="P1641" i="57"/>
  <c r="T1641" i="57"/>
  <c r="Q1642" i="57"/>
  <c r="P1642" i="57"/>
  <c r="T1642" i="57"/>
  <c r="Q1643" i="57"/>
  <c r="P1643" i="57"/>
  <c r="T1643" i="57"/>
  <c r="Q1644" i="57"/>
  <c r="P1644" i="57"/>
  <c r="T1644" i="57"/>
  <c r="Q1645" i="57"/>
  <c r="P1645" i="57"/>
  <c r="T1645" i="57"/>
  <c r="Q1646" i="57"/>
  <c r="P1646" i="57"/>
  <c r="T1646" i="57"/>
  <c r="Q1647" i="57"/>
  <c r="P1647" i="57"/>
  <c r="T1647" i="57"/>
  <c r="Q1648" i="57"/>
  <c r="P1648" i="57"/>
  <c r="T1648" i="57"/>
  <c r="Q1649" i="57"/>
  <c r="P1649" i="57"/>
  <c r="T1649" i="57"/>
  <c r="Q1650" i="57"/>
  <c r="P1650" i="57"/>
  <c r="T1650" i="57"/>
  <c r="Q1651" i="57"/>
  <c r="P1651" i="57"/>
  <c r="T1651" i="57"/>
  <c r="Q1652" i="57"/>
  <c r="P1652" i="57"/>
  <c r="T1652" i="57"/>
  <c r="Q1653" i="57"/>
  <c r="P1653" i="57"/>
  <c r="T1653" i="57"/>
  <c r="Q1654" i="57"/>
  <c r="P1654" i="57"/>
  <c r="T1654" i="57"/>
  <c r="Q1655" i="57"/>
  <c r="P1655" i="57"/>
  <c r="T1655" i="57"/>
  <c r="Q1656" i="57"/>
  <c r="P1656" i="57"/>
  <c r="T1656" i="57"/>
  <c r="Q1657" i="57"/>
  <c r="P1657" i="57"/>
  <c r="T1657" i="57"/>
  <c r="Q1658" i="57"/>
  <c r="P1658" i="57"/>
  <c r="T1658" i="57"/>
  <c r="Q1659" i="57"/>
  <c r="P1659" i="57"/>
  <c r="T1659" i="57"/>
  <c r="Q1660" i="57"/>
  <c r="P1660" i="57"/>
  <c r="T1660" i="57"/>
  <c r="Q1661" i="57"/>
  <c r="P1661" i="57"/>
  <c r="T1661" i="57"/>
  <c r="Q1662" i="57"/>
  <c r="P1662" i="57"/>
  <c r="T1662" i="57"/>
  <c r="Q1663" i="57"/>
  <c r="P1663" i="57"/>
  <c r="T1663" i="57"/>
  <c r="Q1664" i="57"/>
  <c r="P1664" i="57"/>
  <c r="T1664" i="57"/>
  <c r="Q1665" i="57"/>
  <c r="P1665" i="57"/>
  <c r="T1665" i="57"/>
  <c r="Q1666" i="57"/>
  <c r="P1666" i="57"/>
  <c r="T1666" i="57"/>
  <c r="Q1667" i="57"/>
  <c r="P1667" i="57"/>
  <c r="T1667" i="57"/>
  <c r="Q1668" i="57"/>
  <c r="P1668" i="57"/>
  <c r="T1668" i="57"/>
  <c r="Q1669" i="57"/>
  <c r="P1669" i="57"/>
  <c r="T1669" i="57"/>
  <c r="Q1670" i="57"/>
  <c r="P1670" i="57"/>
  <c r="T1670" i="57"/>
  <c r="Q1671" i="57"/>
  <c r="P1671" i="57"/>
  <c r="T1671" i="57"/>
  <c r="Q1672" i="57"/>
  <c r="P1672" i="57"/>
  <c r="T1672" i="57"/>
  <c r="Q1673" i="57"/>
  <c r="P1673" i="57"/>
  <c r="T1673" i="57"/>
  <c r="Q1674" i="57"/>
  <c r="P1674" i="57"/>
  <c r="T1674" i="57"/>
  <c r="Q1675" i="57"/>
  <c r="P1675" i="57"/>
  <c r="T1675" i="57"/>
  <c r="Q1676" i="57"/>
  <c r="P1676" i="57"/>
  <c r="T1676" i="57"/>
  <c r="Q1677" i="57"/>
  <c r="P1677" i="57"/>
  <c r="T1677" i="57"/>
  <c r="Q1678" i="57"/>
  <c r="P1678" i="57"/>
  <c r="T1678" i="57"/>
  <c r="Q1679" i="57"/>
  <c r="P1679" i="57"/>
  <c r="T1679" i="57"/>
  <c r="Q1680" i="57"/>
  <c r="P1680" i="57"/>
  <c r="T1680" i="57"/>
  <c r="Q1681" i="57"/>
  <c r="P1681" i="57"/>
  <c r="T1681" i="57"/>
  <c r="Q1682" i="57"/>
  <c r="P1682" i="57"/>
  <c r="T1682" i="57"/>
  <c r="Q1683" i="57"/>
  <c r="P1683" i="57"/>
  <c r="T1683" i="57"/>
  <c r="Q1684" i="57"/>
  <c r="P1684" i="57"/>
  <c r="T1684" i="57"/>
  <c r="Q1685" i="57"/>
  <c r="P1685" i="57"/>
  <c r="T1685" i="57"/>
  <c r="Q1686" i="57"/>
  <c r="P1686" i="57"/>
  <c r="T1686" i="57"/>
  <c r="Q1687" i="57"/>
  <c r="P1687" i="57"/>
  <c r="T1687" i="57"/>
  <c r="Q1688" i="57"/>
  <c r="P1688" i="57"/>
  <c r="T1688" i="57"/>
  <c r="Q1689" i="57"/>
  <c r="P1689" i="57"/>
  <c r="T1689" i="57"/>
  <c r="Q1690" i="57"/>
  <c r="P1690" i="57"/>
  <c r="T1690" i="57"/>
  <c r="Q1691" i="57"/>
  <c r="P1691" i="57"/>
  <c r="T1691" i="57"/>
  <c r="Q1692" i="57"/>
  <c r="P1692" i="57"/>
  <c r="T1692" i="57"/>
  <c r="Q1693" i="57"/>
  <c r="P1693" i="57"/>
  <c r="T1693" i="57"/>
  <c r="Q1694" i="57"/>
  <c r="P1694" i="57"/>
  <c r="T1694" i="57"/>
  <c r="Q1695" i="57"/>
  <c r="P1695" i="57"/>
  <c r="T1695" i="57"/>
  <c r="Q1696" i="57"/>
  <c r="P1696" i="57"/>
  <c r="T1696" i="57"/>
  <c r="Q1697" i="57"/>
  <c r="P1697" i="57"/>
  <c r="T1697" i="57"/>
  <c r="Q1698" i="57"/>
  <c r="P1698" i="57"/>
  <c r="T1698" i="57"/>
  <c r="Q1699" i="57"/>
  <c r="P1699" i="57"/>
  <c r="T1699" i="57"/>
  <c r="Q1700" i="57"/>
  <c r="P1700" i="57"/>
  <c r="T1700" i="57"/>
  <c r="Q1701" i="57"/>
  <c r="P1701" i="57"/>
  <c r="T1701" i="57"/>
  <c r="Q1702" i="57"/>
  <c r="P1702" i="57"/>
  <c r="T1702" i="57"/>
  <c r="Q1703" i="57"/>
  <c r="P1703" i="57"/>
  <c r="T1703" i="57"/>
  <c r="Q1704" i="57"/>
  <c r="P1704" i="57"/>
  <c r="T1704" i="57"/>
  <c r="Q1705" i="57"/>
  <c r="P1705" i="57"/>
  <c r="T1705" i="57"/>
  <c r="Q1706" i="57"/>
  <c r="P1706" i="57"/>
  <c r="T1706" i="57"/>
  <c r="Q1707" i="57"/>
  <c r="P1707" i="57"/>
  <c r="T1707" i="57"/>
  <c r="Q1708" i="57"/>
  <c r="P1708" i="57"/>
  <c r="T1708" i="57"/>
  <c r="Q1709" i="57"/>
  <c r="P1709" i="57"/>
  <c r="T1709" i="57"/>
  <c r="Q1710" i="57"/>
  <c r="P1710" i="57"/>
  <c r="T1710" i="57"/>
  <c r="Q1711" i="57"/>
  <c r="P1711" i="57"/>
  <c r="T1711" i="57"/>
  <c r="Q1712" i="57"/>
  <c r="P1712" i="57"/>
  <c r="T1712" i="57"/>
  <c r="Q1713" i="57"/>
  <c r="P1713" i="57"/>
  <c r="T1713" i="57"/>
  <c r="Q1714" i="57"/>
  <c r="P1714" i="57"/>
  <c r="T1714" i="57"/>
  <c r="Q1715" i="57"/>
  <c r="P1715" i="57"/>
  <c r="T1715" i="57"/>
  <c r="Q1716" i="57"/>
  <c r="P1716" i="57"/>
  <c r="T1716" i="57"/>
  <c r="Q1717" i="57"/>
  <c r="P1717" i="57"/>
  <c r="T1717" i="57"/>
  <c r="Q1718" i="57"/>
  <c r="P1718" i="57"/>
  <c r="T1718" i="57"/>
  <c r="Q1719" i="57"/>
  <c r="P1719" i="57"/>
  <c r="T1719" i="57"/>
  <c r="Q1720" i="57"/>
  <c r="P1720" i="57"/>
  <c r="T1720" i="57"/>
  <c r="Q1721" i="57"/>
  <c r="P1721" i="57"/>
  <c r="T1721" i="57"/>
  <c r="Q1722" i="57"/>
  <c r="P1722" i="57"/>
  <c r="T1722" i="57"/>
  <c r="Q1723" i="57"/>
  <c r="P1723" i="57"/>
  <c r="T1723" i="57"/>
  <c r="Q1724" i="57"/>
  <c r="P1724" i="57"/>
  <c r="T1724" i="57"/>
  <c r="Q1725" i="57"/>
  <c r="P1725" i="57"/>
  <c r="T1725" i="57"/>
  <c r="Q1726" i="57"/>
  <c r="P1726" i="57"/>
  <c r="T1726" i="57"/>
  <c r="Q1727" i="57"/>
  <c r="P1727" i="57"/>
  <c r="T1727" i="57"/>
  <c r="Q1728" i="57"/>
  <c r="P1728" i="57"/>
  <c r="T1728" i="57"/>
  <c r="Q1729" i="57"/>
  <c r="P1729" i="57"/>
  <c r="T1729" i="57"/>
  <c r="Q1730" i="57"/>
  <c r="P1730" i="57"/>
  <c r="T1730" i="57"/>
  <c r="Q1731" i="57"/>
  <c r="P1731" i="57"/>
  <c r="T1731" i="57"/>
  <c r="Q1732" i="57"/>
  <c r="P1732" i="57"/>
  <c r="T1732" i="57"/>
  <c r="Q1733" i="57"/>
  <c r="P1733" i="57"/>
  <c r="T1733" i="57"/>
  <c r="Q1734" i="57"/>
  <c r="P1734" i="57"/>
  <c r="T1734" i="57"/>
  <c r="Q1735" i="57"/>
  <c r="P1735" i="57"/>
  <c r="T1735" i="57"/>
  <c r="Q1736" i="57"/>
  <c r="P1736" i="57"/>
  <c r="T1736" i="57"/>
  <c r="Q1737" i="57"/>
  <c r="P1737" i="57"/>
  <c r="T1737" i="57"/>
  <c r="Q1738" i="57"/>
  <c r="P1738" i="57"/>
  <c r="T1738" i="57"/>
  <c r="Q1739" i="57"/>
  <c r="P1739" i="57"/>
  <c r="T1739" i="57"/>
  <c r="Q1740" i="57"/>
  <c r="P1740" i="57"/>
  <c r="T1740" i="57"/>
  <c r="Q1741" i="57"/>
  <c r="P1741" i="57"/>
  <c r="T1741" i="57"/>
  <c r="Q1742" i="57"/>
  <c r="P1742" i="57"/>
  <c r="T1742" i="57"/>
  <c r="Q1743" i="57"/>
  <c r="P1743" i="57"/>
  <c r="T1743" i="57"/>
  <c r="Q1744" i="57"/>
  <c r="P1744" i="57"/>
  <c r="T1744" i="57"/>
  <c r="Q1745" i="57"/>
  <c r="P1745" i="57"/>
  <c r="T1745" i="57"/>
  <c r="Q1746" i="57"/>
  <c r="P1746" i="57"/>
  <c r="T1746" i="57"/>
  <c r="Q1747" i="57"/>
  <c r="P1747" i="57"/>
  <c r="T1747" i="57"/>
  <c r="Q1748" i="57"/>
  <c r="P1748" i="57"/>
  <c r="T1748" i="57"/>
  <c r="Q1749" i="57"/>
  <c r="P1749" i="57"/>
  <c r="T1749" i="57"/>
  <c r="Q1750" i="57"/>
  <c r="P1750" i="57"/>
  <c r="T1750" i="57"/>
  <c r="Q1751" i="57"/>
  <c r="P1751" i="57"/>
  <c r="T1751" i="57"/>
  <c r="Q1752" i="57"/>
  <c r="P1752" i="57"/>
  <c r="T1752" i="57"/>
  <c r="Q1753" i="57"/>
  <c r="P1753" i="57"/>
  <c r="T1753" i="57"/>
  <c r="Q1754" i="57"/>
  <c r="P1754" i="57"/>
  <c r="T1754" i="57"/>
  <c r="Q1755" i="57"/>
  <c r="P1755" i="57"/>
  <c r="T1755" i="57"/>
  <c r="Q1756" i="57"/>
  <c r="P1756" i="57"/>
  <c r="T1756" i="57"/>
  <c r="Q1757" i="57"/>
  <c r="P1757" i="57"/>
  <c r="T1757" i="57"/>
  <c r="Q1758" i="57"/>
  <c r="P1758" i="57"/>
  <c r="T1758" i="57"/>
  <c r="Q1759" i="57"/>
  <c r="P1759" i="57"/>
  <c r="T1759" i="57"/>
  <c r="Q1760" i="57"/>
  <c r="P1760" i="57"/>
  <c r="T1760" i="57"/>
  <c r="Q1761" i="57"/>
  <c r="P1761" i="57"/>
  <c r="T1761" i="57"/>
  <c r="Q1762" i="57"/>
  <c r="P1762" i="57"/>
  <c r="T1762" i="57"/>
  <c r="Q1763" i="57"/>
  <c r="P1763" i="57"/>
  <c r="T1763" i="57"/>
  <c r="Q1764" i="57"/>
  <c r="P1764" i="57"/>
  <c r="T1764" i="57"/>
  <c r="Q1765" i="57"/>
  <c r="P1765" i="57"/>
  <c r="T1765" i="57"/>
  <c r="Q1766" i="57"/>
  <c r="P1766" i="57"/>
  <c r="T1766" i="57"/>
  <c r="Q1767" i="57"/>
  <c r="P1767" i="57"/>
  <c r="T1767" i="57"/>
  <c r="Q1768" i="57"/>
  <c r="P1768" i="57"/>
  <c r="T1768" i="57"/>
  <c r="Q1769" i="57"/>
  <c r="P1769" i="57"/>
  <c r="T1769" i="57"/>
  <c r="Q1770" i="57"/>
  <c r="P1770" i="57"/>
  <c r="T1770" i="57"/>
  <c r="Q1771" i="57"/>
  <c r="P1771" i="57"/>
  <c r="T1771" i="57"/>
  <c r="Q1772" i="57"/>
  <c r="P1772" i="57"/>
  <c r="T1772" i="57"/>
  <c r="Q1773" i="57"/>
  <c r="P1773" i="57"/>
  <c r="T1773" i="57"/>
  <c r="Q1774" i="57"/>
  <c r="P1774" i="57"/>
  <c r="T1774" i="57"/>
  <c r="Q1775" i="57"/>
  <c r="P1775" i="57"/>
  <c r="T1775" i="57"/>
  <c r="Q1776" i="57"/>
  <c r="P1776" i="57"/>
  <c r="T1776" i="57"/>
  <c r="Q1777" i="57"/>
  <c r="P1777" i="57"/>
  <c r="T1777" i="57"/>
  <c r="Q1778" i="57"/>
  <c r="P1778" i="57"/>
  <c r="T1778" i="57"/>
  <c r="Q1779" i="57"/>
  <c r="P1779" i="57"/>
  <c r="T1779" i="57"/>
  <c r="Q1780" i="57"/>
  <c r="P1780" i="57"/>
  <c r="T1780" i="57"/>
  <c r="Q1781" i="57"/>
  <c r="P1781" i="57"/>
  <c r="T1781" i="57"/>
  <c r="Q1782" i="57"/>
  <c r="P1782" i="57"/>
  <c r="T1782" i="57"/>
  <c r="Q1783" i="57"/>
  <c r="P1783" i="57"/>
  <c r="T1783" i="57"/>
  <c r="Q1784" i="57"/>
  <c r="P1784" i="57"/>
  <c r="T1784" i="57"/>
  <c r="Q1785" i="57"/>
  <c r="P1785" i="57"/>
  <c r="T1785" i="57"/>
  <c r="Q1786" i="57"/>
  <c r="P1786" i="57"/>
  <c r="T1786" i="57"/>
  <c r="Q1787" i="57"/>
  <c r="P1787" i="57"/>
  <c r="T1787" i="57"/>
  <c r="Q1788" i="57"/>
  <c r="P1788" i="57"/>
  <c r="T1788" i="57"/>
  <c r="Q1789" i="57"/>
  <c r="P1789" i="57"/>
  <c r="T1789" i="57"/>
  <c r="Q1790" i="57"/>
  <c r="P1790" i="57"/>
  <c r="T1790" i="57"/>
  <c r="Q1791" i="57"/>
  <c r="P1791" i="57"/>
  <c r="T1791" i="57"/>
  <c r="Q1792" i="57"/>
  <c r="P1792" i="57"/>
  <c r="T1792" i="57"/>
  <c r="Q1793" i="57"/>
  <c r="P1793" i="57"/>
  <c r="T1793" i="57"/>
  <c r="Q1794" i="57"/>
  <c r="P1794" i="57"/>
  <c r="T1794" i="57"/>
  <c r="Q1795" i="57"/>
  <c r="P1795" i="57"/>
  <c r="T1795" i="57"/>
  <c r="Q1796" i="57"/>
  <c r="P1796" i="57"/>
  <c r="T1796" i="57"/>
  <c r="Q1797" i="57"/>
  <c r="P1797" i="57"/>
  <c r="T1797" i="57"/>
  <c r="Q1798" i="57"/>
  <c r="P1798" i="57"/>
  <c r="T1798" i="57"/>
  <c r="Q1799" i="57"/>
  <c r="P1799" i="57"/>
  <c r="T1799" i="57"/>
  <c r="Q1800" i="57"/>
  <c r="P1800" i="57"/>
  <c r="T1800" i="57"/>
  <c r="Q1801" i="57"/>
  <c r="P1801" i="57"/>
  <c r="T1801" i="57"/>
  <c r="Q1802" i="57"/>
  <c r="P1802" i="57"/>
  <c r="T1802" i="57"/>
  <c r="Q1803" i="57"/>
  <c r="P1803" i="57"/>
  <c r="T1803" i="57"/>
  <c r="Q1804" i="57"/>
  <c r="P1804" i="57"/>
  <c r="T1804" i="57"/>
  <c r="Q1805" i="57"/>
  <c r="P1805" i="57"/>
  <c r="T1805" i="57"/>
  <c r="Q1806" i="57"/>
  <c r="P1806" i="57"/>
  <c r="T1806" i="57"/>
  <c r="Q1807" i="57"/>
  <c r="P1807" i="57"/>
  <c r="T1807" i="57"/>
  <c r="Q1808" i="57"/>
  <c r="P1808" i="57"/>
  <c r="T1808" i="57"/>
  <c r="Q1809" i="57"/>
  <c r="P1809" i="57"/>
  <c r="T1809" i="57"/>
  <c r="Q1810" i="57"/>
  <c r="P1810" i="57"/>
  <c r="T1810" i="57"/>
  <c r="Q1811" i="57"/>
  <c r="P1811" i="57"/>
  <c r="T1811" i="57"/>
  <c r="Q1812" i="57"/>
  <c r="P1812" i="57"/>
  <c r="T1812" i="57"/>
  <c r="Q1813" i="57"/>
  <c r="P1813" i="57"/>
  <c r="T1813" i="57"/>
  <c r="Q1814" i="57"/>
  <c r="P1814" i="57"/>
  <c r="T1814" i="57"/>
  <c r="Q1815" i="57"/>
  <c r="P1815" i="57"/>
  <c r="T1815" i="57"/>
  <c r="Q1816" i="57"/>
  <c r="P1816" i="57"/>
  <c r="T1816" i="57"/>
  <c r="Q1817" i="57"/>
  <c r="P1817" i="57"/>
  <c r="T1817" i="57"/>
  <c r="Q1818" i="57"/>
  <c r="P1818" i="57"/>
  <c r="T1818" i="57"/>
  <c r="Q1819" i="57"/>
  <c r="P1819" i="57"/>
  <c r="T1819" i="57"/>
  <c r="Q1820" i="57"/>
  <c r="P1820" i="57"/>
  <c r="T1820" i="57"/>
  <c r="Q1821" i="57"/>
  <c r="P1821" i="57"/>
  <c r="T1821" i="57"/>
  <c r="Q1822" i="57"/>
  <c r="P1822" i="57"/>
  <c r="T1822" i="57"/>
  <c r="Q1823" i="57"/>
  <c r="P1823" i="57"/>
  <c r="T1823" i="57"/>
  <c r="Q1824" i="57"/>
  <c r="P1824" i="57"/>
  <c r="T1824" i="57"/>
  <c r="Q1825" i="57"/>
  <c r="P1825" i="57"/>
  <c r="T1825" i="57"/>
  <c r="Q1826" i="57"/>
  <c r="P1826" i="57"/>
  <c r="T1826" i="57"/>
  <c r="Q1827" i="57"/>
  <c r="P1827" i="57"/>
  <c r="T1827" i="57"/>
  <c r="Q1828" i="57"/>
  <c r="P1828" i="57"/>
  <c r="T1828" i="57"/>
  <c r="Q1829" i="57"/>
  <c r="P1829" i="57"/>
  <c r="T1829" i="57"/>
  <c r="Q1830" i="57"/>
  <c r="P1830" i="57"/>
  <c r="T1830" i="57"/>
  <c r="Q1831" i="57"/>
  <c r="P1831" i="57"/>
  <c r="T1831" i="57"/>
  <c r="Q1832" i="57"/>
  <c r="P1832" i="57"/>
  <c r="T1832" i="57"/>
  <c r="Q1833" i="57"/>
  <c r="P1833" i="57"/>
  <c r="T1833" i="57"/>
  <c r="Q1834" i="57"/>
  <c r="P1834" i="57"/>
  <c r="T1834" i="57"/>
  <c r="Q1835" i="57"/>
  <c r="P1835" i="57"/>
  <c r="T1835" i="57"/>
  <c r="Q1836" i="57"/>
  <c r="P1836" i="57"/>
  <c r="T1836" i="57"/>
  <c r="Q1837" i="57"/>
  <c r="P1837" i="57"/>
  <c r="T1837" i="57"/>
  <c r="Q1838" i="57"/>
  <c r="P1838" i="57"/>
  <c r="T1838" i="57"/>
  <c r="Q1839" i="57"/>
  <c r="P1839" i="57"/>
  <c r="T1839" i="57"/>
  <c r="Q1840" i="57"/>
  <c r="P1840" i="57"/>
  <c r="T1840" i="57"/>
  <c r="Q1841" i="57"/>
  <c r="P1841" i="57"/>
  <c r="T1841" i="57"/>
  <c r="Q1842" i="57"/>
  <c r="P1842" i="57"/>
  <c r="T1842" i="57"/>
  <c r="Q1843" i="57"/>
  <c r="P1843" i="57"/>
  <c r="T1843" i="57"/>
  <c r="Q1844" i="57"/>
  <c r="P1844" i="57"/>
  <c r="T1844" i="57"/>
  <c r="Q1845" i="57"/>
  <c r="P1845" i="57"/>
  <c r="T1845" i="57"/>
  <c r="Q1846" i="57"/>
  <c r="P1846" i="57"/>
  <c r="T1846" i="57"/>
  <c r="Q1847" i="57"/>
  <c r="P1847" i="57"/>
  <c r="T1847" i="57"/>
  <c r="Q1848" i="57"/>
  <c r="P1848" i="57"/>
  <c r="T1848" i="57"/>
  <c r="Q1849" i="57"/>
  <c r="P1849" i="57"/>
  <c r="T1849" i="57"/>
  <c r="Q1850" i="57"/>
  <c r="P1850" i="57"/>
  <c r="T1850" i="57"/>
  <c r="Q1851" i="57"/>
  <c r="P1851" i="57"/>
  <c r="T1851" i="57"/>
  <c r="Q1852" i="57"/>
  <c r="P1852" i="57"/>
  <c r="T1852" i="57"/>
  <c r="Q1853" i="57"/>
  <c r="P1853" i="57"/>
  <c r="T1853" i="57"/>
  <c r="Q1854" i="57"/>
  <c r="P1854" i="57"/>
  <c r="T1854" i="57"/>
  <c r="Q1855" i="57"/>
  <c r="P1855" i="57"/>
  <c r="T1855" i="57"/>
  <c r="Q1856" i="57"/>
  <c r="P1856" i="57"/>
  <c r="T1856" i="57"/>
  <c r="Q1857" i="57"/>
  <c r="P1857" i="57"/>
  <c r="T1857" i="57"/>
  <c r="Q1858" i="57"/>
  <c r="P1858" i="57"/>
  <c r="T1858" i="57"/>
  <c r="Q1859" i="57"/>
  <c r="P1859" i="57"/>
  <c r="T1859" i="57"/>
  <c r="Q1860" i="57"/>
  <c r="P1860" i="57"/>
  <c r="T1860" i="57"/>
  <c r="Q1861" i="57"/>
  <c r="P1861" i="57"/>
  <c r="T1861" i="57"/>
  <c r="Q1862" i="57"/>
  <c r="P1862" i="57"/>
  <c r="T1862" i="57"/>
  <c r="Q1863" i="57"/>
  <c r="P1863" i="57"/>
  <c r="T1863" i="57"/>
  <c r="Q1864" i="57"/>
  <c r="P1864" i="57"/>
  <c r="T1864" i="57"/>
  <c r="Q1865" i="57"/>
  <c r="P1865" i="57"/>
  <c r="T1865" i="57"/>
  <c r="Q1866" i="57"/>
  <c r="P1866" i="57"/>
  <c r="T1866" i="57"/>
  <c r="Q1867" i="57"/>
  <c r="P1867" i="57"/>
  <c r="T1867" i="57"/>
  <c r="Q1868" i="57"/>
  <c r="P1868" i="57"/>
  <c r="T1868" i="57"/>
  <c r="Q1869" i="57"/>
  <c r="P1869" i="57"/>
  <c r="T1869" i="57"/>
  <c r="Q1870" i="57"/>
  <c r="P1870" i="57"/>
  <c r="T1870" i="57"/>
  <c r="Q1871" i="57"/>
  <c r="P1871" i="57"/>
  <c r="T1871" i="57"/>
  <c r="Q1872" i="57"/>
  <c r="P1872" i="57"/>
  <c r="T1872" i="57"/>
  <c r="Q1873" i="57"/>
  <c r="P1873" i="57"/>
  <c r="T1873" i="57"/>
  <c r="Q1874" i="57"/>
  <c r="P1874" i="57"/>
  <c r="T1874" i="57"/>
  <c r="Q1875" i="57"/>
  <c r="P1875" i="57"/>
  <c r="T1875" i="57"/>
  <c r="Q1876" i="57"/>
  <c r="P1876" i="57"/>
  <c r="T1876" i="57"/>
  <c r="Q1877" i="57"/>
  <c r="P1877" i="57"/>
  <c r="T1877" i="57"/>
  <c r="Q1878" i="57"/>
  <c r="P1878" i="57"/>
  <c r="T1878" i="57"/>
  <c r="Q1879" i="57"/>
  <c r="P1879" i="57"/>
  <c r="T1879" i="57"/>
  <c r="Q1880" i="57"/>
  <c r="P1880" i="57"/>
  <c r="T1880" i="57"/>
  <c r="Q1881" i="57"/>
  <c r="P1881" i="57"/>
  <c r="T1881" i="57"/>
  <c r="Q1882" i="57"/>
  <c r="P1882" i="57"/>
  <c r="T1882" i="57"/>
  <c r="Q1883" i="57"/>
  <c r="P1883" i="57"/>
  <c r="T1883" i="57"/>
  <c r="Q1884" i="57"/>
  <c r="P1884" i="57"/>
  <c r="T1884" i="57"/>
  <c r="Q1885" i="57"/>
  <c r="P1885" i="57"/>
  <c r="T1885" i="57"/>
  <c r="Q1886" i="57"/>
  <c r="P1886" i="57"/>
  <c r="T1886" i="57"/>
  <c r="Q1887" i="57"/>
  <c r="P1887" i="57"/>
  <c r="T1887" i="57"/>
  <c r="Q1888" i="57"/>
  <c r="P1888" i="57"/>
  <c r="T1888" i="57"/>
  <c r="Q1889" i="57"/>
  <c r="P1889" i="57"/>
  <c r="T1889" i="57"/>
  <c r="Q1890" i="57"/>
  <c r="P1890" i="57"/>
  <c r="T1890" i="57"/>
  <c r="Q1891" i="57"/>
  <c r="P1891" i="57"/>
  <c r="T1891" i="57"/>
  <c r="Q1892" i="57"/>
  <c r="P1892" i="57"/>
  <c r="T1892" i="57"/>
  <c r="Q1893" i="57"/>
  <c r="P1893" i="57"/>
  <c r="T1893" i="57"/>
  <c r="Q1894" i="57"/>
  <c r="P1894" i="57"/>
  <c r="T1894" i="57"/>
  <c r="Q1895" i="57"/>
  <c r="P1895" i="57"/>
  <c r="T1895" i="57"/>
  <c r="Q1896" i="57"/>
  <c r="P1896" i="57"/>
  <c r="T1896" i="57"/>
  <c r="Q1897" i="57"/>
  <c r="P1897" i="57"/>
  <c r="T1897" i="57"/>
  <c r="Q1898" i="57"/>
  <c r="P1898" i="57"/>
  <c r="T1898" i="57"/>
  <c r="Q1899" i="57"/>
  <c r="P1899" i="57"/>
  <c r="T1899" i="57"/>
  <c r="Q1900" i="57"/>
  <c r="P1900" i="57"/>
  <c r="T1900" i="57"/>
  <c r="Q1901" i="57"/>
  <c r="P1901" i="57"/>
  <c r="T1901" i="57"/>
  <c r="Q1902" i="57"/>
  <c r="P1902" i="57"/>
  <c r="T1902" i="57"/>
  <c r="Q1903" i="57"/>
  <c r="P1903" i="57"/>
  <c r="T1903" i="57"/>
  <c r="Q1904" i="57"/>
  <c r="P1904" i="57"/>
  <c r="T1904" i="57"/>
  <c r="Q1905" i="57"/>
  <c r="P1905" i="57"/>
  <c r="T1905" i="57"/>
  <c r="Q1906" i="57"/>
  <c r="P1906" i="57"/>
  <c r="T1906" i="57"/>
  <c r="Q1907" i="57"/>
  <c r="P1907" i="57"/>
  <c r="T1907" i="57"/>
  <c r="Q1908" i="57"/>
  <c r="P1908" i="57"/>
  <c r="T1908" i="57"/>
  <c r="Q1909" i="57"/>
  <c r="P1909" i="57"/>
  <c r="T1909" i="57"/>
  <c r="Q1910" i="57"/>
  <c r="P1910" i="57"/>
  <c r="T1910" i="57"/>
  <c r="Q1911" i="57"/>
  <c r="P1911" i="57"/>
  <c r="T1911" i="57"/>
  <c r="Q1912" i="57"/>
  <c r="P1912" i="57"/>
  <c r="T1912" i="57"/>
  <c r="Q1913" i="57"/>
  <c r="P1913" i="57"/>
  <c r="T1913" i="57"/>
  <c r="Q1914" i="57"/>
  <c r="P1914" i="57"/>
  <c r="T1914" i="57"/>
  <c r="Q1915" i="57"/>
  <c r="P1915" i="57"/>
  <c r="T1915" i="57"/>
  <c r="Q1916" i="57"/>
  <c r="P1916" i="57"/>
  <c r="T1916" i="57"/>
  <c r="Q1917" i="57"/>
  <c r="P1917" i="57"/>
  <c r="T1917" i="57"/>
  <c r="Q1918" i="57"/>
  <c r="P1918" i="57"/>
  <c r="T1918" i="57"/>
  <c r="Q1919" i="57"/>
  <c r="P1919" i="57"/>
  <c r="T1919" i="57"/>
  <c r="Q1920" i="57"/>
  <c r="P1920" i="57"/>
  <c r="T1920" i="57"/>
  <c r="Q1921" i="57"/>
  <c r="P1921" i="57"/>
  <c r="T1921" i="57"/>
  <c r="Q1922" i="57"/>
  <c r="P1922" i="57"/>
  <c r="T1922" i="57"/>
  <c r="Q1923" i="57"/>
  <c r="P1923" i="57"/>
  <c r="T1923" i="57"/>
  <c r="Q1924" i="57"/>
  <c r="P1924" i="57"/>
  <c r="T1924" i="57"/>
  <c r="Q1925" i="57"/>
  <c r="P1925" i="57"/>
  <c r="T1925" i="57"/>
  <c r="Q1926" i="57"/>
  <c r="P1926" i="57"/>
  <c r="T1926" i="57"/>
  <c r="Q1927" i="57"/>
  <c r="P1927" i="57"/>
  <c r="T1927" i="57"/>
  <c r="Q1928" i="57"/>
  <c r="P1928" i="57"/>
  <c r="T1928" i="57"/>
  <c r="Q1929" i="57"/>
  <c r="P1929" i="57"/>
  <c r="T1929" i="57"/>
  <c r="Q1930" i="57"/>
  <c r="P1930" i="57"/>
  <c r="T1930" i="57"/>
  <c r="Q1931" i="57"/>
  <c r="P1931" i="57"/>
  <c r="T1931" i="57"/>
  <c r="Q1932" i="57"/>
  <c r="P1932" i="57"/>
  <c r="T1932" i="57"/>
  <c r="Q1933" i="57"/>
  <c r="P1933" i="57"/>
  <c r="T1933" i="57"/>
  <c r="Q1934" i="57"/>
  <c r="P1934" i="57"/>
  <c r="T1934" i="57"/>
  <c r="Q1935" i="57"/>
  <c r="P1935" i="57"/>
  <c r="T1935" i="57"/>
  <c r="Q1936" i="57"/>
  <c r="P1936" i="57"/>
  <c r="T1936" i="57"/>
  <c r="Q1937" i="57"/>
  <c r="P1937" i="57"/>
  <c r="T1937" i="57"/>
  <c r="Q1938" i="57"/>
  <c r="P1938" i="57"/>
  <c r="T1938" i="57"/>
  <c r="Q1939" i="57"/>
  <c r="P1939" i="57"/>
  <c r="T1939" i="57"/>
  <c r="Q1940" i="57"/>
  <c r="P1940" i="57"/>
  <c r="T1940" i="57"/>
  <c r="Q1941" i="57"/>
  <c r="P1941" i="57"/>
  <c r="T1941" i="57"/>
  <c r="Q1942" i="57"/>
  <c r="P1942" i="57"/>
  <c r="T1942" i="57"/>
  <c r="Q1943" i="57"/>
  <c r="P1943" i="57"/>
  <c r="T1943" i="57"/>
  <c r="Q1944" i="57"/>
  <c r="P1944" i="57"/>
  <c r="T1944" i="57"/>
  <c r="Q1945" i="57"/>
  <c r="P1945" i="57"/>
  <c r="T1945" i="57"/>
  <c r="Q1946" i="57"/>
  <c r="P1946" i="57"/>
  <c r="T1946" i="57"/>
  <c r="Q1947" i="57"/>
  <c r="P1947" i="57"/>
  <c r="T1947" i="57"/>
  <c r="Q1948" i="57"/>
  <c r="P1948" i="57"/>
  <c r="T1948" i="57"/>
  <c r="Q1949" i="57"/>
  <c r="P1949" i="57"/>
  <c r="T1949" i="57"/>
  <c r="Q1950" i="57"/>
  <c r="P1950" i="57"/>
  <c r="T1950" i="57"/>
  <c r="Q1951" i="57"/>
  <c r="P1951" i="57"/>
  <c r="T1951" i="57"/>
  <c r="Q1952" i="57"/>
  <c r="P1952" i="57"/>
  <c r="T1952" i="57"/>
  <c r="Q1953" i="57"/>
  <c r="P1953" i="57"/>
  <c r="T1953" i="57"/>
  <c r="Q1954" i="57"/>
  <c r="P1954" i="57"/>
  <c r="T1954" i="57"/>
  <c r="Q1955" i="57"/>
  <c r="P1955" i="57"/>
  <c r="T1955" i="57"/>
  <c r="Q1956" i="57"/>
  <c r="P1956" i="57"/>
  <c r="T1956" i="57"/>
  <c r="Q1957" i="57"/>
  <c r="P1957" i="57"/>
  <c r="T1957" i="57"/>
  <c r="Q1958" i="57"/>
  <c r="P1958" i="57"/>
  <c r="T1958" i="57"/>
  <c r="Q1959" i="57"/>
  <c r="P1959" i="57"/>
  <c r="T1959" i="57"/>
  <c r="Q1960" i="57"/>
  <c r="P1960" i="57"/>
  <c r="T1960" i="57"/>
  <c r="Q1961" i="57"/>
  <c r="P1961" i="57"/>
  <c r="T1961" i="57"/>
  <c r="Q1962" i="57"/>
  <c r="P1962" i="57"/>
  <c r="T1962" i="57"/>
  <c r="Q1963" i="57"/>
  <c r="P1963" i="57"/>
  <c r="T1963" i="57"/>
  <c r="Q1964" i="57"/>
  <c r="P1964" i="57"/>
  <c r="T1964" i="57"/>
  <c r="Q1965" i="57"/>
  <c r="P1965" i="57"/>
  <c r="T1965" i="57"/>
  <c r="Q1966" i="57"/>
  <c r="P1966" i="57"/>
  <c r="T1966" i="57"/>
  <c r="Q1967" i="57"/>
  <c r="P1967" i="57"/>
  <c r="T1967" i="57"/>
  <c r="Q1968" i="57"/>
  <c r="P1968" i="57"/>
  <c r="T1968" i="57"/>
  <c r="Q1969" i="57"/>
  <c r="P1969" i="57"/>
  <c r="T1969" i="57"/>
  <c r="Q1970" i="57"/>
  <c r="P1970" i="57"/>
  <c r="T1970" i="57"/>
  <c r="Q1971" i="57"/>
  <c r="P1971" i="57"/>
  <c r="T1971" i="57"/>
  <c r="Q1972" i="57"/>
  <c r="P1972" i="57"/>
  <c r="T1972" i="57"/>
  <c r="Q1973" i="57"/>
  <c r="P1973" i="57"/>
  <c r="T1973" i="57"/>
  <c r="Q1974" i="57"/>
  <c r="P1974" i="57"/>
  <c r="T1974" i="57"/>
  <c r="Q1975" i="57"/>
  <c r="P1975" i="57"/>
  <c r="T1975" i="57"/>
  <c r="Q1976" i="57"/>
  <c r="P1976" i="57"/>
  <c r="T1976" i="57"/>
  <c r="Q1977" i="57"/>
  <c r="P1977" i="57"/>
  <c r="T1977" i="57"/>
  <c r="Q1978" i="57"/>
  <c r="P1978" i="57"/>
  <c r="T1978" i="57"/>
  <c r="Q1979" i="57"/>
  <c r="P1979" i="57"/>
  <c r="T1979" i="57"/>
  <c r="Q1980" i="57"/>
  <c r="P1980" i="57"/>
  <c r="T1980" i="57"/>
  <c r="Q1981" i="57"/>
  <c r="P1981" i="57"/>
  <c r="T1981" i="57"/>
  <c r="Q1982" i="57"/>
  <c r="P1982" i="57"/>
  <c r="T1982" i="57"/>
  <c r="Q1983" i="57"/>
  <c r="P1983" i="57"/>
  <c r="T1983" i="57"/>
  <c r="Q1984" i="57"/>
  <c r="P1984" i="57"/>
  <c r="T1984" i="57"/>
  <c r="Q1985" i="57"/>
  <c r="P1985" i="57"/>
  <c r="T1985" i="57"/>
  <c r="Q1986" i="57"/>
  <c r="P1986" i="57"/>
  <c r="T1986" i="57"/>
  <c r="Q1987" i="57"/>
  <c r="P1987" i="57"/>
  <c r="T1987" i="57"/>
  <c r="Q1988" i="57"/>
  <c r="P1988" i="57"/>
  <c r="T1988" i="57"/>
  <c r="Q1989" i="57"/>
  <c r="P1989" i="57"/>
  <c r="T1989" i="57"/>
  <c r="Q1990" i="57"/>
  <c r="P1990" i="57"/>
  <c r="T1990" i="57"/>
  <c r="Q1991" i="57"/>
  <c r="P1991" i="57"/>
  <c r="T1991" i="57"/>
  <c r="Q1992" i="57"/>
  <c r="P1992" i="57"/>
  <c r="T1992" i="57"/>
  <c r="Q1993" i="57"/>
  <c r="P1993" i="57"/>
  <c r="T1993" i="57"/>
  <c r="Q1994" i="57"/>
  <c r="P1994" i="57"/>
  <c r="T1994" i="57"/>
  <c r="Q1995" i="57"/>
  <c r="P1995" i="57"/>
  <c r="T1995" i="57"/>
  <c r="Q1996" i="57"/>
  <c r="P1996" i="57"/>
  <c r="T1996" i="57"/>
  <c r="Q1997" i="57"/>
  <c r="P1997" i="57"/>
  <c r="T1997" i="57"/>
  <c r="Q1998" i="57"/>
  <c r="P1998" i="57"/>
  <c r="T1998" i="57"/>
  <c r="Q1999" i="57"/>
  <c r="P1999" i="57"/>
  <c r="T1999" i="57"/>
  <c r="Q2000" i="57"/>
  <c r="P2000" i="57"/>
  <c r="T2000" i="57"/>
  <c r="Q2001" i="57"/>
  <c r="P2001" i="57"/>
  <c r="T2001" i="57"/>
  <c r="Q2002" i="57"/>
  <c r="P2002" i="57"/>
  <c r="T2002" i="57"/>
  <c r="Q2003" i="57"/>
  <c r="P2003" i="57"/>
  <c r="T2003" i="57"/>
  <c r="Q2004" i="57"/>
  <c r="P2004" i="57"/>
  <c r="T2004" i="57"/>
  <c r="Q2005" i="57"/>
  <c r="P2005" i="57"/>
  <c r="T2005" i="57"/>
  <c r="Q2006" i="57"/>
  <c r="P2006" i="57"/>
  <c r="T2006" i="57"/>
  <c r="Q2007" i="57"/>
  <c r="P2007" i="57"/>
  <c r="T2007" i="57"/>
  <c r="Q2008" i="57"/>
  <c r="P2008" i="57"/>
  <c r="T2008" i="57"/>
  <c r="Q2009" i="57"/>
  <c r="P2009" i="57"/>
  <c r="T2009" i="57"/>
  <c r="Q2010" i="57"/>
  <c r="P2010" i="57"/>
  <c r="T2010" i="57"/>
  <c r="Q2011" i="57"/>
  <c r="P2011" i="57"/>
  <c r="T2011" i="57"/>
  <c r="Q2012" i="57"/>
  <c r="P2012" i="57"/>
  <c r="T2012" i="57"/>
  <c r="Q2013" i="57"/>
  <c r="P2013" i="57"/>
  <c r="T2013" i="57"/>
  <c r="Q2014" i="57"/>
  <c r="P2014" i="57"/>
  <c r="T2014" i="57"/>
  <c r="Q2015" i="57"/>
  <c r="P2015" i="57"/>
  <c r="T2015" i="57"/>
  <c r="Q2016" i="57"/>
  <c r="P2016" i="57"/>
  <c r="T2016" i="57"/>
  <c r="Q2017" i="57"/>
  <c r="P2017" i="57"/>
  <c r="T2017" i="57"/>
  <c r="Q2018" i="57"/>
  <c r="P2018" i="57"/>
  <c r="T2018" i="57"/>
  <c r="Q2019" i="57"/>
  <c r="P2019" i="57"/>
  <c r="T2019" i="57"/>
  <c r="Q2020" i="57"/>
  <c r="P2020" i="57"/>
  <c r="T2020" i="57"/>
  <c r="Q2021" i="57"/>
  <c r="P2021" i="57"/>
  <c r="T2021" i="57"/>
  <c r="Q2022" i="57"/>
  <c r="P2022" i="57"/>
  <c r="T2022" i="57"/>
  <c r="Q2023" i="57"/>
  <c r="P2023" i="57"/>
  <c r="T2023" i="57"/>
  <c r="Q2024" i="57"/>
  <c r="P2024" i="57"/>
  <c r="T2024" i="57"/>
  <c r="Q2025" i="57"/>
  <c r="P2025" i="57"/>
  <c r="T2025" i="57"/>
  <c r="Q2026" i="57"/>
  <c r="P2026" i="57"/>
  <c r="T2026" i="57"/>
  <c r="Q2027" i="57"/>
  <c r="P2027" i="57"/>
  <c r="T2027" i="57"/>
  <c r="Q2028" i="57"/>
  <c r="P2028" i="57"/>
  <c r="T2028" i="57"/>
  <c r="Q2029" i="57"/>
  <c r="P2029" i="57"/>
  <c r="T2029" i="57"/>
  <c r="Q2030" i="57"/>
  <c r="P2030" i="57"/>
  <c r="T2030" i="57"/>
  <c r="Q2031" i="57"/>
  <c r="P2031" i="57"/>
  <c r="T2031" i="57"/>
  <c r="Q2032" i="57"/>
  <c r="P2032" i="57"/>
  <c r="T2032" i="57"/>
  <c r="Q2033" i="57"/>
  <c r="P2033" i="57"/>
  <c r="T2033" i="57"/>
  <c r="Q2034" i="57"/>
  <c r="P2034" i="57"/>
  <c r="T2034" i="57"/>
  <c r="Q2035" i="57"/>
  <c r="P2035" i="57"/>
  <c r="T2035" i="57"/>
  <c r="Q2036" i="57"/>
  <c r="P2036" i="57"/>
  <c r="T2036" i="57"/>
  <c r="Q2037" i="57"/>
  <c r="P2037" i="57"/>
  <c r="T2037" i="57"/>
  <c r="Q2038" i="57"/>
  <c r="P2038" i="57"/>
  <c r="T2038" i="57"/>
  <c r="Q2039" i="57"/>
  <c r="P2039" i="57"/>
  <c r="T2039" i="57"/>
  <c r="Q2040" i="57"/>
  <c r="P2040" i="57"/>
  <c r="T2040" i="57"/>
  <c r="Q2041" i="57"/>
  <c r="P2041" i="57"/>
  <c r="T2041" i="57"/>
  <c r="Q2042" i="57"/>
  <c r="P2042" i="57"/>
  <c r="T2042" i="57"/>
  <c r="Q2043" i="57"/>
  <c r="P2043" i="57"/>
  <c r="T2043" i="57"/>
  <c r="Q2044" i="57"/>
  <c r="P2044" i="57"/>
  <c r="T2044" i="57"/>
  <c r="Q2045" i="57"/>
  <c r="P2045" i="57"/>
  <c r="T2045" i="57"/>
  <c r="Q2046" i="57"/>
  <c r="P2046" i="57"/>
  <c r="T2046" i="57"/>
  <c r="Q2047" i="57"/>
  <c r="P2047" i="57"/>
  <c r="T2047" i="57"/>
  <c r="Q2048" i="57"/>
  <c r="P2048" i="57"/>
  <c r="T2048" i="57"/>
  <c r="Q2049" i="57"/>
  <c r="P2049" i="57"/>
  <c r="T2049" i="57"/>
  <c r="Q2050" i="57"/>
  <c r="P2050" i="57"/>
  <c r="T2050" i="57"/>
  <c r="Q2051" i="57"/>
  <c r="P2051" i="57"/>
  <c r="T2051" i="57"/>
  <c r="Q2052" i="57"/>
  <c r="P2052" i="57"/>
  <c r="T2052" i="57"/>
  <c r="Q2053" i="57"/>
  <c r="P2053" i="57"/>
  <c r="T2053" i="57"/>
  <c r="Q2054" i="57"/>
  <c r="P2054" i="57"/>
  <c r="T2054" i="57"/>
  <c r="Q2055" i="57"/>
  <c r="P2055" i="57"/>
  <c r="T2055" i="57"/>
  <c r="Q2056" i="57"/>
  <c r="P2056" i="57"/>
  <c r="T2056" i="57"/>
  <c r="Q2057" i="57"/>
  <c r="P2057" i="57"/>
  <c r="T2057" i="57"/>
  <c r="Q2058" i="57"/>
  <c r="P2058" i="57"/>
  <c r="T2058" i="57"/>
  <c r="Q2059" i="57"/>
  <c r="P2059" i="57"/>
  <c r="T2059" i="57"/>
  <c r="Q2060" i="57"/>
  <c r="P2060" i="57"/>
  <c r="T2060" i="57"/>
  <c r="Q2061" i="57"/>
  <c r="P2061" i="57"/>
  <c r="T2061" i="57"/>
  <c r="Q2062" i="57"/>
  <c r="P2062" i="57"/>
  <c r="T2062" i="57"/>
  <c r="Q2063" i="57"/>
  <c r="P2063" i="57"/>
  <c r="T2063" i="57"/>
  <c r="Q2064" i="57"/>
  <c r="P2064" i="57"/>
  <c r="T2064" i="57"/>
  <c r="Q2065" i="57"/>
  <c r="P2065" i="57"/>
  <c r="T2065" i="57"/>
  <c r="Q2066" i="57"/>
  <c r="P2066" i="57"/>
  <c r="T2066" i="57"/>
  <c r="Q2067" i="57"/>
  <c r="P2067" i="57"/>
  <c r="T2067" i="57"/>
  <c r="Q2068" i="57"/>
  <c r="P2068" i="57"/>
  <c r="T2068" i="57"/>
  <c r="Q2069" i="57"/>
  <c r="P2069" i="57"/>
  <c r="T2069" i="57"/>
  <c r="Q2070" i="57"/>
  <c r="P2070" i="57"/>
  <c r="T2070" i="57"/>
  <c r="Q2071" i="57"/>
  <c r="P2071" i="57"/>
  <c r="T2071" i="57"/>
  <c r="Q2072" i="57"/>
  <c r="P2072" i="57"/>
  <c r="T2072" i="57"/>
  <c r="Q2073" i="57"/>
  <c r="P2073" i="57"/>
  <c r="T2073" i="57"/>
  <c r="Q2074" i="57"/>
  <c r="P2074" i="57"/>
  <c r="T2074" i="57"/>
  <c r="Q2075" i="57"/>
  <c r="P2075" i="57"/>
  <c r="T2075" i="57"/>
  <c r="Q2076" i="57"/>
  <c r="P2076" i="57"/>
  <c r="T2076" i="57"/>
  <c r="Q2077" i="57"/>
  <c r="P2077" i="57"/>
  <c r="T2077" i="57"/>
  <c r="Q2078" i="57"/>
  <c r="P2078" i="57"/>
  <c r="T2078" i="57"/>
  <c r="Q2079" i="57"/>
  <c r="P2079" i="57"/>
  <c r="T2079" i="57"/>
  <c r="Q2080" i="57"/>
  <c r="P2080" i="57"/>
  <c r="T2080" i="57"/>
  <c r="Q2081" i="57"/>
  <c r="P2081" i="57"/>
  <c r="T2081" i="57"/>
  <c r="Q2082" i="57"/>
  <c r="P2082" i="57"/>
  <c r="T2082" i="57"/>
  <c r="Q2083" i="57"/>
  <c r="P2083" i="57"/>
  <c r="T2083" i="57"/>
  <c r="Q2084" i="57"/>
  <c r="P2084" i="57"/>
  <c r="T2084" i="57"/>
  <c r="Q2085" i="57"/>
  <c r="P2085" i="57"/>
  <c r="T2085" i="57"/>
  <c r="Q2086" i="57"/>
  <c r="P2086" i="57"/>
  <c r="T2086" i="57"/>
  <c r="Q2087" i="57"/>
  <c r="P2087" i="57"/>
  <c r="T2087" i="57"/>
  <c r="Q2088" i="57"/>
  <c r="P2088" i="57"/>
  <c r="T2088" i="57"/>
  <c r="Q2089" i="57"/>
  <c r="P2089" i="57"/>
  <c r="T2089" i="57"/>
  <c r="Q2090" i="57"/>
  <c r="P2090" i="57"/>
  <c r="T2090" i="57"/>
  <c r="Q2091" i="57"/>
  <c r="P2091" i="57"/>
  <c r="T2091" i="57"/>
  <c r="Q2092" i="57"/>
  <c r="P2092" i="57"/>
  <c r="T2092" i="57"/>
  <c r="Q2093" i="57"/>
  <c r="P2093" i="57"/>
  <c r="T2093" i="57"/>
  <c r="Q2094" i="57"/>
  <c r="P2094" i="57"/>
  <c r="T2094" i="57"/>
  <c r="Q2095" i="57"/>
  <c r="P2095" i="57"/>
  <c r="T2095" i="57"/>
  <c r="Q2096" i="57"/>
  <c r="P2096" i="57"/>
  <c r="T2096" i="57"/>
  <c r="Q2097" i="57"/>
  <c r="P2097" i="57"/>
  <c r="T2097" i="57"/>
  <c r="Q2098" i="57"/>
  <c r="P2098" i="57"/>
  <c r="T2098" i="57"/>
  <c r="Q2099" i="57"/>
  <c r="P2099" i="57"/>
  <c r="T2099" i="57"/>
  <c r="Q2100" i="57"/>
  <c r="P2100" i="57"/>
  <c r="T2100" i="57"/>
  <c r="Q2101" i="57"/>
  <c r="P2101" i="57"/>
  <c r="T2101" i="57"/>
  <c r="Q2102" i="57"/>
  <c r="P2102" i="57"/>
  <c r="T2102" i="57"/>
  <c r="Q2103" i="57"/>
  <c r="P2103" i="57"/>
  <c r="T2103" i="57"/>
  <c r="Q2104" i="57"/>
  <c r="P2104" i="57"/>
  <c r="T2104" i="57"/>
  <c r="Q2105" i="57"/>
  <c r="P2105" i="57"/>
  <c r="T2105" i="57"/>
  <c r="Q2106" i="57"/>
  <c r="P2106" i="57"/>
  <c r="T2106" i="57"/>
  <c r="Q2107" i="57"/>
  <c r="P2107" i="57"/>
  <c r="T2107" i="57"/>
  <c r="Q2108" i="57"/>
  <c r="P2108" i="57"/>
  <c r="T2108" i="57"/>
  <c r="Q2109" i="57"/>
  <c r="P2109" i="57"/>
  <c r="T2109" i="57"/>
  <c r="Q2110" i="57"/>
  <c r="P2110" i="57"/>
  <c r="T2110" i="57"/>
  <c r="Q2111" i="57"/>
  <c r="P2111" i="57"/>
  <c r="T2111" i="57"/>
  <c r="Q2112" i="57"/>
  <c r="P2112" i="57"/>
  <c r="T2112" i="57"/>
  <c r="Q2113" i="57"/>
  <c r="P2113" i="57"/>
  <c r="T2113" i="57"/>
  <c r="Q2114" i="57"/>
  <c r="P2114" i="57"/>
  <c r="T2114" i="57"/>
  <c r="Q2115" i="57"/>
  <c r="P2115" i="57"/>
  <c r="T2115" i="57"/>
  <c r="Q2116" i="57"/>
  <c r="P2116" i="57"/>
  <c r="T2116" i="57"/>
  <c r="Q2117" i="57"/>
  <c r="P2117" i="57"/>
  <c r="T2117" i="57"/>
  <c r="Q2118" i="57"/>
  <c r="P2118" i="57"/>
  <c r="T2118" i="57"/>
  <c r="Q2119" i="57"/>
  <c r="P2119" i="57"/>
  <c r="T2119" i="57"/>
  <c r="Q2120" i="57"/>
  <c r="P2120" i="57"/>
  <c r="T2120" i="57"/>
  <c r="Q2121" i="57"/>
  <c r="P2121" i="57"/>
  <c r="T2121" i="57"/>
  <c r="Q2122" i="57"/>
  <c r="P2122" i="57"/>
  <c r="T2122" i="57"/>
  <c r="Q2123" i="57"/>
  <c r="P2123" i="57"/>
  <c r="T2123" i="57"/>
  <c r="Q2124" i="57"/>
  <c r="P2124" i="57"/>
  <c r="T2124" i="57"/>
  <c r="Q2125" i="57"/>
  <c r="P2125" i="57"/>
  <c r="T2125" i="57"/>
  <c r="Q2126" i="57"/>
  <c r="P2126" i="57"/>
  <c r="T2126" i="57"/>
  <c r="Q2127" i="57"/>
  <c r="P2127" i="57"/>
  <c r="T2127" i="57"/>
  <c r="Q2128" i="57"/>
  <c r="P2128" i="57"/>
  <c r="T2128" i="57"/>
  <c r="Q2129" i="57"/>
  <c r="P2129" i="57"/>
  <c r="T2129" i="57"/>
  <c r="Q2130" i="57"/>
  <c r="P2130" i="57"/>
  <c r="T2130" i="57"/>
  <c r="Q2131" i="57"/>
  <c r="P2131" i="57"/>
  <c r="T2131" i="57"/>
  <c r="Q2132" i="57"/>
  <c r="P2132" i="57"/>
  <c r="T2132" i="57"/>
  <c r="Q2133" i="57"/>
  <c r="P2133" i="57"/>
  <c r="T2133" i="57"/>
  <c r="Q2134" i="57"/>
  <c r="P2134" i="57"/>
  <c r="T2134" i="57"/>
  <c r="Q2135" i="57"/>
  <c r="P2135" i="57"/>
  <c r="T2135" i="57"/>
  <c r="Q2136" i="57"/>
  <c r="P2136" i="57"/>
  <c r="T2136" i="57"/>
  <c r="Q2137" i="57"/>
  <c r="P2137" i="57"/>
  <c r="T2137" i="57"/>
  <c r="Q2138" i="57"/>
  <c r="P2138" i="57"/>
  <c r="T2138" i="57"/>
  <c r="Q2139" i="57"/>
  <c r="P2139" i="57"/>
  <c r="T2139" i="57"/>
  <c r="Q2140" i="57"/>
  <c r="P2140" i="57"/>
  <c r="T2140" i="57"/>
  <c r="Q2141" i="57"/>
  <c r="P2141" i="57"/>
  <c r="T2141" i="57"/>
  <c r="Q2142" i="57"/>
  <c r="P2142" i="57"/>
  <c r="T2142" i="57"/>
  <c r="Q2143" i="57"/>
  <c r="P2143" i="57"/>
  <c r="T2143" i="57"/>
  <c r="Q2144" i="57"/>
  <c r="P2144" i="57"/>
  <c r="T2144" i="57"/>
  <c r="Q2145" i="57"/>
  <c r="P2145" i="57"/>
  <c r="T2145" i="57"/>
  <c r="Q2146" i="57"/>
  <c r="P2146" i="57"/>
  <c r="T2146" i="57"/>
  <c r="Q2147" i="57"/>
  <c r="P2147" i="57"/>
  <c r="T2147" i="57"/>
  <c r="Q2148" i="57"/>
  <c r="P2148" i="57"/>
  <c r="T2148" i="57"/>
  <c r="Q2149" i="57"/>
  <c r="P2149" i="57"/>
  <c r="T2149" i="57"/>
  <c r="Q2150" i="57"/>
  <c r="P2150" i="57"/>
  <c r="T2150" i="57"/>
  <c r="Q2151" i="57"/>
  <c r="P2151" i="57"/>
  <c r="T2151" i="57"/>
  <c r="Q2152" i="57"/>
  <c r="P2152" i="57"/>
  <c r="T2152" i="57"/>
  <c r="Q2153" i="57"/>
  <c r="P2153" i="57"/>
  <c r="T2153" i="57"/>
  <c r="Q2154" i="57"/>
  <c r="P2154" i="57"/>
  <c r="T2154" i="57"/>
  <c r="Q2155" i="57"/>
  <c r="P2155" i="57"/>
  <c r="T2155" i="57"/>
  <c r="Q2156" i="57"/>
  <c r="P2156" i="57"/>
  <c r="T2156" i="57"/>
  <c r="Q2157" i="57"/>
  <c r="P2157" i="57"/>
  <c r="T2157" i="57"/>
  <c r="Q2158" i="57"/>
  <c r="P2158" i="57"/>
  <c r="T2158" i="57"/>
  <c r="Q2159" i="57"/>
  <c r="P2159" i="57"/>
  <c r="T2159" i="57"/>
  <c r="Q2160" i="57"/>
  <c r="P2160" i="57"/>
  <c r="T2160" i="57"/>
  <c r="Q2161" i="57"/>
  <c r="P2161" i="57"/>
  <c r="T2161" i="57"/>
  <c r="Q2162" i="57"/>
  <c r="P2162" i="57"/>
  <c r="T2162" i="57"/>
  <c r="Q2163" i="57"/>
  <c r="P2163" i="57"/>
  <c r="T2163" i="57"/>
  <c r="Q2164" i="57"/>
  <c r="P2164" i="57"/>
  <c r="T2164" i="57"/>
  <c r="Q2165" i="57"/>
  <c r="P2165" i="57"/>
  <c r="T2165" i="57"/>
  <c r="Q2166" i="57"/>
  <c r="P2166" i="57"/>
  <c r="T2166" i="57"/>
  <c r="Q2167" i="57"/>
  <c r="P2167" i="57"/>
  <c r="T2167" i="57"/>
  <c r="Q2168" i="57"/>
  <c r="P2168" i="57"/>
  <c r="T2168" i="57"/>
  <c r="Q2169" i="57"/>
  <c r="P2169" i="57"/>
  <c r="T2169" i="57"/>
  <c r="Q2170" i="57"/>
  <c r="P2170" i="57"/>
  <c r="T2170" i="57"/>
  <c r="Q2171" i="57"/>
  <c r="P2171" i="57"/>
  <c r="T2171" i="57"/>
  <c r="Q2172" i="57"/>
  <c r="P2172" i="57"/>
  <c r="T2172" i="57"/>
  <c r="Q2173" i="57"/>
  <c r="P2173" i="57"/>
  <c r="T2173" i="57"/>
  <c r="Q2174" i="57"/>
  <c r="P2174" i="57"/>
  <c r="T2174" i="57"/>
  <c r="Q2175" i="57"/>
  <c r="P2175" i="57"/>
  <c r="T2175" i="57"/>
  <c r="Q2176" i="57"/>
  <c r="P2176" i="57"/>
  <c r="T2176" i="57"/>
  <c r="Q2177" i="57"/>
  <c r="P2177" i="57"/>
  <c r="T2177" i="57"/>
  <c r="Q2178" i="57"/>
  <c r="P2178" i="57"/>
  <c r="T2178" i="57"/>
  <c r="Q2179" i="57"/>
  <c r="P2179" i="57"/>
  <c r="T2179" i="57"/>
  <c r="Q2180" i="57"/>
  <c r="P2180" i="57"/>
  <c r="T2180" i="57"/>
  <c r="Q2181" i="57"/>
  <c r="P2181" i="57"/>
  <c r="T2181" i="57"/>
  <c r="Q2182" i="57"/>
  <c r="P2182" i="57"/>
  <c r="T2182" i="57"/>
  <c r="Q2183" i="57"/>
  <c r="P2183" i="57"/>
  <c r="T2183" i="57"/>
  <c r="Q2184" i="57"/>
  <c r="P2184" i="57"/>
  <c r="T2184" i="57"/>
  <c r="Q2185" i="57"/>
  <c r="P2185" i="57"/>
  <c r="T2185" i="57"/>
  <c r="Q2186" i="57"/>
  <c r="P2186" i="57"/>
  <c r="T2186" i="57"/>
  <c r="Q2187" i="57"/>
  <c r="P2187" i="57"/>
  <c r="T2187" i="57"/>
  <c r="Q2188" i="57"/>
  <c r="P2188" i="57"/>
  <c r="T2188" i="57"/>
  <c r="Q2189" i="57"/>
  <c r="P2189" i="57"/>
  <c r="T2189" i="57"/>
  <c r="Q2190" i="57"/>
  <c r="P2190" i="57"/>
  <c r="T2190" i="57"/>
  <c r="Q2191" i="57"/>
  <c r="P2191" i="57"/>
  <c r="T2191" i="57"/>
  <c r="Q2192" i="57"/>
  <c r="P2192" i="57"/>
  <c r="T2192" i="57"/>
  <c r="Q2193" i="57"/>
  <c r="P2193" i="57"/>
  <c r="T2193" i="57"/>
  <c r="Q2194" i="57"/>
  <c r="P2194" i="57"/>
  <c r="T2194" i="57"/>
  <c r="Q2195" i="57"/>
  <c r="P2195" i="57"/>
  <c r="T2195" i="57"/>
  <c r="Q2196" i="57"/>
  <c r="P2196" i="57"/>
  <c r="T2196" i="57"/>
  <c r="Q2197" i="57"/>
  <c r="P2197" i="57"/>
  <c r="T2197" i="57"/>
  <c r="Q2198" i="57"/>
  <c r="P2198" i="57"/>
  <c r="T2198" i="57"/>
  <c r="Q2199" i="57"/>
  <c r="P2199" i="57"/>
  <c r="T2199" i="57"/>
  <c r="Q2200" i="57"/>
  <c r="P2200" i="57"/>
  <c r="T2200" i="57"/>
  <c r="Q2201" i="57"/>
  <c r="P2201" i="57"/>
  <c r="T2201" i="57"/>
  <c r="Q2202" i="57"/>
  <c r="P2202" i="57"/>
  <c r="T2202" i="57"/>
  <c r="Q2203" i="57"/>
  <c r="P2203" i="57"/>
  <c r="T2203" i="57"/>
  <c r="Q2204" i="57"/>
  <c r="P2204" i="57"/>
  <c r="T2204" i="57"/>
  <c r="Q2205" i="57"/>
  <c r="P2205" i="57"/>
  <c r="T2205" i="57"/>
  <c r="Q2206" i="57"/>
  <c r="P2206" i="57"/>
  <c r="T2206" i="57"/>
  <c r="Q2207" i="57"/>
  <c r="P2207" i="57"/>
  <c r="T2207" i="57"/>
  <c r="Q2208" i="57"/>
  <c r="P2208" i="57"/>
  <c r="T2208" i="57"/>
  <c r="Q2209" i="57"/>
  <c r="P2209" i="57"/>
  <c r="T2209" i="57"/>
  <c r="Q2210" i="57"/>
  <c r="P2210" i="57"/>
  <c r="T2210" i="57"/>
  <c r="Q2211" i="57"/>
  <c r="P2211" i="57"/>
  <c r="T2211" i="57"/>
  <c r="Q2212" i="57"/>
  <c r="P2212" i="57"/>
  <c r="T2212" i="57"/>
  <c r="Q2213" i="57"/>
  <c r="P2213" i="57"/>
  <c r="T2213" i="57"/>
  <c r="Q2214" i="57"/>
  <c r="P2214" i="57"/>
  <c r="T2214" i="57"/>
  <c r="Q2215" i="57"/>
  <c r="P2215" i="57"/>
  <c r="T2215" i="57"/>
  <c r="Q2216" i="57"/>
  <c r="P2216" i="57"/>
  <c r="T2216" i="57"/>
  <c r="Q2217" i="57"/>
  <c r="P2217" i="57"/>
  <c r="T2217" i="57"/>
  <c r="Q2218" i="57"/>
  <c r="P2218" i="57"/>
  <c r="T2218" i="57"/>
  <c r="Q2219" i="57"/>
  <c r="P2219" i="57"/>
  <c r="T2219" i="57"/>
  <c r="Q2220" i="57"/>
  <c r="P2220" i="57"/>
  <c r="T2220" i="57"/>
  <c r="Q2221" i="57"/>
  <c r="P2221" i="57"/>
  <c r="T2221" i="57"/>
  <c r="Q2222" i="57"/>
  <c r="P2222" i="57"/>
  <c r="T2222" i="57"/>
  <c r="Q2223" i="57"/>
  <c r="P2223" i="57"/>
  <c r="T2223" i="57"/>
  <c r="Q2224" i="57"/>
  <c r="P2224" i="57"/>
  <c r="T2224" i="57"/>
  <c r="Q2225" i="57"/>
  <c r="P2225" i="57"/>
  <c r="T2225" i="57"/>
  <c r="Q2226" i="57"/>
  <c r="P2226" i="57"/>
  <c r="T2226" i="57"/>
  <c r="Q2227" i="57"/>
  <c r="P2227" i="57"/>
  <c r="T2227" i="57"/>
  <c r="Q2228" i="57"/>
  <c r="P2228" i="57"/>
  <c r="T2228" i="57"/>
  <c r="Q2229" i="57"/>
  <c r="P2229" i="57"/>
  <c r="T2229" i="57"/>
  <c r="Q2230" i="57"/>
  <c r="P2230" i="57"/>
  <c r="T2230" i="57"/>
  <c r="Q2231" i="57"/>
  <c r="P2231" i="57"/>
  <c r="T2231" i="57"/>
  <c r="Q2232" i="57"/>
  <c r="P2232" i="57"/>
  <c r="T2232" i="57"/>
  <c r="Q2233" i="57"/>
  <c r="P2233" i="57"/>
  <c r="T2233" i="57"/>
  <c r="Q2234" i="57"/>
  <c r="P2234" i="57"/>
  <c r="T2234" i="57"/>
  <c r="Q2235" i="57"/>
  <c r="P2235" i="57"/>
  <c r="T2235" i="57"/>
  <c r="Q2236" i="57"/>
  <c r="P2236" i="57"/>
  <c r="T2236" i="57"/>
  <c r="Q2237" i="57"/>
  <c r="P2237" i="57"/>
  <c r="T2237" i="57"/>
  <c r="Q2238" i="57"/>
  <c r="P2238" i="57"/>
  <c r="T2238" i="57"/>
  <c r="Q2239" i="57"/>
  <c r="P2239" i="57"/>
  <c r="T2239" i="57"/>
  <c r="Q2240" i="57"/>
  <c r="P2240" i="57"/>
  <c r="T2240" i="57"/>
  <c r="Q2241" i="57"/>
  <c r="P2241" i="57"/>
  <c r="T2241" i="57"/>
  <c r="Q2242" i="57"/>
  <c r="P2242" i="57"/>
  <c r="T2242" i="57"/>
  <c r="Q2243" i="57"/>
  <c r="P2243" i="57"/>
  <c r="T2243" i="57"/>
  <c r="Q2244" i="57"/>
  <c r="P2244" i="57"/>
  <c r="T2244" i="57"/>
  <c r="Q2245" i="57"/>
  <c r="P2245" i="57"/>
  <c r="T2245" i="57"/>
  <c r="Q2246" i="57"/>
  <c r="P2246" i="57"/>
  <c r="T2246" i="57"/>
  <c r="Q2247" i="57"/>
  <c r="P2247" i="57"/>
  <c r="T2247" i="57"/>
  <c r="Q2248" i="57"/>
  <c r="P2248" i="57"/>
  <c r="T2248" i="57"/>
  <c r="Q2249" i="57"/>
  <c r="P2249" i="57"/>
  <c r="T2249" i="57"/>
  <c r="Q2250" i="57"/>
  <c r="P2250" i="57"/>
  <c r="T2250" i="57"/>
  <c r="Q2251" i="57"/>
  <c r="P2251" i="57"/>
  <c r="T2251" i="57"/>
  <c r="Q2252" i="57"/>
  <c r="P2252" i="57"/>
  <c r="T2252" i="57"/>
  <c r="Q2253" i="57"/>
  <c r="P2253" i="57"/>
  <c r="T2253" i="57"/>
  <c r="Q2254" i="57"/>
  <c r="P2254" i="57"/>
  <c r="T2254" i="57"/>
  <c r="Q2255" i="57"/>
  <c r="P2255" i="57"/>
  <c r="T2255" i="57"/>
  <c r="Q2256" i="57"/>
  <c r="P2256" i="57"/>
  <c r="T2256" i="57"/>
  <c r="Q2257" i="57"/>
  <c r="P2257" i="57"/>
  <c r="T2257" i="57"/>
  <c r="Q2258" i="57"/>
  <c r="P2258" i="57"/>
  <c r="T2258" i="57"/>
  <c r="Q2259" i="57"/>
  <c r="P2259" i="57"/>
  <c r="T2259" i="57"/>
  <c r="Q2260" i="57"/>
  <c r="P2260" i="57"/>
  <c r="T2260" i="57"/>
  <c r="Q2261" i="57"/>
  <c r="P2261" i="57"/>
  <c r="T2261" i="57"/>
  <c r="Q2262" i="57"/>
  <c r="P2262" i="57"/>
  <c r="T2262" i="57"/>
  <c r="Q2263" i="57"/>
  <c r="P2263" i="57"/>
  <c r="T2263" i="57"/>
  <c r="Q2264" i="57"/>
  <c r="P2264" i="57"/>
  <c r="T2264" i="57"/>
  <c r="Q2265" i="57"/>
  <c r="P2265" i="57"/>
  <c r="T2265" i="57"/>
  <c r="Q2266" i="57"/>
  <c r="P2266" i="57"/>
  <c r="T2266" i="57"/>
  <c r="Q2267" i="57"/>
  <c r="P2267" i="57"/>
  <c r="T2267" i="57"/>
  <c r="Q2268" i="57"/>
  <c r="P2268" i="57"/>
  <c r="T2268" i="57"/>
  <c r="Q2269" i="57"/>
  <c r="P2269" i="57"/>
  <c r="T2269" i="57"/>
  <c r="Q2270" i="57"/>
  <c r="P2270" i="57"/>
  <c r="T2270" i="57"/>
  <c r="Q2271" i="57"/>
  <c r="P2271" i="57"/>
  <c r="T2271" i="57"/>
  <c r="Q2272" i="57"/>
  <c r="P2272" i="57"/>
  <c r="T2272" i="57"/>
  <c r="Q2273" i="57"/>
  <c r="P2273" i="57"/>
  <c r="T2273" i="57"/>
  <c r="Q2274" i="57"/>
  <c r="P2274" i="57"/>
  <c r="T2274" i="57"/>
  <c r="Q2275" i="57"/>
  <c r="P2275" i="57"/>
  <c r="T2275" i="57"/>
  <c r="Q2276" i="57"/>
  <c r="P2276" i="57"/>
  <c r="T2276" i="57"/>
  <c r="Q2277" i="57"/>
  <c r="P2277" i="57"/>
  <c r="T2277" i="57"/>
  <c r="Q2278" i="57"/>
  <c r="P2278" i="57"/>
  <c r="T2278" i="57"/>
  <c r="Q2279" i="57"/>
  <c r="P2279" i="57"/>
  <c r="T2279" i="57"/>
  <c r="Q2280" i="57"/>
  <c r="P2280" i="57"/>
  <c r="T2280" i="57"/>
  <c r="Q2281" i="57"/>
  <c r="P2281" i="57"/>
  <c r="T2281" i="57"/>
  <c r="Q2282" i="57"/>
  <c r="P2282" i="57"/>
  <c r="T2282" i="57"/>
  <c r="Q2283" i="57"/>
  <c r="P2283" i="57"/>
  <c r="T2283" i="57"/>
  <c r="Q2284" i="57"/>
  <c r="P2284" i="57"/>
  <c r="T2284" i="57"/>
  <c r="Q2285" i="57"/>
  <c r="P2285" i="57"/>
  <c r="T2285" i="57"/>
  <c r="Q2286" i="57"/>
  <c r="P2286" i="57"/>
  <c r="T2286" i="57"/>
  <c r="Q2287" i="57"/>
  <c r="P2287" i="57"/>
  <c r="T2287" i="57"/>
  <c r="Q2288" i="57"/>
  <c r="P2288" i="57"/>
  <c r="T2288" i="57"/>
  <c r="Q2289" i="57"/>
  <c r="P2289" i="57"/>
  <c r="T2289" i="57"/>
  <c r="Q2290" i="57"/>
  <c r="P2290" i="57"/>
  <c r="T2290" i="57"/>
  <c r="Q2291" i="57"/>
  <c r="P2291" i="57"/>
  <c r="T2291" i="57"/>
  <c r="Q2292" i="57"/>
  <c r="P2292" i="57"/>
  <c r="T2292" i="57"/>
  <c r="Q2293" i="57"/>
  <c r="P2293" i="57"/>
  <c r="T2293" i="57"/>
  <c r="Q2294" i="57"/>
  <c r="P2294" i="57"/>
  <c r="T2294" i="57"/>
  <c r="Q2295" i="57"/>
  <c r="P2295" i="57"/>
  <c r="T2295" i="57"/>
  <c r="Q2296" i="57"/>
  <c r="P2296" i="57"/>
  <c r="T2296" i="57"/>
  <c r="Q2297" i="57"/>
  <c r="P2297" i="57"/>
  <c r="T2297" i="57"/>
  <c r="Q2298" i="57"/>
  <c r="P2298" i="57"/>
  <c r="T2298" i="57"/>
  <c r="Q2299" i="57"/>
  <c r="P2299" i="57"/>
  <c r="T2299" i="57"/>
  <c r="Q2300" i="57"/>
  <c r="P2300" i="57"/>
  <c r="T2300" i="57"/>
  <c r="Q2301" i="57"/>
  <c r="P2301" i="57"/>
  <c r="T2301" i="57"/>
  <c r="Q2302" i="57"/>
  <c r="P2302" i="57"/>
  <c r="T2302" i="57"/>
  <c r="Q2303" i="57"/>
  <c r="P2303" i="57"/>
  <c r="T2303" i="57"/>
  <c r="Q2304" i="57"/>
  <c r="P2304" i="57"/>
  <c r="T2304" i="57"/>
  <c r="Q2305" i="57"/>
  <c r="P2305" i="57"/>
  <c r="T2305" i="57"/>
  <c r="Q2306" i="57"/>
  <c r="P2306" i="57"/>
  <c r="T2306" i="57"/>
  <c r="Q2307" i="57"/>
  <c r="P2307" i="57"/>
  <c r="T2307" i="57"/>
  <c r="Q2308" i="57"/>
  <c r="P2308" i="57"/>
  <c r="T2308" i="57"/>
  <c r="Q2309" i="57"/>
  <c r="P2309" i="57"/>
  <c r="T2309" i="57"/>
  <c r="Q2310" i="57"/>
  <c r="P2310" i="57"/>
  <c r="T2310" i="57"/>
  <c r="Q2311" i="57"/>
  <c r="P2311" i="57"/>
  <c r="T2311" i="57"/>
  <c r="Q2312" i="57"/>
  <c r="P2312" i="57"/>
  <c r="T2312" i="57"/>
  <c r="Q2313" i="57"/>
  <c r="P2313" i="57"/>
  <c r="T2313" i="57"/>
  <c r="Q2314" i="57"/>
  <c r="P2314" i="57"/>
  <c r="T2314" i="57"/>
  <c r="Q2315" i="57"/>
  <c r="P2315" i="57"/>
  <c r="T2315" i="57"/>
  <c r="Q2316" i="57"/>
  <c r="P2316" i="57"/>
  <c r="T2316" i="57"/>
  <c r="Q2317" i="57"/>
  <c r="P2317" i="57"/>
  <c r="T2317" i="57"/>
  <c r="Q2318" i="57"/>
  <c r="P2318" i="57"/>
  <c r="T2318" i="57"/>
  <c r="Q2319" i="57"/>
  <c r="P2319" i="57"/>
  <c r="T2319" i="57"/>
  <c r="Q2320" i="57"/>
  <c r="P2320" i="57"/>
  <c r="T2320" i="57"/>
  <c r="Q2321" i="57"/>
  <c r="P2321" i="57"/>
  <c r="T2321" i="57"/>
  <c r="Q2322" i="57"/>
  <c r="P2322" i="57"/>
  <c r="T2322" i="57"/>
  <c r="Q2323" i="57"/>
  <c r="P2323" i="57"/>
  <c r="T2323" i="57"/>
  <c r="Q2324" i="57"/>
  <c r="P2324" i="57"/>
  <c r="T2324" i="57"/>
  <c r="Q2325" i="57"/>
  <c r="P2325" i="57"/>
  <c r="T2325" i="57"/>
  <c r="Q2326" i="57"/>
  <c r="P2326" i="57"/>
  <c r="T2326" i="57"/>
  <c r="Q2327" i="57"/>
  <c r="P2327" i="57"/>
  <c r="T2327" i="57"/>
  <c r="Q2328" i="57"/>
  <c r="P2328" i="57"/>
  <c r="T2328" i="57"/>
  <c r="Q2329" i="57"/>
  <c r="P2329" i="57"/>
  <c r="T2329" i="57"/>
  <c r="Q2330" i="57"/>
  <c r="P2330" i="57"/>
  <c r="T2330" i="57"/>
  <c r="Q2331" i="57"/>
  <c r="P2331" i="57"/>
  <c r="T2331" i="57"/>
  <c r="Q2332" i="57"/>
  <c r="P2332" i="57"/>
  <c r="T2332" i="57"/>
  <c r="Q2333" i="57"/>
  <c r="P2333" i="57"/>
  <c r="T2333" i="57"/>
  <c r="Q2334" i="57"/>
  <c r="P2334" i="57"/>
  <c r="T2334" i="57"/>
  <c r="Q2335" i="57"/>
  <c r="P2335" i="57"/>
  <c r="T2335" i="57"/>
  <c r="Q2336" i="57"/>
  <c r="P2336" i="57"/>
  <c r="T2336" i="57"/>
  <c r="Q2337" i="57"/>
  <c r="P2337" i="57"/>
  <c r="T2337" i="57"/>
  <c r="Q2338" i="57"/>
  <c r="P2338" i="57"/>
  <c r="T2338" i="57"/>
  <c r="Q2339" i="57"/>
  <c r="P2339" i="57"/>
  <c r="T2339" i="57"/>
  <c r="Q2340" i="57"/>
  <c r="P2340" i="57"/>
  <c r="T2340" i="57"/>
  <c r="Q2341" i="57"/>
  <c r="P2341" i="57"/>
  <c r="T2341" i="57"/>
  <c r="Q2342" i="57"/>
  <c r="P2342" i="57"/>
  <c r="T2342" i="57"/>
  <c r="Q2343" i="57"/>
  <c r="P2343" i="57"/>
  <c r="T2343" i="57"/>
  <c r="Q2344" i="57"/>
  <c r="P2344" i="57"/>
  <c r="T2344" i="57"/>
  <c r="Q2345" i="57"/>
  <c r="P2345" i="57"/>
  <c r="T2345" i="57"/>
  <c r="Q2346" i="57"/>
  <c r="P2346" i="57"/>
  <c r="T2346" i="57"/>
  <c r="Q2347" i="57"/>
  <c r="P2347" i="57"/>
  <c r="T2347" i="57"/>
  <c r="Q2348" i="57"/>
  <c r="P2348" i="57"/>
  <c r="T2348" i="57"/>
  <c r="Q2349" i="57"/>
  <c r="P2349" i="57"/>
  <c r="T2349" i="57"/>
  <c r="Q2350" i="57"/>
  <c r="P2350" i="57"/>
  <c r="T2350" i="57"/>
  <c r="Q2351" i="57"/>
  <c r="P2351" i="57"/>
  <c r="T2351" i="57"/>
  <c r="Q2352" i="57"/>
  <c r="P2352" i="57"/>
  <c r="T2352" i="57"/>
  <c r="Q2353" i="57"/>
  <c r="P2353" i="57"/>
  <c r="T2353" i="57"/>
  <c r="Q2354" i="57"/>
  <c r="P2354" i="57"/>
  <c r="T2354" i="57"/>
  <c r="Q2355" i="57"/>
  <c r="P2355" i="57"/>
  <c r="T2355" i="57"/>
  <c r="Q2356" i="57"/>
  <c r="P2356" i="57"/>
  <c r="T2356" i="57"/>
  <c r="Q2357" i="57"/>
  <c r="P2357" i="57"/>
  <c r="T2357" i="57"/>
  <c r="Q2358" i="57"/>
  <c r="P2358" i="57"/>
  <c r="T2358" i="57"/>
  <c r="Q2359" i="57"/>
  <c r="P2359" i="57"/>
  <c r="T2359" i="57"/>
  <c r="Q2360" i="57"/>
  <c r="P2360" i="57"/>
  <c r="T2360" i="57"/>
  <c r="Q2361" i="57"/>
  <c r="P2361" i="57"/>
  <c r="T2361" i="57"/>
  <c r="Q2362" i="57"/>
  <c r="P2362" i="57"/>
  <c r="T2362" i="57"/>
  <c r="Q2363" i="57"/>
  <c r="P2363" i="57"/>
  <c r="T2363" i="57"/>
  <c r="Q2364" i="57"/>
  <c r="P2364" i="57"/>
  <c r="T2364" i="57"/>
  <c r="Q2365" i="57"/>
  <c r="P2365" i="57"/>
  <c r="T2365" i="57"/>
  <c r="Q2366" i="57"/>
  <c r="P2366" i="57"/>
  <c r="T2366" i="57"/>
  <c r="Q2367" i="57"/>
  <c r="P2367" i="57"/>
  <c r="T2367" i="57"/>
  <c r="Q2368" i="57"/>
  <c r="P2368" i="57"/>
  <c r="T2368" i="57"/>
  <c r="Q2369" i="57"/>
  <c r="P2369" i="57"/>
  <c r="T2369" i="57"/>
  <c r="Q2370" i="57"/>
  <c r="P2370" i="57"/>
  <c r="T2370" i="57"/>
  <c r="Q2371" i="57"/>
  <c r="P2371" i="57"/>
  <c r="T2371" i="57"/>
  <c r="Q2372" i="57"/>
  <c r="P2372" i="57"/>
  <c r="T2372" i="57"/>
  <c r="Q2373" i="57"/>
  <c r="P2373" i="57"/>
  <c r="T2373" i="57"/>
  <c r="Q2374" i="57"/>
  <c r="P2374" i="57"/>
  <c r="T2374" i="57"/>
  <c r="Q2375" i="57"/>
  <c r="P2375" i="57"/>
  <c r="T2375" i="57"/>
  <c r="Q2376" i="57"/>
  <c r="P2376" i="57"/>
  <c r="T2376" i="57"/>
  <c r="Q2377" i="57"/>
  <c r="P2377" i="57"/>
  <c r="T2377" i="57"/>
  <c r="Q2378" i="57"/>
  <c r="P2378" i="57"/>
  <c r="T2378" i="57"/>
  <c r="Q2379" i="57"/>
  <c r="P2379" i="57"/>
  <c r="T2379" i="57"/>
  <c r="Q2380" i="57"/>
  <c r="P2380" i="57"/>
  <c r="T2380" i="57"/>
  <c r="Q2381" i="57"/>
  <c r="P2381" i="57"/>
  <c r="T2381" i="57"/>
  <c r="Q2382" i="57"/>
  <c r="P2382" i="57"/>
  <c r="T2382" i="57"/>
  <c r="Q2383" i="57"/>
  <c r="P2383" i="57"/>
  <c r="T2383" i="57"/>
  <c r="Q2384" i="57"/>
  <c r="P2384" i="57"/>
  <c r="T2384" i="57"/>
  <c r="Q2385" i="57"/>
  <c r="P2385" i="57"/>
  <c r="T2385" i="57"/>
  <c r="Q2386" i="57"/>
  <c r="P2386" i="57"/>
  <c r="T2386" i="57"/>
  <c r="Q2387" i="57"/>
  <c r="P2387" i="57"/>
  <c r="T2387" i="57"/>
  <c r="Q2388" i="57"/>
  <c r="P2388" i="57"/>
  <c r="T2388" i="57"/>
  <c r="Q2389" i="57"/>
  <c r="P2389" i="57"/>
  <c r="T2389" i="57"/>
  <c r="Q2390" i="57"/>
  <c r="P2390" i="57"/>
  <c r="T2390" i="57"/>
  <c r="Q2391" i="57"/>
  <c r="P2391" i="57"/>
  <c r="T2391" i="57"/>
  <c r="Q2392" i="57"/>
  <c r="P2392" i="57"/>
  <c r="T2392" i="57"/>
  <c r="Q2393" i="57"/>
  <c r="P2393" i="57"/>
  <c r="T2393" i="57"/>
  <c r="Q2394" i="57"/>
  <c r="P2394" i="57"/>
  <c r="T2394" i="57"/>
  <c r="Q2395" i="57"/>
  <c r="P2395" i="57"/>
  <c r="T2395" i="57"/>
  <c r="Q2396" i="57"/>
  <c r="P2396" i="57"/>
  <c r="T2396" i="57"/>
  <c r="Q2397" i="57"/>
  <c r="P2397" i="57"/>
  <c r="T2397" i="57"/>
  <c r="Q2398" i="57"/>
  <c r="P2398" i="57"/>
  <c r="T2398" i="57"/>
  <c r="Q2399" i="57"/>
  <c r="P2399" i="57"/>
  <c r="T2399" i="57"/>
  <c r="Q2400" i="57"/>
  <c r="P2400" i="57"/>
  <c r="T2400" i="57"/>
  <c r="Q2401" i="57"/>
  <c r="P2401" i="57"/>
  <c r="T2401" i="57"/>
  <c r="Q2402" i="57"/>
  <c r="P2402" i="57"/>
  <c r="T2402" i="57"/>
  <c r="Q2403" i="57"/>
  <c r="P2403" i="57"/>
  <c r="T2403" i="57"/>
  <c r="Q2404" i="57"/>
  <c r="P2404" i="57"/>
  <c r="T2404" i="57"/>
  <c r="Q2405" i="57"/>
  <c r="P2405" i="57"/>
  <c r="T2405" i="57"/>
  <c r="Q2406" i="57"/>
  <c r="P2406" i="57"/>
  <c r="T2406" i="57"/>
  <c r="Q2407" i="57"/>
  <c r="P2407" i="57"/>
  <c r="T2407" i="57"/>
  <c r="Q2408" i="57"/>
  <c r="P2408" i="57"/>
  <c r="T2408" i="57"/>
  <c r="Q2409" i="57"/>
  <c r="P2409" i="57"/>
  <c r="T2409" i="57"/>
  <c r="Q2410" i="57"/>
  <c r="P2410" i="57"/>
  <c r="T2410" i="57"/>
  <c r="Q2411" i="57"/>
  <c r="P2411" i="57"/>
  <c r="T2411" i="57"/>
  <c r="Q2412" i="57"/>
  <c r="P2412" i="57"/>
  <c r="T2412" i="57"/>
  <c r="Q2413" i="57"/>
  <c r="P2413" i="57"/>
  <c r="T2413" i="57"/>
  <c r="Q2414" i="57"/>
  <c r="P2414" i="57"/>
  <c r="T2414" i="57"/>
  <c r="Q2415" i="57"/>
  <c r="P2415" i="57"/>
  <c r="T2415" i="57"/>
  <c r="Q2416" i="57"/>
  <c r="P2416" i="57"/>
  <c r="T2416" i="57"/>
  <c r="Q2417" i="57"/>
  <c r="P2417" i="57"/>
  <c r="T2417" i="57"/>
  <c r="Q2418" i="57"/>
  <c r="P2418" i="57"/>
  <c r="T2418" i="57"/>
  <c r="Q2419" i="57"/>
  <c r="P2419" i="57"/>
  <c r="T2419" i="57"/>
  <c r="Q2420" i="57"/>
  <c r="P2420" i="57"/>
  <c r="T2420" i="57"/>
  <c r="Q2421" i="57"/>
  <c r="P2421" i="57"/>
  <c r="T2421" i="57"/>
  <c r="Q2422" i="57"/>
  <c r="P2422" i="57"/>
  <c r="T2422" i="57"/>
  <c r="Q2423" i="57"/>
  <c r="P2423" i="57"/>
  <c r="T2423" i="57"/>
  <c r="Q2424" i="57"/>
  <c r="P2424" i="57"/>
  <c r="T2424" i="57"/>
  <c r="Q2425" i="57"/>
  <c r="P2425" i="57"/>
  <c r="T2425" i="57"/>
  <c r="Q2426" i="57"/>
  <c r="P2426" i="57"/>
  <c r="T2426" i="57"/>
  <c r="Q2427" i="57"/>
  <c r="P2427" i="57"/>
  <c r="T2427" i="57"/>
  <c r="Q2428" i="57"/>
  <c r="P2428" i="57"/>
  <c r="T2428" i="57"/>
  <c r="Q2429" i="57"/>
  <c r="P2429" i="57"/>
  <c r="T2429" i="57"/>
  <c r="Q2430" i="57"/>
  <c r="P2430" i="57"/>
  <c r="T2430" i="57"/>
  <c r="Q2431" i="57"/>
  <c r="P2431" i="57"/>
  <c r="T2431" i="57"/>
  <c r="Q2432" i="57"/>
  <c r="P2432" i="57"/>
  <c r="T2432" i="57"/>
  <c r="Q2433" i="57"/>
  <c r="P2433" i="57"/>
  <c r="T2433" i="57"/>
  <c r="Q2434" i="57"/>
  <c r="P2434" i="57"/>
  <c r="T2434" i="57"/>
  <c r="Q2435" i="57"/>
  <c r="P2435" i="57"/>
  <c r="T2435" i="57"/>
  <c r="Q2436" i="57"/>
  <c r="P2436" i="57"/>
  <c r="T2436" i="57"/>
  <c r="Q2437" i="57"/>
  <c r="P2437" i="57"/>
  <c r="T2437" i="57"/>
  <c r="Q2438" i="57"/>
  <c r="P2438" i="57"/>
  <c r="T2438" i="57"/>
  <c r="Q2439" i="57"/>
  <c r="P2439" i="57"/>
  <c r="T2439" i="57"/>
  <c r="Q2440" i="57"/>
  <c r="P2440" i="57"/>
  <c r="T2440" i="57"/>
  <c r="Q2441" i="57"/>
  <c r="P2441" i="57"/>
  <c r="T2441" i="57"/>
  <c r="Q2442" i="57"/>
  <c r="P2442" i="57"/>
  <c r="T2442" i="57"/>
  <c r="Q2443" i="57"/>
  <c r="P2443" i="57"/>
  <c r="T2443" i="57"/>
  <c r="Q2444" i="57"/>
  <c r="P2444" i="57"/>
  <c r="T2444" i="57"/>
  <c r="Q2445" i="57"/>
  <c r="P2445" i="57"/>
  <c r="T2445" i="57"/>
  <c r="Q2446" i="57"/>
  <c r="P2446" i="57"/>
  <c r="T2446" i="57"/>
  <c r="Q2447" i="57"/>
  <c r="P2447" i="57"/>
  <c r="T2447" i="57"/>
  <c r="Q2448" i="57"/>
  <c r="P2448" i="57"/>
  <c r="T2448" i="57"/>
  <c r="Q2449" i="57"/>
  <c r="P2449" i="57"/>
  <c r="T2449" i="57"/>
  <c r="Q2450" i="57"/>
  <c r="P2450" i="57"/>
  <c r="T2450" i="57"/>
  <c r="Q2451" i="57"/>
  <c r="P2451" i="57"/>
  <c r="T2451" i="57"/>
  <c r="Q2452" i="57"/>
  <c r="P2452" i="57"/>
  <c r="T2452" i="57"/>
  <c r="Q2453" i="57"/>
  <c r="P2453" i="57"/>
  <c r="T2453" i="57"/>
  <c r="Q2454" i="57"/>
  <c r="P2454" i="57"/>
  <c r="T2454" i="57"/>
  <c r="Q2455" i="57"/>
  <c r="P2455" i="57"/>
  <c r="T2455" i="57"/>
  <c r="Q2456" i="57"/>
  <c r="P2456" i="57"/>
  <c r="T2456" i="57"/>
  <c r="Q2457" i="57"/>
  <c r="P2457" i="57"/>
  <c r="T2457" i="57"/>
  <c r="Q2458" i="57"/>
  <c r="P2458" i="57"/>
  <c r="T2458" i="57"/>
  <c r="Q2459" i="57"/>
  <c r="P2459" i="57"/>
  <c r="T2459" i="57"/>
  <c r="Q2460" i="57"/>
  <c r="P2460" i="57"/>
  <c r="T2460" i="57"/>
  <c r="Q2461" i="57"/>
  <c r="P2461" i="57"/>
  <c r="T2461" i="57"/>
  <c r="Q2462" i="57"/>
  <c r="P2462" i="57"/>
  <c r="T2462" i="57"/>
  <c r="Q2463" i="57"/>
  <c r="P2463" i="57"/>
  <c r="T2463" i="57"/>
  <c r="Q2464" i="57"/>
  <c r="P2464" i="57"/>
  <c r="T2464" i="57"/>
  <c r="Q2465" i="57"/>
  <c r="P2465" i="57"/>
  <c r="T2465" i="57"/>
  <c r="Q2466" i="57"/>
  <c r="P2466" i="57"/>
  <c r="T2466" i="57"/>
  <c r="Q2467" i="57"/>
  <c r="P2467" i="57"/>
  <c r="T2467" i="57"/>
  <c r="Q2468" i="57"/>
  <c r="P2468" i="57"/>
  <c r="T2468" i="57"/>
  <c r="Q2469" i="57"/>
  <c r="P2469" i="57"/>
  <c r="T2469" i="57"/>
  <c r="Q2470" i="57"/>
  <c r="P2470" i="57"/>
  <c r="T2470" i="57"/>
  <c r="Q2471" i="57"/>
  <c r="P2471" i="57"/>
  <c r="T2471" i="57"/>
  <c r="Q2472" i="57"/>
  <c r="P2472" i="57"/>
  <c r="T2472" i="57"/>
  <c r="Q2473" i="57"/>
  <c r="P2473" i="57"/>
  <c r="T2473" i="57"/>
  <c r="Q2474" i="57"/>
  <c r="P2474" i="57"/>
  <c r="T2474" i="57"/>
  <c r="Q2475" i="57"/>
  <c r="P2475" i="57"/>
  <c r="T2475" i="57"/>
  <c r="Q2476" i="57"/>
  <c r="P2476" i="57"/>
  <c r="T2476" i="57"/>
  <c r="Q2477" i="57"/>
  <c r="P2477" i="57"/>
  <c r="T2477" i="57"/>
  <c r="Q2478" i="57"/>
  <c r="P2478" i="57"/>
  <c r="T2478" i="57"/>
  <c r="Q2479" i="57"/>
  <c r="P2479" i="57"/>
  <c r="T2479" i="57"/>
  <c r="Q2480" i="57"/>
  <c r="P2480" i="57"/>
  <c r="T2480" i="57"/>
  <c r="Q2481" i="57"/>
  <c r="P2481" i="57"/>
  <c r="T2481" i="57"/>
  <c r="Q2482" i="57"/>
  <c r="P2482" i="57"/>
  <c r="T2482" i="57"/>
  <c r="Q2483" i="57"/>
  <c r="P2483" i="57"/>
  <c r="T2483" i="57"/>
  <c r="Q2484" i="57"/>
  <c r="P2484" i="57"/>
  <c r="T2484" i="57"/>
  <c r="Q2485" i="57"/>
  <c r="P2485" i="57"/>
  <c r="T2485" i="57"/>
  <c r="Q2486" i="57"/>
  <c r="P2486" i="57"/>
  <c r="T2486" i="57"/>
  <c r="Q2487" i="57"/>
  <c r="P2487" i="57"/>
  <c r="T2487" i="57"/>
  <c r="Q2488" i="57"/>
  <c r="P2488" i="57"/>
  <c r="T2488" i="57"/>
  <c r="Q2489" i="57"/>
  <c r="P2489" i="57"/>
  <c r="T2489" i="57"/>
  <c r="Q2490" i="57"/>
  <c r="P2490" i="57"/>
  <c r="T2490" i="57"/>
  <c r="Q2491" i="57"/>
  <c r="P2491" i="57"/>
  <c r="T2491" i="57"/>
  <c r="Q2492" i="57"/>
  <c r="P2492" i="57"/>
  <c r="T2492" i="57"/>
  <c r="Q2493" i="57"/>
  <c r="P2493" i="57"/>
  <c r="T2493" i="57"/>
  <c r="Q2494" i="57"/>
  <c r="P2494" i="57"/>
  <c r="T2494" i="57"/>
  <c r="Q2495" i="57"/>
  <c r="P2495" i="57"/>
  <c r="T2495" i="57"/>
  <c r="Q2496" i="57"/>
  <c r="P2496" i="57"/>
  <c r="T2496" i="57"/>
  <c r="Q2497" i="57"/>
  <c r="P2497" i="57"/>
  <c r="T2497" i="57"/>
  <c r="Q2498" i="57"/>
  <c r="P2498" i="57"/>
  <c r="T2498" i="57"/>
  <c r="Q2499" i="57"/>
  <c r="P2499" i="57"/>
  <c r="T2499" i="57"/>
  <c r="Q2500" i="57"/>
  <c r="P2500" i="57"/>
  <c r="T2500" i="57"/>
  <c r="Q2501" i="57"/>
  <c r="P2501" i="57"/>
  <c r="T2501" i="57"/>
  <c r="Q2502" i="57"/>
  <c r="P2502" i="57"/>
  <c r="T2502" i="57"/>
  <c r="Q2503" i="57"/>
  <c r="P2503" i="57"/>
  <c r="T2503" i="57"/>
  <c r="Q2504" i="57"/>
  <c r="P2504" i="57"/>
  <c r="T2504" i="57"/>
  <c r="Q2505" i="57"/>
  <c r="P2505" i="57"/>
  <c r="T2505" i="57"/>
  <c r="Q2506" i="57"/>
  <c r="P2506" i="57"/>
  <c r="T2506" i="57"/>
  <c r="Q2507" i="57"/>
  <c r="P2507" i="57"/>
  <c r="T2507" i="57"/>
  <c r="Q2508" i="57"/>
  <c r="P2508" i="57"/>
  <c r="T2508" i="57"/>
  <c r="Q2509" i="57"/>
  <c r="P2509" i="57"/>
  <c r="T2509" i="57"/>
  <c r="Q2510" i="57"/>
  <c r="P2510" i="57"/>
  <c r="T2510" i="57"/>
  <c r="Q2511" i="57"/>
  <c r="P2511" i="57"/>
  <c r="T2511" i="57"/>
  <c r="Q2512" i="57"/>
  <c r="P2512" i="57"/>
  <c r="T2512" i="57"/>
  <c r="Q2513" i="57"/>
  <c r="P2513" i="57"/>
  <c r="T2513" i="57"/>
  <c r="Q2514" i="57"/>
  <c r="P2514" i="57"/>
  <c r="T2514" i="57"/>
  <c r="Q2515" i="57"/>
  <c r="P2515" i="57"/>
  <c r="T2515" i="57"/>
  <c r="Q2516" i="57"/>
  <c r="P2516" i="57"/>
  <c r="T2516" i="57"/>
  <c r="Q2517" i="57"/>
  <c r="P2517" i="57"/>
  <c r="T2517" i="57"/>
  <c r="Q2518" i="57"/>
  <c r="P2518" i="57"/>
  <c r="T2518" i="57"/>
  <c r="Q2519" i="57"/>
  <c r="P2519" i="57"/>
  <c r="T2519" i="57"/>
  <c r="Q2520" i="57"/>
  <c r="P2520" i="57"/>
  <c r="T2520" i="57"/>
  <c r="Q2521" i="57"/>
  <c r="P2521" i="57"/>
  <c r="T2521" i="57"/>
  <c r="Q2522" i="57"/>
  <c r="P2522" i="57"/>
  <c r="T2522" i="57"/>
  <c r="Q2523" i="57"/>
  <c r="P2523" i="57"/>
  <c r="T2523" i="57"/>
  <c r="Q2524" i="57"/>
  <c r="P2524" i="57"/>
  <c r="T2524" i="57"/>
  <c r="Q2525" i="57"/>
  <c r="P2525" i="57"/>
  <c r="T2525" i="57"/>
  <c r="Q2526" i="57"/>
  <c r="P2526" i="57"/>
  <c r="T2526" i="57"/>
  <c r="Q2527" i="57"/>
  <c r="P2527" i="57"/>
  <c r="T2527" i="57"/>
  <c r="Q2528" i="57"/>
  <c r="P2528" i="57"/>
  <c r="T2528" i="57"/>
  <c r="Q2529" i="57"/>
  <c r="P2529" i="57"/>
  <c r="T2529" i="57"/>
  <c r="Q2530" i="57"/>
  <c r="P2530" i="57"/>
  <c r="T2530" i="57"/>
  <c r="Q2531" i="57"/>
  <c r="P2531" i="57"/>
  <c r="T2531" i="57"/>
  <c r="Q2532" i="57"/>
  <c r="P2532" i="57"/>
  <c r="T2532" i="57"/>
  <c r="Q2533" i="57"/>
  <c r="P2533" i="57"/>
  <c r="T2533" i="57"/>
  <c r="Q2534" i="57"/>
  <c r="P2534" i="57"/>
  <c r="T2534" i="57"/>
  <c r="Q2535" i="57"/>
  <c r="P2535" i="57"/>
  <c r="T2535" i="57"/>
  <c r="Q2536" i="57"/>
  <c r="P2536" i="57"/>
  <c r="T2536" i="57"/>
  <c r="Q2537" i="57"/>
  <c r="P2537" i="57"/>
  <c r="T2537" i="57"/>
  <c r="Q2538" i="57"/>
  <c r="P2538" i="57"/>
  <c r="T2538" i="57"/>
  <c r="Q2539" i="57"/>
  <c r="P2539" i="57"/>
  <c r="T2539" i="57"/>
  <c r="Q2540" i="57"/>
  <c r="P2540" i="57"/>
  <c r="T2540" i="57"/>
  <c r="Q2541" i="57"/>
  <c r="P2541" i="57"/>
  <c r="T2541" i="57"/>
  <c r="Q2542" i="57"/>
  <c r="P2542" i="57"/>
  <c r="T2542" i="57"/>
  <c r="Q2543" i="57"/>
  <c r="P2543" i="57"/>
  <c r="T2543" i="57"/>
  <c r="Q2544" i="57"/>
  <c r="P2544" i="57"/>
  <c r="T2544" i="57"/>
  <c r="Q2545" i="57"/>
  <c r="P2545" i="57"/>
  <c r="T2545" i="57"/>
  <c r="Q2546" i="57"/>
  <c r="P2546" i="57"/>
  <c r="T2546" i="57"/>
  <c r="Q2547" i="57"/>
  <c r="P2547" i="57"/>
  <c r="T2547" i="57"/>
  <c r="Q2548" i="57"/>
  <c r="P2548" i="57"/>
  <c r="T2548" i="57"/>
  <c r="Q2549" i="57"/>
  <c r="P2549" i="57"/>
  <c r="T2549" i="57"/>
  <c r="Q2550" i="57"/>
  <c r="P2550" i="57"/>
  <c r="T2550" i="57"/>
  <c r="Q2551" i="57"/>
  <c r="P2551" i="57"/>
  <c r="T2551" i="57"/>
  <c r="Q2552" i="57"/>
  <c r="P2552" i="57"/>
  <c r="T2552" i="57"/>
  <c r="Q2553" i="57"/>
  <c r="P2553" i="57"/>
  <c r="T2553" i="57"/>
  <c r="Q2554" i="57"/>
  <c r="P2554" i="57"/>
  <c r="T2554" i="57"/>
  <c r="Q2555" i="57"/>
  <c r="P2555" i="57"/>
  <c r="T2555" i="57"/>
  <c r="Q2556" i="57"/>
  <c r="P2556" i="57"/>
  <c r="T2556" i="57"/>
  <c r="Q2557" i="57"/>
  <c r="P2557" i="57"/>
  <c r="T2557" i="57"/>
  <c r="Q2558" i="57"/>
  <c r="P2558" i="57"/>
  <c r="T2558" i="57"/>
  <c r="Q2559" i="57"/>
  <c r="P2559" i="57"/>
  <c r="T2559" i="57"/>
  <c r="Q2560" i="57"/>
  <c r="P2560" i="57"/>
  <c r="T2560" i="57"/>
  <c r="Q2561" i="57"/>
  <c r="P2561" i="57"/>
  <c r="T2561" i="57"/>
  <c r="Q2562" i="57"/>
  <c r="P2562" i="57"/>
  <c r="T2562" i="57"/>
  <c r="Q2563" i="57"/>
  <c r="P2563" i="57"/>
  <c r="T2563" i="57"/>
  <c r="Q2564" i="57"/>
  <c r="P2564" i="57"/>
  <c r="T2564" i="57"/>
  <c r="Q2565" i="57"/>
  <c r="P2565" i="57"/>
  <c r="T2565" i="57"/>
  <c r="Q2566" i="57"/>
  <c r="P2566" i="57"/>
  <c r="T2566" i="57"/>
  <c r="Q2567" i="57"/>
  <c r="P2567" i="57"/>
  <c r="T2567" i="57"/>
  <c r="Q2568" i="57"/>
  <c r="P2568" i="57"/>
  <c r="T2568" i="57"/>
  <c r="Q2569" i="57"/>
  <c r="P2569" i="57"/>
  <c r="T2569" i="57"/>
  <c r="Q2570" i="57"/>
  <c r="P2570" i="57"/>
  <c r="T2570" i="57"/>
  <c r="Q2571" i="57"/>
  <c r="P2571" i="57"/>
  <c r="T2571" i="57"/>
  <c r="Q2572" i="57"/>
  <c r="P2572" i="57"/>
  <c r="T2572" i="57"/>
  <c r="Q2573" i="57"/>
  <c r="P2573" i="57"/>
  <c r="T2573" i="57"/>
  <c r="Q2574" i="57"/>
  <c r="P2574" i="57"/>
  <c r="T2574" i="57"/>
  <c r="Q2575" i="57"/>
  <c r="P2575" i="57"/>
  <c r="T2575" i="57"/>
  <c r="Q2576" i="57"/>
  <c r="P2576" i="57"/>
  <c r="T2576" i="57"/>
  <c r="Q2577" i="57"/>
  <c r="P2577" i="57"/>
  <c r="T2577" i="57"/>
  <c r="Q2578" i="57"/>
  <c r="P2578" i="57"/>
  <c r="T2578" i="57"/>
  <c r="Q2579" i="57"/>
  <c r="P2579" i="57"/>
  <c r="T2579" i="57"/>
  <c r="Q2580" i="57"/>
  <c r="P2580" i="57"/>
  <c r="T2580" i="57"/>
  <c r="Q2581" i="57"/>
  <c r="P2581" i="57"/>
  <c r="T2581" i="57"/>
  <c r="Q2582" i="57"/>
  <c r="P2582" i="57"/>
  <c r="T2582" i="57"/>
  <c r="Q2583" i="57"/>
  <c r="P2583" i="57"/>
  <c r="T2583" i="57"/>
  <c r="Q2584" i="57"/>
  <c r="P2584" i="57"/>
  <c r="T2584" i="57"/>
  <c r="Q2585" i="57"/>
  <c r="P2585" i="57"/>
  <c r="T2585" i="57"/>
  <c r="Q2586" i="57"/>
  <c r="P2586" i="57"/>
  <c r="T2586" i="57"/>
  <c r="Q2587" i="57"/>
  <c r="P2587" i="57"/>
  <c r="T2587" i="57"/>
  <c r="Q2588" i="57"/>
  <c r="P2588" i="57"/>
  <c r="T2588" i="57"/>
  <c r="Q2589" i="57"/>
  <c r="P2589" i="57"/>
  <c r="T2589" i="57"/>
  <c r="Q2590" i="57"/>
  <c r="P2590" i="57"/>
  <c r="T2590" i="57"/>
  <c r="Q2591" i="57"/>
  <c r="P2591" i="57"/>
  <c r="T2591" i="57"/>
  <c r="Q2592" i="57"/>
  <c r="P2592" i="57"/>
  <c r="T2592" i="57"/>
  <c r="Q2593" i="57"/>
  <c r="P2593" i="57"/>
  <c r="T2593" i="57"/>
  <c r="Q2594" i="57"/>
  <c r="P2594" i="57"/>
  <c r="T2594" i="57"/>
  <c r="Q2595" i="57"/>
  <c r="P2595" i="57"/>
  <c r="T2595" i="57"/>
  <c r="Q2596" i="57"/>
  <c r="P2596" i="57"/>
  <c r="T2596" i="57"/>
  <c r="Q2597" i="57"/>
  <c r="P2597" i="57"/>
  <c r="T2597" i="57"/>
  <c r="Q2598" i="57"/>
  <c r="P2598" i="57"/>
  <c r="T2598" i="57"/>
  <c r="Q2599" i="57"/>
  <c r="P2599" i="57"/>
  <c r="T2599" i="57"/>
  <c r="Q2600" i="57"/>
  <c r="P2600" i="57"/>
  <c r="T2600" i="57"/>
  <c r="Q2601" i="57"/>
  <c r="P2601" i="57"/>
  <c r="T2601" i="57"/>
  <c r="Q2602" i="57"/>
  <c r="P2602" i="57"/>
  <c r="T2602" i="57"/>
  <c r="Q2603" i="57"/>
  <c r="P2603" i="57"/>
  <c r="T2603" i="57"/>
  <c r="Q2604" i="57"/>
  <c r="P2604" i="57"/>
  <c r="T2604" i="57"/>
  <c r="Q2605" i="57"/>
  <c r="P2605" i="57"/>
  <c r="T2605" i="57"/>
  <c r="Q2606" i="57"/>
  <c r="P2606" i="57"/>
  <c r="T2606" i="57"/>
  <c r="Q2607" i="57"/>
  <c r="P2607" i="57"/>
  <c r="T2607" i="57"/>
  <c r="Q2608" i="57"/>
  <c r="P2608" i="57"/>
  <c r="T2608" i="57"/>
  <c r="Q2609" i="57"/>
  <c r="P2609" i="57"/>
  <c r="T2609" i="57"/>
  <c r="Q2610" i="57"/>
  <c r="P2610" i="57"/>
  <c r="T2610" i="57"/>
  <c r="Q2611" i="57"/>
  <c r="P2611" i="57"/>
  <c r="T2611" i="57"/>
  <c r="Q2612" i="57"/>
  <c r="P2612" i="57"/>
  <c r="T2612" i="57"/>
  <c r="Q2613" i="57"/>
  <c r="P2613" i="57"/>
  <c r="T2613" i="57"/>
  <c r="Q2614" i="57"/>
  <c r="P2614" i="57"/>
  <c r="T2614" i="57"/>
  <c r="Q2615" i="57"/>
  <c r="P2615" i="57"/>
  <c r="T2615" i="57"/>
  <c r="Q2616" i="57"/>
  <c r="P2616" i="57"/>
  <c r="T2616" i="57"/>
  <c r="Q2617" i="57"/>
  <c r="P2617" i="57"/>
  <c r="T2617" i="57"/>
  <c r="Q2618" i="57"/>
  <c r="P2618" i="57"/>
  <c r="T2618" i="57"/>
  <c r="Q2619" i="57"/>
  <c r="P2619" i="57"/>
  <c r="T2619" i="57"/>
  <c r="Q2620" i="57"/>
  <c r="P2620" i="57"/>
  <c r="T2620" i="57"/>
  <c r="Q2621" i="57"/>
  <c r="P2621" i="57"/>
  <c r="T2621" i="57"/>
  <c r="Q2622" i="57"/>
  <c r="P2622" i="57"/>
  <c r="T2622" i="57"/>
  <c r="Q2623" i="57"/>
  <c r="P2623" i="57"/>
  <c r="T2623" i="57"/>
  <c r="Q2624" i="57"/>
  <c r="P2624" i="57"/>
  <c r="T2624" i="57"/>
  <c r="Q2625" i="57"/>
  <c r="P2625" i="57"/>
  <c r="T2625" i="57"/>
  <c r="Q2626" i="57"/>
  <c r="P2626" i="57"/>
  <c r="T2626" i="57"/>
  <c r="Q2627" i="57"/>
  <c r="P2627" i="57"/>
  <c r="T2627" i="57"/>
  <c r="Q2628" i="57"/>
  <c r="P2628" i="57"/>
  <c r="T2628" i="57"/>
  <c r="Q2629" i="57"/>
  <c r="P2629" i="57"/>
  <c r="T2629" i="57"/>
  <c r="Q2630" i="57"/>
  <c r="P2630" i="57"/>
  <c r="T2630" i="57"/>
  <c r="Q2631" i="57"/>
  <c r="P2631" i="57"/>
  <c r="T2631" i="57"/>
  <c r="Q2632" i="57"/>
  <c r="P2632" i="57"/>
  <c r="T2632" i="57"/>
  <c r="Q2633" i="57"/>
  <c r="P2633" i="57"/>
  <c r="T2633" i="57"/>
  <c r="Q2634" i="57"/>
  <c r="P2634" i="57"/>
  <c r="T2634" i="57"/>
  <c r="Q2635" i="57"/>
  <c r="P2635" i="57"/>
  <c r="T2635" i="57"/>
  <c r="Q2636" i="57"/>
  <c r="P2636" i="57"/>
  <c r="T2636" i="57"/>
  <c r="Q2637" i="57"/>
  <c r="P2637" i="57"/>
  <c r="T2637" i="57"/>
  <c r="Q2638" i="57"/>
  <c r="P2638" i="57"/>
  <c r="T2638" i="57"/>
  <c r="Q2639" i="57"/>
  <c r="P2639" i="57"/>
  <c r="T2639" i="57"/>
  <c r="Q2640" i="57"/>
  <c r="P2640" i="57"/>
  <c r="T2640" i="57"/>
  <c r="Q2641" i="57"/>
  <c r="P2641" i="57"/>
  <c r="T2641" i="57"/>
  <c r="Q2642" i="57"/>
  <c r="P2642" i="57"/>
  <c r="T2642" i="57"/>
  <c r="Q2643" i="57"/>
  <c r="P2643" i="57"/>
  <c r="T2643" i="57"/>
  <c r="Q2644" i="57"/>
  <c r="P2644" i="57"/>
  <c r="T2644" i="57"/>
  <c r="Q2645" i="57"/>
  <c r="P2645" i="57"/>
  <c r="T2645" i="57"/>
  <c r="Q2646" i="57"/>
  <c r="P2646" i="57"/>
  <c r="T2646" i="57"/>
  <c r="Q2647" i="57"/>
  <c r="P2647" i="57"/>
  <c r="T2647" i="57"/>
  <c r="Q2648" i="57"/>
  <c r="P2648" i="57"/>
  <c r="T2648" i="57"/>
  <c r="Q2649" i="57"/>
  <c r="P2649" i="57"/>
  <c r="T2649" i="57"/>
  <c r="Q2650" i="57"/>
  <c r="P2650" i="57"/>
  <c r="T2650" i="57"/>
  <c r="Q2651" i="57"/>
  <c r="P2651" i="57"/>
  <c r="T2651" i="57"/>
  <c r="Q2652" i="57"/>
  <c r="P2652" i="57"/>
  <c r="T2652" i="57"/>
  <c r="Q2653" i="57"/>
  <c r="P2653" i="57"/>
  <c r="T2653" i="57"/>
  <c r="Q2654" i="57"/>
  <c r="P2654" i="57"/>
  <c r="T2654" i="57"/>
  <c r="Q2655" i="57"/>
  <c r="P2655" i="57"/>
  <c r="T2655" i="57"/>
  <c r="Q2656" i="57"/>
  <c r="P2656" i="57"/>
  <c r="T2656" i="57"/>
  <c r="Q2657" i="57"/>
  <c r="P2657" i="57"/>
  <c r="T2657" i="57"/>
  <c r="Q2658" i="57"/>
  <c r="P2658" i="57"/>
  <c r="T2658" i="57"/>
  <c r="Q2659" i="57"/>
  <c r="P2659" i="57"/>
  <c r="T2659" i="57"/>
  <c r="Q2660" i="57"/>
  <c r="P2660" i="57"/>
  <c r="T2660" i="57"/>
  <c r="Q2661" i="57"/>
  <c r="P2661" i="57"/>
  <c r="T2661" i="57"/>
  <c r="Q2662" i="57"/>
  <c r="P2662" i="57"/>
  <c r="T2662" i="57"/>
  <c r="Q2663" i="57"/>
  <c r="P2663" i="57"/>
  <c r="T2663" i="57"/>
  <c r="Q2664" i="57"/>
  <c r="P2664" i="57"/>
  <c r="T2664" i="57"/>
  <c r="Q2665" i="57"/>
  <c r="P2665" i="57"/>
  <c r="T2665" i="57"/>
  <c r="Q2666" i="57"/>
  <c r="P2666" i="57"/>
  <c r="T2666" i="57"/>
  <c r="Q2667" i="57"/>
  <c r="P2667" i="57"/>
  <c r="T2667" i="57"/>
  <c r="Q2668" i="57"/>
  <c r="P2668" i="57"/>
  <c r="T2668" i="57"/>
  <c r="Q2669" i="57"/>
  <c r="P2669" i="57"/>
  <c r="T2669" i="57"/>
  <c r="Q2670" i="57"/>
  <c r="P2670" i="57"/>
  <c r="T2670" i="57"/>
  <c r="Q2671" i="57"/>
  <c r="P2671" i="57"/>
  <c r="T2671" i="57"/>
  <c r="Q2672" i="57"/>
  <c r="P2672" i="57"/>
  <c r="T2672" i="57"/>
  <c r="Q2673" i="57"/>
  <c r="P2673" i="57"/>
  <c r="T2673" i="57"/>
  <c r="Q2674" i="57"/>
  <c r="P2674" i="57"/>
  <c r="T2674" i="57"/>
  <c r="Q2675" i="57"/>
  <c r="P2675" i="57"/>
  <c r="T2675" i="57"/>
  <c r="Q2676" i="57"/>
  <c r="P2676" i="57"/>
  <c r="T2676" i="57"/>
  <c r="Q2677" i="57"/>
  <c r="P2677" i="57"/>
  <c r="T2677" i="57"/>
  <c r="Q2678" i="57"/>
  <c r="P2678" i="57"/>
  <c r="T2678" i="57"/>
  <c r="Q2679" i="57"/>
  <c r="P2679" i="57"/>
  <c r="T2679" i="57"/>
  <c r="Q2680" i="57"/>
  <c r="P2680" i="57"/>
  <c r="T2680" i="57"/>
  <c r="Q2681" i="57"/>
  <c r="P2681" i="57"/>
  <c r="T2681" i="57"/>
  <c r="Q2682" i="57"/>
  <c r="P2682" i="57"/>
  <c r="T2682" i="57"/>
  <c r="Q2683" i="57"/>
  <c r="P2683" i="57"/>
  <c r="T2683" i="57"/>
  <c r="Q2684" i="57"/>
  <c r="P2684" i="57"/>
  <c r="T2684" i="57"/>
  <c r="Q2685" i="57"/>
  <c r="P2685" i="57"/>
  <c r="T2685" i="57"/>
  <c r="Q2686" i="57"/>
  <c r="P2686" i="57"/>
  <c r="T2686" i="57"/>
  <c r="Q2687" i="57"/>
  <c r="P2687" i="57"/>
  <c r="T2687" i="57"/>
  <c r="Q2688" i="57"/>
  <c r="P2688" i="57"/>
  <c r="T2688" i="57"/>
  <c r="Q2689" i="57"/>
  <c r="P2689" i="57"/>
  <c r="T2689" i="57"/>
  <c r="Q2690" i="57"/>
  <c r="P2690" i="57"/>
  <c r="T2690" i="57"/>
  <c r="Q2691" i="57"/>
  <c r="P2691" i="57"/>
  <c r="T2691" i="57"/>
  <c r="Q2692" i="57"/>
  <c r="P2692" i="57"/>
  <c r="T2692" i="57"/>
  <c r="Q2693" i="57"/>
  <c r="P2693" i="57"/>
  <c r="T2693" i="57"/>
  <c r="Q2694" i="57"/>
  <c r="P2694" i="57"/>
  <c r="T2694" i="57"/>
  <c r="Q2695" i="57"/>
  <c r="P2695" i="57"/>
  <c r="T2695" i="57"/>
  <c r="Q2696" i="57"/>
  <c r="P2696" i="57"/>
  <c r="T2696" i="57"/>
  <c r="Q2697" i="57"/>
  <c r="P2697" i="57"/>
  <c r="T2697" i="57"/>
  <c r="Q2698" i="57"/>
  <c r="P2698" i="57"/>
  <c r="T2698" i="57"/>
  <c r="Q2699" i="57"/>
  <c r="P2699" i="57"/>
  <c r="T2699" i="57"/>
  <c r="Q2700" i="57"/>
  <c r="P2700" i="57"/>
  <c r="T2700" i="57"/>
  <c r="Q2701" i="57"/>
  <c r="P2701" i="57"/>
  <c r="T2701" i="57"/>
  <c r="Q2702" i="57"/>
  <c r="P2702" i="57"/>
  <c r="T2702" i="57"/>
  <c r="Q2703" i="57"/>
  <c r="P2703" i="57"/>
  <c r="T2703" i="57"/>
  <c r="Q2704" i="57"/>
  <c r="P2704" i="57"/>
  <c r="T2704" i="57"/>
  <c r="Q2705" i="57"/>
  <c r="P2705" i="57"/>
  <c r="T2705" i="57"/>
  <c r="Q2706" i="57"/>
  <c r="P2706" i="57"/>
  <c r="T2706" i="57"/>
  <c r="Q2707" i="57"/>
  <c r="P2707" i="57"/>
  <c r="T2707" i="57"/>
  <c r="Q2708" i="57"/>
  <c r="P2708" i="57"/>
  <c r="T2708" i="57"/>
  <c r="Q2709" i="57"/>
  <c r="P2709" i="57"/>
  <c r="T2709" i="57"/>
  <c r="Q2710" i="57"/>
  <c r="P2710" i="57"/>
  <c r="T2710" i="57"/>
  <c r="Q2711" i="57"/>
  <c r="P2711" i="57"/>
  <c r="T2711" i="57"/>
  <c r="Q2712" i="57"/>
  <c r="P2712" i="57"/>
  <c r="T2712" i="57"/>
  <c r="Q2713" i="57"/>
  <c r="P2713" i="57"/>
  <c r="T2713" i="57"/>
  <c r="Q2714" i="57"/>
  <c r="P2714" i="57"/>
  <c r="T2714" i="57"/>
  <c r="Q2715" i="57"/>
  <c r="P2715" i="57"/>
  <c r="T2715" i="57"/>
  <c r="Q2716" i="57"/>
  <c r="P2716" i="57"/>
  <c r="T2716" i="57"/>
  <c r="Q2717" i="57"/>
  <c r="P2717" i="57"/>
  <c r="T2717" i="57"/>
  <c r="Q2718" i="57"/>
  <c r="P2718" i="57"/>
  <c r="T2718" i="57"/>
  <c r="Q2719" i="57"/>
  <c r="P2719" i="57"/>
  <c r="T2719" i="57"/>
  <c r="Q2720" i="57"/>
  <c r="P2720" i="57"/>
  <c r="T2720" i="57"/>
  <c r="Q2721" i="57"/>
  <c r="P2721" i="57"/>
  <c r="T2721" i="57"/>
  <c r="Q2722" i="57"/>
  <c r="P2722" i="57"/>
  <c r="T2722" i="57"/>
  <c r="Q2723" i="57"/>
  <c r="P2723" i="57"/>
  <c r="T2723" i="57"/>
  <c r="Q2724" i="57"/>
  <c r="P2724" i="57"/>
  <c r="T2724" i="57"/>
  <c r="Q2725" i="57"/>
  <c r="P2725" i="57"/>
  <c r="T2725" i="57"/>
  <c r="Q2726" i="57"/>
  <c r="P2726" i="57"/>
  <c r="T2726" i="57"/>
  <c r="Q2727" i="57"/>
  <c r="P2727" i="57"/>
  <c r="T2727" i="57"/>
  <c r="Q2728" i="57"/>
  <c r="P2728" i="57"/>
  <c r="T2728" i="57"/>
  <c r="Q2729" i="57"/>
  <c r="P2729" i="57"/>
  <c r="T2729" i="57"/>
  <c r="Q2730" i="57"/>
  <c r="P2730" i="57"/>
  <c r="T2730" i="57"/>
  <c r="Q2731" i="57"/>
  <c r="P2731" i="57"/>
  <c r="T2731" i="57"/>
  <c r="Q2732" i="57"/>
  <c r="P2732" i="57"/>
  <c r="T2732" i="57"/>
  <c r="Q2733" i="57"/>
  <c r="P2733" i="57"/>
  <c r="T2733" i="57"/>
  <c r="Q2734" i="57"/>
  <c r="P2734" i="57"/>
  <c r="T2734" i="57"/>
  <c r="Q2735" i="57"/>
  <c r="P2735" i="57"/>
  <c r="T2735" i="57"/>
  <c r="Q2736" i="57"/>
  <c r="P2736" i="57"/>
  <c r="T2736" i="57"/>
  <c r="Q2737" i="57"/>
  <c r="P2737" i="57"/>
  <c r="T2737" i="57"/>
  <c r="Q2738" i="57"/>
  <c r="P2738" i="57"/>
  <c r="T2738" i="57"/>
  <c r="Q2739" i="57"/>
  <c r="P2739" i="57"/>
  <c r="T2739" i="57"/>
  <c r="Q2740" i="57"/>
  <c r="P2740" i="57"/>
  <c r="T2740" i="57"/>
  <c r="Q2741" i="57"/>
  <c r="P2741" i="57"/>
  <c r="T2741" i="57"/>
  <c r="Q2742" i="57"/>
  <c r="P2742" i="57"/>
  <c r="T2742" i="57"/>
  <c r="Q2743" i="57"/>
  <c r="P2743" i="57"/>
  <c r="T2743" i="57"/>
  <c r="Q2744" i="57"/>
  <c r="P2744" i="57"/>
  <c r="T2744" i="57"/>
  <c r="Q2745" i="57"/>
  <c r="P2745" i="57"/>
  <c r="T2745" i="57"/>
  <c r="Q2746" i="57"/>
  <c r="P2746" i="57"/>
  <c r="T2746" i="57"/>
  <c r="Q2747" i="57"/>
  <c r="P2747" i="57"/>
  <c r="T2747" i="57"/>
  <c r="Q2748" i="57"/>
  <c r="P2748" i="57"/>
  <c r="T2748" i="57"/>
  <c r="Q2749" i="57"/>
  <c r="P2749" i="57"/>
  <c r="T2749" i="57"/>
  <c r="Q2750" i="57"/>
  <c r="P2750" i="57"/>
  <c r="T2750" i="57"/>
  <c r="Q2751" i="57"/>
  <c r="P2751" i="57"/>
  <c r="T2751" i="57"/>
  <c r="Q2752" i="57"/>
  <c r="P2752" i="57"/>
  <c r="T2752" i="57"/>
  <c r="Q2753" i="57"/>
  <c r="P2753" i="57"/>
  <c r="T2753" i="57"/>
  <c r="Q2754" i="57"/>
  <c r="P2754" i="57"/>
  <c r="T2754" i="57"/>
  <c r="Q2755" i="57"/>
  <c r="P2755" i="57"/>
  <c r="T2755" i="57"/>
  <c r="Q2756" i="57"/>
  <c r="P2756" i="57"/>
  <c r="T2756" i="57"/>
  <c r="Q2757" i="57"/>
  <c r="P2757" i="57"/>
  <c r="T2757" i="57"/>
  <c r="Q2758" i="57"/>
  <c r="P2758" i="57"/>
  <c r="T2758" i="57"/>
  <c r="Q2759" i="57"/>
  <c r="P2759" i="57"/>
  <c r="T2759" i="57"/>
  <c r="Q2760" i="57"/>
  <c r="P2760" i="57"/>
  <c r="T2760" i="57"/>
  <c r="Q2761" i="57"/>
  <c r="P2761" i="57"/>
  <c r="T2761" i="57"/>
  <c r="Q2762" i="57"/>
  <c r="P2762" i="57"/>
  <c r="T2762" i="57"/>
  <c r="Q2763" i="57"/>
  <c r="P2763" i="57"/>
  <c r="T2763" i="57"/>
  <c r="Q2764" i="57"/>
  <c r="P2764" i="57"/>
  <c r="T2764" i="57"/>
  <c r="Q2765" i="57"/>
  <c r="P2765" i="57"/>
  <c r="T2765" i="57"/>
  <c r="Q2766" i="57"/>
  <c r="P2766" i="57"/>
  <c r="T2766" i="57"/>
  <c r="Q2767" i="57"/>
  <c r="P2767" i="57"/>
  <c r="T2767" i="57"/>
  <c r="Q2768" i="57"/>
  <c r="P2768" i="57"/>
  <c r="T2768" i="57"/>
  <c r="Q2769" i="57"/>
  <c r="P2769" i="57"/>
  <c r="T2769" i="57"/>
  <c r="Q2770" i="57"/>
  <c r="P2770" i="57"/>
  <c r="T2770" i="57"/>
  <c r="Q2771" i="57"/>
  <c r="P2771" i="57"/>
  <c r="T2771" i="57"/>
  <c r="Q2772" i="57"/>
  <c r="P2772" i="57"/>
  <c r="T2772" i="57"/>
  <c r="Q2773" i="57"/>
  <c r="P2773" i="57"/>
  <c r="T2773" i="57"/>
  <c r="Q2774" i="57"/>
  <c r="P2774" i="57"/>
  <c r="T2774" i="57"/>
  <c r="Q2775" i="57"/>
  <c r="P2775" i="57"/>
  <c r="T2775" i="57"/>
  <c r="Q2776" i="57"/>
  <c r="P2776" i="57"/>
  <c r="T2776" i="57"/>
  <c r="Q2777" i="57"/>
  <c r="P2777" i="57"/>
  <c r="T2777" i="57"/>
  <c r="Q2778" i="57"/>
  <c r="P2778" i="57"/>
  <c r="T2778" i="57"/>
  <c r="Q2779" i="57"/>
  <c r="P2779" i="57"/>
  <c r="T2779" i="57"/>
  <c r="Q2780" i="57"/>
  <c r="P2780" i="57"/>
  <c r="T2780" i="57"/>
  <c r="Q2781" i="57"/>
  <c r="P2781" i="57"/>
  <c r="T2781" i="57"/>
  <c r="Q2782" i="57"/>
  <c r="P2782" i="57"/>
  <c r="T2782" i="57"/>
  <c r="Q2783" i="57"/>
  <c r="P2783" i="57"/>
  <c r="T2783" i="57"/>
  <c r="Q2784" i="57"/>
  <c r="P2784" i="57"/>
  <c r="T2784" i="57"/>
  <c r="Q2785" i="57"/>
  <c r="P2785" i="57"/>
  <c r="T2785" i="57"/>
  <c r="Q2786" i="57"/>
  <c r="P2786" i="57"/>
  <c r="T2786" i="57"/>
  <c r="Q2787" i="57"/>
  <c r="P2787" i="57"/>
  <c r="T2787" i="57"/>
  <c r="Q2788" i="57"/>
  <c r="P2788" i="57"/>
  <c r="T2788" i="57"/>
  <c r="Q2789" i="57"/>
  <c r="P2789" i="57"/>
  <c r="T2789" i="57"/>
  <c r="Q2790" i="57"/>
  <c r="P2790" i="57"/>
  <c r="T2790" i="57"/>
  <c r="Q2791" i="57"/>
  <c r="P2791" i="57"/>
  <c r="T2791" i="57"/>
  <c r="Q2792" i="57"/>
  <c r="P2792" i="57"/>
  <c r="T2792" i="57"/>
  <c r="Q2793" i="57"/>
  <c r="P2793" i="57"/>
  <c r="T2793" i="57"/>
  <c r="Q2794" i="57"/>
  <c r="P2794" i="57"/>
  <c r="T2794" i="57"/>
  <c r="Q2795" i="57"/>
  <c r="P2795" i="57"/>
  <c r="T2795" i="57"/>
  <c r="Q2796" i="57"/>
  <c r="P2796" i="57"/>
  <c r="T2796" i="57"/>
  <c r="Q2797" i="57"/>
  <c r="P2797" i="57"/>
  <c r="T2797" i="57"/>
  <c r="Q2798" i="57"/>
  <c r="P2798" i="57"/>
  <c r="T2798" i="57"/>
  <c r="Q2799" i="57"/>
  <c r="P2799" i="57"/>
  <c r="T2799" i="57"/>
  <c r="Q2800" i="57"/>
  <c r="P2800" i="57"/>
  <c r="T2800" i="57"/>
  <c r="Q2801" i="57"/>
  <c r="P2801" i="57"/>
  <c r="T2801" i="57"/>
  <c r="Q2802" i="57"/>
  <c r="P2802" i="57"/>
  <c r="T2802" i="57"/>
  <c r="Q2803" i="57"/>
  <c r="P2803" i="57"/>
  <c r="T2803" i="57"/>
  <c r="Q2804" i="57"/>
  <c r="P2804" i="57"/>
  <c r="T2804" i="57"/>
  <c r="Q2805" i="57"/>
  <c r="P2805" i="57"/>
  <c r="T2805" i="57"/>
  <c r="Q2806" i="57"/>
  <c r="P2806" i="57"/>
  <c r="T2806" i="57"/>
  <c r="Q2807" i="57"/>
  <c r="P2807" i="57"/>
  <c r="T2807" i="57"/>
  <c r="Q2808" i="57"/>
  <c r="P2808" i="57"/>
  <c r="T2808" i="57"/>
  <c r="Q2809" i="57"/>
  <c r="P2809" i="57"/>
  <c r="T2809" i="57"/>
  <c r="Q2810" i="57"/>
  <c r="P2810" i="57"/>
  <c r="T2810" i="57"/>
  <c r="Q2811" i="57"/>
  <c r="P2811" i="57"/>
  <c r="T2811" i="57"/>
  <c r="Q2812" i="57"/>
  <c r="P2812" i="57"/>
  <c r="T2812" i="57"/>
  <c r="Q2813" i="57"/>
  <c r="P2813" i="57"/>
  <c r="T2813" i="57"/>
  <c r="Q2814" i="57"/>
  <c r="P2814" i="57"/>
  <c r="T2814" i="57"/>
  <c r="Q2815" i="57"/>
  <c r="P2815" i="57"/>
  <c r="T2815" i="57"/>
  <c r="Q2816" i="57"/>
  <c r="P2816" i="57"/>
  <c r="T2816" i="57"/>
  <c r="Q2817" i="57"/>
  <c r="P2817" i="57"/>
  <c r="T2817" i="57"/>
  <c r="Q2818" i="57"/>
  <c r="P2818" i="57"/>
  <c r="T2818" i="57"/>
  <c r="Q2819" i="57"/>
  <c r="P2819" i="57"/>
  <c r="T2819" i="57"/>
  <c r="Q2820" i="57"/>
  <c r="P2820" i="57"/>
  <c r="T2820" i="57"/>
  <c r="Q2821" i="57"/>
  <c r="P2821" i="57"/>
  <c r="T2821" i="57"/>
  <c r="Q2822" i="57"/>
  <c r="P2822" i="57"/>
  <c r="T2822" i="57"/>
  <c r="Q2823" i="57"/>
  <c r="P2823" i="57"/>
  <c r="T2823" i="57"/>
  <c r="Q2824" i="57"/>
  <c r="P2824" i="57"/>
  <c r="T2824" i="57"/>
  <c r="Q2825" i="57"/>
  <c r="P2825" i="57"/>
  <c r="T2825" i="57"/>
  <c r="Q2826" i="57"/>
  <c r="P2826" i="57"/>
  <c r="T2826" i="57"/>
  <c r="Q2827" i="57"/>
  <c r="P2827" i="57"/>
  <c r="T2827" i="57"/>
  <c r="Q2828" i="57"/>
  <c r="P2828" i="57"/>
  <c r="T2828" i="57"/>
  <c r="Q2829" i="57"/>
  <c r="P2829" i="57"/>
  <c r="T2829" i="57"/>
  <c r="Q2830" i="57"/>
  <c r="P2830" i="57"/>
  <c r="T2830" i="57"/>
  <c r="Q2831" i="57"/>
  <c r="P2831" i="57"/>
  <c r="T2831" i="57"/>
  <c r="Q2832" i="57"/>
  <c r="P2832" i="57"/>
  <c r="T2832" i="57"/>
  <c r="Q2833" i="57"/>
  <c r="P2833" i="57"/>
  <c r="T2833" i="57"/>
  <c r="Q2834" i="57"/>
  <c r="P2834" i="57"/>
  <c r="T2834" i="57"/>
  <c r="Q2835" i="57"/>
  <c r="P2835" i="57"/>
  <c r="T2835" i="57"/>
  <c r="Q2836" i="57"/>
  <c r="P2836" i="57"/>
  <c r="T2836" i="57"/>
  <c r="Q2837" i="57"/>
  <c r="P2837" i="57"/>
  <c r="T2837" i="57"/>
  <c r="Q2838" i="57"/>
  <c r="P2838" i="57"/>
  <c r="T2838" i="57"/>
  <c r="Q2839" i="57"/>
  <c r="P2839" i="57"/>
  <c r="T2839" i="57"/>
  <c r="Q2840" i="57"/>
  <c r="P2840" i="57"/>
  <c r="T2840" i="57"/>
  <c r="Q2841" i="57"/>
  <c r="P2841" i="57"/>
  <c r="T2841" i="57"/>
  <c r="Q2842" i="57"/>
  <c r="P2842" i="57"/>
  <c r="T2842" i="57"/>
  <c r="Q2843" i="57"/>
  <c r="P2843" i="57"/>
  <c r="T2843" i="57"/>
  <c r="Q2844" i="57"/>
  <c r="P2844" i="57"/>
  <c r="T2844" i="57"/>
  <c r="Q2845" i="57"/>
  <c r="P2845" i="57"/>
  <c r="T2845" i="57"/>
  <c r="Q2846" i="57"/>
  <c r="P2846" i="57"/>
  <c r="T2846" i="57"/>
  <c r="Q2847" i="57"/>
  <c r="P2847" i="57"/>
  <c r="T2847" i="57"/>
  <c r="Q2848" i="57"/>
  <c r="P2848" i="57"/>
  <c r="T2848" i="57"/>
  <c r="Q2849" i="57"/>
  <c r="P2849" i="57"/>
  <c r="T2849" i="57"/>
  <c r="Q2850" i="57"/>
  <c r="P2850" i="57"/>
  <c r="T2850" i="57"/>
  <c r="Q2851" i="57"/>
  <c r="P2851" i="57"/>
  <c r="T2851" i="57"/>
  <c r="Q2852" i="57"/>
  <c r="P2852" i="57"/>
  <c r="T2852" i="57"/>
  <c r="Q2853" i="57"/>
  <c r="P2853" i="57"/>
  <c r="T2853" i="57"/>
  <c r="Q2854" i="57"/>
  <c r="P2854" i="57"/>
  <c r="T2854" i="57"/>
  <c r="Q2855" i="57"/>
  <c r="P2855" i="57"/>
  <c r="T2855" i="57"/>
  <c r="Q2856" i="57"/>
  <c r="P2856" i="57"/>
  <c r="T2856" i="57"/>
  <c r="Q2857" i="57"/>
  <c r="P2857" i="57"/>
  <c r="T2857" i="57"/>
  <c r="Q2858" i="57"/>
  <c r="P2858" i="57"/>
  <c r="T2858" i="57"/>
  <c r="Q2859" i="57"/>
  <c r="P2859" i="57"/>
  <c r="T2859" i="57"/>
  <c r="Q2860" i="57"/>
  <c r="P2860" i="57"/>
  <c r="T2860" i="57"/>
  <c r="Q2861" i="57"/>
  <c r="P2861" i="57"/>
  <c r="T2861" i="57"/>
  <c r="Q2862" i="57"/>
  <c r="P2862" i="57"/>
  <c r="T2862" i="57"/>
  <c r="Q2863" i="57"/>
  <c r="P2863" i="57"/>
  <c r="T2863" i="57"/>
  <c r="Q2864" i="57"/>
  <c r="P2864" i="57"/>
  <c r="T2864" i="57"/>
  <c r="Q2865" i="57"/>
  <c r="P2865" i="57"/>
  <c r="T2865" i="57"/>
  <c r="Q2866" i="57"/>
  <c r="P2866" i="57"/>
  <c r="T2866" i="57"/>
  <c r="Q2867" i="57"/>
  <c r="P2867" i="57"/>
  <c r="T2867" i="57"/>
  <c r="Q2868" i="57"/>
  <c r="P2868" i="57"/>
  <c r="T2868" i="57"/>
  <c r="Q2869" i="57"/>
  <c r="P2869" i="57"/>
  <c r="T2869" i="57"/>
  <c r="Q2870" i="57"/>
  <c r="P2870" i="57"/>
  <c r="T2870" i="57"/>
  <c r="Q2871" i="57"/>
  <c r="P2871" i="57"/>
  <c r="T2871" i="57"/>
  <c r="Q2872" i="57"/>
  <c r="P2872" i="57"/>
  <c r="T2872" i="57"/>
  <c r="Q2873" i="57"/>
  <c r="P2873" i="57"/>
  <c r="T2873" i="57"/>
  <c r="Q2874" i="57"/>
  <c r="P2874" i="57"/>
  <c r="T2874" i="57"/>
  <c r="Q2875" i="57"/>
  <c r="P2875" i="57"/>
  <c r="T2875" i="57"/>
  <c r="Q2876" i="57"/>
  <c r="P2876" i="57"/>
  <c r="T2876" i="57"/>
  <c r="Q2877" i="57"/>
  <c r="P2877" i="57"/>
  <c r="T2877" i="57"/>
  <c r="Q2878" i="57"/>
  <c r="P2878" i="57"/>
  <c r="T2878" i="57"/>
  <c r="Q2879" i="57"/>
  <c r="P2879" i="57"/>
  <c r="T2879" i="57"/>
  <c r="Q2880" i="57"/>
  <c r="P2880" i="57"/>
  <c r="T2880" i="57"/>
  <c r="Q2881" i="57"/>
  <c r="P2881" i="57"/>
  <c r="T2881" i="57"/>
  <c r="Q2882" i="57"/>
  <c r="P2882" i="57"/>
  <c r="T2882" i="57"/>
  <c r="Q2883" i="57"/>
  <c r="P2883" i="57"/>
  <c r="T2883" i="57"/>
  <c r="Q2884" i="57"/>
  <c r="P2884" i="57"/>
  <c r="T2884" i="57"/>
  <c r="Q2885" i="57"/>
  <c r="P2885" i="57"/>
  <c r="T2885" i="57"/>
  <c r="Q2886" i="57"/>
  <c r="P2886" i="57"/>
  <c r="T2886" i="57"/>
  <c r="Q2887" i="57"/>
  <c r="P2887" i="57"/>
  <c r="T2887" i="57"/>
  <c r="Q2888" i="57"/>
  <c r="P2888" i="57"/>
  <c r="T2888" i="57"/>
  <c r="Q2889" i="57"/>
  <c r="P2889" i="57"/>
  <c r="T2889" i="57"/>
  <c r="Q2890" i="57"/>
  <c r="P2890" i="57"/>
  <c r="T2890" i="57"/>
  <c r="Q2891" i="57"/>
  <c r="P2891" i="57"/>
  <c r="T2891" i="57"/>
  <c r="Q2892" i="57"/>
  <c r="P2892" i="57"/>
  <c r="T2892" i="57"/>
  <c r="Q2893" i="57"/>
  <c r="P2893" i="57"/>
  <c r="T2893" i="57"/>
  <c r="Q2894" i="57"/>
  <c r="P2894" i="57"/>
  <c r="T2894" i="57"/>
  <c r="Q2895" i="57"/>
  <c r="P2895" i="57"/>
  <c r="T2895" i="57"/>
  <c r="Q2896" i="57"/>
  <c r="P2896" i="57"/>
  <c r="T2896" i="57"/>
  <c r="Q2897" i="57"/>
  <c r="P2897" i="57"/>
  <c r="T2897" i="57"/>
  <c r="Q2898" i="57"/>
  <c r="P2898" i="57"/>
  <c r="T2898" i="57"/>
  <c r="Q2899" i="57"/>
  <c r="P2899" i="57"/>
  <c r="T2899" i="57"/>
  <c r="Q2900" i="57"/>
  <c r="P2900" i="57"/>
  <c r="T2900" i="57"/>
  <c r="Q2901" i="57"/>
  <c r="P2901" i="57"/>
  <c r="T2901" i="57"/>
  <c r="Q2902" i="57"/>
  <c r="P2902" i="57"/>
  <c r="T2902" i="57"/>
  <c r="Q2903" i="57"/>
  <c r="P2903" i="57"/>
  <c r="T2903" i="57"/>
  <c r="Q2904" i="57"/>
  <c r="P2904" i="57"/>
  <c r="T2904" i="57"/>
  <c r="Q2905" i="57"/>
  <c r="P2905" i="57"/>
  <c r="T2905" i="57"/>
  <c r="Q2906" i="57"/>
  <c r="P2906" i="57"/>
  <c r="T2906" i="57"/>
  <c r="Q2907" i="57"/>
  <c r="P2907" i="57"/>
  <c r="T2907" i="57"/>
  <c r="Q2908" i="57"/>
  <c r="P2908" i="57"/>
  <c r="T2908" i="57"/>
  <c r="Q2909" i="57"/>
  <c r="P2909" i="57"/>
  <c r="T2909" i="57"/>
  <c r="Q2910" i="57"/>
  <c r="P2910" i="57"/>
  <c r="T2910" i="57"/>
  <c r="Q2911" i="57"/>
  <c r="P2911" i="57"/>
  <c r="T2911" i="57"/>
  <c r="Q2912" i="57"/>
  <c r="P2912" i="57"/>
  <c r="T2912" i="57"/>
  <c r="Q2913" i="57"/>
  <c r="P2913" i="57"/>
  <c r="T2913" i="57"/>
  <c r="Q2914" i="57"/>
  <c r="P2914" i="57"/>
  <c r="T2914" i="57"/>
  <c r="Q2915" i="57"/>
  <c r="P2915" i="57"/>
  <c r="T2915" i="57"/>
  <c r="Q2916" i="57"/>
  <c r="P2916" i="57"/>
  <c r="T2916" i="57"/>
  <c r="Q2917" i="57"/>
  <c r="P2917" i="57"/>
  <c r="T2917" i="57"/>
  <c r="Q2918" i="57"/>
  <c r="P2918" i="57"/>
  <c r="T2918" i="57"/>
  <c r="Q2919" i="57"/>
  <c r="P2919" i="57"/>
  <c r="T2919" i="57"/>
  <c r="Q2920" i="57"/>
  <c r="P2920" i="57"/>
  <c r="T2920" i="57"/>
  <c r="Q2921" i="57"/>
  <c r="P2921" i="57"/>
  <c r="T2921" i="57"/>
  <c r="Q2922" i="57"/>
  <c r="P2922" i="57"/>
  <c r="T2922" i="57"/>
  <c r="Q2923" i="57"/>
  <c r="P2923" i="57"/>
  <c r="T2923" i="57"/>
  <c r="Q2924" i="57"/>
  <c r="P2924" i="57"/>
  <c r="T2924" i="57"/>
  <c r="Q2925" i="57"/>
  <c r="P2925" i="57"/>
  <c r="T2925" i="57"/>
  <c r="Q2926" i="57"/>
  <c r="P2926" i="57"/>
  <c r="T2926" i="57"/>
  <c r="Q2927" i="57"/>
  <c r="P2927" i="57"/>
  <c r="T2927" i="57"/>
  <c r="Q2928" i="57"/>
  <c r="P2928" i="57"/>
  <c r="T2928" i="57"/>
  <c r="Q2929" i="57"/>
  <c r="P2929" i="57"/>
  <c r="T2929" i="57"/>
  <c r="Q2930" i="57"/>
  <c r="P2930" i="57"/>
  <c r="T2930" i="57"/>
  <c r="Q2931" i="57"/>
  <c r="P2931" i="57"/>
  <c r="T2931" i="57"/>
  <c r="Q2932" i="57"/>
  <c r="P2932" i="57"/>
  <c r="T2932" i="57"/>
  <c r="Q2933" i="57"/>
  <c r="P2933" i="57"/>
  <c r="T2933" i="57"/>
  <c r="Q2934" i="57"/>
  <c r="P2934" i="57"/>
  <c r="T2934" i="57"/>
  <c r="Q2935" i="57"/>
  <c r="P2935" i="57"/>
  <c r="T2935" i="57"/>
  <c r="Q2936" i="57"/>
  <c r="P2936" i="57"/>
  <c r="T2936" i="57"/>
  <c r="Q2937" i="57"/>
  <c r="P2937" i="57"/>
  <c r="T2937" i="57"/>
  <c r="Q2938" i="57"/>
  <c r="P2938" i="57"/>
  <c r="T2938" i="57"/>
  <c r="Q2939" i="57"/>
  <c r="P2939" i="57"/>
  <c r="T2939" i="57"/>
  <c r="Q2940" i="57"/>
  <c r="P2940" i="57"/>
  <c r="T2940" i="57"/>
  <c r="Q2941" i="57"/>
  <c r="P2941" i="57"/>
  <c r="T2941" i="57"/>
  <c r="Q2942" i="57"/>
  <c r="P2942" i="57"/>
  <c r="T2942" i="57"/>
  <c r="Q2943" i="57"/>
  <c r="P2943" i="57"/>
  <c r="T2943" i="57"/>
  <c r="Q2944" i="57"/>
  <c r="P2944" i="57"/>
  <c r="T2944" i="57"/>
  <c r="Q2945" i="57"/>
  <c r="P2945" i="57"/>
  <c r="T2945" i="57"/>
  <c r="Q2946" i="57"/>
  <c r="P2946" i="57"/>
  <c r="T2946" i="57"/>
  <c r="Q2947" i="57"/>
  <c r="P2947" i="57"/>
  <c r="T2947" i="57"/>
  <c r="Q2948" i="57"/>
  <c r="P2948" i="57"/>
  <c r="T2948" i="57"/>
  <c r="Q2949" i="57"/>
  <c r="P2949" i="57"/>
  <c r="T2949" i="57"/>
  <c r="Q2950" i="57"/>
  <c r="P2950" i="57"/>
  <c r="T2950" i="57"/>
  <c r="Q2951" i="57"/>
  <c r="P2951" i="57"/>
  <c r="T2951" i="57"/>
  <c r="Q2952" i="57"/>
  <c r="P2952" i="57"/>
  <c r="T2952" i="57"/>
  <c r="Q2953" i="57"/>
  <c r="P2953" i="57"/>
  <c r="T2953" i="57"/>
  <c r="Q2954" i="57"/>
  <c r="P2954" i="57"/>
  <c r="T2954" i="57"/>
  <c r="Q2955" i="57"/>
  <c r="P2955" i="57"/>
  <c r="T2955" i="57"/>
  <c r="Q2956" i="57"/>
  <c r="P2956" i="57"/>
  <c r="T2956" i="57"/>
  <c r="Q2957" i="57"/>
  <c r="P2957" i="57"/>
  <c r="T2957" i="57"/>
  <c r="Q2958" i="57"/>
  <c r="P2958" i="57"/>
  <c r="T2958" i="57"/>
  <c r="Q2959" i="57"/>
  <c r="P2959" i="57"/>
  <c r="T2959" i="57"/>
  <c r="Q2960" i="57"/>
  <c r="P2960" i="57"/>
  <c r="T2960" i="57"/>
  <c r="Q2961" i="57"/>
  <c r="P2961" i="57"/>
  <c r="T2961" i="57"/>
  <c r="Q2962" i="57"/>
  <c r="P2962" i="57"/>
  <c r="T2962" i="57"/>
  <c r="Q2963" i="57"/>
  <c r="P2963" i="57"/>
  <c r="T2963" i="57"/>
  <c r="Q2964" i="57"/>
  <c r="P2964" i="57"/>
  <c r="T2964" i="57"/>
  <c r="Q2965" i="57"/>
  <c r="P2965" i="57"/>
  <c r="T2965" i="57"/>
  <c r="Q2966" i="57"/>
  <c r="P2966" i="57"/>
  <c r="T2966" i="57"/>
  <c r="Q2967" i="57"/>
  <c r="P2967" i="57"/>
  <c r="T2967" i="57"/>
  <c r="Q2968" i="57"/>
  <c r="P2968" i="57"/>
  <c r="T2968" i="57"/>
  <c r="Q2969" i="57"/>
  <c r="P2969" i="57"/>
  <c r="T2969" i="57"/>
  <c r="Q2970" i="57"/>
  <c r="P2970" i="57"/>
  <c r="T2970" i="57"/>
  <c r="Q2971" i="57"/>
  <c r="P2971" i="57"/>
  <c r="T2971" i="57"/>
  <c r="Q2972" i="57"/>
  <c r="P2972" i="57"/>
  <c r="T2972" i="57"/>
  <c r="Q2973" i="57"/>
  <c r="P2973" i="57"/>
  <c r="T2973" i="57"/>
  <c r="Q2974" i="57"/>
  <c r="P2974" i="57"/>
  <c r="T2974" i="57"/>
  <c r="Q2975" i="57"/>
  <c r="P2975" i="57"/>
  <c r="T2975" i="57"/>
  <c r="Q2976" i="57"/>
  <c r="P2976" i="57"/>
  <c r="T2976" i="57"/>
  <c r="Q2977" i="57"/>
  <c r="P2977" i="57"/>
  <c r="T2977" i="57"/>
  <c r="Q2978" i="57"/>
  <c r="P2978" i="57"/>
  <c r="T2978" i="57"/>
  <c r="Q2979" i="57"/>
  <c r="P2979" i="57"/>
  <c r="T2979" i="57"/>
  <c r="Q2980" i="57"/>
  <c r="P2980" i="57"/>
  <c r="T2980" i="57"/>
  <c r="Q2981" i="57"/>
  <c r="P2981" i="57"/>
  <c r="T2981" i="57"/>
  <c r="Q2982" i="57"/>
  <c r="P2982" i="57"/>
  <c r="T2982" i="57"/>
  <c r="Q2983" i="57"/>
  <c r="P2983" i="57"/>
  <c r="T2983" i="57"/>
  <c r="Q2984" i="57"/>
  <c r="P2984" i="57"/>
  <c r="T2984" i="57"/>
  <c r="Q2985" i="57"/>
  <c r="P2985" i="57"/>
  <c r="T2985" i="57"/>
  <c r="Q2986" i="57"/>
  <c r="P2986" i="57"/>
  <c r="T2986" i="57"/>
  <c r="Q2987" i="57"/>
  <c r="P2987" i="57"/>
  <c r="T2987" i="57"/>
  <c r="Q2988" i="57"/>
  <c r="P2988" i="57"/>
  <c r="T2988" i="57"/>
  <c r="Q2989" i="57"/>
  <c r="P2989" i="57"/>
  <c r="T2989" i="57"/>
  <c r="Q2990" i="57"/>
  <c r="P2990" i="57"/>
  <c r="T2990" i="57"/>
  <c r="Q2991" i="57"/>
  <c r="P2991" i="57"/>
  <c r="T2991" i="57"/>
  <c r="Q2992" i="57"/>
  <c r="P2992" i="57"/>
  <c r="T2992" i="57"/>
  <c r="Q2993" i="57"/>
  <c r="P2993" i="57"/>
  <c r="T2993" i="57"/>
  <c r="Q2994" i="57"/>
  <c r="P2994" i="57"/>
  <c r="T2994" i="57"/>
  <c r="Q2995" i="57"/>
  <c r="P2995" i="57"/>
  <c r="T2995" i="57"/>
  <c r="Q2996" i="57"/>
  <c r="P2996" i="57"/>
  <c r="T2996" i="57"/>
  <c r="Q2997" i="57"/>
  <c r="P2997" i="57"/>
  <c r="T2997" i="57"/>
  <c r="Q2998" i="57"/>
  <c r="P2998" i="57"/>
  <c r="T2998" i="57"/>
  <c r="Q2999" i="57"/>
  <c r="P2999" i="57"/>
  <c r="T2999" i="57"/>
  <c r="Q3000" i="57"/>
  <c r="P3000" i="57"/>
  <c r="T3000" i="57"/>
  <c r="Q3001" i="57"/>
  <c r="P3001" i="57"/>
  <c r="T3001" i="57"/>
  <c r="Q3002" i="57"/>
  <c r="P3002" i="57"/>
  <c r="T3002" i="57"/>
  <c r="Q3003" i="57"/>
  <c r="P3003" i="57"/>
  <c r="T3003" i="57"/>
  <c r="Q3004" i="57"/>
  <c r="P3004" i="57"/>
  <c r="T3004" i="57"/>
  <c r="Q3005" i="57"/>
  <c r="P3005" i="57"/>
  <c r="T3005" i="57"/>
  <c r="Q3006" i="57"/>
  <c r="P3006" i="57"/>
  <c r="T3006" i="57"/>
  <c r="Q3007" i="57"/>
  <c r="P3007" i="57"/>
  <c r="T3007" i="57"/>
  <c r="Q3008" i="57"/>
  <c r="P3008" i="57"/>
  <c r="T3008" i="57"/>
  <c r="Q3009" i="57"/>
  <c r="P3009" i="57"/>
  <c r="T3009" i="57"/>
  <c r="Q3010" i="57"/>
  <c r="P3010" i="57"/>
  <c r="T3010" i="57"/>
  <c r="Q3011" i="57"/>
  <c r="P3011" i="57"/>
  <c r="T3011" i="57"/>
  <c r="Q3012" i="57"/>
  <c r="P3012" i="57"/>
  <c r="T3012" i="57"/>
  <c r="Q3013" i="57"/>
  <c r="P3013" i="57"/>
  <c r="T3013" i="57"/>
  <c r="Q3014" i="57"/>
  <c r="P3014" i="57"/>
  <c r="T3014" i="57"/>
  <c r="Q3015" i="57"/>
  <c r="P3015" i="57"/>
  <c r="T3015" i="57"/>
  <c r="Q3016" i="57"/>
  <c r="P3016" i="57"/>
  <c r="T3016" i="57"/>
  <c r="Q3017" i="57"/>
  <c r="P3017" i="57"/>
  <c r="T3017" i="57"/>
  <c r="Q3018" i="57"/>
  <c r="P3018" i="57"/>
  <c r="T3018" i="57"/>
  <c r="Q3019" i="57"/>
  <c r="P3019" i="57"/>
  <c r="T3019" i="57"/>
  <c r="Q3020" i="57"/>
  <c r="P3020" i="57"/>
  <c r="T3020" i="57"/>
  <c r="Q3021" i="57"/>
  <c r="P3021" i="57"/>
  <c r="T3021" i="57"/>
  <c r="Q3022" i="57"/>
  <c r="P3022" i="57"/>
  <c r="T3022" i="57"/>
  <c r="Q3023" i="57"/>
  <c r="P3023" i="57"/>
  <c r="T3023" i="57"/>
  <c r="Q3024" i="57"/>
  <c r="P3024" i="57"/>
  <c r="T3024" i="57"/>
  <c r="Q3025" i="57"/>
  <c r="P3025" i="57"/>
  <c r="T3025" i="57"/>
  <c r="Q3026" i="57"/>
  <c r="P3026" i="57"/>
  <c r="T3026" i="57"/>
  <c r="Q3027" i="57"/>
  <c r="P3027" i="57"/>
  <c r="T3027" i="57"/>
  <c r="Q3028" i="57"/>
  <c r="P3028" i="57"/>
  <c r="T3028" i="57"/>
  <c r="Q3029" i="57"/>
  <c r="P3029" i="57"/>
  <c r="T3029" i="57"/>
  <c r="Q3030" i="57"/>
  <c r="P3030" i="57"/>
  <c r="T3030" i="57"/>
  <c r="Q3031" i="57"/>
  <c r="P3031" i="57"/>
  <c r="T3031" i="57"/>
  <c r="Q3032" i="57"/>
  <c r="P3032" i="57"/>
  <c r="T3032" i="57"/>
  <c r="Q3033" i="57"/>
  <c r="P3033" i="57"/>
  <c r="T3033" i="57"/>
  <c r="Q3034" i="57"/>
  <c r="P3034" i="57"/>
  <c r="T3034" i="57"/>
  <c r="Q3035" i="57"/>
  <c r="P3035" i="57"/>
  <c r="T3035" i="57"/>
  <c r="Q3036" i="57"/>
  <c r="P3036" i="57"/>
  <c r="T3036" i="57"/>
  <c r="Q3037" i="57"/>
  <c r="P3037" i="57"/>
  <c r="T3037" i="57"/>
  <c r="Q3038" i="57"/>
  <c r="P3038" i="57"/>
  <c r="T3038" i="57"/>
  <c r="Q3039" i="57"/>
  <c r="P3039" i="57"/>
  <c r="T3039" i="57"/>
  <c r="Q3040" i="57"/>
  <c r="P3040" i="57"/>
  <c r="T3040" i="57"/>
  <c r="Q3041" i="57"/>
  <c r="P3041" i="57"/>
  <c r="T3041" i="57"/>
  <c r="Q3042" i="57"/>
  <c r="P3042" i="57"/>
  <c r="T3042" i="57"/>
  <c r="Q3043" i="57"/>
  <c r="P3043" i="57"/>
  <c r="T3043" i="57"/>
  <c r="Q3044" i="57"/>
  <c r="P3044" i="57"/>
  <c r="T3044" i="57"/>
  <c r="Q3045" i="57"/>
  <c r="P3045" i="57"/>
  <c r="T3045" i="57"/>
  <c r="Q3046" i="57"/>
  <c r="P3046" i="57"/>
  <c r="T3046" i="57"/>
  <c r="Q3047" i="57"/>
  <c r="P3047" i="57"/>
  <c r="T3047" i="57"/>
  <c r="Q3048" i="57"/>
  <c r="P3048" i="57"/>
  <c r="T3048" i="57"/>
  <c r="Q3049" i="57"/>
  <c r="P3049" i="57"/>
  <c r="T3049" i="57"/>
  <c r="Q3050" i="57"/>
  <c r="P3050" i="57"/>
  <c r="T3050" i="57"/>
  <c r="Q3051" i="57"/>
  <c r="P3051" i="57"/>
  <c r="T3051" i="57"/>
  <c r="Q3052" i="57"/>
  <c r="P3052" i="57"/>
  <c r="T3052" i="57"/>
  <c r="Q3053" i="57"/>
  <c r="P3053" i="57"/>
  <c r="T3053" i="57"/>
  <c r="Q3054" i="57"/>
  <c r="P3054" i="57"/>
  <c r="T3054" i="57"/>
  <c r="Q3055" i="57"/>
  <c r="P3055" i="57"/>
  <c r="T3055" i="57"/>
  <c r="Q3056" i="57"/>
  <c r="P3056" i="57"/>
  <c r="T3056" i="57"/>
  <c r="Q3057" i="57"/>
  <c r="P3057" i="57"/>
  <c r="T3057" i="57"/>
  <c r="Q3058" i="57"/>
  <c r="P3058" i="57"/>
  <c r="T3058" i="57"/>
  <c r="Q3059" i="57"/>
  <c r="P3059" i="57"/>
  <c r="T3059" i="57"/>
  <c r="Q3060" i="57"/>
  <c r="P3060" i="57"/>
  <c r="T3060" i="57"/>
  <c r="Q3061" i="57"/>
  <c r="P3061" i="57"/>
  <c r="T3061" i="57"/>
  <c r="Q3062" i="57"/>
  <c r="P3062" i="57"/>
  <c r="T3062" i="57"/>
  <c r="Q3063" i="57"/>
  <c r="P3063" i="57"/>
  <c r="T3063" i="57"/>
  <c r="Q3064" i="57"/>
  <c r="P3064" i="57"/>
  <c r="T3064" i="57"/>
  <c r="Q3065" i="57"/>
  <c r="P3065" i="57"/>
  <c r="T3065" i="57"/>
  <c r="Q3066" i="57"/>
  <c r="P3066" i="57"/>
  <c r="T3066" i="57"/>
  <c r="Q3067" i="57"/>
  <c r="P3067" i="57"/>
  <c r="T3067" i="57"/>
  <c r="Q3068" i="57"/>
  <c r="P3068" i="57"/>
  <c r="T3068" i="57"/>
  <c r="Q3069" i="57"/>
  <c r="P3069" i="57"/>
  <c r="T3069" i="57"/>
  <c r="Q3070" i="57"/>
  <c r="P3070" i="57"/>
  <c r="T3070" i="57"/>
  <c r="Q3071" i="57"/>
  <c r="P3071" i="57"/>
  <c r="T3071" i="57"/>
  <c r="Q3072" i="57"/>
  <c r="P3072" i="57"/>
  <c r="T3072" i="57"/>
  <c r="Q3073" i="57"/>
  <c r="P3073" i="57"/>
  <c r="T3073" i="57"/>
  <c r="Q3074" i="57"/>
  <c r="P3074" i="57"/>
  <c r="T3074" i="57"/>
  <c r="Q3075" i="57"/>
  <c r="P3075" i="57"/>
  <c r="T3075" i="57"/>
  <c r="Q3076" i="57"/>
  <c r="P3076" i="57"/>
  <c r="T3076" i="57"/>
  <c r="Q3077" i="57"/>
  <c r="P3077" i="57"/>
  <c r="T3077" i="57"/>
  <c r="Q3078" i="57"/>
  <c r="P3078" i="57"/>
  <c r="T3078" i="57"/>
  <c r="Q3079" i="57"/>
  <c r="P3079" i="57"/>
  <c r="T3079" i="57"/>
  <c r="Q3080" i="57"/>
  <c r="P3080" i="57"/>
  <c r="T3080" i="57"/>
  <c r="Q3081" i="57"/>
  <c r="P3081" i="57"/>
  <c r="T3081" i="57"/>
  <c r="Q3082" i="57"/>
  <c r="P3082" i="57"/>
  <c r="T3082" i="57"/>
  <c r="Q3083" i="57"/>
  <c r="P3083" i="57"/>
  <c r="T3083" i="57"/>
  <c r="Q3084" i="57"/>
  <c r="P3084" i="57"/>
  <c r="T3084" i="57"/>
  <c r="Q3085" i="57"/>
  <c r="P3085" i="57"/>
  <c r="T3085" i="57"/>
  <c r="Q3086" i="57"/>
  <c r="P3086" i="57"/>
  <c r="T3086" i="57"/>
  <c r="Q3087" i="57"/>
  <c r="P3087" i="57"/>
  <c r="T3087" i="57"/>
  <c r="Q3088" i="57"/>
  <c r="P3088" i="57"/>
  <c r="T3088" i="57"/>
  <c r="Q3089" i="57"/>
  <c r="P3089" i="57"/>
  <c r="T3089" i="57"/>
  <c r="Q3090" i="57"/>
  <c r="P3090" i="57"/>
  <c r="T3090" i="57"/>
  <c r="Q3091" i="57"/>
  <c r="P3091" i="57"/>
  <c r="T3091" i="57"/>
  <c r="Q3092" i="57"/>
  <c r="P3092" i="57"/>
  <c r="T3092" i="57"/>
  <c r="Q3093" i="57"/>
  <c r="P3093" i="57"/>
  <c r="T3093" i="57"/>
  <c r="Q3094" i="57"/>
  <c r="P3094" i="57"/>
  <c r="T3094" i="57"/>
  <c r="Q3095" i="57"/>
  <c r="P3095" i="57"/>
  <c r="T3095" i="57"/>
  <c r="Q3096" i="57"/>
  <c r="P3096" i="57"/>
  <c r="T3096" i="57"/>
  <c r="Q3097" i="57"/>
  <c r="P3097" i="57"/>
  <c r="T3097" i="57"/>
  <c r="Q3098" i="57"/>
  <c r="P3098" i="57"/>
  <c r="T3098" i="57"/>
  <c r="Q3099" i="57"/>
  <c r="P3099" i="57"/>
  <c r="T3099" i="57"/>
  <c r="Q3100" i="57"/>
  <c r="P3100" i="57"/>
  <c r="T3100" i="57"/>
  <c r="Q3101" i="57"/>
  <c r="P3101" i="57"/>
  <c r="T3101" i="57"/>
  <c r="Q3102" i="57"/>
  <c r="P3102" i="57"/>
  <c r="T3102" i="57"/>
  <c r="Q3103" i="57"/>
  <c r="P3103" i="57"/>
  <c r="T3103" i="57"/>
  <c r="Q3104" i="57"/>
  <c r="P3104" i="57"/>
  <c r="T3104" i="57"/>
  <c r="Q3105" i="57"/>
  <c r="P3105" i="57"/>
  <c r="T3105" i="57"/>
  <c r="Q3106" i="57"/>
  <c r="P3106" i="57"/>
  <c r="T3106" i="57"/>
  <c r="Q3107" i="57"/>
  <c r="P3107" i="57"/>
  <c r="T3107" i="57"/>
  <c r="Q3108" i="57"/>
  <c r="P3108" i="57"/>
  <c r="T3108" i="57"/>
  <c r="Q3109" i="57"/>
  <c r="P3109" i="57"/>
  <c r="T3109" i="57"/>
  <c r="Q3110" i="57"/>
  <c r="P3110" i="57"/>
  <c r="T3110" i="57"/>
  <c r="Q3111" i="57"/>
  <c r="P3111" i="57"/>
  <c r="T3111" i="57"/>
  <c r="Q3112" i="57"/>
  <c r="P3112" i="57"/>
  <c r="T3112" i="57"/>
  <c r="Q3113" i="57"/>
  <c r="P3113" i="57"/>
  <c r="T3113" i="57"/>
  <c r="Q3114" i="57"/>
  <c r="P3114" i="57"/>
  <c r="T3114" i="57"/>
  <c r="Q3115" i="57"/>
  <c r="P3115" i="57"/>
  <c r="T3115" i="57"/>
  <c r="Q3116" i="57"/>
  <c r="P3116" i="57"/>
  <c r="T3116" i="57"/>
  <c r="Q3117" i="57"/>
  <c r="P3117" i="57"/>
  <c r="T3117" i="57"/>
  <c r="Q3118" i="57"/>
  <c r="P3118" i="57"/>
  <c r="T3118" i="57"/>
  <c r="Q3119" i="57"/>
  <c r="P3119" i="57"/>
  <c r="T3119" i="57"/>
  <c r="Q3120" i="57"/>
  <c r="P3120" i="57"/>
  <c r="T3120" i="57"/>
  <c r="Q3121" i="57"/>
  <c r="P3121" i="57"/>
  <c r="T3121" i="57"/>
  <c r="Q3122" i="57"/>
  <c r="P3122" i="57"/>
  <c r="T3122" i="57"/>
  <c r="Q3123" i="57"/>
  <c r="P3123" i="57"/>
  <c r="T3123" i="57"/>
  <c r="Q3124" i="57"/>
  <c r="P3124" i="57"/>
  <c r="T3124" i="57"/>
  <c r="Q3125" i="57"/>
  <c r="P3125" i="57"/>
  <c r="T3125" i="57"/>
  <c r="Q3126" i="57"/>
  <c r="P3126" i="57"/>
  <c r="T3126" i="57"/>
  <c r="Q3127" i="57"/>
  <c r="P3127" i="57"/>
  <c r="T3127" i="57"/>
  <c r="Q3128" i="57"/>
  <c r="P3128" i="57"/>
  <c r="T3128" i="57"/>
  <c r="Q3129" i="57"/>
  <c r="P3129" i="57"/>
  <c r="T3129" i="57"/>
  <c r="Q3130" i="57"/>
  <c r="P3130" i="57"/>
  <c r="T3130" i="57"/>
  <c r="Q3131" i="57"/>
  <c r="P3131" i="57"/>
  <c r="T3131" i="57"/>
  <c r="Q3132" i="57"/>
  <c r="P3132" i="57"/>
  <c r="T3132" i="57"/>
  <c r="Q3133" i="57"/>
  <c r="P3133" i="57"/>
  <c r="T3133" i="57"/>
  <c r="Q3134" i="57"/>
  <c r="P3134" i="57"/>
  <c r="T3134" i="57"/>
  <c r="Q3135" i="57"/>
  <c r="P3135" i="57"/>
  <c r="T3135" i="57"/>
  <c r="Q3136" i="57"/>
  <c r="P3136" i="57"/>
  <c r="T3136" i="57"/>
  <c r="Q3137" i="57"/>
  <c r="P3137" i="57"/>
  <c r="T3137" i="57"/>
  <c r="Q3138" i="57"/>
  <c r="P3138" i="57"/>
  <c r="T3138" i="57"/>
  <c r="Q3139" i="57"/>
  <c r="P3139" i="57"/>
  <c r="T3139" i="57"/>
  <c r="Q3140" i="57"/>
  <c r="P3140" i="57"/>
  <c r="T3140" i="57"/>
  <c r="Q3141" i="57"/>
  <c r="P3141" i="57"/>
  <c r="T3141" i="57"/>
  <c r="Q3142" i="57"/>
  <c r="P3142" i="57"/>
  <c r="T3142" i="57"/>
  <c r="Q3143" i="57"/>
  <c r="P3143" i="57"/>
  <c r="T3143" i="57"/>
  <c r="Q3144" i="57"/>
  <c r="P3144" i="57"/>
  <c r="T3144" i="57"/>
  <c r="Q3145" i="57"/>
  <c r="P3145" i="57"/>
  <c r="T3145" i="57"/>
  <c r="Q3146" i="57"/>
  <c r="P3146" i="57"/>
  <c r="T3146" i="57"/>
  <c r="Q3147" i="57"/>
  <c r="P3147" i="57"/>
  <c r="T3147" i="57"/>
  <c r="Q3148" i="57"/>
  <c r="P3148" i="57"/>
  <c r="T3148" i="57"/>
  <c r="Q3149" i="57"/>
  <c r="P3149" i="57"/>
  <c r="T3149" i="57"/>
  <c r="Q3150" i="57"/>
  <c r="P3150" i="57"/>
  <c r="T3150" i="57"/>
  <c r="Q3151" i="57"/>
  <c r="P3151" i="57"/>
  <c r="T3151" i="57"/>
  <c r="Q3152" i="57"/>
  <c r="P3152" i="57"/>
  <c r="T3152" i="57"/>
  <c r="Q3153" i="57"/>
  <c r="P3153" i="57"/>
  <c r="T3153" i="57"/>
  <c r="Q3154" i="57"/>
  <c r="P3154" i="57"/>
  <c r="T3154" i="57"/>
  <c r="Q3155" i="57"/>
  <c r="P3155" i="57"/>
  <c r="T3155" i="57"/>
  <c r="Q3156" i="57"/>
  <c r="P3156" i="57"/>
  <c r="T3156" i="57"/>
  <c r="Q3157" i="57"/>
  <c r="P3157" i="57"/>
  <c r="T3157" i="57"/>
  <c r="Q3158" i="57"/>
  <c r="P3158" i="57"/>
  <c r="T3158" i="57"/>
  <c r="Q3159" i="57"/>
  <c r="P3159" i="57"/>
  <c r="T3159" i="57"/>
  <c r="Q3160" i="57"/>
  <c r="P3160" i="57"/>
  <c r="T3160" i="57"/>
  <c r="Q3161" i="57"/>
  <c r="P3161" i="57"/>
  <c r="T3161" i="57"/>
  <c r="Q3162" i="57"/>
  <c r="P3162" i="57"/>
  <c r="T3162" i="57"/>
  <c r="Q3163" i="57"/>
  <c r="P3163" i="57"/>
  <c r="T3163" i="57"/>
  <c r="Q3164" i="57"/>
  <c r="P3164" i="57"/>
  <c r="T3164" i="57"/>
  <c r="Q3165" i="57"/>
  <c r="P3165" i="57"/>
  <c r="T3165" i="57"/>
  <c r="Q3166" i="57"/>
  <c r="P3166" i="57"/>
  <c r="T3166" i="57"/>
  <c r="Q3167" i="57"/>
  <c r="P3167" i="57"/>
  <c r="T3167" i="57"/>
  <c r="Q3168" i="57"/>
  <c r="P3168" i="57"/>
  <c r="T3168" i="57"/>
  <c r="Q3169" i="57"/>
  <c r="P3169" i="57"/>
  <c r="T3169" i="57"/>
  <c r="Q3170" i="57"/>
  <c r="P3170" i="57"/>
  <c r="T3170" i="57"/>
  <c r="Q3171" i="57"/>
  <c r="P3171" i="57"/>
  <c r="T3171" i="57"/>
  <c r="Q3172" i="57"/>
  <c r="P3172" i="57"/>
  <c r="T3172" i="57"/>
  <c r="Q3173" i="57"/>
  <c r="P3173" i="57"/>
  <c r="T3173" i="57"/>
  <c r="Q3174" i="57"/>
  <c r="P3174" i="57"/>
  <c r="T3174" i="57"/>
  <c r="Q3175" i="57"/>
  <c r="P3175" i="57"/>
  <c r="T3175" i="57"/>
  <c r="Q3176" i="57"/>
  <c r="P3176" i="57"/>
  <c r="T3176" i="57"/>
  <c r="Q3177" i="57"/>
  <c r="P3177" i="57"/>
  <c r="T3177" i="57"/>
  <c r="Q3178" i="57"/>
  <c r="P3178" i="57"/>
  <c r="T3178" i="57"/>
  <c r="Q3179" i="57"/>
  <c r="P3179" i="57"/>
  <c r="T3179" i="57"/>
  <c r="Q3180" i="57"/>
  <c r="P3180" i="57"/>
  <c r="T3180" i="57"/>
  <c r="Q3181" i="57"/>
  <c r="P3181" i="57"/>
  <c r="T3181" i="57"/>
  <c r="Q3182" i="57"/>
  <c r="P3182" i="57"/>
  <c r="T3182" i="57"/>
  <c r="Q3183" i="57"/>
  <c r="P3183" i="57"/>
  <c r="T3183" i="57"/>
  <c r="Q3184" i="57"/>
  <c r="P3184" i="57"/>
  <c r="T3184" i="57"/>
  <c r="Q3185" i="57"/>
  <c r="P3185" i="57"/>
  <c r="T3185" i="57"/>
  <c r="Q3186" i="57"/>
  <c r="P3186" i="57"/>
  <c r="T3186" i="57"/>
  <c r="Q3187" i="57"/>
  <c r="P3187" i="57"/>
  <c r="T3187" i="57"/>
  <c r="Q3188" i="57"/>
  <c r="P3188" i="57"/>
  <c r="T3188" i="57"/>
  <c r="Q3189" i="57"/>
  <c r="P3189" i="57"/>
  <c r="T3189" i="57"/>
  <c r="Q3190" i="57"/>
  <c r="P3190" i="57"/>
  <c r="T3190" i="57"/>
  <c r="Q3191" i="57"/>
  <c r="P3191" i="57"/>
  <c r="T3191" i="57"/>
  <c r="Q3192" i="57"/>
  <c r="P3192" i="57"/>
  <c r="T3192" i="57"/>
  <c r="Q3193" i="57"/>
  <c r="P3193" i="57"/>
  <c r="T3193" i="57"/>
  <c r="Q3194" i="57"/>
  <c r="P3194" i="57"/>
  <c r="T3194" i="57"/>
  <c r="Q3195" i="57"/>
  <c r="P3195" i="57"/>
  <c r="T3195" i="57"/>
  <c r="Q3196" i="57"/>
  <c r="P3196" i="57"/>
  <c r="T3196" i="57"/>
  <c r="Q3197" i="57"/>
  <c r="P3197" i="57"/>
  <c r="T3197" i="57"/>
  <c r="Q3198" i="57"/>
  <c r="P3198" i="57"/>
  <c r="T3198" i="57"/>
  <c r="Q3199" i="57"/>
  <c r="P3199" i="57"/>
  <c r="T3199" i="57"/>
  <c r="Q3200" i="57"/>
  <c r="P3200" i="57"/>
  <c r="T3200" i="57"/>
  <c r="Q3201" i="57"/>
  <c r="P3201" i="57"/>
  <c r="T3201" i="57"/>
  <c r="Q3202" i="57"/>
  <c r="P3202" i="57"/>
  <c r="T3202" i="57"/>
  <c r="Q3203" i="57"/>
  <c r="P3203" i="57"/>
  <c r="T3203" i="57"/>
  <c r="Q3204" i="57"/>
  <c r="P3204" i="57"/>
  <c r="T3204" i="57"/>
  <c r="Q3205" i="57"/>
  <c r="P3205" i="57"/>
  <c r="T3205" i="57"/>
  <c r="Q3206" i="57"/>
  <c r="P3206" i="57"/>
  <c r="T3206" i="57"/>
  <c r="Q3207" i="57"/>
  <c r="P3207" i="57"/>
  <c r="T3207" i="57"/>
  <c r="Q3208" i="57"/>
  <c r="P3208" i="57"/>
  <c r="T3208" i="57"/>
  <c r="Q3209" i="57"/>
  <c r="P3209" i="57"/>
  <c r="T3209" i="57"/>
  <c r="Q3210" i="57"/>
  <c r="P3210" i="57"/>
  <c r="T3210" i="57"/>
  <c r="Q3211" i="57"/>
  <c r="P3211" i="57"/>
  <c r="T3211" i="57"/>
  <c r="Q3212" i="57"/>
  <c r="P3212" i="57"/>
  <c r="T3212" i="57"/>
  <c r="Q3213" i="57"/>
  <c r="P3213" i="57"/>
  <c r="T3213" i="57"/>
  <c r="Q3214" i="57"/>
  <c r="P3214" i="57"/>
  <c r="T3214" i="57"/>
  <c r="Q3215" i="57"/>
  <c r="P3215" i="57"/>
  <c r="T3215" i="57"/>
  <c r="Q3216" i="57"/>
  <c r="P3216" i="57"/>
  <c r="T3216" i="57"/>
  <c r="Q3217" i="57"/>
  <c r="P3217" i="57"/>
  <c r="T3217" i="57"/>
  <c r="Q3218" i="57"/>
  <c r="P3218" i="57"/>
  <c r="T3218" i="57"/>
  <c r="Q3219" i="57"/>
  <c r="P3219" i="57"/>
  <c r="T3219" i="57"/>
  <c r="Q3220" i="57"/>
  <c r="P3220" i="57"/>
  <c r="T3220" i="57"/>
  <c r="Q3221" i="57"/>
  <c r="P3221" i="57"/>
  <c r="T3221" i="57"/>
  <c r="Q3222" i="57"/>
  <c r="P3222" i="57"/>
  <c r="T3222" i="57"/>
  <c r="Q3223" i="57"/>
  <c r="P3223" i="57"/>
  <c r="T3223" i="57"/>
  <c r="Q3224" i="57"/>
  <c r="P3224" i="57"/>
  <c r="T3224" i="57"/>
  <c r="Q3225" i="57"/>
  <c r="P3225" i="57"/>
  <c r="T3225" i="57"/>
  <c r="Q3226" i="57"/>
  <c r="P3226" i="57"/>
  <c r="T3226" i="57"/>
  <c r="Q3227" i="57"/>
  <c r="P3227" i="57"/>
  <c r="T3227" i="57"/>
  <c r="Q3228" i="57"/>
  <c r="P3228" i="57"/>
  <c r="T3228" i="57"/>
  <c r="Q3229" i="57"/>
  <c r="P3229" i="57"/>
  <c r="T3229" i="57"/>
  <c r="Q3230" i="57"/>
  <c r="P3230" i="57"/>
  <c r="T3230" i="57"/>
  <c r="Q3231" i="57"/>
  <c r="P3231" i="57"/>
  <c r="T3231" i="57"/>
  <c r="Q3232" i="57"/>
  <c r="P3232" i="57"/>
  <c r="T3232" i="57"/>
  <c r="Q3233" i="57"/>
  <c r="P3233" i="57"/>
  <c r="T3233" i="57"/>
  <c r="Q3234" i="57"/>
  <c r="P3234" i="57"/>
  <c r="T3234" i="57"/>
  <c r="Q3235" i="57"/>
  <c r="P3235" i="57"/>
  <c r="T3235" i="57"/>
  <c r="Q3236" i="57"/>
  <c r="P3236" i="57"/>
  <c r="T3236" i="57"/>
  <c r="Q3237" i="57"/>
  <c r="P3237" i="57"/>
  <c r="T3237" i="57"/>
  <c r="Q3238" i="57"/>
  <c r="P3238" i="57"/>
  <c r="T3238" i="57"/>
  <c r="Q3239" i="57"/>
  <c r="P3239" i="57"/>
  <c r="T3239" i="57"/>
  <c r="Q3240" i="57"/>
  <c r="P3240" i="57"/>
  <c r="T3240" i="57"/>
  <c r="Q3241" i="57"/>
  <c r="P3241" i="57"/>
  <c r="T3241" i="57"/>
  <c r="Q3242" i="57"/>
  <c r="P3242" i="57"/>
  <c r="T3242" i="57"/>
  <c r="Q3243" i="57"/>
  <c r="P3243" i="57"/>
  <c r="T3243" i="57"/>
  <c r="Q3244" i="57"/>
  <c r="P3244" i="57"/>
  <c r="T3244" i="57"/>
  <c r="Q3245" i="57"/>
  <c r="P3245" i="57"/>
  <c r="T3245" i="57"/>
  <c r="Q3246" i="57"/>
  <c r="P3246" i="57"/>
  <c r="T3246" i="57"/>
  <c r="Q3247" i="57"/>
  <c r="P3247" i="57"/>
  <c r="T3247" i="57"/>
  <c r="Q3248" i="57"/>
  <c r="P3248" i="57"/>
  <c r="T3248" i="57"/>
  <c r="Q3249" i="57"/>
  <c r="P3249" i="57"/>
  <c r="T3249" i="57"/>
  <c r="Q3250" i="57"/>
  <c r="P3250" i="57"/>
  <c r="T3250" i="57"/>
  <c r="Q3251" i="57"/>
  <c r="P3251" i="57"/>
  <c r="T3251" i="57"/>
  <c r="Q3252" i="57"/>
  <c r="P3252" i="57"/>
  <c r="T3252" i="57"/>
  <c r="Q3253" i="57"/>
  <c r="P3253" i="57"/>
  <c r="T3253" i="57"/>
  <c r="Q3254" i="57"/>
  <c r="P3254" i="57"/>
  <c r="T3254" i="57"/>
  <c r="Q3255" i="57"/>
  <c r="P3255" i="57"/>
  <c r="T3255" i="57"/>
  <c r="Q3256" i="57"/>
  <c r="P3256" i="57"/>
  <c r="T3256" i="57"/>
  <c r="Q3257" i="57"/>
  <c r="P3257" i="57"/>
  <c r="T3257" i="57"/>
  <c r="Q3258" i="57"/>
  <c r="P3258" i="57"/>
  <c r="T3258" i="57"/>
  <c r="Q3259" i="57"/>
  <c r="P3259" i="57"/>
  <c r="T3259" i="57"/>
  <c r="Q3260" i="57"/>
  <c r="P3260" i="57"/>
  <c r="T3260" i="57"/>
  <c r="Q3261" i="57"/>
  <c r="P3261" i="57"/>
  <c r="T3261" i="57"/>
  <c r="Q3262" i="57"/>
  <c r="P3262" i="57"/>
  <c r="T3262" i="57"/>
  <c r="Q3263" i="57"/>
  <c r="P3263" i="57"/>
  <c r="T3263" i="57"/>
  <c r="Q3264" i="57"/>
  <c r="P3264" i="57"/>
  <c r="T3264" i="57"/>
  <c r="Q3265" i="57"/>
  <c r="P3265" i="57"/>
  <c r="T3265" i="57"/>
  <c r="Q3266" i="57"/>
  <c r="P3266" i="57"/>
  <c r="T3266" i="57"/>
  <c r="Q3267" i="57"/>
  <c r="P3267" i="57"/>
  <c r="T3267" i="57"/>
  <c r="Q3268" i="57"/>
  <c r="P3268" i="57"/>
  <c r="T3268" i="57"/>
  <c r="Q3269" i="57"/>
  <c r="P3269" i="57"/>
  <c r="T3269" i="57"/>
  <c r="Q3270" i="57"/>
  <c r="P3270" i="57"/>
  <c r="T3270" i="57"/>
  <c r="Q3271" i="57"/>
  <c r="P3271" i="57"/>
  <c r="T3271" i="57"/>
  <c r="Q3272" i="57"/>
  <c r="P3272" i="57"/>
  <c r="T3272" i="57"/>
  <c r="Q3273" i="57"/>
  <c r="P3273" i="57"/>
  <c r="T3273" i="57"/>
  <c r="Q3274" i="57"/>
  <c r="P3274" i="57"/>
  <c r="T3274" i="57"/>
  <c r="Q3275" i="57"/>
  <c r="P3275" i="57"/>
  <c r="T3275" i="57"/>
  <c r="Q3276" i="57"/>
  <c r="P3276" i="57"/>
  <c r="T3276" i="57"/>
  <c r="Q3277" i="57"/>
  <c r="P3277" i="57"/>
  <c r="T3277" i="57"/>
  <c r="Q3278" i="57"/>
  <c r="P3278" i="57"/>
  <c r="T3278" i="57"/>
  <c r="Q3279" i="57"/>
  <c r="P3279" i="57"/>
  <c r="T3279" i="57"/>
  <c r="Q3280" i="57"/>
  <c r="P3280" i="57"/>
  <c r="T3280" i="57"/>
  <c r="Q3281" i="57"/>
  <c r="P3281" i="57"/>
  <c r="T3281" i="57"/>
  <c r="Q3282" i="57"/>
  <c r="P3282" i="57"/>
  <c r="T3282" i="57"/>
  <c r="Q3283" i="57"/>
  <c r="P3283" i="57"/>
  <c r="T3283" i="57"/>
  <c r="Q3284" i="57"/>
  <c r="P3284" i="57"/>
  <c r="T3284" i="57"/>
  <c r="Q3285" i="57"/>
  <c r="P3285" i="57"/>
  <c r="T3285" i="57"/>
  <c r="Q3286" i="57"/>
  <c r="P3286" i="57"/>
  <c r="T3286" i="57"/>
  <c r="Q3287" i="57"/>
  <c r="P3287" i="57"/>
  <c r="T3287" i="57"/>
  <c r="Q3288" i="57"/>
  <c r="P3288" i="57"/>
  <c r="T3288" i="57"/>
  <c r="Q3289" i="57"/>
  <c r="P3289" i="57"/>
  <c r="T3289" i="57"/>
  <c r="Q3290" i="57"/>
  <c r="P3290" i="57"/>
  <c r="T3290" i="57"/>
  <c r="Q3291" i="57"/>
  <c r="P3291" i="57"/>
  <c r="T3291" i="57"/>
  <c r="Q3292" i="57"/>
  <c r="P3292" i="57"/>
  <c r="T3292" i="57"/>
  <c r="Q3293" i="57"/>
  <c r="P3293" i="57"/>
  <c r="T3293" i="57"/>
  <c r="Q3294" i="57"/>
  <c r="P3294" i="57"/>
  <c r="T3294" i="57"/>
  <c r="Q3295" i="57"/>
  <c r="P3295" i="57"/>
  <c r="T3295" i="57"/>
  <c r="Q3296" i="57"/>
  <c r="P3296" i="57"/>
  <c r="T3296" i="57"/>
  <c r="Q3297" i="57"/>
  <c r="P3297" i="57"/>
  <c r="T3297" i="57"/>
  <c r="Q3298" i="57"/>
  <c r="P3298" i="57"/>
  <c r="T3298" i="57"/>
  <c r="Q3299" i="57"/>
  <c r="P3299" i="57"/>
  <c r="T3299" i="57"/>
  <c r="Q3300" i="57"/>
  <c r="P3300" i="57"/>
  <c r="T3300" i="57"/>
  <c r="Q3301" i="57"/>
  <c r="P3301" i="57"/>
  <c r="T3301" i="57"/>
  <c r="Q3302" i="57"/>
  <c r="P3302" i="57"/>
  <c r="T3302" i="57"/>
  <c r="Q3303" i="57"/>
  <c r="P3303" i="57"/>
  <c r="T3303" i="57"/>
  <c r="Q3304" i="57"/>
  <c r="P3304" i="57"/>
  <c r="T3304" i="57"/>
  <c r="Q3305" i="57"/>
  <c r="P3305" i="57"/>
  <c r="T3305" i="57"/>
  <c r="Q3306" i="57"/>
  <c r="P3306" i="57"/>
  <c r="T3306" i="57"/>
  <c r="Q3307" i="57"/>
  <c r="P3307" i="57"/>
  <c r="T3307" i="57"/>
  <c r="Q3308" i="57"/>
  <c r="P3308" i="57"/>
  <c r="T3308" i="57"/>
  <c r="Q3309" i="57"/>
  <c r="P3309" i="57"/>
  <c r="T3309" i="57"/>
  <c r="Q3310" i="57"/>
  <c r="P3310" i="57"/>
  <c r="T3310" i="57"/>
  <c r="Q3311" i="57"/>
  <c r="P3311" i="57"/>
  <c r="T3311" i="57"/>
  <c r="Q3312" i="57"/>
  <c r="P3312" i="57"/>
  <c r="T3312" i="57"/>
  <c r="Q3313" i="57"/>
  <c r="P3313" i="57"/>
  <c r="T3313" i="57"/>
  <c r="Q3314" i="57"/>
  <c r="P3314" i="57"/>
  <c r="T3314" i="57"/>
  <c r="Q3315" i="57"/>
  <c r="P3315" i="57"/>
  <c r="T3315" i="57"/>
  <c r="Q3316" i="57"/>
  <c r="P3316" i="57"/>
  <c r="T3316" i="57"/>
  <c r="Q3317" i="57"/>
  <c r="P3317" i="57"/>
  <c r="T3317" i="57"/>
  <c r="Q3318" i="57"/>
  <c r="P3318" i="57"/>
  <c r="T3318" i="57"/>
  <c r="Q3319" i="57"/>
  <c r="P3319" i="57"/>
  <c r="T3319" i="57"/>
  <c r="Q3320" i="57"/>
  <c r="P3320" i="57"/>
  <c r="T3320" i="57"/>
  <c r="Q3321" i="57"/>
  <c r="P3321" i="57"/>
  <c r="T3321" i="57"/>
  <c r="Q3322" i="57"/>
  <c r="P3322" i="57"/>
  <c r="T3322" i="57"/>
  <c r="Q3323" i="57"/>
  <c r="P3323" i="57"/>
  <c r="T3323" i="57"/>
  <c r="Q3324" i="57"/>
  <c r="P3324" i="57"/>
  <c r="T3324" i="57"/>
  <c r="Q3325" i="57"/>
  <c r="P3325" i="57"/>
  <c r="T3325" i="57"/>
  <c r="Q3326" i="57"/>
  <c r="P3326" i="57"/>
  <c r="T3326" i="57"/>
  <c r="Q3327" i="57"/>
  <c r="P3327" i="57"/>
  <c r="T3327" i="57"/>
  <c r="Q3328" i="57"/>
  <c r="P3328" i="57"/>
  <c r="T3328" i="57"/>
  <c r="Q3329" i="57"/>
  <c r="P3329" i="57"/>
  <c r="T3329" i="57"/>
  <c r="Q3330" i="57"/>
  <c r="P3330" i="57"/>
  <c r="T3330" i="57"/>
  <c r="Q3331" i="57"/>
  <c r="P3331" i="57"/>
  <c r="T3331" i="57"/>
  <c r="Q3332" i="57"/>
  <c r="P3332" i="57"/>
  <c r="T3332" i="57"/>
  <c r="Q3333" i="57"/>
  <c r="P3333" i="57"/>
  <c r="T3333" i="57"/>
  <c r="Q3334" i="57"/>
  <c r="P3334" i="57"/>
  <c r="T3334" i="57"/>
  <c r="Q3335" i="57"/>
  <c r="P3335" i="57"/>
  <c r="T3335" i="57"/>
  <c r="Q3336" i="57"/>
  <c r="P3336" i="57"/>
  <c r="T3336" i="57"/>
  <c r="Q3337" i="57"/>
  <c r="P3337" i="57"/>
  <c r="T3337" i="57"/>
  <c r="Q3338" i="57"/>
  <c r="P3338" i="57"/>
  <c r="T3338" i="57"/>
  <c r="Q3339" i="57"/>
  <c r="P3339" i="57"/>
  <c r="T3339" i="57"/>
  <c r="Q3340" i="57"/>
  <c r="P3340" i="57"/>
  <c r="T3340" i="57"/>
  <c r="Q3341" i="57"/>
  <c r="P3341" i="57"/>
  <c r="T3341" i="57"/>
  <c r="Q3342" i="57"/>
  <c r="P3342" i="57"/>
  <c r="T3342" i="57"/>
  <c r="Q3343" i="57"/>
  <c r="P3343" i="57"/>
  <c r="T3343" i="57"/>
  <c r="Q3344" i="57"/>
  <c r="P3344" i="57"/>
  <c r="T3344" i="57"/>
  <c r="Q3345" i="57"/>
  <c r="P3345" i="57"/>
  <c r="T3345" i="57"/>
  <c r="Q3346" i="57"/>
  <c r="P3346" i="57"/>
  <c r="T3346" i="57"/>
  <c r="Q3347" i="57"/>
  <c r="P3347" i="57"/>
  <c r="T3347" i="57"/>
  <c r="Q3348" i="57"/>
  <c r="P3348" i="57"/>
  <c r="T3348" i="57"/>
  <c r="Q3349" i="57"/>
  <c r="P3349" i="57"/>
  <c r="T3349" i="57"/>
  <c r="Q3350" i="57"/>
  <c r="P3350" i="57"/>
  <c r="T3350" i="57"/>
  <c r="Q3351" i="57"/>
  <c r="P3351" i="57"/>
  <c r="T3351" i="57"/>
  <c r="Q3352" i="57"/>
  <c r="P3352" i="57"/>
  <c r="T3352" i="57"/>
  <c r="Q3353" i="57"/>
  <c r="P3353" i="57"/>
  <c r="T3353" i="57"/>
  <c r="Q3354" i="57"/>
  <c r="P3354" i="57"/>
  <c r="T3354" i="57"/>
  <c r="Q3355" i="57"/>
  <c r="P3355" i="57"/>
  <c r="T3355" i="57"/>
  <c r="Q3356" i="57"/>
  <c r="P3356" i="57"/>
  <c r="T3356" i="57"/>
  <c r="Q3357" i="57"/>
  <c r="P3357" i="57"/>
  <c r="T3357" i="57"/>
  <c r="Q3358" i="57"/>
  <c r="P3358" i="57"/>
  <c r="T3358" i="57"/>
  <c r="Q3359" i="57"/>
  <c r="P3359" i="57"/>
  <c r="T3359" i="57"/>
  <c r="Q3360" i="57"/>
  <c r="P3360" i="57"/>
  <c r="T3360" i="57"/>
  <c r="Q3361" i="57"/>
  <c r="P3361" i="57"/>
  <c r="T3361" i="57"/>
  <c r="Q3362" i="57"/>
  <c r="P3362" i="57"/>
  <c r="T3362" i="57"/>
  <c r="Q3363" i="57"/>
  <c r="P3363" i="57"/>
  <c r="T3363" i="57"/>
  <c r="Q3364" i="57"/>
  <c r="P3364" i="57"/>
  <c r="T3364" i="57"/>
  <c r="Q3365" i="57"/>
  <c r="P3365" i="57"/>
  <c r="T3365" i="57"/>
  <c r="Q3366" i="57"/>
  <c r="P3366" i="57"/>
  <c r="T3366" i="57"/>
  <c r="Q3367" i="57"/>
  <c r="P3367" i="57"/>
  <c r="T3367" i="57"/>
  <c r="Q3368" i="57"/>
  <c r="P3368" i="57"/>
  <c r="T3368" i="57"/>
  <c r="Q3369" i="57"/>
  <c r="P3369" i="57"/>
  <c r="T3369" i="57"/>
  <c r="Q3370" i="57"/>
  <c r="P3370" i="57"/>
  <c r="T3370" i="57"/>
  <c r="Q3371" i="57"/>
  <c r="P3371" i="57"/>
  <c r="T3371" i="57"/>
  <c r="Q3372" i="57"/>
  <c r="P3372" i="57"/>
  <c r="T3372" i="57"/>
  <c r="Q3373" i="57"/>
  <c r="P3373" i="57"/>
  <c r="T3373" i="57"/>
  <c r="Q3374" i="57"/>
  <c r="P3374" i="57"/>
  <c r="T3374" i="57"/>
  <c r="Q3375" i="57"/>
  <c r="P3375" i="57"/>
  <c r="T3375" i="57"/>
  <c r="Q3376" i="57"/>
  <c r="P3376" i="57"/>
  <c r="T3376" i="57"/>
  <c r="Q3377" i="57"/>
  <c r="P3377" i="57"/>
  <c r="T3377" i="57"/>
  <c r="Q3378" i="57"/>
  <c r="P3378" i="57"/>
  <c r="T3378" i="57"/>
  <c r="Q3379" i="57"/>
  <c r="P3379" i="57"/>
  <c r="T3379" i="57"/>
  <c r="Q3380" i="57"/>
  <c r="P3380" i="57"/>
  <c r="T3380" i="57"/>
  <c r="Q3381" i="57"/>
  <c r="P3381" i="57"/>
  <c r="T3381" i="57"/>
  <c r="Q3382" i="57"/>
  <c r="P3382" i="57"/>
  <c r="T3382" i="57"/>
  <c r="Q3383" i="57"/>
  <c r="P3383" i="57"/>
  <c r="T3383" i="57"/>
  <c r="Q3384" i="57"/>
  <c r="P3384" i="57"/>
  <c r="T3384" i="57"/>
  <c r="Q3385" i="57"/>
  <c r="P3385" i="57"/>
  <c r="T3385" i="57"/>
  <c r="Q3386" i="57"/>
  <c r="P3386" i="57"/>
  <c r="T3386" i="57"/>
  <c r="Q3387" i="57"/>
  <c r="P3387" i="57"/>
  <c r="T3387" i="57"/>
  <c r="Q3388" i="57"/>
  <c r="P3388" i="57"/>
  <c r="T3388" i="57"/>
  <c r="Q3389" i="57"/>
  <c r="P3389" i="57"/>
  <c r="T3389" i="57"/>
  <c r="Q3390" i="57"/>
  <c r="P3390" i="57"/>
  <c r="T3390" i="57"/>
  <c r="Q3391" i="57"/>
  <c r="P3391" i="57"/>
  <c r="T3391" i="57"/>
  <c r="Q3392" i="57"/>
  <c r="P3392" i="57"/>
  <c r="T3392" i="57"/>
  <c r="Q3393" i="57"/>
  <c r="P3393" i="57"/>
  <c r="T3393" i="57"/>
  <c r="Q3394" i="57"/>
  <c r="P3394" i="57"/>
  <c r="T3394" i="57"/>
  <c r="Q3395" i="57"/>
  <c r="P3395" i="57"/>
  <c r="T3395" i="57"/>
  <c r="Q3396" i="57"/>
  <c r="P3396" i="57"/>
  <c r="T3396" i="57"/>
  <c r="Q3397" i="57"/>
  <c r="P3397" i="57"/>
  <c r="T3397" i="57"/>
  <c r="Q3398" i="57"/>
  <c r="P3398" i="57"/>
  <c r="T3398" i="57"/>
  <c r="Q3399" i="57"/>
  <c r="P3399" i="57"/>
  <c r="T3399" i="57"/>
  <c r="Q3400" i="57"/>
  <c r="P3400" i="57"/>
  <c r="T3400" i="57"/>
  <c r="Q3401" i="57"/>
  <c r="P3401" i="57"/>
  <c r="T3401" i="57"/>
  <c r="Q3402" i="57"/>
  <c r="P3402" i="57"/>
  <c r="T3402" i="57"/>
  <c r="Q3403" i="57"/>
  <c r="P3403" i="57"/>
  <c r="T3403" i="57"/>
  <c r="Q3404" i="57"/>
  <c r="P3404" i="57"/>
  <c r="T3404" i="57"/>
  <c r="Q3405" i="57"/>
  <c r="P3405" i="57"/>
  <c r="T3405" i="57"/>
  <c r="Q3406" i="57"/>
  <c r="P3406" i="57"/>
  <c r="T3406" i="57"/>
  <c r="Q3407" i="57"/>
  <c r="P3407" i="57"/>
  <c r="T3407" i="57"/>
  <c r="Q3408" i="57"/>
  <c r="P3408" i="57"/>
  <c r="T3408" i="57"/>
  <c r="Q3409" i="57"/>
  <c r="P3409" i="57"/>
  <c r="T3409" i="57"/>
  <c r="Q3410" i="57"/>
  <c r="P3410" i="57"/>
  <c r="T3410" i="57"/>
  <c r="Q3411" i="57"/>
  <c r="P3411" i="57"/>
  <c r="T3411" i="57"/>
  <c r="Q3412" i="57"/>
  <c r="P3412" i="57"/>
  <c r="T3412" i="57"/>
  <c r="Q3413" i="57"/>
  <c r="P3413" i="57"/>
  <c r="T3413" i="57"/>
  <c r="Q3414" i="57"/>
  <c r="P3414" i="57"/>
  <c r="T3414" i="57"/>
  <c r="Q3415" i="57"/>
  <c r="P3415" i="57"/>
  <c r="T3415" i="57"/>
  <c r="Q3416" i="57"/>
  <c r="P3416" i="57"/>
  <c r="T3416" i="57"/>
  <c r="Q3417" i="57"/>
  <c r="P3417" i="57"/>
  <c r="T3417" i="57"/>
  <c r="Q3418" i="57"/>
  <c r="P3418" i="57"/>
  <c r="T3418" i="57"/>
  <c r="Q3419" i="57"/>
  <c r="P3419" i="57"/>
  <c r="T3419" i="57"/>
  <c r="Q3420" i="57"/>
  <c r="P3420" i="57"/>
  <c r="T3420" i="57"/>
  <c r="Q3421" i="57"/>
  <c r="P3421" i="57"/>
  <c r="T3421" i="57"/>
  <c r="Q3422" i="57"/>
  <c r="P3422" i="57"/>
  <c r="T3422" i="57"/>
  <c r="Q3423" i="57"/>
  <c r="P3423" i="57"/>
  <c r="T3423" i="57"/>
  <c r="Q3424" i="57"/>
  <c r="P3424" i="57"/>
  <c r="T3424" i="57"/>
  <c r="Q3425" i="57"/>
  <c r="P3425" i="57"/>
  <c r="T3425" i="57"/>
  <c r="Q3426" i="57"/>
  <c r="P3426" i="57"/>
  <c r="T3426" i="57"/>
  <c r="Q3427" i="57"/>
  <c r="P3427" i="57"/>
  <c r="T3427" i="57"/>
  <c r="Q3428" i="57"/>
  <c r="P3428" i="57"/>
  <c r="T3428" i="57"/>
  <c r="Q3429" i="57"/>
  <c r="P3429" i="57"/>
  <c r="T3429" i="57"/>
  <c r="Q3430" i="57"/>
  <c r="P3430" i="57"/>
  <c r="T3430" i="57"/>
  <c r="Q3431" i="57"/>
  <c r="P3431" i="57"/>
  <c r="T3431" i="57"/>
  <c r="Q3432" i="57"/>
  <c r="P3432" i="57"/>
  <c r="T3432" i="57"/>
  <c r="Q3433" i="57"/>
  <c r="P3433" i="57"/>
  <c r="T3433" i="57"/>
  <c r="Q3434" i="57"/>
  <c r="P3434" i="57"/>
  <c r="T3434" i="57"/>
  <c r="Q3435" i="57"/>
  <c r="P3435" i="57"/>
  <c r="T3435" i="57"/>
  <c r="Q3436" i="57"/>
  <c r="P3436" i="57"/>
  <c r="T3436" i="57"/>
  <c r="Q3437" i="57"/>
  <c r="P3437" i="57"/>
  <c r="T3437" i="57"/>
  <c r="Q3438" i="57"/>
  <c r="P3438" i="57"/>
  <c r="T3438" i="57"/>
  <c r="Q3439" i="57"/>
  <c r="P3439" i="57"/>
  <c r="T3439" i="57"/>
  <c r="Q3440" i="57"/>
  <c r="P3440" i="57"/>
  <c r="T3440" i="57"/>
  <c r="Q3441" i="57"/>
  <c r="P3441" i="57"/>
  <c r="T3441" i="57"/>
  <c r="Q3442" i="57"/>
  <c r="P3442" i="57"/>
  <c r="T3442" i="57"/>
  <c r="Q3443" i="57"/>
  <c r="P3443" i="57"/>
  <c r="T3443" i="57"/>
  <c r="Q3444" i="57"/>
  <c r="P3444" i="57"/>
  <c r="T3444" i="57"/>
  <c r="Q3445" i="57"/>
  <c r="P3445" i="57"/>
  <c r="T3445" i="57"/>
  <c r="Q3446" i="57"/>
  <c r="P3446" i="57"/>
  <c r="T3446" i="57"/>
  <c r="Q3447" i="57"/>
  <c r="P3447" i="57"/>
  <c r="T3447" i="57"/>
  <c r="Q3448" i="57"/>
  <c r="P3448" i="57"/>
  <c r="T3448" i="57"/>
  <c r="Q3449" i="57"/>
  <c r="P3449" i="57"/>
  <c r="T3449" i="57"/>
  <c r="Q3450" i="57"/>
  <c r="P3450" i="57"/>
  <c r="T3450" i="57"/>
  <c r="Q3451" i="57"/>
  <c r="P3451" i="57"/>
  <c r="T3451" i="57"/>
  <c r="Q3452" i="57"/>
  <c r="P3452" i="57"/>
  <c r="T3452" i="57"/>
  <c r="Q3453" i="57"/>
  <c r="P3453" i="57"/>
  <c r="T3453" i="57"/>
  <c r="Q3454" i="57"/>
  <c r="P3454" i="57"/>
  <c r="T3454" i="57"/>
  <c r="Q3455" i="57"/>
  <c r="P3455" i="57"/>
  <c r="T3455" i="57"/>
  <c r="Q3456" i="57"/>
  <c r="P3456" i="57"/>
  <c r="T3456" i="57"/>
  <c r="Q3457" i="57"/>
  <c r="P3457" i="57"/>
  <c r="T3457" i="57"/>
  <c r="Q3458" i="57"/>
  <c r="P3458" i="57"/>
  <c r="T3458" i="57"/>
  <c r="Q3459" i="57"/>
  <c r="P3459" i="57"/>
  <c r="T3459" i="57"/>
  <c r="Q3460" i="57"/>
  <c r="P3460" i="57"/>
  <c r="T3460" i="57"/>
  <c r="Q3461" i="57"/>
  <c r="P3461" i="57"/>
  <c r="T3461" i="57"/>
  <c r="Q3462" i="57"/>
  <c r="P3462" i="57"/>
  <c r="T3462" i="57"/>
  <c r="Q3463" i="57"/>
  <c r="P3463" i="57"/>
  <c r="T3463" i="57"/>
  <c r="Q3464" i="57"/>
  <c r="P3464" i="57"/>
  <c r="T3464" i="57"/>
  <c r="Q3465" i="57"/>
  <c r="P3465" i="57"/>
  <c r="T3465" i="57"/>
  <c r="Q3466" i="57"/>
  <c r="P3466" i="57"/>
  <c r="T3466" i="57"/>
  <c r="Q3467" i="57"/>
  <c r="P3467" i="57"/>
  <c r="T3467" i="57"/>
  <c r="Q3468" i="57"/>
  <c r="P3468" i="57"/>
  <c r="T3468" i="57"/>
  <c r="Q3469" i="57"/>
  <c r="P3469" i="57"/>
  <c r="T3469" i="57"/>
  <c r="Q3470" i="57"/>
  <c r="P3470" i="57"/>
  <c r="T3470" i="57"/>
  <c r="Q3471" i="57"/>
  <c r="P3471" i="57"/>
  <c r="T3471" i="57"/>
  <c r="Q3472" i="57"/>
  <c r="P3472" i="57"/>
  <c r="T3472" i="57"/>
  <c r="Q3473" i="57"/>
  <c r="P3473" i="57"/>
  <c r="T3473" i="57"/>
  <c r="Q3474" i="57"/>
  <c r="P3474" i="57"/>
  <c r="T3474" i="57"/>
  <c r="Q3475" i="57"/>
  <c r="P3475" i="57"/>
  <c r="T3475" i="57"/>
  <c r="Q3476" i="57"/>
  <c r="P3476" i="57"/>
  <c r="T3476" i="57"/>
  <c r="Q3477" i="57"/>
  <c r="P3477" i="57"/>
  <c r="T3477" i="57"/>
  <c r="Q3478" i="57"/>
  <c r="P3478" i="57"/>
  <c r="T3478" i="57"/>
  <c r="Q3479" i="57"/>
  <c r="P3479" i="57"/>
  <c r="T3479" i="57"/>
  <c r="Q3480" i="57"/>
  <c r="P3480" i="57"/>
  <c r="T3480" i="57"/>
  <c r="Q3481" i="57"/>
  <c r="P3481" i="57"/>
  <c r="T3481" i="57"/>
  <c r="Q3482" i="57"/>
  <c r="P3482" i="57"/>
  <c r="T3482" i="57"/>
  <c r="Q3483" i="57"/>
  <c r="P3483" i="57"/>
  <c r="T3483" i="57"/>
  <c r="Q3484" i="57"/>
  <c r="P3484" i="57"/>
  <c r="T3484" i="57"/>
  <c r="Q3485" i="57"/>
  <c r="P3485" i="57"/>
  <c r="T3485" i="57"/>
  <c r="Q3486" i="57"/>
  <c r="P3486" i="57"/>
  <c r="T3486" i="57"/>
  <c r="Q3487" i="57"/>
  <c r="P3487" i="57"/>
  <c r="T3487" i="57"/>
  <c r="Q3488" i="57"/>
  <c r="P3488" i="57"/>
  <c r="T3488" i="57"/>
  <c r="Q3489" i="57"/>
  <c r="P3489" i="57"/>
  <c r="T3489" i="57"/>
  <c r="Q3490" i="57"/>
  <c r="P3490" i="57"/>
  <c r="T3490" i="57"/>
  <c r="Q3491" i="57"/>
  <c r="P3491" i="57"/>
  <c r="T3491" i="57"/>
  <c r="Q3492" i="57"/>
  <c r="P3492" i="57"/>
  <c r="T3492" i="57"/>
  <c r="Q3493" i="57"/>
  <c r="P3493" i="57"/>
  <c r="T3493" i="57"/>
  <c r="Q3494" i="57"/>
  <c r="P3494" i="57"/>
  <c r="T3494" i="57"/>
  <c r="Q3495" i="57"/>
  <c r="P3495" i="57"/>
  <c r="T3495" i="57"/>
  <c r="Q3496" i="57"/>
  <c r="P3496" i="57"/>
  <c r="T3496" i="57"/>
  <c r="Q3497" i="57"/>
  <c r="P3497" i="57"/>
  <c r="T3497" i="57"/>
  <c r="Q3498" i="57"/>
  <c r="P3498" i="57"/>
  <c r="T3498" i="57"/>
  <c r="Q3499" i="57"/>
  <c r="P3499" i="57"/>
  <c r="T3499" i="57"/>
  <c r="Q3500" i="57"/>
  <c r="P3500" i="57"/>
  <c r="T3500" i="57"/>
  <c r="Q3501" i="57"/>
  <c r="P3501" i="57"/>
  <c r="T3501" i="57"/>
  <c r="Q3502" i="57"/>
  <c r="P3502" i="57"/>
  <c r="T3502" i="57"/>
  <c r="Q3503" i="57"/>
  <c r="P3503" i="57"/>
  <c r="T3503" i="57"/>
  <c r="Q3504" i="57"/>
  <c r="P3504" i="57"/>
  <c r="T3504" i="57"/>
  <c r="Q3505" i="57"/>
  <c r="P3505" i="57"/>
  <c r="T3505" i="57"/>
  <c r="Q3506" i="57"/>
  <c r="P3506" i="57"/>
  <c r="T3506" i="57"/>
  <c r="Q3507" i="57"/>
  <c r="P3507" i="57"/>
  <c r="T3507" i="57"/>
  <c r="Q3508" i="57"/>
  <c r="P3508" i="57"/>
  <c r="T3508" i="57"/>
  <c r="Q3509" i="57"/>
  <c r="P3509" i="57"/>
  <c r="T3509" i="57"/>
  <c r="Q3510" i="57"/>
  <c r="P3510" i="57"/>
  <c r="T3510" i="57"/>
  <c r="Q3511" i="57"/>
  <c r="P3511" i="57"/>
  <c r="T3511" i="57"/>
  <c r="Q3512" i="57"/>
  <c r="P3512" i="57"/>
  <c r="T3512" i="57"/>
  <c r="Q3513" i="57"/>
  <c r="P3513" i="57"/>
  <c r="T3513" i="57"/>
  <c r="Q3514" i="57"/>
  <c r="P3514" i="57"/>
  <c r="T3514" i="57"/>
  <c r="Q3515" i="57"/>
  <c r="P3515" i="57"/>
  <c r="T3515" i="57"/>
  <c r="Q3516" i="57"/>
  <c r="P3516" i="57"/>
  <c r="T3516" i="57"/>
  <c r="Q3517" i="57"/>
  <c r="P3517" i="57"/>
  <c r="T3517" i="57"/>
  <c r="Q3518" i="57"/>
  <c r="P3518" i="57"/>
  <c r="T3518" i="57"/>
  <c r="Q3519" i="57"/>
  <c r="P3519" i="57"/>
  <c r="T3519" i="57"/>
  <c r="Q3520" i="57"/>
  <c r="P3520" i="57"/>
  <c r="T3520" i="57"/>
  <c r="Q3521" i="57"/>
  <c r="P3521" i="57"/>
  <c r="T3521" i="57"/>
  <c r="Q3522" i="57"/>
  <c r="P3522" i="57"/>
  <c r="T3522" i="57"/>
  <c r="Q3523" i="57"/>
  <c r="P3523" i="57"/>
  <c r="T3523" i="57"/>
  <c r="Q3524" i="57"/>
  <c r="P3524" i="57"/>
  <c r="T3524" i="57"/>
  <c r="Q3525" i="57"/>
  <c r="P3525" i="57"/>
  <c r="T3525" i="57"/>
  <c r="Q3526" i="57"/>
  <c r="P3526" i="57"/>
  <c r="T3526" i="57"/>
  <c r="Q3527" i="57"/>
  <c r="P3527" i="57"/>
  <c r="T3527" i="57"/>
  <c r="Q3528" i="57"/>
  <c r="P3528" i="57"/>
  <c r="T3528" i="57"/>
  <c r="Q3529" i="57"/>
  <c r="P3529" i="57"/>
  <c r="T3529" i="57"/>
  <c r="Q3530" i="57"/>
  <c r="P3530" i="57"/>
  <c r="T3530" i="57"/>
  <c r="Q3531" i="57"/>
  <c r="P3531" i="57"/>
  <c r="T3531" i="57"/>
  <c r="Q3532" i="57"/>
  <c r="P3532" i="57"/>
  <c r="T3532" i="57"/>
  <c r="Q3533" i="57"/>
  <c r="P3533" i="57"/>
  <c r="T3533" i="57"/>
  <c r="Q3534" i="57"/>
  <c r="P3534" i="57"/>
  <c r="T3534" i="57"/>
  <c r="Q3535" i="57"/>
  <c r="P3535" i="57"/>
  <c r="T3535" i="57"/>
  <c r="Q3536" i="57"/>
  <c r="P3536" i="57"/>
  <c r="T3536" i="57"/>
  <c r="Q3537" i="57"/>
  <c r="P3537" i="57"/>
  <c r="T3537" i="57"/>
  <c r="Q3538" i="57"/>
  <c r="P3538" i="57"/>
  <c r="T3538" i="57"/>
  <c r="Q3539" i="57"/>
  <c r="P3539" i="57"/>
  <c r="T3539" i="57"/>
  <c r="Q3540" i="57"/>
  <c r="P3540" i="57"/>
  <c r="T3540" i="57"/>
  <c r="Q3541" i="57"/>
  <c r="P3541" i="57"/>
  <c r="T3541" i="57"/>
  <c r="Q3542" i="57"/>
  <c r="P3542" i="57"/>
  <c r="T3542" i="57"/>
  <c r="Q3543" i="57"/>
  <c r="P3543" i="57"/>
  <c r="T3543" i="57"/>
  <c r="Q3544" i="57"/>
  <c r="P3544" i="57"/>
  <c r="T3544" i="57"/>
  <c r="Q3545" i="57"/>
  <c r="P3545" i="57"/>
  <c r="T3545" i="57"/>
  <c r="Q3546" i="57"/>
  <c r="P3546" i="57"/>
  <c r="T3546" i="57"/>
  <c r="Q3547" i="57"/>
  <c r="P3547" i="57"/>
  <c r="T3547" i="57"/>
  <c r="Q3548" i="57"/>
  <c r="P3548" i="57"/>
  <c r="T3548" i="57"/>
  <c r="Q3549" i="57"/>
  <c r="P3549" i="57"/>
  <c r="T3549" i="57"/>
  <c r="Q3550" i="57"/>
  <c r="P3550" i="57"/>
  <c r="T3550" i="57"/>
  <c r="Q3551" i="57"/>
  <c r="P3551" i="57"/>
  <c r="T3551" i="57"/>
  <c r="Q3552" i="57"/>
  <c r="P3552" i="57"/>
  <c r="T3552" i="57"/>
  <c r="Q3553" i="57"/>
  <c r="P3553" i="57"/>
  <c r="T3553" i="57"/>
  <c r="Q3554" i="57"/>
  <c r="P3554" i="57"/>
  <c r="T3554" i="57"/>
  <c r="Q3555" i="57"/>
  <c r="P3555" i="57"/>
  <c r="T3555" i="57"/>
  <c r="Q3556" i="57"/>
  <c r="P3556" i="57"/>
  <c r="T3556" i="57"/>
  <c r="Q3557" i="57"/>
  <c r="P3557" i="57"/>
  <c r="T3557" i="57"/>
  <c r="Q3558" i="57"/>
  <c r="P3558" i="57"/>
  <c r="T3558" i="57"/>
  <c r="Q3559" i="57"/>
  <c r="P3559" i="57"/>
  <c r="T3559" i="57"/>
  <c r="Q3560" i="57"/>
  <c r="P3560" i="57"/>
  <c r="T3560" i="57"/>
  <c r="Q3561" i="57"/>
  <c r="P3561" i="57"/>
  <c r="T3561" i="57"/>
  <c r="Q3562" i="57"/>
  <c r="P3562" i="57"/>
  <c r="T3562" i="57"/>
  <c r="Q3563" i="57"/>
  <c r="P3563" i="57"/>
  <c r="T3563" i="57"/>
  <c r="Q3564" i="57"/>
  <c r="P3564" i="57"/>
  <c r="T3564" i="57"/>
  <c r="Q3565" i="57"/>
  <c r="P3565" i="57"/>
  <c r="T3565" i="57"/>
  <c r="Q3566" i="57"/>
  <c r="P3566" i="57"/>
  <c r="T3566" i="57"/>
  <c r="Q3567" i="57"/>
  <c r="P3567" i="57"/>
  <c r="T3567" i="57"/>
  <c r="Q3568" i="57"/>
  <c r="P3568" i="57"/>
  <c r="T3568" i="57"/>
  <c r="Q3569" i="57"/>
  <c r="P3569" i="57"/>
  <c r="T3569" i="57"/>
  <c r="Q3570" i="57"/>
  <c r="P3570" i="57"/>
  <c r="T3570" i="57"/>
  <c r="Q3571" i="57"/>
  <c r="P3571" i="57"/>
  <c r="T3571" i="57"/>
  <c r="Q3572" i="57"/>
  <c r="P3572" i="57"/>
  <c r="T3572" i="57"/>
  <c r="Q3573" i="57"/>
  <c r="P3573" i="57"/>
  <c r="T3573" i="57"/>
  <c r="Q3574" i="57"/>
  <c r="P3574" i="57"/>
  <c r="T3574" i="57"/>
  <c r="Q3575" i="57"/>
  <c r="P3575" i="57"/>
  <c r="T3575" i="57"/>
  <c r="Q3576" i="57"/>
  <c r="P3576" i="57"/>
  <c r="T3576" i="57"/>
  <c r="Q3577" i="57"/>
  <c r="P3577" i="57"/>
  <c r="T3577" i="57"/>
  <c r="Q3578" i="57"/>
  <c r="P3578" i="57"/>
  <c r="T3578" i="57"/>
  <c r="Q3579" i="57"/>
  <c r="P3579" i="57"/>
  <c r="T3579" i="57"/>
  <c r="Q3580" i="57"/>
  <c r="P3580" i="57"/>
  <c r="T3580" i="57"/>
  <c r="Q3581" i="57"/>
  <c r="P3581" i="57"/>
  <c r="T3581" i="57"/>
  <c r="Q3582" i="57"/>
  <c r="P3582" i="57"/>
  <c r="T3582" i="57"/>
  <c r="Q3583" i="57"/>
  <c r="P3583" i="57"/>
  <c r="T3583" i="57"/>
  <c r="Q3584" i="57"/>
  <c r="P3584" i="57"/>
  <c r="T3584" i="57"/>
  <c r="Q3585" i="57"/>
  <c r="P3585" i="57"/>
  <c r="T3585" i="57"/>
  <c r="Q3586" i="57"/>
  <c r="P3586" i="57"/>
  <c r="T3586" i="57"/>
  <c r="Q3587" i="57"/>
  <c r="P3587" i="57"/>
  <c r="T3587" i="57"/>
  <c r="Q3588" i="57"/>
  <c r="P3588" i="57"/>
  <c r="T3588" i="57"/>
  <c r="Q3589" i="57"/>
  <c r="P3589" i="57"/>
  <c r="T3589" i="57"/>
  <c r="Q3590" i="57"/>
  <c r="P3590" i="57"/>
  <c r="T3590" i="57"/>
  <c r="Q3591" i="57"/>
  <c r="P3591" i="57"/>
  <c r="T3591" i="57"/>
  <c r="Q3592" i="57"/>
  <c r="P3592" i="57"/>
  <c r="T3592" i="57"/>
  <c r="Q3593" i="57"/>
  <c r="P3593" i="57"/>
  <c r="T3593" i="57"/>
  <c r="Q3594" i="57"/>
  <c r="P3594" i="57"/>
  <c r="T3594" i="57"/>
  <c r="Q3595" i="57"/>
  <c r="P3595" i="57"/>
  <c r="T3595" i="57"/>
  <c r="Q3596" i="57"/>
  <c r="P3596" i="57"/>
  <c r="T3596" i="57"/>
  <c r="Q3597" i="57"/>
  <c r="P3597" i="57"/>
  <c r="T3597" i="57"/>
  <c r="Q3598" i="57"/>
  <c r="P3598" i="57"/>
  <c r="T3598" i="57"/>
  <c r="Q3599" i="57"/>
  <c r="P3599" i="57"/>
  <c r="T3599" i="57"/>
  <c r="Q3600" i="57"/>
  <c r="P3600" i="57"/>
  <c r="T3600" i="57"/>
  <c r="Q3601" i="57"/>
  <c r="P3601" i="57"/>
  <c r="T3601" i="57"/>
  <c r="Q3602" i="57"/>
  <c r="P3602" i="57"/>
  <c r="T3602" i="57"/>
  <c r="Q3603" i="57"/>
  <c r="P3603" i="57"/>
  <c r="T3603" i="57"/>
  <c r="Q3604" i="57"/>
  <c r="P3604" i="57"/>
  <c r="T3604" i="57"/>
  <c r="Q3605" i="57"/>
  <c r="P3605" i="57"/>
  <c r="T3605" i="57"/>
  <c r="Q3606" i="57"/>
  <c r="P3606" i="57"/>
  <c r="T3606" i="57"/>
  <c r="Q3607" i="57"/>
  <c r="P3607" i="57"/>
  <c r="T3607" i="57"/>
  <c r="Q3608" i="57"/>
  <c r="P3608" i="57"/>
  <c r="T3608" i="57"/>
  <c r="Q3609" i="57"/>
  <c r="P3609" i="57"/>
  <c r="T3609" i="57"/>
  <c r="Q3610" i="57"/>
  <c r="P3610" i="57"/>
  <c r="T3610" i="57"/>
  <c r="Q3611" i="57"/>
  <c r="P3611" i="57"/>
  <c r="T3611" i="57"/>
  <c r="Q3612" i="57"/>
  <c r="P3612" i="57"/>
  <c r="T3612" i="57"/>
  <c r="Q3613" i="57"/>
  <c r="P3613" i="57"/>
  <c r="T3613" i="57"/>
  <c r="Q3614" i="57"/>
  <c r="P3614" i="57"/>
  <c r="T3614" i="57"/>
  <c r="Q3615" i="57"/>
  <c r="P3615" i="57"/>
  <c r="T3615" i="57"/>
  <c r="Q3616" i="57"/>
  <c r="P3616" i="57"/>
  <c r="T3616" i="57"/>
  <c r="Q3617" i="57"/>
  <c r="P3617" i="57"/>
  <c r="T3617" i="57"/>
  <c r="Q3618" i="57"/>
  <c r="P3618" i="57"/>
  <c r="T3618" i="57"/>
  <c r="Q3619" i="57"/>
  <c r="P3619" i="57"/>
  <c r="T3619" i="57"/>
  <c r="Q3620" i="57"/>
  <c r="P3620" i="57"/>
  <c r="T3620" i="57"/>
  <c r="Q3621" i="57"/>
  <c r="P3621" i="57"/>
  <c r="T3621" i="57"/>
  <c r="Q3622" i="57"/>
  <c r="P3622" i="57"/>
  <c r="T3622" i="57"/>
  <c r="Q3623" i="57"/>
  <c r="P3623" i="57"/>
  <c r="T3623" i="57"/>
  <c r="Q3624" i="57"/>
  <c r="P3624" i="57"/>
  <c r="T3624" i="57"/>
  <c r="Q3625" i="57"/>
  <c r="P3625" i="57"/>
  <c r="T3625" i="57"/>
  <c r="Q3626" i="57"/>
  <c r="P3626" i="57"/>
  <c r="T3626" i="57"/>
  <c r="Q3627" i="57"/>
  <c r="P3627" i="57"/>
  <c r="T3627" i="57"/>
  <c r="Q3628" i="57"/>
  <c r="P3628" i="57"/>
  <c r="T3628" i="57"/>
  <c r="Q3629" i="57"/>
  <c r="P3629" i="57"/>
  <c r="T3629" i="57"/>
  <c r="Q3630" i="57"/>
  <c r="P3630" i="57"/>
  <c r="T3630" i="57"/>
  <c r="Q3631" i="57"/>
  <c r="P3631" i="57"/>
  <c r="T3631" i="57"/>
  <c r="Q3632" i="57"/>
  <c r="P3632" i="57"/>
  <c r="T3632" i="57"/>
  <c r="Q3633" i="57"/>
  <c r="P3633" i="57"/>
  <c r="T3633" i="57"/>
  <c r="Q3634" i="57"/>
  <c r="P3634" i="57"/>
  <c r="T3634" i="57"/>
  <c r="Q3635" i="57"/>
  <c r="P3635" i="57"/>
  <c r="T3635" i="57"/>
  <c r="Q3636" i="57"/>
  <c r="P3636" i="57"/>
  <c r="T3636" i="57"/>
  <c r="Q3637" i="57"/>
  <c r="P3637" i="57"/>
  <c r="T3637" i="57"/>
  <c r="Q3638" i="57"/>
  <c r="P3638" i="57"/>
  <c r="T3638" i="57"/>
  <c r="Q3639" i="57"/>
  <c r="P3639" i="57"/>
  <c r="T3639" i="57"/>
  <c r="Q3640" i="57"/>
  <c r="P3640" i="57"/>
  <c r="T3640" i="57"/>
  <c r="Q3641" i="57"/>
  <c r="P3641" i="57"/>
  <c r="T3641" i="57"/>
  <c r="Q3642" i="57"/>
  <c r="P3642" i="57"/>
  <c r="T3642" i="57"/>
  <c r="Q3643" i="57"/>
  <c r="P3643" i="57"/>
  <c r="T3643" i="57"/>
  <c r="Q3644" i="57"/>
  <c r="P3644" i="57"/>
  <c r="T3644" i="57"/>
  <c r="Q3645" i="57"/>
  <c r="P3645" i="57"/>
  <c r="T3645" i="57"/>
  <c r="Q3646" i="57"/>
  <c r="P3646" i="57"/>
  <c r="T3646" i="57"/>
  <c r="Q3647" i="57"/>
  <c r="P3647" i="57"/>
  <c r="T3647" i="57"/>
  <c r="Q3648" i="57"/>
  <c r="P3648" i="57"/>
  <c r="T3648" i="57"/>
  <c r="Q3649" i="57"/>
  <c r="P3649" i="57"/>
  <c r="T3649" i="57"/>
  <c r="Q3650" i="57"/>
  <c r="P3650" i="57"/>
  <c r="T3650" i="57"/>
  <c r="Q3651" i="57"/>
  <c r="P3651" i="57"/>
  <c r="T3651" i="57"/>
  <c r="Q3652" i="57"/>
  <c r="P3652" i="57"/>
  <c r="T3652" i="57"/>
  <c r="Q3653" i="57"/>
  <c r="P3653" i="57"/>
  <c r="T3653" i="57"/>
  <c r="Q3654" i="57"/>
  <c r="P3654" i="57"/>
  <c r="T3654" i="57"/>
  <c r="Q3655" i="57"/>
  <c r="P3655" i="57"/>
  <c r="T3655" i="57"/>
  <c r="Q3656" i="57"/>
  <c r="P3656" i="57"/>
  <c r="T3656" i="57"/>
  <c r="Q3657" i="57"/>
  <c r="P3657" i="57"/>
  <c r="T3657" i="57"/>
  <c r="Q3658" i="57"/>
  <c r="P3658" i="57"/>
  <c r="T3658" i="57"/>
  <c r="Q3659" i="57"/>
  <c r="P3659" i="57"/>
  <c r="T3659" i="57"/>
  <c r="Q3660" i="57"/>
  <c r="P3660" i="57"/>
  <c r="T3660" i="57"/>
  <c r="Q3661" i="57"/>
  <c r="P3661" i="57"/>
  <c r="T3661" i="57"/>
  <c r="Q3662" i="57"/>
  <c r="P3662" i="57"/>
  <c r="T3662" i="57"/>
  <c r="Q3663" i="57"/>
  <c r="P3663" i="57"/>
  <c r="T3663" i="57"/>
  <c r="Q3664" i="57"/>
  <c r="P3664" i="57"/>
  <c r="T3664" i="57"/>
  <c r="Q3665" i="57"/>
  <c r="P3665" i="57"/>
  <c r="T3665" i="57"/>
  <c r="Q3666" i="57"/>
  <c r="P3666" i="57"/>
  <c r="T3666" i="57"/>
  <c r="Q3667" i="57"/>
  <c r="P3667" i="57"/>
  <c r="T3667" i="57"/>
  <c r="Q3668" i="57"/>
  <c r="P3668" i="57"/>
  <c r="T3668" i="57"/>
  <c r="Q3669" i="57"/>
  <c r="P3669" i="57"/>
  <c r="T3669" i="57"/>
  <c r="Q3670" i="57"/>
  <c r="P3670" i="57"/>
  <c r="T3670" i="57"/>
  <c r="Q3671" i="57"/>
  <c r="P3671" i="57"/>
  <c r="T3671" i="57"/>
  <c r="Q3672" i="57"/>
  <c r="P3672" i="57"/>
  <c r="T3672" i="57"/>
  <c r="Q3673" i="57"/>
  <c r="P3673" i="57"/>
  <c r="T3673" i="57"/>
  <c r="Q3674" i="57"/>
  <c r="P3674" i="57"/>
  <c r="T3674" i="57"/>
  <c r="Q3675" i="57"/>
  <c r="P3675" i="57"/>
  <c r="T3675" i="57"/>
  <c r="Q3676" i="57"/>
  <c r="P3676" i="57"/>
  <c r="T3676" i="57"/>
  <c r="Q3677" i="57"/>
  <c r="P3677" i="57"/>
  <c r="T3677" i="57"/>
  <c r="Q3678" i="57"/>
  <c r="P3678" i="57"/>
  <c r="T3678" i="57"/>
  <c r="Q3679" i="57"/>
  <c r="P3679" i="57"/>
  <c r="T3679" i="57"/>
  <c r="Q3680" i="57"/>
  <c r="P3680" i="57"/>
  <c r="T3680" i="57"/>
  <c r="Q3681" i="57"/>
  <c r="P3681" i="57"/>
  <c r="T3681" i="57"/>
  <c r="Q3682" i="57"/>
  <c r="P3682" i="57"/>
  <c r="T3682" i="57"/>
  <c r="Q3683" i="57"/>
  <c r="P3683" i="57"/>
  <c r="T3683" i="57"/>
  <c r="Q3684" i="57"/>
  <c r="P3684" i="57"/>
  <c r="T3684" i="57"/>
  <c r="Q3685" i="57"/>
  <c r="P3685" i="57"/>
  <c r="T3685" i="57"/>
  <c r="Q3686" i="57"/>
  <c r="P3686" i="57"/>
  <c r="T3686" i="57"/>
  <c r="Q3687" i="57"/>
  <c r="P3687" i="57"/>
  <c r="T3687" i="57"/>
  <c r="Q3688" i="57"/>
  <c r="P3688" i="57"/>
  <c r="T3688" i="57"/>
  <c r="Q3689" i="57"/>
  <c r="P3689" i="57"/>
  <c r="T3689" i="57"/>
  <c r="Q3690" i="57"/>
  <c r="P3690" i="57"/>
  <c r="T3690" i="57"/>
  <c r="Q3691" i="57"/>
  <c r="P3691" i="57"/>
  <c r="T3691" i="57"/>
  <c r="Q3692" i="57"/>
  <c r="P3692" i="57"/>
  <c r="T3692" i="57"/>
  <c r="Q3693" i="57"/>
  <c r="P3693" i="57"/>
  <c r="T3693" i="57"/>
  <c r="Q3694" i="57"/>
  <c r="P3694" i="57"/>
  <c r="T3694" i="57"/>
  <c r="Q3695" i="57"/>
  <c r="P3695" i="57"/>
  <c r="T3695" i="57"/>
  <c r="Q3696" i="57"/>
  <c r="P3696" i="57"/>
  <c r="T3696" i="57"/>
  <c r="Q3697" i="57"/>
  <c r="P3697" i="57"/>
  <c r="T3697" i="57"/>
  <c r="Q3698" i="57"/>
  <c r="P3698" i="57"/>
  <c r="T3698" i="57"/>
  <c r="Q3699" i="57"/>
  <c r="P3699" i="57"/>
  <c r="T3699" i="57"/>
  <c r="Q3700" i="57"/>
  <c r="P3700" i="57"/>
  <c r="T3700" i="57"/>
  <c r="Q3701" i="57"/>
  <c r="P3701" i="57"/>
  <c r="T3701" i="57"/>
  <c r="Q3702" i="57"/>
  <c r="P3702" i="57"/>
  <c r="T3702" i="57"/>
  <c r="Q3703" i="57"/>
  <c r="P3703" i="57"/>
  <c r="T3703" i="57"/>
  <c r="Q3704" i="57"/>
  <c r="P3704" i="57"/>
  <c r="T3704" i="57"/>
  <c r="Q3705" i="57"/>
  <c r="P3705" i="57"/>
  <c r="T3705" i="57"/>
  <c r="Q3706" i="57"/>
  <c r="P3706" i="57"/>
  <c r="T3706" i="57"/>
  <c r="Q3707" i="57"/>
  <c r="P3707" i="57"/>
  <c r="T3707" i="57"/>
  <c r="Q3708" i="57"/>
  <c r="P3708" i="57"/>
  <c r="T3708" i="57"/>
  <c r="Q3709" i="57"/>
  <c r="P3709" i="57"/>
  <c r="T3709" i="57"/>
  <c r="Q3710" i="57"/>
  <c r="P3710" i="57"/>
  <c r="T3710" i="57"/>
  <c r="Q3711" i="57"/>
  <c r="P3711" i="57"/>
  <c r="T3711" i="57"/>
  <c r="Q3712" i="57"/>
  <c r="P3712" i="57"/>
  <c r="T3712" i="57"/>
  <c r="Q3713" i="57"/>
  <c r="P3713" i="57"/>
  <c r="T3713" i="57"/>
  <c r="Q3714" i="57"/>
  <c r="P3714" i="57"/>
  <c r="T3714" i="57"/>
  <c r="Q3715" i="57"/>
  <c r="P3715" i="57"/>
  <c r="T3715" i="57"/>
  <c r="Q3716" i="57"/>
  <c r="P3716" i="57"/>
  <c r="T3716" i="57"/>
  <c r="Q3717" i="57"/>
  <c r="P3717" i="57"/>
  <c r="T3717" i="57"/>
  <c r="Q3718" i="57"/>
  <c r="P3718" i="57"/>
  <c r="T3718" i="57"/>
  <c r="Q3719" i="57"/>
  <c r="P3719" i="57"/>
  <c r="T3719" i="57"/>
  <c r="Q3720" i="57"/>
  <c r="P3720" i="57"/>
  <c r="T3720" i="57"/>
  <c r="Q3721" i="57"/>
  <c r="P3721" i="57"/>
  <c r="T3721" i="57"/>
  <c r="Q3722" i="57"/>
  <c r="P3722" i="57"/>
  <c r="T3722" i="57"/>
  <c r="Q3723" i="57"/>
  <c r="P3723" i="57"/>
  <c r="T3723" i="57"/>
  <c r="Q3724" i="57"/>
  <c r="P3724" i="57"/>
  <c r="T3724" i="57"/>
  <c r="Q3725" i="57"/>
  <c r="P3725" i="57"/>
  <c r="T3725" i="57"/>
  <c r="Q3726" i="57"/>
  <c r="P3726" i="57"/>
  <c r="T3726" i="57"/>
  <c r="Q3727" i="57"/>
  <c r="P3727" i="57"/>
  <c r="T3727" i="57"/>
  <c r="Q3728" i="57"/>
  <c r="P3728" i="57"/>
  <c r="T3728" i="57"/>
  <c r="Q3729" i="57"/>
  <c r="P3729" i="57"/>
  <c r="T3729" i="57"/>
  <c r="Q3730" i="57"/>
  <c r="P3730" i="57"/>
  <c r="T3730" i="57"/>
  <c r="Q3731" i="57"/>
  <c r="P3731" i="57"/>
  <c r="T3731" i="57"/>
  <c r="Q3732" i="57"/>
  <c r="P3732" i="57"/>
  <c r="T3732" i="57"/>
  <c r="Q3733" i="57"/>
  <c r="P3733" i="57"/>
  <c r="T3733" i="57"/>
  <c r="Q3734" i="57"/>
  <c r="P3734" i="57"/>
  <c r="T3734" i="57"/>
  <c r="Q3735" i="57"/>
  <c r="P3735" i="57"/>
  <c r="T3735" i="57"/>
  <c r="Q3736" i="57"/>
  <c r="P3736" i="57"/>
  <c r="T3736" i="57"/>
  <c r="Q3737" i="57"/>
  <c r="P3737" i="57"/>
  <c r="T3737" i="57"/>
  <c r="Q3738" i="57"/>
  <c r="P3738" i="57"/>
  <c r="T3738" i="57"/>
  <c r="Q3739" i="57"/>
  <c r="P3739" i="57"/>
  <c r="T3739" i="57"/>
  <c r="Q3740" i="57"/>
  <c r="P3740" i="57"/>
  <c r="T3740" i="57"/>
  <c r="Q3741" i="57"/>
  <c r="P3741" i="57"/>
  <c r="T3741" i="57"/>
  <c r="Q3742" i="57"/>
  <c r="P3742" i="57"/>
  <c r="T3742" i="57"/>
  <c r="Q3743" i="57"/>
  <c r="P3743" i="57"/>
  <c r="T3743" i="57"/>
  <c r="Q3744" i="57"/>
  <c r="P3744" i="57"/>
  <c r="T3744" i="57"/>
  <c r="Q3745" i="57"/>
  <c r="P3745" i="57"/>
  <c r="T3745" i="57"/>
  <c r="Q3746" i="57"/>
  <c r="P3746" i="57"/>
  <c r="T3746" i="57"/>
  <c r="Q3747" i="57"/>
  <c r="P3747" i="57"/>
  <c r="T3747" i="57"/>
  <c r="Q3748" i="57"/>
  <c r="P3748" i="57"/>
  <c r="T3748" i="57"/>
  <c r="Q3749" i="57"/>
  <c r="P3749" i="57"/>
  <c r="T3749" i="57"/>
  <c r="Q3750" i="57"/>
  <c r="P3750" i="57"/>
  <c r="T3750" i="57"/>
  <c r="Q3751" i="57"/>
  <c r="P3751" i="57"/>
  <c r="T3751" i="57"/>
  <c r="Q3752" i="57"/>
  <c r="P3752" i="57"/>
  <c r="T3752" i="57"/>
  <c r="Q3753" i="57"/>
  <c r="P3753" i="57"/>
  <c r="T3753" i="57"/>
  <c r="Q3754" i="57"/>
  <c r="P3754" i="57"/>
  <c r="T3754" i="57"/>
  <c r="Q3755" i="57"/>
  <c r="P3755" i="57"/>
  <c r="T3755" i="57"/>
  <c r="Q3756" i="57"/>
  <c r="P3756" i="57"/>
  <c r="T3756" i="57"/>
  <c r="Q3757" i="57"/>
  <c r="P3757" i="57"/>
  <c r="T3757" i="57"/>
  <c r="Q3758" i="57"/>
  <c r="P3758" i="57"/>
  <c r="T3758" i="57"/>
  <c r="Q3759" i="57"/>
  <c r="P3759" i="57"/>
  <c r="T3759" i="57"/>
  <c r="Q3760" i="57"/>
  <c r="P3760" i="57"/>
  <c r="T3760" i="57"/>
  <c r="Q3761" i="57"/>
  <c r="P3761" i="57"/>
  <c r="T3761" i="57"/>
  <c r="Q3762" i="57"/>
  <c r="P3762" i="57"/>
  <c r="T3762" i="57"/>
  <c r="Q3763" i="57"/>
  <c r="P3763" i="57"/>
  <c r="T3763" i="57"/>
  <c r="Q3764" i="57"/>
  <c r="P3764" i="57"/>
  <c r="T3764" i="57"/>
  <c r="Q3765" i="57"/>
  <c r="P3765" i="57"/>
  <c r="T3765" i="57"/>
  <c r="Q3766" i="57"/>
  <c r="P3766" i="57"/>
  <c r="T3766" i="57"/>
  <c r="Q3767" i="57"/>
  <c r="P3767" i="57"/>
  <c r="T3767" i="57"/>
  <c r="Q3768" i="57"/>
  <c r="P3768" i="57"/>
  <c r="T3768" i="57"/>
  <c r="Q3769" i="57"/>
  <c r="P3769" i="57"/>
  <c r="T3769" i="57"/>
  <c r="Q3770" i="57"/>
  <c r="P3770" i="57"/>
  <c r="T3770" i="57"/>
  <c r="Q3771" i="57"/>
  <c r="P3771" i="57"/>
  <c r="T3771" i="57"/>
  <c r="Q3772" i="57"/>
  <c r="P3772" i="57"/>
  <c r="T3772" i="57"/>
  <c r="Q3773" i="57"/>
  <c r="P3773" i="57"/>
  <c r="T3773" i="57"/>
  <c r="Q3774" i="57"/>
  <c r="P3774" i="57"/>
  <c r="T3774" i="57"/>
  <c r="Q3775" i="57"/>
  <c r="P3775" i="57"/>
  <c r="T3775" i="57"/>
  <c r="Q3776" i="57"/>
  <c r="P3776" i="57"/>
  <c r="T3776" i="57"/>
  <c r="Q3777" i="57"/>
  <c r="P3777" i="57"/>
  <c r="T3777" i="57"/>
  <c r="Q3778" i="57"/>
  <c r="P3778" i="57"/>
  <c r="T3778" i="57"/>
  <c r="Q3779" i="57"/>
  <c r="P3779" i="57"/>
  <c r="T3779" i="57"/>
  <c r="Q3780" i="57"/>
  <c r="P3780" i="57"/>
  <c r="T3780" i="57"/>
  <c r="Q3781" i="57"/>
  <c r="P3781" i="57"/>
  <c r="T3781" i="57"/>
  <c r="Q3782" i="57"/>
  <c r="P3782" i="57"/>
  <c r="T3782" i="57"/>
  <c r="Q3783" i="57"/>
  <c r="P3783" i="57"/>
  <c r="T3783" i="57"/>
  <c r="Q3784" i="57"/>
  <c r="P3784" i="57"/>
  <c r="T3784" i="57"/>
  <c r="Q3785" i="57"/>
  <c r="P3785" i="57"/>
  <c r="T3785" i="57"/>
  <c r="Q3786" i="57"/>
  <c r="P3786" i="57"/>
  <c r="T3786" i="57"/>
  <c r="Q3787" i="57"/>
  <c r="P3787" i="57"/>
  <c r="T3787" i="57"/>
  <c r="Q3788" i="57"/>
  <c r="P3788" i="57"/>
  <c r="T3788" i="57"/>
  <c r="Q3789" i="57"/>
  <c r="P3789" i="57"/>
  <c r="T3789" i="57"/>
  <c r="Q3790" i="57"/>
  <c r="P3790" i="57"/>
  <c r="T3790" i="57"/>
  <c r="Q3791" i="57"/>
  <c r="P3791" i="57"/>
  <c r="T3791" i="57"/>
  <c r="Q3792" i="57"/>
  <c r="P3792" i="57"/>
  <c r="T3792" i="57"/>
  <c r="Q3793" i="57"/>
  <c r="P3793" i="57"/>
  <c r="T3793" i="57"/>
  <c r="Q3794" i="57"/>
  <c r="P3794" i="57"/>
  <c r="T3794" i="57"/>
  <c r="Q3795" i="57"/>
  <c r="P3795" i="57"/>
  <c r="T3795" i="57"/>
  <c r="Q3796" i="57"/>
  <c r="P3796" i="57"/>
  <c r="T3796" i="57"/>
  <c r="Q3797" i="57"/>
  <c r="P3797" i="57"/>
  <c r="T3797" i="57"/>
  <c r="Q3798" i="57"/>
  <c r="P3798" i="57"/>
  <c r="T3798" i="57"/>
  <c r="Q3799" i="57"/>
  <c r="P3799" i="57"/>
  <c r="T3799" i="57"/>
  <c r="Q3800" i="57"/>
  <c r="P3800" i="57"/>
  <c r="T3800" i="57"/>
  <c r="Q3801" i="57"/>
  <c r="P3801" i="57"/>
  <c r="T3801" i="57"/>
  <c r="Q3802" i="57"/>
  <c r="P3802" i="57"/>
  <c r="T3802" i="57"/>
  <c r="Q3803" i="57"/>
  <c r="P3803" i="57"/>
  <c r="T3803" i="57"/>
  <c r="Q3804" i="57"/>
  <c r="P3804" i="57"/>
  <c r="T3804" i="57"/>
  <c r="Q3805" i="57"/>
  <c r="P3805" i="57"/>
  <c r="T3805" i="57"/>
  <c r="Q3806" i="57"/>
  <c r="P3806" i="57"/>
  <c r="T3806" i="57"/>
  <c r="Q3807" i="57"/>
  <c r="P3807" i="57"/>
  <c r="T3807" i="57"/>
  <c r="Q3808" i="57"/>
  <c r="P3808" i="57"/>
  <c r="T3808" i="57"/>
  <c r="Q3809" i="57"/>
  <c r="P3809" i="57"/>
  <c r="T3809" i="57"/>
  <c r="Q3810" i="57"/>
  <c r="P3810" i="57"/>
  <c r="T3810" i="57"/>
  <c r="Q3811" i="57"/>
  <c r="P3811" i="57"/>
  <c r="T3811" i="57"/>
  <c r="Q3812" i="57"/>
  <c r="P3812" i="57"/>
  <c r="T3812" i="57"/>
  <c r="Q3813" i="57"/>
  <c r="P3813" i="57"/>
  <c r="T3813" i="57"/>
  <c r="Q3814" i="57"/>
  <c r="P3814" i="57"/>
  <c r="T3814" i="57"/>
  <c r="Q3815" i="57"/>
  <c r="P3815" i="57"/>
  <c r="T3815" i="57"/>
  <c r="Q3816" i="57"/>
  <c r="P3816" i="57"/>
  <c r="T3816" i="57"/>
  <c r="Q3817" i="57"/>
  <c r="P3817" i="57"/>
  <c r="T3817" i="57"/>
  <c r="Q3818" i="57"/>
  <c r="P3818" i="57"/>
  <c r="T3818" i="57"/>
  <c r="Q3819" i="57"/>
  <c r="P3819" i="57"/>
  <c r="T3819" i="57"/>
  <c r="Q3820" i="57"/>
  <c r="P3820" i="57"/>
  <c r="T3820" i="57"/>
  <c r="Q3821" i="57"/>
  <c r="P3821" i="57"/>
  <c r="T3821" i="57"/>
  <c r="Q3822" i="57"/>
  <c r="P3822" i="57"/>
  <c r="T3822" i="57"/>
  <c r="Q3823" i="57"/>
  <c r="P3823" i="57"/>
  <c r="T3823" i="57"/>
  <c r="Q3824" i="57"/>
  <c r="P3824" i="57"/>
  <c r="T3824" i="57"/>
  <c r="Q3825" i="57"/>
  <c r="P3825" i="57"/>
  <c r="T3825" i="57"/>
  <c r="Q3826" i="57"/>
  <c r="P3826" i="57"/>
  <c r="T3826" i="57"/>
  <c r="Q3827" i="57"/>
  <c r="P3827" i="57"/>
  <c r="T3827" i="57"/>
  <c r="Q3828" i="57"/>
  <c r="P3828" i="57"/>
  <c r="T3828" i="57"/>
  <c r="Q3829" i="57"/>
  <c r="P3829" i="57"/>
  <c r="T3829" i="57"/>
  <c r="Q3830" i="57"/>
  <c r="P3830" i="57"/>
  <c r="T3830" i="57"/>
  <c r="Q3831" i="57"/>
  <c r="P3831" i="57"/>
  <c r="T3831" i="57"/>
  <c r="Q3832" i="57"/>
  <c r="P3832" i="57"/>
  <c r="T3832" i="57"/>
  <c r="Q3833" i="57"/>
  <c r="P3833" i="57"/>
  <c r="T3833" i="57"/>
  <c r="Q3834" i="57"/>
  <c r="P3834" i="57"/>
  <c r="T3834" i="57"/>
  <c r="Q3835" i="57"/>
  <c r="P3835" i="57"/>
  <c r="T3835" i="57"/>
  <c r="Q3836" i="57"/>
  <c r="P3836" i="57"/>
  <c r="T3836" i="57"/>
  <c r="Q3837" i="57"/>
  <c r="P3837" i="57"/>
  <c r="T3837" i="57"/>
  <c r="Q3838" i="57"/>
  <c r="P3838" i="57"/>
  <c r="T3838" i="57"/>
  <c r="Q3839" i="57"/>
  <c r="P3839" i="57"/>
  <c r="T3839" i="57"/>
  <c r="Q3840" i="57"/>
  <c r="P3840" i="57"/>
  <c r="T3840" i="57"/>
  <c r="Q3841" i="57"/>
  <c r="P3841" i="57"/>
  <c r="T3841" i="57"/>
  <c r="Q3842" i="57"/>
  <c r="P3842" i="57"/>
  <c r="T3842" i="57"/>
  <c r="Q3843" i="57"/>
  <c r="P3843" i="57"/>
  <c r="T3843" i="57"/>
  <c r="Q3844" i="57"/>
  <c r="P3844" i="57"/>
  <c r="T3844" i="57"/>
  <c r="Q3845" i="57"/>
  <c r="P3845" i="57"/>
  <c r="T3845" i="57"/>
  <c r="Q3846" i="57"/>
  <c r="P3846" i="57"/>
  <c r="T3846" i="57"/>
  <c r="Q3847" i="57"/>
  <c r="P3847" i="57"/>
  <c r="T3847" i="57"/>
  <c r="Q3848" i="57"/>
  <c r="P3848" i="57"/>
  <c r="T3848" i="57"/>
  <c r="Q3849" i="57"/>
  <c r="P3849" i="57"/>
  <c r="T3849" i="57"/>
  <c r="Q3850" i="57"/>
  <c r="P3850" i="57"/>
  <c r="T3850" i="57"/>
  <c r="Q3851" i="57"/>
  <c r="P3851" i="57"/>
  <c r="T3851" i="57"/>
  <c r="Q3852" i="57"/>
  <c r="P3852" i="57"/>
  <c r="T3852" i="57"/>
  <c r="Q3853" i="57"/>
  <c r="P3853" i="57"/>
  <c r="T3853" i="57"/>
  <c r="Q3854" i="57"/>
  <c r="P3854" i="57"/>
  <c r="T3854" i="57"/>
  <c r="Q3855" i="57"/>
  <c r="P3855" i="57"/>
  <c r="T3855" i="57"/>
  <c r="Q3856" i="57"/>
  <c r="P3856" i="57"/>
  <c r="T3856" i="57"/>
  <c r="Q3857" i="57"/>
  <c r="P3857" i="57"/>
  <c r="T3857" i="57"/>
  <c r="Q3858" i="57"/>
  <c r="P3858" i="57"/>
  <c r="T3858" i="57"/>
  <c r="Q3859" i="57"/>
  <c r="P3859" i="57"/>
  <c r="T3859" i="57"/>
  <c r="Q3860" i="57"/>
  <c r="P3860" i="57"/>
  <c r="T3860" i="57"/>
  <c r="Q3861" i="57"/>
  <c r="P3861" i="57"/>
  <c r="T3861" i="57"/>
  <c r="Q3862" i="57"/>
  <c r="P3862" i="57"/>
  <c r="T3862" i="57"/>
  <c r="Q3863" i="57"/>
  <c r="P3863" i="57"/>
  <c r="T3863" i="57"/>
  <c r="Q3864" i="57"/>
  <c r="P3864" i="57"/>
  <c r="T3864" i="57"/>
  <c r="Q3865" i="57"/>
  <c r="P3865" i="57"/>
  <c r="T3865" i="57"/>
  <c r="Q3866" i="57"/>
  <c r="P3866" i="57"/>
  <c r="T3866" i="57"/>
  <c r="Q3867" i="57"/>
  <c r="P3867" i="57"/>
  <c r="T3867" i="57"/>
  <c r="Q3868" i="57"/>
  <c r="P3868" i="57"/>
  <c r="T3868" i="57"/>
  <c r="Q3869" i="57"/>
  <c r="P3869" i="57"/>
  <c r="T3869" i="57"/>
  <c r="Q3870" i="57"/>
  <c r="P3870" i="57"/>
  <c r="T3870" i="57"/>
  <c r="Q3871" i="57"/>
  <c r="P3871" i="57"/>
  <c r="T3871" i="57"/>
  <c r="Q3872" i="57"/>
  <c r="P3872" i="57"/>
  <c r="T3872" i="57"/>
  <c r="Q3873" i="57"/>
  <c r="P3873" i="57"/>
  <c r="T3873" i="57"/>
  <c r="Q3874" i="57"/>
  <c r="P3874" i="57"/>
  <c r="T3874" i="57"/>
  <c r="Q3875" i="57"/>
  <c r="P3875" i="57"/>
  <c r="T3875" i="57"/>
  <c r="Q3876" i="57"/>
  <c r="P3876" i="57"/>
  <c r="T3876" i="57"/>
  <c r="Q3877" i="57"/>
  <c r="P3877" i="57"/>
  <c r="T3877" i="57"/>
  <c r="Q3878" i="57"/>
  <c r="P3878" i="57"/>
  <c r="T3878" i="57"/>
  <c r="Q3879" i="57"/>
  <c r="P3879" i="57"/>
  <c r="T3879" i="57"/>
  <c r="Q3880" i="57"/>
  <c r="P3880" i="57"/>
  <c r="T3880" i="57"/>
  <c r="Q3881" i="57"/>
  <c r="P3881" i="57"/>
  <c r="T3881" i="57"/>
  <c r="Q3882" i="57"/>
  <c r="P3882" i="57"/>
  <c r="T3882" i="57"/>
  <c r="Q3883" i="57"/>
  <c r="P3883" i="57"/>
  <c r="T3883" i="57"/>
  <c r="Q3884" i="57"/>
  <c r="P3884" i="57"/>
  <c r="T3884" i="57"/>
  <c r="Q3885" i="57"/>
  <c r="P3885" i="57"/>
  <c r="T3885" i="57"/>
  <c r="Q3886" i="57"/>
  <c r="P3886" i="57"/>
  <c r="T3886" i="57"/>
  <c r="Q3887" i="57"/>
  <c r="P3887" i="57"/>
  <c r="T3887" i="57"/>
  <c r="Q3888" i="57"/>
  <c r="P3888" i="57"/>
  <c r="T3888" i="57"/>
  <c r="Q3889" i="57"/>
  <c r="P3889" i="57"/>
  <c r="T3889" i="57"/>
  <c r="Q3890" i="57"/>
  <c r="P3890" i="57"/>
  <c r="T3890" i="57"/>
  <c r="Q3891" i="57"/>
  <c r="P3891" i="57"/>
  <c r="T3891" i="57"/>
  <c r="Q3892" i="57"/>
  <c r="P3892" i="57"/>
  <c r="T3892" i="57"/>
  <c r="Q3893" i="57"/>
  <c r="P3893" i="57"/>
  <c r="T3893" i="57"/>
  <c r="Q3894" i="57"/>
  <c r="P3894" i="57"/>
  <c r="T3894" i="57"/>
  <c r="Q3895" i="57"/>
  <c r="P3895" i="57"/>
  <c r="T3895" i="57"/>
  <c r="Q3896" i="57"/>
  <c r="P3896" i="57"/>
  <c r="T3896" i="57"/>
  <c r="Q3897" i="57"/>
  <c r="P3897" i="57"/>
  <c r="T3897" i="57"/>
  <c r="Q3898" i="57"/>
  <c r="P3898" i="57"/>
  <c r="T3898" i="57"/>
  <c r="Q3899" i="57"/>
  <c r="P3899" i="57"/>
  <c r="T3899" i="57"/>
  <c r="Q3900" i="57"/>
  <c r="P3900" i="57"/>
  <c r="T3900" i="57"/>
  <c r="Q3901" i="57"/>
  <c r="P3901" i="57"/>
  <c r="T3901" i="57"/>
  <c r="Q3902" i="57"/>
  <c r="P3902" i="57"/>
  <c r="T3902" i="57"/>
  <c r="Q3903" i="57"/>
  <c r="P3903" i="57"/>
  <c r="T3903" i="57"/>
  <c r="Q3904" i="57"/>
  <c r="P3904" i="57"/>
  <c r="T3904" i="57"/>
  <c r="Q3905" i="57"/>
  <c r="P3905" i="57"/>
  <c r="T3905" i="57"/>
  <c r="Q3906" i="57"/>
  <c r="P3906" i="57"/>
  <c r="T3906" i="57"/>
  <c r="Q3907" i="57"/>
  <c r="P3907" i="57"/>
  <c r="T3907" i="57"/>
  <c r="Q3908" i="57"/>
  <c r="P3908" i="57"/>
  <c r="T3908" i="57"/>
  <c r="Q3909" i="57"/>
  <c r="P3909" i="57"/>
  <c r="T3909" i="57"/>
  <c r="Q3910" i="57"/>
  <c r="P3910" i="57"/>
  <c r="T3910" i="57"/>
  <c r="Q3911" i="57"/>
  <c r="P3911" i="57"/>
  <c r="T3911" i="57"/>
  <c r="Q3912" i="57"/>
  <c r="P3912" i="57"/>
  <c r="T3912" i="57"/>
  <c r="Q3913" i="57"/>
  <c r="P3913" i="57"/>
  <c r="T3913" i="57"/>
  <c r="Q3914" i="57"/>
  <c r="P3914" i="57"/>
  <c r="T3914" i="57"/>
  <c r="Q3915" i="57"/>
  <c r="P3915" i="57"/>
  <c r="T3915" i="57"/>
  <c r="Q3916" i="57"/>
  <c r="P3916" i="57"/>
  <c r="T3916" i="57"/>
  <c r="Q3917" i="57"/>
  <c r="P3917" i="57"/>
  <c r="T3917" i="57"/>
  <c r="Q3918" i="57"/>
  <c r="P3918" i="57"/>
  <c r="T3918" i="57"/>
  <c r="Q3919" i="57"/>
  <c r="P3919" i="57"/>
  <c r="T3919" i="57"/>
  <c r="Q3920" i="57"/>
  <c r="P3920" i="57"/>
  <c r="T3920" i="57"/>
  <c r="Q3921" i="57"/>
  <c r="P3921" i="57"/>
  <c r="T3921" i="57"/>
  <c r="Q3922" i="57"/>
  <c r="P3922" i="57"/>
  <c r="T3922" i="57"/>
  <c r="Q3923" i="57"/>
  <c r="P3923" i="57"/>
  <c r="T3923" i="57"/>
  <c r="Q3924" i="57"/>
  <c r="P3924" i="57"/>
  <c r="T3924" i="57"/>
  <c r="Q3925" i="57"/>
  <c r="P3925" i="57"/>
  <c r="T3925" i="57"/>
  <c r="Q3926" i="57"/>
  <c r="P3926" i="57"/>
  <c r="T3926" i="57"/>
  <c r="Q3927" i="57"/>
  <c r="P3927" i="57"/>
  <c r="T3927" i="57"/>
  <c r="Q3928" i="57"/>
  <c r="P3928" i="57"/>
  <c r="T3928" i="57"/>
  <c r="Q3929" i="57"/>
  <c r="P3929" i="57"/>
  <c r="T3929" i="57"/>
  <c r="Q3930" i="57"/>
  <c r="P3930" i="57"/>
  <c r="T3930" i="57"/>
  <c r="Q3931" i="57"/>
  <c r="P3931" i="57"/>
  <c r="T3931" i="57"/>
  <c r="Q3932" i="57"/>
  <c r="P3932" i="57"/>
  <c r="T3932" i="57"/>
  <c r="Q3933" i="57"/>
  <c r="P3933" i="57"/>
  <c r="T3933" i="57"/>
  <c r="Q3934" i="57"/>
  <c r="P3934" i="57"/>
  <c r="T3934" i="57"/>
  <c r="Q3935" i="57"/>
  <c r="P3935" i="57"/>
  <c r="T3935" i="57"/>
  <c r="Q3936" i="57"/>
  <c r="P3936" i="57"/>
  <c r="T3936" i="57"/>
  <c r="Q3937" i="57"/>
  <c r="P3937" i="57"/>
  <c r="T3937" i="57"/>
  <c r="Q3938" i="57"/>
  <c r="P3938" i="57"/>
  <c r="T3938" i="57"/>
  <c r="Q3939" i="57"/>
  <c r="P3939" i="57"/>
  <c r="T3939" i="57"/>
  <c r="Q3940" i="57"/>
  <c r="P3940" i="57"/>
  <c r="T3940" i="57"/>
  <c r="Q3941" i="57"/>
  <c r="P3941" i="57"/>
  <c r="T3941" i="57"/>
  <c r="Q3942" i="57"/>
  <c r="P3942" i="57"/>
  <c r="T3942" i="57"/>
  <c r="Q3943" i="57"/>
  <c r="P3943" i="57"/>
  <c r="T3943" i="57"/>
  <c r="Q3944" i="57"/>
  <c r="P3944" i="57"/>
  <c r="T3944" i="57"/>
  <c r="Q3945" i="57"/>
  <c r="P3945" i="57"/>
  <c r="T3945" i="57"/>
  <c r="Q3946" i="57"/>
  <c r="P3946" i="57"/>
  <c r="T3946" i="57"/>
  <c r="Q3947" i="57"/>
  <c r="P3947" i="57"/>
  <c r="T3947" i="57"/>
  <c r="Q3948" i="57"/>
  <c r="P3948" i="57"/>
  <c r="T3948" i="57"/>
  <c r="Q3949" i="57"/>
  <c r="P3949" i="57"/>
  <c r="T3949" i="57"/>
  <c r="Q3950" i="57"/>
  <c r="P3950" i="57"/>
  <c r="T3950" i="57"/>
  <c r="Q3951" i="57"/>
  <c r="P3951" i="57"/>
  <c r="T3951" i="57"/>
  <c r="Q3952" i="57"/>
  <c r="P3952" i="57"/>
  <c r="T3952" i="57"/>
  <c r="Q3953" i="57"/>
  <c r="P3953" i="57"/>
  <c r="T3953" i="57"/>
  <c r="Q3954" i="57"/>
  <c r="P3954" i="57"/>
  <c r="T3954" i="57"/>
  <c r="Q3955" i="57"/>
  <c r="P3955" i="57"/>
  <c r="T3955" i="57"/>
  <c r="Q3956" i="57"/>
  <c r="P3956" i="57"/>
  <c r="T3956" i="57"/>
  <c r="Q3957" i="57"/>
  <c r="P3957" i="57"/>
  <c r="T3957" i="57"/>
  <c r="Q3958" i="57"/>
  <c r="P3958" i="57"/>
  <c r="T3958" i="57"/>
  <c r="Q3959" i="57"/>
  <c r="P3959" i="57"/>
  <c r="T3959" i="57"/>
  <c r="Q3960" i="57"/>
  <c r="P3960" i="57"/>
  <c r="T3960" i="57"/>
  <c r="Q3961" i="57"/>
  <c r="P3961" i="57"/>
  <c r="T3961" i="57"/>
  <c r="Q3962" i="57"/>
  <c r="P3962" i="57"/>
  <c r="T3962" i="57"/>
  <c r="Q3963" i="57"/>
  <c r="P3963" i="57"/>
  <c r="T3963" i="57"/>
  <c r="Q3964" i="57"/>
  <c r="P3964" i="57"/>
  <c r="T3964" i="57"/>
  <c r="Q3965" i="57"/>
  <c r="P3965" i="57"/>
  <c r="T3965" i="57"/>
  <c r="Q3966" i="57"/>
  <c r="P3966" i="57"/>
  <c r="T3966" i="57"/>
  <c r="Q3967" i="57"/>
  <c r="P3967" i="57"/>
  <c r="T3967" i="57"/>
  <c r="Q3968" i="57"/>
  <c r="P3968" i="57"/>
  <c r="T3968" i="57"/>
  <c r="Q3969" i="57"/>
  <c r="P3969" i="57"/>
  <c r="T3969" i="57"/>
  <c r="Q3970" i="57"/>
  <c r="P3970" i="57"/>
  <c r="T3970" i="57"/>
  <c r="Q3971" i="57"/>
  <c r="P3971" i="57"/>
  <c r="T3971" i="57"/>
  <c r="Q3972" i="57"/>
  <c r="P3972" i="57"/>
  <c r="T3972" i="57"/>
  <c r="Q3973" i="57"/>
  <c r="P3973" i="57"/>
  <c r="T3973" i="57"/>
  <c r="Q3974" i="57"/>
  <c r="P3974" i="57"/>
  <c r="T3974" i="57"/>
  <c r="Q3975" i="57"/>
  <c r="P3975" i="57"/>
  <c r="T3975" i="57"/>
  <c r="Q3976" i="57"/>
  <c r="P3976" i="57"/>
  <c r="T3976" i="57"/>
  <c r="Q3977" i="57"/>
  <c r="P3977" i="57"/>
  <c r="T3977" i="57"/>
  <c r="Q3978" i="57"/>
  <c r="P3978" i="57"/>
  <c r="T3978" i="57"/>
  <c r="Q3979" i="57"/>
  <c r="P3979" i="57"/>
  <c r="T3979" i="57"/>
  <c r="Q3980" i="57"/>
  <c r="P3980" i="57"/>
  <c r="T3980" i="57"/>
  <c r="Q3981" i="57"/>
  <c r="P3981" i="57"/>
  <c r="T3981" i="57"/>
  <c r="Q3982" i="57"/>
  <c r="P3982" i="57"/>
  <c r="T3982" i="57"/>
  <c r="Q3983" i="57"/>
  <c r="P3983" i="57"/>
  <c r="T3983" i="57"/>
  <c r="Q3984" i="57"/>
  <c r="P3984" i="57"/>
  <c r="T3984" i="57"/>
  <c r="Q3985" i="57"/>
  <c r="P3985" i="57"/>
  <c r="T3985" i="57"/>
  <c r="Q3986" i="57"/>
  <c r="P3986" i="57"/>
  <c r="T3986" i="57"/>
  <c r="Q3987" i="57"/>
  <c r="P3987" i="57"/>
  <c r="T3987" i="57"/>
  <c r="Q3988" i="57"/>
  <c r="P3988" i="57"/>
  <c r="T3988" i="57"/>
  <c r="Q3989" i="57"/>
  <c r="P3989" i="57"/>
  <c r="T3989" i="57"/>
  <c r="Q3990" i="57"/>
  <c r="P3990" i="57"/>
  <c r="T3990" i="57"/>
  <c r="Q3991" i="57"/>
  <c r="P3991" i="57"/>
  <c r="T3991" i="57"/>
  <c r="Q3992" i="57"/>
  <c r="P3992" i="57"/>
  <c r="T3992" i="57"/>
  <c r="Q3993" i="57"/>
  <c r="P3993" i="57"/>
  <c r="T3993" i="57"/>
  <c r="Q3994" i="57"/>
  <c r="P3994" i="57"/>
  <c r="T3994" i="57"/>
  <c r="Q3995" i="57"/>
  <c r="P3995" i="57"/>
  <c r="T3995" i="57"/>
  <c r="Q3996" i="57"/>
  <c r="P3996" i="57"/>
  <c r="T3996" i="57"/>
  <c r="Q3997" i="57"/>
  <c r="P3997" i="57"/>
  <c r="T3997" i="57"/>
  <c r="Q3998" i="57"/>
  <c r="P3998" i="57"/>
  <c r="T3998" i="57"/>
  <c r="Q3999" i="57"/>
  <c r="P3999" i="57"/>
  <c r="T3999" i="57"/>
  <c r="Q4000" i="57"/>
  <c r="P4000" i="57"/>
  <c r="T4000" i="57"/>
  <c r="Q4001" i="57"/>
  <c r="P4001" i="57"/>
  <c r="T4001" i="57"/>
  <c r="Q4002" i="57"/>
  <c r="P4002" i="57"/>
  <c r="T4002" i="57"/>
  <c r="Q4003" i="57"/>
  <c r="P4003" i="57"/>
  <c r="T4003" i="57"/>
  <c r="Q4004" i="57"/>
  <c r="P4004" i="57"/>
  <c r="T4004" i="57"/>
  <c r="Q4005" i="57"/>
  <c r="P4005" i="57"/>
  <c r="T4005" i="57"/>
  <c r="Q4006" i="57"/>
  <c r="P4006" i="57"/>
  <c r="T4006" i="57"/>
  <c r="Q4007" i="57"/>
  <c r="P4007" i="57"/>
  <c r="T4007" i="57"/>
  <c r="Q4008" i="57"/>
  <c r="P4008" i="57"/>
  <c r="T4008" i="57"/>
  <c r="Q4009" i="57"/>
  <c r="P4009" i="57"/>
  <c r="T4009" i="57"/>
  <c r="Q4010" i="57"/>
  <c r="P4010" i="57"/>
  <c r="T4010" i="57"/>
  <c r="Q4011" i="57"/>
  <c r="P4011" i="57"/>
  <c r="T4011" i="57"/>
  <c r="Q4012" i="57"/>
  <c r="P4012" i="57"/>
  <c r="T4012" i="57"/>
  <c r="Q4013" i="57"/>
  <c r="P4013" i="57"/>
  <c r="T4013" i="57"/>
  <c r="Q4014" i="57"/>
  <c r="P4014" i="57"/>
  <c r="T4014" i="57"/>
  <c r="Q4015" i="57"/>
  <c r="P4015" i="57"/>
  <c r="T4015" i="57"/>
  <c r="Q4016" i="57"/>
  <c r="P4016" i="57"/>
  <c r="T4016" i="57"/>
  <c r="Q4017" i="57"/>
  <c r="P4017" i="57"/>
  <c r="T4017" i="57"/>
  <c r="Q4018" i="57"/>
  <c r="P4018" i="57"/>
  <c r="T4018" i="57"/>
  <c r="Q4019" i="57"/>
  <c r="P4019" i="57"/>
  <c r="T4019" i="57"/>
  <c r="Q4020" i="57"/>
  <c r="P4020" i="57"/>
  <c r="T4020" i="57"/>
  <c r="Q4021" i="57"/>
  <c r="P4021" i="57"/>
  <c r="T4021" i="57"/>
  <c r="Q4022" i="57"/>
  <c r="P4022" i="57"/>
  <c r="T4022" i="57"/>
  <c r="Q4023" i="57"/>
  <c r="P4023" i="57"/>
  <c r="T4023" i="57"/>
  <c r="Q4024" i="57"/>
  <c r="P4024" i="57"/>
  <c r="T4024" i="57"/>
  <c r="Q4025" i="57"/>
  <c r="P4025" i="57"/>
  <c r="T4025" i="57"/>
  <c r="Q4026" i="57"/>
  <c r="P4026" i="57"/>
  <c r="T4026" i="57"/>
  <c r="Q4027" i="57"/>
  <c r="P4027" i="57"/>
  <c r="T4027" i="57"/>
  <c r="Q4028" i="57"/>
  <c r="P4028" i="57"/>
  <c r="T4028" i="57"/>
  <c r="Q4029" i="57"/>
  <c r="P4029" i="57"/>
  <c r="T4029" i="57"/>
  <c r="Q4030" i="57"/>
  <c r="P4030" i="57"/>
  <c r="T4030" i="57"/>
  <c r="Q4031" i="57"/>
  <c r="P4031" i="57"/>
  <c r="T4031" i="57"/>
  <c r="Q4032" i="57"/>
  <c r="P4032" i="57"/>
  <c r="T4032" i="57"/>
  <c r="Q4033" i="57"/>
  <c r="P4033" i="57"/>
  <c r="T4033" i="57"/>
  <c r="Q4034" i="57"/>
  <c r="P4034" i="57"/>
  <c r="T4034" i="57"/>
  <c r="Q4035" i="57"/>
  <c r="P4035" i="57"/>
  <c r="T4035" i="57"/>
  <c r="Q4036" i="57"/>
  <c r="P4036" i="57"/>
  <c r="T4036" i="57"/>
  <c r="Q4037" i="57"/>
  <c r="P4037" i="57"/>
  <c r="T4037" i="57"/>
  <c r="Q4038" i="57"/>
  <c r="P4038" i="57"/>
  <c r="T4038" i="57"/>
  <c r="Q4039" i="57"/>
  <c r="P4039" i="57"/>
  <c r="T4039" i="57"/>
  <c r="Q4040" i="57"/>
  <c r="P4040" i="57"/>
  <c r="T4040" i="57"/>
  <c r="Q4041" i="57"/>
  <c r="P4041" i="57"/>
  <c r="T4041" i="57"/>
  <c r="Q4042" i="57"/>
  <c r="P4042" i="57"/>
  <c r="T4042" i="57"/>
  <c r="Q4043" i="57"/>
  <c r="P4043" i="57"/>
  <c r="T4043" i="57"/>
  <c r="Q4044" i="57"/>
  <c r="P4044" i="57"/>
  <c r="T4044" i="57"/>
  <c r="Q4045" i="57"/>
  <c r="P4045" i="57"/>
  <c r="T4045" i="57"/>
  <c r="Q4046" i="57"/>
  <c r="P4046" i="57"/>
  <c r="T4046" i="57"/>
  <c r="Q4047" i="57"/>
  <c r="P4047" i="57"/>
  <c r="T4047" i="57"/>
  <c r="Q4048" i="57"/>
  <c r="P4048" i="57"/>
  <c r="T4048" i="57"/>
  <c r="Q4049" i="57"/>
  <c r="P4049" i="57"/>
  <c r="T4049" i="57"/>
  <c r="Q4050" i="57"/>
  <c r="P4050" i="57"/>
  <c r="T4050" i="57"/>
  <c r="Q4051" i="57"/>
  <c r="P4051" i="57"/>
  <c r="T4051" i="57"/>
  <c r="Q4052" i="57"/>
  <c r="P4052" i="57"/>
  <c r="T4052" i="57"/>
  <c r="Q4053" i="57"/>
  <c r="P4053" i="57"/>
  <c r="T4053" i="57"/>
  <c r="Q4054" i="57"/>
  <c r="P4054" i="57"/>
  <c r="T4054" i="57"/>
  <c r="Q4055" i="57"/>
  <c r="P4055" i="57"/>
  <c r="T4055" i="57"/>
  <c r="Q4056" i="57"/>
  <c r="P4056" i="57"/>
  <c r="T4056" i="57"/>
  <c r="Q4057" i="57"/>
  <c r="P4057" i="57"/>
  <c r="T4057" i="57"/>
  <c r="Q4058" i="57"/>
  <c r="P4058" i="57"/>
  <c r="T4058" i="57"/>
  <c r="Q4059" i="57"/>
  <c r="P4059" i="57"/>
  <c r="T4059" i="57"/>
  <c r="Q4060" i="57"/>
  <c r="P4060" i="57"/>
  <c r="T4060" i="57"/>
  <c r="Q4061" i="57"/>
  <c r="P4061" i="57"/>
  <c r="T4061" i="57"/>
  <c r="Q4062" i="57"/>
  <c r="P4062" i="57"/>
  <c r="T4062" i="57"/>
  <c r="Q4063" i="57"/>
  <c r="P4063" i="57"/>
  <c r="T4063" i="57"/>
  <c r="Q4064" i="57"/>
  <c r="P4064" i="57"/>
  <c r="T4064" i="57"/>
  <c r="Q4065" i="57"/>
  <c r="P4065" i="57"/>
  <c r="T4065" i="57"/>
  <c r="Q4066" i="57"/>
  <c r="P4066" i="57"/>
  <c r="T4066" i="57"/>
  <c r="Q4067" i="57"/>
  <c r="P4067" i="57"/>
  <c r="T4067" i="57"/>
  <c r="Q4068" i="57"/>
  <c r="P4068" i="57"/>
  <c r="T4068" i="57"/>
  <c r="Q4069" i="57"/>
  <c r="P4069" i="57"/>
  <c r="T4069" i="57"/>
  <c r="Q4070" i="57"/>
  <c r="P4070" i="57"/>
  <c r="T4070" i="57"/>
  <c r="Q4071" i="57"/>
  <c r="P4071" i="57"/>
  <c r="T4071" i="57"/>
  <c r="Q4072" i="57"/>
  <c r="P4072" i="57"/>
  <c r="T4072" i="57"/>
  <c r="Q4073" i="57"/>
  <c r="P4073" i="57"/>
  <c r="T4073" i="57"/>
  <c r="Q4074" i="57"/>
  <c r="P4074" i="57"/>
  <c r="T4074" i="57"/>
  <c r="Q4075" i="57"/>
  <c r="P4075" i="57"/>
  <c r="T4075" i="57"/>
  <c r="Q4076" i="57"/>
  <c r="P4076" i="57"/>
  <c r="T4076" i="57"/>
  <c r="Q4077" i="57"/>
  <c r="P4077" i="57"/>
  <c r="T4077" i="57"/>
  <c r="Q4078" i="57"/>
  <c r="P4078" i="57"/>
  <c r="T4078" i="57"/>
  <c r="Q4079" i="57"/>
  <c r="P4079" i="57"/>
  <c r="T4079" i="57"/>
  <c r="Q4080" i="57"/>
  <c r="P4080" i="57"/>
  <c r="T4080" i="57"/>
  <c r="Q4081" i="57"/>
  <c r="P4081" i="57"/>
  <c r="T4081" i="57"/>
  <c r="Q4082" i="57"/>
  <c r="P4082" i="57"/>
  <c r="T4082" i="57"/>
  <c r="Q4083" i="57"/>
  <c r="P4083" i="57"/>
  <c r="T4083" i="57"/>
  <c r="Q4084" i="57"/>
  <c r="P4084" i="57"/>
  <c r="T4084" i="57"/>
  <c r="Q4085" i="57"/>
  <c r="P4085" i="57"/>
  <c r="T4085" i="57"/>
  <c r="Q4086" i="57"/>
  <c r="P4086" i="57"/>
  <c r="T4086" i="57"/>
  <c r="Q4087" i="57"/>
  <c r="P4087" i="57"/>
  <c r="T4087" i="57"/>
  <c r="Q4088" i="57"/>
  <c r="P4088" i="57"/>
  <c r="T4088" i="57"/>
  <c r="Q4089" i="57"/>
  <c r="P4089" i="57"/>
  <c r="T4089" i="57"/>
  <c r="Q4090" i="57"/>
  <c r="P4090" i="57"/>
  <c r="T4090" i="57"/>
  <c r="Q4091" i="57"/>
  <c r="P4091" i="57"/>
  <c r="T4091" i="57"/>
  <c r="Q4092" i="57"/>
  <c r="P4092" i="57"/>
  <c r="T4092" i="57"/>
  <c r="Q4093" i="57"/>
  <c r="P4093" i="57"/>
  <c r="T4093" i="57"/>
  <c r="Q4094" i="57"/>
  <c r="P4094" i="57"/>
  <c r="T4094" i="57"/>
  <c r="Q4095" i="57"/>
  <c r="P4095" i="57"/>
  <c r="T4095" i="57"/>
  <c r="Q4096" i="57"/>
  <c r="P4096" i="57"/>
  <c r="T4096" i="57"/>
  <c r="Q4097" i="57"/>
  <c r="P4097" i="57"/>
  <c r="T4097" i="57"/>
  <c r="Q4098" i="57"/>
  <c r="P4098" i="57"/>
  <c r="T4098" i="57"/>
  <c r="Q4099" i="57"/>
  <c r="P4099" i="57"/>
  <c r="T4099" i="57"/>
  <c r="Q4100" i="57"/>
  <c r="P4100" i="57"/>
  <c r="T4100" i="57"/>
  <c r="Q4101" i="57"/>
  <c r="P4101" i="57"/>
  <c r="T4101" i="57"/>
  <c r="Q4102" i="57"/>
  <c r="P4102" i="57"/>
  <c r="T4102" i="57"/>
  <c r="Q4103" i="57"/>
  <c r="P4103" i="57"/>
  <c r="T4103" i="57"/>
  <c r="Q4104" i="57"/>
  <c r="P4104" i="57"/>
  <c r="T4104" i="57"/>
  <c r="Q4105" i="57"/>
  <c r="P4105" i="57"/>
  <c r="T4105" i="57"/>
  <c r="Q4106" i="57"/>
  <c r="P4106" i="57"/>
  <c r="T4106" i="57"/>
  <c r="Q4107" i="57"/>
  <c r="P4107" i="57"/>
  <c r="T4107" i="57"/>
  <c r="Q4108" i="57"/>
  <c r="P4108" i="57"/>
  <c r="T4108" i="57"/>
  <c r="Q4109" i="57"/>
  <c r="P4109" i="57"/>
  <c r="T4109" i="57"/>
  <c r="Q4110" i="57"/>
  <c r="P4110" i="57"/>
  <c r="T4110" i="57"/>
  <c r="Q4111" i="57"/>
  <c r="P4111" i="57"/>
  <c r="T4111" i="57"/>
  <c r="Q4112" i="57"/>
  <c r="P4112" i="57"/>
  <c r="T4112" i="57"/>
  <c r="Q4113" i="57"/>
  <c r="P4113" i="57"/>
  <c r="T4113" i="57"/>
  <c r="Q4114" i="57"/>
  <c r="P4114" i="57"/>
  <c r="T4114" i="57"/>
  <c r="Q4115" i="57"/>
  <c r="P4115" i="57"/>
  <c r="T4115" i="57"/>
  <c r="Q4116" i="57"/>
  <c r="P4116" i="57"/>
  <c r="T4116" i="57"/>
  <c r="Q4117" i="57"/>
  <c r="P4117" i="57"/>
  <c r="T4117" i="57"/>
  <c r="Q4118" i="57"/>
  <c r="P4118" i="57"/>
  <c r="T4118" i="57"/>
  <c r="Q4119" i="57"/>
  <c r="P4119" i="57"/>
  <c r="T4119" i="57"/>
  <c r="Q4120" i="57"/>
  <c r="P4120" i="57"/>
  <c r="T4120" i="57"/>
  <c r="Q4121" i="57"/>
  <c r="P4121" i="57"/>
  <c r="T4121" i="57"/>
  <c r="Q4122" i="57"/>
  <c r="P4122" i="57"/>
  <c r="T4122" i="57"/>
  <c r="Q4123" i="57"/>
  <c r="P4123" i="57"/>
  <c r="T4123" i="57"/>
  <c r="Q4124" i="57"/>
  <c r="P4124" i="57"/>
  <c r="T4124" i="57"/>
  <c r="Q4125" i="57"/>
  <c r="P4125" i="57"/>
  <c r="T4125" i="57"/>
  <c r="Q4126" i="57"/>
  <c r="P4126" i="57"/>
  <c r="T4126" i="57"/>
  <c r="Q4127" i="57"/>
  <c r="P4127" i="57"/>
  <c r="T4127" i="57"/>
  <c r="Q4128" i="57"/>
  <c r="P4128" i="57"/>
  <c r="T4128" i="57"/>
  <c r="Q4129" i="57"/>
  <c r="P4129" i="57"/>
  <c r="T4129" i="57"/>
  <c r="Q4130" i="57"/>
  <c r="P4130" i="57"/>
  <c r="T4130" i="57"/>
  <c r="Q4131" i="57"/>
  <c r="P4131" i="57"/>
  <c r="T4131" i="57"/>
  <c r="Q4132" i="57"/>
  <c r="P4132" i="57"/>
  <c r="T4132" i="57"/>
  <c r="Q4133" i="57"/>
  <c r="P4133" i="57"/>
  <c r="T4133" i="57"/>
  <c r="Q4134" i="57"/>
  <c r="P4134" i="57"/>
  <c r="T4134" i="57"/>
  <c r="Q4135" i="57"/>
  <c r="P4135" i="57"/>
  <c r="T4135" i="57"/>
  <c r="Q4136" i="57"/>
  <c r="P4136" i="57"/>
  <c r="T4136" i="57"/>
  <c r="Q4137" i="57"/>
  <c r="P4137" i="57"/>
  <c r="T4137" i="57"/>
  <c r="Q4138" i="57"/>
  <c r="P4138" i="57"/>
  <c r="T4138" i="57"/>
  <c r="Q4139" i="57"/>
  <c r="P4139" i="57"/>
  <c r="T4139" i="57"/>
  <c r="Q4140" i="57"/>
  <c r="P4140" i="57"/>
  <c r="T4140" i="57"/>
  <c r="Q4141" i="57"/>
  <c r="P4141" i="57"/>
  <c r="T4141" i="57"/>
  <c r="Q4142" i="57"/>
  <c r="P4142" i="57"/>
  <c r="T4142" i="57"/>
  <c r="Q4143" i="57"/>
  <c r="P4143" i="57"/>
  <c r="T4143" i="57"/>
  <c r="Q4144" i="57"/>
  <c r="P4144" i="57"/>
  <c r="T4144" i="57"/>
  <c r="Q4145" i="57"/>
  <c r="P4145" i="57"/>
  <c r="T4145" i="57"/>
  <c r="Q4146" i="57"/>
  <c r="P4146" i="57"/>
  <c r="T4146" i="57"/>
  <c r="Q4147" i="57"/>
  <c r="P4147" i="57"/>
  <c r="T4147" i="57"/>
  <c r="Q4148" i="57"/>
  <c r="P4148" i="57"/>
  <c r="T4148" i="57"/>
  <c r="Q4149" i="57"/>
  <c r="P4149" i="57"/>
  <c r="T4149" i="57"/>
  <c r="Q4150" i="57"/>
  <c r="P4150" i="57"/>
  <c r="T4150" i="57"/>
  <c r="Q4151" i="57"/>
  <c r="P4151" i="57"/>
  <c r="T4151" i="57"/>
  <c r="Q4152" i="57"/>
  <c r="P4152" i="57"/>
  <c r="T4152" i="57"/>
  <c r="Q4153" i="57"/>
  <c r="P4153" i="57"/>
  <c r="T4153" i="57"/>
  <c r="Q4154" i="57"/>
  <c r="P4154" i="57"/>
  <c r="T4154" i="57"/>
  <c r="Q4155" i="57"/>
  <c r="P4155" i="57"/>
  <c r="T4155" i="57"/>
  <c r="Q4156" i="57"/>
  <c r="P4156" i="57"/>
  <c r="T4156" i="57"/>
  <c r="Q4157" i="57"/>
  <c r="P4157" i="57"/>
  <c r="T4157" i="57"/>
  <c r="Q4158" i="57"/>
  <c r="P4158" i="57"/>
  <c r="T4158" i="57"/>
  <c r="Q4159" i="57"/>
  <c r="P4159" i="57"/>
  <c r="T4159" i="57"/>
  <c r="Q4160" i="57"/>
  <c r="P4160" i="57"/>
  <c r="T4160" i="57"/>
  <c r="Q4161" i="57"/>
  <c r="P4161" i="57"/>
  <c r="T4161" i="57"/>
  <c r="Q4162" i="57"/>
  <c r="P4162" i="57"/>
  <c r="T4162" i="57"/>
  <c r="Q4163" i="57"/>
  <c r="P4163" i="57"/>
  <c r="T4163" i="57"/>
  <c r="Q4164" i="57"/>
  <c r="P4164" i="57"/>
  <c r="T4164" i="57"/>
  <c r="Q4165" i="57"/>
  <c r="P4165" i="57"/>
  <c r="T4165" i="57"/>
  <c r="Q4166" i="57"/>
  <c r="P4166" i="57"/>
  <c r="T4166" i="57"/>
  <c r="Q4167" i="57"/>
  <c r="P4167" i="57"/>
  <c r="T4167" i="57"/>
  <c r="Q4168" i="57"/>
  <c r="P4168" i="57"/>
  <c r="T4168" i="57"/>
  <c r="Q4169" i="57"/>
  <c r="P4169" i="57"/>
  <c r="T4169" i="57"/>
  <c r="Q4170" i="57"/>
  <c r="P4170" i="57"/>
  <c r="T4170" i="57"/>
  <c r="Q4171" i="57"/>
  <c r="P4171" i="57"/>
  <c r="T4171" i="57"/>
  <c r="Q4172" i="57"/>
  <c r="P4172" i="57"/>
  <c r="T4172" i="57"/>
  <c r="Q4173" i="57"/>
  <c r="P4173" i="57"/>
  <c r="T4173" i="57"/>
  <c r="Q4174" i="57"/>
  <c r="P4174" i="57"/>
  <c r="T4174" i="57"/>
  <c r="Q4175" i="57"/>
  <c r="P4175" i="57"/>
  <c r="T4175" i="57"/>
  <c r="Q4176" i="57"/>
  <c r="P4176" i="57"/>
  <c r="T4176" i="57"/>
  <c r="Q4177" i="57"/>
  <c r="P4177" i="57"/>
  <c r="T4177" i="57"/>
  <c r="Q4178" i="57"/>
  <c r="P4178" i="57"/>
  <c r="T4178" i="57"/>
  <c r="Q4179" i="57"/>
  <c r="P4179" i="57"/>
  <c r="T4179" i="57"/>
  <c r="Q4180" i="57"/>
  <c r="P4180" i="57"/>
  <c r="T4180" i="57"/>
  <c r="Q4181" i="57"/>
  <c r="P4181" i="57"/>
  <c r="T4181" i="57"/>
  <c r="Q4182" i="57"/>
  <c r="P4182" i="57"/>
  <c r="T4182" i="57"/>
  <c r="Q4183" i="57"/>
  <c r="P4183" i="57"/>
  <c r="T4183" i="57"/>
  <c r="Q4184" i="57"/>
  <c r="P4184" i="57"/>
  <c r="T4184" i="57"/>
  <c r="Q4185" i="57"/>
  <c r="P4185" i="57"/>
  <c r="T4185" i="57"/>
  <c r="Q4186" i="57"/>
  <c r="P4186" i="57"/>
  <c r="T4186" i="57"/>
  <c r="Q4187" i="57"/>
  <c r="P4187" i="57"/>
  <c r="T4187" i="57"/>
  <c r="Q4188" i="57"/>
  <c r="P4188" i="57"/>
  <c r="T4188" i="57"/>
  <c r="Q4189" i="57"/>
  <c r="P4189" i="57"/>
  <c r="T4189" i="57"/>
  <c r="Q4190" i="57"/>
  <c r="P4190" i="57"/>
  <c r="T4190" i="57"/>
  <c r="Q4191" i="57"/>
  <c r="P4191" i="57"/>
  <c r="T4191" i="57"/>
  <c r="Q4192" i="57"/>
  <c r="P4192" i="57"/>
  <c r="T4192" i="57"/>
  <c r="Q4193" i="57"/>
  <c r="P4193" i="57"/>
  <c r="T4193" i="57"/>
  <c r="Q4194" i="57"/>
  <c r="P4194" i="57"/>
  <c r="T4194" i="57"/>
  <c r="Q4195" i="57"/>
  <c r="P4195" i="57"/>
  <c r="T4195" i="57"/>
  <c r="Q4196" i="57"/>
  <c r="P4196" i="57"/>
  <c r="T4196" i="57"/>
  <c r="Q4197" i="57"/>
  <c r="P4197" i="57"/>
  <c r="T4197" i="57"/>
  <c r="Q4198" i="57"/>
  <c r="P4198" i="57"/>
  <c r="T4198" i="57"/>
  <c r="Q4199" i="57"/>
  <c r="P4199" i="57"/>
  <c r="T4199" i="57"/>
  <c r="Q4200" i="57"/>
  <c r="P4200" i="57"/>
  <c r="T4200" i="57"/>
  <c r="Q4201" i="57"/>
  <c r="P4201" i="57"/>
  <c r="T4201" i="57"/>
  <c r="Q4202" i="57"/>
  <c r="P4202" i="57"/>
  <c r="T4202" i="57"/>
  <c r="Q4203" i="57"/>
  <c r="P4203" i="57"/>
  <c r="T4203" i="57"/>
  <c r="Q4204" i="57"/>
  <c r="P4204" i="57"/>
  <c r="T4204" i="57"/>
  <c r="Q4205" i="57"/>
  <c r="P4205" i="57"/>
  <c r="T4205" i="57"/>
  <c r="Q4206" i="57"/>
  <c r="P4206" i="57"/>
  <c r="T4206" i="57"/>
  <c r="Q4207" i="57"/>
  <c r="P4207" i="57"/>
  <c r="T4207" i="57"/>
  <c r="Q4208" i="57"/>
  <c r="P4208" i="57"/>
  <c r="T4208" i="57"/>
  <c r="Q4209" i="57"/>
  <c r="P4209" i="57"/>
  <c r="T4209" i="57"/>
  <c r="Q4210" i="57"/>
  <c r="P4210" i="57"/>
  <c r="T4210" i="57"/>
  <c r="Q4211" i="57"/>
  <c r="P4211" i="57"/>
  <c r="T4211" i="57"/>
  <c r="Q4212" i="57"/>
  <c r="P4212" i="57"/>
  <c r="T4212" i="57"/>
  <c r="Q4213" i="57"/>
  <c r="P4213" i="57"/>
  <c r="T4213" i="57"/>
  <c r="Q4214" i="57"/>
  <c r="P4214" i="57"/>
  <c r="T4214" i="57"/>
  <c r="Q4215" i="57"/>
  <c r="P4215" i="57"/>
  <c r="T4215" i="57"/>
  <c r="Q4216" i="57"/>
  <c r="P4216" i="57"/>
  <c r="T4216" i="57"/>
  <c r="Q4217" i="57"/>
  <c r="P4217" i="57"/>
  <c r="T4217" i="57"/>
  <c r="Q4218" i="57"/>
  <c r="P4218" i="57"/>
  <c r="T4218" i="57"/>
  <c r="Q4219" i="57"/>
  <c r="P4219" i="57"/>
  <c r="T4219" i="57"/>
  <c r="Q4220" i="57"/>
  <c r="P4220" i="57"/>
  <c r="T4220" i="57"/>
  <c r="Q4221" i="57"/>
  <c r="P4221" i="57"/>
  <c r="T4221" i="57"/>
  <c r="Q4222" i="57"/>
  <c r="P4222" i="57"/>
  <c r="T4222" i="57"/>
  <c r="Q4223" i="57"/>
  <c r="P4223" i="57"/>
  <c r="T4223" i="57"/>
  <c r="Q4224" i="57"/>
  <c r="P4224" i="57"/>
  <c r="T4224" i="57"/>
  <c r="Q4225" i="57"/>
  <c r="P4225" i="57"/>
  <c r="T4225" i="57"/>
  <c r="Q4226" i="57"/>
  <c r="P4226" i="57"/>
  <c r="T4226" i="57"/>
  <c r="Q4227" i="57"/>
  <c r="P4227" i="57"/>
  <c r="T4227" i="57"/>
  <c r="Q4228" i="57"/>
  <c r="P4228" i="57"/>
  <c r="T4228" i="57"/>
  <c r="Q4229" i="57"/>
  <c r="P4229" i="57"/>
  <c r="T4229" i="57"/>
  <c r="Q4230" i="57"/>
  <c r="P4230" i="57"/>
  <c r="T4230" i="57"/>
  <c r="Q4231" i="57"/>
  <c r="P4231" i="57"/>
  <c r="T4231" i="57"/>
  <c r="Q4232" i="57"/>
  <c r="P4232" i="57"/>
  <c r="T4232" i="57"/>
  <c r="Q4233" i="57"/>
  <c r="P4233" i="57"/>
  <c r="T4233" i="57"/>
  <c r="Q4234" i="57"/>
  <c r="P4234" i="57"/>
  <c r="T4234" i="57"/>
  <c r="Q4235" i="57"/>
  <c r="P4235" i="57"/>
  <c r="T4235" i="57"/>
  <c r="Q4236" i="57"/>
  <c r="P4236" i="57"/>
  <c r="T4236" i="57"/>
  <c r="Q4237" i="57"/>
  <c r="P4237" i="57"/>
  <c r="T4237" i="57"/>
  <c r="Q4238" i="57"/>
  <c r="P4238" i="57"/>
  <c r="T4238" i="57"/>
  <c r="Q4239" i="57"/>
  <c r="P4239" i="57"/>
  <c r="T4239" i="57"/>
  <c r="Q4240" i="57"/>
  <c r="P4240" i="57"/>
  <c r="T4240" i="57"/>
  <c r="Q4241" i="57"/>
  <c r="P4241" i="57"/>
  <c r="T4241" i="57"/>
  <c r="Q4242" i="57"/>
  <c r="P4242" i="57"/>
  <c r="T4242" i="57"/>
  <c r="Q4243" i="57"/>
  <c r="P4243" i="57"/>
  <c r="T4243" i="57"/>
  <c r="Q4244" i="57"/>
  <c r="P4244" i="57"/>
  <c r="T4244" i="57"/>
  <c r="Q4245" i="57"/>
  <c r="P4245" i="57"/>
  <c r="T4245" i="57"/>
  <c r="Q4246" i="57"/>
  <c r="P4246" i="57"/>
  <c r="T4246" i="57"/>
  <c r="Q4247" i="57"/>
  <c r="P4247" i="57"/>
  <c r="T4247" i="57"/>
  <c r="Q4248" i="57"/>
  <c r="P4248" i="57"/>
  <c r="T4248" i="57"/>
  <c r="Q4249" i="57"/>
  <c r="P4249" i="57"/>
  <c r="T4249" i="57"/>
  <c r="Q4250" i="57"/>
  <c r="P4250" i="57"/>
  <c r="T4250" i="57"/>
  <c r="Q4251" i="57"/>
  <c r="P4251" i="57"/>
  <c r="T4251" i="57"/>
  <c r="Q4252" i="57"/>
  <c r="P4252" i="57"/>
  <c r="T4252" i="57"/>
  <c r="Q4253" i="57"/>
  <c r="P4253" i="57"/>
  <c r="T4253" i="57"/>
  <c r="Q4254" i="57"/>
  <c r="P4254" i="57"/>
  <c r="T4254" i="57"/>
  <c r="Q4255" i="57"/>
  <c r="P4255" i="57"/>
  <c r="T4255" i="57"/>
  <c r="Q4256" i="57"/>
  <c r="P4256" i="57"/>
  <c r="T4256" i="57"/>
  <c r="Q4257" i="57"/>
  <c r="P4257" i="57"/>
  <c r="T4257" i="57"/>
  <c r="Q4258" i="57"/>
  <c r="P4258" i="57"/>
  <c r="T4258" i="57"/>
  <c r="Q4259" i="57"/>
  <c r="P4259" i="57"/>
  <c r="T4259" i="57"/>
  <c r="Q4260" i="57"/>
  <c r="P4260" i="57"/>
  <c r="T4260" i="57"/>
  <c r="Q4261" i="57"/>
  <c r="P4261" i="57"/>
  <c r="T4261" i="57"/>
  <c r="Q4262" i="57"/>
  <c r="P4262" i="57"/>
  <c r="T4262" i="57"/>
  <c r="Q4263" i="57"/>
  <c r="P4263" i="57"/>
  <c r="T4263" i="57"/>
  <c r="Q4264" i="57"/>
  <c r="P4264" i="57"/>
  <c r="T4264" i="57"/>
  <c r="Q4265" i="57"/>
  <c r="P4265" i="57"/>
  <c r="T4265" i="57"/>
  <c r="Q4266" i="57"/>
  <c r="P4266" i="57"/>
  <c r="T4266" i="57"/>
  <c r="Q4267" i="57"/>
  <c r="P4267" i="57"/>
  <c r="T4267" i="57"/>
  <c r="Q4268" i="57"/>
  <c r="P4268" i="57"/>
  <c r="T4268" i="57"/>
  <c r="Q4269" i="57"/>
  <c r="P4269" i="57"/>
  <c r="T4269" i="57"/>
  <c r="Q4270" i="57"/>
  <c r="P4270" i="57"/>
  <c r="T4270" i="57"/>
  <c r="Q4271" i="57"/>
  <c r="P4271" i="57"/>
  <c r="T4271" i="57"/>
  <c r="Q4272" i="57"/>
  <c r="P4272" i="57"/>
  <c r="T4272" i="57"/>
  <c r="Q4273" i="57"/>
  <c r="P4273" i="57"/>
  <c r="T4273" i="57"/>
  <c r="Q4274" i="57"/>
  <c r="P4274" i="57"/>
  <c r="T4274" i="57"/>
  <c r="Q4275" i="57"/>
  <c r="P4275" i="57"/>
  <c r="T4275" i="57"/>
  <c r="Q4276" i="57"/>
  <c r="P4276" i="57"/>
  <c r="T4276" i="57"/>
  <c r="Q4277" i="57"/>
  <c r="P4277" i="57"/>
  <c r="T4277" i="57"/>
  <c r="Q4278" i="57"/>
  <c r="P4278" i="57"/>
  <c r="T4278" i="57"/>
  <c r="Q4279" i="57"/>
  <c r="P4279" i="57"/>
  <c r="T4279" i="57"/>
  <c r="Q4280" i="57"/>
  <c r="P4280" i="57"/>
  <c r="T4280" i="57"/>
  <c r="Q4281" i="57"/>
  <c r="P4281" i="57"/>
  <c r="T4281" i="57"/>
  <c r="Q4282" i="57"/>
  <c r="P4282" i="57"/>
  <c r="T4282" i="57"/>
  <c r="Q4283" i="57"/>
  <c r="P4283" i="57"/>
  <c r="T4283" i="57"/>
  <c r="Q4284" i="57"/>
  <c r="P4284" i="57"/>
  <c r="T4284" i="57"/>
  <c r="Q4285" i="57"/>
  <c r="P4285" i="57"/>
  <c r="T4285" i="57"/>
  <c r="Q4286" i="57"/>
  <c r="P4286" i="57"/>
  <c r="T4286" i="57"/>
  <c r="Q4287" i="57"/>
  <c r="P4287" i="57"/>
  <c r="T4287" i="57"/>
  <c r="Q4288" i="57"/>
  <c r="P4288" i="57"/>
  <c r="T4288" i="57"/>
  <c r="Q4289" i="57"/>
  <c r="P4289" i="57"/>
  <c r="T4289" i="57"/>
  <c r="Q4290" i="57"/>
  <c r="P4290" i="57"/>
  <c r="T4290" i="57"/>
  <c r="Q4291" i="57"/>
  <c r="P4291" i="57"/>
  <c r="T4291" i="57"/>
  <c r="Q4292" i="57"/>
  <c r="P4292" i="57"/>
  <c r="T4292" i="57"/>
  <c r="Q4293" i="57"/>
  <c r="P4293" i="57"/>
  <c r="T4293" i="57"/>
  <c r="Q4294" i="57"/>
  <c r="P4294" i="57"/>
  <c r="T4294" i="57"/>
  <c r="Q4295" i="57"/>
  <c r="P4295" i="57"/>
  <c r="T4295" i="57"/>
  <c r="Q4296" i="57"/>
  <c r="P4296" i="57"/>
  <c r="T4296" i="57"/>
  <c r="Q4297" i="57"/>
  <c r="P4297" i="57"/>
  <c r="T4297" i="57"/>
  <c r="Q4298" i="57"/>
  <c r="P4298" i="57"/>
  <c r="T4298" i="57"/>
  <c r="Q4299" i="57"/>
  <c r="P4299" i="57"/>
  <c r="T4299" i="57"/>
  <c r="Q4300" i="57"/>
  <c r="P4300" i="57"/>
  <c r="T4300" i="57"/>
  <c r="Q4301" i="57"/>
  <c r="P4301" i="57"/>
  <c r="T4301" i="57"/>
  <c r="Q4302" i="57"/>
  <c r="P4302" i="57"/>
  <c r="T4302" i="57"/>
  <c r="Q4303" i="57"/>
  <c r="P4303" i="57"/>
  <c r="T4303" i="57"/>
  <c r="Q4304" i="57"/>
  <c r="P4304" i="57"/>
  <c r="T4304" i="57"/>
  <c r="Q4305" i="57"/>
  <c r="P4305" i="57"/>
  <c r="T4305" i="57"/>
  <c r="Q4306" i="57"/>
  <c r="P4306" i="57"/>
  <c r="T4306" i="57"/>
  <c r="Q4307" i="57"/>
  <c r="P4307" i="57"/>
  <c r="T4307" i="57"/>
  <c r="Q4308" i="57"/>
  <c r="P4308" i="57"/>
  <c r="T4308" i="57"/>
  <c r="Q4309" i="57"/>
  <c r="P4309" i="57"/>
  <c r="T4309" i="57"/>
  <c r="Q4310" i="57"/>
  <c r="P4310" i="57"/>
  <c r="T4310" i="57"/>
  <c r="Q4311" i="57"/>
  <c r="P4311" i="57"/>
  <c r="T4311" i="57"/>
  <c r="Q4312" i="57"/>
  <c r="P4312" i="57"/>
  <c r="T4312" i="57"/>
  <c r="Q4313" i="57"/>
  <c r="P4313" i="57"/>
  <c r="T4313" i="57"/>
  <c r="Q4314" i="57"/>
  <c r="P4314" i="57"/>
  <c r="T4314" i="57"/>
  <c r="Q4315" i="57"/>
  <c r="P4315" i="57"/>
  <c r="T4315" i="57"/>
  <c r="Q4316" i="57"/>
  <c r="P4316" i="57"/>
  <c r="T4316" i="57"/>
  <c r="Q4317" i="57"/>
  <c r="P4317" i="57"/>
  <c r="T4317" i="57"/>
  <c r="Q4318" i="57"/>
  <c r="P4318" i="57"/>
  <c r="T4318" i="57"/>
  <c r="Q4319" i="57"/>
  <c r="P4319" i="57"/>
  <c r="T4319" i="57"/>
  <c r="Q4320" i="57"/>
  <c r="P4320" i="57"/>
  <c r="T4320" i="57"/>
  <c r="Q4321" i="57"/>
  <c r="P4321" i="57"/>
  <c r="T4321" i="57"/>
  <c r="Q4322" i="57"/>
  <c r="P4322" i="57"/>
  <c r="T4322" i="57"/>
  <c r="Q4323" i="57"/>
  <c r="P4323" i="57"/>
  <c r="T4323" i="57"/>
  <c r="Q4324" i="57"/>
  <c r="P4324" i="57"/>
  <c r="T4324" i="57"/>
  <c r="Q4325" i="57"/>
  <c r="P4325" i="57"/>
  <c r="T4325" i="57"/>
  <c r="Q4326" i="57"/>
  <c r="P4326" i="57"/>
  <c r="T4326" i="57"/>
  <c r="Q4327" i="57"/>
  <c r="P4327" i="57"/>
  <c r="T4327" i="57"/>
  <c r="Q4328" i="57"/>
  <c r="P4328" i="57"/>
  <c r="T4328" i="57"/>
  <c r="Q4329" i="57"/>
  <c r="P4329" i="57"/>
  <c r="T4329" i="57"/>
  <c r="Q4330" i="57"/>
  <c r="P4330" i="57"/>
  <c r="T4330" i="57"/>
  <c r="Q4331" i="57"/>
  <c r="P4331" i="57"/>
  <c r="T4331" i="57"/>
  <c r="Q4332" i="57"/>
  <c r="P4332" i="57"/>
  <c r="T4332" i="57"/>
  <c r="Q4333" i="57"/>
  <c r="P4333" i="57"/>
  <c r="T4333" i="57"/>
  <c r="Q4334" i="57"/>
  <c r="P4334" i="57"/>
  <c r="T4334" i="57"/>
  <c r="Q4335" i="57"/>
  <c r="P4335" i="57"/>
  <c r="T4335" i="57"/>
  <c r="Q4336" i="57"/>
  <c r="P4336" i="57"/>
  <c r="T4336" i="57"/>
  <c r="Q4337" i="57"/>
  <c r="P4337" i="57"/>
  <c r="T4337" i="57"/>
  <c r="Q4338" i="57"/>
  <c r="P4338" i="57"/>
  <c r="T4338" i="57"/>
  <c r="Q4339" i="57"/>
  <c r="P4339" i="57"/>
  <c r="T4339" i="57"/>
  <c r="Q4340" i="57"/>
  <c r="P4340" i="57"/>
  <c r="T4340" i="57"/>
  <c r="Q4341" i="57"/>
  <c r="P4341" i="57"/>
  <c r="T4341" i="57"/>
  <c r="Q4342" i="57"/>
  <c r="P4342" i="57"/>
  <c r="T4342" i="57"/>
  <c r="Q4343" i="57"/>
  <c r="P4343" i="57"/>
  <c r="T4343" i="57"/>
  <c r="Q4344" i="57"/>
  <c r="P4344" i="57"/>
  <c r="T4344" i="57"/>
  <c r="Q4345" i="57"/>
  <c r="P4345" i="57"/>
  <c r="T4345" i="57"/>
  <c r="Q4346" i="57"/>
  <c r="P4346" i="57"/>
  <c r="T4346" i="57"/>
  <c r="Q4347" i="57"/>
  <c r="P4347" i="57"/>
  <c r="T4347" i="57"/>
  <c r="Q4348" i="57"/>
  <c r="P4348" i="57"/>
  <c r="T4348" i="57"/>
  <c r="Q4349" i="57"/>
  <c r="P4349" i="57"/>
  <c r="T4349" i="57"/>
  <c r="Q4350" i="57"/>
  <c r="P4350" i="57"/>
  <c r="T4350" i="57"/>
  <c r="Q4351" i="57"/>
  <c r="P4351" i="57"/>
  <c r="T4351" i="57"/>
  <c r="Q4352" i="57"/>
  <c r="P4352" i="57"/>
  <c r="T4352" i="57"/>
  <c r="Q4353" i="57"/>
  <c r="P4353" i="57"/>
  <c r="T4353" i="57"/>
  <c r="Q4354" i="57"/>
  <c r="P4354" i="57"/>
  <c r="T4354" i="57"/>
  <c r="Q4355" i="57"/>
  <c r="P4355" i="57"/>
  <c r="T4355" i="57"/>
  <c r="Q4356" i="57"/>
  <c r="P4356" i="57"/>
  <c r="T4356" i="57"/>
  <c r="Q4357" i="57"/>
  <c r="P4357" i="57"/>
  <c r="T4357" i="57"/>
  <c r="Q4358" i="57"/>
  <c r="P4358" i="57"/>
  <c r="T4358" i="57"/>
  <c r="Q4359" i="57"/>
  <c r="P4359" i="57"/>
  <c r="T4359" i="57"/>
  <c r="Q4360" i="57"/>
  <c r="P4360" i="57"/>
  <c r="T4360" i="57"/>
  <c r="Q4361" i="57"/>
  <c r="P4361" i="57"/>
  <c r="T4361" i="57"/>
  <c r="Q4362" i="57"/>
  <c r="P4362" i="57"/>
  <c r="T4362" i="57"/>
  <c r="Q4363" i="57"/>
  <c r="P4363" i="57"/>
  <c r="T4363" i="57"/>
  <c r="Q4364" i="57"/>
  <c r="P4364" i="57"/>
  <c r="T4364" i="57"/>
  <c r="Q4365" i="57"/>
  <c r="P4365" i="57"/>
  <c r="T4365" i="57"/>
  <c r="Q4366" i="57"/>
  <c r="P4366" i="57"/>
  <c r="T4366" i="57"/>
  <c r="Q4367" i="57"/>
  <c r="P4367" i="57"/>
  <c r="T4367" i="57"/>
  <c r="Q4368" i="57"/>
  <c r="P4368" i="57"/>
  <c r="T4368" i="57"/>
  <c r="Q4369" i="57"/>
  <c r="P4369" i="57"/>
  <c r="T4369" i="57"/>
  <c r="Q4370" i="57"/>
  <c r="P4370" i="57"/>
  <c r="T4370" i="57"/>
  <c r="Q4371" i="57"/>
  <c r="P4371" i="57"/>
  <c r="T4371" i="57"/>
  <c r="Q4372" i="57"/>
  <c r="P4372" i="57"/>
  <c r="T4372" i="57"/>
  <c r="Q4373" i="57"/>
  <c r="P4373" i="57"/>
  <c r="T4373" i="57"/>
  <c r="Q4374" i="57"/>
  <c r="P4374" i="57"/>
  <c r="T4374" i="57"/>
  <c r="Q4375" i="57"/>
  <c r="P4375" i="57"/>
  <c r="T4375" i="57"/>
  <c r="Q4376" i="57"/>
  <c r="P4376" i="57"/>
  <c r="T4376" i="57"/>
  <c r="Q4377" i="57"/>
  <c r="P4377" i="57"/>
  <c r="T4377" i="57"/>
  <c r="Q4378" i="57"/>
  <c r="P4378" i="57"/>
  <c r="T4378" i="57"/>
  <c r="Q4379" i="57"/>
  <c r="P4379" i="57"/>
  <c r="T4379" i="57"/>
  <c r="Q4380" i="57"/>
  <c r="P4380" i="57"/>
  <c r="T4380" i="57"/>
  <c r="Q4381" i="57"/>
  <c r="P4381" i="57"/>
  <c r="T4381" i="57"/>
  <c r="Q4382" i="57"/>
  <c r="P4382" i="57"/>
  <c r="T4382" i="57"/>
  <c r="Q4383" i="57"/>
  <c r="P4383" i="57"/>
  <c r="T4383" i="57"/>
  <c r="Q4384" i="57"/>
  <c r="P4384" i="57"/>
  <c r="T4384" i="57"/>
  <c r="Q4385" i="57"/>
  <c r="P4385" i="57"/>
  <c r="T4385" i="57"/>
  <c r="Q4386" i="57"/>
  <c r="P4386" i="57"/>
  <c r="T4386" i="57"/>
  <c r="Q4387" i="57"/>
  <c r="P4387" i="57"/>
  <c r="T4387" i="57"/>
  <c r="Q4388" i="57"/>
  <c r="P4388" i="57"/>
  <c r="T4388" i="57"/>
  <c r="Q4389" i="57"/>
  <c r="P4389" i="57"/>
  <c r="T4389" i="57"/>
  <c r="Q4390" i="57"/>
  <c r="P4390" i="57"/>
  <c r="T4390" i="57"/>
  <c r="Q4391" i="57"/>
  <c r="P4391" i="57"/>
  <c r="T4391" i="57"/>
  <c r="Q4392" i="57"/>
  <c r="P4392" i="57"/>
  <c r="T4392" i="57"/>
  <c r="Q4393" i="57"/>
  <c r="P4393" i="57"/>
  <c r="T4393" i="57"/>
  <c r="Q4394" i="57"/>
  <c r="P4394" i="57"/>
  <c r="T4394" i="57"/>
  <c r="Q4395" i="57"/>
  <c r="P4395" i="57"/>
  <c r="T4395" i="57"/>
  <c r="Q4396" i="57"/>
  <c r="P4396" i="57"/>
  <c r="T4396" i="57"/>
  <c r="Q4397" i="57"/>
  <c r="P4397" i="57"/>
  <c r="T4397" i="57"/>
  <c r="Q4398" i="57"/>
  <c r="P4398" i="57"/>
  <c r="T4398" i="57"/>
  <c r="Q4399" i="57"/>
  <c r="P4399" i="57"/>
  <c r="T4399" i="57"/>
  <c r="Q4400" i="57"/>
  <c r="P4400" i="57"/>
  <c r="T4400" i="57"/>
  <c r="Q4401" i="57"/>
  <c r="P4401" i="57"/>
  <c r="T4401" i="57"/>
  <c r="Q4402" i="57"/>
  <c r="P4402" i="57"/>
  <c r="T4402" i="57"/>
  <c r="Q4403" i="57"/>
  <c r="P4403" i="57"/>
  <c r="T4403" i="57"/>
  <c r="Q4404" i="57"/>
  <c r="P4404" i="57"/>
  <c r="T4404" i="57"/>
  <c r="Q4405" i="57"/>
  <c r="P4405" i="57"/>
  <c r="T4405" i="57"/>
  <c r="Q4406" i="57"/>
  <c r="P4406" i="57"/>
  <c r="T4406" i="57"/>
  <c r="Q4407" i="57"/>
  <c r="P4407" i="57"/>
  <c r="T4407" i="57"/>
  <c r="Q4408" i="57"/>
  <c r="P4408" i="57"/>
  <c r="T4408" i="57"/>
  <c r="Q4409" i="57"/>
  <c r="P4409" i="57"/>
  <c r="T4409" i="57"/>
  <c r="Q4410" i="57"/>
  <c r="P4410" i="57"/>
  <c r="T4410" i="57"/>
  <c r="Q4411" i="57"/>
  <c r="P4411" i="57"/>
  <c r="T4411" i="57"/>
  <c r="Q4412" i="57"/>
  <c r="P4412" i="57"/>
  <c r="T4412" i="57"/>
  <c r="Q4413" i="57"/>
  <c r="P4413" i="57"/>
  <c r="T4413" i="57"/>
  <c r="Q4414" i="57"/>
  <c r="P4414" i="57"/>
  <c r="T4414" i="57"/>
  <c r="Q4415" i="57"/>
  <c r="P4415" i="57"/>
  <c r="T4415" i="57"/>
  <c r="Q4416" i="57"/>
  <c r="P4416" i="57"/>
  <c r="T4416" i="57"/>
  <c r="Q4417" i="57"/>
  <c r="P4417" i="57"/>
  <c r="T4417" i="57"/>
  <c r="Q4418" i="57"/>
  <c r="P4418" i="57"/>
  <c r="T4418" i="57"/>
  <c r="Q4419" i="57"/>
  <c r="P4419" i="57"/>
  <c r="T4419" i="57"/>
  <c r="Q4420" i="57"/>
  <c r="P4420" i="57"/>
  <c r="T4420" i="57"/>
  <c r="Q4421" i="57"/>
  <c r="P4421" i="57"/>
  <c r="T4421" i="57"/>
  <c r="Q4422" i="57"/>
  <c r="P4422" i="57"/>
  <c r="T4422" i="57"/>
  <c r="Q4423" i="57"/>
  <c r="P4423" i="57"/>
  <c r="T4423" i="57"/>
  <c r="Q4424" i="57"/>
  <c r="P4424" i="57"/>
  <c r="T4424" i="57"/>
  <c r="Q4425" i="57"/>
  <c r="P4425" i="57"/>
  <c r="T4425" i="57"/>
  <c r="Q4426" i="57"/>
  <c r="P4426" i="57"/>
  <c r="T4426" i="57"/>
  <c r="Q4427" i="57"/>
  <c r="P4427" i="57"/>
  <c r="T4427" i="57"/>
  <c r="Q4428" i="57"/>
  <c r="P4428" i="57"/>
  <c r="T4428" i="57"/>
  <c r="Q4429" i="57"/>
  <c r="P4429" i="57"/>
  <c r="T4429" i="57"/>
  <c r="Q4430" i="57"/>
  <c r="P4430" i="57"/>
  <c r="T4430" i="57"/>
  <c r="Q4431" i="57"/>
  <c r="P4431" i="57"/>
  <c r="T4431" i="57"/>
  <c r="Q4432" i="57"/>
  <c r="P4432" i="57"/>
  <c r="T4432" i="57"/>
  <c r="Q4433" i="57"/>
  <c r="P4433" i="57"/>
  <c r="T4433" i="57"/>
  <c r="Q4434" i="57"/>
  <c r="P4434" i="57"/>
  <c r="T4434" i="57"/>
  <c r="Q4435" i="57"/>
  <c r="P4435" i="57"/>
  <c r="T4435" i="57"/>
  <c r="Q4436" i="57"/>
  <c r="P4436" i="57"/>
  <c r="T4436" i="57"/>
  <c r="Q4437" i="57"/>
  <c r="P4437" i="57"/>
  <c r="T4437" i="57"/>
  <c r="Q4438" i="57"/>
  <c r="P4438" i="57"/>
  <c r="T4438" i="57"/>
  <c r="Q4439" i="57"/>
  <c r="P4439" i="57"/>
  <c r="T4439" i="57"/>
  <c r="Q4440" i="57"/>
  <c r="P4440" i="57"/>
  <c r="T4440" i="57"/>
  <c r="Q4441" i="57"/>
  <c r="P4441" i="57"/>
  <c r="T4441" i="57"/>
  <c r="Q4442" i="57"/>
  <c r="P4442" i="57"/>
  <c r="T4442" i="57"/>
  <c r="Q4443" i="57"/>
  <c r="P4443" i="57"/>
  <c r="T4443" i="57"/>
  <c r="Q4444" i="57"/>
  <c r="P4444" i="57"/>
  <c r="T4444" i="57"/>
  <c r="Q4445" i="57"/>
  <c r="P4445" i="57"/>
  <c r="T4445" i="57"/>
  <c r="Q4446" i="57"/>
  <c r="P4446" i="57"/>
  <c r="T4446" i="57"/>
  <c r="Q4447" i="57"/>
  <c r="P4447" i="57"/>
  <c r="T4447" i="57"/>
  <c r="Q4448" i="57"/>
  <c r="P4448" i="57"/>
  <c r="T4448" i="57"/>
  <c r="Q4449" i="57"/>
  <c r="P4449" i="57"/>
  <c r="T4449" i="57"/>
  <c r="Q4450" i="57"/>
  <c r="P4450" i="57"/>
  <c r="T4450" i="57"/>
  <c r="Q4451" i="57"/>
  <c r="P4451" i="57"/>
  <c r="T4451" i="57"/>
  <c r="Q4452" i="57"/>
  <c r="P4452" i="57"/>
  <c r="T4452" i="57"/>
  <c r="Q4453" i="57"/>
  <c r="P4453" i="57"/>
  <c r="T4453" i="57"/>
  <c r="Q4454" i="57"/>
  <c r="P4454" i="57"/>
  <c r="T4454" i="57"/>
  <c r="Q4455" i="57"/>
  <c r="P4455" i="57"/>
  <c r="T4455" i="57"/>
  <c r="Q4456" i="57"/>
  <c r="P4456" i="57"/>
  <c r="T4456" i="57"/>
  <c r="Q4457" i="57"/>
  <c r="P4457" i="57"/>
  <c r="T4457" i="57"/>
  <c r="Q4458" i="57"/>
  <c r="P4458" i="57"/>
  <c r="T4458" i="57"/>
  <c r="Q4459" i="57"/>
  <c r="P4459" i="57"/>
  <c r="T4459" i="57"/>
  <c r="Q4460" i="57"/>
  <c r="P4460" i="57"/>
  <c r="T4460" i="57"/>
  <c r="Q4461" i="57"/>
  <c r="P4461" i="57"/>
  <c r="T4461" i="57"/>
  <c r="Q4462" i="57"/>
  <c r="P4462" i="57"/>
  <c r="T4462" i="57"/>
  <c r="Q4463" i="57"/>
  <c r="P4463" i="57"/>
  <c r="T4463" i="57"/>
  <c r="Q4464" i="57"/>
  <c r="P4464" i="57"/>
  <c r="T4464" i="57"/>
  <c r="Q4465" i="57"/>
  <c r="P4465" i="57"/>
  <c r="T4465" i="57"/>
  <c r="Q4466" i="57"/>
  <c r="P4466" i="57"/>
  <c r="T4466" i="57"/>
  <c r="Q4467" i="57"/>
  <c r="P4467" i="57"/>
  <c r="T4467" i="57"/>
  <c r="Q4468" i="57"/>
  <c r="P4468" i="57"/>
  <c r="T4468" i="57"/>
  <c r="Q4469" i="57"/>
  <c r="P4469" i="57"/>
  <c r="T4469" i="57"/>
  <c r="Q4470" i="57"/>
  <c r="P4470" i="57"/>
  <c r="T4470" i="57"/>
  <c r="Q4471" i="57"/>
  <c r="P4471" i="57"/>
  <c r="T4471" i="57"/>
  <c r="Q4472" i="57"/>
  <c r="P4472" i="57"/>
  <c r="T4472" i="57"/>
  <c r="Q4473" i="57"/>
  <c r="P4473" i="57"/>
  <c r="T4473" i="57"/>
  <c r="Q4474" i="57"/>
  <c r="P4474" i="57"/>
  <c r="T4474" i="57"/>
  <c r="Q4475" i="57"/>
  <c r="P4475" i="57"/>
  <c r="T4475" i="57"/>
  <c r="Q4476" i="57"/>
  <c r="P4476" i="57"/>
  <c r="T4476" i="57"/>
  <c r="Q4477" i="57"/>
  <c r="P4477" i="57"/>
  <c r="T4477" i="57"/>
  <c r="Q4478" i="57"/>
  <c r="P4478" i="57"/>
  <c r="T4478" i="57"/>
  <c r="Q4479" i="57"/>
  <c r="P4479" i="57"/>
  <c r="T4479" i="57"/>
  <c r="Q4480" i="57"/>
  <c r="P4480" i="57"/>
  <c r="T4480" i="57"/>
  <c r="Q4481" i="57"/>
  <c r="P4481" i="57"/>
  <c r="T4481" i="57"/>
  <c r="Q4482" i="57"/>
  <c r="P4482" i="57"/>
  <c r="T4482" i="57"/>
  <c r="Q4483" i="57"/>
  <c r="P4483" i="57"/>
  <c r="T4483" i="57"/>
  <c r="Q4484" i="57"/>
  <c r="P4484" i="57"/>
  <c r="T4484" i="57"/>
  <c r="Q4485" i="57"/>
  <c r="P4485" i="57"/>
  <c r="T4485" i="57"/>
  <c r="Q4486" i="57"/>
  <c r="P4486" i="57"/>
  <c r="T4486" i="57"/>
  <c r="Q4487" i="57"/>
  <c r="P4487" i="57"/>
  <c r="T4487" i="57"/>
  <c r="Q4488" i="57"/>
  <c r="P4488" i="57"/>
  <c r="T4488" i="57"/>
  <c r="Q4489" i="57"/>
  <c r="P4489" i="57"/>
  <c r="T4489" i="57"/>
  <c r="Q4490" i="57"/>
  <c r="P4490" i="57"/>
  <c r="T4490" i="57"/>
  <c r="Q4491" i="57"/>
  <c r="P4491" i="57"/>
  <c r="T4491" i="57"/>
  <c r="Q4492" i="57"/>
  <c r="P4492" i="57"/>
  <c r="T4492" i="57"/>
  <c r="Q4493" i="57"/>
  <c r="P4493" i="57"/>
  <c r="T4493" i="57"/>
  <c r="Q4494" i="57"/>
  <c r="P4494" i="57"/>
  <c r="T4494" i="57"/>
  <c r="Q4495" i="57"/>
  <c r="P4495" i="57"/>
  <c r="T4495" i="57"/>
  <c r="Q4496" i="57"/>
  <c r="P4496" i="57"/>
  <c r="T4496" i="57"/>
  <c r="Q4497" i="57"/>
  <c r="P4497" i="57"/>
  <c r="T4497" i="57"/>
  <c r="Q4498" i="57"/>
  <c r="P4498" i="57"/>
  <c r="T4498" i="57"/>
  <c r="Q4499" i="57"/>
  <c r="P4499" i="57"/>
  <c r="T4499" i="57"/>
  <c r="Q4500" i="57"/>
  <c r="P4500" i="57"/>
  <c r="T4500" i="57"/>
  <c r="Q4501" i="57"/>
  <c r="P4501" i="57"/>
  <c r="T4501" i="57"/>
  <c r="Q4502" i="57"/>
  <c r="P4502" i="57"/>
  <c r="T4502" i="57"/>
  <c r="Q4503" i="57"/>
  <c r="P4503" i="57"/>
  <c r="T4503" i="57"/>
  <c r="Q4504" i="57"/>
  <c r="P4504" i="57"/>
  <c r="T4504" i="57"/>
  <c r="Q4505" i="57"/>
  <c r="P4505" i="57"/>
  <c r="T4505" i="57"/>
  <c r="Q4506" i="57"/>
  <c r="P4506" i="57"/>
  <c r="T4506" i="57"/>
  <c r="Q4507" i="57"/>
  <c r="P4507" i="57"/>
  <c r="T4507" i="57"/>
  <c r="Q4508" i="57"/>
  <c r="P4508" i="57"/>
  <c r="T4508" i="57"/>
  <c r="Q4509" i="57"/>
  <c r="P4509" i="57"/>
  <c r="T4509" i="57"/>
  <c r="Q4510" i="57"/>
  <c r="P4510" i="57"/>
  <c r="T4510" i="57"/>
  <c r="Q4511" i="57"/>
  <c r="P4511" i="57"/>
  <c r="T4511" i="57"/>
  <c r="Q4512" i="57"/>
  <c r="P4512" i="57"/>
  <c r="T4512" i="57"/>
  <c r="Q4513" i="57"/>
  <c r="P4513" i="57"/>
  <c r="T4513" i="57"/>
  <c r="Q4514" i="57"/>
  <c r="P4514" i="57"/>
  <c r="T4514" i="57"/>
  <c r="Q4515" i="57"/>
  <c r="P4515" i="57"/>
  <c r="T4515" i="57"/>
  <c r="Q4516" i="57"/>
  <c r="P4516" i="57"/>
  <c r="T4516" i="57"/>
  <c r="Q4517" i="57"/>
  <c r="P4517" i="57"/>
  <c r="T4517" i="57"/>
  <c r="Q4518" i="57"/>
  <c r="P4518" i="57"/>
  <c r="T4518" i="57"/>
  <c r="Q4519" i="57"/>
  <c r="P4519" i="57"/>
  <c r="T4519" i="57"/>
  <c r="Q4520" i="57"/>
  <c r="P4520" i="57"/>
  <c r="T4520" i="57"/>
  <c r="Q4521" i="57"/>
  <c r="P4521" i="57"/>
  <c r="T4521" i="57"/>
  <c r="Q4522" i="57"/>
  <c r="P4522" i="57"/>
  <c r="T4522" i="57"/>
  <c r="Q4523" i="57"/>
  <c r="P4523" i="57"/>
  <c r="T4523" i="57"/>
  <c r="Q4524" i="57"/>
  <c r="P4524" i="57"/>
  <c r="T4524" i="57"/>
  <c r="Q4525" i="57"/>
  <c r="P4525" i="57"/>
  <c r="T4525" i="57"/>
  <c r="Q4526" i="57"/>
  <c r="P4526" i="57"/>
  <c r="T4526" i="57"/>
  <c r="Q4527" i="57"/>
  <c r="P4527" i="57"/>
  <c r="T4527" i="57"/>
  <c r="Q4528" i="57"/>
  <c r="P4528" i="57"/>
  <c r="T4528" i="57"/>
  <c r="Q4529" i="57"/>
  <c r="P4529" i="57"/>
  <c r="T4529" i="57"/>
  <c r="Q4530" i="57"/>
  <c r="P4530" i="57"/>
  <c r="T4530" i="57"/>
  <c r="Q4531" i="57"/>
  <c r="P4531" i="57"/>
  <c r="T4531" i="57"/>
  <c r="Q4532" i="57"/>
  <c r="P4532" i="57"/>
  <c r="T4532" i="57"/>
  <c r="Q4533" i="57"/>
  <c r="P4533" i="57"/>
  <c r="T4533" i="57"/>
  <c r="Q4534" i="57"/>
  <c r="P4534" i="57"/>
  <c r="T4534" i="57"/>
  <c r="Q4535" i="57"/>
  <c r="P4535" i="57"/>
  <c r="T4535" i="57"/>
  <c r="Q4536" i="57"/>
  <c r="P4536" i="57"/>
  <c r="T4536" i="57"/>
  <c r="Q4537" i="57"/>
  <c r="P4537" i="57"/>
  <c r="T4537" i="57"/>
  <c r="Q4538" i="57"/>
  <c r="P4538" i="57"/>
  <c r="T4538" i="57"/>
  <c r="Q4539" i="57"/>
  <c r="P4539" i="57"/>
  <c r="T4539" i="57"/>
  <c r="Q4540" i="57"/>
  <c r="P4540" i="57"/>
  <c r="T4540" i="57"/>
  <c r="Q4541" i="57"/>
  <c r="P4541" i="57"/>
  <c r="T4541" i="57"/>
  <c r="Q4542" i="57"/>
  <c r="P4542" i="57"/>
  <c r="T4542" i="57"/>
  <c r="Q4543" i="57"/>
  <c r="P4543" i="57"/>
  <c r="T4543" i="57"/>
  <c r="Q4544" i="57"/>
  <c r="P4544" i="57"/>
  <c r="T4544" i="57"/>
  <c r="Q4545" i="57"/>
  <c r="P4545" i="57"/>
  <c r="T4545" i="57"/>
  <c r="Q4546" i="57"/>
  <c r="P4546" i="57"/>
  <c r="T4546" i="57"/>
  <c r="Q4547" i="57"/>
  <c r="P4547" i="57"/>
  <c r="T4547" i="57"/>
  <c r="Q4548" i="57"/>
  <c r="P4548" i="57"/>
  <c r="T4548" i="57"/>
  <c r="Q4549" i="57"/>
  <c r="P4549" i="57"/>
  <c r="T4549" i="57"/>
  <c r="Q4550" i="57"/>
  <c r="P4550" i="57"/>
  <c r="T4550" i="57"/>
  <c r="Q4551" i="57"/>
  <c r="P4551" i="57"/>
  <c r="T4551" i="57"/>
  <c r="Q4552" i="57"/>
  <c r="P4552" i="57"/>
  <c r="T4552" i="57"/>
  <c r="Q4553" i="57"/>
  <c r="P4553" i="57"/>
  <c r="T4553" i="57"/>
  <c r="Q4554" i="57"/>
  <c r="P4554" i="57"/>
  <c r="T4554" i="57"/>
  <c r="Q4555" i="57"/>
  <c r="P4555" i="57"/>
  <c r="T4555" i="57"/>
  <c r="Q4556" i="57"/>
  <c r="P4556" i="57"/>
  <c r="T4556" i="57"/>
  <c r="Q4557" i="57"/>
  <c r="P4557" i="57"/>
  <c r="T4557" i="57"/>
  <c r="Q4558" i="57"/>
  <c r="P4558" i="57"/>
  <c r="T4558" i="57"/>
  <c r="Q4559" i="57"/>
  <c r="P4559" i="57"/>
  <c r="T4559" i="57"/>
  <c r="Q4560" i="57"/>
  <c r="P4560" i="57"/>
  <c r="T4560" i="57"/>
  <c r="Q4561" i="57"/>
  <c r="P4561" i="57"/>
  <c r="T4561" i="57"/>
  <c r="Q4562" i="57"/>
  <c r="P4562" i="57"/>
  <c r="T4562" i="57"/>
  <c r="Q4563" i="57"/>
  <c r="P4563" i="57"/>
  <c r="T4563" i="57"/>
  <c r="Q4564" i="57"/>
  <c r="P4564" i="57"/>
  <c r="T4564" i="57"/>
  <c r="Q4565" i="57"/>
  <c r="P4565" i="57"/>
  <c r="T4565" i="57"/>
  <c r="Q4566" i="57"/>
  <c r="P4566" i="57"/>
  <c r="T4566" i="57"/>
  <c r="Q4567" i="57"/>
  <c r="P4567" i="57"/>
  <c r="T4567" i="57"/>
  <c r="Q4568" i="57"/>
  <c r="P4568" i="57"/>
  <c r="T4568" i="57"/>
  <c r="Q4569" i="57"/>
  <c r="P4569" i="57"/>
  <c r="T4569" i="57"/>
  <c r="Q4570" i="57"/>
  <c r="P4570" i="57"/>
  <c r="T4570" i="57"/>
  <c r="Q4571" i="57"/>
  <c r="P4571" i="57"/>
  <c r="T4571" i="57"/>
  <c r="Q4572" i="57"/>
  <c r="P4572" i="57"/>
  <c r="T4572" i="57"/>
  <c r="Q4573" i="57"/>
  <c r="P4573" i="57"/>
  <c r="T4573" i="57"/>
  <c r="Q4574" i="57"/>
  <c r="P4574" i="57"/>
  <c r="T4574" i="57"/>
  <c r="Q4575" i="57"/>
  <c r="P4575" i="57"/>
  <c r="T4575" i="57"/>
  <c r="Q4576" i="57"/>
  <c r="P4576" i="57"/>
  <c r="T4576" i="57"/>
  <c r="Q4577" i="57"/>
  <c r="P4577" i="57"/>
  <c r="T4577" i="57"/>
  <c r="Q4578" i="57"/>
  <c r="P4578" i="57"/>
  <c r="T4578" i="57"/>
  <c r="Q4579" i="57"/>
  <c r="P4579" i="57"/>
  <c r="T4579" i="57"/>
  <c r="Q4580" i="57"/>
  <c r="P4580" i="57"/>
  <c r="T4580" i="57"/>
  <c r="Q4581" i="57"/>
  <c r="P4581" i="57"/>
  <c r="T4581" i="57"/>
  <c r="Q4582" i="57"/>
  <c r="P4582" i="57"/>
  <c r="T4582" i="57"/>
  <c r="Q4583" i="57"/>
  <c r="P4583" i="57"/>
  <c r="T4583" i="57"/>
  <c r="Q4584" i="57"/>
  <c r="P4584" i="57"/>
  <c r="T4584" i="57"/>
  <c r="Q4585" i="57"/>
  <c r="P4585" i="57"/>
  <c r="T4585" i="57"/>
  <c r="Q4586" i="57"/>
  <c r="P4586" i="57"/>
  <c r="T4586" i="57"/>
  <c r="Q4587" i="57"/>
  <c r="P4587" i="57"/>
  <c r="T4587" i="57"/>
  <c r="Q4588" i="57"/>
  <c r="P4588" i="57"/>
  <c r="T4588" i="57"/>
  <c r="Q4589" i="57"/>
  <c r="P4589" i="57"/>
  <c r="T4589" i="57"/>
  <c r="Q4590" i="57"/>
  <c r="P4590" i="57"/>
  <c r="T4590" i="57"/>
  <c r="Q4591" i="57"/>
  <c r="P4591" i="57"/>
  <c r="T4591" i="57"/>
  <c r="Q4592" i="57"/>
  <c r="P4592" i="57"/>
  <c r="T4592" i="57"/>
  <c r="Q4593" i="57"/>
  <c r="P4593" i="57"/>
  <c r="T4593" i="57"/>
  <c r="Q4594" i="57"/>
  <c r="P4594" i="57"/>
  <c r="T4594" i="57"/>
  <c r="Q4595" i="57"/>
  <c r="P4595" i="57"/>
  <c r="T4595" i="57"/>
  <c r="Q4596" i="57"/>
  <c r="P4596" i="57"/>
  <c r="T4596" i="57"/>
  <c r="Q4597" i="57"/>
  <c r="P4597" i="57"/>
  <c r="T4597" i="57"/>
  <c r="Q4598" i="57"/>
  <c r="P4598" i="57"/>
  <c r="T4598" i="57"/>
  <c r="Q4599" i="57"/>
  <c r="P4599" i="57"/>
  <c r="T4599" i="57"/>
  <c r="Q4600" i="57"/>
  <c r="P4600" i="57"/>
  <c r="T4600" i="57"/>
  <c r="Q4601" i="57"/>
  <c r="P4601" i="57"/>
  <c r="T4601" i="57"/>
  <c r="Q4602" i="57"/>
  <c r="P4602" i="57"/>
  <c r="T4602" i="57"/>
  <c r="Q4603" i="57"/>
  <c r="P4603" i="57"/>
  <c r="T4603" i="57"/>
  <c r="Q4604" i="57"/>
  <c r="P4604" i="57"/>
  <c r="T4604" i="57"/>
  <c r="Q4605" i="57"/>
  <c r="P4605" i="57"/>
  <c r="T4605" i="57"/>
  <c r="Q4606" i="57"/>
  <c r="P4606" i="57"/>
  <c r="T4606" i="57"/>
  <c r="Q4607" i="57"/>
  <c r="P4607" i="57"/>
  <c r="T4607" i="57"/>
  <c r="Q4608" i="57"/>
  <c r="P4608" i="57"/>
  <c r="T4608" i="57"/>
  <c r="Q4609" i="57"/>
  <c r="P4609" i="57"/>
  <c r="T4609" i="57"/>
  <c r="Q4610" i="57"/>
  <c r="P4610" i="57"/>
  <c r="T4610" i="57"/>
  <c r="Q4611" i="57"/>
  <c r="P4611" i="57"/>
  <c r="T4611" i="57"/>
  <c r="Q4612" i="57"/>
  <c r="P4612" i="57"/>
  <c r="T4612" i="57"/>
  <c r="Q4613" i="57"/>
  <c r="P4613" i="57"/>
  <c r="T4613" i="57"/>
  <c r="Q4614" i="57"/>
  <c r="P4614" i="57"/>
  <c r="T4614" i="57"/>
  <c r="Q4615" i="57"/>
  <c r="P4615" i="57"/>
  <c r="T4615" i="57"/>
  <c r="Q4616" i="57"/>
  <c r="P4616" i="57"/>
  <c r="T4616" i="57"/>
  <c r="Q4617" i="57"/>
  <c r="P4617" i="57"/>
  <c r="T4617" i="57"/>
  <c r="Q4618" i="57"/>
  <c r="P4618" i="57"/>
  <c r="T4618" i="57"/>
  <c r="Q4619" i="57"/>
  <c r="P4619" i="57"/>
  <c r="T4619" i="57"/>
  <c r="Q4620" i="57"/>
  <c r="P4620" i="57"/>
  <c r="T4620" i="57"/>
  <c r="Q4621" i="57"/>
  <c r="P4621" i="57"/>
  <c r="T4621" i="57"/>
  <c r="Q4622" i="57"/>
  <c r="P4622" i="57"/>
  <c r="T4622" i="57"/>
  <c r="Q4623" i="57"/>
  <c r="P4623" i="57"/>
  <c r="T4623" i="57"/>
  <c r="Q4624" i="57"/>
  <c r="P4624" i="57"/>
  <c r="T4624" i="57"/>
  <c r="Q4625" i="57"/>
  <c r="P4625" i="57"/>
  <c r="T4625" i="57"/>
  <c r="Q4626" i="57"/>
  <c r="P4626" i="57"/>
  <c r="T4626" i="57"/>
  <c r="Q4627" i="57"/>
  <c r="P4627" i="57"/>
  <c r="T4627" i="57"/>
  <c r="Q4628" i="57"/>
  <c r="P4628" i="57"/>
  <c r="T4628" i="57"/>
  <c r="Q4629" i="57"/>
  <c r="P4629" i="57"/>
  <c r="T4629" i="57"/>
  <c r="Q4630" i="57"/>
  <c r="P4630" i="57"/>
  <c r="T4630" i="57"/>
  <c r="Q4631" i="57"/>
  <c r="P4631" i="57"/>
  <c r="T4631" i="57"/>
  <c r="Q4632" i="57"/>
  <c r="P4632" i="57"/>
  <c r="T4632" i="57"/>
  <c r="Q4633" i="57"/>
  <c r="P4633" i="57"/>
  <c r="T4633" i="57"/>
  <c r="Q4634" i="57"/>
  <c r="P4634" i="57"/>
  <c r="T4634" i="57"/>
  <c r="Q4635" i="57"/>
  <c r="P4635" i="57"/>
  <c r="T4635" i="57"/>
  <c r="Q4636" i="57"/>
  <c r="P4636" i="57"/>
  <c r="T4636" i="57"/>
  <c r="Q4637" i="57"/>
  <c r="P4637" i="57"/>
  <c r="T4637" i="57"/>
  <c r="Q4638" i="57"/>
  <c r="P4638" i="57"/>
  <c r="T4638" i="57"/>
  <c r="Q4639" i="57"/>
  <c r="P4639" i="57"/>
  <c r="T4639" i="57"/>
  <c r="Q4640" i="57"/>
  <c r="P4640" i="57"/>
  <c r="T4640" i="57"/>
  <c r="Q4641" i="57"/>
  <c r="P4641" i="57"/>
  <c r="T4641" i="57"/>
  <c r="Q4642" i="57"/>
  <c r="P4642" i="57"/>
  <c r="T4642" i="57"/>
  <c r="Q4643" i="57"/>
  <c r="P4643" i="57"/>
  <c r="T4643" i="57"/>
  <c r="Q4644" i="57"/>
  <c r="P4644" i="57"/>
  <c r="T4644" i="57"/>
  <c r="Q4645" i="57"/>
  <c r="P4645" i="57"/>
  <c r="T4645" i="57"/>
  <c r="Q4646" i="57"/>
  <c r="P4646" i="57"/>
  <c r="T4646" i="57"/>
  <c r="Q4647" i="57"/>
  <c r="P4647" i="57"/>
  <c r="T4647" i="57"/>
  <c r="Q4648" i="57"/>
  <c r="P4648" i="57"/>
  <c r="T4648" i="57"/>
  <c r="Q4649" i="57"/>
  <c r="P4649" i="57"/>
  <c r="T4649" i="57"/>
  <c r="Q4650" i="57"/>
  <c r="P4650" i="57"/>
  <c r="T4650" i="57"/>
  <c r="Q4651" i="57"/>
  <c r="P4651" i="57"/>
  <c r="T4651" i="57"/>
  <c r="Q4652" i="57"/>
  <c r="P4652" i="57"/>
  <c r="T4652" i="57"/>
  <c r="Q4653" i="57"/>
  <c r="P4653" i="57"/>
  <c r="T4653" i="57"/>
  <c r="Q4654" i="57"/>
  <c r="P4654" i="57"/>
  <c r="T4654" i="57"/>
  <c r="Q4655" i="57"/>
  <c r="P4655" i="57"/>
  <c r="T4655" i="57"/>
  <c r="Q4656" i="57"/>
  <c r="P4656" i="57"/>
  <c r="T4656" i="57"/>
  <c r="Q4657" i="57"/>
  <c r="P4657" i="57"/>
  <c r="T4657" i="57"/>
  <c r="Q4658" i="57"/>
  <c r="P4658" i="57"/>
  <c r="T4658" i="57"/>
  <c r="Q4659" i="57"/>
  <c r="P4659" i="57"/>
  <c r="T4659" i="57"/>
  <c r="Q4660" i="57"/>
  <c r="P4660" i="57"/>
  <c r="T4660" i="57"/>
  <c r="Q4661" i="57"/>
  <c r="P4661" i="57"/>
  <c r="T4661" i="57"/>
  <c r="Q4662" i="57"/>
  <c r="P4662" i="57"/>
  <c r="T4662" i="57"/>
  <c r="Q4663" i="57"/>
  <c r="P4663" i="57"/>
  <c r="T4663" i="57"/>
  <c r="Q4664" i="57"/>
  <c r="P4664" i="57"/>
  <c r="T4664" i="57"/>
  <c r="Q4665" i="57"/>
  <c r="P4665" i="57"/>
  <c r="T4665" i="57"/>
  <c r="Q4666" i="57"/>
  <c r="P4666" i="57"/>
  <c r="T4666" i="57"/>
  <c r="Q4667" i="57"/>
  <c r="P4667" i="57"/>
  <c r="T4667" i="57"/>
  <c r="Q4668" i="57"/>
  <c r="P4668" i="57"/>
  <c r="T4668" i="57"/>
  <c r="Q4669" i="57"/>
  <c r="P4669" i="57"/>
  <c r="T4669" i="57"/>
  <c r="Q4670" i="57"/>
  <c r="P4670" i="57"/>
  <c r="T4670" i="57"/>
  <c r="Q4671" i="57"/>
  <c r="P4671" i="57"/>
  <c r="T4671" i="57"/>
  <c r="Q4672" i="57"/>
  <c r="P4672" i="57"/>
  <c r="T4672" i="57"/>
  <c r="Q4673" i="57"/>
  <c r="P4673" i="57"/>
  <c r="T4673" i="57"/>
  <c r="Q4674" i="57"/>
  <c r="P4674" i="57"/>
  <c r="T4674" i="57"/>
  <c r="Q4675" i="57"/>
  <c r="P4675" i="57"/>
  <c r="T4675" i="57"/>
  <c r="Q4676" i="57"/>
  <c r="P4676" i="57"/>
  <c r="T4676" i="57"/>
  <c r="Q4677" i="57"/>
  <c r="P4677" i="57"/>
  <c r="T4677" i="57"/>
  <c r="Q4678" i="57"/>
  <c r="P4678" i="57"/>
  <c r="T4678" i="57"/>
  <c r="Q4679" i="57"/>
  <c r="P4679" i="57"/>
  <c r="T4679" i="57"/>
  <c r="Q4680" i="57"/>
  <c r="P4680" i="57"/>
  <c r="T4680" i="57"/>
  <c r="Q4681" i="57"/>
  <c r="P4681" i="57"/>
  <c r="T4681" i="57"/>
  <c r="Q4682" i="57"/>
  <c r="P4682" i="57"/>
  <c r="T4682" i="57"/>
  <c r="Q4683" i="57"/>
  <c r="P4683" i="57"/>
  <c r="T4683" i="57"/>
  <c r="Q4684" i="57"/>
  <c r="P4684" i="57"/>
  <c r="T4684" i="57"/>
  <c r="Q4685" i="57"/>
  <c r="P4685" i="57"/>
  <c r="T4685" i="57"/>
  <c r="Q4686" i="57"/>
  <c r="P4686" i="57"/>
  <c r="T4686" i="57"/>
  <c r="Q4687" i="57"/>
  <c r="P4687" i="57"/>
  <c r="T4687" i="57"/>
  <c r="Q4688" i="57"/>
  <c r="P4688" i="57"/>
  <c r="T4688" i="57"/>
  <c r="Q4689" i="57"/>
  <c r="P4689" i="57"/>
  <c r="T4689" i="57"/>
  <c r="Q4690" i="57"/>
  <c r="P4690" i="57"/>
  <c r="T4690" i="57"/>
  <c r="Q4691" i="57"/>
  <c r="P4691" i="57"/>
  <c r="T4691" i="57"/>
  <c r="Q4692" i="57"/>
  <c r="P4692" i="57"/>
  <c r="T4692" i="57"/>
  <c r="Q4693" i="57"/>
  <c r="P4693" i="57"/>
  <c r="T4693" i="57"/>
  <c r="Q4694" i="57"/>
  <c r="P4694" i="57"/>
  <c r="T4694" i="57"/>
  <c r="Q4695" i="57"/>
  <c r="P4695" i="57"/>
  <c r="T4695" i="57"/>
  <c r="Q4696" i="57"/>
  <c r="P4696" i="57"/>
  <c r="T4696" i="57"/>
  <c r="Q4697" i="57"/>
  <c r="P4697" i="57"/>
  <c r="T4697" i="57"/>
  <c r="Q4698" i="57"/>
  <c r="P4698" i="57"/>
  <c r="T4698" i="57"/>
  <c r="Q4699" i="57"/>
  <c r="P4699" i="57"/>
  <c r="T4699" i="57"/>
  <c r="Q4700" i="57"/>
  <c r="P4700" i="57"/>
  <c r="T4700" i="57"/>
  <c r="Q4701" i="57"/>
  <c r="P4701" i="57"/>
  <c r="T4701" i="57"/>
  <c r="Q4702" i="57"/>
  <c r="P4702" i="57"/>
  <c r="T4702" i="57"/>
  <c r="Q4703" i="57"/>
  <c r="P4703" i="57"/>
  <c r="T4703" i="57"/>
  <c r="Q4704" i="57"/>
  <c r="P4704" i="57"/>
  <c r="T4704" i="57"/>
  <c r="Q4705" i="57"/>
  <c r="P4705" i="57"/>
  <c r="T4705" i="57"/>
  <c r="Q4706" i="57"/>
  <c r="P4706" i="57"/>
  <c r="T4706" i="57"/>
  <c r="Q4707" i="57"/>
  <c r="P4707" i="57"/>
  <c r="T4707" i="57"/>
  <c r="Q4708" i="57"/>
  <c r="P4708" i="57"/>
  <c r="T4708" i="57"/>
  <c r="Q4709" i="57"/>
  <c r="P4709" i="57"/>
  <c r="T4709" i="57"/>
  <c r="Q4710" i="57"/>
  <c r="P4710" i="57"/>
  <c r="T4710" i="57"/>
  <c r="Q4711" i="57"/>
  <c r="P4711" i="57"/>
  <c r="T4711" i="57"/>
  <c r="Q4712" i="57"/>
  <c r="P4712" i="57"/>
  <c r="T4712" i="57"/>
  <c r="Q4713" i="57"/>
  <c r="P4713" i="57"/>
  <c r="T4713" i="57"/>
  <c r="Q4714" i="57"/>
  <c r="P4714" i="57"/>
  <c r="T4714" i="57"/>
  <c r="Q4715" i="57"/>
  <c r="P4715" i="57"/>
  <c r="T4715" i="57"/>
  <c r="Q4716" i="57"/>
  <c r="P4716" i="57"/>
  <c r="T4716" i="57"/>
  <c r="Q4717" i="57"/>
  <c r="P4717" i="57"/>
  <c r="T4717" i="57"/>
  <c r="Q4718" i="57"/>
  <c r="P4718" i="57"/>
  <c r="T4718" i="57"/>
  <c r="Q4719" i="57"/>
  <c r="P4719" i="57"/>
  <c r="T4719" i="57"/>
  <c r="Q4720" i="57"/>
  <c r="P4720" i="57"/>
  <c r="T4720" i="57"/>
  <c r="Q4721" i="57"/>
  <c r="P4721" i="57"/>
  <c r="T4721" i="57"/>
  <c r="Q4722" i="57"/>
  <c r="P4722" i="57"/>
  <c r="T4722" i="57"/>
  <c r="Q4723" i="57"/>
  <c r="P4723" i="57"/>
  <c r="T4723" i="57"/>
  <c r="Q4724" i="57"/>
  <c r="P4724" i="57"/>
  <c r="T4724" i="57"/>
  <c r="Q4725" i="57"/>
  <c r="P4725" i="57"/>
  <c r="T4725" i="57"/>
  <c r="Q4726" i="57"/>
  <c r="P4726" i="57"/>
  <c r="T4726" i="57"/>
  <c r="Q4727" i="57"/>
  <c r="P4727" i="57"/>
  <c r="T4727" i="57"/>
  <c r="Q4728" i="57"/>
  <c r="P4728" i="57"/>
  <c r="T4728" i="57"/>
  <c r="Q4729" i="57"/>
  <c r="P4729" i="57"/>
  <c r="T4729" i="57"/>
  <c r="Q4730" i="57"/>
  <c r="P4730" i="57"/>
  <c r="T4730" i="57"/>
  <c r="Q4731" i="57"/>
  <c r="P4731" i="57"/>
  <c r="T4731" i="57"/>
  <c r="Q4732" i="57"/>
  <c r="P4732" i="57"/>
  <c r="T4732" i="57"/>
  <c r="Q4733" i="57"/>
  <c r="P4733" i="57"/>
  <c r="T4733" i="57"/>
  <c r="Q4734" i="57"/>
  <c r="P4734" i="57"/>
  <c r="T4734" i="57"/>
  <c r="Q4735" i="57"/>
  <c r="P4735" i="57"/>
  <c r="T4735" i="57"/>
  <c r="Q4736" i="57"/>
  <c r="P4736" i="57"/>
  <c r="T4736" i="57"/>
  <c r="Q4737" i="57"/>
  <c r="P4737" i="57"/>
  <c r="T4737" i="57"/>
  <c r="Q4738" i="57"/>
  <c r="P4738" i="57"/>
  <c r="T4738" i="57"/>
  <c r="Q4739" i="57"/>
  <c r="P4739" i="57"/>
  <c r="T4739" i="57"/>
  <c r="Q4740" i="57"/>
  <c r="P4740" i="57"/>
  <c r="T4740" i="57"/>
  <c r="Q4741" i="57"/>
  <c r="P4741" i="57"/>
  <c r="T4741" i="57"/>
  <c r="Q4742" i="57"/>
  <c r="P4742" i="57"/>
  <c r="T4742" i="57"/>
  <c r="Q4743" i="57"/>
  <c r="P4743" i="57"/>
  <c r="T4743" i="57"/>
  <c r="Q4744" i="57"/>
  <c r="P4744" i="57"/>
  <c r="T4744" i="57"/>
  <c r="Q4745" i="57"/>
  <c r="P4745" i="57"/>
  <c r="T4745" i="57"/>
  <c r="Q4746" i="57"/>
  <c r="P4746" i="57"/>
  <c r="T4746" i="57"/>
  <c r="Q4747" i="57"/>
  <c r="P4747" i="57"/>
  <c r="T4747" i="57"/>
  <c r="Q4748" i="57"/>
  <c r="P4748" i="57"/>
  <c r="T4748" i="57"/>
  <c r="Q4749" i="57"/>
  <c r="P4749" i="57"/>
  <c r="T4749" i="57"/>
  <c r="Q4750" i="57"/>
  <c r="P4750" i="57"/>
  <c r="T4750" i="57"/>
  <c r="Q4751" i="57"/>
  <c r="P4751" i="57"/>
  <c r="T4751" i="57"/>
  <c r="Q4752" i="57"/>
  <c r="P4752" i="57"/>
  <c r="T4752" i="57"/>
  <c r="Q4753" i="57"/>
  <c r="P4753" i="57"/>
  <c r="T4753" i="57"/>
  <c r="Q4754" i="57"/>
  <c r="P4754" i="57"/>
  <c r="T4754" i="57"/>
  <c r="Q4755" i="57"/>
  <c r="P4755" i="57"/>
  <c r="T4755" i="57"/>
  <c r="Q4756" i="57"/>
  <c r="P4756" i="57"/>
  <c r="T4756" i="57"/>
  <c r="Q4757" i="57"/>
  <c r="P4757" i="57"/>
  <c r="T4757" i="57"/>
  <c r="Q4758" i="57"/>
  <c r="P4758" i="57"/>
  <c r="T4758" i="57"/>
  <c r="Q4759" i="57"/>
  <c r="P4759" i="57"/>
  <c r="T4759" i="57"/>
  <c r="Q4760" i="57"/>
  <c r="P4760" i="57"/>
  <c r="T4760" i="57"/>
  <c r="Q4761" i="57"/>
  <c r="P4761" i="57"/>
  <c r="T4761" i="57"/>
  <c r="Q4762" i="57"/>
  <c r="P4762" i="57"/>
  <c r="T4762" i="57"/>
  <c r="Q4763" i="57"/>
  <c r="P4763" i="57"/>
  <c r="T4763" i="57"/>
  <c r="Q4764" i="57"/>
  <c r="P4764" i="57"/>
  <c r="T4764" i="57"/>
  <c r="Q4765" i="57"/>
  <c r="P4765" i="57"/>
  <c r="T4765" i="57"/>
  <c r="Q4766" i="57"/>
  <c r="P4766" i="57"/>
  <c r="T4766" i="57"/>
  <c r="Q4767" i="57"/>
  <c r="P4767" i="57"/>
  <c r="T4767" i="57"/>
  <c r="Q4768" i="57"/>
  <c r="P4768" i="57"/>
  <c r="T4768" i="57"/>
  <c r="Q4769" i="57"/>
  <c r="P4769" i="57"/>
  <c r="T4769" i="57"/>
  <c r="Q4770" i="57"/>
  <c r="P4770" i="57"/>
  <c r="T4770" i="57"/>
  <c r="Q4771" i="57"/>
  <c r="P4771" i="57"/>
  <c r="T4771" i="57"/>
  <c r="Q4772" i="57"/>
  <c r="P4772" i="57"/>
  <c r="T4772" i="57"/>
  <c r="Q4773" i="57"/>
  <c r="P4773" i="57"/>
  <c r="T4773" i="57"/>
  <c r="Q4774" i="57"/>
  <c r="P4774" i="57"/>
  <c r="T4774" i="57"/>
  <c r="Q4775" i="57"/>
  <c r="P4775" i="57"/>
  <c r="T4775" i="57"/>
  <c r="Q4776" i="57"/>
  <c r="P4776" i="57"/>
  <c r="T4776" i="57"/>
  <c r="Q4777" i="57"/>
  <c r="P4777" i="57"/>
  <c r="T4777" i="57"/>
  <c r="Q4778" i="57"/>
  <c r="P4778" i="57"/>
  <c r="T4778" i="57"/>
  <c r="Q4779" i="57"/>
  <c r="P4779" i="57"/>
  <c r="T4779" i="57"/>
  <c r="Q4780" i="57"/>
  <c r="P4780" i="57"/>
  <c r="T4780" i="57"/>
  <c r="Q4781" i="57"/>
  <c r="P4781" i="57"/>
  <c r="T4781" i="57"/>
  <c r="Q4782" i="57"/>
  <c r="P4782" i="57"/>
  <c r="T4782" i="57"/>
  <c r="Q4783" i="57"/>
  <c r="P4783" i="57"/>
  <c r="T4783" i="57"/>
  <c r="Q4784" i="57"/>
  <c r="P4784" i="57"/>
  <c r="T4784" i="57"/>
  <c r="Q4785" i="57"/>
  <c r="P4785" i="57"/>
  <c r="T4785" i="57"/>
  <c r="Q4786" i="57"/>
  <c r="P4786" i="57"/>
  <c r="T4786" i="57"/>
  <c r="Q4787" i="57"/>
  <c r="P4787" i="57"/>
  <c r="T4787" i="57"/>
  <c r="Q4788" i="57"/>
  <c r="P4788" i="57"/>
  <c r="T4788" i="57"/>
  <c r="Q4789" i="57"/>
  <c r="P4789" i="57"/>
  <c r="T4789" i="57"/>
  <c r="Q4790" i="57"/>
  <c r="P4790" i="57"/>
  <c r="T4790" i="57"/>
  <c r="Q4791" i="57"/>
  <c r="P4791" i="57"/>
  <c r="T4791" i="57"/>
  <c r="Q4792" i="57"/>
  <c r="P4792" i="57"/>
  <c r="T4792" i="57"/>
  <c r="Q4793" i="57"/>
  <c r="P4793" i="57"/>
  <c r="T4793" i="57"/>
  <c r="Q4794" i="57"/>
  <c r="P4794" i="57"/>
  <c r="T4794" i="57"/>
  <c r="Q4795" i="57"/>
  <c r="P4795" i="57"/>
  <c r="T4795" i="57"/>
  <c r="Q4796" i="57"/>
  <c r="P4796" i="57"/>
  <c r="T4796" i="57"/>
  <c r="Q4797" i="57"/>
  <c r="P4797" i="57"/>
  <c r="T4797" i="57"/>
  <c r="Q4798" i="57"/>
  <c r="P4798" i="57"/>
  <c r="T4798" i="57"/>
  <c r="Q4799" i="57"/>
  <c r="P4799" i="57"/>
  <c r="T4799" i="57"/>
  <c r="Q4800" i="57"/>
  <c r="P4800" i="57"/>
  <c r="T4800" i="57"/>
  <c r="Q4801" i="57"/>
  <c r="P4801" i="57"/>
  <c r="T4801" i="57"/>
  <c r="Q4802" i="57"/>
  <c r="P4802" i="57"/>
  <c r="T4802" i="57"/>
  <c r="Q4803" i="57"/>
  <c r="P4803" i="57"/>
  <c r="T4803" i="57"/>
  <c r="Q4804" i="57"/>
  <c r="P4804" i="57"/>
  <c r="T4804" i="57"/>
  <c r="Q4805" i="57"/>
  <c r="P4805" i="57"/>
  <c r="T4805" i="57"/>
  <c r="Q4806" i="57"/>
  <c r="P4806" i="57"/>
  <c r="T4806" i="57"/>
  <c r="Q4807" i="57"/>
  <c r="P4807" i="57"/>
  <c r="T4807" i="57"/>
  <c r="Q4808" i="57"/>
  <c r="P4808" i="57"/>
  <c r="T4808" i="57"/>
  <c r="Q4809" i="57"/>
  <c r="P4809" i="57"/>
  <c r="T4809" i="57"/>
  <c r="Q4810" i="57"/>
  <c r="P4810" i="57"/>
  <c r="T4810" i="57"/>
  <c r="Q4811" i="57"/>
  <c r="P4811" i="57"/>
  <c r="T4811" i="57"/>
  <c r="Q4812" i="57"/>
  <c r="P4812" i="57"/>
  <c r="T4812" i="57"/>
  <c r="Q4813" i="57"/>
  <c r="P4813" i="57"/>
  <c r="T4813" i="57"/>
  <c r="Q4814" i="57"/>
  <c r="P4814" i="57"/>
  <c r="T4814" i="57"/>
  <c r="Q4815" i="57"/>
  <c r="P4815" i="57"/>
  <c r="T4815" i="57"/>
  <c r="Q4816" i="57"/>
  <c r="P4816" i="57"/>
  <c r="T4816" i="57"/>
  <c r="Q4817" i="57"/>
  <c r="P4817" i="57"/>
  <c r="T4817" i="57"/>
  <c r="Q4818" i="57"/>
  <c r="P4818" i="57"/>
  <c r="T4818" i="57"/>
  <c r="Q4819" i="57"/>
  <c r="P4819" i="57"/>
  <c r="T4819" i="57"/>
  <c r="Q4820" i="57"/>
  <c r="P4820" i="57"/>
  <c r="T4820" i="57"/>
  <c r="Q4821" i="57"/>
  <c r="P4821" i="57"/>
  <c r="T4821" i="57"/>
  <c r="Q4822" i="57"/>
  <c r="P4822" i="57"/>
  <c r="T4822" i="57"/>
  <c r="Q4823" i="57"/>
  <c r="P4823" i="57"/>
  <c r="T4823" i="57"/>
  <c r="Q4824" i="57"/>
  <c r="P4824" i="57"/>
  <c r="T4824" i="57"/>
  <c r="Q4825" i="57"/>
  <c r="P4825" i="57"/>
  <c r="T4825" i="57"/>
  <c r="Q4826" i="57"/>
  <c r="P4826" i="57"/>
  <c r="T4826" i="57"/>
  <c r="Q4827" i="57"/>
  <c r="P4827" i="57"/>
  <c r="T4827" i="57"/>
  <c r="Q4828" i="57"/>
  <c r="P4828" i="57"/>
  <c r="T4828" i="57"/>
  <c r="Q4829" i="57"/>
  <c r="P4829" i="57"/>
  <c r="T4829" i="57"/>
  <c r="Q4830" i="57"/>
  <c r="P4830" i="57"/>
  <c r="T4830" i="57"/>
  <c r="Q4831" i="57"/>
  <c r="P4831" i="57"/>
  <c r="T4831" i="57"/>
  <c r="Q4832" i="57"/>
  <c r="P4832" i="57"/>
  <c r="T4832" i="57"/>
  <c r="Q4833" i="57"/>
  <c r="P4833" i="57"/>
  <c r="T4833" i="57"/>
  <c r="Q4834" i="57"/>
  <c r="P4834" i="57"/>
  <c r="T4834" i="57"/>
  <c r="Q4835" i="57"/>
  <c r="P4835" i="57"/>
  <c r="T4835" i="57"/>
  <c r="Q4836" i="57"/>
  <c r="P4836" i="57"/>
  <c r="T4836" i="57"/>
  <c r="Q4837" i="57"/>
  <c r="P4837" i="57"/>
  <c r="T4837" i="57"/>
  <c r="Q4838" i="57"/>
  <c r="P4838" i="57"/>
  <c r="T4838" i="57"/>
  <c r="Q4839" i="57"/>
  <c r="P4839" i="57"/>
  <c r="T4839" i="57"/>
  <c r="Q4840" i="57"/>
  <c r="P4840" i="57"/>
  <c r="T4840" i="57"/>
  <c r="Q4841" i="57"/>
  <c r="P4841" i="57"/>
  <c r="T4841" i="57"/>
  <c r="Q4842" i="57"/>
  <c r="P4842" i="57"/>
  <c r="T4842" i="57"/>
  <c r="Q4843" i="57"/>
  <c r="P4843" i="57"/>
  <c r="T4843" i="57"/>
  <c r="Q4844" i="57"/>
  <c r="P4844" i="57"/>
  <c r="T4844" i="57"/>
  <c r="Q4845" i="57"/>
  <c r="P4845" i="57"/>
  <c r="T4845" i="57"/>
  <c r="Q4846" i="57"/>
  <c r="P4846" i="57"/>
  <c r="T4846" i="57"/>
  <c r="Q4847" i="57"/>
  <c r="P4847" i="57"/>
  <c r="T4847" i="57"/>
  <c r="Q4848" i="57"/>
  <c r="P4848" i="57"/>
  <c r="T4848" i="57"/>
  <c r="Q4849" i="57"/>
  <c r="P4849" i="57"/>
  <c r="T4849" i="57"/>
  <c r="Q4850" i="57"/>
  <c r="P4850" i="57"/>
  <c r="T4850" i="57"/>
  <c r="Q4851" i="57"/>
  <c r="P4851" i="57"/>
  <c r="T4851" i="57"/>
  <c r="Q4852" i="57"/>
  <c r="P4852" i="57"/>
  <c r="T4852" i="57"/>
  <c r="Q4853" i="57"/>
  <c r="P4853" i="57"/>
  <c r="T4853" i="57"/>
  <c r="Q4854" i="57"/>
  <c r="P4854" i="57"/>
  <c r="T4854" i="57"/>
  <c r="Q4855" i="57"/>
  <c r="P4855" i="57"/>
  <c r="T4855" i="57"/>
  <c r="Q4856" i="57"/>
  <c r="P4856" i="57"/>
  <c r="T4856" i="57"/>
  <c r="Q4857" i="57"/>
  <c r="P4857" i="57"/>
  <c r="T4857" i="57"/>
  <c r="Q4858" i="57"/>
  <c r="P4858" i="57"/>
  <c r="T4858" i="57"/>
  <c r="Q4859" i="57"/>
  <c r="P4859" i="57"/>
  <c r="T4859" i="57"/>
  <c r="Q4860" i="57"/>
  <c r="P4860" i="57"/>
  <c r="T4860" i="57"/>
  <c r="Q4861" i="57"/>
  <c r="P4861" i="57"/>
  <c r="T4861" i="57"/>
  <c r="Q4862" i="57"/>
  <c r="P4862" i="57"/>
  <c r="T4862" i="57"/>
  <c r="Q4863" i="57"/>
  <c r="P4863" i="57"/>
  <c r="T4863" i="57"/>
  <c r="Q4864" i="57"/>
  <c r="P4864" i="57"/>
  <c r="T4864" i="57"/>
  <c r="Q4865" i="57"/>
  <c r="P4865" i="57"/>
  <c r="T4865" i="57"/>
  <c r="Q4866" i="57"/>
  <c r="P4866" i="57"/>
  <c r="T4866" i="57"/>
  <c r="Q4867" i="57"/>
  <c r="P4867" i="57"/>
  <c r="T4867" i="57"/>
  <c r="Q4868" i="57"/>
  <c r="P4868" i="57"/>
  <c r="T4868" i="57"/>
  <c r="Q4869" i="57"/>
  <c r="P4869" i="57"/>
  <c r="T4869" i="57"/>
  <c r="Q4870" i="57"/>
  <c r="P4870" i="57"/>
  <c r="T4870" i="57"/>
  <c r="Q4871" i="57"/>
  <c r="P4871" i="57"/>
  <c r="T4871" i="57"/>
  <c r="Q4872" i="57"/>
  <c r="P4872" i="57"/>
  <c r="T4872" i="57"/>
  <c r="Q4873" i="57"/>
  <c r="P4873" i="57"/>
  <c r="T4873" i="57"/>
  <c r="Q4874" i="57"/>
  <c r="P4874" i="57"/>
  <c r="T4874" i="57"/>
  <c r="Q4875" i="57"/>
  <c r="P4875" i="57"/>
  <c r="T4875" i="57"/>
  <c r="Q4876" i="57"/>
  <c r="P4876" i="57"/>
  <c r="T4876" i="57"/>
  <c r="Q4877" i="57"/>
  <c r="P4877" i="57"/>
  <c r="T4877" i="57"/>
  <c r="Q4878" i="57"/>
  <c r="P4878" i="57"/>
  <c r="T4878" i="57"/>
  <c r="Q4879" i="57"/>
  <c r="P4879" i="57"/>
  <c r="T4879" i="57"/>
  <c r="Q4880" i="57"/>
  <c r="P4880" i="57"/>
  <c r="T4880" i="57"/>
  <c r="Q4881" i="57"/>
  <c r="P4881" i="57"/>
  <c r="T4881" i="57"/>
  <c r="Q4882" i="57"/>
  <c r="P4882" i="57"/>
  <c r="T4882" i="57"/>
  <c r="Q4883" i="57"/>
  <c r="P4883" i="57"/>
  <c r="T4883" i="57"/>
  <c r="Q4884" i="57"/>
  <c r="P4884" i="57"/>
  <c r="T4884" i="57"/>
  <c r="Q4885" i="57"/>
  <c r="P4885" i="57"/>
  <c r="T4885" i="57"/>
  <c r="Q4886" i="57"/>
  <c r="P4886" i="57"/>
  <c r="T4886" i="57"/>
  <c r="Q4887" i="57"/>
  <c r="P4887" i="57"/>
  <c r="T4887" i="57"/>
  <c r="Q4888" i="57"/>
  <c r="P4888" i="57"/>
  <c r="T4888" i="57"/>
  <c r="Q4889" i="57"/>
  <c r="P4889" i="57"/>
  <c r="T4889" i="57"/>
  <c r="Q4890" i="57"/>
  <c r="P4890" i="57"/>
  <c r="T4890" i="57"/>
  <c r="Q4891" i="57"/>
  <c r="P4891" i="57"/>
  <c r="T4891" i="57"/>
  <c r="Q4892" i="57"/>
  <c r="P4892" i="57"/>
  <c r="T4892" i="57"/>
  <c r="Q4893" i="57"/>
  <c r="P4893" i="57"/>
  <c r="T4893" i="57"/>
  <c r="Q4894" i="57"/>
  <c r="P4894" i="57"/>
  <c r="T4894" i="57"/>
  <c r="Q4895" i="57"/>
  <c r="P4895" i="57"/>
  <c r="T4895" i="57"/>
  <c r="Q4896" i="57"/>
  <c r="P4896" i="57"/>
  <c r="T4896" i="57"/>
  <c r="Q4897" i="57"/>
  <c r="P4897" i="57"/>
  <c r="T4897" i="57"/>
  <c r="Q4898" i="57"/>
  <c r="P4898" i="57"/>
  <c r="T4898" i="57"/>
  <c r="Q4899" i="57"/>
  <c r="P4899" i="57"/>
  <c r="T4899" i="57"/>
  <c r="Q4900" i="57"/>
  <c r="P4900" i="57"/>
  <c r="T4900" i="57"/>
  <c r="Q4901" i="57"/>
  <c r="P4901" i="57"/>
  <c r="T4901" i="57"/>
  <c r="Q4902" i="57"/>
  <c r="P4902" i="57"/>
  <c r="T4902" i="57"/>
  <c r="Q4903" i="57"/>
  <c r="P4903" i="57"/>
  <c r="T4903" i="57"/>
  <c r="Q4904" i="57"/>
  <c r="P4904" i="57"/>
  <c r="T4904" i="57"/>
  <c r="Q4905" i="57"/>
  <c r="P4905" i="57"/>
  <c r="T4905" i="57"/>
  <c r="Q4906" i="57"/>
  <c r="P4906" i="57"/>
  <c r="T4906" i="57"/>
  <c r="Q4907" i="57"/>
  <c r="P4907" i="57"/>
  <c r="T4907" i="57"/>
  <c r="Q4908" i="57"/>
  <c r="P4908" i="57"/>
  <c r="T4908" i="57"/>
  <c r="Q4909" i="57"/>
  <c r="P4909" i="57"/>
  <c r="T4909" i="57"/>
  <c r="Q4910" i="57"/>
  <c r="P4910" i="57"/>
  <c r="T4910" i="57"/>
  <c r="Q4911" i="57"/>
  <c r="P4911" i="57"/>
  <c r="T4911" i="57"/>
  <c r="Q4912" i="57"/>
  <c r="P4912" i="57"/>
  <c r="T4912" i="57"/>
  <c r="Q4913" i="57"/>
  <c r="P4913" i="57"/>
  <c r="T4913" i="57"/>
  <c r="Q4914" i="57"/>
  <c r="P4914" i="57"/>
  <c r="T4914" i="57"/>
  <c r="Q4915" i="57"/>
  <c r="P4915" i="57"/>
  <c r="T4915" i="57"/>
  <c r="Q4916" i="57"/>
  <c r="P4916" i="57"/>
  <c r="T4916" i="57"/>
  <c r="Q4917" i="57"/>
  <c r="P4917" i="57"/>
  <c r="T4917" i="57"/>
  <c r="Q4918" i="57"/>
  <c r="P4918" i="57"/>
  <c r="T4918" i="57"/>
  <c r="Q4919" i="57"/>
  <c r="P4919" i="57"/>
  <c r="T4919" i="57"/>
  <c r="Q4920" i="57"/>
  <c r="P4920" i="57"/>
  <c r="T4920" i="57"/>
  <c r="Q4921" i="57"/>
  <c r="P4921" i="57"/>
  <c r="T4921" i="57"/>
  <c r="Q4922" i="57"/>
  <c r="P4922" i="57"/>
  <c r="T4922" i="57"/>
  <c r="Q4923" i="57"/>
  <c r="P4923" i="57"/>
  <c r="T4923" i="57"/>
  <c r="Q4924" i="57"/>
  <c r="P4924" i="57"/>
  <c r="T4924" i="57"/>
  <c r="Q4925" i="57"/>
  <c r="P4925" i="57"/>
  <c r="T4925" i="57"/>
  <c r="Q4926" i="57"/>
  <c r="P4926" i="57"/>
  <c r="T4926" i="57"/>
  <c r="Q4927" i="57"/>
  <c r="P4927" i="57"/>
  <c r="T4927" i="57"/>
  <c r="Q4928" i="57"/>
  <c r="P4928" i="57"/>
  <c r="T4928" i="57"/>
  <c r="Q4929" i="57"/>
  <c r="P4929" i="57"/>
  <c r="T4929" i="57"/>
  <c r="Q4930" i="57"/>
  <c r="P4930" i="57"/>
  <c r="T4930" i="57"/>
  <c r="Q4931" i="57"/>
  <c r="P4931" i="57"/>
  <c r="T4931" i="57"/>
  <c r="Q4932" i="57"/>
  <c r="P4932" i="57"/>
  <c r="T4932" i="57"/>
  <c r="Q4933" i="57"/>
  <c r="P4933" i="57"/>
  <c r="T4933" i="57"/>
  <c r="Q4934" i="57"/>
  <c r="P4934" i="57"/>
  <c r="T4934" i="57"/>
  <c r="Q4935" i="57"/>
  <c r="P4935" i="57"/>
  <c r="T4935" i="57"/>
  <c r="Q4936" i="57"/>
  <c r="P4936" i="57"/>
  <c r="T4936" i="57"/>
  <c r="Q4937" i="57"/>
  <c r="P4937" i="57"/>
  <c r="T4937" i="57"/>
  <c r="Q4938" i="57"/>
  <c r="P4938" i="57"/>
  <c r="T4938" i="57"/>
  <c r="Q4939" i="57"/>
  <c r="P4939" i="57"/>
  <c r="T4939" i="57"/>
  <c r="Q4940" i="57"/>
  <c r="P4940" i="57"/>
  <c r="T4940" i="57"/>
  <c r="Q4941" i="57"/>
  <c r="P4941" i="57"/>
  <c r="T4941" i="57"/>
  <c r="Q4942" i="57"/>
  <c r="P4942" i="57"/>
  <c r="T4942" i="57"/>
  <c r="Q4943" i="57"/>
  <c r="P4943" i="57"/>
  <c r="T4943" i="57"/>
  <c r="Q4944" i="57"/>
  <c r="P4944" i="57"/>
  <c r="T4944" i="57"/>
  <c r="Q4945" i="57"/>
  <c r="P4945" i="57"/>
  <c r="T4945" i="57"/>
  <c r="Q4946" i="57"/>
  <c r="P4946" i="57"/>
  <c r="T4946" i="57"/>
  <c r="Q4947" i="57"/>
  <c r="P4947" i="57"/>
  <c r="T4947" i="57"/>
  <c r="Q4948" i="57"/>
  <c r="P4948" i="57"/>
  <c r="T4948" i="57"/>
  <c r="Q4949" i="57"/>
  <c r="P4949" i="57"/>
  <c r="T4949" i="57"/>
  <c r="Q4950" i="57"/>
  <c r="P4950" i="57"/>
  <c r="T4950" i="57"/>
  <c r="Q4951" i="57"/>
  <c r="P4951" i="57"/>
  <c r="T4951" i="57"/>
  <c r="Q4952" i="57"/>
  <c r="P4952" i="57"/>
  <c r="T4952" i="57"/>
  <c r="Q4953" i="57"/>
  <c r="P4953" i="57"/>
  <c r="T4953" i="57"/>
  <c r="Q4954" i="57"/>
  <c r="P4954" i="57"/>
  <c r="T4954" i="57"/>
  <c r="Q4955" i="57"/>
  <c r="P4955" i="57"/>
  <c r="T4955" i="57"/>
  <c r="Q4956" i="57"/>
  <c r="P4956" i="57"/>
  <c r="T4956" i="57"/>
  <c r="Q4957" i="57"/>
  <c r="P4957" i="57"/>
  <c r="T4957" i="57"/>
  <c r="Q4958" i="57"/>
  <c r="P4958" i="57"/>
  <c r="T4958" i="57"/>
  <c r="Q4959" i="57"/>
  <c r="P4959" i="57"/>
  <c r="T4959" i="57"/>
  <c r="Q4960" i="57"/>
  <c r="P4960" i="57"/>
  <c r="T4960" i="57"/>
  <c r="Q4961" i="57"/>
  <c r="P4961" i="57"/>
  <c r="T4961" i="57"/>
  <c r="Q4962" i="57"/>
  <c r="P4962" i="57"/>
  <c r="T4962" i="57"/>
  <c r="Q4963" i="57"/>
  <c r="P4963" i="57"/>
  <c r="T4963" i="57"/>
  <c r="Q4964" i="57"/>
  <c r="P4964" i="57"/>
  <c r="T4964" i="57"/>
  <c r="Q4965" i="57"/>
  <c r="P4965" i="57"/>
  <c r="T4965" i="57"/>
  <c r="Q4966" i="57"/>
  <c r="P4966" i="57"/>
  <c r="T4966" i="57"/>
  <c r="Q4967" i="57"/>
  <c r="P4967" i="57"/>
  <c r="T4967" i="57"/>
  <c r="Q4968" i="57"/>
  <c r="P4968" i="57"/>
  <c r="T4968" i="57"/>
  <c r="Q4969" i="57"/>
  <c r="P4969" i="57"/>
  <c r="T4969" i="57"/>
  <c r="Q4970" i="57"/>
  <c r="P4970" i="57"/>
  <c r="T4970" i="57"/>
  <c r="Q4971" i="57"/>
  <c r="P4971" i="57"/>
  <c r="T4971" i="57"/>
  <c r="Q4972" i="57"/>
  <c r="P4972" i="57"/>
  <c r="T4972" i="57"/>
  <c r="Q4973" i="57"/>
  <c r="P4973" i="57"/>
  <c r="T4973" i="57"/>
  <c r="Q4974" i="57"/>
  <c r="P4974" i="57"/>
  <c r="T4974" i="57"/>
  <c r="Q4975" i="57"/>
  <c r="P4975" i="57"/>
  <c r="T4975" i="57"/>
  <c r="Q4976" i="57"/>
  <c r="P4976" i="57"/>
  <c r="T4976" i="57"/>
  <c r="Q4977" i="57"/>
  <c r="P4977" i="57"/>
  <c r="T4977" i="57"/>
  <c r="Q4978" i="57"/>
  <c r="P4978" i="57"/>
  <c r="T4978" i="57"/>
  <c r="Q4979" i="57"/>
  <c r="P4979" i="57"/>
  <c r="T4979" i="57"/>
  <c r="Q4980" i="57"/>
  <c r="P4980" i="57"/>
  <c r="T4980" i="57"/>
  <c r="Q4981" i="57"/>
  <c r="P4981" i="57"/>
  <c r="T4981" i="57"/>
  <c r="Q4982" i="57"/>
  <c r="P4982" i="57"/>
  <c r="T4982" i="57"/>
  <c r="Q4983" i="57"/>
  <c r="P4983" i="57"/>
  <c r="T4983" i="57"/>
  <c r="Q4984" i="57"/>
  <c r="P4984" i="57"/>
  <c r="T4984" i="57"/>
  <c r="Q4985" i="57"/>
  <c r="P4985" i="57"/>
  <c r="T4985" i="57"/>
  <c r="Q4986" i="57"/>
  <c r="P4986" i="57"/>
  <c r="T4986" i="57"/>
  <c r="Q4987" i="57"/>
  <c r="P4987" i="57"/>
  <c r="T4987" i="57"/>
  <c r="Q4988" i="57"/>
  <c r="P4988" i="57"/>
  <c r="T4988" i="57"/>
  <c r="Q4989" i="57"/>
  <c r="P4989" i="57"/>
  <c r="T4989" i="57"/>
  <c r="Q4990" i="57"/>
  <c r="P4990" i="57"/>
  <c r="T4990" i="57"/>
  <c r="Q4991" i="57"/>
  <c r="P4991" i="57"/>
  <c r="T4991" i="57"/>
  <c r="Q4992" i="57"/>
  <c r="P4992" i="57"/>
  <c r="T4992" i="57"/>
  <c r="Q4993" i="57"/>
  <c r="P4993" i="57"/>
  <c r="T4993" i="57"/>
  <c r="Q4994" i="57"/>
  <c r="P4994" i="57"/>
  <c r="T4994" i="57"/>
  <c r="Q4995" i="57"/>
  <c r="P4995" i="57"/>
  <c r="T4995" i="57"/>
  <c r="Q4996" i="57"/>
  <c r="P4996" i="57"/>
  <c r="T4996" i="57"/>
  <c r="Q4997" i="57"/>
  <c r="P4997" i="57"/>
  <c r="T4997" i="57"/>
  <c r="Q4998" i="57"/>
  <c r="P4998" i="57"/>
  <c r="T4998" i="57"/>
  <c r="Q4999" i="57"/>
  <c r="P4999" i="57"/>
  <c r="T4999" i="57"/>
  <c r="Q5000" i="57"/>
  <c r="P5000" i="57"/>
  <c r="T5000" i="57"/>
  <c r="Q5001" i="57"/>
  <c r="P5001" i="57"/>
  <c r="T5001" i="57"/>
  <c r="Q5002" i="57"/>
  <c r="P5002" i="57"/>
  <c r="T5002" i="57"/>
  <c r="Q5003" i="57"/>
  <c r="P5003" i="57"/>
  <c r="T5003" i="57"/>
  <c r="Q5004" i="57"/>
  <c r="P5004" i="57"/>
  <c r="T5004" i="57"/>
  <c r="Q5005" i="57"/>
  <c r="P5005" i="57"/>
  <c r="T5005" i="57"/>
  <c r="Q5006" i="57"/>
  <c r="P5006" i="57"/>
  <c r="T5006" i="57"/>
  <c r="Q5007" i="57"/>
  <c r="P5007" i="57"/>
  <c r="T5007" i="57"/>
  <c r="Q5008" i="57"/>
  <c r="P5008" i="57"/>
  <c r="T5008" i="57"/>
  <c r="Q5009" i="57"/>
  <c r="P5009" i="57"/>
  <c r="T5009" i="57"/>
  <c r="Q5010" i="57"/>
  <c r="P5010" i="57"/>
  <c r="T5010" i="57"/>
  <c r="Q5011" i="57"/>
  <c r="P5011" i="57"/>
  <c r="T5011" i="57"/>
  <c r="Q5012" i="57"/>
  <c r="P5012" i="57"/>
  <c r="T5012" i="57"/>
  <c r="Q5013" i="57"/>
  <c r="P5013" i="57"/>
  <c r="T5013" i="57"/>
  <c r="Q5014" i="57"/>
  <c r="P5014" i="57"/>
  <c r="T5014" i="57"/>
  <c r="Q5015" i="57"/>
  <c r="P5015" i="57"/>
  <c r="T5015" i="57"/>
  <c r="Q5016" i="57"/>
  <c r="P5016" i="57"/>
  <c r="T5016" i="57"/>
  <c r="Q5017" i="57"/>
  <c r="P5017" i="57"/>
  <c r="T5017" i="57"/>
  <c r="Q5018" i="57"/>
  <c r="P5018" i="57"/>
  <c r="T5018" i="57"/>
  <c r="Q5019" i="57"/>
  <c r="P5019" i="57"/>
  <c r="T5019" i="57"/>
  <c r="Q5020" i="57"/>
  <c r="P5020" i="57"/>
  <c r="T5020" i="57"/>
  <c r="Q5021" i="57"/>
  <c r="P5021" i="57"/>
  <c r="T5021" i="57"/>
  <c r="Q5022" i="57"/>
  <c r="P5022" i="57"/>
  <c r="T5022" i="57"/>
  <c r="Q5023" i="57"/>
  <c r="P5023" i="57"/>
  <c r="T5023" i="57"/>
  <c r="Q5024" i="57"/>
  <c r="P5024" i="57"/>
  <c r="T5024" i="57"/>
  <c r="Q5025" i="57"/>
  <c r="P5025" i="57"/>
  <c r="T5025" i="57"/>
  <c r="Q5026" i="57"/>
  <c r="P5026" i="57"/>
  <c r="T5026" i="57"/>
  <c r="Q5027" i="57"/>
  <c r="P5027" i="57"/>
  <c r="T5027" i="57"/>
  <c r="Q5028" i="57"/>
  <c r="P5028" i="57"/>
  <c r="T5028" i="57"/>
  <c r="Q5029" i="57"/>
  <c r="P5029" i="57"/>
  <c r="T5029" i="57"/>
  <c r="Q5030" i="57"/>
  <c r="P5030" i="57"/>
  <c r="T5030" i="57"/>
  <c r="Q5031" i="57"/>
  <c r="P5031" i="57"/>
  <c r="T5031" i="57"/>
  <c r="Q5032" i="57"/>
  <c r="P5032" i="57"/>
  <c r="T5032" i="57"/>
  <c r="Q5033" i="57"/>
  <c r="P5033" i="57"/>
  <c r="T5033" i="57"/>
  <c r="Q5034" i="57"/>
  <c r="P5034" i="57"/>
  <c r="T5034" i="57"/>
  <c r="Q5035" i="57"/>
  <c r="P5035" i="57"/>
  <c r="T5035" i="57"/>
  <c r="Q5036" i="57"/>
  <c r="P5036" i="57"/>
  <c r="T5036" i="57"/>
  <c r="Q5037" i="57"/>
  <c r="P5037" i="57"/>
  <c r="T5037" i="57"/>
  <c r="Q5038" i="57"/>
  <c r="P5038" i="57"/>
  <c r="T5038" i="57"/>
  <c r="Q5039" i="57"/>
  <c r="P5039" i="57"/>
  <c r="T5039" i="57"/>
  <c r="Q5040" i="57"/>
  <c r="P5040" i="57"/>
  <c r="T5040" i="57"/>
  <c r="Q5041" i="57"/>
  <c r="P5041" i="57"/>
  <c r="T5041" i="57"/>
  <c r="Q5042" i="57"/>
  <c r="P5042" i="57"/>
  <c r="T5042" i="57"/>
  <c r="Q5043" i="57"/>
  <c r="P5043" i="57"/>
  <c r="T5043" i="57"/>
  <c r="Q5044" i="57"/>
  <c r="P5044" i="57"/>
  <c r="T5044" i="57"/>
  <c r="Q5045" i="57"/>
  <c r="P5045" i="57"/>
  <c r="T5045" i="57"/>
  <c r="Q5046" i="57"/>
  <c r="P5046" i="57"/>
  <c r="T5046" i="57"/>
  <c r="Q5047" i="57"/>
  <c r="P5047" i="57"/>
  <c r="T5047" i="57"/>
  <c r="Q5048" i="57"/>
  <c r="P5048" i="57"/>
  <c r="T5048" i="57"/>
  <c r="Q5049" i="57"/>
  <c r="P5049" i="57"/>
  <c r="T5049" i="57"/>
  <c r="Q5050" i="57"/>
  <c r="P5050" i="57"/>
  <c r="T5050" i="57"/>
  <c r="Q5051" i="57"/>
  <c r="P5051" i="57"/>
  <c r="T5051" i="57"/>
  <c r="Q5052" i="57"/>
  <c r="P5052" i="57"/>
  <c r="T5052" i="57"/>
  <c r="Q5053" i="57"/>
  <c r="P5053" i="57"/>
  <c r="T5053" i="57"/>
  <c r="Q5054" i="57"/>
  <c r="P5054" i="57"/>
  <c r="T5054" i="57"/>
  <c r="Q5055" i="57"/>
  <c r="P5055" i="57"/>
  <c r="T5055" i="57"/>
  <c r="Q5056" i="57"/>
  <c r="P5056" i="57"/>
  <c r="T5056" i="57"/>
  <c r="Q5057" i="57"/>
  <c r="P5057" i="57"/>
  <c r="T5057" i="57"/>
  <c r="Q5058" i="57"/>
  <c r="P5058" i="57"/>
  <c r="T5058" i="57"/>
  <c r="Q5059" i="57"/>
  <c r="P5059" i="57"/>
  <c r="T5059" i="57"/>
  <c r="Q5060" i="57"/>
  <c r="P5060" i="57"/>
  <c r="T5060" i="57"/>
  <c r="Q5061" i="57"/>
  <c r="P5061" i="57"/>
  <c r="T5061" i="57"/>
  <c r="Q5062" i="57"/>
  <c r="P5062" i="57"/>
  <c r="T5062" i="57"/>
  <c r="Q5063" i="57"/>
  <c r="P5063" i="57"/>
  <c r="T5063" i="57"/>
  <c r="Q5064" i="57"/>
  <c r="P5064" i="57"/>
  <c r="T5064" i="57"/>
  <c r="Q5065" i="57"/>
  <c r="P5065" i="57"/>
  <c r="T5065" i="57"/>
  <c r="Q5066" i="57"/>
  <c r="P5066" i="57"/>
  <c r="T5066" i="57"/>
  <c r="Q5067" i="57"/>
  <c r="P5067" i="57"/>
  <c r="T5067" i="57"/>
  <c r="Q5068" i="57"/>
  <c r="P5068" i="57"/>
  <c r="T5068" i="57"/>
  <c r="Q5069" i="57"/>
  <c r="P5069" i="57"/>
  <c r="T5069" i="57"/>
  <c r="Q5070" i="57"/>
  <c r="P5070" i="57"/>
  <c r="T5070" i="57"/>
  <c r="Q5071" i="57"/>
  <c r="P5071" i="57"/>
  <c r="T5071" i="57"/>
  <c r="Q5072" i="57"/>
  <c r="P5072" i="57"/>
  <c r="T5072" i="57"/>
  <c r="Q5073" i="57"/>
  <c r="P5073" i="57"/>
  <c r="T5073" i="57"/>
  <c r="Q5074" i="57"/>
  <c r="P5074" i="57"/>
  <c r="T5074" i="57"/>
  <c r="Q5075" i="57"/>
  <c r="P5075" i="57"/>
  <c r="T5075" i="57"/>
  <c r="Q5076" i="57"/>
  <c r="P5076" i="57"/>
  <c r="T5076" i="57"/>
  <c r="Q5077" i="57"/>
  <c r="P5077" i="57"/>
  <c r="T5077" i="57"/>
  <c r="Q5078" i="57"/>
  <c r="P5078" i="57"/>
  <c r="T5078" i="57"/>
  <c r="Q5079" i="57"/>
  <c r="P5079" i="57"/>
  <c r="T5079" i="57"/>
  <c r="Q5080" i="57"/>
  <c r="P5080" i="57"/>
  <c r="T5080" i="57"/>
  <c r="Q5081" i="57"/>
  <c r="P5081" i="57"/>
  <c r="T5081" i="57"/>
  <c r="Q5082" i="57"/>
  <c r="P5082" i="57"/>
  <c r="T5082" i="57"/>
  <c r="Q5083" i="57"/>
  <c r="P5083" i="57"/>
  <c r="T5083" i="57"/>
  <c r="Q5084" i="57"/>
  <c r="P5084" i="57"/>
  <c r="T5084" i="57"/>
  <c r="Q5085" i="57"/>
  <c r="P5085" i="57"/>
  <c r="T5085" i="57"/>
  <c r="Q5086" i="57"/>
  <c r="P5086" i="57"/>
  <c r="T5086" i="57"/>
  <c r="Q5087" i="57"/>
  <c r="P5087" i="57"/>
  <c r="T5087" i="57"/>
  <c r="Q5088" i="57"/>
  <c r="P5088" i="57"/>
  <c r="T5088" i="57"/>
  <c r="Q5089" i="57"/>
  <c r="P5089" i="57"/>
  <c r="T5089" i="57"/>
  <c r="Q5090" i="57"/>
  <c r="P5090" i="57"/>
  <c r="T5090" i="57"/>
  <c r="Q5091" i="57"/>
  <c r="P5091" i="57"/>
  <c r="T5091" i="57"/>
  <c r="Q5092" i="57"/>
  <c r="P5092" i="57"/>
  <c r="T5092" i="57"/>
  <c r="Q5093" i="57"/>
  <c r="P5093" i="57"/>
  <c r="T5093" i="57"/>
  <c r="Q5094" i="57"/>
  <c r="P5094" i="57"/>
  <c r="T5094" i="57"/>
  <c r="Q5095" i="57"/>
  <c r="P5095" i="57"/>
  <c r="T5095" i="57"/>
  <c r="Q5096" i="57"/>
  <c r="P5096" i="57"/>
  <c r="T5096" i="57"/>
  <c r="Q5097" i="57"/>
  <c r="P5097" i="57"/>
  <c r="T5097" i="57"/>
  <c r="Q5098" i="57"/>
  <c r="P5098" i="57"/>
  <c r="T5098" i="57"/>
  <c r="Q5099" i="57"/>
  <c r="P5099" i="57"/>
  <c r="T5099" i="57"/>
  <c r="Q5100" i="57"/>
  <c r="P5100" i="57"/>
  <c r="T5100" i="57"/>
  <c r="Q5101" i="57"/>
  <c r="P5101" i="57"/>
  <c r="T5101" i="57"/>
  <c r="Q5102" i="57"/>
  <c r="P5102" i="57"/>
  <c r="T5102" i="57"/>
  <c r="Q5103" i="57"/>
  <c r="P5103" i="57"/>
  <c r="T5103" i="57"/>
  <c r="Q5104" i="57"/>
  <c r="P5104" i="57"/>
  <c r="T5104" i="57"/>
  <c r="Q5105" i="57"/>
  <c r="P5105" i="57"/>
  <c r="T5105" i="57"/>
  <c r="Q5106" i="57"/>
  <c r="P5106" i="57"/>
  <c r="T5106" i="57"/>
  <c r="Q5107" i="57"/>
  <c r="P5107" i="57"/>
  <c r="T5107" i="57"/>
  <c r="Q5108" i="57"/>
  <c r="P5108" i="57"/>
  <c r="T5108" i="57"/>
  <c r="Q5109" i="57"/>
  <c r="P5109" i="57"/>
  <c r="T5109" i="57"/>
  <c r="Q5110" i="57"/>
  <c r="P5110" i="57"/>
  <c r="T5110" i="57"/>
  <c r="Q5111" i="57"/>
  <c r="P5111" i="57"/>
  <c r="T5111" i="57"/>
  <c r="Q5112" i="57"/>
  <c r="P5112" i="57"/>
  <c r="T5112" i="57"/>
  <c r="Q5113" i="57"/>
  <c r="P5113" i="57"/>
  <c r="T5113" i="57"/>
  <c r="Q5114" i="57"/>
  <c r="P5114" i="57"/>
  <c r="T5114" i="57"/>
  <c r="Q5115" i="57"/>
  <c r="P5115" i="57"/>
  <c r="T5115" i="57"/>
  <c r="Q5116" i="57"/>
  <c r="P5116" i="57"/>
  <c r="T5116" i="57"/>
  <c r="Q5117" i="57"/>
  <c r="P5117" i="57"/>
  <c r="T5117" i="57"/>
  <c r="Q5118" i="57"/>
  <c r="P5118" i="57"/>
  <c r="T5118" i="57"/>
  <c r="Q5119" i="57"/>
  <c r="P5119" i="57"/>
  <c r="T5119" i="57"/>
  <c r="Q5120" i="57"/>
  <c r="P5120" i="57"/>
  <c r="T5120" i="57"/>
  <c r="Q5121" i="57"/>
  <c r="P5121" i="57"/>
  <c r="T5121" i="57"/>
  <c r="Q5122" i="57"/>
  <c r="P5122" i="57"/>
  <c r="T5122" i="57"/>
  <c r="Q5123" i="57"/>
  <c r="P5123" i="57"/>
  <c r="T5123" i="57"/>
  <c r="Q5124" i="57"/>
  <c r="P5124" i="57"/>
  <c r="T5124" i="57"/>
  <c r="Q5125" i="57"/>
  <c r="P5125" i="57"/>
  <c r="T5125" i="57"/>
  <c r="Q5126" i="57"/>
  <c r="P5126" i="57"/>
  <c r="T5126" i="57"/>
  <c r="Q5127" i="57"/>
  <c r="P5127" i="57"/>
  <c r="T5127" i="57"/>
  <c r="Q5128" i="57"/>
  <c r="P5128" i="57"/>
  <c r="T5128" i="57"/>
  <c r="Q5129" i="57"/>
  <c r="P5129" i="57"/>
  <c r="T5129" i="57"/>
  <c r="Q5130" i="57"/>
  <c r="P5130" i="57"/>
  <c r="T5130" i="57"/>
  <c r="Q5131" i="57"/>
  <c r="P5131" i="57"/>
  <c r="T5131" i="57"/>
  <c r="Q5132" i="57"/>
  <c r="P5132" i="57"/>
  <c r="T5132" i="57"/>
  <c r="Q5133" i="57"/>
  <c r="P5133" i="57"/>
  <c r="T5133" i="57"/>
  <c r="Q5134" i="57"/>
  <c r="P5134" i="57"/>
  <c r="T5134" i="57"/>
  <c r="Q5135" i="57"/>
  <c r="P5135" i="57"/>
  <c r="T5135" i="57"/>
  <c r="Q5136" i="57"/>
  <c r="P5136" i="57"/>
  <c r="T5136" i="57"/>
  <c r="Q5137" i="57"/>
  <c r="P5137" i="57"/>
  <c r="T5137" i="57"/>
  <c r="Q5138" i="57"/>
  <c r="P5138" i="57"/>
  <c r="T5138" i="57"/>
  <c r="Q5139" i="57"/>
  <c r="P5139" i="57"/>
  <c r="T5139" i="57"/>
  <c r="Q5140" i="57"/>
  <c r="P5140" i="57"/>
  <c r="T5140" i="57"/>
  <c r="Q5141" i="57"/>
  <c r="P5141" i="57"/>
  <c r="T5141" i="57"/>
  <c r="Q5142" i="57"/>
  <c r="P5142" i="57"/>
  <c r="T5142" i="57"/>
  <c r="Q5143" i="57"/>
  <c r="P5143" i="57"/>
  <c r="T5143" i="57"/>
  <c r="Q5144" i="57"/>
  <c r="P5144" i="57"/>
  <c r="T5144" i="57"/>
  <c r="Q5145" i="57"/>
  <c r="P5145" i="57"/>
  <c r="T5145" i="57"/>
  <c r="Q5146" i="57"/>
  <c r="P5146" i="57"/>
  <c r="T5146" i="57"/>
  <c r="Q5147" i="57"/>
  <c r="P5147" i="57"/>
  <c r="T5147" i="57"/>
  <c r="Q5148" i="57"/>
  <c r="P5148" i="57"/>
  <c r="T5148" i="57"/>
  <c r="Q5149" i="57"/>
  <c r="P5149" i="57"/>
  <c r="T5149" i="57"/>
  <c r="Q5150" i="57"/>
  <c r="P5150" i="57"/>
  <c r="T5150" i="57"/>
  <c r="Q5151" i="57"/>
  <c r="P5151" i="57"/>
  <c r="T5151" i="57"/>
  <c r="Q5152" i="57"/>
  <c r="P5152" i="57"/>
  <c r="T5152" i="57"/>
  <c r="Q5153" i="57"/>
  <c r="P5153" i="57"/>
  <c r="T5153" i="57"/>
  <c r="Q5154" i="57"/>
  <c r="P5154" i="57"/>
  <c r="T5154" i="57"/>
  <c r="Q5155" i="57"/>
  <c r="P5155" i="57"/>
  <c r="T5155" i="57"/>
  <c r="Q5156" i="57"/>
  <c r="P5156" i="57"/>
  <c r="T5156" i="57"/>
  <c r="Q5157" i="57"/>
  <c r="P5157" i="57"/>
  <c r="T5157" i="57"/>
  <c r="Q5158" i="57"/>
  <c r="P5158" i="57"/>
  <c r="T5158" i="57"/>
  <c r="Q5159" i="57"/>
  <c r="P5159" i="57"/>
  <c r="T5159" i="57"/>
  <c r="Q5160" i="57"/>
  <c r="P5160" i="57"/>
  <c r="T5160" i="57"/>
  <c r="Q5161" i="57"/>
  <c r="P5161" i="57"/>
  <c r="T5161" i="57"/>
  <c r="Q5162" i="57"/>
  <c r="P5162" i="57"/>
  <c r="T5162" i="57"/>
  <c r="Q5163" i="57"/>
  <c r="P5163" i="57"/>
  <c r="T5163" i="57"/>
  <c r="Q5164" i="57"/>
  <c r="P5164" i="57"/>
  <c r="T5164" i="57"/>
  <c r="Q5165" i="57"/>
  <c r="P5165" i="57"/>
  <c r="T5165" i="57"/>
  <c r="Q5166" i="57"/>
  <c r="P5166" i="57"/>
  <c r="T5166" i="57"/>
  <c r="Q5167" i="57"/>
  <c r="P5167" i="57"/>
  <c r="T5167" i="57"/>
  <c r="Q5168" i="57"/>
  <c r="P5168" i="57"/>
  <c r="T5168" i="57"/>
  <c r="Q5169" i="57"/>
  <c r="P5169" i="57"/>
  <c r="T5169" i="57"/>
  <c r="Q5170" i="57"/>
  <c r="P5170" i="57"/>
  <c r="T5170" i="57"/>
  <c r="Q5171" i="57"/>
  <c r="P5171" i="57"/>
  <c r="T5171" i="57"/>
  <c r="Q5172" i="57"/>
  <c r="P5172" i="57"/>
  <c r="T5172" i="57"/>
  <c r="Q5173" i="57"/>
  <c r="P5173" i="57"/>
  <c r="T5173" i="57"/>
  <c r="Q5174" i="57"/>
  <c r="P5174" i="57"/>
  <c r="T5174" i="57"/>
  <c r="Q5175" i="57"/>
  <c r="P5175" i="57"/>
  <c r="T5175" i="57"/>
  <c r="Q5176" i="57"/>
  <c r="P5176" i="57"/>
  <c r="T5176" i="57"/>
  <c r="Q5177" i="57"/>
  <c r="P5177" i="57"/>
  <c r="T5177" i="57"/>
  <c r="Q5178" i="57"/>
  <c r="P5178" i="57"/>
  <c r="T5178" i="57"/>
  <c r="Q5179" i="57"/>
  <c r="P5179" i="57"/>
  <c r="T5179" i="57"/>
  <c r="Q5180" i="57"/>
  <c r="P5180" i="57"/>
  <c r="T5180" i="57"/>
  <c r="Q5181" i="57"/>
  <c r="P5181" i="57"/>
  <c r="T5181" i="57"/>
  <c r="Q5182" i="57"/>
  <c r="P5182" i="57"/>
  <c r="T5182" i="57"/>
  <c r="Q5183" i="57"/>
  <c r="P5183" i="57"/>
  <c r="T5183" i="57"/>
  <c r="Q5184" i="57"/>
  <c r="P5184" i="57"/>
  <c r="T5184" i="57"/>
  <c r="Q5185" i="57"/>
  <c r="P5185" i="57"/>
  <c r="T5185" i="57"/>
  <c r="Q5186" i="57"/>
  <c r="P5186" i="57"/>
  <c r="T5186" i="57"/>
  <c r="Q5187" i="57"/>
  <c r="P5187" i="57"/>
  <c r="T5187" i="57"/>
  <c r="Q5188" i="57"/>
  <c r="P5188" i="57"/>
  <c r="T5188" i="57"/>
  <c r="Q5189" i="57"/>
  <c r="P5189" i="57"/>
  <c r="T5189" i="57"/>
  <c r="Q5190" i="57"/>
  <c r="P5190" i="57"/>
  <c r="T5190" i="57"/>
  <c r="Q5191" i="57"/>
  <c r="P5191" i="57"/>
  <c r="T5191" i="57"/>
  <c r="Q5192" i="57"/>
  <c r="P5192" i="57"/>
  <c r="T5192" i="57"/>
  <c r="Q5193" i="57"/>
  <c r="P5193" i="57"/>
  <c r="T5193" i="57"/>
  <c r="Q5194" i="57"/>
  <c r="P5194" i="57"/>
  <c r="T5194" i="57"/>
  <c r="Q5195" i="57"/>
  <c r="P5195" i="57"/>
  <c r="T5195" i="57"/>
  <c r="Q5196" i="57"/>
  <c r="P5196" i="57"/>
  <c r="T5196" i="57"/>
  <c r="Q5197" i="57"/>
  <c r="P5197" i="57"/>
  <c r="T5197" i="57"/>
  <c r="Q5198" i="57"/>
  <c r="P5198" i="57"/>
  <c r="T5198" i="57"/>
  <c r="Q5199" i="57"/>
  <c r="P5199" i="57"/>
  <c r="T5199" i="57"/>
  <c r="Q5200" i="57"/>
  <c r="P5200" i="57"/>
  <c r="T5200" i="57"/>
  <c r="Q5201" i="57"/>
  <c r="P5201" i="57"/>
  <c r="T5201" i="57"/>
  <c r="Q5202" i="57"/>
  <c r="P5202" i="57"/>
  <c r="T5202" i="57"/>
  <c r="Q5203" i="57"/>
  <c r="P5203" i="57"/>
  <c r="T5203" i="57"/>
  <c r="Q5204" i="57"/>
  <c r="P5204" i="57"/>
  <c r="T5204" i="57"/>
  <c r="Q5205" i="57"/>
  <c r="P5205" i="57"/>
  <c r="T5205" i="57"/>
  <c r="Q5206" i="57"/>
  <c r="P5206" i="57"/>
  <c r="T5206" i="57"/>
  <c r="Q5207" i="57"/>
  <c r="P5207" i="57"/>
  <c r="T5207" i="57"/>
  <c r="Q5208" i="57"/>
  <c r="P5208" i="57"/>
  <c r="T5208" i="57"/>
  <c r="Q5209" i="57"/>
  <c r="P5209" i="57"/>
  <c r="T5209" i="57"/>
  <c r="Q5210" i="57"/>
  <c r="P5210" i="57"/>
  <c r="T5210" i="57"/>
  <c r="Q5211" i="57"/>
  <c r="P5211" i="57"/>
  <c r="T5211" i="57"/>
  <c r="Q5212" i="57"/>
  <c r="P5212" i="57"/>
  <c r="T5212" i="57"/>
  <c r="Q5213" i="57"/>
  <c r="P5213" i="57"/>
  <c r="T5213" i="57"/>
  <c r="Q5214" i="57"/>
  <c r="P5214" i="57"/>
  <c r="T5214" i="57"/>
  <c r="Q5215" i="57"/>
  <c r="P5215" i="57"/>
  <c r="T5215" i="57"/>
  <c r="Q5216" i="57"/>
  <c r="P5216" i="57"/>
  <c r="T5216" i="57"/>
  <c r="Q5217" i="57"/>
  <c r="P5217" i="57"/>
  <c r="T5217" i="57"/>
  <c r="Q5218" i="57"/>
  <c r="P5218" i="57"/>
  <c r="T5218" i="57"/>
  <c r="Q5219" i="57"/>
  <c r="P5219" i="57"/>
  <c r="T5219" i="57"/>
  <c r="Q5220" i="57"/>
  <c r="P5220" i="57"/>
  <c r="T5220" i="57"/>
  <c r="Q5221" i="57"/>
  <c r="P5221" i="57"/>
  <c r="T5221" i="57"/>
  <c r="Q5222" i="57"/>
  <c r="P5222" i="57"/>
  <c r="T5222" i="57"/>
  <c r="Q5223" i="57"/>
  <c r="P5223" i="57"/>
  <c r="T5223" i="57"/>
  <c r="Q5224" i="57"/>
  <c r="P5224" i="57"/>
  <c r="T5224" i="57"/>
  <c r="Q5225" i="57"/>
  <c r="P5225" i="57"/>
  <c r="T5225" i="57"/>
  <c r="Q5226" i="57"/>
  <c r="P5226" i="57"/>
  <c r="T5226" i="57"/>
  <c r="Q5227" i="57"/>
  <c r="P5227" i="57"/>
  <c r="T5227" i="57"/>
  <c r="Q5228" i="57"/>
  <c r="P5228" i="57"/>
  <c r="T5228" i="57"/>
  <c r="Q5229" i="57"/>
  <c r="P5229" i="57"/>
  <c r="T5229" i="57"/>
  <c r="Q5230" i="57"/>
  <c r="P5230" i="57"/>
  <c r="T5230" i="57"/>
  <c r="Q5231" i="57"/>
  <c r="P5231" i="57"/>
  <c r="T5231" i="57"/>
  <c r="Q5232" i="57"/>
  <c r="P5232" i="57"/>
  <c r="T5232" i="57"/>
  <c r="Q5233" i="57"/>
  <c r="P5233" i="57"/>
  <c r="T5233" i="57"/>
  <c r="Q5234" i="57"/>
  <c r="P5234" i="57"/>
  <c r="T5234" i="57"/>
  <c r="Q5235" i="57"/>
  <c r="P5235" i="57"/>
  <c r="T5235" i="57"/>
  <c r="Q5236" i="57"/>
  <c r="P5236" i="57"/>
  <c r="T5236" i="57"/>
  <c r="Q5237" i="57"/>
  <c r="P5237" i="57"/>
  <c r="T5237" i="57"/>
  <c r="Q5238" i="57"/>
  <c r="P5238" i="57"/>
  <c r="T5238" i="57"/>
  <c r="Q5239" i="57"/>
  <c r="P5239" i="57"/>
  <c r="T5239" i="57"/>
  <c r="Q5240" i="57"/>
  <c r="P5240" i="57"/>
  <c r="T5240" i="57"/>
  <c r="Q5241" i="57"/>
  <c r="P5241" i="57"/>
  <c r="T5241" i="57"/>
  <c r="Q5242" i="57"/>
  <c r="P5242" i="57"/>
  <c r="T5242" i="57"/>
  <c r="Q5243" i="57"/>
  <c r="P5243" i="57"/>
  <c r="T5243" i="57"/>
  <c r="Q5244" i="57"/>
  <c r="P5244" i="57"/>
  <c r="T5244" i="57"/>
  <c r="Q5245" i="57"/>
  <c r="P5245" i="57"/>
  <c r="T5245" i="57"/>
  <c r="Q5246" i="57"/>
  <c r="P5246" i="57"/>
  <c r="T5246" i="57"/>
  <c r="Q5247" i="57"/>
  <c r="P5247" i="57"/>
  <c r="T5247" i="57"/>
  <c r="Q5248" i="57"/>
  <c r="P5248" i="57"/>
  <c r="T5248" i="57"/>
  <c r="Q5249" i="57"/>
  <c r="P5249" i="57"/>
  <c r="T5249" i="57"/>
  <c r="Q5250" i="57"/>
  <c r="P5250" i="57"/>
  <c r="T5250" i="57"/>
  <c r="Q5251" i="57"/>
  <c r="P5251" i="57"/>
  <c r="T5251" i="57"/>
  <c r="Q5252" i="57"/>
  <c r="P5252" i="57"/>
  <c r="T5252" i="57"/>
  <c r="Q5253" i="57"/>
  <c r="P5253" i="57"/>
  <c r="T5253" i="57"/>
  <c r="Q5254" i="57"/>
  <c r="P5254" i="57"/>
  <c r="T5254" i="57"/>
  <c r="Q5255" i="57"/>
  <c r="P5255" i="57"/>
  <c r="T5255" i="57"/>
  <c r="Q5256" i="57"/>
  <c r="P5256" i="57"/>
  <c r="T5256" i="57"/>
  <c r="Q5257" i="57"/>
  <c r="P5257" i="57"/>
  <c r="T5257" i="57"/>
  <c r="Q5258" i="57"/>
  <c r="P5258" i="57"/>
  <c r="T5258" i="57"/>
  <c r="Q5259" i="57"/>
  <c r="P5259" i="57"/>
  <c r="T5259" i="57"/>
  <c r="Q5260" i="57"/>
  <c r="P5260" i="57"/>
  <c r="T5260" i="57"/>
  <c r="Q5261" i="57"/>
  <c r="P5261" i="57"/>
  <c r="T5261" i="57"/>
  <c r="Q5262" i="57"/>
  <c r="P5262" i="57"/>
  <c r="T5262" i="57"/>
  <c r="Q5263" i="57"/>
  <c r="P5263" i="57"/>
  <c r="T5263" i="57"/>
  <c r="Q5264" i="57"/>
  <c r="P5264" i="57"/>
  <c r="T5264" i="57"/>
  <c r="Q5265" i="57"/>
  <c r="P5265" i="57"/>
  <c r="T5265" i="57"/>
  <c r="Q5266" i="57"/>
  <c r="P5266" i="57"/>
  <c r="T5266" i="57"/>
  <c r="Q5267" i="57"/>
  <c r="P5267" i="57"/>
  <c r="T5267" i="57"/>
  <c r="Q5268" i="57"/>
  <c r="P5268" i="57"/>
  <c r="T5268" i="57"/>
  <c r="Q5269" i="57"/>
  <c r="P5269" i="57"/>
  <c r="T5269" i="57"/>
  <c r="Q5270" i="57"/>
  <c r="P5270" i="57"/>
  <c r="T5270" i="57"/>
  <c r="Q5271" i="57"/>
  <c r="P5271" i="57"/>
  <c r="T5271" i="57"/>
  <c r="Q5272" i="57"/>
  <c r="P5272" i="57"/>
  <c r="T5272" i="57"/>
  <c r="Q5273" i="57"/>
  <c r="P5273" i="57"/>
  <c r="T5273" i="57"/>
  <c r="Q5274" i="57"/>
  <c r="P5274" i="57"/>
  <c r="T5274" i="57"/>
  <c r="Q5275" i="57"/>
  <c r="P5275" i="57"/>
  <c r="T5275" i="57"/>
  <c r="Q5276" i="57"/>
  <c r="P5276" i="57"/>
  <c r="T5276" i="57"/>
  <c r="Q5277" i="57"/>
  <c r="P5277" i="57"/>
  <c r="T5277" i="57"/>
  <c r="Q5278" i="57"/>
  <c r="P5278" i="57"/>
  <c r="T5278" i="57"/>
  <c r="Q5279" i="57"/>
  <c r="P5279" i="57"/>
  <c r="T5279" i="57"/>
  <c r="Q5280" i="57"/>
  <c r="P5280" i="57"/>
  <c r="T5280" i="57"/>
  <c r="Q5281" i="57"/>
  <c r="P5281" i="57"/>
  <c r="T5281" i="57"/>
  <c r="Q5282" i="57"/>
  <c r="P5282" i="57"/>
  <c r="T5282" i="57"/>
  <c r="Q5283" i="57"/>
  <c r="P5283" i="57"/>
  <c r="T5283" i="57"/>
  <c r="Q5284" i="57"/>
  <c r="P5284" i="57"/>
  <c r="T5284" i="57"/>
  <c r="Q5285" i="57"/>
  <c r="P5285" i="57"/>
  <c r="T5285" i="57"/>
  <c r="Q5286" i="57"/>
  <c r="P5286" i="57"/>
  <c r="T5286" i="57"/>
  <c r="Q5287" i="57"/>
  <c r="P5287" i="57"/>
  <c r="T5287" i="57"/>
  <c r="Q5288" i="57"/>
  <c r="P5288" i="57"/>
  <c r="T5288" i="57"/>
  <c r="Q5289" i="57"/>
  <c r="P5289" i="57"/>
  <c r="T5289" i="57"/>
  <c r="Q5290" i="57"/>
  <c r="P5290" i="57"/>
  <c r="T5290" i="57"/>
  <c r="Q5291" i="57"/>
  <c r="P5291" i="57"/>
  <c r="T5291" i="57"/>
  <c r="Q5292" i="57"/>
  <c r="P5292" i="57"/>
  <c r="T5292" i="57"/>
  <c r="Q5293" i="57"/>
  <c r="P5293" i="57"/>
  <c r="T5293" i="57"/>
  <c r="Q5294" i="57"/>
  <c r="P5294" i="57"/>
  <c r="T5294" i="57"/>
  <c r="Q5295" i="57"/>
  <c r="P5295" i="57"/>
  <c r="T5295" i="57"/>
  <c r="Q5296" i="57"/>
  <c r="P5296" i="57"/>
  <c r="T5296" i="57"/>
  <c r="Q5297" i="57"/>
  <c r="P5297" i="57"/>
  <c r="T5297" i="57"/>
  <c r="Q5298" i="57"/>
  <c r="P5298" i="57"/>
  <c r="T5298" i="57"/>
  <c r="Q5299" i="57"/>
  <c r="P5299" i="57"/>
  <c r="T5299" i="57"/>
  <c r="Q5300" i="57"/>
  <c r="P5300" i="57"/>
  <c r="T5300" i="57"/>
  <c r="Q5301" i="57"/>
  <c r="P5301" i="57"/>
  <c r="T5301" i="57"/>
  <c r="Q5302" i="57"/>
  <c r="P5302" i="57"/>
  <c r="T5302" i="57"/>
  <c r="Q5303" i="57"/>
  <c r="P5303" i="57"/>
  <c r="T5303" i="57"/>
  <c r="Q5304" i="57"/>
  <c r="P5304" i="57"/>
  <c r="T5304" i="57"/>
  <c r="Q5305" i="57"/>
  <c r="P5305" i="57"/>
  <c r="T5305" i="57"/>
  <c r="Q5306" i="57"/>
  <c r="P5306" i="57"/>
  <c r="T5306" i="57"/>
  <c r="Q5307" i="57"/>
  <c r="P5307" i="57"/>
  <c r="T5307" i="57"/>
  <c r="Q5308" i="57"/>
  <c r="P5308" i="57"/>
  <c r="T5308" i="57"/>
  <c r="Q5309" i="57"/>
  <c r="P5309" i="57"/>
  <c r="T5309" i="57"/>
  <c r="Q5310" i="57"/>
  <c r="P5310" i="57"/>
  <c r="T5310" i="57"/>
  <c r="Q5311" i="57"/>
  <c r="P5311" i="57"/>
  <c r="T5311" i="57"/>
  <c r="Q5312" i="57"/>
  <c r="P5312" i="57"/>
  <c r="T5312" i="57"/>
  <c r="Q5313" i="57"/>
  <c r="P5313" i="57"/>
  <c r="T5313" i="57"/>
  <c r="Q5314" i="57"/>
  <c r="P5314" i="57"/>
  <c r="T5314" i="57"/>
  <c r="Q5315" i="57"/>
  <c r="P5315" i="57"/>
  <c r="T5315" i="57"/>
  <c r="Q5316" i="57"/>
  <c r="P5316" i="57"/>
  <c r="T5316" i="57"/>
  <c r="Q5317" i="57"/>
  <c r="P5317" i="57"/>
  <c r="T5317" i="57"/>
  <c r="Q5318" i="57"/>
  <c r="P5318" i="57"/>
  <c r="T5318" i="57"/>
  <c r="Q5319" i="57"/>
  <c r="P5319" i="57"/>
  <c r="T5319" i="57"/>
  <c r="Q5320" i="57"/>
  <c r="P5320" i="57"/>
  <c r="T5320" i="57"/>
  <c r="Q5321" i="57"/>
  <c r="P5321" i="57"/>
  <c r="T5321" i="57"/>
  <c r="Q5322" i="57"/>
  <c r="P5322" i="57"/>
  <c r="T5322" i="57"/>
  <c r="Q5323" i="57"/>
  <c r="P5323" i="57"/>
  <c r="T5323" i="57"/>
  <c r="Q5324" i="57"/>
  <c r="P5324" i="57"/>
  <c r="T5324" i="57"/>
  <c r="Q5325" i="57"/>
  <c r="P5325" i="57"/>
  <c r="T5325" i="57"/>
  <c r="Q5326" i="57"/>
  <c r="P5326" i="57"/>
  <c r="T5326" i="57"/>
  <c r="Q5327" i="57"/>
  <c r="P5327" i="57"/>
  <c r="T5327" i="57"/>
  <c r="Q5328" i="57"/>
  <c r="P5328" i="57"/>
  <c r="T5328" i="57"/>
  <c r="Q5329" i="57"/>
  <c r="P5329" i="57"/>
  <c r="T5329" i="57"/>
  <c r="Q5330" i="57"/>
  <c r="P5330" i="57"/>
  <c r="T5330" i="57"/>
  <c r="Q5331" i="57"/>
  <c r="P5331" i="57"/>
  <c r="T5331" i="57"/>
  <c r="Q5332" i="57"/>
  <c r="P5332" i="57"/>
  <c r="T5332" i="57"/>
  <c r="Q5333" i="57"/>
  <c r="P5333" i="57"/>
  <c r="T5333" i="57"/>
  <c r="Q5334" i="57"/>
  <c r="P5334" i="57"/>
  <c r="T5334" i="57"/>
  <c r="Q5335" i="57"/>
  <c r="P5335" i="57"/>
  <c r="T5335" i="57"/>
  <c r="Q5336" i="57"/>
  <c r="P5336" i="57"/>
  <c r="T5336" i="57"/>
  <c r="Q5337" i="57"/>
  <c r="P5337" i="57"/>
  <c r="T5337" i="57"/>
  <c r="Q5338" i="57"/>
  <c r="P5338" i="57"/>
  <c r="T5338" i="57"/>
  <c r="Q5339" i="57"/>
  <c r="P5339" i="57"/>
  <c r="T5339" i="57"/>
  <c r="Q5340" i="57"/>
  <c r="P5340" i="57"/>
  <c r="T5340" i="57"/>
  <c r="Q5341" i="57"/>
  <c r="P5341" i="57"/>
  <c r="T5341" i="57"/>
  <c r="Q5342" i="57"/>
  <c r="P5342" i="57"/>
  <c r="T5342" i="57"/>
  <c r="Q5343" i="57"/>
  <c r="P5343" i="57"/>
  <c r="T5343" i="57"/>
  <c r="Q5344" i="57"/>
  <c r="P5344" i="57"/>
  <c r="T5344" i="57"/>
  <c r="Q5345" i="57"/>
  <c r="P5345" i="57"/>
  <c r="T5345" i="57"/>
  <c r="Q5346" i="57"/>
  <c r="P5346" i="57"/>
  <c r="T5346" i="57"/>
  <c r="Q5347" i="57"/>
  <c r="P5347" i="57"/>
  <c r="T5347" i="57"/>
  <c r="Q5348" i="57"/>
  <c r="P5348" i="57"/>
  <c r="T5348" i="57"/>
  <c r="Q5349" i="57"/>
  <c r="P5349" i="57"/>
  <c r="T5349" i="57"/>
  <c r="Q5350" i="57"/>
  <c r="P5350" i="57"/>
  <c r="T5350" i="57"/>
  <c r="Q5351" i="57"/>
  <c r="P5351" i="57"/>
  <c r="T5351" i="57"/>
  <c r="Q5352" i="57"/>
  <c r="P5352" i="57"/>
  <c r="T5352" i="57"/>
  <c r="Q5353" i="57"/>
  <c r="P5353" i="57"/>
  <c r="T5353" i="57"/>
  <c r="Q5354" i="57"/>
  <c r="P5354" i="57"/>
  <c r="T5354" i="57"/>
  <c r="Q5355" i="57"/>
  <c r="P5355" i="57"/>
  <c r="T5355" i="57"/>
  <c r="Q5356" i="57"/>
  <c r="P5356" i="57"/>
  <c r="T5356" i="57"/>
  <c r="Q5357" i="57"/>
  <c r="P5357" i="57"/>
  <c r="T5357" i="57"/>
  <c r="Q5358" i="57"/>
  <c r="P5358" i="57"/>
  <c r="T5358" i="57"/>
  <c r="Q5359" i="57"/>
  <c r="P5359" i="57"/>
  <c r="T5359" i="57"/>
  <c r="Q5360" i="57"/>
  <c r="P5360" i="57"/>
  <c r="T5360" i="57"/>
  <c r="Q5361" i="57"/>
  <c r="P5361" i="57"/>
  <c r="T5361" i="57"/>
  <c r="Q5362" i="57"/>
  <c r="P5362" i="57"/>
  <c r="T5362" i="57"/>
  <c r="Q5363" i="57"/>
  <c r="P5363" i="57"/>
  <c r="T5363" i="57"/>
  <c r="Q5364" i="57"/>
  <c r="P5364" i="57"/>
  <c r="T5364" i="57"/>
  <c r="Q5365" i="57"/>
  <c r="P5365" i="57"/>
  <c r="T5365" i="57"/>
  <c r="Q5366" i="57"/>
  <c r="P5366" i="57"/>
  <c r="T5366" i="57"/>
  <c r="Q5367" i="57"/>
  <c r="P5367" i="57"/>
  <c r="T5367" i="57"/>
  <c r="Q5368" i="57"/>
  <c r="P5368" i="57"/>
  <c r="T5368" i="57"/>
  <c r="Q5369" i="57"/>
  <c r="P5369" i="57"/>
  <c r="T5369" i="57"/>
  <c r="Q5370" i="57"/>
  <c r="P5370" i="57"/>
  <c r="T5370" i="57"/>
  <c r="Q5371" i="57"/>
  <c r="P5371" i="57"/>
  <c r="T5371" i="57"/>
  <c r="Q5372" i="57"/>
  <c r="P5372" i="57"/>
  <c r="T5372" i="57"/>
  <c r="Q5373" i="57"/>
  <c r="P5373" i="57"/>
  <c r="T5373" i="57"/>
  <c r="Q5374" i="57"/>
  <c r="P5374" i="57"/>
  <c r="T5374" i="57"/>
  <c r="Q5375" i="57"/>
  <c r="P5375" i="57"/>
  <c r="T5375" i="57"/>
  <c r="Q5376" i="57"/>
  <c r="P5376" i="57"/>
  <c r="T5376" i="57"/>
  <c r="Q5377" i="57"/>
  <c r="P5377" i="57"/>
  <c r="T5377" i="57"/>
  <c r="Q5378" i="57"/>
  <c r="P5378" i="57"/>
  <c r="T5378" i="57"/>
  <c r="Q5379" i="57"/>
  <c r="P5379" i="57"/>
  <c r="T5379" i="57"/>
  <c r="Q5380" i="57"/>
  <c r="P5380" i="57"/>
  <c r="T5380" i="57"/>
  <c r="Q5381" i="57"/>
  <c r="P5381" i="57"/>
  <c r="T5381" i="57"/>
  <c r="Q5382" i="57"/>
  <c r="P5382" i="57"/>
  <c r="T5382" i="57"/>
  <c r="Q5383" i="57"/>
  <c r="P5383" i="57"/>
  <c r="T5383" i="57"/>
  <c r="Q5384" i="57"/>
  <c r="P5384" i="57"/>
  <c r="T5384" i="57"/>
  <c r="Q5385" i="57"/>
  <c r="P5385" i="57"/>
  <c r="T5385" i="57"/>
  <c r="Q5386" i="57"/>
  <c r="P5386" i="57"/>
  <c r="T5386" i="57"/>
  <c r="Q5387" i="57"/>
  <c r="P5387" i="57"/>
  <c r="T5387" i="57"/>
  <c r="Q5388" i="57"/>
  <c r="P5388" i="57"/>
  <c r="T5388" i="57"/>
  <c r="Q5389" i="57"/>
  <c r="P5389" i="57"/>
  <c r="T5389" i="57"/>
  <c r="Q5390" i="57"/>
  <c r="P5390" i="57"/>
  <c r="T5390" i="57"/>
  <c r="Q5391" i="57"/>
  <c r="P5391" i="57"/>
  <c r="T5391" i="57"/>
  <c r="Q5392" i="57"/>
  <c r="P5392" i="57"/>
  <c r="T5392" i="57"/>
  <c r="Q5393" i="57"/>
  <c r="P5393" i="57"/>
  <c r="T5393" i="57"/>
  <c r="Q5394" i="57"/>
  <c r="P5394" i="57"/>
  <c r="T5394" i="57"/>
  <c r="Q5395" i="57"/>
  <c r="P5395" i="57"/>
  <c r="T5395" i="57"/>
  <c r="Q5396" i="57"/>
  <c r="P5396" i="57"/>
  <c r="T5396" i="57"/>
  <c r="Q5397" i="57"/>
  <c r="P5397" i="57"/>
  <c r="T5397" i="57"/>
  <c r="Q5398" i="57"/>
  <c r="P5398" i="57"/>
  <c r="T5398" i="57"/>
  <c r="Q5399" i="57"/>
  <c r="P5399" i="57"/>
  <c r="T5399" i="57"/>
  <c r="Q5400" i="57"/>
  <c r="P5400" i="57"/>
  <c r="T5400" i="57"/>
  <c r="Q5401" i="57"/>
  <c r="P5401" i="57"/>
  <c r="T5401" i="57"/>
  <c r="Q5402" i="57"/>
  <c r="P5402" i="57"/>
  <c r="T5402" i="57"/>
  <c r="Q5403" i="57"/>
  <c r="P5403" i="57"/>
  <c r="T5403" i="57"/>
  <c r="Q5404" i="57"/>
  <c r="P5404" i="57"/>
  <c r="T5404" i="57"/>
  <c r="Q5405" i="57"/>
  <c r="P5405" i="57"/>
  <c r="T5405" i="57"/>
  <c r="Q5406" i="57"/>
  <c r="P5406" i="57"/>
  <c r="T5406" i="57"/>
  <c r="Q5407" i="57"/>
  <c r="P5407" i="57"/>
  <c r="T5407" i="57"/>
  <c r="Q5408" i="57"/>
  <c r="P5408" i="57"/>
  <c r="T5408" i="57"/>
  <c r="Q5409" i="57"/>
  <c r="P5409" i="57"/>
  <c r="T5409" i="57"/>
  <c r="Q5410" i="57"/>
  <c r="P5410" i="57"/>
  <c r="T5410" i="57"/>
  <c r="Q5411" i="57"/>
  <c r="P5411" i="57"/>
  <c r="T5411" i="57"/>
  <c r="Q5412" i="57"/>
  <c r="P5412" i="57"/>
  <c r="T5412" i="57"/>
  <c r="Q5413" i="57"/>
  <c r="P5413" i="57"/>
  <c r="T5413" i="57"/>
  <c r="Q5414" i="57"/>
  <c r="P5414" i="57"/>
  <c r="T5414" i="57"/>
  <c r="Q5415" i="57"/>
  <c r="P5415" i="57"/>
  <c r="T5415" i="57"/>
  <c r="Q5416" i="57"/>
  <c r="P5416" i="57"/>
  <c r="T5416" i="57"/>
  <c r="Q5417" i="57"/>
  <c r="P5417" i="57"/>
  <c r="T5417" i="57"/>
  <c r="Q5418" i="57"/>
  <c r="P5418" i="57"/>
  <c r="T5418" i="57"/>
  <c r="Q5419" i="57"/>
  <c r="P5419" i="57"/>
  <c r="T5419" i="57"/>
  <c r="Q5420" i="57"/>
  <c r="P5420" i="57"/>
  <c r="T5420" i="57"/>
  <c r="Q5421" i="57"/>
  <c r="P5421" i="57"/>
  <c r="T5421" i="57"/>
  <c r="Q5422" i="57"/>
  <c r="P5422" i="57"/>
  <c r="T5422" i="57"/>
  <c r="Q5423" i="57"/>
  <c r="P5423" i="57"/>
  <c r="T5423" i="57"/>
  <c r="Q5424" i="57"/>
  <c r="P5424" i="57"/>
  <c r="T5424" i="57"/>
  <c r="Q5425" i="57"/>
  <c r="P5425" i="57"/>
  <c r="T5425" i="57"/>
  <c r="Q5426" i="57"/>
  <c r="P5426" i="57"/>
  <c r="T5426" i="57"/>
  <c r="Q5427" i="57"/>
  <c r="P5427" i="57"/>
  <c r="T5427" i="57"/>
  <c r="Q5428" i="57"/>
  <c r="P5428" i="57"/>
  <c r="T5428" i="57"/>
  <c r="Q5429" i="57"/>
  <c r="P5429" i="57"/>
  <c r="T5429" i="57"/>
  <c r="Q5430" i="57"/>
  <c r="P5430" i="57"/>
  <c r="T5430" i="57"/>
  <c r="Q5431" i="57"/>
  <c r="P5431" i="57"/>
  <c r="T5431" i="57"/>
  <c r="Q5432" i="57"/>
  <c r="P5432" i="57"/>
  <c r="T5432" i="57"/>
  <c r="Q5433" i="57"/>
  <c r="P5433" i="57"/>
  <c r="T5433" i="57"/>
  <c r="Q5434" i="57"/>
  <c r="P5434" i="57"/>
  <c r="T5434" i="57"/>
  <c r="Q5435" i="57"/>
  <c r="P5435" i="57"/>
  <c r="T5435" i="57"/>
  <c r="Q5436" i="57"/>
  <c r="P5436" i="57"/>
  <c r="T5436" i="57"/>
  <c r="Q5437" i="57"/>
  <c r="P5437" i="57"/>
  <c r="T5437" i="57"/>
  <c r="Q5438" i="57"/>
  <c r="P5438" i="57"/>
  <c r="T5438" i="57"/>
  <c r="Q5439" i="57"/>
  <c r="P5439" i="57"/>
  <c r="T5439" i="57"/>
  <c r="Q5440" i="57"/>
  <c r="P5440" i="57"/>
  <c r="T5440" i="57"/>
  <c r="Q5441" i="57"/>
  <c r="P5441" i="57"/>
  <c r="T5441" i="57"/>
  <c r="Q5442" i="57"/>
  <c r="P5442" i="57"/>
  <c r="T5442" i="57"/>
  <c r="Q5443" i="57"/>
  <c r="P5443" i="57"/>
  <c r="T5443" i="57"/>
  <c r="Q5444" i="57"/>
  <c r="P5444" i="57"/>
  <c r="T5444" i="57"/>
  <c r="Q5445" i="57"/>
  <c r="P5445" i="57"/>
  <c r="T5445" i="57"/>
  <c r="Q5446" i="57"/>
  <c r="P5446" i="57"/>
  <c r="T5446" i="57"/>
  <c r="Q5447" i="57"/>
  <c r="P5447" i="57"/>
  <c r="T5447" i="57"/>
  <c r="Q5448" i="57"/>
  <c r="P5448" i="57"/>
  <c r="T5448" i="57"/>
  <c r="Q5449" i="57"/>
  <c r="P5449" i="57"/>
  <c r="T5449" i="57"/>
  <c r="Q5450" i="57"/>
  <c r="P5450" i="57"/>
  <c r="T5450" i="57"/>
  <c r="Q5451" i="57"/>
  <c r="P5451" i="57"/>
  <c r="T5451" i="57"/>
  <c r="Q5452" i="57"/>
  <c r="P5452" i="57"/>
  <c r="T5452" i="57"/>
  <c r="Q5453" i="57"/>
  <c r="P5453" i="57"/>
  <c r="T5453" i="57"/>
  <c r="Q5454" i="57"/>
  <c r="P5454" i="57"/>
  <c r="T5454" i="57"/>
  <c r="Q5455" i="57"/>
  <c r="P5455" i="57"/>
  <c r="T5455" i="57"/>
  <c r="Q5456" i="57"/>
  <c r="P5456" i="57"/>
  <c r="T5456" i="57"/>
  <c r="Q5457" i="57"/>
  <c r="P5457" i="57"/>
  <c r="T5457" i="57"/>
  <c r="Q5458" i="57"/>
  <c r="P5458" i="57"/>
  <c r="T5458" i="57"/>
  <c r="Q5459" i="57"/>
  <c r="P5459" i="57"/>
  <c r="T5459" i="57"/>
  <c r="Q5460" i="57"/>
  <c r="P5460" i="57"/>
  <c r="T5460" i="57"/>
  <c r="Q5461" i="57"/>
  <c r="P5461" i="57"/>
  <c r="T5461" i="57"/>
  <c r="Q5462" i="57"/>
  <c r="P5462" i="57"/>
  <c r="T5462" i="57"/>
  <c r="Q5463" i="57"/>
  <c r="P5463" i="57"/>
  <c r="T5463" i="57"/>
  <c r="Q5464" i="57"/>
  <c r="P5464" i="57"/>
  <c r="T5464" i="57"/>
  <c r="Q5465" i="57"/>
  <c r="P5465" i="57"/>
  <c r="T5465" i="57"/>
  <c r="Q5466" i="57"/>
  <c r="P5466" i="57"/>
  <c r="T5466" i="57"/>
  <c r="Q5467" i="57"/>
  <c r="P5467" i="57"/>
  <c r="T5467" i="57"/>
  <c r="Q5468" i="57"/>
  <c r="P5468" i="57"/>
  <c r="T5468" i="57"/>
  <c r="Q5469" i="57"/>
  <c r="P5469" i="57"/>
  <c r="T5469" i="57"/>
  <c r="Q5470" i="57"/>
  <c r="P5470" i="57"/>
  <c r="T5470" i="57"/>
  <c r="Q5471" i="57"/>
  <c r="P5471" i="57"/>
  <c r="T5471" i="57"/>
  <c r="Q5472" i="57"/>
  <c r="P5472" i="57"/>
  <c r="T5472" i="57"/>
  <c r="Q5473" i="57"/>
  <c r="P5473" i="57"/>
  <c r="T5473" i="57"/>
  <c r="Q5474" i="57"/>
  <c r="P5474" i="57"/>
  <c r="T5474" i="57"/>
  <c r="Q5475" i="57"/>
  <c r="P5475" i="57"/>
  <c r="T5475" i="57"/>
  <c r="Q5476" i="57"/>
  <c r="P5476" i="57"/>
  <c r="T5476" i="57"/>
  <c r="Q5477" i="57"/>
  <c r="P5477" i="57"/>
  <c r="T5477" i="57"/>
  <c r="Q5478" i="57"/>
  <c r="P5478" i="57"/>
  <c r="T5478" i="57"/>
  <c r="Q5479" i="57"/>
  <c r="P5479" i="57"/>
  <c r="T5479" i="57"/>
  <c r="Q5480" i="57"/>
  <c r="P5480" i="57"/>
  <c r="T5480" i="57"/>
  <c r="Q5481" i="57"/>
  <c r="P5481" i="57"/>
  <c r="T5481" i="57"/>
  <c r="Q5482" i="57"/>
  <c r="P5482" i="57"/>
  <c r="T5482" i="57"/>
  <c r="Q5483" i="57"/>
  <c r="P5483" i="57"/>
  <c r="T5483" i="57"/>
  <c r="Q5484" i="57"/>
  <c r="P5484" i="57"/>
  <c r="T5484" i="57"/>
  <c r="Q5485" i="57"/>
  <c r="P5485" i="57"/>
  <c r="T5485" i="57"/>
  <c r="Q5486" i="57"/>
  <c r="P5486" i="57"/>
  <c r="T5486" i="57"/>
  <c r="Q5487" i="57"/>
  <c r="P5487" i="57"/>
  <c r="T5487" i="57"/>
  <c r="Q5488" i="57"/>
  <c r="P5488" i="57"/>
  <c r="T5488" i="57"/>
  <c r="Q5489" i="57"/>
  <c r="P5489" i="57"/>
  <c r="T5489" i="57"/>
  <c r="Q5490" i="57"/>
  <c r="P5490" i="57"/>
  <c r="T5490" i="57"/>
  <c r="Q5491" i="57"/>
  <c r="P5491" i="57"/>
  <c r="T5491" i="57"/>
  <c r="Q5492" i="57"/>
  <c r="P5492" i="57"/>
  <c r="T5492" i="57"/>
  <c r="Q5493" i="57"/>
  <c r="P5493" i="57"/>
  <c r="T5493" i="57"/>
  <c r="Q5494" i="57"/>
  <c r="P5494" i="57"/>
  <c r="T5494" i="57"/>
  <c r="Q5495" i="57"/>
  <c r="P5495" i="57"/>
  <c r="T5495" i="57"/>
  <c r="Q5496" i="57"/>
  <c r="P5496" i="57"/>
  <c r="T5496" i="57"/>
  <c r="Q5497" i="57"/>
  <c r="P5497" i="57"/>
  <c r="T5497" i="57"/>
  <c r="Q5498" i="57"/>
  <c r="P5498" i="57"/>
  <c r="T5498" i="57"/>
  <c r="Q5499" i="57"/>
  <c r="P5499" i="57"/>
  <c r="T5499" i="57"/>
  <c r="Q5500" i="57"/>
  <c r="P5500" i="57"/>
  <c r="T5500" i="57"/>
  <c r="Q5501" i="57"/>
  <c r="P5501" i="57"/>
  <c r="T5501" i="57"/>
  <c r="Q5502" i="57"/>
  <c r="P5502" i="57"/>
  <c r="T5502" i="57"/>
  <c r="Q5503" i="57"/>
  <c r="P5503" i="57"/>
  <c r="T5503" i="57"/>
  <c r="Q5504" i="57"/>
  <c r="P5504" i="57"/>
  <c r="T5504" i="57"/>
  <c r="Q5505" i="57"/>
  <c r="P5505" i="57"/>
  <c r="T5505" i="57"/>
  <c r="Q5506" i="57"/>
  <c r="P5506" i="57"/>
  <c r="T5506" i="57"/>
  <c r="Q5507" i="57"/>
  <c r="P5507" i="57"/>
  <c r="T5507" i="57"/>
  <c r="Q5508" i="57"/>
  <c r="P5508" i="57"/>
  <c r="T5508" i="57"/>
  <c r="Q5509" i="57"/>
  <c r="P5509" i="57"/>
  <c r="T5509" i="57"/>
  <c r="Q5510" i="57"/>
  <c r="P5510" i="57"/>
  <c r="T5510" i="57"/>
  <c r="Q5511" i="57"/>
  <c r="P5511" i="57"/>
  <c r="T5511" i="57"/>
  <c r="Q5512" i="57"/>
  <c r="P5512" i="57"/>
  <c r="T5512" i="57"/>
  <c r="Q5513" i="57"/>
  <c r="P5513" i="57"/>
  <c r="T5513" i="57"/>
  <c r="Q5514" i="57"/>
  <c r="P5514" i="57"/>
  <c r="T5514" i="57"/>
  <c r="Q5515" i="57"/>
  <c r="P5515" i="57"/>
  <c r="T5515" i="57"/>
  <c r="Q5516" i="57"/>
  <c r="P5516" i="57"/>
  <c r="T5516" i="57"/>
  <c r="Q5517" i="57"/>
  <c r="P5517" i="57"/>
  <c r="T5517" i="57"/>
  <c r="Q5518" i="57"/>
  <c r="P5518" i="57"/>
  <c r="T5518" i="57"/>
  <c r="Q5519" i="57"/>
  <c r="P5519" i="57"/>
  <c r="T5519" i="57"/>
  <c r="Q5520" i="57"/>
  <c r="P5520" i="57"/>
  <c r="T5520" i="57"/>
  <c r="Q5521" i="57"/>
  <c r="P5521" i="57"/>
  <c r="T5521" i="57"/>
  <c r="Q5522" i="57"/>
  <c r="P5522" i="57"/>
  <c r="T5522" i="57"/>
  <c r="Q5523" i="57"/>
  <c r="P5523" i="57"/>
  <c r="T5523" i="57"/>
  <c r="Q5524" i="57"/>
  <c r="P5524" i="57"/>
  <c r="T5524" i="57"/>
  <c r="Q5525" i="57"/>
  <c r="P5525" i="57"/>
  <c r="T5525" i="57"/>
  <c r="Q5526" i="57"/>
  <c r="P5526" i="57"/>
  <c r="T5526" i="57"/>
  <c r="Q5527" i="57"/>
  <c r="P5527" i="57"/>
  <c r="T5527" i="57"/>
  <c r="Q5528" i="57"/>
  <c r="P5528" i="57"/>
  <c r="T5528" i="57"/>
  <c r="Q5529" i="57"/>
  <c r="P5529" i="57"/>
  <c r="T5529" i="57"/>
  <c r="Q5530" i="57"/>
  <c r="P5530" i="57"/>
  <c r="T5530" i="57"/>
  <c r="Q5531" i="57"/>
  <c r="P5531" i="57"/>
  <c r="T5531" i="57"/>
  <c r="Q5532" i="57"/>
  <c r="P5532" i="57"/>
  <c r="T5532" i="57"/>
  <c r="Q5533" i="57"/>
  <c r="P5533" i="57"/>
  <c r="T5533" i="57"/>
  <c r="Q5534" i="57"/>
  <c r="P5534" i="57"/>
  <c r="T5534" i="57"/>
  <c r="Q5535" i="57"/>
  <c r="P5535" i="57"/>
  <c r="T5535" i="57"/>
  <c r="Q5536" i="57"/>
  <c r="P5536" i="57"/>
  <c r="T5536" i="57"/>
  <c r="Q5537" i="57"/>
  <c r="P5537" i="57"/>
  <c r="T5537" i="57"/>
  <c r="Q5538" i="57"/>
  <c r="P5538" i="57"/>
  <c r="T5538" i="57"/>
  <c r="Q5539" i="57"/>
  <c r="P5539" i="57"/>
  <c r="T5539" i="57"/>
  <c r="Q5540" i="57"/>
  <c r="P5540" i="57"/>
  <c r="T5540" i="57"/>
  <c r="Q5541" i="57"/>
  <c r="P5541" i="57"/>
  <c r="T5541" i="57"/>
  <c r="Q5542" i="57"/>
  <c r="P5542" i="57"/>
  <c r="T5542" i="57"/>
  <c r="Q5543" i="57"/>
  <c r="P5543" i="57"/>
  <c r="T5543" i="57"/>
  <c r="Q5544" i="57"/>
  <c r="P5544" i="57"/>
  <c r="T5544" i="57"/>
  <c r="Q5545" i="57"/>
  <c r="P5545" i="57"/>
  <c r="T5545" i="57"/>
  <c r="Q5546" i="57"/>
  <c r="P5546" i="57"/>
  <c r="T5546" i="57"/>
  <c r="Q5547" i="57"/>
  <c r="P5547" i="57"/>
  <c r="T5547" i="57"/>
  <c r="Q5548" i="57"/>
  <c r="P5548" i="57"/>
  <c r="T5548" i="57"/>
  <c r="Q5549" i="57"/>
  <c r="P5549" i="57"/>
  <c r="T5549" i="57"/>
  <c r="Q5550" i="57"/>
  <c r="P5550" i="57"/>
  <c r="T5550" i="57"/>
  <c r="Q5551" i="57"/>
  <c r="P5551" i="57"/>
  <c r="T5551" i="57"/>
  <c r="Q5552" i="57"/>
  <c r="P5552" i="57"/>
  <c r="T5552" i="57"/>
  <c r="Q5553" i="57"/>
  <c r="P5553" i="57"/>
  <c r="T5553" i="57"/>
  <c r="Q5554" i="57"/>
  <c r="P5554" i="57"/>
  <c r="T5554" i="57"/>
  <c r="Q5555" i="57"/>
  <c r="P5555" i="57"/>
  <c r="T5555" i="57"/>
  <c r="Q5556" i="57"/>
  <c r="P5556" i="57"/>
  <c r="T5556" i="57"/>
  <c r="Q5557" i="57"/>
  <c r="P5557" i="57"/>
  <c r="T5557" i="57"/>
  <c r="Q5558" i="57"/>
  <c r="P5558" i="57"/>
  <c r="T5558" i="57"/>
  <c r="Q5559" i="57"/>
  <c r="P5559" i="57"/>
  <c r="T5559" i="57"/>
  <c r="Q5560" i="57"/>
  <c r="P5560" i="57"/>
  <c r="T5560" i="57"/>
  <c r="Q5561" i="57"/>
  <c r="P5561" i="57"/>
  <c r="T5561" i="57"/>
  <c r="Q5562" i="57"/>
  <c r="P5562" i="57"/>
  <c r="T5562" i="57"/>
  <c r="Q5563" i="57"/>
  <c r="P5563" i="57"/>
  <c r="T5563" i="57"/>
  <c r="Q5564" i="57"/>
  <c r="P5564" i="57"/>
  <c r="T5564" i="57"/>
  <c r="Q5565" i="57"/>
  <c r="P5565" i="57"/>
  <c r="T5565" i="57"/>
  <c r="Q5566" i="57"/>
  <c r="P5566" i="57"/>
  <c r="T5566" i="57"/>
  <c r="Q5567" i="57"/>
  <c r="P5567" i="57"/>
  <c r="T5567" i="57"/>
  <c r="Q5568" i="57"/>
  <c r="P5568" i="57"/>
  <c r="T5568" i="57"/>
  <c r="Q5569" i="57"/>
  <c r="P5569" i="57"/>
  <c r="T5569" i="57"/>
  <c r="Q5570" i="57"/>
  <c r="P5570" i="57"/>
  <c r="T5570" i="57"/>
  <c r="Q5571" i="57"/>
  <c r="P5571" i="57"/>
  <c r="T5571" i="57"/>
  <c r="Q5572" i="57"/>
  <c r="P5572" i="57"/>
  <c r="T5572" i="57"/>
  <c r="Q5573" i="57"/>
  <c r="P5573" i="57"/>
  <c r="T5573" i="57"/>
  <c r="Q5574" i="57"/>
  <c r="P5574" i="57"/>
  <c r="T5574" i="57"/>
  <c r="Q5575" i="57"/>
  <c r="P5575" i="57"/>
  <c r="T5575" i="57"/>
  <c r="Q5576" i="57"/>
  <c r="P5576" i="57"/>
  <c r="T5576" i="57"/>
  <c r="Q5577" i="57"/>
  <c r="P5577" i="57"/>
  <c r="T5577" i="57"/>
  <c r="Q5578" i="57"/>
  <c r="P5578" i="57"/>
  <c r="T5578" i="57"/>
  <c r="Q5579" i="57"/>
  <c r="P5579" i="57"/>
  <c r="T5579" i="57"/>
  <c r="Q5580" i="57"/>
  <c r="P5580" i="57"/>
  <c r="T5580" i="57"/>
  <c r="Q5581" i="57"/>
  <c r="P5581" i="57"/>
  <c r="T5581" i="57"/>
  <c r="Q5582" i="57"/>
  <c r="P5582" i="57"/>
  <c r="T5582" i="57"/>
  <c r="Q5583" i="57"/>
  <c r="P5583" i="57"/>
  <c r="T5583" i="57"/>
  <c r="Q5584" i="57"/>
  <c r="P5584" i="57"/>
  <c r="T5584" i="57"/>
  <c r="Q5585" i="57"/>
  <c r="P5585" i="57"/>
  <c r="T5585" i="57"/>
  <c r="Q5586" i="57"/>
  <c r="P5586" i="57"/>
  <c r="T5586" i="57"/>
  <c r="Q5587" i="57"/>
  <c r="P5587" i="57"/>
  <c r="T5587" i="57"/>
  <c r="Q5588" i="57"/>
  <c r="P5588" i="57"/>
  <c r="T5588" i="57"/>
  <c r="Q5589" i="57"/>
  <c r="P5589" i="57"/>
  <c r="T5589" i="57"/>
  <c r="Q5590" i="57"/>
  <c r="P5590" i="57"/>
  <c r="T5590" i="57"/>
  <c r="Q5591" i="57"/>
  <c r="P5591" i="57"/>
  <c r="T5591" i="57"/>
  <c r="Q5592" i="57"/>
  <c r="P5592" i="57"/>
  <c r="T5592" i="57"/>
  <c r="Q5593" i="57"/>
  <c r="P5593" i="57"/>
  <c r="T5593" i="57"/>
  <c r="Q5594" i="57"/>
  <c r="P5594" i="57"/>
  <c r="T5594" i="57"/>
  <c r="Q5595" i="57"/>
  <c r="P5595" i="57"/>
  <c r="T5595" i="57"/>
  <c r="Q5596" i="57"/>
  <c r="P5596" i="57"/>
  <c r="T5596" i="57"/>
  <c r="Q5597" i="57"/>
  <c r="P5597" i="57"/>
  <c r="T5597" i="57"/>
  <c r="Q5598" i="57"/>
  <c r="P5598" i="57"/>
  <c r="T5598" i="57"/>
  <c r="Q5599" i="57"/>
  <c r="P5599" i="57"/>
  <c r="T5599" i="57"/>
  <c r="Q5600" i="57"/>
  <c r="P5600" i="57"/>
  <c r="T5600" i="57"/>
  <c r="Q5601" i="57"/>
  <c r="P5601" i="57"/>
  <c r="T5601" i="57"/>
  <c r="Q5602" i="57"/>
  <c r="P5602" i="57"/>
  <c r="T5602" i="57"/>
  <c r="Q5603" i="57"/>
  <c r="P5603" i="57"/>
  <c r="T5603" i="57"/>
  <c r="Q5604" i="57"/>
  <c r="P5604" i="57"/>
  <c r="T5604" i="57"/>
  <c r="Q5605" i="57"/>
  <c r="P5605" i="57"/>
  <c r="T5605" i="57"/>
  <c r="Q5606" i="57"/>
  <c r="P5606" i="57"/>
  <c r="T5606" i="57"/>
  <c r="Q5607" i="57"/>
  <c r="P5607" i="57"/>
  <c r="T5607" i="57"/>
  <c r="Q5608" i="57"/>
  <c r="P5608" i="57"/>
  <c r="T5608" i="57"/>
  <c r="Q5609" i="57"/>
  <c r="P5609" i="57"/>
  <c r="T5609" i="57"/>
  <c r="Q5610" i="57"/>
  <c r="P5610" i="57"/>
  <c r="T5610" i="57"/>
  <c r="Q5611" i="57"/>
  <c r="P5611" i="57"/>
  <c r="T5611" i="57"/>
  <c r="Q5612" i="57"/>
  <c r="P5612" i="57"/>
  <c r="T5612" i="57"/>
  <c r="Q5613" i="57"/>
  <c r="P5613" i="57"/>
  <c r="T5613" i="57"/>
  <c r="Q5614" i="57"/>
  <c r="P5614" i="57"/>
  <c r="T5614" i="57"/>
  <c r="Q5615" i="57"/>
  <c r="P5615" i="57"/>
  <c r="T5615" i="57"/>
  <c r="Q5616" i="57"/>
  <c r="P5616" i="57"/>
  <c r="T5616" i="57"/>
  <c r="Q5617" i="57"/>
  <c r="P5617" i="57"/>
  <c r="T5617" i="57"/>
  <c r="Q5618" i="57"/>
  <c r="P5618" i="57"/>
  <c r="T5618" i="57"/>
  <c r="Q5619" i="57"/>
  <c r="P5619" i="57"/>
  <c r="T5619" i="57"/>
  <c r="Q5620" i="57"/>
  <c r="P5620" i="57"/>
  <c r="T5620" i="57"/>
  <c r="Q5621" i="57"/>
  <c r="P5621" i="57"/>
  <c r="T5621" i="57"/>
  <c r="Q5622" i="57"/>
  <c r="P5622" i="57"/>
  <c r="T5622" i="57"/>
  <c r="Q5623" i="57"/>
  <c r="P5623" i="57"/>
  <c r="T5623" i="57"/>
  <c r="Q5624" i="57"/>
  <c r="P5624" i="57"/>
  <c r="T5624" i="57"/>
  <c r="Q5625" i="57"/>
  <c r="P5625" i="57"/>
  <c r="T5625" i="57"/>
  <c r="Q5626" i="57"/>
  <c r="P5626" i="57"/>
  <c r="T5626" i="57"/>
  <c r="Q5627" i="57"/>
  <c r="P5627" i="57"/>
  <c r="T5627" i="57"/>
  <c r="Q5628" i="57"/>
  <c r="P5628" i="57"/>
  <c r="T5628" i="57"/>
  <c r="Q5629" i="57"/>
  <c r="P5629" i="57"/>
  <c r="T5629" i="57"/>
  <c r="Q5630" i="57"/>
  <c r="P5630" i="57"/>
  <c r="T5630" i="57"/>
  <c r="Q5631" i="57"/>
  <c r="P5631" i="57"/>
  <c r="T5631" i="57"/>
  <c r="Q5632" i="57"/>
  <c r="P5632" i="57"/>
  <c r="T5632" i="57"/>
  <c r="Q5633" i="57"/>
  <c r="P5633" i="57"/>
  <c r="T5633" i="57"/>
  <c r="Q5634" i="57"/>
  <c r="P5634" i="57"/>
  <c r="T5634" i="57"/>
  <c r="Q5635" i="57"/>
  <c r="P5635" i="57"/>
  <c r="T5635" i="57"/>
  <c r="Q5636" i="57"/>
  <c r="P5636" i="57"/>
  <c r="T5636" i="57"/>
  <c r="Q5637" i="57"/>
  <c r="P5637" i="57"/>
  <c r="T5637" i="57"/>
  <c r="Q5638" i="57"/>
  <c r="P5638" i="57"/>
  <c r="T5638" i="57"/>
  <c r="Q5639" i="57"/>
  <c r="P5639" i="57"/>
  <c r="T5639" i="57"/>
  <c r="Q5640" i="57"/>
  <c r="P5640" i="57"/>
  <c r="T5640" i="57"/>
  <c r="Q5641" i="57"/>
  <c r="P5641" i="57"/>
  <c r="T5641" i="57"/>
  <c r="Q5642" i="57"/>
  <c r="P5642" i="57"/>
  <c r="T5642" i="57"/>
  <c r="Q5643" i="57"/>
  <c r="P5643" i="57"/>
  <c r="T5643" i="57"/>
  <c r="Q5644" i="57"/>
  <c r="P5644" i="57"/>
  <c r="T5644" i="57"/>
  <c r="Q5645" i="57"/>
  <c r="P5645" i="57"/>
  <c r="T5645" i="57"/>
  <c r="Q5646" i="57"/>
  <c r="P5646" i="57"/>
  <c r="T5646" i="57"/>
  <c r="Q5647" i="57"/>
  <c r="P5647" i="57"/>
  <c r="T5647" i="57"/>
  <c r="Q5648" i="57"/>
  <c r="P5648" i="57"/>
  <c r="T5648" i="57"/>
  <c r="Q5649" i="57"/>
  <c r="P5649" i="57"/>
  <c r="T5649" i="57"/>
  <c r="Q5650" i="57"/>
  <c r="P5650" i="57"/>
  <c r="T5650" i="57"/>
  <c r="Q5651" i="57"/>
  <c r="P5651" i="57"/>
  <c r="T5651" i="57"/>
  <c r="Q5652" i="57"/>
  <c r="P5652" i="57"/>
  <c r="T5652" i="57"/>
  <c r="Q5653" i="57"/>
  <c r="P5653" i="57"/>
  <c r="T5653" i="57"/>
  <c r="Q5654" i="57"/>
  <c r="P5654" i="57"/>
  <c r="T5654" i="57"/>
  <c r="Q5655" i="57"/>
  <c r="P5655" i="57"/>
  <c r="T5655" i="57"/>
  <c r="Q5656" i="57"/>
  <c r="P5656" i="57"/>
  <c r="T5656" i="57"/>
  <c r="Q5657" i="57"/>
  <c r="P5657" i="57"/>
  <c r="T5657" i="57"/>
  <c r="Q5658" i="57"/>
  <c r="P5658" i="57"/>
  <c r="T5658" i="57"/>
  <c r="Q5659" i="57"/>
  <c r="P5659" i="57"/>
  <c r="T5659" i="57"/>
  <c r="Q5660" i="57"/>
  <c r="P5660" i="57"/>
  <c r="T5660" i="57"/>
  <c r="Q5661" i="57"/>
  <c r="P5661" i="57"/>
  <c r="T5661" i="57"/>
  <c r="Q5662" i="57"/>
  <c r="P5662" i="57"/>
  <c r="T5662" i="57"/>
  <c r="Q5663" i="57"/>
  <c r="P5663" i="57"/>
  <c r="T5663" i="57"/>
  <c r="Q5664" i="57"/>
  <c r="P5664" i="57"/>
  <c r="T5664" i="57"/>
  <c r="Q5665" i="57"/>
  <c r="P5665" i="57"/>
  <c r="T5665" i="57"/>
  <c r="Q5666" i="57"/>
  <c r="P5666" i="57"/>
  <c r="T5666" i="57"/>
  <c r="Q5667" i="57"/>
  <c r="P5667" i="57"/>
  <c r="T5667" i="57"/>
  <c r="Q5668" i="57"/>
  <c r="P5668" i="57"/>
  <c r="T5668" i="57"/>
  <c r="Q5669" i="57"/>
  <c r="P5669" i="57"/>
  <c r="T5669" i="57"/>
  <c r="Q5670" i="57"/>
  <c r="P5670" i="57"/>
  <c r="T5670" i="57"/>
  <c r="Q5671" i="57"/>
  <c r="P5671" i="57"/>
  <c r="T5671" i="57"/>
  <c r="Q5672" i="57"/>
  <c r="P5672" i="57"/>
  <c r="T5672" i="57"/>
  <c r="Q5673" i="57"/>
  <c r="P5673" i="57"/>
  <c r="T5673" i="57"/>
  <c r="Q5674" i="57"/>
  <c r="P5674" i="57"/>
  <c r="T5674" i="57"/>
  <c r="Q5675" i="57"/>
  <c r="P5675" i="57"/>
  <c r="T5675" i="57"/>
  <c r="Q5676" i="57"/>
  <c r="P5676" i="57"/>
  <c r="T5676" i="57"/>
  <c r="Q5677" i="57"/>
  <c r="P5677" i="57"/>
  <c r="T5677" i="57"/>
  <c r="Q5678" i="57"/>
  <c r="P5678" i="57"/>
  <c r="T5678" i="57"/>
  <c r="Q5679" i="57"/>
  <c r="P5679" i="57"/>
  <c r="T5679" i="57"/>
  <c r="Q5680" i="57"/>
  <c r="P5680" i="57"/>
  <c r="T5680" i="57"/>
  <c r="Q5681" i="57"/>
  <c r="P5681" i="57"/>
  <c r="T5681" i="57"/>
  <c r="Q5682" i="57"/>
  <c r="P5682" i="57"/>
  <c r="T5682" i="57"/>
  <c r="Q5683" i="57"/>
  <c r="P5683" i="57"/>
  <c r="T5683" i="57"/>
  <c r="Q5684" i="57"/>
  <c r="P5684" i="57"/>
  <c r="T5684" i="57"/>
  <c r="Q5685" i="57"/>
  <c r="P5685" i="57"/>
  <c r="T5685" i="57"/>
  <c r="Q5686" i="57"/>
  <c r="P5686" i="57"/>
  <c r="T5686" i="57"/>
  <c r="Q5687" i="57"/>
  <c r="P5687" i="57"/>
  <c r="T5687" i="57"/>
  <c r="Q5688" i="57"/>
  <c r="P5688" i="57"/>
  <c r="T5688" i="57"/>
  <c r="Q5689" i="57"/>
  <c r="P5689" i="57"/>
  <c r="T5689" i="57"/>
  <c r="Q5690" i="57"/>
  <c r="P5690" i="57"/>
  <c r="T5690" i="57"/>
  <c r="Q5691" i="57"/>
  <c r="P5691" i="57"/>
  <c r="T5691" i="57"/>
  <c r="Q5692" i="57"/>
  <c r="P5692" i="57"/>
  <c r="T5692" i="57"/>
  <c r="Q5693" i="57"/>
  <c r="P5693" i="57"/>
  <c r="T5693" i="57"/>
  <c r="Q5694" i="57"/>
  <c r="P5694" i="57"/>
  <c r="T5694" i="57"/>
  <c r="Q5695" i="57"/>
  <c r="P5695" i="57"/>
  <c r="T5695" i="57"/>
  <c r="Q5696" i="57"/>
  <c r="P5696" i="57"/>
  <c r="T5696" i="57"/>
  <c r="Q5697" i="57"/>
  <c r="P5697" i="57"/>
  <c r="T5697" i="57"/>
  <c r="Q5698" i="57"/>
  <c r="P5698" i="57"/>
  <c r="T5698" i="57"/>
  <c r="Q5699" i="57"/>
  <c r="P5699" i="57"/>
  <c r="T5699" i="57"/>
  <c r="Q5700" i="57"/>
  <c r="P5700" i="57"/>
  <c r="T5700" i="57"/>
  <c r="Q5701" i="57"/>
  <c r="P5701" i="57"/>
  <c r="T5701" i="57"/>
  <c r="Q5702" i="57"/>
  <c r="P5702" i="57"/>
  <c r="T5702" i="57"/>
  <c r="Q5703" i="57"/>
  <c r="P5703" i="57"/>
  <c r="T5703" i="57"/>
  <c r="Q5704" i="57"/>
  <c r="P5704" i="57"/>
  <c r="T5704" i="57"/>
  <c r="Q5705" i="57"/>
  <c r="P5705" i="57"/>
  <c r="T5705" i="57"/>
  <c r="Q5706" i="57"/>
  <c r="P5706" i="57"/>
  <c r="T5706" i="57"/>
  <c r="Q5707" i="57"/>
  <c r="P5707" i="57"/>
  <c r="T5707" i="57"/>
  <c r="Q5708" i="57"/>
  <c r="P5708" i="57"/>
  <c r="T5708" i="57"/>
  <c r="Q5709" i="57"/>
  <c r="P5709" i="57"/>
  <c r="T5709" i="57"/>
  <c r="Q5710" i="57"/>
  <c r="P5710" i="57"/>
  <c r="T5710" i="57"/>
  <c r="Q5711" i="57"/>
  <c r="P5711" i="57"/>
  <c r="T5711" i="57"/>
  <c r="Q5712" i="57"/>
  <c r="P5712" i="57"/>
  <c r="T5712" i="57"/>
  <c r="Q5713" i="57"/>
  <c r="P5713" i="57"/>
  <c r="T5713" i="57"/>
  <c r="Q5714" i="57"/>
  <c r="P5714" i="57"/>
  <c r="T5714" i="57"/>
  <c r="Q5715" i="57"/>
  <c r="P5715" i="57"/>
  <c r="T5715" i="57"/>
  <c r="Q5716" i="57"/>
  <c r="P5716" i="57"/>
  <c r="T5716" i="57"/>
  <c r="Q5717" i="57"/>
  <c r="P5717" i="57"/>
  <c r="T5717" i="57"/>
  <c r="Q5718" i="57"/>
  <c r="P5718" i="57"/>
  <c r="T5718" i="57"/>
  <c r="Q5719" i="57"/>
  <c r="P5719" i="57"/>
  <c r="T5719" i="57"/>
  <c r="Q5720" i="57"/>
  <c r="P5720" i="57"/>
  <c r="T5720" i="57"/>
  <c r="Q5721" i="57"/>
  <c r="P5721" i="57"/>
  <c r="T5721" i="57"/>
  <c r="Q5722" i="57"/>
  <c r="P5722" i="57"/>
  <c r="T5722" i="57"/>
  <c r="Q5723" i="57"/>
  <c r="P5723" i="57"/>
  <c r="T5723" i="57"/>
  <c r="Q5724" i="57"/>
  <c r="P5724" i="57"/>
  <c r="T5724" i="57"/>
  <c r="Q5725" i="57"/>
  <c r="P5725" i="57"/>
  <c r="T5725" i="57"/>
  <c r="Q5726" i="57"/>
  <c r="P5726" i="57"/>
  <c r="T5726" i="57"/>
  <c r="Q5727" i="57"/>
  <c r="P5727" i="57"/>
  <c r="T5727" i="57"/>
  <c r="Q5728" i="57"/>
  <c r="P5728" i="57"/>
  <c r="T5728" i="57"/>
  <c r="Q5729" i="57"/>
  <c r="P5729" i="57"/>
  <c r="T5729" i="57"/>
  <c r="Q5730" i="57"/>
  <c r="P5730" i="57"/>
  <c r="T5730" i="57"/>
  <c r="Q5731" i="57"/>
  <c r="P5731" i="57"/>
  <c r="T5731" i="57"/>
  <c r="Q5732" i="57"/>
  <c r="P5732" i="57"/>
  <c r="T5732" i="57"/>
  <c r="Q5733" i="57"/>
  <c r="P5733" i="57"/>
  <c r="T5733" i="57"/>
  <c r="Q5734" i="57"/>
  <c r="P5734" i="57"/>
  <c r="T5734" i="57"/>
  <c r="Q5735" i="57"/>
  <c r="P5735" i="57"/>
  <c r="T5735" i="57"/>
  <c r="Q5736" i="57"/>
  <c r="P5736" i="57"/>
  <c r="T5736" i="57"/>
  <c r="Q5737" i="57"/>
  <c r="P5737" i="57"/>
  <c r="T5737" i="57"/>
  <c r="Q5738" i="57"/>
  <c r="P5738" i="57"/>
  <c r="T5738" i="57"/>
  <c r="Q5739" i="57"/>
  <c r="P5739" i="57"/>
  <c r="T5739" i="57"/>
  <c r="Q5740" i="57"/>
  <c r="P5740" i="57"/>
  <c r="T5740" i="57"/>
  <c r="Q5741" i="57"/>
  <c r="P5741" i="57"/>
  <c r="T5741" i="57"/>
  <c r="Q5742" i="57"/>
  <c r="P5742" i="57"/>
  <c r="T5742" i="57"/>
  <c r="Q5743" i="57"/>
  <c r="P5743" i="57"/>
  <c r="T5743" i="57"/>
  <c r="Q5744" i="57"/>
  <c r="P5744" i="57"/>
  <c r="T5744" i="57"/>
  <c r="Q5745" i="57"/>
  <c r="P5745" i="57"/>
  <c r="T5745" i="57"/>
  <c r="Q5746" i="57"/>
  <c r="P5746" i="57"/>
  <c r="T5746" i="57"/>
  <c r="Q5747" i="57"/>
  <c r="P5747" i="57"/>
  <c r="T5747" i="57"/>
  <c r="Q5748" i="57"/>
  <c r="P5748" i="57"/>
  <c r="T5748" i="57"/>
  <c r="Q5749" i="57"/>
  <c r="P5749" i="57"/>
  <c r="T5749" i="57"/>
  <c r="Q5750" i="57"/>
  <c r="P5750" i="57"/>
  <c r="T5750" i="57"/>
  <c r="Q5751" i="57"/>
  <c r="P5751" i="57"/>
  <c r="T5751" i="57"/>
  <c r="Q5752" i="57"/>
  <c r="P5752" i="57"/>
  <c r="T5752" i="57"/>
  <c r="Q5753" i="57"/>
  <c r="P5753" i="57"/>
  <c r="T5753" i="57"/>
  <c r="Q5754" i="57"/>
  <c r="P5754" i="57"/>
  <c r="T5754" i="57"/>
  <c r="Q5755" i="57"/>
  <c r="P5755" i="57"/>
  <c r="T5755" i="57"/>
  <c r="Q5756" i="57"/>
  <c r="P5756" i="57"/>
  <c r="T5756" i="57"/>
  <c r="Q5757" i="57"/>
  <c r="P5757" i="57"/>
  <c r="T5757" i="57"/>
  <c r="Q5758" i="57"/>
  <c r="P5758" i="57"/>
  <c r="T5758" i="57"/>
  <c r="Q5759" i="57"/>
  <c r="P5759" i="57"/>
  <c r="T5759" i="57"/>
  <c r="Q5760" i="57"/>
  <c r="P5760" i="57"/>
  <c r="T5760" i="57"/>
  <c r="Q5761" i="57"/>
  <c r="P5761" i="57"/>
  <c r="T5761" i="57"/>
  <c r="Q5762" i="57"/>
  <c r="P5762" i="57"/>
  <c r="T5762" i="57"/>
  <c r="Q5763" i="57"/>
  <c r="P5763" i="57"/>
  <c r="T5763" i="57"/>
  <c r="Q5764" i="57"/>
  <c r="P5764" i="57"/>
  <c r="T5764" i="57"/>
  <c r="Q5765" i="57"/>
  <c r="P5765" i="57"/>
  <c r="T5765" i="57"/>
  <c r="Q5766" i="57"/>
  <c r="P5766" i="57"/>
  <c r="T5766" i="57"/>
  <c r="Q5767" i="57"/>
  <c r="P5767" i="57"/>
  <c r="T5767" i="57"/>
  <c r="Q5768" i="57"/>
  <c r="P5768" i="57"/>
  <c r="T5768" i="57"/>
  <c r="Q5769" i="57"/>
  <c r="P5769" i="57"/>
  <c r="T5769" i="57"/>
  <c r="Q5770" i="57"/>
  <c r="P5770" i="57"/>
  <c r="T5770" i="57"/>
  <c r="Q5771" i="57"/>
  <c r="P5771" i="57"/>
  <c r="T5771" i="57"/>
  <c r="Q5772" i="57"/>
  <c r="P5772" i="57"/>
  <c r="T5772" i="57"/>
  <c r="Q5773" i="57"/>
  <c r="P5773" i="57"/>
  <c r="T5773" i="57"/>
  <c r="Q5774" i="57"/>
  <c r="P5774" i="57"/>
  <c r="T5774" i="57"/>
  <c r="Q5775" i="57"/>
  <c r="P5775" i="57"/>
  <c r="T5775" i="57"/>
  <c r="Q5776" i="57"/>
  <c r="P5776" i="57"/>
  <c r="T5776" i="57"/>
  <c r="Q5777" i="57"/>
  <c r="P5777" i="57"/>
  <c r="T5777" i="57"/>
  <c r="Q5778" i="57"/>
  <c r="P5778" i="57"/>
  <c r="T5778" i="57"/>
  <c r="Q5779" i="57"/>
  <c r="P5779" i="57"/>
  <c r="T5779" i="57"/>
  <c r="Q5780" i="57"/>
  <c r="P5780" i="57"/>
  <c r="T5780" i="57"/>
  <c r="Q5781" i="57"/>
  <c r="P5781" i="57"/>
  <c r="T5781" i="57"/>
  <c r="Q5782" i="57"/>
  <c r="P5782" i="57"/>
  <c r="T5782" i="57"/>
  <c r="Q5783" i="57"/>
  <c r="P5783" i="57"/>
  <c r="T5783" i="57"/>
  <c r="Q5784" i="57"/>
  <c r="P5784" i="57"/>
  <c r="T5784" i="57"/>
  <c r="Q5785" i="57"/>
  <c r="P5785" i="57"/>
  <c r="T5785" i="57"/>
  <c r="Q5786" i="57"/>
  <c r="P5786" i="57"/>
  <c r="T5786" i="57"/>
  <c r="Q5787" i="57"/>
  <c r="P5787" i="57"/>
  <c r="T5787" i="57"/>
  <c r="Q5788" i="57"/>
  <c r="P5788" i="57"/>
  <c r="T5788" i="57"/>
  <c r="Q5789" i="57"/>
  <c r="P5789" i="57"/>
  <c r="T5789" i="57"/>
  <c r="Q5790" i="57"/>
  <c r="P5790" i="57"/>
  <c r="T5790" i="57"/>
  <c r="Q5791" i="57"/>
  <c r="P5791" i="57"/>
  <c r="T5791" i="57"/>
  <c r="Q5792" i="57"/>
  <c r="P5792" i="57"/>
  <c r="T5792" i="57"/>
  <c r="Q5793" i="57"/>
  <c r="P5793" i="57"/>
  <c r="T5793" i="57"/>
  <c r="Q5794" i="57"/>
  <c r="P5794" i="57"/>
  <c r="T5794" i="57"/>
  <c r="Q5795" i="57"/>
  <c r="P5795" i="57"/>
  <c r="T5795" i="57"/>
  <c r="Q5796" i="57"/>
  <c r="P5796" i="57"/>
  <c r="T5796" i="57"/>
  <c r="Q5797" i="57"/>
  <c r="P5797" i="57"/>
  <c r="T5797" i="57"/>
  <c r="Q5798" i="57"/>
  <c r="P5798" i="57"/>
  <c r="T5798" i="57"/>
  <c r="Q5799" i="57"/>
  <c r="P5799" i="57"/>
  <c r="T5799" i="57"/>
  <c r="Q5800" i="57"/>
  <c r="P5800" i="57"/>
  <c r="T5800" i="57"/>
  <c r="Q5801" i="57"/>
  <c r="P5801" i="57"/>
  <c r="T5801" i="57"/>
  <c r="Q5802" i="57"/>
  <c r="P5802" i="57"/>
  <c r="T5802" i="57"/>
  <c r="Q5803" i="57"/>
  <c r="P5803" i="57"/>
  <c r="T5803" i="57"/>
  <c r="Q5804" i="57"/>
  <c r="P5804" i="57"/>
  <c r="T5804" i="57"/>
  <c r="Q5805" i="57"/>
  <c r="P5805" i="57"/>
  <c r="T5805" i="57"/>
  <c r="Q5806" i="57"/>
  <c r="P5806" i="57"/>
  <c r="T5806" i="57"/>
  <c r="Q5807" i="57"/>
  <c r="P5807" i="57"/>
  <c r="T5807" i="57"/>
  <c r="Q5808" i="57"/>
  <c r="P5808" i="57"/>
  <c r="T5808" i="57"/>
  <c r="Q5809" i="57"/>
  <c r="P5809" i="57"/>
  <c r="T5809" i="57"/>
  <c r="Q5810" i="57"/>
  <c r="P5810" i="57"/>
  <c r="T5810" i="57"/>
  <c r="Q5811" i="57"/>
  <c r="P5811" i="57"/>
  <c r="T5811" i="57"/>
  <c r="Q5812" i="57"/>
  <c r="P5812" i="57"/>
  <c r="T5812" i="57"/>
  <c r="Q5813" i="57"/>
  <c r="P5813" i="57"/>
  <c r="T5813" i="57"/>
  <c r="Q5814" i="57"/>
  <c r="P5814" i="57"/>
  <c r="T5814" i="57"/>
  <c r="Q5815" i="57"/>
  <c r="P5815" i="57"/>
  <c r="T5815" i="57"/>
  <c r="Q5816" i="57"/>
  <c r="P5816" i="57"/>
  <c r="T5816" i="57"/>
  <c r="Q5817" i="57"/>
  <c r="P5817" i="57"/>
  <c r="T5817" i="57"/>
  <c r="Q5818" i="57"/>
  <c r="P5818" i="57"/>
  <c r="T5818" i="57"/>
  <c r="Q5819" i="57"/>
  <c r="P5819" i="57"/>
  <c r="T5819" i="57"/>
  <c r="Q5820" i="57"/>
  <c r="P5820" i="57"/>
  <c r="T5820" i="57"/>
  <c r="Q5821" i="57"/>
  <c r="P5821" i="57"/>
  <c r="T5821" i="57"/>
  <c r="Q5822" i="57"/>
  <c r="P5822" i="57"/>
  <c r="T5822" i="57"/>
  <c r="Q5823" i="57"/>
  <c r="P5823" i="57"/>
  <c r="T5823" i="57"/>
  <c r="Q5824" i="57"/>
  <c r="P5824" i="57"/>
  <c r="T5824" i="57"/>
  <c r="Q5825" i="57"/>
  <c r="P5825" i="57"/>
  <c r="T5825" i="57"/>
  <c r="Q5826" i="57"/>
  <c r="P5826" i="57"/>
  <c r="T5826" i="57"/>
  <c r="Q5827" i="57"/>
  <c r="P5827" i="57"/>
  <c r="T5827" i="57"/>
  <c r="Q5828" i="57"/>
  <c r="P5828" i="57"/>
  <c r="T5828" i="57"/>
  <c r="Q5829" i="57"/>
  <c r="P5829" i="57"/>
  <c r="T5829" i="57"/>
  <c r="Q5830" i="57"/>
  <c r="P5830" i="57"/>
  <c r="T5830" i="57"/>
  <c r="Q5831" i="57"/>
  <c r="P5831" i="57"/>
  <c r="T5831" i="57"/>
  <c r="Q5832" i="57"/>
  <c r="P5832" i="57"/>
  <c r="T5832" i="57"/>
  <c r="Q5833" i="57"/>
  <c r="P5833" i="57"/>
  <c r="T5833" i="57"/>
  <c r="Q5834" i="57"/>
  <c r="P5834" i="57"/>
  <c r="T5834" i="57"/>
  <c r="Q5835" i="57"/>
  <c r="P5835" i="57"/>
  <c r="T5835" i="57"/>
  <c r="Q5836" i="57"/>
  <c r="P5836" i="57"/>
  <c r="T5836" i="57"/>
  <c r="Q5837" i="57"/>
  <c r="P5837" i="57"/>
  <c r="T5837" i="57"/>
  <c r="Q5838" i="57"/>
  <c r="P5838" i="57"/>
  <c r="T5838" i="57"/>
  <c r="Q5839" i="57"/>
  <c r="P5839" i="57"/>
  <c r="T5839" i="57"/>
  <c r="Q5840" i="57"/>
  <c r="P5840" i="57"/>
  <c r="T5840" i="57"/>
  <c r="Q5841" i="57"/>
  <c r="P5841" i="57"/>
  <c r="T5841" i="57"/>
  <c r="Q5842" i="57"/>
  <c r="P5842" i="57"/>
  <c r="T5842" i="57"/>
  <c r="Q5843" i="57"/>
  <c r="P5843" i="57"/>
  <c r="T5843" i="57"/>
  <c r="Q5844" i="57"/>
  <c r="P5844" i="57"/>
  <c r="T5844" i="57"/>
  <c r="Q5845" i="57"/>
  <c r="P5845" i="57"/>
  <c r="T5845" i="57"/>
  <c r="Q5846" i="57"/>
  <c r="P5846" i="57"/>
  <c r="T5846" i="57"/>
  <c r="Q5847" i="57"/>
  <c r="P5847" i="57"/>
  <c r="T5847" i="57"/>
  <c r="Q5848" i="57"/>
  <c r="P5848" i="57"/>
  <c r="T5848" i="57"/>
  <c r="Q5849" i="57"/>
  <c r="P5849" i="57"/>
  <c r="T5849" i="57"/>
  <c r="Q5850" i="57"/>
  <c r="P5850" i="57"/>
  <c r="T5850" i="57"/>
  <c r="Q5851" i="57"/>
  <c r="P5851" i="57"/>
  <c r="T5851" i="57"/>
  <c r="Q5852" i="57"/>
  <c r="P5852" i="57"/>
  <c r="T5852" i="57"/>
  <c r="Q5853" i="57"/>
  <c r="P5853" i="57"/>
  <c r="T5853" i="57"/>
  <c r="Q5854" i="57"/>
  <c r="P5854" i="57"/>
  <c r="T5854" i="57"/>
  <c r="Q5855" i="57"/>
  <c r="P5855" i="57"/>
  <c r="T5855" i="57"/>
  <c r="Q5856" i="57"/>
  <c r="P5856" i="57"/>
  <c r="T5856" i="57"/>
  <c r="Q5857" i="57"/>
  <c r="P5857" i="57"/>
  <c r="T5857" i="57"/>
  <c r="Q5858" i="57"/>
  <c r="P5858" i="57"/>
  <c r="T5858" i="57"/>
  <c r="Q5859" i="57"/>
  <c r="P5859" i="57"/>
  <c r="T5859" i="57"/>
  <c r="Q5860" i="57"/>
  <c r="P5860" i="57"/>
  <c r="T5860" i="57"/>
  <c r="Q5861" i="57"/>
  <c r="P5861" i="57"/>
  <c r="T5861" i="57"/>
  <c r="Q5862" i="57"/>
  <c r="P5862" i="57"/>
  <c r="T5862" i="57"/>
  <c r="Q5863" i="57"/>
  <c r="P5863" i="57"/>
  <c r="T5863" i="57"/>
  <c r="Q5864" i="57"/>
  <c r="P5864" i="57"/>
  <c r="T5864" i="57"/>
  <c r="Q5865" i="57"/>
  <c r="P5865" i="57"/>
  <c r="T5865" i="57"/>
  <c r="Q5866" i="57"/>
  <c r="P5866" i="57"/>
  <c r="T5866" i="57"/>
  <c r="Q5867" i="57"/>
  <c r="P5867" i="57"/>
  <c r="T5867" i="57"/>
  <c r="Q5868" i="57"/>
  <c r="P5868" i="57"/>
  <c r="T5868" i="57"/>
  <c r="Q5869" i="57"/>
  <c r="P5869" i="57"/>
  <c r="T5869" i="57"/>
  <c r="Q5870" i="57"/>
  <c r="P5870" i="57"/>
  <c r="T5870" i="57"/>
  <c r="Q5871" i="57"/>
  <c r="P5871" i="57"/>
  <c r="T5871" i="57"/>
  <c r="Q5872" i="57"/>
  <c r="P5872" i="57"/>
  <c r="T5872" i="57"/>
  <c r="Q5873" i="57"/>
  <c r="P5873" i="57"/>
  <c r="T5873" i="57"/>
  <c r="Q5874" i="57"/>
  <c r="P5874" i="57"/>
  <c r="T5874" i="57"/>
  <c r="Q5875" i="57"/>
  <c r="P5875" i="57"/>
  <c r="T5875" i="57"/>
  <c r="Q5876" i="57"/>
  <c r="P5876" i="57"/>
  <c r="T5876" i="57"/>
  <c r="Q5877" i="57"/>
  <c r="P5877" i="57"/>
  <c r="T5877" i="57"/>
  <c r="Q5878" i="57"/>
  <c r="P5878" i="57"/>
  <c r="T5878" i="57"/>
  <c r="Q5879" i="57"/>
  <c r="P5879" i="57"/>
  <c r="T5879" i="57"/>
  <c r="Q5880" i="57"/>
  <c r="P5880" i="57"/>
  <c r="T5880" i="57"/>
  <c r="Q5881" i="57"/>
  <c r="P5881" i="57"/>
  <c r="T5881" i="57"/>
  <c r="Q5882" i="57"/>
  <c r="P5882" i="57"/>
  <c r="T5882" i="57"/>
  <c r="Q5883" i="57"/>
  <c r="P5883" i="57"/>
  <c r="T5883" i="57"/>
  <c r="Q5884" i="57"/>
  <c r="P5884" i="57"/>
  <c r="T5884" i="57"/>
  <c r="Q5885" i="57"/>
  <c r="P5885" i="57"/>
  <c r="T5885" i="57"/>
  <c r="Q5886" i="57"/>
  <c r="P5886" i="57"/>
  <c r="T5886" i="57"/>
  <c r="Q5887" i="57"/>
  <c r="P5887" i="57"/>
  <c r="T5887" i="57"/>
  <c r="Q5888" i="57"/>
  <c r="P5888" i="57"/>
  <c r="T5888" i="57"/>
  <c r="Q5889" i="57"/>
  <c r="P5889" i="57"/>
  <c r="T5889" i="57"/>
  <c r="Q5890" i="57"/>
  <c r="P5890" i="57"/>
  <c r="T5890" i="57"/>
  <c r="Q5891" i="57"/>
  <c r="P5891" i="57"/>
  <c r="T5891" i="57"/>
  <c r="Q5892" i="57"/>
  <c r="P5892" i="57"/>
  <c r="T5892" i="57"/>
  <c r="Q5893" i="57"/>
  <c r="P5893" i="57"/>
  <c r="T5893" i="57"/>
  <c r="Q5894" i="57"/>
  <c r="P5894" i="57"/>
  <c r="T5894" i="57"/>
  <c r="Q5895" i="57"/>
  <c r="P5895" i="57"/>
  <c r="T5895" i="57"/>
  <c r="Q5896" i="57"/>
  <c r="P5896" i="57"/>
  <c r="T5896" i="57"/>
  <c r="Q5897" i="57"/>
  <c r="P5897" i="57"/>
  <c r="T5897" i="57"/>
  <c r="Q5898" i="57"/>
  <c r="P5898" i="57"/>
  <c r="T5898" i="57"/>
  <c r="Q5899" i="57"/>
  <c r="P5899" i="57"/>
  <c r="T5899" i="57"/>
  <c r="Q5900" i="57"/>
  <c r="P5900" i="57"/>
  <c r="T5900" i="57"/>
  <c r="Q5901" i="57"/>
  <c r="P5901" i="57"/>
  <c r="T5901" i="57"/>
  <c r="Q5902" i="57"/>
  <c r="P5902" i="57"/>
  <c r="T5902" i="57"/>
  <c r="Q5903" i="57"/>
  <c r="P5903" i="57"/>
  <c r="T5903" i="57"/>
  <c r="Q5904" i="57"/>
  <c r="P5904" i="57"/>
  <c r="T5904" i="57"/>
  <c r="Q5905" i="57"/>
  <c r="P5905" i="57"/>
  <c r="T5905" i="57"/>
  <c r="Q5906" i="57"/>
  <c r="P5906" i="57"/>
  <c r="T5906" i="57"/>
  <c r="Q5907" i="57"/>
  <c r="P5907" i="57"/>
  <c r="T5907" i="57"/>
  <c r="Q5908" i="57"/>
  <c r="P5908" i="57"/>
  <c r="T5908" i="57"/>
  <c r="Q5909" i="57"/>
  <c r="P5909" i="57"/>
  <c r="T5909" i="57"/>
  <c r="Q5910" i="57"/>
  <c r="P5910" i="57"/>
  <c r="T5910" i="57"/>
  <c r="Q5911" i="57"/>
  <c r="P5911" i="57"/>
  <c r="T5911" i="57"/>
  <c r="Q5912" i="57"/>
  <c r="P5912" i="57"/>
  <c r="T5912" i="57"/>
  <c r="Q5913" i="57"/>
  <c r="P5913" i="57"/>
  <c r="T5913" i="57"/>
  <c r="Q5914" i="57"/>
  <c r="P5914" i="57"/>
  <c r="T5914" i="57"/>
  <c r="Q5915" i="57"/>
  <c r="P5915" i="57"/>
  <c r="T5915" i="57"/>
  <c r="Q5916" i="57"/>
  <c r="P5916" i="57"/>
  <c r="T5916" i="57"/>
  <c r="Q5917" i="57"/>
  <c r="P5917" i="57"/>
  <c r="T5917" i="57"/>
  <c r="Q5918" i="57"/>
  <c r="P5918" i="57"/>
  <c r="T5918" i="57"/>
  <c r="Q5919" i="57"/>
  <c r="P5919" i="57"/>
  <c r="T5919" i="57"/>
  <c r="Q5920" i="57"/>
  <c r="P5920" i="57"/>
  <c r="T5920" i="57"/>
  <c r="Q5921" i="57"/>
  <c r="P5921" i="57"/>
  <c r="T5921" i="57"/>
  <c r="Q5922" i="57"/>
  <c r="P5922" i="57"/>
  <c r="T5922" i="57"/>
  <c r="Q5923" i="57"/>
  <c r="P5923" i="57"/>
  <c r="T5923" i="57"/>
  <c r="Q5924" i="57"/>
  <c r="P5924" i="57"/>
  <c r="T5924" i="57"/>
  <c r="Q5925" i="57"/>
  <c r="P5925" i="57"/>
  <c r="T5925" i="57"/>
  <c r="Q5926" i="57"/>
  <c r="P5926" i="57"/>
  <c r="T5926" i="57"/>
  <c r="Q5927" i="57"/>
  <c r="P5927" i="57"/>
  <c r="T5927" i="57"/>
  <c r="Q5928" i="57"/>
  <c r="P5928" i="57"/>
  <c r="T5928" i="57"/>
  <c r="Q5929" i="57"/>
  <c r="P5929" i="57"/>
  <c r="T5929" i="57"/>
  <c r="Q5930" i="57"/>
  <c r="P5930" i="57"/>
  <c r="T5930" i="57"/>
  <c r="Q5931" i="57"/>
  <c r="P5931" i="57"/>
  <c r="T5931" i="57"/>
  <c r="Q5932" i="57"/>
  <c r="P5932" i="57"/>
  <c r="T5932" i="57"/>
  <c r="Q5933" i="57"/>
  <c r="P5933" i="57"/>
  <c r="T5933" i="57"/>
  <c r="Q5934" i="57"/>
  <c r="P5934" i="57"/>
  <c r="T5934" i="57"/>
  <c r="Q5935" i="57"/>
  <c r="P5935" i="57"/>
  <c r="T5935" i="57"/>
  <c r="Q5936" i="57"/>
  <c r="P5936" i="57"/>
  <c r="T5936" i="57"/>
  <c r="Q5937" i="57"/>
  <c r="P5937" i="57"/>
  <c r="T5937" i="57"/>
  <c r="Q5938" i="57"/>
  <c r="P5938" i="57"/>
  <c r="T5938" i="57"/>
  <c r="Q5939" i="57"/>
  <c r="P5939" i="57"/>
  <c r="T5939" i="57"/>
  <c r="Q5940" i="57"/>
  <c r="P5940" i="57"/>
  <c r="T5940" i="57"/>
  <c r="Q5941" i="57"/>
  <c r="P5941" i="57"/>
  <c r="T5941" i="57"/>
  <c r="Q5942" i="57"/>
  <c r="P5942" i="57"/>
  <c r="T5942" i="57"/>
  <c r="Q5943" i="57"/>
  <c r="P5943" i="57"/>
  <c r="T5943" i="57"/>
  <c r="Q5944" i="57"/>
  <c r="P5944" i="57"/>
  <c r="T5944" i="57"/>
  <c r="Q5945" i="57"/>
  <c r="P5945" i="57"/>
  <c r="T5945" i="57"/>
  <c r="Q5946" i="57"/>
  <c r="P5946" i="57"/>
  <c r="T5946" i="57"/>
  <c r="Q5947" i="57"/>
  <c r="P5947" i="57"/>
  <c r="T5947" i="57"/>
  <c r="Q5948" i="57"/>
  <c r="P5948" i="57"/>
  <c r="T5948" i="57"/>
  <c r="Q5949" i="57"/>
  <c r="P5949" i="57"/>
  <c r="T5949" i="57"/>
  <c r="Q5950" i="57"/>
  <c r="P5950" i="57"/>
  <c r="T5950" i="57"/>
  <c r="Q5951" i="57"/>
  <c r="P5951" i="57"/>
  <c r="T5951" i="57"/>
  <c r="Q5952" i="57"/>
  <c r="P5952" i="57"/>
  <c r="T5952" i="57"/>
  <c r="Q5953" i="57"/>
  <c r="P5953" i="57"/>
  <c r="T5953" i="57"/>
  <c r="Q5954" i="57"/>
  <c r="P5954" i="57"/>
  <c r="T5954" i="57"/>
  <c r="Q5955" i="57"/>
  <c r="P5955" i="57"/>
  <c r="T5955" i="57"/>
  <c r="Q5956" i="57"/>
  <c r="P5956" i="57"/>
  <c r="T5956" i="57"/>
  <c r="Q5957" i="57"/>
  <c r="P5957" i="57"/>
  <c r="T5957" i="57"/>
  <c r="Q5958" i="57"/>
  <c r="P5958" i="57"/>
  <c r="T5958" i="57"/>
  <c r="Q5959" i="57"/>
  <c r="P5959" i="57"/>
  <c r="T5959" i="57"/>
  <c r="Q5960" i="57"/>
  <c r="P5960" i="57"/>
  <c r="T5960" i="57"/>
  <c r="Q5961" i="57"/>
  <c r="P5961" i="57"/>
  <c r="T5961" i="57"/>
  <c r="Q5962" i="57"/>
  <c r="P5962" i="57"/>
  <c r="T5962" i="57"/>
  <c r="Q5963" i="57"/>
  <c r="P5963" i="57"/>
  <c r="T5963" i="57"/>
  <c r="Q5964" i="57"/>
  <c r="P5964" i="57"/>
  <c r="T5964" i="57"/>
  <c r="Q5965" i="57"/>
  <c r="P5965" i="57"/>
  <c r="T5965" i="57"/>
  <c r="Q5966" i="57"/>
  <c r="P5966" i="57"/>
  <c r="T5966" i="57"/>
  <c r="Q5967" i="57"/>
  <c r="P5967" i="57"/>
  <c r="T5967" i="57"/>
  <c r="Q5968" i="57"/>
  <c r="P5968" i="57"/>
  <c r="T5968" i="57"/>
  <c r="Q5969" i="57"/>
  <c r="P5969" i="57"/>
  <c r="T5969" i="57"/>
  <c r="Q5970" i="57"/>
  <c r="P5970" i="57"/>
  <c r="T5970" i="57"/>
  <c r="Q5971" i="57"/>
  <c r="P5971" i="57"/>
  <c r="T5971" i="57"/>
  <c r="Q5972" i="57"/>
  <c r="P5972" i="57"/>
  <c r="T5972" i="57"/>
  <c r="Q5973" i="57"/>
  <c r="P5973" i="57"/>
  <c r="T5973" i="57"/>
  <c r="Q5974" i="57"/>
  <c r="P5974" i="57"/>
  <c r="T5974" i="57"/>
  <c r="Q5975" i="57"/>
  <c r="P5975" i="57"/>
  <c r="T5975" i="57"/>
  <c r="Q5976" i="57"/>
  <c r="P5976" i="57"/>
  <c r="T5976" i="57"/>
  <c r="Q5977" i="57"/>
  <c r="P5977" i="57"/>
  <c r="T5977" i="57"/>
  <c r="Q5978" i="57"/>
  <c r="P5978" i="57"/>
  <c r="T5978" i="57"/>
  <c r="Q5979" i="57"/>
  <c r="P5979" i="57"/>
  <c r="T5979" i="57"/>
  <c r="Q5980" i="57"/>
  <c r="P5980" i="57"/>
  <c r="T5980" i="57"/>
  <c r="Q5981" i="57"/>
  <c r="P5981" i="57"/>
  <c r="T5981" i="57"/>
  <c r="Q5982" i="57"/>
  <c r="P5982" i="57"/>
  <c r="T5982" i="57"/>
  <c r="Q5983" i="57"/>
  <c r="P5983" i="57"/>
  <c r="T5983" i="57"/>
  <c r="Q5984" i="57"/>
  <c r="P5984" i="57"/>
  <c r="T5984" i="57"/>
  <c r="Q5985" i="57"/>
  <c r="P5985" i="57"/>
  <c r="T5985" i="57"/>
  <c r="Q5986" i="57"/>
  <c r="P5986" i="57"/>
  <c r="T5986" i="57"/>
  <c r="Q5987" i="57"/>
  <c r="P5987" i="57"/>
  <c r="T5987" i="57"/>
  <c r="Q5988" i="57"/>
  <c r="P5988" i="57"/>
  <c r="T5988" i="57"/>
  <c r="Q5989" i="57"/>
  <c r="P5989" i="57"/>
  <c r="T5989" i="57"/>
  <c r="Q5990" i="57"/>
  <c r="P5990" i="57"/>
  <c r="T5990" i="57"/>
  <c r="Q5991" i="57"/>
  <c r="P5991" i="57"/>
  <c r="T5991" i="57"/>
  <c r="Q5992" i="57"/>
  <c r="P5992" i="57"/>
  <c r="T5992" i="57"/>
  <c r="Q5993" i="57"/>
  <c r="P5993" i="57"/>
  <c r="T5993" i="57"/>
  <c r="Q5994" i="57"/>
  <c r="P5994" i="57"/>
  <c r="T5994" i="57"/>
  <c r="Q5995" i="57"/>
  <c r="P5995" i="57"/>
  <c r="T5995" i="57"/>
  <c r="Q5996" i="57"/>
  <c r="P5996" i="57"/>
  <c r="T5996" i="57"/>
  <c r="Q5997" i="57"/>
  <c r="P5997" i="57"/>
  <c r="T5997" i="57"/>
  <c r="Q5998" i="57"/>
  <c r="P5998" i="57"/>
  <c r="T5998" i="57"/>
  <c r="Q5999" i="57"/>
  <c r="P5999" i="57"/>
  <c r="T5999" i="57"/>
  <c r="Q6000" i="57"/>
  <c r="P6000" i="57"/>
  <c r="T6000" i="57"/>
  <c r="Q6001" i="57"/>
  <c r="P6001" i="57"/>
  <c r="T6001" i="57"/>
  <c r="Q6002" i="57"/>
  <c r="P6002" i="57"/>
  <c r="T6002" i="57"/>
  <c r="Q6003" i="57"/>
  <c r="P6003" i="57"/>
  <c r="T6003" i="57"/>
  <c r="Q6004" i="57"/>
  <c r="P6004" i="57"/>
  <c r="T6004" i="57"/>
  <c r="Q6005" i="57"/>
  <c r="P6005" i="57"/>
  <c r="T6005" i="57"/>
  <c r="Q6006" i="57"/>
  <c r="P6006" i="57"/>
  <c r="T6006" i="57"/>
  <c r="Q6007" i="57"/>
  <c r="P6007" i="57"/>
  <c r="T6007" i="57"/>
  <c r="Q6008" i="57"/>
  <c r="P6008" i="57"/>
  <c r="T6008" i="57"/>
  <c r="Q6009" i="57"/>
  <c r="P6009" i="57"/>
  <c r="T6009" i="57"/>
  <c r="Q6010" i="57"/>
  <c r="P6010" i="57"/>
  <c r="T6010" i="57"/>
  <c r="Q6011" i="57"/>
  <c r="P6011" i="57"/>
  <c r="T6011" i="57"/>
  <c r="Q6012" i="57"/>
  <c r="P6012" i="57"/>
  <c r="T6012" i="57"/>
  <c r="Q6013" i="57"/>
  <c r="P6013" i="57"/>
  <c r="T6013" i="57"/>
  <c r="Q6014" i="57"/>
  <c r="P6014" i="57"/>
  <c r="T6014" i="57"/>
  <c r="Q6015" i="57"/>
  <c r="P6015" i="57"/>
  <c r="T6015" i="57"/>
  <c r="Q6016" i="57"/>
  <c r="P6016" i="57"/>
  <c r="T6016" i="57"/>
  <c r="Q6017" i="57"/>
  <c r="P6017" i="57"/>
  <c r="T6017" i="57"/>
  <c r="Q6018" i="57"/>
  <c r="P6018" i="57"/>
  <c r="T6018" i="57"/>
  <c r="Q6019" i="57"/>
  <c r="P6019" i="57"/>
  <c r="T6019" i="57"/>
  <c r="Q6020" i="57"/>
  <c r="P6020" i="57"/>
  <c r="T6020" i="57"/>
  <c r="Q6021" i="57"/>
  <c r="P6021" i="57"/>
  <c r="T6021" i="57"/>
  <c r="Q6022" i="57"/>
  <c r="P6022" i="57"/>
  <c r="T6022" i="57"/>
  <c r="Q6023" i="57"/>
  <c r="P6023" i="57"/>
  <c r="T6023" i="57"/>
  <c r="Q6024" i="57"/>
  <c r="P6024" i="57"/>
  <c r="T6024" i="57"/>
  <c r="Q6025" i="57"/>
  <c r="P6025" i="57"/>
  <c r="T6025" i="57"/>
  <c r="Q6026" i="57"/>
  <c r="P6026" i="57"/>
  <c r="T6026" i="57"/>
  <c r="Q6027" i="57"/>
  <c r="P6027" i="57"/>
  <c r="T6027" i="57"/>
  <c r="Q6028" i="57"/>
  <c r="P6028" i="57"/>
  <c r="T6028" i="57"/>
  <c r="Q6029" i="57"/>
  <c r="P6029" i="57"/>
  <c r="T6029" i="57"/>
  <c r="Q6030" i="57"/>
  <c r="P6030" i="57"/>
  <c r="T6030" i="57"/>
  <c r="Q6031" i="57"/>
  <c r="P6031" i="57"/>
  <c r="T6031" i="57"/>
  <c r="Q6032" i="57"/>
  <c r="P6032" i="57"/>
  <c r="T6032" i="57"/>
  <c r="Q6033" i="57"/>
  <c r="P6033" i="57"/>
  <c r="T6033" i="57"/>
  <c r="Q6034" i="57"/>
  <c r="P6034" i="57"/>
  <c r="T6034" i="57"/>
  <c r="Q6035" i="57"/>
  <c r="P6035" i="57"/>
  <c r="T6035" i="57"/>
  <c r="Q6036" i="57"/>
  <c r="P6036" i="57"/>
  <c r="T6036" i="57"/>
  <c r="Q6037" i="57"/>
  <c r="P6037" i="57"/>
  <c r="T6037" i="57"/>
  <c r="Q6038" i="57"/>
  <c r="P6038" i="57"/>
  <c r="T6038" i="57"/>
  <c r="Q6039" i="57"/>
  <c r="P6039" i="57"/>
  <c r="T6039" i="57"/>
  <c r="Q6040" i="57"/>
  <c r="P6040" i="57"/>
  <c r="T6040" i="57"/>
  <c r="Q6041" i="57"/>
  <c r="P6041" i="57"/>
  <c r="T6041" i="57"/>
  <c r="Q6042" i="57"/>
  <c r="P6042" i="57"/>
  <c r="T6042" i="57"/>
  <c r="Q6043" i="57"/>
  <c r="P6043" i="57"/>
  <c r="T6043" i="57"/>
  <c r="Q6044" i="57"/>
  <c r="P6044" i="57"/>
  <c r="T6044" i="57"/>
  <c r="Q6045" i="57"/>
  <c r="P6045" i="57"/>
  <c r="T6045" i="57"/>
  <c r="Q6046" i="57"/>
  <c r="P6046" i="57"/>
  <c r="T6046" i="57"/>
  <c r="Q6047" i="57"/>
  <c r="P6047" i="57"/>
  <c r="T6047" i="57"/>
  <c r="Q6048" i="57"/>
  <c r="P6048" i="57"/>
  <c r="T6048" i="57"/>
  <c r="Q6049" i="57"/>
  <c r="P6049" i="57"/>
  <c r="T6049" i="57"/>
  <c r="Q6050" i="57"/>
  <c r="P6050" i="57"/>
  <c r="T6050" i="57"/>
  <c r="Q6051" i="57"/>
  <c r="P6051" i="57"/>
  <c r="T6051" i="57"/>
  <c r="Q6052" i="57"/>
  <c r="P6052" i="57"/>
  <c r="T6052" i="57"/>
  <c r="Q6053" i="57"/>
  <c r="P6053" i="57"/>
  <c r="T6053" i="57"/>
  <c r="Q6054" i="57"/>
  <c r="P6054" i="57"/>
  <c r="T6054" i="57"/>
  <c r="Q6055" i="57"/>
  <c r="P6055" i="57"/>
  <c r="T6055" i="57"/>
  <c r="Q6056" i="57"/>
  <c r="P6056" i="57"/>
  <c r="T6056" i="57"/>
  <c r="Q6057" i="57"/>
  <c r="P6057" i="57"/>
  <c r="T6057" i="57"/>
  <c r="Q6058" i="57"/>
  <c r="P6058" i="57"/>
  <c r="T6058" i="57"/>
  <c r="Q6059" i="57"/>
  <c r="P6059" i="57"/>
  <c r="T6059" i="57"/>
  <c r="Q6060" i="57"/>
  <c r="P6060" i="57"/>
  <c r="T6060" i="57"/>
  <c r="Q6061" i="57"/>
  <c r="P6061" i="57"/>
  <c r="T6061" i="57"/>
  <c r="Q6062" i="57"/>
  <c r="P6062" i="57"/>
  <c r="T6062" i="57"/>
  <c r="Q6063" i="57"/>
  <c r="P6063" i="57"/>
  <c r="T6063" i="57"/>
  <c r="Q6064" i="57"/>
  <c r="P6064" i="57"/>
  <c r="T6064" i="57"/>
  <c r="Q6065" i="57"/>
  <c r="P6065" i="57"/>
  <c r="T6065" i="57"/>
  <c r="Q6066" i="57"/>
  <c r="P6066" i="57"/>
  <c r="T6066" i="57"/>
  <c r="Q6067" i="57"/>
  <c r="P6067" i="57"/>
  <c r="T6067" i="57"/>
  <c r="Q6068" i="57"/>
  <c r="P6068" i="57"/>
  <c r="T6068" i="57"/>
  <c r="Q6069" i="57"/>
  <c r="P6069" i="57"/>
  <c r="T6069" i="57"/>
  <c r="Q6070" i="57"/>
  <c r="P6070" i="57"/>
  <c r="T6070" i="57"/>
  <c r="Q6071" i="57"/>
  <c r="P6071" i="57"/>
  <c r="T6071" i="57"/>
  <c r="Q6072" i="57"/>
  <c r="P6072" i="57"/>
  <c r="T6072" i="57"/>
  <c r="Q6073" i="57"/>
  <c r="P6073" i="57"/>
  <c r="T6073" i="57"/>
  <c r="Q6074" i="57"/>
  <c r="P6074" i="57"/>
  <c r="T6074" i="57"/>
  <c r="Q6075" i="57"/>
  <c r="P6075" i="57"/>
  <c r="T6075" i="57"/>
  <c r="Q6076" i="57"/>
  <c r="P6076" i="57"/>
  <c r="T6076" i="57"/>
  <c r="Q6077" i="57"/>
  <c r="P6077" i="57"/>
  <c r="T6077" i="57"/>
  <c r="Q6078" i="57"/>
  <c r="P6078" i="57"/>
  <c r="T6078" i="57"/>
  <c r="Q6079" i="57"/>
  <c r="P6079" i="57"/>
  <c r="T6079" i="57"/>
  <c r="Q6080" i="57"/>
  <c r="P6080" i="57"/>
  <c r="T6080" i="57"/>
  <c r="Q6081" i="57"/>
  <c r="P6081" i="57"/>
  <c r="T6081" i="57"/>
  <c r="Q6082" i="57"/>
  <c r="P6082" i="57"/>
  <c r="T6082" i="57"/>
  <c r="Q6083" i="57"/>
  <c r="P6083" i="57"/>
  <c r="T6083" i="57"/>
  <c r="Q6084" i="57"/>
  <c r="P6084" i="57"/>
  <c r="T6084" i="57"/>
  <c r="Q6085" i="57"/>
  <c r="P6085" i="57"/>
  <c r="T6085" i="57"/>
  <c r="Q6086" i="57"/>
  <c r="P6086" i="57"/>
  <c r="T6086" i="57"/>
  <c r="Q6087" i="57"/>
  <c r="P6087" i="57"/>
  <c r="T6087" i="57"/>
  <c r="Q6088" i="57"/>
  <c r="P6088" i="57"/>
  <c r="T6088" i="57"/>
  <c r="Q6089" i="57"/>
  <c r="P6089" i="57"/>
  <c r="T6089" i="57"/>
  <c r="Q6090" i="57"/>
  <c r="P6090" i="57"/>
  <c r="T6090" i="57"/>
  <c r="Q6091" i="57"/>
  <c r="P6091" i="57"/>
  <c r="T6091" i="57"/>
  <c r="Q6092" i="57"/>
  <c r="P6092" i="57"/>
  <c r="T6092" i="57"/>
  <c r="Q6093" i="57"/>
  <c r="P6093" i="57"/>
  <c r="T6093" i="57"/>
  <c r="Q6094" i="57"/>
  <c r="P6094" i="57"/>
  <c r="T6094" i="57"/>
  <c r="Q6095" i="57"/>
  <c r="P6095" i="57"/>
  <c r="T6095" i="57"/>
  <c r="Q6096" i="57"/>
  <c r="P6096" i="57"/>
  <c r="T6096" i="57"/>
  <c r="Q6097" i="57"/>
  <c r="P6097" i="57"/>
  <c r="T6097" i="57"/>
  <c r="Q6098" i="57"/>
  <c r="P6098" i="57"/>
  <c r="T6098" i="57"/>
  <c r="Q6099" i="57"/>
  <c r="P6099" i="57"/>
  <c r="T6099" i="57"/>
  <c r="Q6100" i="57"/>
  <c r="P6100" i="57"/>
  <c r="T6100" i="57"/>
  <c r="Q6101" i="57"/>
  <c r="P6101" i="57"/>
  <c r="T6101" i="57"/>
  <c r="Q6102" i="57"/>
  <c r="P6102" i="57"/>
  <c r="T6102" i="57"/>
  <c r="Q6103" i="57"/>
  <c r="P6103" i="57"/>
  <c r="T6103" i="57"/>
  <c r="Q6104" i="57"/>
  <c r="P6104" i="57"/>
  <c r="T6104" i="57"/>
  <c r="Q6105" i="57"/>
  <c r="P6105" i="57"/>
  <c r="T6105" i="57"/>
  <c r="Q6106" i="57"/>
  <c r="P6106" i="57"/>
  <c r="T6106" i="57"/>
  <c r="Q6107" i="57"/>
  <c r="P6107" i="57"/>
  <c r="T6107" i="57"/>
  <c r="Q6108" i="57"/>
  <c r="P6108" i="57"/>
  <c r="T6108" i="57"/>
  <c r="Q6109" i="57"/>
  <c r="P6109" i="57"/>
  <c r="T6109" i="57"/>
  <c r="Q6110" i="57"/>
  <c r="P6110" i="57"/>
  <c r="T6110" i="57"/>
  <c r="Q6111" i="57"/>
  <c r="P6111" i="57"/>
  <c r="T6111" i="57"/>
  <c r="Q6112" i="57"/>
  <c r="P6112" i="57"/>
  <c r="T6112" i="57"/>
  <c r="Q6113" i="57"/>
  <c r="P6113" i="57"/>
  <c r="T6113" i="57"/>
  <c r="Q6114" i="57"/>
  <c r="P6114" i="57"/>
  <c r="T6114" i="57"/>
  <c r="Q6115" i="57"/>
  <c r="P6115" i="57"/>
  <c r="T6115" i="57"/>
  <c r="Q6116" i="57"/>
  <c r="P6116" i="57"/>
  <c r="T6116" i="57"/>
  <c r="Q6117" i="57"/>
  <c r="P6117" i="57"/>
  <c r="T6117" i="57"/>
  <c r="Q6118" i="57"/>
  <c r="P6118" i="57"/>
  <c r="T6118" i="57"/>
  <c r="Q6119" i="57"/>
  <c r="P6119" i="57"/>
  <c r="T6119" i="57"/>
  <c r="Q6120" i="57"/>
  <c r="P6120" i="57"/>
  <c r="T6120" i="57"/>
  <c r="Q6121" i="57"/>
  <c r="P6121" i="57"/>
  <c r="T6121" i="57"/>
  <c r="Q6122" i="57"/>
  <c r="P6122" i="57"/>
  <c r="T6122" i="57"/>
  <c r="Q6123" i="57"/>
  <c r="P6123" i="57"/>
  <c r="T6123" i="57"/>
  <c r="Q6124" i="57"/>
  <c r="P6124" i="57"/>
  <c r="T6124" i="57"/>
  <c r="Q6125" i="57"/>
  <c r="P6125" i="57"/>
  <c r="T6125" i="57"/>
  <c r="Q6126" i="57"/>
  <c r="P6126" i="57"/>
  <c r="T6126" i="57"/>
  <c r="Q6127" i="57"/>
  <c r="P6127" i="57"/>
  <c r="T6127" i="57"/>
  <c r="Q6128" i="57"/>
  <c r="P6128" i="57"/>
  <c r="T6128" i="57"/>
  <c r="Q6129" i="57"/>
  <c r="P6129" i="57"/>
  <c r="T6129" i="57"/>
  <c r="Q6130" i="57"/>
  <c r="P6130" i="57"/>
  <c r="T6130" i="57"/>
  <c r="Q6131" i="57"/>
  <c r="P6131" i="57"/>
  <c r="T6131" i="57"/>
  <c r="Q6132" i="57"/>
  <c r="P6132" i="57"/>
  <c r="T6132" i="57"/>
  <c r="Q6133" i="57"/>
  <c r="P6133" i="57"/>
  <c r="T6133" i="57"/>
  <c r="Q6134" i="57"/>
  <c r="P6134" i="57"/>
  <c r="T6134" i="57"/>
  <c r="Q6135" i="57"/>
  <c r="P6135" i="57"/>
  <c r="T6135" i="57"/>
  <c r="Q6136" i="57"/>
  <c r="P6136" i="57"/>
  <c r="T6136" i="57"/>
  <c r="Q6137" i="57"/>
  <c r="P6137" i="57"/>
  <c r="T6137" i="57"/>
  <c r="Q6138" i="57"/>
  <c r="P6138" i="57"/>
  <c r="T6138" i="57"/>
  <c r="Q6139" i="57"/>
  <c r="P6139" i="57"/>
  <c r="T6139" i="57"/>
  <c r="Q6140" i="57"/>
  <c r="P6140" i="57"/>
  <c r="T6140" i="57"/>
  <c r="Q6141" i="57"/>
  <c r="P6141" i="57"/>
  <c r="T6141" i="57"/>
  <c r="Q6142" i="57"/>
  <c r="P6142" i="57"/>
  <c r="T6142" i="57"/>
  <c r="Q6143" i="57"/>
  <c r="P6143" i="57"/>
  <c r="T6143" i="57"/>
  <c r="Q6144" i="57"/>
  <c r="P6144" i="57"/>
  <c r="T6144" i="57"/>
  <c r="Q6145" i="57"/>
  <c r="P6145" i="57"/>
  <c r="T6145" i="57"/>
  <c r="Q6146" i="57"/>
  <c r="P6146" i="57"/>
  <c r="T6146" i="57"/>
  <c r="Q6147" i="57"/>
  <c r="P6147" i="57"/>
  <c r="T6147" i="57"/>
  <c r="Q6148" i="57"/>
  <c r="P6148" i="57"/>
  <c r="T6148" i="57"/>
  <c r="Q6149" i="57"/>
  <c r="P6149" i="57"/>
  <c r="T6149" i="57"/>
  <c r="Q6150" i="57"/>
  <c r="P6150" i="57"/>
  <c r="T6150" i="57"/>
  <c r="Q6151" i="57"/>
  <c r="P6151" i="57"/>
  <c r="T6151" i="57"/>
  <c r="Q6152" i="57"/>
  <c r="P6152" i="57"/>
  <c r="T6152" i="57"/>
  <c r="Q6153" i="57"/>
  <c r="P6153" i="57"/>
  <c r="T6153" i="57"/>
  <c r="Q6154" i="57"/>
  <c r="P6154" i="57"/>
  <c r="T6154" i="57"/>
  <c r="Q6155" i="57"/>
  <c r="P6155" i="57"/>
  <c r="T6155" i="57"/>
  <c r="Q6156" i="57"/>
  <c r="P6156" i="57"/>
  <c r="T6156" i="57"/>
  <c r="Q6157" i="57"/>
  <c r="P6157" i="57"/>
  <c r="T6157" i="57"/>
  <c r="Q6158" i="57"/>
  <c r="P6158" i="57"/>
  <c r="T6158" i="57"/>
  <c r="Q6159" i="57"/>
  <c r="P6159" i="57"/>
  <c r="T6159" i="57"/>
  <c r="Q6160" i="57"/>
  <c r="P6160" i="57"/>
  <c r="T6160" i="57"/>
  <c r="Q6161" i="57"/>
  <c r="P6161" i="57"/>
  <c r="T6161" i="57"/>
  <c r="Q6162" i="57"/>
  <c r="P6162" i="57"/>
  <c r="T6162" i="57"/>
  <c r="Q6163" i="57"/>
  <c r="P6163" i="57"/>
  <c r="T6163" i="57"/>
  <c r="Q6164" i="57"/>
  <c r="P6164" i="57"/>
  <c r="T6164" i="57"/>
  <c r="Q6165" i="57"/>
  <c r="P6165" i="57"/>
  <c r="T6165" i="57"/>
  <c r="Q6166" i="57"/>
  <c r="P6166" i="57"/>
  <c r="T6166" i="57"/>
  <c r="Q6167" i="57"/>
  <c r="P6167" i="57"/>
  <c r="T6167" i="57"/>
  <c r="Q6168" i="57"/>
  <c r="P6168" i="57"/>
  <c r="T6168" i="57"/>
  <c r="Q6169" i="57"/>
  <c r="P6169" i="57"/>
  <c r="T6169" i="57"/>
  <c r="Q6170" i="57"/>
  <c r="P6170" i="57"/>
  <c r="T6170" i="57"/>
  <c r="Q6171" i="57"/>
  <c r="P6171" i="57"/>
  <c r="T6171" i="57"/>
  <c r="Q6172" i="57"/>
  <c r="P6172" i="57"/>
  <c r="T6172" i="57"/>
  <c r="Q6173" i="57"/>
  <c r="P6173" i="57"/>
  <c r="T6173" i="57"/>
  <c r="Q6174" i="57"/>
  <c r="P6174" i="57"/>
  <c r="T6174" i="57"/>
  <c r="Q6175" i="57"/>
  <c r="P6175" i="57"/>
  <c r="T6175" i="57"/>
  <c r="Q6176" i="57"/>
  <c r="P6176" i="57"/>
  <c r="T6176" i="57"/>
  <c r="Q6177" i="57"/>
  <c r="P6177" i="57"/>
  <c r="T6177" i="57"/>
  <c r="Q6178" i="57"/>
  <c r="P6178" i="57"/>
  <c r="T6178" i="57"/>
  <c r="Q6179" i="57"/>
  <c r="P6179" i="57"/>
  <c r="T6179" i="57"/>
  <c r="Q6180" i="57"/>
  <c r="P6180" i="57"/>
  <c r="T6180" i="57"/>
  <c r="Q6181" i="57"/>
  <c r="P6181" i="57"/>
  <c r="T6181" i="57"/>
  <c r="Q6182" i="57"/>
  <c r="P6182" i="57"/>
  <c r="T6182" i="57"/>
  <c r="Q6183" i="57"/>
  <c r="P6183" i="57"/>
  <c r="T6183" i="57"/>
  <c r="Q6184" i="57"/>
  <c r="P6184" i="57"/>
  <c r="T6184" i="57"/>
  <c r="Q6185" i="57"/>
  <c r="P6185" i="57"/>
  <c r="T6185" i="57"/>
  <c r="Q6186" i="57"/>
  <c r="P6186" i="57"/>
  <c r="T6186" i="57"/>
  <c r="Q6187" i="57"/>
  <c r="P6187" i="57"/>
  <c r="T6187" i="57"/>
  <c r="Q6188" i="57"/>
  <c r="P6188" i="57"/>
  <c r="T6188" i="57"/>
  <c r="Q6189" i="57"/>
  <c r="P6189" i="57"/>
  <c r="T6189" i="57"/>
  <c r="Q6190" i="57"/>
  <c r="P6190" i="57"/>
  <c r="T6190" i="57"/>
  <c r="Q6191" i="57"/>
  <c r="P6191" i="57"/>
  <c r="T6191" i="57"/>
  <c r="Q6192" i="57"/>
  <c r="P6192" i="57"/>
  <c r="T6192" i="57"/>
  <c r="Q6193" i="57"/>
  <c r="P6193" i="57"/>
  <c r="T6193" i="57"/>
  <c r="Q6194" i="57"/>
  <c r="P6194" i="57"/>
  <c r="T6194" i="57"/>
  <c r="Q6195" i="57"/>
  <c r="P6195" i="57"/>
  <c r="T6195" i="57"/>
  <c r="Q6196" i="57"/>
  <c r="P6196" i="57"/>
  <c r="T6196" i="57"/>
  <c r="Q6197" i="57"/>
  <c r="P6197" i="57"/>
  <c r="T6197" i="57"/>
  <c r="Q6198" i="57"/>
  <c r="P6198" i="57"/>
  <c r="T6198" i="57"/>
  <c r="Q6199" i="57"/>
  <c r="P6199" i="57"/>
  <c r="T6199" i="57"/>
  <c r="Q6200" i="57"/>
  <c r="P6200" i="57"/>
  <c r="T6200" i="57"/>
  <c r="Q6201" i="57"/>
  <c r="P6201" i="57"/>
  <c r="T6201" i="57"/>
  <c r="Q6202" i="57"/>
  <c r="P6202" i="57"/>
  <c r="T6202" i="57"/>
  <c r="Q6203" i="57"/>
  <c r="P6203" i="57"/>
  <c r="T6203" i="57"/>
  <c r="Q6204" i="57"/>
  <c r="P6204" i="57"/>
  <c r="T6204" i="57"/>
  <c r="Q6205" i="57"/>
  <c r="P6205" i="57"/>
  <c r="T6205" i="57"/>
  <c r="Q6206" i="57"/>
  <c r="P6206" i="57"/>
  <c r="T6206" i="57"/>
  <c r="Q6207" i="57"/>
  <c r="P6207" i="57"/>
  <c r="T6207" i="57"/>
  <c r="Q6208" i="57"/>
  <c r="P6208" i="57"/>
  <c r="T6208" i="57"/>
  <c r="Q6209" i="57"/>
  <c r="P6209" i="57"/>
  <c r="T6209" i="57"/>
  <c r="Q6210" i="57"/>
  <c r="P6210" i="57"/>
  <c r="T6210" i="57"/>
  <c r="Q6211" i="57"/>
  <c r="P6211" i="57"/>
  <c r="T6211" i="57"/>
  <c r="Q6212" i="57"/>
  <c r="P6212" i="57"/>
  <c r="T6212" i="57"/>
  <c r="Q6213" i="57"/>
  <c r="P6213" i="57"/>
  <c r="T6213" i="57"/>
  <c r="Q6214" i="57"/>
  <c r="P6214" i="57"/>
  <c r="T6214" i="57"/>
  <c r="Q6215" i="57"/>
  <c r="P6215" i="57"/>
  <c r="T6215" i="57"/>
  <c r="Q6216" i="57"/>
  <c r="P6216" i="57"/>
  <c r="T6216" i="57"/>
  <c r="Q6217" i="57"/>
  <c r="P6217" i="57"/>
  <c r="T6217" i="57"/>
  <c r="Q6218" i="57"/>
  <c r="P6218" i="57"/>
  <c r="T6218" i="57"/>
  <c r="Q6219" i="57"/>
  <c r="P6219" i="57"/>
  <c r="T6219" i="57"/>
  <c r="Q6220" i="57"/>
  <c r="P6220" i="57"/>
  <c r="T6220" i="57"/>
  <c r="Q6221" i="57"/>
  <c r="P6221" i="57"/>
  <c r="T6221" i="57"/>
  <c r="Q6222" i="57"/>
  <c r="P6222" i="57"/>
  <c r="T6222" i="57"/>
  <c r="Q6223" i="57"/>
  <c r="P6223" i="57"/>
  <c r="T6223" i="57"/>
  <c r="Q6224" i="57"/>
  <c r="P6224" i="57"/>
  <c r="T6224" i="57"/>
  <c r="Q6225" i="57"/>
  <c r="P6225" i="57"/>
  <c r="T6225" i="57"/>
  <c r="Q6226" i="57"/>
  <c r="P6226" i="57"/>
  <c r="T6226" i="57"/>
  <c r="Q6227" i="57"/>
  <c r="P6227" i="57"/>
  <c r="T6227" i="57"/>
  <c r="Q6228" i="57"/>
  <c r="P6228" i="57"/>
  <c r="T6228" i="57"/>
  <c r="Q6229" i="57"/>
  <c r="P6229" i="57"/>
  <c r="T6229" i="57"/>
  <c r="Q6230" i="57"/>
  <c r="P6230" i="57"/>
  <c r="T6230" i="57"/>
  <c r="Q6231" i="57"/>
  <c r="P6231" i="57"/>
  <c r="T6231" i="57"/>
  <c r="Q6232" i="57"/>
  <c r="P6232" i="57"/>
  <c r="T6232" i="57"/>
  <c r="Q6233" i="57"/>
  <c r="P6233" i="57"/>
  <c r="T6233" i="57"/>
  <c r="Q6234" i="57"/>
  <c r="P6234" i="57"/>
  <c r="T6234" i="57"/>
  <c r="Q6235" i="57"/>
  <c r="P6235" i="57"/>
  <c r="T6235" i="57"/>
  <c r="Q6236" i="57"/>
  <c r="P6236" i="57"/>
  <c r="T6236" i="57"/>
  <c r="Q6237" i="57"/>
  <c r="P6237" i="57"/>
  <c r="T6237" i="57"/>
  <c r="Q6238" i="57"/>
  <c r="P6238" i="57"/>
  <c r="T6238" i="57"/>
  <c r="Q6239" i="57"/>
  <c r="P6239" i="57"/>
  <c r="T6239" i="57"/>
  <c r="Q6240" i="57"/>
  <c r="P6240" i="57"/>
  <c r="T6240" i="57"/>
  <c r="Q6241" i="57"/>
  <c r="P6241" i="57"/>
  <c r="T6241" i="57"/>
  <c r="Q6242" i="57"/>
  <c r="P6242" i="57"/>
  <c r="T6242" i="57"/>
  <c r="Q6243" i="57"/>
  <c r="P6243" i="57"/>
  <c r="T6243" i="57"/>
  <c r="Q6244" i="57"/>
  <c r="P6244" i="57"/>
  <c r="T6244" i="57"/>
  <c r="Q6245" i="57"/>
  <c r="P6245" i="57"/>
  <c r="T6245" i="57"/>
  <c r="Q6246" i="57"/>
  <c r="P6246" i="57"/>
  <c r="T6246" i="57"/>
  <c r="Q6247" i="57"/>
  <c r="P6247" i="57"/>
  <c r="T6247" i="57"/>
  <c r="Q6248" i="57"/>
  <c r="P6248" i="57"/>
  <c r="T6248" i="57"/>
  <c r="Q6249" i="57"/>
  <c r="P6249" i="57"/>
  <c r="T6249" i="57"/>
  <c r="Q6250" i="57"/>
  <c r="P6250" i="57"/>
  <c r="T6250" i="57"/>
  <c r="Q6251" i="57"/>
  <c r="P6251" i="57"/>
  <c r="T6251" i="57"/>
  <c r="Q6252" i="57"/>
  <c r="P6252" i="57"/>
  <c r="T6252" i="57"/>
  <c r="Q6253" i="57"/>
  <c r="P6253" i="57"/>
  <c r="T6253" i="57"/>
  <c r="Q6254" i="57"/>
  <c r="P6254" i="57"/>
  <c r="T6254" i="57"/>
  <c r="Q6255" i="57"/>
  <c r="P6255" i="57"/>
  <c r="T6255" i="57"/>
  <c r="Q6256" i="57"/>
  <c r="P6256" i="57"/>
  <c r="T6256" i="57"/>
  <c r="Q6257" i="57"/>
  <c r="P6257" i="57"/>
  <c r="T6257" i="57"/>
  <c r="Q6258" i="57"/>
  <c r="P6258" i="57"/>
  <c r="T6258" i="57"/>
  <c r="Q6259" i="57"/>
  <c r="P6259" i="57"/>
  <c r="T6259" i="57"/>
  <c r="Q6260" i="57"/>
  <c r="P6260" i="57"/>
  <c r="T6260" i="57"/>
  <c r="Q6261" i="57"/>
  <c r="P6261" i="57"/>
  <c r="T6261" i="57"/>
  <c r="Q6262" i="57"/>
  <c r="P6262" i="57"/>
  <c r="T6262" i="57"/>
  <c r="Q6263" i="57"/>
  <c r="P6263" i="57"/>
  <c r="T6263" i="57"/>
  <c r="Q6264" i="57"/>
  <c r="P6264" i="57"/>
  <c r="T6264" i="57"/>
  <c r="Q6265" i="57"/>
  <c r="P6265" i="57"/>
  <c r="T6265" i="57"/>
  <c r="Q6266" i="57"/>
  <c r="P6266" i="57"/>
  <c r="T6266" i="57"/>
  <c r="Q6267" i="57"/>
  <c r="P6267" i="57"/>
  <c r="T6267" i="57"/>
  <c r="Q6268" i="57"/>
  <c r="P6268" i="57"/>
  <c r="T6268" i="57"/>
  <c r="Q6269" i="57"/>
  <c r="P6269" i="57"/>
  <c r="T6269" i="57"/>
  <c r="Q6270" i="57"/>
  <c r="P6270" i="57"/>
  <c r="T6270" i="57"/>
  <c r="Q6271" i="57"/>
  <c r="P6271" i="57"/>
  <c r="T6271" i="57"/>
  <c r="Q6272" i="57"/>
  <c r="P6272" i="57"/>
  <c r="T6272" i="57"/>
  <c r="Q6273" i="57"/>
  <c r="P6273" i="57"/>
  <c r="T6273" i="57"/>
  <c r="Q6274" i="57"/>
  <c r="P6274" i="57"/>
  <c r="T6274" i="57"/>
  <c r="Q6275" i="57"/>
  <c r="P6275" i="57"/>
  <c r="T6275" i="57"/>
  <c r="Q6276" i="57"/>
  <c r="P6276" i="57"/>
  <c r="T6276" i="57"/>
  <c r="Q6277" i="57"/>
  <c r="P6277" i="57"/>
  <c r="T6277" i="57"/>
  <c r="Q6278" i="57"/>
  <c r="P6278" i="57"/>
  <c r="T6278" i="57"/>
  <c r="Q6279" i="57"/>
  <c r="P6279" i="57"/>
  <c r="T6279" i="57"/>
  <c r="Q6280" i="57"/>
  <c r="P6280" i="57"/>
  <c r="T6280" i="57"/>
  <c r="Q6281" i="57"/>
  <c r="P6281" i="57"/>
  <c r="T6281" i="57"/>
  <c r="Q6282" i="57"/>
  <c r="P6282" i="57"/>
  <c r="T6282" i="57"/>
  <c r="Q6283" i="57"/>
  <c r="P6283" i="57"/>
  <c r="T6283" i="57"/>
  <c r="Q6284" i="57"/>
  <c r="P6284" i="57"/>
  <c r="T6284" i="57"/>
  <c r="Q6285" i="57"/>
  <c r="P6285" i="57"/>
  <c r="T6285" i="57"/>
  <c r="Q6286" i="57"/>
  <c r="P6286" i="57"/>
  <c r="T6286" i="57"/>
  <c r="Q6287" i="57"/>
  <c r="P6287" i="57"/>
  <c r="T6287" i="57"/>
  <c r="Q6288" i="57"/>
  <c r="P6288" i="57"/>
  <c r="T6288" i="57"/>
  <c r="Q6289" i="57"/>
  <c r="P6289" i="57"/>
  <c r="T6289" i="57"/>
  <c r="Q6290" i="57"/>
  <c r="P6290" i="57"/>
  <c r="T6290" i="57"/>
  <c r="Q6291" i="57"/>
  <c r="P6291" i="57"/>
  <c r="T6291" i="57"/>
  <c r="Q6292" i="57"/>
  <c r="P6292" i="57"/>
  <c r="T6292" i="57"/>
  <c r="Q6293" i="57"/>
  <c r="P6293" i="57"/>
  <c r="T6293" i="57"/>
  <c r="Q6294" i="57"/>
  <c r="P6294" i="57"/>
  <c r="T6294" i="57"/>
  <c r="Q6295" i="57"/>
  <c r="P6295" i="57"/>
  <c r="T6295" i="57"/>
  <c r="Q6296" i="57"/>
  <c r="P6296" i="57"/>
  <c r="T6296" i="57"/>
  <c r="Q6297" i="57"/>
  <c r="P6297" i="57"/>
  <c r="T6297" i="57"/>
  <c r="Q6298" i="57"/>
  <c r="P6298" i="57"/>
  <c r="T6298" i="57"/>
  <c r="Q6299" i="57"/>
  <c r="P6299" i="57"/>
  <c r="T6299" i="57"/>
  <c r="Q6300" i="57"/>
  <c r="P6300" i="57"/>
  <c r="T6300" i="57"/>
  <c r="Q6301" i="57"/>
  <c r="P6301" i="57"/>
  <c r="T6301" i="57"/>
  <c r="Q6302" i="57"/>
  <c r="P6302" i="57"/>
  <c r="T6302" i="57"/>
  <c r="Q6303" i="57"/>
  <c r="P6303" i="57"/>
  <c r="T6303" i="57"/>
  <c r="Q6304" i="57"/>
  <c r="P6304" i="57"/>
  <c r="T6304" i="57"/>
  <c r="Q6305" i="57"/>
  <c r="P6305" i="57"/>
  <c r="T6305" i="57"/>
  <c r="Q6306" i="57"/>
  <c r="P6306" i="57"/>
  <c r="T6306" i="57"/>
  <c r="Q6307" i="57"/>
  <c r="P6307" i="57"/>
  <c r="T6307" i="57"/>
  <c r="Q6308" i="57"/>
  <c r="P6308" i="57"/>
  <c r="T6308" i="57"/>
  <c r="Q6309" i="57"/>
  <c r="P6309" i="57"/>
  <c r="T6309" i="57"/>
  <c r="Q6310" i="57"/>
  <c r="P6310" i="57"/>
  <c r="T6310" i="57"/>
  <c r="Q6311" i="57"/>
  <c r="P6311" i="57"/>
  <c r="T6311" i="57"/>
  <c r="Q6312" i="57"/>
  <c r="P6312" i="57"/>
  <c r="T6312" i="57"/>
  <c r="Q6313" i="57"/>
  <c r="P6313" i="57"/>
  <c r="T6313" i="57"/>
  <c r="Q6314" i="57"/>
  <c r="P6314" i="57"/>
  <c r="T6314" i="57"/>
  <c r="Q6315" i="57"/>
  <c r="P6315" i="57"/>
  <c r="T6315" i="57"/>
  <c r="Q6316" i="57"/>
  <c r="P6316" i="57"/>
  <c r="T6316" i="57"/>
  <c r="Q6317" i="57"/>
  <c r="P6317" i="57"/>
  <c r="T6317" i="57"/>
  <c r="Q6318" i="57"/>
  <c r="P6318" i="57"/>
  <c r="T6318" i="57"/>
  <c r="Q6319" i="57"/>
  <c r="P6319" i="57"/>
  <c r="T6319" i="57"/>
  <c r="Q6320" i="57"/>
  <c r="P6320" i="57"/>
  <c r="T6320" i="57"/>
  <c r="Q6321" i="57"/>
  <c r="P6321" i="57"/>
  <c r="T6321" i="57"/>
  <c r="Q6322" i="57"/>
  <c r="P6322" i="57"/>
  <c r="T6322" i="57"/>
  <c r="Q6323" i="57"/>
  <c r="P6323" i="57"/>
  <c r="T6323" i="57"/>
  <c r="Q6324" i="57"/>
  <c r="P6324" i="57"/>
  <c r="T6324" i="57"/>
  <c r="Q6325" i="57"/>
  <c r="P6325" i="57"/>
  <c r="T6325" i="57"/>
  <c r="Q6326" i="57"/>
  <c r="P6326" i="57"/>
  <c r="T6326" i="57"/>
  <c r="Q6327" i="57"/>
  <c r="P6327" i="57"/>
  <c r="T6327" i="57"/>
  <c r="Q6328" i="57"/>
  <c r="P6328" i="57"/>
  <c r="T6328" i="57"/>
  <c r="Q6329" i="57"/>
  <c r="P6329" i="57"/>
  <c r="T6329" i="57"/>
  <c r="Q6330" i="57"/>
  <c r="P6330" i="57"/>
  <c r="T6330" i="57"/>
  <c r="Q6331" i="57"/>
  <c r="P6331" i="57"/>
  <c r="T6331" i="57"/>
  <c r="Q6332" i="57"/>
  <c r="P6332" i="57"/>
  <c r="T6332" i="57"/>
  <c r="Q6333" i="57"/>
  <c r="P6333" i="57"/>
  <c r="T6333" i="57"/>
  <c r="Q6334" i="57"/>
  <c r="P6334" i="57"/>
  <c r="T6334" i="57"/>
  <c r="Q6335" i="57"/>
  <c r="P6335" i="57"/>
  <c r="T6335" i="57"/>
  <c r="Q6336" i="57"/>
  <c r="P6336" i="57"/>
  <c r="T6336" i="57"/>
  <c r="Q6337" i="57"/>
  <c r="P6337" i="57"/>
  <c r="T6337" i="57"/>
  <c r="Q6338" i="57"/>
  <c r="P6338" i="57"/>
  <c r="T6338" i="57"/>
  <c r="Q6339" i="57"/>
  <c r="P6339" i="57"/>
  <c r="T6339" i="57"/>
  <c r="Q6340" i="57"/>
  <c r="P6340" i="57"/>
  <c r="T6340" i="57"/>
  <c r="Q6341" i="57"/>
  <c r="P6341" i="57"/>
  <c r="T6341" i="57"/>
  <c r="Q6342" i="57"/>
  <c r="P6342" i="57"/>
  <c r="T6342" i="57"/>
  <c r="Q6343" i="57"/>
  <c r="P6343" i="57"/>
  <c r="T6343" i="57"/>
  <c r="Q6344" i="57"/>
  <c r="P6344" i="57"/>
  <c r="T6344" i="57"/>
  <c r="Q6345" i="57"/>
  <c r="P6345" i="57"/>
  <c r="T6345" i="57"/>
  <c r="Q6346" i="57"/>
  <c r="P6346" i="57"/>
  <c r="T6346" i="57"/>
  <c r="Q6347" i="57"/>
  <c r="P6347" i="57"/>
  <c r="T6347" i="57"/>
  <c r="Q6348" i="57"/>
  <c r="P6348" i="57"/>
  <c r="T6348" i="57"/>
  <c r="Q6349" i="57"/>
  <c r="P6349" i="57"/>
  <c r="T6349" i="57"/>
  <c r="Q6350" i="57"/>
  <c r="P6350" i="57"/>
  <c r="T6350" i="57"/>
  <c r="Q6351" i="57"/>
  <c r="P6351" i="57"/>
  <c r="T6351" i="57"/>
  <c r="Q6352" i="57"/>
  <c r="P6352" i="57"/>
  <c r="T6352" i="57"/>
  <c r="Q6353" i="57"/>
  <c r="P6353" i="57"/>
  <c r="T6353" i="57"/>
  <c r="Q6354" i="57"/>
  <c r="P6354" i="57"/>
  <c r="T6354" i="57"/>
  <c r="Q6355" i="57"/>
  <c r="P6355" i="57"/>
  <c r="T6355" i="57"/>
  <c r="Q6356" i="57"/>
  <c r="P6356" i="57"/>
  <c r="T6356" i="57"/>
  <c r="Q6357" i="57"/>
  <c r="P6357" i="57"/>
  <c r="T6357" i="57"/>
  <c r="Q6358" i="57"/>
  <c r="P6358" i="57"/>
  <c r="T6358" i="57"/>
  <c r="Q6359" i="57"/>
  <c r="P6359" i="57"/>
  <c r="T6359" i="57"/>
  <c r="Q6360" i="57"/>
  <c r="P6360" i="57"/>
  <c r="T6360" i="57"/>
  <c r="Q6361" i="57"/>
  <c r="P6361" i="57"/>
  <c r="T6361" i="57"/>
  <c r="Q6362" i="57"/>
  <c r="P6362" i="57"/>
  <c r="T6362" i="57"/>
  <c r="Q6363" i="57"/>
  <c r="P6363" i="57"/>
  <c r="T6363" i="57"/>
  <c r="Q6364" i="57"/>
  <c r="P6364" i="57"/>
  <c r="T6364" i="57"/>
  <c r="Q6365" i="57"/>
  <c r="P6365" i="57"/>
  <c r="T6365" i="57"/>
  <c r="Q6366" i="57"/>
  <c r="P6366" i="57"/>
  <c r="T6366" i="57"/>
  <c r="Q6367" i="57"/>
  <c r="P6367" i="57"/>
  <c r="T6367" i="57"/>
  <c r="Q6368" i="57"/>
  <c r="P6368" i="57"/>
  <c r="T6368" i="57"/>
  <c r="Q6369" i="57"/>
  <c r="P6369" i="57"/>
  <c r="T6369" i="57"/>
  <c r="Q6370" i="57"/>
  <c r="P6370" i="57"/>
  <c r="T6370" i="57"/>
  <c r="Q6371" i="57"/>
  <c r="P6371" i="57"/>
  <c r="T6371" i="57"/>
  <c r="Q6372" i="57"/>
  <c r="P6372" i="57"/>
  <c r="T6372" i="57"/>
  <c r="Q6373" i="57"/>
  <c r="P6373" i="57"/>
  <c r="T6373" i="57"/>
  <c r="Q6374" i="57"/>
  <c r="P6374" i="57"/>
  <c r="T6374" i="57"/>
  <c r="Q6375" i="57"/>
  <c r="P6375" i="57"/>
  <c r="T6375" i="57"/>
  <c r="Q6376" i="57"/>
  <c r="P6376" i="57"/>
  <c r="T6376" i="57"/>
  <c r="Q6377" i="57"/>
  <c r="P6377" i="57"/>
  <c r="T6377" i="57"/>
  <c r="Q6378" i="57"/>
  <c r="P6378" i="57"/>
  <c r="T6378" i="57"/>
  <c r="Q6379" i="57"/>
  <c r="P6379" i="57"/>
  <c r="T6379" i="57"/>
  <c r="Q6380" i="57"/>
  <c r="P6380" i="57"/>
  <c r="T6380" i="57"/>
  <c r="Q6381" i="57"/>
  <c r="P6381" i="57"/>
  <c r="T6381" i="57"/>
  <c r="Q6382" i="57"/>
  <c r="P6382" i="57"/>
  <c r="T6382" i="57"/>
  <c r="Q6383" i="57"/>
  <c r="P6383" i="57"/>
  <c r="T6383" i="57"/>
  <c r="Q6384" i="57"/>
  <c r="P6384" i="57"/>
  <c r="T6384" i="57"/>
  <c r="Q6385" i="57"/>
  <c r="P6385" i="57"/>
  <c r="T6385" i="57"/>
  <c r="Q6386" i="57"/>
  <c r="P6386" i="57"/>
  <c r="T6386" i="57"/>
  <c r="Q6387" i="57"/>
  <c r="P6387" i="57"/>
  <c r="T6387" i="57"/>
  <c r="Q6388" i="57"/>
  <c r="P6388" i="57"/>
  <c r="T6388" i="57"/>
  <c r="Q6389" i="57"/>
  <c r="P6389" i="57"/>
  <c r="T6389" i="57"/>
  <c r="Q6390" i="57"/>
  <c r="P6390" i="57"/>
  <c r="T6390" i="57"/>
  <c r="Q6391" i="57"/>
  <c r="P6391" i="57"/>
  <c r="T6391" i="57"/>
  <c r="Q6392" i="57"/>
  <c r="P6392" i="57"/>
  <c r="T6392" i="57"/>
  <c r="Q6393" i="57"/>
  <c r="P6393" i="57"/>
  <c r="T6393" i="57"/>
  <c r="Q6394" i="57"/>
  <c r="P6394" i="57"/>
  <c r="T6394" i="57"/>
  <c r="Q6395" i="57"/>
  <c r="P6395" i="57"/>
  <c r="T6395" i="57"/>
  <c r="Q6396" i="57"/>
  <c r="P6396" i="57"/>
  <c r="T6396" i="57"/>
  <c r="Q6397" i="57"/>
  <c r="P6397" i="57"/>
  <c r="T6397" i="57"/>
  <c r="Q6398" i="57"/>
  <c r="P6398" i="57"/>
  <c r="T6398" i="57"/>
  <c r="Q6399" i="57"/>
  <c r="P6399" i="57"/>
  <c r="T6399" i="57"/>
  <c r="Q6400" i="57"/>
  <c r="P6400" i="57"/>
  <c r="T6400" i="57"/>
  <c r="Q6401" i="57"/>
  <c r="P6401" i="57"/>
  <c r="T6401" i="57"/>
  <c r="Q6402" i="57"/>
  <c r="P6402" i="57"/>
  <c r="T6402" i="57"/>
  <c r="Q6403" i="57"/>
  <c r="P6403" i="57"/>
  <c r="T6403" i="57"/>
  <c r="Q6404" i="57"/>
  <c r="P6404" i="57"/>
  <c r="T6404" i="57"/>
  <c r="Q6405" i="57"/>
  <c r="P6405" i="57"/>
  <c r="T6405" i="57"/>
  <c r="Q6406" i="57"/>
  <c r="P6406" i="57"/>
  <c r="T6406" i="57"/>
  <c r="Q6407" i="57"/>
  <c r="P6407" i="57"/>
  <c r="T6407" i="57"/>
  <c r="Q6408" i="57"/>
  <c r="P6408" i="57"/>
  <c r="T6408" i="57"/>
  <c r="Q6409" i="57"/>
  <c r="P6409" i="57"/>
  <c r="T6409" i="57"/>
  <c r="Q6410" i="57"/>
  <c r="P6410" i="57"/>
  <c r="T6410" i="57"/>
  <c r="Q6411" i="57"/>
  <c r="P6411" i="57"/>
  <c r="T6411" i="57"/>
  <c r="Q6412" i="57"/>
  <c r="P6412" i="57"/>
  <c r="T6412" i="57"/>
  <c r="Q6413" i="57"/>
  <c r="P6413" i="57"/>
  <c r="T6413" i="57"/>
  <c r="Q6414" i="57"/>
  <c r="P6414" i="57"/>
  <c r="T6414" i="57"/>
  <c r="Q6415" i="57"/>
  <c r="P6415" i="57"/>
  <c r="T6415" i="57"/>
  <c r="Q6416" i="57"/>
  <c r="P6416" i="57"/>
  <c r="T6416" i="57"/>
  <c r="Q6417" i="57"/>
  <c r="P6417" i="57"/>
  <c r="T6417" i="57"/>
  <c r="Q6418" i="57"/>
  <c r="P6418" i="57"/>
  <c r="T6418" i="57"/>
  <c r="Q6419" i="57"/>
  <c r="P6419" i="57"/>
  <c r="T6419" i="57"/>
  <c r="Q6420" i="57"/>
  <c r="P6420" i="57"/>
  <c r="T6420" i="57"/>
  <c r="Q6421" i="57"/>
  <c r="P6421" i="57"/>
  <c r="T6421" i="57"/>
  <c r="Q6422" i="57"/>
  <c r="P6422" i="57"/>
  <c r="T6422" i="57"/>
  <c r="Q6423" i="57"/>
  <c r="P6423" i="57"/>
  <c r="T6423" i="57"/>
  <c r="Q6424" i="57"/>
  <c r="P6424" i="57"/>
  <c r="T6424" i="57"/>
  <c r="Q6425" i="57"/>
  <c r="P6425" i="57"/>
  <c r="T6425" i="57"/>
  <c r="Q6426" i="57"/>
  <c r="P6426" i="57"/>
  <c r="T6426" i="57"/>
  <c r="Q6427" i="57"/>
  <c r="P6427" i="57"/>
  <c r="T6427" i="57"/>
  <c r="Q6428" i="57"/>
  <c r="P6428" i="57"/>
  <c r="T6428" i="57"/>
  <c r="Q6429" i="57"/>
  <c r="P6429" i="57"/>
  <c r="T6429" i="57"/>
  <c r="Q6430" i="57"/>
  <c r="P6430" i="57"/>
  <c r="T6430" i="57"/>
  <c r="Q6431" i="57"/>
  <c r="P6431" i="57"/>
  <c r="T6431" i="57"/>
  <c r="Q6432" i="57"/>
  <c r="P6432" i="57"/>
  <c r="T6432" i="57"/>
  <c r="Q6433" i="57"/>
  <c r="P6433" i="57"/>
  <c r="T6433" i="57"/>
  <c r="Q6434" i="57"/>
  <c r="P6434" i="57"/>
  <c r="T6434" i="57"/>
  <c r="Q6435" i="57"/>
  <c r="P6435" i="57"/>
  <c r="T6435" i="57"/>
  <c r="Q6436" i="57"/>
  <c r="P6436" i="57"/>
  <c r="T6436" i="57"/>
  <c r="Q6437" i="57"/>
  <c r="P6437" i="57"/>
  <c r="T6437" i="57"/>
  <c r="Q6438" i="57"/>
  <c r="P6438" i="57"/>
  <c r="T6438" i="57"/>
  <c r="Q6439" i="57"/>
  <c r="P6439" i="57"/>
  <c r="T6439" i="57"/>
  <c r="Q6440" i="57"/>
  <c r="P6440" i="57"/>
  <c r="T6440" i="57"/>
  <c r="Q6441" i="57"/>
  <c r="P6441" i="57"/>
  <c r="T6441" i="57"/>
  <c r="Q6442" i="57"/>
  <c r="P6442" i="57"/>
  <c r="T6442" i="57"/>
  <c r="Q6443" i="57"/>
  <c r="P6443" i="57"/>
  <c r="T6443" i="57"/>
  <c r="Q6444" i="57"/>
  <c r="P6444" i="57"/>
  <c r="T6444" i="57"/>
  <c r="Q6445" i="57"/>
  <c r="P6445" i="57"/>
  <c r="T6445" i="57"/>
  <c r="Q6446" i="57"/>
  <c r="P6446" i="57"/>
  <c r="T6446" i="57"/>
  <c r="Q6447" i="57"/>
  <c r="P6447" i="57"/>
  <c r="T6447" i="57"/>
  <c r="Q6448" i="57"/>
  <c r="P6448" i="57"/>
  <c r="T6448" i="57"/>
  <c r="Q6449" i="57"/>
  <c r="P6449" i="57"/>
  <c r="T6449" i="57"/>
  <c r="Q6450" i="57"/>
  <c r="P6450" i="57"/>
  <c r="T6450" i="57"/>
  <c r="Q6451" i="57"/>
  <c r="P6451" i="57"/>
  <c r="T6451" i="57"/>
  <c r="Q6452" i="57"/>
  <c r="P6452" i="57"/>
  <c r="T6452" i="57"/>
  <c r="Q6453" i="57"/>
  <c r="P6453" i="57"/>
  <c r="T6453" i="57"/>
  <c r="Q6454" i="57"/>
  <c r="P6454" i="57"/>
  <c r="T6454" i="57"/>
  <c r="Q6455" i="57"/>
  <c r="P6455" i="57"/>
  <c r="T6455" i="57"/>
  <c r="Q6456" i="57"/>
  <c r="P6456" i="57"/>
  <c r="T6456" i="57"/>
  <c r="Q6457" i="57"/>
  <c r="P6457" i="57"/>
  <c r="T6457" i="57"/>
  <c r="Q6458" i="57"/>
  <c r="P6458" i="57"/>
  <c r="T6458" i="57"/>
  <c r="Q6459" i="57"/>
  <c r="P6459" i="57"/>
  <c r="T6459" i="57"/>
  <c r="Q6460" i="57"/>
  <c r="P6460" i="57"/>
  <c r="T6460" i="57"/>
  <c r="Q6461" i="57"/>
  <c r="P6461" i="57"/>
  <c r="T6461" i="57"/>
  <c r="Q6462" i="57"/>
  <c r="P6462" i="57"/>
  <c r="T6462" i="57"/>
  <c r="Q6463" i="57"/>
  <c r="P6463" i="57"/>
  <c r="T6463" i="57"/>
  <c r="Q6464" i="57"/>
  <c r="P6464" i="57"/>
  <c r="T6464" i="57"/>
  <c r="Q6465" i="57"/>
  <c r="P6465" i="57"/>
  <c r="T6465" i="57"/>
  <c r="Q6466" i="57"/>
  <c r="P6466" i="57"/>
  <c r="T6466" i="57"/>
  <c r="Q6467" i="57"/>
  <c r="P6467" i="57"/>
  <c r="T6467" i="57"/>
  <c r="Q6468" i="57"/>
  <c r="P6468" i="57"/>
  <c r="T6468" i="57"/>
  <c r="Q6469" i="57"/>
  <c r="P6469" i="57"/>
  <c r="T6469" i="57"/>
  <c r="Q6470" i="57"/>
  <c r="P6470" i="57"/>
  <c r="T6470" i="57"/>
  <c r="Q6471" i="57"/>
  <c r="P6471" i="57"/>
  <c r="T6471" i="57"/>
  <c r="Q6472" i="57"/>
  <c r="P6472" i="57"/>
  <c r="T6472" i="57"/>
  <c r="Q6473" i="57"/>
  <c r="P6473" i="57"/>
  <c r="T6473" i="57"/>
  <c r="Q6474" i="57"/>
  <c r="P6474" i="57"/>
  <c r="T6474" i="57"/>
  <c r="Q6475" i="57"/>
  <c r="P6475" i="57"/>
  <c r="T6475" i="57"/>
  <c r="Q6476" i="57"/>
  <c r="P6476" i="57"/>
  <c r="T6476" i="57"/>
  <c r="Q6477" i="57"/>
  <c r="P6477" i="57"/>
  <c r="T6477" i="57"/>
  <c r="Q6478" i="57"/>
  <c r="P6478" i="57"/>
  <c r="T6478" i="57"/>
  <c r="Q6479" i="57"/>
  <c r="P6479" i="57"/>
  <c r="T6479" i="57"/>
  <c r="Q6480" i="57"/>
  <c r="P6480" i="57"/>
  <c r="T6480" i="57"/>
  <c r="Q6481" i="57"/>
  <c r="P6481" i="57"/>
  <c r="T6481" i="57"/>
  <c r="Q6482" i="57"/>
  <c r="P6482" i="57"/>
  <c r="T6482" i="57"/>
  <c r="Q6483" i="57"/>
  <c r="P6483" i="57"/>
  <c r="T6483" i="57"/>
  <c r="Q6484" i="57"/>
  <c r="P6484" i="57"/>
  <c r="T6484" i="57"/>
  <c r="Q6485" i="57"/>
  <c r="P6485" i="57"/>
  <c r="T6485" i="57"/>
  <c r="Q6486" i="57"/>
  <c r="P6486" i="57"/>
  <c r="T6486" i="57"/>
  <c r="Q6487" i="57"/>
  <c r="P6487" i="57"/>
  <c r="T6487" i="57"/>
  <c r="Q6488" i="57"/>
  <c r="P6488" i="57"/>
  <c r="T6488" i="57"/>
  <c r="Q6489" i="57"/>
  <c r="P6489" i="57"/>
  <c r="T6489" i="57"/>
  <c r="Q6490" i="57"/>
  <c r="P6490" i="57"/>
  <c r="T6490" i="57"/>
  <c r="Q6491" i="57"/>
  <c r="P6491" i="57"/>
  <c r="T6491" i="57"/>
  <c r="Q6492" i="57"/>
  <c r="P6492" i="57"/>
  <c r="T6492" i="57"/>
  <c r="Q6493" i="57"/>
  <c r="P6493" i="57"/>
  <c r="T6493" i="57"/>
  <c r="Q6494" i="57"/>
  <c r="P6494" i="57"/>
  <c r="T6494" i="57"/>
  <c r="Q6495" i="57"/>
  <c r="P6495" i="57"/>
  <c r="T6495" i="57"/>
  <c r="Q6496" i="57"/>
  <c r="P6496" i="57"/>
  <c r="T6496" i="57"/>
  <c r="Q6497" i="57"/>
  <c r="P6497" i="57"/>
  <c r="T6497" i="57"/>
  <c r="Q6498" i="57"/>
  <c r="P6498" i="57"/>
  <c r="T6498" i="57"/>
  <c r="Q6499" i="57"/>
  <c r="P6499" i="57"/>
  <c r="T6499" i="57"/>
  <c r="Q6500" i="57"/>
  <c r="P6500" i="57"/>
  <c r="T6500" i="57"/>
  <c r="Q6501" i="57"/>
  <c r="P6501" i="57"/>
  <c r="T6501" i="57"/>
  <c r="Q6502" i="57"/>
  <c r="P6502" i="57"/>
  <c r="T6502" i="57"/>
  <c r="Q6503" i="57"/>
  <c r="P6503" i="57"/>
  <c r="T6503" i="57"/>
  <c r="Q6504" i="57"/>
  <c r="P6504" i="57"/>
  <c r="T6504" i="57"/>
  <c r="Q6505" i="57"/>
  <c r="P6505" i="57"/>
  <c r="T6505" i="57"/>
  <c r="Q6506" i="57"/>
  <c r="P6506" i="57"/>
  <c r="T6506" i="57"/>
  <c r="Q6507" i="57"/>
  <c r="P6507" i="57"/>
  <c r="T6507" i="57"/>
  <c r="Q6508" i="57"/>
  <c r="P6508" i="57"/>
  <c r="T6508" i="57"/>
  <c r="Q6509" i="57"/>
  <c r="P6509" i="57"/>
  <c r="T6509" i="57"/>
  <c r="Q6510" i="57"/>
  <c r="P6510" i="57"/>
  <c r="T6510" i="57"/>
  <c r="Q6511" i="57"/>
  <c r="P6511" i="57"/>
  <c r="T6511" i="57"/>
  <c r="Q6512" i="57"/>
  <c r="P6512" i="57"/>
  <c r="T6512" i="57"/>
  <c r="Q6513" i="57"/>
  <c r="P6513" i="57"/>
  <c r="T6513" i="57"/>
  <c r="Q6514" i="57"/>
  <c r="P6514" i="57"/>
  <c r="T6514" i="57"/>
  <c r="Q6515" i="57"/>
  <c r="P6515" i="57"/>
  <c r="T6515" i="57"/>
  <c r="Q6516" i="57"/>
  <c r="P6516" i="57"/>
  <c r="T6516" i="57"/>
  <c r="Q6517" i="57"/>
  <c r="P6517" i="57"/>
  <c r="T6517" i="57"/>
  <c r="Q6518" i="57"/>
  <c r="P6518" i="57"/>
  <c r="T6518" i="57"/>
  <c r="Q6519" i="57"/>
  <c r="P6519" i="57"/>
  <c r="T6519" i="57"/>
  <c r="Q6520" i="57"/>
  <c r="P6520" i="57"/>
  <c r="T6520" i="57"/>
  <c r="Q6521" i="57"/>
  <c r="P6521" i="57"/>
  <c r="T6521" i="57"/>
  <c r="Q6522" i="57"/>
  <c r="P6522" i="57"/>
  <c r="T6522" i="57"/>
  <c r="Q6523" i="57"/>
  <c r="P6523" i="57"/>
  <c r="T6523" i="57"/>
  <c r="Q6524" i="57"/>
  <c r="P6524" i="57"/>
  <c r="T6524" i="57"/>
  <c r="Q6525" i="57"/>
  <c r="P6525" i="57"/>
  <c r="T6525" i="57"/>
  <c r="Q6526" i="57"/>
  <c r="P6526" i="57"/>
  <c r="T6526" i="57"/>
  <c r="Q6527" i="57"/>
  <c r="P6527" i="57"/>
  <c r="T6527" i="57"/>
  <c r="Q6528" i="57"/>
  <c r="P6528" i="57"/>
  <c r="T6528" i="57"/>
  <c r="Q6529" i="57"/>
  <c r="P6529" i="57"/>
  <c r="T6529" i="57"/>
  <c r="Q6530" i="57"/>
  <c r="P6530" i="57"/>
  <c r="T6530" i="57"/>
  <c r="Q6531" i="57"/>
  <c r="P6531" i="57"/>
  <c r="T6531" i="57"/>
  <c r="Q6532" i="57"/>
  <c r="P6532" i="57"/>
  <c r="T6532" i="57"/>
  <c r="Q6533" i="57"/>
  <c r="P6533" i="57"/>
  <c r="T6533" i="57"/>
  <c r="Q6534" i="57"/>
  <c r="P6534" i="57"/>
  <c r="T6534" i="57"/>
  <c r="Q6535" i="57"/>
  <c r="P6535" i="57"/>
  <c r="T6535" i="57"/>
  <c r="Q6536" i="57"/>
  <c r="P6536" i="57"/>
  <c r="T6536" i="57"/>
  <c r="Q6537" i="57"/>
  <c r="P6537" i="57"/>
  <c r="T6537" i="57"/>
  <c r="Q6538" i="57"/>
  <c r="P6538" i="57"/>
  <c r="T6538" i="57"/>
  <c r="Q6539" i="57"/>
  <c r="P6539" i="57"/>
  <c r="T6539" i="57"/>
  <c r="Q6540" i="57"/>
  <c r="P6540" i="57"/>
  <c r="T6540" i="57"/>
  <c r="Q6541" i="57"/>
  <c r="P6541" i="57"/>
  <c r="T6541" i="57"/>
  <c r="Q6542" i="57"/>
  <c r="P6542" i="57"/>
  <c r="T6542" i="57"/>
  <c r="Q6543" i="57"/>
  <c r="P6543" i="57"/>
  <c r="T6543" i="57"/>
  <c r="Q6544" i="57"/>
  <c r="P6544" i="57"/>
  <c r="T6544" i="57"/>
  <c r="Q6545" i="57"/>
  <c r="P6545" i="57"/>
  <c r="T6545" i="57"/>
  <c r="Q6546" i="57"/>
  <c r="P6546" i="57"/>
  <c r="T6546" i="57"/>
  <c r="Q6547" i="57"/>
  <c r="P6547" i="57"/>
  <c r="T6547" i="57"/>
  <c r="Q6548" i="57"/>
  <c r="P6548" i="57"/>
  <c r="T6548" i="57"/>
  <c r="Q6549" i="57"/>
  <c r="P6549" i="57"/>
  <c r="T6549" i="57"/>
  <c r="Q6550" i="57"/>
  <c r="P6550" i="57"/>
  <c r="T6550" i="57"/>
  <c r="Q6551" i="57"/>
  <c r="P6551" i="57"/>
  <c r="T6551" i="57"/>
  <c r="Q6552" i="57"/>
  <c r="P6552" i="57"/>
  <c r="T6552" i="57"/>
  <c r="Q6553" i="57"/>
  <c r="P6553" i="57"/>
  <c r="T6553" i="57"/>
  <c r="Q6554" i="57"/>
  <c r="P6554" i="57"/>
  <c r="T6554" i="57"/>
  <c r="Q6555" i="57"/>
  <c r="P6555" i="57"/>
  <c r="T6555" i="57"/>
  <c r="Q6556" i="57"/>
  <c r="P6556" i="57"/>
  <c r="T6556" i="57"/>
  <c r="Q6557" i="57"/>
  <c r="P6557" i="57"/>
  <c r="T6557" i="57"/>
  <c r="Q6558" i="57"/>
  <c r="P6558" i="57"/>
  <c r="T6558" i="57"/>
  <c r="Q6559" i="57"/>
  <c r="P6559" i="57"/>
  <c r="T6559" i="57"/>
  <c r="Q6560" i="57"/>
  <c r="P6560" i="57"/>
  <c r="T6560" i="57"/>
  <c r="Q6561" i="57"/>
  <c r="P6561" i="57"/>
  <c r="T6561" i="57"/>
  <c r="Q6562" i="57"/>
  <c r="P6562" i="57"/>
  <c r="T6562" i="57"/>
  <c r="Q6563" i="57"/>
  <c r="P6563" i="57"/>
  <c r="T6563" i="57"/>
  <c r="Q6564" i="57"/>
  <c r="P6564" i="57"/>
  <c r="T6564" i="57"/>
  <c r="Q6565" i="57"/>
  <c r="P6565" i="57"/>
  <c r="T6565" i="57"/>
  <c r="Q6566" i="57"/>
  <c r="P6566" i="57"/>
  <c r="T6566" i="57"/>
  <c r="Q6567" i="57"/>
  <c r="P6567" i="57"/>
  <c r="T6567" i="57"/>
  <c r="Q6568" i="57"/>
  <c r="P6568" i="57"/>
  <c r="T6568" i="57"/>
  <c r="Q6569" i="57"/>
  <c r="P6569" i="57"/>
  <c r="T6569" i="57"/>
  <c r="Q6570" i="57"/>
  <c r="P6570" i="57"/>
  <c r="T6570" i="57"/>
  <c r="Q6571" i="57"/>
  <c r="P6571" i="57"/>
  <c r="T6571" i="57"/>
  <c r="Q6572" i="57"/>
  <c r="P6572" i="57"/>
  <c r="T6572" i="57"/>
  <c r="Q6573" i="57"/>
  <c r="P6573" i="57"/>
  <c r="T6573" i="57"/>
  <c r="Q6574" i="57"/>
  <c r="P6574" i="57"/>
  <c r="T6574" i="57"/>
  <c r="Q6575" i="57"/>
  <c r="P6575" i="57"/>
  <c r="T6575" i="57"/>
  <c r="Q6576" i="57"/>
  <c r="P6576" i="57"/>
  <c r="T6576" i="57"/>
  <c r="Q6577" i="57"/>
  <c r="P6577" i="57"/>
  <c r="T6577" i="57"/>
  <c r="Q6578" i="57"/>
  <c r="P6578" i="57"/>
  <c r="T6578" i="57"/>
  <c r="Q6579" i="57"/>
  <c r="P6579" i="57"/>
  <c r="T6579" i="57"/>
  <c r="Q6580" i="57"/>
  <c r="P6580" i="57"/>
  <c r="T6580" i="57"/>
  <c r="Q6581" i="57"/>
  <c r="P6581" i="57"/>
  <c r="T6581" i="57"/>
  <c r="Q6582" i="57"/>
  <c r="P6582" i="57"/>
  <c r="T6582" i="57"/>
  <c r="Q6583" i="57"/>
  <c r="P6583" i="57"/>
  <c r="T6583" i="57"/>
  <c r="Q6584" i="57"/>
  <c r="P6584" i="57"/>
  <c r="T6584" i="57"/>
  <c r="Q6585" i="57"/>
  <c r="P6585" i="57"/>
  <c r="T6585" i="57"/>
  <c r="Q6586" i="57"/>
  <c r="P6586" i="57"/>
  <c r="T6586" i="57"/>
  <c r="Q6587" i="57"/>
  <c r="P6587" i="57"/>
  <c r="T6587" i="57"/>
  <c r="Q6588" i="57"/>
  <c r="P6588" i="57"/>
  <c r="T6588" i="57"/>
  <c r="Q6589" i="57"/>
  <c r="P6589" i="57"/>
  <c r="T6589" i="57"/>
  <c r="Q6590" i="57"/>
  <c r="P6590" i="57"/>
  <c r="T6590" i="57"/>
  <c r="Q6591" i="57"/>
  <c r="P6591" i="57"/>
  <c r="T6591" i="57"/>
  <c r="Q6592" i="57"/>
  <c r="P6592" i="57"/>
  <c r="T6592" i="57"/>
  <c r="Q6593" i="57"/>
  <c r="P6593" i="57"/>
  <c r="T6593" i="57"/>
  <c r="Q6594" i="57"/>
  <c r="P6594" i="57"/>
  <c r="T6594" i="57"/>
  <c r="Q6595" i="57"/>
  <c r="P6595" i="57"/>
  <c r="T6595" i="57"/>
  <c r="Q6596" i="57"/>
  <c r="P6596" i="57"/>
  <c r="T6596" i="57"/>
  <c r="Q6597" i="57"/>
  <c r="P6597" i="57"/>
  <c r="T6597" i="57"/>
  <c r="Q6598" i="57"/>
  <c r="P6598" i="57"/>
  <c r="T6598" i="57"/>
  <c r="Q6599" i="57"/>
  <c r="P6599" i="57"/>
  <c r="T6599" i="57"/>
  <c r="Q6600" i="57"/>
  <c r="P6600" i="57"/>
  <c r="T6600" i="57"/>
  <c r="Q6601" i="57"/>
  <c r="P6601" i="57"/>
  <c r="T6601" i="57"/>
  <c r="Q6602" i="57"/>
  <c r="P6602" i="57"/>
  <c r="T6602" i="57"/>
  <c r="Q6603" i="57"/>
  <c r="P6603" i="57"/>
  <c r="T6603" i="57"/>
  <c r="Q6604" i="57"/>
  <c r="P6604" i="57"/>
  <c r="T6604" i="57"/>
  <c r="Q6605" i="57"/>
  <c r="P6605" i="57"/>
  <c r="T6605" i="57"/>
  <c r="Q6606" i="57"/>
  <c r="P6606" i="57"/>
  <c r="T6606" i="57"/>
  <c r="Q6607" i="57"/>
  <c r="P6607" i="57"/>
  <c r="T6607" i="57"/>
  <c r="Q6608" i="57"/>
  <c r="P6608" i="57"/>
  <c r="T6608" i="57"/>
  <c r="Q6609" i="57"/>
  <c r="P6609" i="57"/>
  <c r="T6609" i="57"/>
  <c r="Q6610" i="57"/>
  <c r="P6610" i="57"/>
  <c r="T6610" i="57"/>
  <c r="Q6611" i="57"/>
  <c r="P6611" i="57"/>
  <c r="T6611" i="57"/>
  <c r="Q6612" i="57"/>
  <c r="P6612" i="57"/>
  <c r="T6612" i="57"/>
  <c r="Q6613" i="57"/>
  <c r="P6613" i="57"/>
  <c r="T6613" i="57"/>
  <c r="Q6614" i="57"/>
  <c r="P6614" i="57"/>
  <c r="T6614" i="57"/>
  <c r="Q6615" i="57"/>
  <c r="P6615" i="57"/>
  <c r="T6615" i="57"/>
  <c r="Q6616" i="57"/>
  <c r="P6616" i="57"/>
  <c r="T6616" i="57"/>
  <c r="Q6617" i="57"/>
  <c r="P6617" i="57"/>
  <c r="T6617" i="57"/>
  <c r="Q6618" i="57"/>
  <c r="P6618" i="57"/>
  <c r="T6618" i="57"/>
  <c r="Q6619" i="57"/>
  <c r="P6619" i="57"/>
  <c r="T6619" i="57"/>
  <c r="Q6620" i="57"/>
  <c r="P6620" i="57"/>
  <c r="T6620" i="57"/>
  <c r="Q6621" i="57"/>
  <c r="P6621" i="57"/>
  <c r="T6621" i="57"/>
  <c r="Q6622" i="57"/>
  <c r="P6622" i="57"/>
  <c r="T6622" i="57"/>
  <c r="Q6623" i="57"/>
  <c r="P6623" i="57"/>
  <c r="T6623" i="57"/>
  <c r="Q6624" i="57"/>
  <c r="P6624" i="57"/>
  <c r="T6624" i="57"/>
  <c r="Q6625" i="57"/>
  <c r="P6625" i="57"/>
  <c r="T6625" i="57"/>
  <c r="Q6626" i="57"/>
  <c r="P6626" i="57"/>
  <c r="T6626" i="57"/>
  <c r="Q6627" i="57"/>
  <c r="P6627" i="57"/>
  <c r="T6627" i="57"/>
  <c r="Q6628" i="57"/>
  <c r="P6628" i="57"/>
  <c r="T6628" i="57"/>
  <c r="Q6629" i="57"/>
  <c r="P6629" i="57"/>
  <c r="T6629" i="57"/>
  <c r="Q6630" i="57"/>
  <c r="P6630" i="57"/>
  <c r="T6630" i="57"/>
  <c r="Q6631" i="57"/>
  <c r="P6631" i="57"/>
  <c r="T6631" i="57"/>
  <c r="Q6632" i="57"/>
  <c r="P6632" i="57"/>
  <c r="T6632" i="57"/>
  <c r="Q6633" i="57"/>
  <c r="P6633" i="57"/>
  <c r="T6633" i="57"/>
  <c r="Q6634" i="57"/>
  <c r="P6634" i="57"/>
  <c r="T6634" i="57"/>
  <c r="Q6635" i="57"/>
  <c r="P6635" i="57"/>
  <c r="T6635" i="57"/>
  <c r="Q6636" i="57"/>
  <c r="P6636" i="57"/>
  <c r="T6636" i="57"/>
  <c r="Q6637" i="57"/>
  <c r="P6637" i="57"/>
  <c r="T6637" i="57"/>
  <c r="Q6638" i="57"/>
  <c r="P6638" i="57"/>
  <c r="T6638" i="57"/>
  <c r="Q6639" i="57"/>
  <c r="P6639" i="57"/>
  <c r="T6639" i="57"/>
  <c r="Q6640" i="57"/>
  <c r="P6640" i="57"/>
  <c r="T6640" i="57"/>
  <c r="Q6641" i="57"/>
  <c r="P6641" i="57"/>
  <c r="T6641" i="57"/>
  <c r="Q6642" i="57"/>
  <c r="P6642" i="57"/>
  <c r="T6642" i="57"/>
  <c r="Q6643" i="57"/>
  <c r="P6643" i="57"/>
  <c r="T6643" i="57"/>
  <c r="Q6644" i="57"/>
  <c r="P6644" i="57"/>
  <c r="T6644" i="57"/>
  <c r="Q6645" i="57"/>
  <c r="P6645" i="57"/>
  <c r="T6645" i="57"/>
  <c r="Q6646" i="57"/>
  <c r="P6646" i="57"/>
  <c r="T6646" i="57"/>
  <c r="Q6647" i="57"/>
  <c r="P6647" i="57"/>
  <c r="T6647" i="57"/>
  <c r="Q6648" i="57"/>
  <c r="P6648" i="57"/>
  <c r="T6648" i="57"/>
  <c r="Q6649" i="57"/>
  <c r="P6649" i="57"/>
  <c r="T6649" i="57"/>
  <c r="Q6650" i="57"/>
  <c r="P6650" i="57"/>
  <c r="T6650" i="57"/>
  <c r="Q6651" i="57"/>
  <c r="P6651" i="57"/>
  <c r="T6651" i="57"/>
  <c r="Q6652" i="57"/>
  <c r="P6652" i="57"/>
  <c r="T6652" i="57"/>
  <c r="Q6653" i="57"/>
  <c r="P6653" i="57"/>
  <c r="T6653" i="57"/>
  <c r="Q6654" i="57"/>
  <c r="P6654" i="57"/>
  <c r="T6654" i="57"/>
  <c r="Q6655" i="57"/>
  <c r="P6655" i="57"/>
  <c r="T6655" i="57"/>
  <c r="Q6656" i="57"/>
  <c r="P6656" i="57"/>
  <c r="T6656" i="57"/>
  <c r="Q6657" i="57"/>
  <c r="P6657" i="57"/>
  <c r="T6657" i="57"/>
  <c r="Q6658" i="57"/>
  <c r="P6658" i="57"/>
  <c r="T6658" i="57"/>
  <c r="Q6659" i="57"/>
  <c r="P6659" i="57"/>
  <c r="T6659" i="57"/>
  <c r="Q6660" i="57"/>
  <c r="P6660" i="57"/>
  <c r="T6660" i="57"/>
  <c r="Q6661" i="57"/>
  <c r="P6661" i="57"/>
  <c r="T6661" i="57"/>
  <c r="Q6662" i="57"/>
  <c r="P6662" i="57"/>
  <c r="T6662" i="57"/>
  <c r="Q6663" i="57"/>
  <c r="P6663" i="57"/>
  <c r="T6663" i="57"/>
  <c r="Q6664" i="57"/>
  <c r="P6664" i="57"/>
  <c r="T6664" i="57"/>
  <c r="Q6665" i="57"/>
  <c r="P6665" i="57"/>
  <c r="T6665" i="57"/>
  <c r="Q6666" i="57"/>
  <c r="P6666" i="57"/>
  <c r="T6666" i="57"/>
  <c r="Q6667" i="57"/>
  <c r="P6667" i="57"/>
  <c r="T6667" i="57"/>
  <c r="Q6668" i="57"/>
  <c r="P6668" i="57"/>
  <c r="T6668" i="57"/>
  <c r="Q6669" i="57"/>
  <c r="P6669" i="57"/>
  <c r="T6669" i="57"/>
  <c r="Q6670" i="57"/>
  <c r="P6670" i="57"/>
  <c r="T6670" i="57"/>
  <c r="Q6671" i="57"/>
  <c r="P6671" i="57"/>
  <c r="T6671" i="57"/>
  <c r="Q6672" i="57"/>
  <c r="P6672" i="57"/>
  <c r="T6672" i="57"/>
  <c r="Q6673" i="57"/>
  <c r="P6673" i="57"/>
  <c r="T6673" i="57"/>
  <c r="Q6674" i="57"/>
  <c r="P6674" i="57"/>
  <c r="T6674" i="57"/>
  <c r="Q6675" i="57"/>
  <c r="P6675" i="57"/>
  <c r="T6675" i="57"/>
  <c r="Q6676" i="57"/>
  <c r="P6676" i="57"/>
  <c r="T6676" i="57"/>
  <c r="Q6677" i="57"/>
  <c r="P6677" i="57"/>
  <c r="T6677" i="57"/>
  <c r="Q6678" i="57"/>
  <c r="P6678" i="57"/>
  <c r="T6678" i="57"/>
  <c r="Q6679" i="57"/>
  <c r="P6679" i="57"/>
  <c r="T6679" i="57"/>
  <c r="Q6680" i="57"/>
  <c r="P6680" i="57"/>
  <c r="T6680" i="57"/>
  <c r="Q6681" i="57"/>
  <c r="P6681" i="57"/>
  <c r="T6681" i="57"/>
  <c r="Q6682" i="57"/>
  <c r="P6682" i="57"/>
  <c r="T6682" i="57"/>
  <c r="Q6683" i="57"/>
  <c r="P6683" i="57"/>
  <c r="T6683" i="57"/>
  <c r="Q6684" i="57"/>
  <c r="P6684" i="57"/>
  <c r="T6684" i="57"/>
  <c r="Q6685" i="57"/>
  <c r="P6685" i="57"/>
  <c r="T6685" i="57"/>
  <c r="Q6686" i="57"/>
  <c r="P6686" i="57"/>
  <c r="T6686" i="57"/>
  <c r="Q6687" i="57"/>
  <c r="P6687" i="57"/>
  <c r="T6687" i="57"/>
  <c r="Q6688" i="57"/>
  <c r="P6688" i="57"/>
  <c r="T6688" i="57"/>
  <c r="Q6689" i="57"/>
  <c r="P6689" i="57"/>
  <c r="T6689" i="57"/>
  <c r="Q6690" i="57"/>
  <c r="P6690" i="57"/>
  <c r="T6690" i="57"/>
  <c r="Q6691" i="57"/>
  <c r="P6691" i="57"/>
  <c r="T6691" i="57"/>
  <c r="Q6692" i="57"/>
  <c r="P6692" i="57"/>
  <c r="T6692" i="57"/>
  <c r="Q6693" i="57"/>
  <c r="P6693" i="57"/>
  <c r="T6693" i="57"/>
  <c r="Q6694" i="57"/>
  <c r="P6694" i="57"/>
  <c r="T6694" i="57"/>
  <c r="Q6695" i="57"/>
  <c r="P6695" i="57"/>
  <c r="T6695" i="57"/>
  <c r="Q6696" i="57"/>
  <c r="P6696" i="57"/>
  <c r="T6696" i="57"/>
  <c r="Q6697" i="57"/>
  <c r="P6697" i="57"/>
  <c r="T6697" i="57"/>
  <c r="Q6698" i="57"/>
  <c r="P6698" i="57"/>
  <c r="T6698" i="57"/>
  <c r="Q6699" i="57"/>
  <c r="P6699" i="57"/>
  <c r="T6699" i="57"/>
  <c r="Q6700" i="57"/>
  <c r="P6700" i="57"/>
  <c r="T6700" i="57"/>
  <c r="Q6701" i="57"/>
  <c r="P6701" i="57"/>
  <c r="T6701" i="57"/>
  <c r="Q6702" i="57"/>
  <c r="P6702" i="57"/>
  <c r="T6702" i="57"/>
  <c r="Q6703" i="57"/>
  <c r="P6703" i="57"/>
  <c r="T6703" i="57"/>
  <c r="Q6704" i="57"/>
  <c r="P6704" i="57"/>
  <c r="T6704" i="57"/>
  <c r="Q6705" i="57"/>
  <c r="P6705" i="57"/>
  <c r="T6705" i="57"/>
  <c r="Q6706" i="57"/>
  <c r="P6706" i="57"/>
  <c r="T6706" i="57"/>
  <c r="Q6707" i="57"/>
  <c r="P6707" i="57"/>
  <c r="T6707" i="57"/>
  <c r="Q6708" i="57"/>
  <c r="P6708" i="57"/>
  <c r="T6708" i="57"/>
  <c r="Q6709" i="57"/>
  <c r="P6709" i="57"/>
  <c r="T6709" i="57"/>
  <c r="Q6710" i="57"/>
  <c r="P6710" i="57"/>
  <c r="T6710" i="57"/>
  <c r="Q6711" i="57"/>
  <c r="P6711" i="57"/>
  <c r="T6711" i="57"/>
  <c r="Q6712" i="57"/>
  <c r="P6712" i="57"/>
  <c r="T6712" i="57"/>
  <c r="Q6713" i="57"/>
  <c r="P6713" i="57"/>
  <c r="T6713" i="57"/>
  <c r="Q6714" i="57"/>
  <c r="P6714" i="57"/>
  <c r="T6714" i="57"/>
  <c r="Q6715" i="57"/>
  <c r="P6715" i="57"/>
  <c r="T6715" i="57"/>
  <c r="Q6716" i="57"/>
  <c r="P6716" i="57"/>
  <c r="T6716" i="57"/>
  <c r="Q6717" i="57"/>
  <c r="P6717" i="57"/>
  <c r="T6717" i="57"/>
  <c r="Q6718" i="57"/>
  <c r="P6718" i="57"/>
  <c r="T6718" i="57"/>
  <c r="Q6719" i="57"/>
  <c r="P6719" i="57"/>
  <c r="T6719" i="57"/>
  <c r="Q6720" i="57"/>
  <c r="P6720" i="57"/>
  <c r="T6720" i="57"/>
  <c r="Q6721" i="57"/>
  <c r="P6721" i="57"/>
  <c r="T6721" i="57"/>
  <c r="Q6722" i="57"/>
  <c r="P6722" i="57"/>
  <c r="T6722" i="57"/>
  <c r="Q6723" i="57"/>
  <c r="P6723" i="57"/>
  <c r="T6723" i="57"/>
  <c r="Q6724" i="57"/>
  <c r="P6724" i="57"/>
  <c r="T6724" i="57"/>
  <c r="Q6725" i="57"/>
  <c r="P6725" i="57"/>
  <c r="T6725" i="57"/>
  <c r="Q6726" i="57"/>
  <c r="P6726" i="57"/>
  <c r="T6726" i="57"/>
  <c r="Q6727" i="57"/>
  <c r="P6727" i="57"/>
  <c r="T6727" i="57"/>
  <c r="Q6728" i="57"/>
  <c r="P6728" i="57"/>
  <c r="T6728" i="57"/>
  <c r="Q6729" i="57"/>
  <c r="P6729" i="57"/>
  <c r="T6729" i="57"/>
  <c r="Q6730" i="57"/>
  <c r="P6730" i="57"/>
  <c r="T6730" i="57"/>
  <c r="Q6731" i="57"/>
  <c r="P6731" i="57"/>
  <c r="T6731" i="57"/>
  <c r="Q6732" i="57"/>
  <c r="P6732" i="57"/>
  <c r="T6732" i="57"/>
  <c r="Q6733" i="57"/>
  <c r="P6733" i="57"/>
  <c r="T6733" i="57"/>
  <c r="Q6734" i="57"/>
  <c r="P6734" i="57"/>
  <c r="T6734" i="57"/>
  <c r="Q6735" i="57"/>
  <c r="P6735" i="57"/>
  <c r="T6735" i="57"/>
  <c r="Q6736" i="57"/>
  <c r="P6736" i="57"/>
  <c r="T6736" i="57"/>
  <c r="Q6737" i="57"/>
  <c r="P6737" i="57"/>
  <c r="T6737" i="57"/>
  <c r="Q6738" i="57"/>
  <c r="P6738" i="57"/>
  <c r="T6738" i="57"/>
  <c r="Q6739" i="57"/>
  <c r="P6739" i="57"/>
  <c r="T6739" i="57"/>
  <c r="Q6740" i="57"/>
  <c r="P6740" i="57"/>
  <c r="T6740" i="57"/>
  <c r="Q6741" i="57"/>
  <c r="P6741" i="57"/>
  <c r="T6741" i="57"/>
  <c r="Q6742" i="57"/>
  <c r="P6742" i="57"/>
  <c r="T6742" i="57"/>
  <c r="Q6743" i="57"/>
  <c r="P6743" i="57"/>
  <c r="T6743" i="57"/>
  <c r="Q6744" i="57"/>
  <c r="P6744" i="57"/>
  <c r="T6744" i="57"/>
  <c r="Q6745" i="57"/>
  <c r="P6745" i="57"/>
  <c r="T6745" i="57"/>
  <c r="Q6746" i="57"/>
  <c r="P6746" i="57"/>
  <c r="T6746" i="57"/>
  <c r="Q6747" i="57"/>
  <c r="P6747" i="57"/>
  <c r="T6747" i="57"/>
  <c r="Q6748" i="57"/>
  <c r="P6748" i="57"/>
  <c r="T6748" i="57"/>
  <c r="Q6749" i="57"/>
  <c r="P6749" i="57"/>
  <c r="T6749" i="57"/>
  <c r="Q6750" i="57"/>
  <c r="P6750" i="57"/>
  <c r="T6750" i="57"/>
  <c r="Q6751" i="57"/>
  <c r="P6751" i="57"/>
  <c r="T6751" i="57"/>
  <c r="Q6752" i="57"/>
  <c r="P6752" i="57"/>
  <c r="T6752" i="57"/>
  <c r="Q6753" i="57"/>
  <c r="P6753" i="57"/>
  <c r="T6753" i="57"/>
  <c r="Q6754" i="57"/>
  <c r="P6754" i="57"/>
  <c r="T6754" i="57"/>
  <c r="Q6755" i="57"/>
  <c r="P6755" i="57"/>
  <c r="T6755" i="57"/>
  <c r="Q6756" i="57"/>
  <c r="P6756" i="57"/>
  <c r="T6756" i="57"/>
  <c r="Q6757" i="57"/>
  <c r="P6757" i="57"/>
  <c r="T6757" i="57"/>
  <c r="Q6758" i="57"/>
  <c r="P6758" i="57"/>
  <c r="T6758" i="57"/>
  <c r="Q6759" i="57"/>
  <c r="P6759" i="57"/>
  <c r="T6759" i="57"/>
  <c r="Q6760" i="57"/>
  <c r="P6760" i="57"/>
  <c r="T6760" i="57"/>
  <c r="Q6761" i="57"/>
  <c r="P6761" i="57"/>
  <c r="T6761" i="57"/>
  <c r="Q6762" i="57"/>
  <c r="P6762" i="57"/>
  <c r="T6762" i="57"/>
  <c r="Q6763" i="57"/>
  <c r="P6763" i="57"/>
  <c r="T6763" i="57"/>
  <c r="Q6764" i="57"/>
  <c r="P6764" i="57"/>
  <c r="T6764" i="57"/>
  <c r="Q6765" i="57"/>
  <c r="P6765" i="57"/>
  <c r="T6765" i="57"/>
  <c r="Q6766" i="57"/>
  <c r="P6766" i="57"/>
  <c r="T6766" i="57"/>
  <c r="Q6767" i="57"/>
  <c r="P6767" i="57"/>
  <c r="T6767" i="57"/>
  <c r="Q6768" i="57"/>
  <c r="P6768" i="57"/>
  <c r="T6768" i="57"/>
  <c r="Q6769" i="57"/>
  <c r="P6769" i="57"/>
  <c r="T6769" i="57"/>
  <c r="Q6770" i="57"/>
  <c r="P6770" i="57"/>
  <c r="T6770" i="57"/>
  <c r="Q6771" i="57"/>
  <c r="P6771" i="57"/>
  <c r="T6771" i="57"/>
  <c r="Q6772" i="57"/>
  <c r="P6772" i="57"/>
  <c r="T6772" i="57"/>
  <c r="Q6773" i="57"/>
  <c r="P6773" i="57"/>
  <c r="T6773" i="57"/>
  <c r="Q6774" i="57"/>
  <c r="P6774" i="57"/>
  <c r="T6774" i="57"/>
  <c r="Q6775" i="57"/>
  <c r="P6775" i="57"/>
  <c r="T6775" i="57"/>
  <c r="Q6776" i="57"/>
  <c r="P6776" i="57"/>
  <c r="T6776" i="57"/>
  <c r="Q6777" i="57"/>
  <c r="P6777" i="57"/>
  <c r="T6777" i="57"/>
  <c r="Q6778" i="57"/>
  <c r="P6778" i="57"/>
  <c r="T6778" i="57"/>
  <c r="Q6779" i="57"/>
  <c r="P6779" i="57"/>
  <c r="T6779" i="57"/>
  <c r="Q6780" i="57"/>
  <c r="P6780" i="57"/>
  <c r="T6780" i="57"/>
  <c r="Q6781" i="57"/>
  <c r="P6781" i="57"/>
  <c r="T6781" i="57"/>
  <c r="Q6782" i="57"/>
  <c r="P6782" i="57"/>
  <c r="T6782" i="57"/>
  <c r="Q6783" i="57"/>
  <c r="P6783" i="57"/>
  <c r="T6783" i="57"/>
  <c r="Q6784" i="57"/>
  <c r="P6784" i="57"/>
  <c r="T6784" i="57"/>
  <c r="Q6785" i="57"/>
  <c r="P6785" i="57"/>
  <c r="T6785" i="57"/>
  <c r="Q6786" i="57"/>
  <c r="P6786" i="57"/>
  <c r="T6786" i="57"/>
  <c r="Q6787" i="57"/>
  <c r="P6787" i="57"/>
  <c r="T6787" i="57"/>
  <c r="Q6788" i="57"/>
  <c r="P6788" i="57"/>
  <c r="T6788" i="57"/>
  <c r="Q6789" i="57"/>
  <c r="P6789" i="57"/>
  <c r="T6789" i="57"/>
  <c r="Q6790" i="57"/>
  <c r="P6790" i="57"/>
  <c r="T6790" i="57"/>
  <c r="Q6791" i="57"/>
  <c r="P6791" i="57"/>
  <c r="T6791" i="57"/>
  <c r="Q6792" i="57"/>
  <c r="P6792" i="57"/>
  <c r="T6792" i="57"/>
  <c r="Q6793" i="57"/>
  <c r="P6793" i="57"/>
  <c r="T6793" i="57"/>
  <c r="Q6794" i="57"/>
  <c r="P6794" i="57"/>
  <c r="T6794" i="57"/>
  <c r="Q6795" i="57"/>
  <c r="P6795" i="57"/>
  <c r="T6795" i="57"/>
  <c r="Q6796" i="57"/>
  <c r="P6796" i="57"/>
  <c r="T6796" i="57"/>
  <c r="Q6797" i="57"/>
  <c r="P6797" i="57"/>
  <c r="T6797" i="57"/>
  <c r="Q6798" i="57"/>
  <c r="P6798" i="57"/>
  <c r="T6798" i="57"/>
  <c r="Q6799" i="57"/>
  <c r="P6799" i="57"/>
  <c r="T6799" i="57"/>
  <c r="Q6800" i="57"/>
  <c r="P6800" i="57"/>
  <c r="T6800" i="57"/>
  <c r="Q6801" i="57"/>
  <c r="P6801" i="57"/>
  <c r="T6801" i="57"/>
  <c r="Q6802" i="57"/>
  <c r="P6802" i="57"/>
  <c r="T6802" i="57"/>
  <c r="Q6803" i="57"/>
  <c r="P6803" i="57"/>
  <c r="T6803" i="57"/>
  <c r="Q6804" i="57"/>
  <c r="P6804" i="57"/>
  <c r="T6804" i="57"/>
  <c r="Q6805" i="57"/>
  <c r="P6805" i="57"/>
  <c r="T6805" i="57"/>
  <c r="Q6806" i="57"/>
  <c r="P6806" i="57"/>
  <c r="T6806" i="57"/>
  <c r="Q6807" i="57"/>
  <c r="P6807" i="57"/>
  <c r="T6807" i="57"/>
  <c r="Q6808" i="57"/>
  <c r="P6808" i="57"/>
  <c r="T6808" i="57"/>
  <c r="Q6809" i="57"/>
  <c r="P6809" i="57"/>
  <c r="T6809" i="57"/>
  <c r="Q6810" i="57"/>
  <c r="P6810" i="57"/>
  <c r="T6810" i="57"/>
  <c r="Q6811" i="57"/>
  <c r="P6811" i="57"/>
  <c r="T6811" i="57"/>
  <c r="Q6812" i="57"/>
  <c r="P6812" i="57"/>
  <c r="T6812" i="57"/>
  <c r="Q6813" i="57"/>
  <c r="P6813" i="57"/>
  <c r="T6813" i="57"/>
  <c r="Q6814" i="57"/>
  <c r="P6814" i="57"/>
  <c r="T6814" i="57"/>
  <c r="Q6815" i="57"/>
  <c r="P6815" i="57"/>
  <c r="T6815" i="57"/>
  <c r="Q6816" i="57"/>
  <c r="P6816" i="57"/>
  <c r="T6816" i="57"/>
  <c r="Q6817" i="57"/>
  <c r="P6817" i="57"/>
  <c r="T6817" i="57"/>
  <c r="Q6818" i="57"/>
  <c r="P6818" i="57"/>
  <c r="T6818" i="57"/>
  <c r="Q6819" i="57"/>
  <c r="P6819" i="57"/>
  <c r="T6819" i="57"/>
  <c r="Q6820" i="57"/>
  <c r="P6820" i="57"/>
  <c r="T6820" i="57"/>
  <c r="Q6821" i="57"/>
  <c r="P6821" i="57"/>
  <c r="T6821" i="57"/>
  <c r="Q6822" i="57"/>
  <c r="P6822" i="57"/>
  <c r="T6822" i="57"/>
  <c r="Q6823" i="57"/>
  <c r="P6823" i="57"/>
  <c r="T6823" i="57"/>
  <c r="Q6824" i="57"/>
  <c r="P6824" i="57"/>
  <c r="T6824" i="57"/>
  <c r="Q6825" i="57"/>
  <c r="P6825" i="57"/>
  <c r="T6825" i="57"/>
  <c r="Q6826" i="57"/>
  <c r="P6826" i="57"/>
  <c r="T6826" i="57"/>
  <c r="Q6827" i="57"/>
  <c r="P6827" i="57"/>
  <c r="T6827" i="57"/>
  <c r="Q6828" i="57"/>
  <c r="P6828" i="57"/>
  <c r="T6828" i="57"/>
  <c r="Q6829" i="57"/>
  <c r="P6829" i="57"/>
  <c r="T6829" i="57"/>
  <c r="Q6830" i="57"/>
  <c r="P6830" i="57"/>
  <c r="T6830" i="57"/>
  <c r="Q6831" i="57"/>
  <c r="P6831" i="57"/>
  <c r="T6831" i="57"/>
  <c r="Q6832" i="57"/>
  <c r="P6832" i="57"/>
  <c r="T6832" i="57"/>
  <c r="Q6833" i="57"/>
  <c r="P6833" i="57"/>
  <c r="T6833" i="57"/>
  <c r="Q6834" i="57"/>
  <c r="P6834" i="57"/>
  <c r="T6834" i="57"/>
  <c r="Q6835" i="57"/>
  <c r="P6835" i="57"/>
  <c r="T6835" i="57"/>
  <c r="Q6836" i="57"/>
  <c r="P6836" i="57"/>
  <c r="T6836" i="57"/>
  <c r="Q6837" i="57"/>
  <c r="P6837" i="57"/>
  <c r="T6837" i="57"/>
  <c r="Q6838" i="57"/>
  <c r="P6838" i="57"/>
  <c r="T6838" i="57"/>
  <c r="Q6839" i="57"/>
  <c r="P6839" i="57"/>
  <c r="T6839" i="57"/>
  <c r="Q6840" i="57"/>
  <c r="P6840" i="57"/>
  <c r="T6840" i="57"/>
  <c r="Q6841" i="57"/>
  <c r="P6841" i="57"/>
  <c r="T6841" i="57"/>
  <c r="Q6842" i="57"/>
  <c r="P6842" i="57"/>
  <c r="T6842" i="57"/>
  <c r="Q6843" i="57"/>
  <c r="P6843" i="57"/>
  <c r="T6843" i="57"/>
  <c r="Q6844" i="57"/>
  <c r="P6844" i="57"/>
  <c r="T6844" i="57"/>
  <c r="Q6845" i="57"/>
  <c r="P6845" i="57"/>
  <c r="T6845" i="57"/>
  <c r="Q6846" i="57"/>
  <c r="P6846" i="57"/>
  <c r="T6846" i="57"/>
  <c r="Q6847" i="57"/>
  <c r="P6847" i="57"/>
  <c r="T6847" i="57"/>
  <c r="Q6848" i="57"/>
  <c r="P6848" i="57"/>
  <c r="T6848" i="57"/>
  <c r="Q6849" i="57"/>
  <c r="P6849" i="57"/>
  <c r="T6849" i="57"/>
  <c r="Q6850" i="57"/>
  <c r="P6850" i="57"/>
  <c r="T6850" i="57"/>
  <c r="Q6851" i="57"/>
  <c r="P6851" i="57"/>
  <c r="T6851" i="57"/>
  <c r="Q6852" i="57"/>
  <c r="P6852" i="57"/>
  <c r="T6852" i="57"/>
  <c r="Q6853" i="57"/>
  <c r="P6853" i="57"/>
  <c r="T6853" i="57"/>
  <c r="Q6854" i="57"/>
  <c r="P6854" i="57"/>
  <c r="T6854" i="57"/>
  <c r="Q6855" i="57"/>
  <c r="P6855" i="57"/>
  <c r="T6855" i="57"/>
  <c r="Q6856" i="57"/>
  <c r="P6856" i="57"/>
  <c r="T6856" i="57"/>
  <c r="Q6857" i="57"/>
  <c r="P6857" i="57"/>
  <c r="T6857" i="57"/>
  <c r="Q6858" i="57"/>
  <c r="P6858" i="57"/>
  <c r="T6858" i="57"/>
  <c r="Q6859" i="57"/>
  <c r="P6859" i="57"/>
  <c r="T6859" i="57"/>
  <c r="Q6860" i="57"/>
  <c r="P6860" i="57"/>
  <c r="T6860" i="57"/>
  <c r="Q6861" i="57"/>
  <c r="P6861" i="57"/>
  <c r="T6861" i="57"/>
  <c r="Q6862" i="57"/>
  <c r="P6862" i="57"/>
  <c r="T6862" i="57"/>
  <c r="Q6863" i="57"/>
  <c r="P6863" i="57"/>
  <c r="T6863" i="57"/>
  <c r="Q6864" i="57"/>
  <c r="P6864" i="57"/>
  <c r="T6864" i="57"/>
  <c r="Q6865" i="57"/>
  <c r="P6865" i="57"/>
  <c r="T6865" i="57"/>
  <c r="Q6866" i="57"/>
  <c r="P6866" i="57"/>
  <c r="T6866" i="57"/>
  <c r="Q6867" i="57"/>
  <c r="P6867" i="57"/>
  <c r="T6867" i="57"/>
  <c r="Q6868" i="57"/>
  <c r="P6868" i="57"/>
  <c r="T6868" i="57"/>
  <c r="Q6869" i="57"/>
  <c r="P6869" i="57"/>
  <c r="T6869" i="57"/>
  <c r="Q6870" i="57"/>
  <c r="P6870" i="57"/>
  <c r="T6870" i="57"/>
  <c r="Q6871" i="57"/>
  <c r="P6871" i="57"/>
  <c r="T6871" i="57"/>
  <c r="Q6872" i="57"/>
  <c r="P6872" i="57"/>
  <c r="T6872" i="57"/>
  <c r="Q6873" i="57"/>
  <c r="P6873" i="57"/>
  <c r="T6873" i="57"/>
  <c r="Q6874" i="57"/>
  <c r="P6874" i="57"/>
  <c r="T6874" i="57"/>
  <c r="Q6875" i="57"/>
  <c r="P6875" i="57"/>
  <c r="T6875" i="57"/>
  <c r="Q6876" i="57"/>
  <c r="P6876" i="57"/>
  <c r="T6876" i="57"/>
  <c r="Q6877" i="57"/>
  <c r="P6877" i="57"/>
  <c r="T6877" i="57"/>
  <c r="Q6878" i="57"/>
  <c r="P6878" i="57"/>
  <c r="T6878" i="57"/>
  <c r="Q6879" i="57"/>
  <c r="P6879" i="57"/>
  <c r="T6879" i="57"/>
  <c r="Q6880" i="57"/>
  <c r="P6880" i="57"/>
  <c r="T6880" i="57"/>
  <c r="Q6881" i="57"/>
  <c r="P6881" i="57"/>
  <c r="T6881" i="57"/>
  <c r="Q6882" i="57"/>
  <c r="P6882" i="57"/>
  <c r="T6882" i="57"/>
  <c r="Q6883" i="57"/>
  <c r="P6883" i="57"/>
  <c r="T6883" i="57"/>
  <c r="Q6884" i="57"/>
  <c r="P6884" i="57"/>
  <c r="T6884" i="57"/>
  <c r="Q6885" i="57"/>
  <c r="P6885" i="57"/>
  <c r="T6885" i="57"/>
  <c r="Q6886" i="57"/>
  <c r="P6886" i="57"/>
  <c r="T6886" i="57"/>
  <c r="Q6887" i="57"/>
  <c r="P6887" i="57"/>
  <c r="T6887" i="57"/>
  <c r="Q6888" i="57"/>
  <c r="P6888" i="57"/>
  <c r="T6888" i="57"/>
  <c r="Q6889" i="57"/>
  <c r="P6889" i="57"/>
  <c r="T6889" i="57"/>
  <c r="Q6890" i="57"/>
  <c r="P6890" i="57"/>
  <c r="T6890" i="57"/>
  <c r="Q6891" i="57"/>
  <c r="P6891" i="57"/>
  <c r="T6891" i="57"/>
  <c r="Q6892" i="57"/>
  <c r="P6892" i="57"/>
  <c r="T6892" i="57"/>
  <c r="Q6893" i="57"/>
  <c r="P6893" i="57"/>
  <c r="T6893" i="57"/>
  <c r="Q6894" i="57"/>
  <c r="P6894" i="57"/>
  <c r="T6894" i="57"/>
  <c r="Q6895" i="57"/>
  <c r="P6895" i="57"/>
  <c r="T6895" i="57"/>
  <c r="Q6896" i="57"/>
  <c r="P6896" i="57"/>
  <c r="T6896" i="57"/>
  <c r="Q6897" i="57"/>
  <c r="P6897" i="57"/>
  <c r="T6897" i="57"/>
  <c r="Q6898" i="57"/>
  <c r="P6898" i="57"/>
  <c r="T6898" i="57"/>
  <c r="Q6899" i="57"/>
  <c r="P6899" i="57"/>
  <c r="T6899" i="57"/>
  <c r="Q6900" i="57"/>
  <c r="P6900" i="57"/>
  <c r="T6900" i="57"/>
  <c r="Q6901" i="57"/>
  <c r="P6901" i="57"/>
  <c r="T6901" i="57"/>
  <c r="Q6902" i="57"/>
  <c r="P6902" i="57"/>
  <c r="T6902" i="57"/>
  <c r="Q6903" i="57"/>
  <c r="P6903" i="57"/>
  <c r="T6903" i="57"/>
  <c r="Q6904" i="57"/>
  <c r="P6904" i="57"/>
  <c r="T6904" i="57"/>
  <c r="Q6905" i="57"/>
  <c r="P6905" i="57"/>
  <c r="T6905" i="57"/>
  <c r="Q6906" i="57"/>
  <c r="P6906" i="57"/>
  <c r="T6906" i="57"/>
  <c r="Q6907" i="57"/>
  <c r="P6907" i="57"/>
  <c r="T6907" i="57"/>
  <c r="Q6908" i="57"/>
  <c r="P6908" i="57"/>
  <c r="T6908" i="57"/>
  <c r="Q6909" i="57"/>
  <c r="P6909" i="57"/>
  <c r="T6909" i="57"/>
  <c r="Q6910" i="57"/>
  <c r="P6910" i="57"/>
  <c r="T6910" i="57"/>
  <c r="Q6911" i="57"/>
  <c r="P6911" i="57"/>
  <c r="T6911" i="57"/>
  <c r="Q6912" i="57"/>
  <c r="P6912" i="57"/>
  <c r="T6912" i="57"/>
  <c r="Q6913" i="57"/>
  <c r="P6913" i="57"/>
  <c r="T6913" i="57"/>
  <c r="Q6914" i="57"/>
  <c r="P6914" i="57"/>
  <c r="T6914" i="57"/>
  <c r="Q6915" i="57"/>
  <c r="P6915" i="57"/>
  <c r="T6915" i="57"/>
  <c r="Q6916" i="57"/>
  <c r="P6916" i="57"/>
  <c r="T6916" i="57"/>
  <c r="Q6917" i="57"/>
  <c r="P6917" i="57"/>
  <c r="T6917" i="57"/>
  <c r="Q6918" i="57"/>
  <c r="P6918" i="57"/>
  <c r="T6918" i="57"/>
  <c r="Q6919" i="57"/>
  <c r="P6919" i="57"/>
  <c r="T6919" i="57"/>
  <c r="Q6920" i="57"/>
  <c r="P6920" i="57"/>
  <c r="T6920" i="57"/>
  <c r="Q6921" i="57"/>
  <c r="P6921" i="57"/>
  <c r="T6921" i="57"/>
  <c r="Q6922" i="57"/>
  <c r="P6922" i="57"/>
  <c r="T6922" i="57"/>
  <c r="Q6923" i="57"/>
  <c r="P6923" i="57"/>
  <c r="T6923" i="57"/>
  <c r="Q6924" i="57"/>
  <c r="P6924" i="57"/>
  <c r="T6924" i="57"/>
  <c r="Q6925" i="57"/>
  <c r="P6925" i="57"/>
  <c r="T6925" i="57"/>
  <c r="Q6926" i="57"/>
  <c r="P6926" i="57"/>
  <c r="T6926" i="57"/>
  <c r="Q6927" i="57"/>
  <c r="P6927" i="57"/>
  <c r="T6927" i="57"/>
  <c r="Q6928" i="57"/>
  <c r="P6928" i="57"/>
  <c r="T6928" i="57"/>
  <c r="Q6929" i="57"/>
  <c r="P6929" i="57"/>
  <c r="T6929" i="57"/>
  <c r="Q6930" i="57"/>
  <c r="P6930" i="57"/>
  <c r="T6930" i="57"/>
  <c r="Q6931" i="57"/>
  <c r="P6931" i="57"/>
  <c r="T6931" i="57"/>
  <c r="Q6932" i="57"/>
  <c r="P6932" i="57"/>
  <c r="T6932" i="57"/>
  <c r="Q6933" i="57"/>
  <c r="P6933" i="57"/>
  <c r="T6933" i="57"/>
  <c r="Q6934" i="57"/>
  <c r="P6934" i="57"/>
  <c r="T6934" i="57"/>
  <c r="Q6935" i="57"/>
  <c r="P6935" i="57"/>
  <c r="T6935" i="57"/>
  <c r="Q6936" i="57"/>
  <c r="P6936" i="57"/>
  <c r="T6936" i="57"/>
  <c r="Q6937" i="57"/>
  <c r="P6937" i="57"/>
  <c r="T6937" i="57"/>
  <c r="Q6938" i="57"/>
  <c r="P6938" i="57"/>
  <c r="T6938" i="57"/>
  <c r="Q6939" i="57"/>
  <c r="P6939" i="57"/>
  <c r="T6939" i="57"/>
  <c r="Q6940" i="57"/>
  <c r="P6940" i="57"/>
  <c r="T6940" i="57"/>
  <c r="Q6941" i="57"/>
  <c r="P6941" i="57"/>
  <c r="T6941" i="57"/>
  <c r="Q6942" i="57"/>
  <c r="P6942" i="57"/>
  <c r="T6942" i="57"/>
  <c r="Q6943" i="57"/>
  <c r="P6943" i="57"/>
  <c r="T6943" i="57"/>
  <c r="Q6944" i="57"/>
  <c r="P6944" i="57"/>
  <c r="T6944" i="57"/>
  <c r="Q6945" i="57"/>
  <c r="P6945" i="57"/>
  <c r="T6945" i="57"/>
  <c r="Q6946" i="57"/>
  <c r="P6946" i="57"/>
  <c r="T6946" i="57"/>
  <c r="Q6947" i="57"/>
  <c r="P6947" i="57"/>
  <c r="T6947" i="57"/>
  <c r="Q6948" i="57"/>
  <c r="P6948" i="57"/>
  <c r="T6948" i="57"/>
  <c r="Q6949" i="57"/>
  <c r="P6949" i="57"/>
  <c r="T6949" i="57"/>
  <c r="Q6950" i="57"/>
  <c r="P6950" i="57"/>
  <c r="T6950" i="57"/>
  <c r="Q6951" i="57"/>
  <c r="P6951" i="57"/>
  <c r="T6951" i="57"/>
  <c r="Q6952" i="57"/>
  <c r="P6952" i="57"/>
  <c r="T6952" i="57"/>
  <c r="Q6953" i="57"/>
  <c r="P6953" i="57"/>
  <c r="T6953" i="57"/>
  <c r="Q6954" i="57"/>
  <c r="P6954" i="57"/>
  <c r="T6954" i="57"/>
  <c r="Q6955" i="57"/>
  <c r="P6955" i="57"/>
  <c r="T6955" i="57"/>
  <c r="Q6956" i="57"/>
  <c r="P6956" i="57"/>
  <c r="T6956" i="57"/>
  <c r="Q6957" i="57"/>
  <c r="P6957" i="57"/>
  <c r="T6957" i="57"/>
  <c r="Q6958" i="57"/>
  <c r="P6958" i="57"/>
  <c r="T6958" i="57"/>
  <c r="Q6959" i="57"/>
  <c r="P6959" i="57"/>
  <c r="T6959" i="57"/>
  <c r="Q6960" i="57"/>
  <c r="P6960" i="57"/>
  <c r="T6960" i="57"/>
  <c r="Q6961" i="57"/>
  <c r="P6961" i="57"/>
  <c r="T6961" i="57"/>
  <c r="Q6962" i="57"/>
  <c r="P6962" i="57"/>
  <c r="T6962" i="57"/>
  <c r="Q6963" i="57"/>
  <c r="P6963" i="57"/>
  <c r="T6963" i="57"/>
  <c r="Q6964" i="57"/>
  <c r="P6964" i="57"/>
  <c r="T6964" i="57"/>
  <c r="Q6965" i="57"/>
  <c r="P6965" i="57"/>
  <c r="T6965" i="57"/>
  <c r="Q6966" i="57"/>
  <c r="P6966" i="57"/>
  <c r="T6966" i="57"/>
  <c r="Q6967" i="57"/>
  <c r="P6967" i="57"/>
  <c r="T6967" i="57"/>
  <c r="Q6968" i="57"/>
  <c r="P6968" i="57"/>
  <c r="T6968" i="57"/>
  <c r="Q6969" i="57"/>
  <c r="P6969" i="57"/>
  <c r="T6969" i="57"/>
  <c r="Q6970" i="57"/>
  <c r="P6970" i="57"/>
  <c r="T6970" i="57"/>
  <c r="Q6971" i="57"/>
  <c r="P6971" i="57"/>
  <c r="T6971" i="57"/>
  <c r="Q6972" i="57"/>
  <c r="P6972" i="57"/>
  <c r="T6972" i="57"/>
  <c r="Q6973" i="57"/>
  <c r="P6973" i="57"/>
  <c r="T6973" i="57"/>
  <c r="Q6974" i="57"/>
  <c r="P6974" i="57"/>
  <c r="T6974" i="57"/>
  <c r="Q6975" i="57"/>
  <c r="P6975" i="57"/>
  <c r="T6975" i="57"/>
  <c r="Q6976" i="57"/>
  <c r="P6976" i="57"/>
  <c r="T6976" i="57"/>
  <c r="Q6977" i="57"/>
  <c r="P6977" i="57"/>
  <c r="T6977" i="57"/>
  <c r="Q6978" i="57"/>
  <c r="P6978" i="57"/>
  <c r="T6978" i="57"/>
  <c r="Q6979" i="57"/>
  <c r="P6979" i="57"/>
  <c r="T6979" i="57"/>
  <c r="Q6980" i="57"/>
  <c r="P6980" i="57"/>
  <c r="T6980" i="57"/>
  <c r="Q6981" i="57"/>
  <c r="P6981" i="57"/>
  <c r="T6981" i="57"/>
  <c r="Q6982" i="57"/>
  <c r="P6982" i="57"/>
  <c r="T6982" i="57"/>
  <c r="Q6983" i="57"/>
  <c r="P6983" i="57"/>
  <c r="T6983" i="57"/>
  <c r="Q6984" i="57"/>
  <c r="P6984" i="57"/>
  <c r="T6984" i="57"/>
  <c r="Q6985" i="57"/>
  <c r="P6985" i="57"/>
  <c r="T6985" i="57"/>
  <c r="Q6986" i="57"/>
  <c r="P6986" i="57"/>
  <c r="T6986" i="57"/>
  <c r="Q6987" i="57"/>
  <c r="P6987" i="57"/>
  <c r="T6987" i="57"/>
  <c r="Q6988" i="57"/>
  <c r="P6988" i="57"/>
  <c r="T6988" i="57"/>
  <c r="Q6989" i="57"/>
  <c r="P6989" i="57"/>
  <c r="T6989" i="57"/>
  <c r="Q6990" i="57"/>
  <c r="P6990" i="57"/>
  <c r="T6990" i="57"/>
  <c r="Q6991" i="57"/>
  <c r="P6991" i="57"/>
  <c r="T6991" i="57"/>
  <c r="Q6992" i="57"/>
  <c r="P6992" i="57"/>
  <c r="T6992" i="57"/>
  <c r="Q6993" i="57"/>
  <c r="P6993" i="57"/>
  <c r="T6993" i="57"/>
  <c r="Q6994" i="57"/>
  <c r="P6994" i="57"/>
  <c r="T6994" i="57"/>
  <c r="Q6995" i="57"/>
  <c r="P6995" i="57"/>
  <c r="T6995" i="57"/>
  <c r="Q6996" i="57"/>
  <c r="P6996" i="57"/>
  <c r="T6996" i="57"/>
  <c r="Q6997" i="57"/>
  <c r="P6997" i="57"/>
  <c r="T6997" i="57"/>
  <c r="Q6998" i="57"/>
  <c r="P6998" i="57"/>
  <c r="T6998" i="57"/>
  <c r="Q6999" i="57"/>
  <c r="P6999" i="57"/>
  <c r="T6999" i="57"/>
  <c r="Q7000" i="57"/>
  <c r="P7000" i="57"/>
  <c r="T7000" i="57"/>
  <c r="Q7001" i="57"/>
  <c r="P7001" i="57"/>
  <c r="T7001" i="57"/>
  <c r="Q7002" i="57"/>
  <c r="P7002" i="57"/>
  <c r="T7002" i="57"/>
  <c r="Q7003" i="57"/>
  <c r="P7003" i="57"/>
  <c r="T7003" i="57"/>
  <c r="Q7004" i="57"/>
  <c r="P7004" i="57"/>
  <c r="T7004" i="57"/>
  <c r="Q7005" i="57"/>
  <c r="P7005" i="57"/>
  <c r="T7005" i="57"/>
  <c r="Q7006" i="57"/>
  <c r="P7006" i="57"/>
  <c r="T7006" i="57"/>
  <c r="Q7007" i="57"/>
  <c r="P7007" i="57"/>
  <c r="T7007" i="57"/>
  <c r="Q7008" i="57"/>
  <c r="P7008" i="57"/>
  <c r="T7008" i="57"/>
  <c r="Q7009" i="57"/>
  <c r="P7009" i="57"/>
  <c r="T7009" i="57"/>
  <c r="Q7010" i="57"/>
  <c r="P7010" i="57"/>
  <c r="T7010" i="57"/>
  <c r="Q7011" i="57"/>
  <c r="P7011" i="57"/>
  <c r="T7011" i="57"/>
  <c r="Q7012" i="57"/>
  <c r="P7012" i="57"/>
  <c r="T7012" i="57"/>
  <c r="Q7013" i="57"/>
  <c r="P7013" i="57"/>
  <c r="T7013" i="57"/>
  <c r="Q7014" i="57"/>
  <c r="P7014" i="57"/>
  <c r="T7014" i="57"/>
  <c r="Q7015" i="57"/>
  <c r="P7015" i="57"/>
  <c r="T7015" i="57"/>
  <c r="Q7016" i="57"/>
  <c r="P7016" i="57"/>
  <c r="T7016" i="57"/>
  <c r="Q7017" i="57"/>
  <c r="P7017" i="57"/>
  <c r="T7017" i="57"/>
  <c r="Q7018" i="57"/>
  <c r="P7018" i="57"/>
  <c r="T7018" i="57"/>
  <c r="Q7019" i="57"/>
  <c r="P7019" i="57"/>
  <c r="T7019" i="57"/>
  <c r="Q7020" i="57"/>
  <c r="P7020" i="57"/>
  <c r="T7020" i="57"/>
  <c r="Q7021" i="57"/>
  <c r="P7021" i="57"/>
  <c r="T7021" i="57"/>
  <c r="Q7022" i="57"/>
  <c r="P7022" i="57"/>
  <c r="T7022" i="57"/>
  <c r="Q7023" i="57"/>
  <c r="P7023" i="57"/>
  <c r="T7023" i="57"/>
  <c r="Q7024" i="57"/>
  <c r="P7024" i="57"/>
  <c r="T7024" i="57"/>
  <c r="Q7025" i="57"/>
  <c r="P7025" i="57"/>
  <c r="T7025" i="57"/>
  <c r="Q7026" i="57"/>
  <c r="P7026" i="57"/>
  <c r="T7026" i="57"/>
  <c r="Q7027" i="57"/>
  <c r="P7027" i="57"/>
  <c r="T7027" i="57"/>
  <c r="Q7028" i="57"/>
  <c r="P7028" i="57"/>
  <c r="T7028" i="57"/>
  <c r="Q7029" i="57"/>
  <c r="P7029" i="57"/>
  <c r="T7029" i="57"/>
  <c r="Q7030" i="57"/>
  <c r="P7030" i="57"/>
  <c r="T7030" i="57"/>
  <c r="Q7031" i="57"/>
  <c r="P7031" i="57"/>
  <c r="T7031" i="57"/>
  <c r="Q7032" i="57"/>
  <c r="P7032" i="57"/>
  <c r="T7032" i="57"/>
  <c r="Q7033" i="57"/>
  <c r="P7033" i="57"/>
  <c r="T7033" i="57"/>
  <c r="Q7034" i="57"/>
  <c r="P7034" i="57"/>
  <c r="T7034" i="57"/>
  <c r="Q7035" i="57"/>
  <c r="P7035" i="57"/>
  <c r="T7035" i="57"/>
  <c r="Q7036" i="57"/>
  <c r="P7036" i="57"/>
  <c r="T7036" i="57"/>
  <c r="Q7037" i="57"/>
  <c r="P7037" i="57"/>
  <c r="T7037" i="57"/>
  <c r="Q7038" i="57"/>
  <c r="P7038" i="57"/>
  <c r="T7038" i="57"/>
  <c r="Q7039" i="57"/>
  <c r="P7039" i="57"/>
  <c r="T7039" i="57"/>
  <c r="Q7040" i="57"/>
  <c r="P7040" i="57"/>
  <c r="T7040" i="57"/>
  <c r="Q7041" i="57"/>
  <c r="P7041" i="57"/>
  <c r="T7041" i="57"/>
  <c r="Q7042" i="57"/>
  <c r="P7042" i="57"/>
  <c r="T7042" i="57"/>
  <c r="Q7043" i="57"/>
  <c r="P7043" i="57"/>
  <c r="T7043" i="57"/>
  <c r="Q7044" i="57"/>
  <c r="P7044" i="57"/>
  <c r="T7044" i="57"/>
  <c r="Q7045" i="57"/>
  <c r="P7045" i="57"/>
  <c r="T7045" i="57"/>
  <c r="Q7046" i="57"/>
  <c r="P7046" i="57"/>
  <c r="T7046" i="57"/>
  <c r="Q7047" i="57"/>
  <c r="P7047" i="57"/>
  <c r="T7047" i="57"/>
  <c r="Q7048" i="57"/>
  <c r="P7048" i="57"/>
  <c r="T7048" i="57"/>
  <c r="Q7049" i="57"/>
  <c r="P7049" i="57"/>
  <c r="T7049" i="57"/>
  <c r="Q7050" i="57"/>
  <c r="P7050" i="57"/>
  <c r="T7050" i="57"/>
  <c r="Q7051" i="57"/>
  <c r="P7051" i="57"/>
  <c r="T7051" i="57"/>
  <c r="Q7052" i="57"/>
  <c r="P7052" i="57"/>
  <c r="T7052" i="57"/>
  <c r="Q7053" i="57"/>
  <c r="P7053" i="57"/>
  <c r="T7053" i="57"/>
  <c r="Q7054" i="57"/>
  <c r="P7054" i="57"/>
  <c r="T7054" i="57"/>
  <c r="Q7055" i="57"/>
  <c r="P7055" i="57"/>
  <c r="T7055" i="57"/>
  <c r="Q7056" i="57"/>
  <c r="P7056" i="57"/>
  <c r="T7056" i="57"/>
  <c r="Q7057" i="57"/>
  <c r="P7057" i="57"/>
  <c r="T7057" i="57"/>
  <c r="Q7058" i="57"/>
  <c r="P7058" i="57"/>
  <c r="T7058" i="57"/>
  <c r="Q7059" i="57"/>
  <c r="P7059" i="57"/>
  <c r="T7059" i="57"/>
  <c r="Q7060" i="57"/>
  <c r="P7060" i="57"/>
  <c r="T7060" i="57"/>
  <c r="Q7061" i="57"/>
  <c r="P7061" i="57"/>
  <c r="T7061" i="57"/>
  <c r="Q7062" i="57"/>
  <c r="P7062" i="57"/>
  <c r="T7062" i="57"/>
  <c r="Q7063" i="57"/>
  <c r="P7063" i="57"/>
  <c r="T7063" i="57"/>
  <c r="Q7064" i="57"/>
  <c r="P7064" i="57"/>
  <c r="T7064" i="57"/>
  <c r="Q7065" i="57"/>
  <c r="P7065" i="57"/>
  <c r="T7065" i="57"/>
  <c r="Q7066" i="57"/>
  <c r="P7066" i="57"/>
  <c r="T7066" i="57"/>
  <c r="Q7067" i="57"/>
  <c r="P7067" i="57"/>
  <c r="T7067" i="57"/>
  <c r="Q7068" i="57"/>
  <c r="P7068" i="57"/>
  <c r="T7068" i="57"/>
  <c r="Q7069" i="57"/>
  <c r="P7069" i="57"/>
  <c r="T7069" i="57"/>
  <c r="Q7070" i="57"/>
  <c r="P7070" i="57"/>
  <c r="T7070" i="57"/>
  <c r="Q7071" i="57"/>
  <c r="P7071" i="57"/>
  <c r="T7071" i="57"/>
  <c r="Q7072" i="57"/>
  <c r="P7072" i="57"/>
  <c r="T7072" i="57"/>
  <c r="Q7073" i="57"/>
  <c r="P7073" i="57"/>
  <c r="T7073" i="57"/>
  <c r="Q7074" i="57"/>
  <c r="P7074" i="57"/>
  <c r="T7074" i="57"/>
  <c r="Q7075" i="57"/>
  <c r="P7075" i="57"/>
  <c r="T7075" i="57"/>
  <c r="Q7076" i="57"/>
  <c r="P7076" i="57"/>
  <c r="T7076" i="57"/>
  <c r="Q7077" i="57"/>
  <c r="P7077" i="57"/>
  <c r="T7077" i="57"/>
  <c r="Q7078" i="57"/>
  <c r="P7078" i="57"/>
  <c r="T7078" i="57"/>
  <c r="Q7079" i="57"/>
  <c r="P7079" i="57"/>
  <c r="T7079" i="57"/>
  <c r="Q7080" i="57"/>
  <c r="P7080" i="57"/>
  <c r="T7080" i="57"/>
  <c r="Q7081" i="57"/>
  <c r="P7081" i="57"/>
  <c r="T7081" i="57"/>
  <c r="Q7082" i="57"/>
  <c r="P7082" i="57"/>
  <c r="T7082" i="57"/>
  <c r="Q7083" i="57"/>
  <c r="P7083" i="57"/>
  <c r="T7083" i="57"/>
  <c r="Q7084" i="57"/>
  <c r="P7084" i="57"/>
  <c r="T7084" i="57"/>
  <c r="Q7085" i="57"/>
  <c r="P7085" i="57"/>
  <c r="T7085" i="57"/>
  <c r="Q7086" i="57"/>
  <c r="P7086" i="57"/>
  <c r="T7086" i="57"/>
  <c r="Q7087" i="57"/>
  <c r="P7087" i="57"/>
  <c r="T7087" i="57"/>
  <c r="Q7088" i="57"/>
  <c r="P7088" i="57"/>
  <c r="T7088" i="57"/>
  <c r="Q7089" i="57"/>
  <c r="P7089" i="57"/>
  <c r="T7089" i="57"/>
  <c r="Q7090" i="57"/>
  <c r="P7090" i="57"/>
  <c r="T7090" i="57"/>
  <c r="Q7091" i="57"/>
  <c r="P7091" i="57"/>
  <c r="T7091" i="57"/>
  <c r="Q7092" i="57"/>
  <c r="P7092" i="57"/>
  <c r="T7092" i="57"/>
  <c r="Q7093" i="57"/>
  <c r="P7093" i="57"/>
  <c r="T7093" i="57"/>
  <c r="Q7094" i="57"/>
  <c r="P7094" i="57"/>
  <c r="T7094" i="57"/>
  <c r="Q7095" i="57"/>
  <c r="P7095" i="57"/>
  <c r="T7095" i="57"/>
  <c r="Q7096" i="57"/>
  <c r="P7096" i="57"/>
  <c r="T7096" i="57"/>
  <c r="Q7097" i="57"/>
  <c r="P7097" i="57"/>
  <c r="T7097" i="57"/>
  <c r="Q7098" i="57"/>
  <c r="P7098" i="57"/>
  <c r="T7098" i="57"/>
  <c r="Q7099" i="57"/>
  <c r="P7099" i="57"/>
  <c r="T7099" i="57"/>
  <c r="Q7100" i="57"/>
  <c r="P7100" i="57"/>
  <c r="T7100" i="57"/>
  <c r="Q7101" i="57"/>
  <c r="P7101" i="57"/>
  <c r="T7101" i="57"/>
  <c r="Q7102" i="57"/>
  <c r="P7102" i="57"/>
  <c r="T7102" i="57"/>
  <c r="Q7103" i="57"/>
  <c r="P7103" i="57"/>
  <c r="T7103" i="57"/>
  <c r="Q7104" i="57"/>
  <c r="P7104" i="57"/>
  <c r="T7104" i="57"/>
  <c r="Q7105" i="57"/>
  <c r="P7105" i="57"/>
  <c r="T7105" i="57"/>
  <c r="Q7106" i="57"/>
  <c r="P7106" i="57"/>
  <c r="T7106" i="57"/>
  <c r="Q7107" i="57"/>
  <c r="P7107" i="57"/>
  <c r="T7107" i="57"/>
  <c r="Q7108" i="57"/>
  <c r="P7108" i="57"/>
  <c r="T7108" i="57"/>
  <c r="Q7109" i="57"/>
  <c r="P7109" i="57"/>
  <c r="T7109" i="57"/>
  <c r="Q7110" i="57"/>
  <c r="P7110" i="57"/>
  <c r="T7110" i="57"/>
  <c r="Q7111" i="57"/>
  <c r="P7111" i="57"/>
  <c r="T7111" i="57"/>
  <c r="Q7112" i="57"/>
  <c r="P7112" i="57"/>
  <c r="T7112" i="57"/>
  <c r="Q7113" i="57"/>
  <c r="P7113" i="57"/>
  <c r="T7113" i="57"/>
  <c r="Q7114" i="57"/>
  <c r="P7114" i="57"/>
  <c r="T7114" i="57"/>
  <c r="Q7115" i="57"/>
  <c r="P7115" i="57"/>
  <c r="T7115" i="57"/>
  <c r="Q7116" i="57"/>
  <c r="P7116" i="57"/>
  <c r="T7116" i="57"/>
  <c r="Q7117" i="57"/>
  <c r="P7117" i="57"/>
  <c r="T7117" i="57"/>
  <c r="Q7118" i="57"/>
  <c r="P7118" i="57"/>
  <c r="T7118" i="57"/>
  <c r="Q7119" i="57"/>
  <c r="P7119" i="57"/>
  <c r="T7119" i="57"/>
  <c r="Q7120" i="57"/>
  <c r="P7120" i="57"/>
  <c r="T7120" i="57"/>
  <c r="Q7121" i="57"/>
  <c r="P7121" i="57"/>
  <c r="T7121" i="57"/>
  <c r="Q7122" i="57"/>
  <c r="P7122" i="57"/>
  <c r="T7122" i="57"/>
  <c r="Q7123" i="57"/>
  <c r="P7123" i="57"/>
  <c r="T7123" i="57"/>
  <c r="Q7124" i="57"/>
  <c r="P7124" i="57"/>
  <c r="T7124" i="57"/>
  <c r="Q7125" i="57"/>
  <c r="P7125" i="57"/>
  <c r="T7125" i="57"/>
  <c r="Q7126" i="57"/>
  <c r="P7126" i="57"/>
  <c r="T7126" i="57"/>
  <c r="Q7127" i="57"/>
  <c r="P7127" i="57"/>
  <c r="T7127" i="57"/>
  <c r="Q7128" i="57"/>
  <c r="P7128" i="57"/>
  <c r="T7128" i="57"/>
  <c r="Q7129" i="57"/>
  <c r="P7129" i="57"/>
  <c r="T7129" i="57"/>
  <c r="Q7130" i="57"/>
  <c r="P7130" i="57"/>
  <c r="T7130" i="57"/>
  <c r="Q7131" i="57"/>
  <c r="P7131" i="57"/>
  <c r="T7131" i="57"/>
  <c r="Q7132" i="57"/>
  <c r="P7132" i="57"/>
  <c r="T7132" i="57"/>
  <c r="Q7133" i="57"/>
  <c r="P7133" i="57"/>
  <c r="T7133" i="57"/>
  <c r="Q7134" i="57"/>
  <c r="P7134" i="57"/>
  <c r="T7134" i="57"/>
  <c r="Q7135" i="57"/>
  <c r="P7135" i="57"/>
  <c r="T7135" i="57"/>
  <c r="Q7136" i="57"/>
  <c r="P7136" i="57"/>
  <c r="T7136" i="57"/>
  <c r="Q7137" i="57"/>
  <c r="P7137" i="57"/>
  <c r="T7137" i="57"/>
  <c r="Q7138" i="57"/>
  <c r="P7138" i="57"/>
  <c r="T7138" i="57"/>
  <c r="Q7139" i="57"/>
  <c r="P7139" i="57"/>
  <c r="T7139" i="57"/>
  <c r="Q7140" i="57"/>
  <c r="P7140" i="57"/>
  <c r="T7140" i="57"/>
  <c r="Q7141" i="57"/>
  <c r="P7141" i="57"/>
  <c r="T7141" i="57"/>
  <c r="Q7142" i="57"/>
  <c r="P7142" i="57"/>
  <c r="T7142" i="57"/>
  <c r="Q7143" i="57"/>
  <c r="P7143" i="57"/>
  <c r="T7143" i="57"/>
  <c r="Q7144" i="57"/>
  <c r="P7144" i="57"/>
  <c r="T7144" i="57"/>
  <c r="Q7145" i="57"/>
  <c r="P7145" i="57"/>
  <c r="T7145" i="57"/>
  <c r="Q7146" i="57"/>
  <c r="P7146" i="57"/>
  <c r="T7146" i="57"/>
  <c r="Q7147" i="57"/>
  <c r="P7147" i="57"/>
  <c r="T7147" i="57"/>
  <c r="Q7148" i="57"/>
  <c r="P7148" i="57"/>
  <c r="T7148" i="57"/>
  <c r="Q7149" i="57"/>
  <c r="P7149" i="57"/>
  <c r="T7149" i="57"/>
  <c r="Q7150" i="57"/>
  <c r="P7150" i="57"/>
  <c r="T7150" i="57"/>
  <c r="Q7151" i="57"/>
  <c r="P7151" i="57"/>
  <c r="T7151" i="57"/>
  <c r="Q7152" i="57"/>
  <c r="P7152" i="57"/>
  <c r="T7152" i="57"/>
  <c r="Q7153" i="57"/>
  <c r="P7153" i="57"/>
  <c r="T7153" i="57"/>
  <c r="Q7154" i="57"/>
  <c r="P7154" i="57"/>
  <c r="T7154" i="57"/>
  <c r="Q7155" i="57"/>
  <c r="P7155" i="57"/>
  <c r="T7155" i="57"/>
  <c r="Q7156" i="57"/>
  <c r="P7156" i="57"/>
  <c r="T7156" i="57"/>
  <c r="Q7157" i="57"/>
  <c r="P7157" i="57"/>
  <c r="T7157" i="57"/>
  <c r="Q7158" i="57"/>
  <c r="P7158" i="57"/>
  <c r="T7158" i="57"/>
  <c r="Q7159" i="57"/>
  <c r="P7159" i="57"/>
  <c r="T7159" i="57"/>
  <c r="Q7160" i="57"/>
  <c r="P7160" i="57"/>
  <c r="T7160" i="57"/>
  <c r="Q7161" i="57"/>
  <c r="P7161" i="57"/>
  <c r="T7161" i="57"/>
  <c r="Q7162" i="57"/>
  <c r="P7162" i="57"/>
  <c r="T7162" i="57"/>
  <c r="Q7163" i="57"/>
  <c r="P7163" i="57"/>
  <c r="T7163" i="57"/>
  <c r="Q7164" i="57"/>
  <c r="P7164" i="57"/>
  <c r="T7164" i="57"/>
  <c r="Q7165" i="57"/>
  <c r="P7165" i="57"/>
  <c r="T7165" i="57"/>
  <c r="Q7166" i="57"/>
  <c r="P7166" i="57"/>
  <c r="T7166" i="57"/>
  <c r="Q7167" i="57"/>
  <c r="P7167" i="57"/>
  <c r="T7167" i="57"/>
  <c r="Q7168" i="57"/>
  <c r="P7168" i="57"/>
  <c r="T7168" i="57"/>
  <c r="Q7169" i="57"/>
  <c r="P7169" i="57"/>
  <c r="T7169" i="57"/>
  <c r="Q7170" i="57"/>
  <c r="P7170" i="57"/>
  <c r="T7170" i="57"/>
  <c r="Q7171" i="57"/>
  <c r="P7171" i="57"/>
  <c r="T7171" i="57"/>
  <c r="Q7172" i="57"/>
  <c r="P7172" i="57"/>
  <c r="T7172" i="57"/>
  <c r="Q7173" i="57"/>
  <c r="P7173" i="57"/>
  <c r="T7173" i="57"/>
  <c r="Q7174" i="57"/>
  <c r="P7174" i="57"/>
  <c r="T7174" i="57"/>
  <c r="Q7175" i="57"/>
  <c r="P7175" i="57"/>
  <c r="T7175" i="57"/>
  <c r="Q7176" i="57"/>
  <c r="P7176" i="57"/>
  <c r="T7176" i="57"/>
  <c r="Q7177" i="57"/>
  <c r="P7177" i="57"/>
  <c r="T7177" i="57"/>
  <c r="Q7178" i="57"/>
  <c r="P7178" i="57"/>
  <c r="T7178" i="57"/>
  <c r="Q7179" i="57"/>
  <c r="P7179" i="57"/>
  <c r="T7179" i="57"/>
  <c r="Q7180" i="57"/>
  <c r="P7180" i="57"/>
  <c r="T7180" i="57"/>
  <c r="Q7181" i="57"/>
  <c r="P7181" i="57"/>
  <c r="T7181" i="57"/>
  <c r="Q7182" i="57"/>
  <c r="P7182" i="57"/>
  <c r="T7182" i="57"/>
  <c r="Q7183" i="57"/>
  <c r="P7183" i="57"/>
  <c r="T7183" i="57"/>
  <c r="Q7184" i="57"/>
  <c r="P7184" i="57"/>
  <c r="T7184" i="57"/>
  <c r="Q7185" i="57"/>
  <c r="P7185" i="57"/>
  <c r="T7185" i="57"/>
  <c r="Q7186" i="57"/>
  <c r="P7186" i="57"/>
  <c r="T7186" i="57"/>
  <c r="Q7187" i="57"/>
  <c r="P7187" i="57"/>
  <c r="T7187" i="57"/>
  <c r="Q7188" i="57"/>
  <c r="P7188" i="57"/>
  <c r="T7188" i="57"/>
  <c r="Q7189" i="57"/>
  <c r="P7189" i="57"/>
  <c r="T7189" i="57"/>
  <c r="Q7190" i="57"/>
  <c r="P7190" i="57"/>
  <c r="T7190" i="57"/>
  <c r="Q7191" i="57"/>
  <c r="P7191" i="57"/>
  <c r="T7191" i="57"/>
  <c r="Q7192" i="57"/>
  <c r="P7192" i="57"/>
  <c r="T7192" i="57"/>
  <c r="Q7193" i="57"/>
  <c r="P7193" i="57"/>
  <c r="T7193" i="57"/>
  <c r="Q7194" i="57"/>
  <c r="P7194" i="57"/>
  <c r="T7194" i="57"/>
  <c r="Q7195" i="57"/>
  <c r="P7195" i="57"/>
  <c r="T7195" i="57"/>
  <c r="Q7196" i="57"/>
  <c r="P7196" i="57"/>
  <c r="T7196" i="57"/>
  <c r="Q7197" i="57"/>
  <c r="P7197" i="57"/>
  <c r="T7197" i="57"/>
  <c r="Q7198" i="57"/>
  <c r="P7198" i="57"/>
  <c r="T7198" i="57"/>
  <c r="Q7199" i="57"/>
  <c r="P7199" i="57"/>
  <c r="T7199" i="57"/>
  <c r="Q7200" i="57"/>
  <c r="P7200" i="57"/>
  <c r="T7200" i="57"/>
  <c r="Q7201" i="57"/>
  <c r="P7201" i="57"/>
  <c r="T7201" i="57"/>
  <c r="Q7202" i="57"/>
  <c r="P7202" i="57"/>
  <c r="T7202" i="57"/>
  <c r="Q7203" i="57"/>
  <c r="P7203" i="57"/>
  <c r="T7203" i="57"/>
  <c r="Q7204" i="57"/>
  <c r="P7204" i="57"/>
  <c r="T7204" i="57"/>
  <c r="Q7205" i="57"/>
  <c r="P7205" i="57"/>
  <c r="T7205" i="57"/>
  <c r="Q7206" i="57"/>
  <c r="P7206" i="57"/>
  <c r="T7206" i="57"/>
  <c r="Q7207" i="57"/>
  <c r="P7207" i="57"/>
  <c r="T7207" i="57"/>
  <c r="Q7208" i="57"/>
  <c r="P7208" i="57"/>
  <c r="T7208" i="57"/>
  <c r="Q7209" i="57"/>
  <c r="P7209" i="57"/>
  <c r="T7209" i="57"/>
  <c r="Q7210" i="57"/>
  <c r="P7210" i="57"/>
  <c r="T7210" i="57"/>
  <c r="Q7211" i="57"/>
  <c r="P7211" i="57"/>
  <c r="T7211" i="57"/>
  <c r="Q7212" i="57"/>
  <c r="P7212" i="57"/>
  <c r="T7212" i="57"/>
  <c r="Q7213" i="57"/>
  <c r="P7213" i="57"/>
  <c r="T7213" i="57"/>
  <c r="Q7214" i="57"/>
  <c r="P7214" i="57"/>
  <c r="T7214" i="57"/>
  <c r="Q7215" i="57"/>
  <c r="P7215" i="57"/>
  <c r="T7215" i="57"/>
  <c r="Q7216" i="57"/>
  <c r="P7216" i="57"/>
  <c r="T7216" i="57"/>
  <c r="Q7217" i="57"/>
  <c r="P7217" i="57"/>
  <c r="T7217" i="57"/>
  <c r="Q7218" i="57"/>
  <c r="P7218" i="57"/>
  <c r="T7218" i="57"/>
  <c r="Q7219" i="57"/>
  <c r="P7219" i="57"/>
  <c r="T7219" i="57"/>
  <c r="Q7220" i="57"/>
  <c r="P7220" i="57"/>
  <c r="T7220" i="57"/>
  <c r="Q7221" i="57"/>
  <c r="P7221" i="57"/>
  <c r="T7221" i="57"/>
  <c r="Q7222" i="57"/>
  <c r="P7222" i="57"/>
  <c r="T7222" i="57"/>
  <c r="Q7223" i="57"/>
  <c r="P7223" i="57"/>
  <c r="T7223" i="57"/>
  <c r="Q7224" i="57"/>
  <c r="P7224" i="57"/>
  <c r="T7224" i="57"/>
  <c r="Q7225" i="57"/>
  <c r="P7225" i="57"/>
  <c r="T7225" i="57"/>
  <c r="Q7226" i="57"/>
  <c r="P7226" i="57"/>
  <c r="T7226" i="57"/>
  <c r="Q7227" i="57"/>
  <c r="P7227" i="57"/>
  <c r="T7227" i="57"/>
  <c r="Q7228" i="57"/>
  <c r="P7228" i="57"/>
  <c r="T7228" i="57"/>
  <c r="Q7229" i="57"/>
  <c r="P7229" i="57"/>
  <c r="T7229" i="57"/>
  <c r="Q7230" i="57"/>
  <c r="P7230" i="57"/>
  <c r="T7230" i="57"/>
  <c r="Q7231" i="57"/>
  <c r="P7231" i="57"/>
  <c r="T7231" i="57"/>
  <c r="Q7232" i="57"/>
  <c r="P7232" i="57"/>
  <c r="T7232" i="57"/>
  <c r="Q7233" i="57"/>
  <c r="P7233" i="57"/>
  <c r="T7233" i="57"/>
  <c r="Q7234" i="57"/>
  <c r="P7234" i="57"/>
  <c r="T7234" i="57"/>
  <c r="Q7235" i="57"/>
  <c r="P7235" i="57"/>
  <c r="T7235" i="57"/>
  <c r="Q7236" i="57"/>
  <c r="P7236" i="57"/>
  <c r="T7236" i="57"/>
  <c r="Q7237" i="57"/>
  <c r="P7237" i="57"/>
  <c r="T7237" i="57"/>
  <c r="Q7238" i="57"/>
  <c r="P7238" i="57"/>
  <c r="T7238" i="57"/>
  <c r="Q7239" i="57"/>
  <c r="P7239" i="57"/>
  <c r="T7239" i="57"/>
  <c r="Q7240" i="57"/>
  <c r="P7240" i="57"/>
  <c r="T7240" i="57"/>
  <c r="Q7241" i="57"/>
  <c r="P7241" i="57"/>
  <c r="T7241" i="57"/>
  <c r="Q7242" i="57"/>
  <c r="P7242" i="57"/>
  <c r="T7242" i="57"/>
  <c r="Q7243" i="57"/>
  <c r="P7243" i="57"/>
  <c r="T7243" i="57"/>
  <c r="Q7244" i="57"/>
  <c r="P7244" i="57"/>
  <c r="T7244" i="57"/>
  <c r="Q7245" i="57"/>
  <c r="P7245" i="57"/>
  <c r="T7245" i="57"/>
  <c r="Q7246" i="57"/>
  <c r="P7246" i="57"/>
  <c r="T7246" i="57"/>
  <c r="Q7247" i="57"/>
  <c r="P7247" i="57"/>
  <c r="T7247" i="57"/>
  <c r="Q7248" i="57"/>
  <c r="P7248" i="57"/>
  <c r="T7248" i="57"/>
  <c r="Q7249" i="57"/>
  <c r="P7249" i="57"/>
  <c r="T7249" i="57"/>
  <c r="Q7250" i="57"/>
  <c r="P7250" i="57"/>
  <c r="T7250" i="57"/>
  <c r="Q7251" i="57"/>
  <c r="P7251" i="57"/>
  <c r="T7251" i="57"/>
  <c r="Q7252" i="57"/>
  <c r="P7252" i="57"/>
  <c r="T7252" i="57"/>
  <c r="Q7253" i="57"/>
  <c r="P7253" i="57"/>
  <c r="T7253" i="57"/>
  <c r="Q7254" i="57"/>
  <c r="P7254" i="57"/>
  <c r="T7254" i="57"/>
  <c r="Q7255" i="57"/>
  <c r="P7255" i="57"/>
  <c r="T7255" i="57"/>
  <c r="Q7256" i="57"/>
  <c r="P7256" i="57"/>
  <c r="T7256" i="57"/>
  <c r="Q7257" i="57"/>
  <c r="P7257" i="57"/>
  <c r="T7257" i="57"/>
  <c r="Q7258" i="57"/>
  <c r="P7258" i="57"/>
  <c r="T7258" i="57"/>
  <c r="Q7259" i="57"/>
  <c r="P7259" i="57"/>
  <c r="T7259" i="57"/>
  <c r="Q7260" i="57"/>
  <c r="P7260" i="57"/>
  <c r="T7260" i="57"/>
  <c r="Q7261" i="57"/>
  <c r="P7261" i="57"/>
  <c r="T7261" i="57"/>
  <c r="Q7262" i="57"/>
  <c r="P7262" i="57"/>
  <c r="T7262" i="57"/>
  <c r="Q7263" i="57"/>
  <c r="P7263" i="57"/>
  <c r="T7263" i="57"/>
  <c r="Q7264" i="57"/>
  <c r="P7264" i="57"/>
  <c r="T7264" i="57"/>
  <c r="Q7265" i="57"/>
  <c r="P7265" i="57"/>
  <c r="T7265" i="57"/>
  <c r="Q7266" i="57"/>
  <c r="P7266" i="57"/>
  <c r="T7266" i="57"/>
  <c r="Q7267" i="57"/>
  <c r="P7267" i="57"/>
  <c r="T7267" i="57"/>
  <c r="Q7268" i="57"/>
  <c r="P7268" i="57"/>
  <c r="T7268" i="57"/>
  <c r="Q7269" i="57"/>
  <c r="P7269" i="57"/>
  <c r="T7269" i="57"/>
  <c r="Q7270" i="57"/>
  <c r="P7270" i="57"/>
  <c r="T7270" i="57"/>
  <c r="Q7271" i="57"/>
  <c r="P7271" i="57"/>
  <c r="T7271" i="57"/>
  <c r="Q7272" i="57"/>
  <c r="P7272" i="57"/>
  <c r="T7272" i="57"/>
  <c r="Q7273" i="57"/>
  <c r="P7273" i="57"/>
  <c r="T7273" i="57"/>
  <c r="Q7274" i="57"/>
  <c r="P7274" i="57"/>
  <c r="T7274" i="57"/>
  <c r="Q7275" i="57"/>
  <c r="P7275" i="57"/>
  <c r="T7275" i="57"/>
  <c r="Q7276" i="57"/>
  <c r="P7276" i="57"/>
  <c r="T7276" i="57"/>
  <c r="Q7277" i="57"/>
  <c r="P7277" i="57"/>
  <c r="T7277" i="57"/>
  <c r="Q7278" i="57"/>
  <c r="P7278" i="57"/>
  <c r="T7278" i="57"/>
  <c r="Q7279" i="57"/>
  <c r="P7279" i="57"/>
  <c r="T7279" i="57"/>
  <c r="Q7280" i="57"/>
  <c r="P7280" i="57"/>
  <c r="T7280" i="57"/>
  <c r="Q7281" i="57"/>
  <c r="P7281" i="57"/>
  <c r="T7281" i="57"/>
  <c r="Q7282" i="57"/>
  <c r="P7282" i="57"/>
  <c r="T7282" i="57"/>
  <c r="Q7283" i="57"/>
  <c r="P7283" i="57"/>
  <c r="T7283" i="57"/>
  <c r="Q7284" i="57"/>
  <c r="P7284" i="57"/>
  <c r="T7284" i="57"/>
  <c r="Q7285" i="57"/>
  <c r="P7285" i="57"/>
  <c r="T7285" i="57"/>
  <c r="Q7286" i="57"/>
  <c r="P7286" i="57"/>
  <c r="T7286" i="57"/>
  <c r="Q7287" i="57"/>
  <c r="P7287" i="57"/>
  <c r="T7287" i="57"/>
  <c r="Q7288" i="57"/>
  <c r="P7288" i="57"/>
  <c r="T7288" i="57"/>
  <c r="Q7289" i="57"/>
  <c r="P7289" i="57"/>
  <c r="T7289" i="57"/>
  <c r="Q7290" i="57"/>
  <c r="P7290" i="57"/>
  <c r="T7290" i="57"/>
  <c r="Q7291" i="57"/>
  <c r="P7291" i="57"/>
  <c r="T7291" i="57"/>
  <c r="Q7292" i="57"/>
  <c r="P7292" i="57"/>
  <c r="T7292" i="57"/>
  <c r="Q7293" i="57"/>
  <c r="P7293" i="57"/>
  <c r="T7293" i="57"/>
  <c r="Q7294" i="57"/>
  <c r="P7294" i="57"/>
  <c r="T7294" i="57"/>
  <c r="Q7295" i="57"/>
  <c r="P7295" i="57"/>
  <c r="T7295" i="57"/>
  <c r="Q7296" i="57"/>
  <c r="P7296" i="57"/>
  <c r="T7296" i="57"/>
  <c r="Q7297" i="57"/>
  <c r="P7297" i="57"/>
  <c r="T7297" i="57"/>
  <c r="Q7298" i="57"/>
  <c r="P7298" i="57"/>
  <c r="T7298" i="57"/>
  <c r="Q7299" i="57"/>
  <c r="P7299" i="57"/>
  <c r="T7299" i="57"/>
  <c r="Q7300" i="57"/>
  <c r="P7300" i="57"/>
  <c r="T7300" i="57"/>
  <c r="Q7301" i="57"/>
  <c r="P7301" i="57"/>
  <c r="T7301" i="57"/>
  <c r="Q7302" i="57"/>
  <c r="P7302" i="57"/>
  <c r="T7302" i="57"/>
  <c r="Q7303" i="57"/>
  <c r="P7303" i="57"/>
  <c r="T7303" i="57"/>
  <c r="Q7304" i="57"/>
  <c r="P7304" i="57"/>
  <c r="T7304" i="57"/>
  <c r="Q7305" i="57"/>
  <c r="P7305" i="57"/>
  <c r="T7305" i="57"/>
  <c r="Q7306" i="57"/>
  <c r="P7306" i="57"/>
  <c r="T7306" i="57"/>
  <c r="Q7307" i="57"/>
  <c r="P7307" i="57"/>
  <c r="T7307" i="57"/>
  <c r="Q7308" i="57"/>
  <c r="P7308" i="57"/>
  <c r="T7308" i="57"/>
  <c r="Q7309" i="57"/>
  <c r="P7309" i="57"/>
  <c r="T7309" i="57"/>
  <c r="Q7310" i="57"/>
  <c r="P7310" i="57"/>
  <c r="T7310" i="57"/>
  <c r="Q7311" i="57"/>
  <c r="P7311" i="57"/>
  <c r="T7311" i="57"/>
  <c r="Q7312" i="57"/>
  <c r="P7312" i="57"/>
  <c r="T7312" i="57"/>
  <c r="Q7313" i="57"/>
  <c r="P7313" i="57"/>
  <c r="T7313" i="57"/>
  <c r="Q7314" i="57"/>
  <c r="P7314" i="57"/>
  <c r="T7314" i="57"/>
  <c r="Q7315" i="57"/>
  <c r="P7315" i="57"/>
  <c r="T7315" i="57"/>
  <c r="Q7316" i="57"/>
  <c r="P7316" i="57"/>
  <c r="T7316" i="57"/>
  <c r="Q7317" i="57"/>
  <c r="P7317" i="57"/>
  <c r="T7317" i="57"/>
  <c r="Q7318" i="57"/>
  <c r="P7318" i="57"/>
  <c r="T7318" i="57"/>
  <c r="Q7319" i="57"/>
  <c r="P7319" i="57"/>
  <c r="T7319" i="57"/>
  <c r="Q7320" i="57"/>
  <c r="P7320" i="57"/>
  <c r="T7320" i="57"/>
  <c r="Q7321" i="57"/>
  <c r="P7321" i="57"/>
  <c r="T7321" i="57"/>
  <c r="Q7322" i="57"/>
  <c r="P7322" i="57"/>
  <c r="T7322" i="57"/>
  <c r="Q7323" i="57"/>
  <c r="P7323" i="57"/>
  <c r="T7323" i="57"/>
  <c r="Q7324" i="57"/>
  <c r="P7324" i="57"/>
  <c r="T7324" i="57"/>
  <c r="Q7325" i="57"/>
  <c r="P7325" i="57"/>
  <c r="T7325" i="57"/>
  <c r="Q7326" i="57"/>
  <c r="P7326" i="57"/>
  <c r="T7326" i="57"/>
  <c r="Q7327" i="57"/>
  <c r="P7327" i="57"/>
  <c r="T7327" i="57"/>
  <c r="Q7328" i="57"/>
  <c r="P7328" i="57"/>
  <c r="T7328" i="57"/>
  <c r="Q7329" i="57"/>
  <c r="P7329" i="57"/>
  <c r="T7329" i="57"/>
  <c r="Q7330" i="57"/>
  <c r="P7330" i="57"/>
  <c r="T7330" i="57"/>
  <c r="Q7331" i="57"/>
  <c r="P7331" i="57"/>
  <c r="T7331" i="57"/>
  <c r="Q7332" i="57"/>
  <c r="P7332" i="57"/>
  <c r="T7332" i="57"/>
  <c r="Q7333" i="57"/>
  <c r="P7333" i="57"/>
  <c r="T7333" i="57"/>
  <c r="Q7334" i="57"/>
  <c r="P7334" i="57"/>
  <c r="T7334" i="57"/>
  <c r="Q7335" i="57"/>
  <c r="P7335" i="57"/>
  <c r="T7335" i="57"/>
  <c r="Q7336" i="57"/>
  <c r="P7336" i="57"/>
  <c r="T7336" i="57"/>
  <c r="Q7337" i="57"/>
  <c r="P7337" i="57"/>
  <c r="T7337" i="57"/>
  <c r="Q7338" i="57"/>
  <c r="P7338" i="57"/>
  <c r="T7338" i="57"/>
  <c r="Q7339" i="57"/>
  <c r="P7339" i="57"/>
  <c r="T7339" i="57"/>
  <c r="Q7340" i="57"/>
  <c r="P7340" i="57"/>
  <c r="T7340" i="57"/>
  <c r="Q7341" i="57"/>
  <c r="P7341" i="57"/>
  <c r="T7341" i="57"/>
  <c r="Q7342" i="57"/>
  <c r="P7342" i="57"/>
  <c r="T7342" i="57"/>
  <c r="Q7343" i="57"/>
  <c r="P7343" i="57"/>
  <c r="T7343" i="57"/>
  <c r="Q7344" i="57"/>
  <c r="P7344" i="57"/>
  <c r="T7344" i="57"/>
  <c r="Q7345" i="57"/>
  <c r="P7345" i="57"/>
  <c r="T7345" i="57"/>
  <c r="Q7346" i="57"/>
  <c r="P7346" i="57"/>
  <c r="T7346" i="57"/>
  <c r="Q7347" i="57"/>
  <c r="P7347" i="57"/>
  <c r="T7347" i="57"/>
  <c r="Q7348" i="57"/>
  <c r="P7348" i="57"/>
  <c r="T7348" i="57"/>
  <c r="Q7349" i="57"/>
  <c r="P7349" i="57"/>
  <c r="T7349" i="57"/>
  <c r="Q7350" i="57"/>
  <c r="P7350" i="57"/>
  <c r="T7350" i="57"/>
  <c r="Q7351" i="57"/>
  <c r="P7351" i="57"/>
  <c r="T7351" i="57"/>
  <c r="Q7352" i="57"/>
  <c r="P7352" i="57"/>
  <c r="T7352" i="57"/>
  <c r="Q7353" i="57"/>
  <c r="P7353" i="57"/>
  <c r="T7353" i="57"/>
  <c r="Q7354" i="57"/>
  <c r="P7354" i="57"/>
  <c r="T7354" i="57"/>
  <c r="Q7355" i="57"/>
  <c r="P7355" i="57"/>
  <c r="T7355" i="57"/>
  <c r="Q7356" i="57"/>
  <c r="P7356" i="57"/>
  <c r="T7356" i="57"/>
  <c r="Q7357" i="57"/>
  <c r="P7357" i="57"/>
  <c r="T7357" i="57"/>
  <c r="Q7358" i="57"/>
  <c r="P7358" i="57"/>
  <c r="T7358" i="57"/>
  <c r="Q7359" i="57"/>
  <c r="P7359" i="57"/>
  <c r="T7359" i="57"/>
  <c r="Q7360" i="57"/>
  <c r="P7360" i="57"/>
  <c r="T7360" i="57"/>
  <c r="Q7361" i="57"/>
  <c r="P7361" i="57"/>
  <c r="T7361" i="57"/>
  <c r="Q7362" i="57"/>
  <c r="P7362" i="57"/>
  <c r="T7362" i="57"/>
  <c r="Q7363" i="57"/>
  <c r="P7363" i="57"/>
  <c r="T7363" i="57"/>
  <c r="Q7364" i="57"/>
  <c r="P7364" i="57"/>
  <c r="T7364" i="57"/>
  <c r="Q7365" i="57"/>
  <c r="P7365" i="57"/>
  <c r="T7365" i="57"/>
  <c r="Q7366" i="57"/>
  <c r="P7366" i="57"/>
  <c r="T7366" i="57"/>
  <c r="Q7367" i="57"/>
  <c r="P7367" i="57"/>
  <c r="T7367" i="57"/>
  <c r="Q7368" i="57"/>
  <c r="P7368" i="57"/>
  <c r="T7368" i="57"/>
  <c r="Q7369" i="57"/>
  <c r="P7369" i="57"/>
  <c r="T7369" i="57"/>
  <c r="Q7370" i="57"/>
  <c r="P7370" i="57"/>
  <c r="T7370" i="57"/>
  <c r="Q7371" i="57"/>
  <c r="P7371" i="57"/>
  <c r="T7371" i="57"/>
  <c r="Q7372" i="57"/>
  <c r="P7372" i="57"/>
  <c r="T7372" i="57"/>
  <c r="Q7373" i="57"/>
  <c r="P7373" i="57"/>
  <c r="T7373" i="57"/>
  <c r="Q7374" i="57"/>
  <c r="P7374" i="57"/>
  <c r="T7374" i="57"/>
  <c r="Q7375" i="57"/>
  <c r="P7375" i="57"/>
  <c r="T7375" i="57"/>
  <c r="Q7376" i="57"/>
  <c r="P7376" i="57"/>
  <c r="T7376" i="57"/>
  <c r="Q7377" i="57"/>
  <c r="P7377" i="57"/>
  <c r="T7377" i="57"/>
  <c r="Q7378" i="57"/>
  <c r="P7378" i="57"/>
  <c r="T7378" i="57"/>
  <c r="Q7379" i="57"/>
  <c r="P7379" i="57"/>
  <c r="T7379" i="57"/>
  <c r="Q7380" i="57"/>
  <c r="P7380" i="57"/>
  <c r="T7380" i="57"/>
  <c r="Q7381" i="57"/>
  <c r="P7381" i="57"/>
  <c r="T7381" i="57"/>
  <c r="Q7382" i="57"/>
  <c r="P7382" i="57"/>
  <c r="T7382" i="57"/>
  <c r="Q7383" i="57"/>
  <c r="P7383" i="57"/>
  <c r="T7383" i="57"/>
  <c r="Q7384" i="57"/>
  <c r="P7384" i="57"/>
  <c r="T7384" i="57"/>
  <c r="Q7385" i="57"/>
  <c r="P7385" i="57"/>
  <c r="T7385" i="57"/>
  <c r="Q7386" i="57"/>
  <c r="P7386" i="57"/>
  <c r="T7386" i="57"/>
  <c r="Q7387" i="57"/>
  <c r="P7387" i="57"/>
  <c r="T7387" i="57"/>
  <c r="Q7388" i="57"/>
  <c r="P7388" i="57"/>
  <c r="T7388" i="57"/>
  <c r="Q7389" i="57"/>
  <c r="P7389" i="57"/>
  <c r="T7389" i="57"/>
  <c r="Q7390" i="57"/>
  <c r="P7390" i="57"/>
  <c r="T7390" i="57"/>
  <c r="Q7391" i="57"/>
  <c r="P7391" i="57"/>
  <c r="T7391" i="57"/>
  <c r="Q7392" i="57"/>
  <c r="P7392" i="57"/>
  <c r="T7392" i="57"/>
  <c r="Q7393" i="57"/>
  <c r="P7393" i="57"/>
  <c r="T7393" i="57"/>
  <c r="Q7394" i="57"/>
  <c r="P7394" i="57"/>
  <c r="T7394" i="57"/>
  <c r="Q7395" i="57"/>
  <c r="P7395" i="57"/>
  <c r="T7395" i="57"/>
  <c r="Q7396" i="57"/>
  <c r="P7396" i="57"/>
  <c r="T7396" i="57"/>
  <c r="Q7397" i="57"/>
  <c r="P7397" i="57"/>
  <c r="T7397" i="57"/>
  <c r="Q7398" i="57"/>
  <c r="P7398" i="57"/>
  <c r="T7398" i="57"/>
  <c r="Q7399" i="57"/>
  <c r="P7399" i="57"/>
  <c r="T7399" i="57"/>
  <c r="Q7400" i="57"/>
  <c r="P7400" i="57"/>
  <c r="T7400" i="57"/>
  <c r="Q7401" i="57"/>
  <c r="P7401" i="57"/>
  <c r="T7401" i="57"/>
  <c r="Q7402" i="57"/>
  <c r="P7402" i="57"/>
  <c r="T7402" i="57"/>
  <c r="Q7403" i="57"/>
  <c r="P7403" i="57"/>
  <c r="T7403" i="57"/>
  <c r="Q7404" i="57"/>
  <c r="P7404" i="57"/>
  <c r="T7404" i="57"/>
  <c r="Q7405" i="57"/>
  <c r="P7405" i="57"/>
  <c r="T7405" i="57"/>
  <c r="Q7406" i="57"/>
  <c r="P7406" i="57"/>
  <c r="T7406" i="57"/>
  <c r="Q7407" i="57"/>
  <c r="P7407" i="57"/>
  <c r="T7407" i="57"/>
  <c r="Q7408" i="57"/>
  <c r="P7408" i="57"/>
  <c r="T7408" i="57"/>
  <c r="Q7409" i="57"/>
  <c r="P7409" i="57"/>
  <c r="T7409" i="57"/>
  <c r="Q7410" i="57"/>
  <c r="P7410" i="57"/>
  <c r="T7410" i="57"/>
  <c r="Q7411" i="57"/>
  <c r="P7411" i="57"/>
  <c r="T7411" i="57"/>
  <c r="Q7412" i="57"/>
  <c r="P7412" i="57"/>
  <c r="T7412" i="57"/>
  <c r="Q7413" i="57"/>
  <c r="P7413" i="57"/>
  <c r="T7413" i="57"/>
  <c r="Q7414" i="57"/>
  <c r="P7414" i="57"/>
  <c r="T7414" i="57"/>
  <c r="Q7415" i="57"/>
  <c r="P7415" i="57"/>
  <c r="T7415" i="57"/>
  <c r="Q7416" i="57"/>
  <c r="P7416" i="57"/>
  <c r="T7416" i="57"/>
  <c r="Q7417" i="57"/>
  <c r="P7417" i="57"/>
  <c r="T7417" i="57"/>
  <c r="Q7418" i="57"/>
  <c r="P7418" i="57"/>
  <c r="T7418" i="57"/>
  <c r="Q7419" i="57"/>
  <c r="P7419" i="57"/>
  <c r="T7419" i="57"/>
  <c r="Q7420" i="57"/>
  <c r="P7420" i="57"/>
  <c r="T7420" i="57"/>
  <c r="Q7421" i="57"/>
  <c r="P7421" i="57"/>
  <c r="T7421" i="57"/>
  <c r="Q7422" i="57"/>
  <c r="P7422" i="57"/>
  <c r="T7422" i="57"/>
  <c r="Q7423" i="57"/>
  <c r="P7423" i="57"/>
  <c r="T7423" i="57"/>
  <c r="Q7424" i="57"/>
  <c r="P7424" i="57"/>
  <c r="T7424" i="57"/>
  <c r="Q7425" i="57"/>
  <c r="P7425" i="57"/>
  <c r="T7425" i="57"/>
  <c r="Q7426" i="57"/>
  <c r="P7426" i="57"/>
  <c r="T7426" i="57"/>
  <c r="Q7427" i="57"/>
  <c r="P7427" i="57"/>
  <c r="T7427" i="57"/>
  <c r="Q7428" i="57"/>
  <c r="P7428" i="57"/>
  <c r="T7428" i="57"/>
  <c r="Q7429" i="57"/>
  <c r="P7429" i="57"/>
  <c r="T7429" i="57"/>
  <c r="Q7430" i="57"/>
  <c r="P7430" i="57"/>
  <c r="T7430" i="57"/>
  <c r="Q7431" i="57"/>
  <c r="P7431" i="57"/>
  <c r="T7431" i="57"/>
  <c r="Q7432" i="57"/>
  <c r="P7432" i="57"/>
  <c r="T7432" i="57"/>
  <c r="Q7433" i="57"/>
  <c r="P7433" i="57"/>
  <c r="T7433" i="57"/>
  <c r="Q7434" i="57"/>
  <c r="P7434" i="57"/>
  <c r="T7434" i="57"/>
  <c r="Q7435" i="57"/>
  <c r="P7435" i="57"/>
  <c r="T7435" i="57"/>
  <c r="Q7436" i="57"/>
  <c r="P7436" i="57"/>
  <c r="T7436" i="57"/>
  <c r="Q7437" i="57"/>
  <c r="P7437" i="57"/>
  <c r="T7437" i="57"/>
  <c r="Q7438" i="57"/>
  <c r="P7438" i="57"/>
  <c r="T7438" i="57"/>
  <c r="Q7439" i="57"/>
  <c r="P7439" i="57"/>
  <c r="T7439" i="57"/>
  <c r="Q7440" i="57"/>
  <c r="P7440" i="57"/>
  <c r="T7440" i="57"/>
  <c r="Q7441" i="57"/>
  <c r="P7441" i="57"/>
  <c r="T7441" i="57"/>
  <c r="Q7442" i="57"/>
  <c r="P7442" i="57"/>
  <c r="T7442" i="57"/>
  <c r="Q7443" i="57"/>
  <c r="P7443" i="57"/>
  <c r="T7443" i="57"/>
  <c r="Q7444" i="57"/>
  <c r="P7444" i="57"/>
  <c r="T7444" i="57"/>
  <c r="Q7445" i="57"/>
  <c r="P7445" i="57"/>
  <c r="T7445" i="57"/>
  <c r="Q7446" i="57"/>
  <c r="P7446" i="57"/>
  <c r="T7446" i="57"/>
  <c r="Q7447" i="57"/>
  <c r="P7447" i="57"/>
  <c r="T7447" i="57"/>
  <c r="Q7448" i="57"/>
  <c r="P7448" i="57"/>
  <c r="T7448" i="57"/>
  <c r="Q7449" i="57"/>
  <c r="P7449" i="57"/>
  <c r="T7449" i="57"/>
  <c r="Q7450" i="57"/>
  <c r="P7450" i="57"/>
  <c r="T7450" i="57"/>
  <c r="Q7451" i="57"/>
  <c r="P7451" i="57"/>
  <c r="T7451" i="57"/>
  <c r="Q7452" i="57"/>
  <c r="P7452" i="57"/>
  <c r="T7452" i="57"/>
  <c r="Q7453" i="57"/>
  <c r="P7453" i="57"/>
  <c r="T7453" i="57"/>
  <c r="Q7454" i="57"/>
  <c r="P7454" i="57"/>
  <c r="T7454" i="57"/>
  <c r="Q7455" i="57"/>
  <c r="P7455" i="57"/>
  <c r="T7455" i="57"/>
  <c r="Q7456" i="57"/>
  <c r="P7456" i="57"/>
  <c r="T7456" i="57"/>
  <c r="Q7457" i="57"/>
  <c r="P7457" i="57"/>
  <c r="T7457" i="57"/>
  <c r="Q7458" i="57"/>
  <c r="P7458" i="57"/>
  <c r="T7458" i="57"/>
  <c r="Q7459" i="57"/>
  <c r="P7459" i="57"/>
  <c r="T7459" i="57"/>
  <c r="Q7460" i="57"/>
  <c r="P7460" i="57"/>
  <c r="T7460" i="57"/>
  <c r="Q7461" i="57"/>
  <c r="P7461" i="57"/>
  <c r="T7461" i="57"/>
  <c r="Q7462" i="57"/>
  <c r="P7462" i="57"/>
  <c r="T7462" i="57"/>
  <c r="Q7463" i="57"/>
  <c r="P7463" i="57"/>
  <c r="T7463" i="57"/>
  <c r="Q7464" i="57"/>
  <c r="P7464" i="57"/>
  <c r="T7464" i="57"/>
  <c r="Q7465" i="57"/>
  <c r="P7465" i="57"/>
  <c r="T7465" i="57"/>
  <c r="Q7466" i="57"/>
  <c r="P7466" i="57"/>
  <c r="T7466" i="57"/>
  <c r="Q7467" i="57"/>
  <c r="P7467" i="57"/>
  <c r="T7467" i="57"/>
  <c r="Q7468" i="57"/>
  <c r="P7468" i="57"/>
  <c r="T7468" i="57"/>
  <c r="Q7469" i="57"/>
  <c r="P7469" i="57"/>
  <c r="T7469" i="57"/>
  <c r="Q7470" i="57"/>
  <c r="P7470" i="57"/>
  <c r="T7470" i="57"/>
  <c r="Q7471" i="57"/>
  <c r="P7471" i="57"/>
  <c r="T7471" i="57"/>
  <c r="Q7472" i="57"/>
  <c r="P7472" i="57"/>
  <c r="T7472" i="57"/>
  <c r="Q7473" i="57"/>
  <c r="P7473" i="57"/>
  <c r="T7473" i="57"/>
  <c r="Q7474" i="57"/>
  <c r="P7474" i="57"/>
  <c r="T7474" i="57"/>
  <c r="Q7475" i="57"/>
  <c r="P7475" i="57"/>
  <c r="T7475" i="57"/>
  <c r="Q7476" i="57"/>
  <c r="P7476" i="57"/>
  <c r="T7476" i="57"/>
  <c r="Q7477" i="57"/>
  <c r="P7477" i="57"/>
  <c r="T7477" i="57"/>
  <c r="Q7478" i="57"/>
  <c r="P7478" i="57"/>
  <c r="T7478" i="57"/>
  <c r="Q7479" i="57"/>
  <c r="P7479" i="57"/>
  <c r="T7479" i="57"/>
  <c r="Q7480" i="57"/>
  <c r="P7480" i="57"/>
  <c r="T7480" i="57"/>
  <c r="Q7481" i="57"/>
  <c r="P7481" i="57"/>
  <c r="T7481" i="57"/>
  <c r="Q7482" i="57"/>
  <c r="P7482" i="57"/>
  <c r="T7482" i="57"/>
  <c r="Q7483" i="57"/>
  <c r="P7483" i="57"/>
  <c r="T7483" i="57"/>
  <c r="Q7484" i="57"/>
  <c r="P7484" i="57"/>
  <c r="T7484" i="57"/>
  <c r="Q7485" i="57"/>
  <c r="P7485" i="57"/>
  <c r="T7485" i="57"/>
  <c r="Q7486" i="57"/>
  <c r="P7486" i="57"/>
  <c r="T7486" i="57"/>
  <c r="Q7487" i="57"/>
  <c r="P7487" i="57"/>
  <c r="T7487" i="57"/>
  <c r="Q7488" i="57"/>
  <c r="P7488" i="57"/>
  <c r="T7488" i="57"/>
  <c r="Q7489" i="57"/>
  <c r="P7489" i="57"/>
  <c r="T7489" i="57"/>
  <c r="Q7490" i="57"/>
  <c r="P7490" i="57"/>
  <c r="T7490" i="57"/>
  <c r="Q7491" i="57"/>
  <c r="P7491" i="57"/>
  <c r="T7491" i="57"/>
  <c r="Q7492" i="57"/>
  <c r="P7492" i="57"/>
  <c r="T7492" i="57"/>
  <c r="Q7493" i="57"/>
  <c r="P7493" i="57"/>
  <c r="T7493" i="57"/>
  <c r="Q7494" i="57"/>
  <c r="P7494" i="57"/>
  <c r="T7494" i="57"/>
  <c r="Q7495" i="57"/>
  <c r="P7495" i="57"/>
  <c r="T7495" i="57"/>
  <c r="Q7496" i="57"/>
  <c r="P7496" i="57"/>
  <c r="T7496" i="57"/>
  <c r="Q7497" i="57"/>
  <c r="P7497" i="57"/>
  <c r="T7497" i="57"/>
  <c r="Q7498" i="57"/>
  <c r="P7498" i="57"/>
  <c r="T7498" i="57"/>
  <c r="Q7499" i="57"/>
  <c r="P7499" i="57"/>
  <c r="T7499" i="57"/>
  <c r="Q7500" i="57"/>
  <c r="P7500" i="57"/>
  <c r="T7500" i="57"/>
  <c r="Q7501" i="57"/>
  <c r="P7501" i="57"/>
  <c r="T7501" i="57"/>
  <c r="Q7502" i="57"/>
  <c r="P7502" i="57"/>
  <c r="T7502" i="57"/>
  <c r="Q7503" i="57"/>
  <c r="P7503" i="57"/>
  <c r="T7503" i="57"/>
  <c r="Q7504" i="57"/>
  <c r="P7504" i="57"/>
  <c r="T7504" i="57"/>
  <c r="Q7505" i="57"/>
  <c r="P7505" i="57"/>
  <c r="T7505" i="57"/>
  <c r="Q7506" i="57"/>
  <c r="P7506" i="57"/>
  <c r="T7506" i="57"/>
  <c r="Q7507" i="57"/>
  <c r="P7507" i="57"/>
  <c r="T7507" i="57"/>
  <c r="Q7508" i="57"/>
  <c r="P7508" i="57"/>
  <c r="T7508" i="57"/>
  <c r="Q7509" i="57"/>
  <c r="P7509" i="57"/>
  <c r="T7509" i="57"/>
  <c r="Q7510" i="57"/>
  <c r="P7510" i="57"/>
  <c r="T7510" i="57"/>
  <c r="Q7511" i="57"/>
  <c r="P7511" i="57"/>
  <c r="T7511" i="57"/>
  <c r="Q7512" i="57"/>
  <c r="P7512" i="57"/>
  <c r="T7512" i="57"/>
  <c r="Q7513" i="57"/>
  <c r="P7513" i="57"/>
  <c r="T7513" i="57"/>
  <c r="Q7514" i="57"/>
  <c r="P7514" i="57"/>
  <c r="T7514" i="57"/>
  <c r="Q7515" i="57"/>
  <c r="P7515" i="57"/>
  <c r="T7515" i="57"/>
  <c r="Q7516" i="57"/>
  <c r="P7516" i="57"/>
  <c r="T7516" i="57"/>
  <c r="Q7517" i="57"/>
  <c r="P7517" i="57"/>
  <c r="T7517" i="57"/>
  <c r="Q7518" i="57"/>
  <c r="P7518" i="57"/>
  <c r="T7518" i="57"/>
  <c r="Q7519" i="57"/>
  <c r="P7519" i="57"/>
  <c r="T7519" i="57"/>
  <c r="Q7520" i="57"/>
  <c r="P7520" i="57"/>
  <c r="T7520" i="57"/>
  <c r="Q7521" i="57"/>
  <c r="P7521" i="57"/>
  <c r="T7521" i="57"/>
  <c r="Q7522" i="57"/>
  <c r="P7522" i="57"/>
  <c r="T7522" i="57"/>
  <c r="Q7523" i="57"/>
  <c r="P7523" i="57"/>
  <c r="T7523" i="57"/>
  <c r="Q7524" i="57"/>
  <c r="P7524" i="57"/>
  <c r="T7524" i="57"/>
  <c r="Q7525" i="57"/>
  <c r="P7525" i="57"/>
  <c r="T7525" i="57"/>
  <c r="Q7526" i="57"/>
  <c r="P7526" i="57"/>
  <c r="T7526" i="57"/>
  <c r="Q7527" i="57"/>
  <c r="P7527" i="57"/>
  <c r="T7527" i="57"/>
  <c r="Q7528" i="57"/>
  <c r="P7528" i="57"/>
  <c r="T7528" i="57"/>
  <c r="Q7529" i="57"/>
  <c r="P7529" i="57"/>
  <c r="T7529" i="57"/>
  <c r="Q7530" i="57"/>
  <c r="P7530" i="57"/>
  <c r="T7530" i="57"/>
  <c r="Q7531" i="57"/>
  <c r="P7531" i="57"/>
  <c r="T7531" i="57"/>
  <c r="Q7532" i="57"/>
  <c r="P7532" i="57"/>
  <c r="T7532" i="57"/>
  <c r="Q7533" i="57"/>
  <c r="P7533" i="57"/>
  <c r="T7533" i="57"/>
  <c r="Q7534" i="57"/>
  <c r="P7534" i="57"/>
  <c r="T7534" i="57"/>
  <c r="Q7535" i="57"/>
  <c r="P7535" i="57"/>
  <c r="T7535" i="57"/>
  <c r="Q7536" i="57"/>
  <c r="P7536" i="57"/>
  <c r="T7536" i="57"/>
  <c r="Q7537" i="57"/>
  <c r="P7537" i="57"/>
  <c r="T7537" i="57"/>
  <c r="Q7538" i="57"/>
  <c r="P7538" i="57"/>
  <c r="T7538" i="57"/>
  <c r="Q7539" i="57"/>
  <c r="P7539" i="57"/>
  <c r="T7539" i="57"/>
  <c r="Q7540" i="57"/>
  <c r="P7540" i="57"/>
  <c r="T7540" i="57"/>
  <c r="Q7541" i="57"/>
  <c r="P7541" i="57"/>
  <c r="T7541" i="57"/>
  <c r="Q7542" i="57"/>
  <c r="P7542" i="57"/>
  <c r="T7542" i="57"/>
  <c r="Q7543" i="57"/>
  <c r="P7543" i="57"/>
  <c r="T7543" i="57"/>
  <c r="Q7544" i="57"/>
  <c r="P7544" i="57"/>
  <c r="T7544" i="57"/>
  <c r="Q7545" i="57"/>
  <c r="P7545" i="57"/>
  <c r="T7545" i="57"/>
  <c r="Q7546" i="57"/>
  <c r="P7546" i="57"/>
  <c r="T7546" i="57"/>
  <c r="Q7547" i="57"/>
  <c r="P7547" i="57"/>
  <c r="T7547" i="57"/>
  <c r="Q7548" i="57"/>
  <c r="P7548" i="57"/>
  <c r="T7548" i="57"/>
  <c r="Q7549" i="57"/>
  <c r="P7549" i="57"/>
  <c r="T7549" i="57"/>
  <c r="Q7550" i="57"/>
  <c r="P7550" i="57"/>
  <c r="T7550" i="57"/>
  <c r="Q7551" i="57"/>
  <c r="P7551" i="57"/>
  <c r="T7551" i="57"/>
  <c r="Q7552" i="57"/>
  <c r="P7552" i="57"/>
  <c r="T7552" i="57"/>
  <c r="Q7553" i="57"/>
  <c r="P7553" i="57"/>
  <c r="T7553" i="57"/>
  <c r="Q7554" i="57"/>
  <c r="P7554" i="57"/>
  <c r="T7554" i="57"/>
  <c r="Q7555" i="57"/>
  <c r="P7555" i="57"/>
  <c r="T7555" i="57"/>
  <c r="Q7556" i="57"/>
  <c r="P7556" i="57"/>
  <c r="T7556" i="57"/>
  <c r="Q7557" i="57"/>
  <c r="P7557" i="57"/>
  <c r="T7557" i="57"/>
  <c r="Q7558" i="57"/>
  <c r="P7558" i="57"/>
  <c r="T7558" i="57"/>
  <c r="Q7559" i="57"/>
  <c r="P7559" i="57"/>
  <c r="T7559" i="57"/>
  <c r="Q7560" i="57"/>
  <c r="P7560" i="57"/>
  <c r="T7560" i="57"/>
  <c r="Q7561" i="57"/>
  <c r="P7561" i="57"/>
  <c r="T7561" i="57"/>
  <c r="Q7562" i="57"/>
  <c r="P7562" i="57"/>
  <c r="T7562" i="57"/>
  <c r="Q7563" i="57"/>
  <c r="P7563" i="57"/>
  <c r="T7563" i="57"/>
  <c r="Q7564" i="57"/>
  <c r="P7564" i="57"/>
  <c r="T7564" i="57"/>
  <c r="Q7565" i="57"/>
  <c r="P7565" i="57"/>
  <c r="T7565" i="57"/>
  <c r="Q7566" i="57"/>
  <c r="P7566" i="57"/>
  <c r="T7566" i="57"/>
  <c r="Q7567" i="57"/>
  <c r="P7567" i="57"/>
  <c r="T7567" i="57"/>
  <c r="Q7568" i="57"/>
  <c r="P7568" i="57"/>
  <c r="T7568" i="57"/>
  <c r="Q7569" i="57"/>
  <c r="P7569" i="57"/>
  <c r="T7569" i="57"/>
  <c r="Q7570" i="57"/>
  <c r="P7570" i="57"/>
  <c r="T7570" i="57"/>
  <c r="Q7571" i="57"/>
  <c r="P7571" i="57"/>
  <c r="T7571" i="57"/>
  <c r="Q7572" i="57"/>
  <c r="P7572" i="57"/>
  <c r="T7572" i="57"/>
  <c r="Q7573" i="57"/>
  <c r="P7573" i="57"/>
  <c r="T7573" i="57"/>
  <c r="Q7574" i="57"/>
  <c r="P7574" i="57"/>
  <c r="T7574" i="57"/>
  <c r="Q7575" i="57"/>
  <c r="P7575" i="57"/>
  <c r="T7575" i="57"/>
  <c r="Q7576" i="57"/>
  <c r="P7576" i="57"/>
  <c r="T7576" i="57"/>
  <c r="Q7577" i="57"/>
  <c r="P7577" i="57"/>
  <c r="T7577" i="57"/>
  <c r="Q7578" i="57"/>
  <c r="P7578" i="57"/>
  <c r="T7578" i="57"/>
  <c r="Q7579" i="57"/>
  <c r="P7579" i="57"/>
  <c r="T7579" i="57"/>
  <c r="Q7580" i="57"/>
  <c r="P7580" i="57"/>
  <c r="T7580" i="57"/>
  <c r="Q7581" i="57"/>
  <c r="P7581" i="57"/>
  <c r="T7581" i="57"/>
  <c r="Q7582" i="57"/>
  <c r="P7582" i="57"/>
  <c r="T7582" i="57"/>
  <c r="Q7583" i="57"/>
  <c r="P7583" i="57"/>
  <c r="T7583" i="57"/>
  <c r="Q7584" i="57"/>
  <c r="P7584" i="57"/>
  <c r="T7584" i="57"/>
  <c r="Q7585" i="57"/>
  <c r="P7585" i="57"/>
  <c r="T7585" i="57"/>
  <c r="Q7586" i="57"/>
  <c r="P7586" i="57"/>
  <c r="T7586" i="57"/>
  <c r="Q7587" i="57"/>
  <c r="P7587" i="57"/>
  <c r="T7587" i="57"/>
  <c r="Q7588" i="57"/>
  <c r="P7588" i="57"/>
  <c r="T7588" i="57"/>
  <c r="Q7589" i="57"/>
  <c r="P7589" i="57"/>
  <c r="T7589" i="57"/>
  <c r="Q7590" i="57"/>
  <c r="P7590" i="57"/>
  <c r="T7590" i="57"/>
  <c r="Q7591" i="57"/>
  <c r="P7591" i="57"/>
  <c r="T7591" i="57"/>
  <c r="Q7592" i="57"/>
  <c r="P7592" i="57"/>
  <c r="T7592" i="57"/>
  <c r="Q7593" i="57"/>
  <c r="P7593" i="57"/>
  <c r="T7593" i="57"/>
  <c r="Q7594" i="57"/>
  <c r="P7594" i="57"/>
  <c r="T7594" i="57"/>
  <c r="Q7595" i="57"/>
  <c r="P7595" i="57"/>
  <c r="T7595" i="57"/>
  <c r="Q7596" i="57"/>
  <c r="P7596" i="57"/>
  <c r="T7596" i="57"/>
  <c r="Q7597" i="57"/>
  <c r="P7597" i="57"/>
  <c r="T7597" i="57"/>
  <c r="Q7598" i="57"/>
  <c r="P7598" i="57"/>
  <c r="T7598" i="57"/>
  <c r="Q7599" i="57"/>
  <c r="P7599" i="57"/>
  <c r="T7599" i="57"/>
  <c r="Q7600" i="57"/>
  <c r="P7600" i="57"/>
  <c r="T7600" i="57"/>
  <c r="Q7601" i="57"/>
  <c r="P7601" i="57"/>
  <c r="T7601" i="57"/>
  <c r="Q7602" i="57"/>
  <c r="P7602" i="57"/>
  <c r="T7602" i="57"/>
  <c r="Q7603" i="57"/>
  <c r="P7603" i="57"/>
  <c r="T7603" i="57"/>
  <c r="Q7604" i="57"/>
  <c r="P7604" i="57"/>
  <c r="T7604" i="57"/>
  <c r="Q7605" i="57"/>
  <c r="P7605" i="57"/>
  <c r="T7605" i="57"/>
  <c r="Q7606" i="57"/>
  <c r="P7606" i="57"/>
  <c r="T7606" i="57"/>
  <c r="Q7607" i="57"/>
  <c r="P7607" i="57"/>
  <c r="T7607" i="57"/>
  <c r="Q7608" i="57"/>
  <c r="P7608" i="57"/>
  <c r="T7608" i="57"/>
  <c r="Q7609" i="57"/>
  <c r="P7609" i="57"/>
  <c r="T7609" i="57"/>
  <c r="Q7610" i="57"/>
  <c r="P7610" i="57"/>
  <c r="T7610" i="57"/>
  <c r="Q7611" i="57"/>
  <c r="P7611" i="57"/>
  <c r="T7611" i="57"/>
  <c r="Q7612" i="57"/>
  <c r="P7612" i="57"/>
  <c r="T7612" i="57"/>
  <c r="Q7613" i="57"/>
  <c r="P7613" i="57"/>
  <c r="T7613" i="57"/>
  <c r="Q7614" i="57"/>
  <c r="P7614" i="57"/>
  <c r="T7614" i="57"/>
  <c r="Q7615" i="57"/>
  <c r="P7615" i="57"/>
  <c r="T7615" i="57"/>
  <c r="Q7616" i="57"/>
  <c r="P7616" i="57"/>
  <c r="T7616" i="57"/>
  <c r="Q7617" i="57"/>
  <c r="P7617" i="57"/>
  <c r="T7617" i="57"/>
  <c r="Q7618" i="57"/>
  <c r="P7618" i="57"/>
  <c r="T7618" i="57"/>
  <c r="Q7619" i="57"/>
  <c r="P7619" i="57"/>
  <c r="T7619" i="57"/>
  <c r="Q7620" i="57"/>
  <c r="P7620" i="57"/>
  <c r="T7620" i="57"/>
  <c r="Q7621" i="57"/>
  <c r="P7621" i="57"/>
  <c r="T7621" i="57"/>
  <c r="Q7622" i="57"/>
  <c r="P7622" i="57"/>
  <c r="T7622" i="57"/>
  <c r="Q7623" i="57"/>
  <c r="P7623" i="57"/>
  <c r="T7623" i="57"/>
  <c r="Q7624" i="57"/>
  <c r="P7624" i="57"/>
  <c r="T7624" i="57"/>
  <c r="Q7625" i="57"/>
  <c r="P7625" i="57"/>
  <c r="T7625" i="57"/>
  <c r="Q7626" i="57"/>
  <c r="P7626" i="57"/>
  <c r="T7626" i="57"/>
  <c r="Q7627" i="57"/>
  <c r="P7627" i="57"/>
  <c r="T7627" i="57"/>
  <c r="Q7628" i="57"/>
  <c r="P7628" i="57"/>
  <c r="T7628" i="57"/>
  <c r="Q7629" i="57"/>
  <c r="P7629" i="57"/>
  <c r="T7629" i="57"/>
  <c r="Q7630" i="57"/>
  <c r="P7630" i="57"/>
  <c r="T7630" i="57"/>
  <c r="Q7631" i="57"/>
  <c r="P7631" i="57"/>
  <c r="T7631" i="57"/>
  <c r="Q7632" i="57"/>
  <c r="P7632" i="57"/>
  <c r="T7632" i="57"/>
  <c r="Q7633" i="57"/>
  <c r="P7633" i="57"/>
  <c r="T7633" i="57"/>
  <c r="Q7634" i="57"/>
  <c r="P7634" i="57"/>
  <c r="T7634" i="57"/>
  <c r="Q7635" i="57"/>
  <c r="P7635" i="57"/>
  <c r="T7635" i="57"/>
  <c r="Q7636" i="57"/>
  <c r="P7636" i="57"/>
  <c r="T7636" i="57"/>
  <c r="Q7637" i="57"/>
  <c r="P7637" i="57"/>
  <c r="T7637" i="57"/>
  <c r="Q7638" i="57"/>
  <c r="P7638" i="57"/>
  <c r="T7638" i="57"/>
  <c r="Q7639" i="57"/>
  <c r="P7639" i="57"/>
  <c r="T7639" i="57"/>
  <c r="Q7640" i="57"/>
  <c r="P7640" i="57"/>
  <c r="T7640" i="57"/>
  <c r="Q7641" i="57"/>
  <c r="P7641" i="57"/>
  <c r="T7641" i="57"/>
  <c r="Q7642" i="57"/>
  <c r="P7642" i="57"/>
  <c r="T7642" i="57"/>
  <c r="Q7643" i="57"/>
  <c r="P7643" i="57"/>
  <c r="T7643" i="57"/>
  <c r="Q7644" i="57"/>
  <c r="P7644" i="57"/>
  <c r="T7644" i="57"/>
  <c r="Q7645" i="57"/>
  <c r="P7645" i="57"/>
  <c r="T7645" i="57"/>
  <c r="Q7646" i="57"/>
  <c r="P7646" i="57"/>
  <c r="T7646" i="57"/>
  <c r="Q7647" i="57"/>
  <c r="P7647" i="57"/>
  <c r="T7647" i="57"/>
  <c r="Q7648" i="57"/>
  <c r="P7648" i="57"/>
  <c r="T7648" i="57"/>
  <c r="Q7649" i="57"/>
  <c r="P7649" i="57"/>
  <c r="T7649" i="57"/>
  <c r="Q7650" i="57"/>
  <c r="P7650" i="57"/>
  <c r="T7650" i="57"/>
  <c r="Q7651" i="57"/>
  <c r="P7651" i="57"/>
  <c r="T7651" i="57"/>
  <c r="Q7652" i="57"/>
  <c r="P7652" i="57"/>
  <c r="T7652" i="57"/>
  <c r="Q7653" i="57"/>
  <c r="P7653" i="57"/>
  <c r="T7653" i="57"/>
  <c r="Q7654" i="57"/>
  <c r="P7654" i="57"/>
  <c r="T7654" i="57"/>
  <c r="Q7655" i="57"/>
  <c r="P7655" i="57"/>
  <c r="T7655" i="57"/>
  <c r="Q7656" i="57"/>
  <c r="P7656" i="57"/>
  <c r="T7656" i="57"/>
  <c r="Q7657" i="57"/>
  <c r="P7657" i="57"/>
  <c r="T7657" i="57"/>
  <c r="Q7658" i="57"/>
  <c r="P7658" i="57"/>
  <c r="T7658" i="57"/>
  <c r="Q7659" i="57"/>
  <c r="P7659" i="57"/>
  <c r="T7659" i="57"/>
  <c r="Q7660" i="57"/>
  <c r="P7660" i="57"/>
  <c r="T7660" i="57"/>
  <c r="Q7661" i="57"/>
  <c r="P7661" i="57"/>
  <c r="T7661" i="57"/>
  <c r="Q7662" i="57"/>
  <c r="P7662" i="57"/>
  <c r="T7662" i="57"/>
  <c r="Q7663" i="57"/>
  <c r="P7663" i="57"/>
  <c r="T7663" i="57"/>
  <c r="Q7664" i="57"/>
  <c r="P7664" i="57"/>
  <c r="T7664" i="57"/>
  <c r="Q7665" i="57"/>
  <c r="P7665" i="57"/>
  <c r="T7665" i="57"/>
  <c r="Q7666" i="57"/>
  <c r="P7666" i="57"/>
  <c r="T7666" i="57"/>
  <c r="Q7667" i="57"/>
  <c r="P7667" i="57"/>
  <c r="T7667" i="57"/>
  <c r="Q7668" i="57"/>
  <c r="P7668" i="57"/>
  <c r="T7668" i="57"/>
  <c r="Q7669" i="57"/>
  <c r="P7669" i="57"/>
  <c r="T7669" i="57"/>
  <c r="Q7670" i="57"/>
  <c r="P7670" i="57"/>
  <c r="T7670" i="57"/>
  <c r="Q7671" i="57"/>
  <c r="P7671" i="57"/>
  <c r="T7671" i="57"/>
  <c r="Q7672" i="57"/>
  <c r="P7672" i="57"/>
  <c r="T7672" i="57"/>
  <c r="Q7673" i="57"/>
  <c r="P7673" i="57"/>
  <c r="T7673" i="57"/>
  <c r="Q7674" i="57"/>
  <c r="P7674" i="57"/>
  <c r="T7674" i="57"/>
  <c r="Q7675" i="57"/>
  <c r="P7675" i="57"/>
  <c r="T7675" i="57"/>
  <c r="Q7676" i="57"/>
  <c r="P7676" i="57"/>
  <c r="T7676" i="57"/>
  <c r="Q7677" i="57"/>
  <c r="P7677" i="57"/>
  <c r="T7677" i="57"/>
  <c r="Q7678" i="57"/>
  <c r="P7678" i="57"/>
  <c r="T7678" i="57"/>
  <c r="Q7679" i="57"/>
  <c r="P7679" i="57"/>
  <c r="T7679" i="57"/>
  <c r="Q7680" i="57"/>
  <c r="P7680" i="57"/>
  <c r="T7680" i="57"/>
  <c r="Q7681" i="57"/>
  <c r="P7681" i="57"/>
  <c r="T7681" i="57"/>
  <c r="Q7682" i="57"/>
  <c r="P7682" i="57"/>
  <c r="T7682" i="57"/>
  <c r="Q7683" i="57"/>
  <c r="P7683" i="57"/>
  <c r="T7683" i="57"/>
  <c r="Q7684" i="57"/>
  <c r="P7684" i="57"/>
  <c r="T7684" i="57"/>
  <c r="Q7685" i="57"/>
  <c r="P7685" i="57"/>
  <c r="T7685" i="57"/>
  <c r="Q7686" i="57"/>
  <c r="P7686" i="57"/>
  <c r="T7686" i="57"/>
  <c r="Q7687" i="57"/>
  <c r="P7687" i="57"/>
  <c r="T7687" i="57"/>
  <c r="Q7688" i="57"/>
  <c r="P7688" i="57"/>
  <c r="T7688" i="57"/>
  <c r="Q7689" i="57"/>
  <c r="P7689" i="57"/>
  <c r="T7689" i="57"/>
  <c r="Q7690" i="57"/>
  <c r="P7690" i="57"/>
  <c r="T7690" i="57"/>
  <c r="Q7691" i="57"/>
  <c r="P7691" i="57"/>
  <c r="T7691" i="57"/>
  <c r="Q7692" i="57"/>
  <c r="P7692" i="57"/>
  <c r="T7692" i="57"/>
  <c r="Q7693" i="57"/>
  <c r="P7693" i="57"/>
  <c r="T7693" i="57"/>
  <c r="Q7694" i="57"/>
  <c r="P7694" i="57"/>
  <c r="T7694" i="57"/>
  <c r="Q7695" i="57"/>
  <c r="P7695" i="57"/>
  <c r="T7695" i="57"/>
  <c r="Q7696" i="57"/>
  <c r="P7696" i="57"/>
  <c r="T7696" i="57"/>
  <c r="Q7697" i="57"/>
  <c r="P7697" i="57"/>
  <c r="T7697" i="57"/>
  <c r="Q7698" i="57"/>
  <c r="P7698" i="57"/>
  <c r="T7698" i="57"/>
  <c r="Q7699" i="57"/>
  <c r="P7699" i="57"/>
  <c r="T7699" i="57"/>
  <c r="Q7700" i="57"/>
  <c r="P7700" i="57"/>
  <c r="T7700" i="57"/>
  <c r="Q7701" i="57"/>
  <c r="P7701" i="57"/>
  <c r="T7701" i="57"/>
  <c r="Q7702" i="57"/>
  <c r="P7702" i="57"/>
  <c r="T7702" i="57"/>
  <c r="Q7703" i="57"/>
  <c r="P7703" i="57"/>
  <c r="T7703" i="57"/>
  <c r="Q7704" i="57"/>
  <c r="P7704" i="57"/>
  <c r="T7704" i="57"/>
  <c r="Q7705" i="57"/>
  <c r="P7705" i="57"/>
  <c r="T7705" i="57"/>
  <c r="Q7706" i="57"/>
  <c r="P7706" i="57"/>
  <c r="T7706" i="57"/>
  <c r="Q7707" i="57"/>
  <c r="P7707" i="57"/>
  <c r="T7707" i="57"/>
  <c r="Q7708" i="57"/>
  <c r="P7708" i="57"/>
  <c r="T7708" i="57"/>
  <c r="Q7709" i="57"/>
  <c r="P7709" i="57"/>
  <c r="T7709" i="57"/>
  <c r="Q7710" i="57"/>
  <c r="P7710" i="57"/>
  <c r="T7710" i="57"/>
  <c r="Q7711" i="57"/>
  <c r="P7711" i="57"/>
  <c r="T7711" i="57"/>
  <c r="Q7712" i="57"/>
  <c r="P7712" i="57"/>
  <c r="T7712" i="57"/>
  <c r="Q7713" i="57"/>
  <c r="P7713" i="57"/>
  <c r="T7713" i="57"/>
  <c r="Q7714" i="57"/>
  <c r="P7714" i="57"/>
  <c r="T7714" i="57"/>
  <c r="Q7715" i="57"/>
  <c r="P7715" i="57"/>
  <c r="T7715" i="57"/>
  <c r="Q7716" i="57"/>
  <c r="P7716" i="57"/>
  <c r="T7716" i="57"/>
  <c r="Q7717" i="57"/>
  <c r="P7717" i="57"/>
  <c r="T7717" i="57"/>
  <c r="Q7718" i="57"/>
  <c r="P7718" i="57"/>
  <c r="T7718" i="57"/>
  <c r="Q7719" i="57"/>
  <c r="P7719" i="57"/>
  <c r="T7719" i="57"/>
  <c r="Q7720" i="57"/>
  <c r="P7720" i="57"/>
  <c r="T7720" i="57"/>
  <c r="Q7721" i="57"/>
  <c r="P7721" i="57"/>
  <c r="T7721" i="57"/>
  <c r="Q7722" i="57"/>
  <c r="P7722" i="57"/>
  <c r="T7722" i="57"/>
  <c r="Q7723" i="57"/>
  <c r="P7723" i="57"/>
  <c r="T7723" i="57"/>
  <c r="Q7724" i="57"/>
  <c r="P7724" i="57"/>
  <c r="T7724" i="57"/>
  <c r="Q7725" i="57"/>
  <c r="P7725" i="57"/>
  <c r="T7725" i="57"/>
  <c r="Q7726" i="57"/>
  <c r="P7726" i="57"/>
  <c r="T7726" i="57"/>
  <c r="Q7727" i="57"/>
  <c r="P7727" i="57"/>
  <c r="T7727" i="57"/>
  <c r="Q7728" i="57"/>
  <c r="P7728" i="57"/>
  <c r="T7728" i="57"/>
  <c r="Q7729" i="57"/>
  <c r="P7729" i="57"/>
  <c r="T7729" i="57"/>
  <c r="Q7730" i="57"/>
  <c r="P7730" i="57"/>
  <c r="T7730" i="57"/>
  <c r="Q7731" i="57"/>
  <c r="P7731" i="57"/>
  <c r="T7731" i="57"/>
  <c r="Q7732" i="57"/>
  <c r="P7732" i="57"/>
  <c r="T7732" i="57"/>
  <c r="Q7733" i="57"/>
  <c r="P7733" i="57"/>
  <c r="T7733" i="57"/>
  <c r="Q7734" i="57"/>
  <c r="P7734" i="57"/>
  <c r="T7734" i="57"/>
  <c r="Q7735" i="57"/>
  <c r="P7735" i="57"/>
  <c r="T7735" i="57"/>
  <c r="Q7736" i="57"/>
  <c r="P7736" i="57"/>
  <c r="T7736" i="57"/>
  <c r="Q7737" i="57"/>
  <c r="P7737" i="57"/>
  <c r="T7737" i="57"/>
  <c r="Q7738" i="57"/>
  <c r="P7738" i="57"/>
  <c r="T7738" i="57"/>
  <c r="Q7739" i="57"/>
  <c r="P7739" i="57"/>
  <c r="T7739" i="57"/>
  <c r="Q7740" i="57"/>
  <c r="P7740" i="57"/>
  <c r="T7740" i="57"/>
  <c r="Q7741" i="57"/>
  <c r="P7741" i="57"/>
  <c r="T7741" i="57"/>
  <c r="Q7742" i="57"/>
  <c r="P7742" i="57"/>
  <c r="T7742" i="57"/>
  <c r="Q7743" i="57"/>
  <c r="P7743" i="57"/>
  <c r="T7743" i="57"/>
  <c r="Q7744" i="57"/>
  <c r="P7744" i="57"/>
  <c r="T7744" i="57"/>
  <c r="Q7745" i="57"/>
  <c r="P7745" i="57"/>
  <c r="T7745" i="57"/>
  <c r="Q7746" i="57"/>
  <c r="P7746" i="57"/>
  <c r="T7746" i="57"/>
  <c r="Q7747" i="57"/>
  <c r="P7747" i="57"/>
  <c r="T7747" i="57"/>
  <c r="Q7748" i="57"/>
  <c r="P7748" i="57"/>
  <c r="T7748" i="57"/>
  <c r="Q7749" i="57"/>
  <c r="P7749" i="57"/>
  <c r="T7749" i="57"/>
  <c r="Q7750" i="57"/>
  <c r="P7750" i="57"/>
  <c r="T7750" i="57"/>
  <c r="Q7751" i="57"/>
  <c r="P7751" i="57"/>
  <c r="T7751" i="57"/>
  <c r="Q7752" i="57"/>
  <c r="P7752" i="57"/>
  <c r="T7752" i="57"/>
  <c r="Q7753" i="57"/>
  <c r="P7753" i="57"/>
  <c r="T7753" i="57"/>
  <c r="Q7754" i="57"/>
  <c r="P7754" i="57"/>
  <c r="T7754" i="57"/>
  <c r="Q7755" i="57"/>
  <c r="P7755" i="57"/>
  <c r="T7755" i="57"/>
  <c r="Q7756" i="57"/>
  <c r="P7756" i="57"/>
  <c r="T7756" i="57"/>
  <c r="Q7757" i="57"/>
  <c r="P7757" i="57"/>
  <c r="T7757" i="57"/>
  <c r="Q7758" i="57"/>
  <c r="P7758" i="57"/>
  <c r="T7758" i="57"/>
  <c r="Q7759" i="57"/>
  <c r="P7759" i="57"/>
  <c r="T7759" i="57"/>
  <c r="Q7760" i="57"/>
  <c r="P7760" i="57"/>
  <c r="T7760" i="57"/>
  <c r="Q7761" i="57"/>
  <c r="P7761" i="57"/>
  <c r="T7761" i="57"/>
  <c r="Q7762" i="57"/>
  <c r="P7762" i="57"/>
  <c r="T7762" i="57"/>
  <c r="Q7763" i="57"/>
  <c r="P7763" i="57"/>
  <c r="T7763" i="57"/>
  <c r="Q7764" i="57"/>
  <c r="P7764" i="57"/>
  <c r="T7764" i="57"/>
  <c r="Q7765" i="57"/>
  <c r="P7765" i="57"/>
  <c r="T7765" i="57"/>
  <c r="Q7766" i="57"/>
  <c r="P7766" i="57"/>
  <c r="T7766" i="57"/>
  <c r="Q7767" i="57"/>
  <c r="P7767" i="57"/>
  <c r="T7767" i="57"/>
  <c r="Q7768" i="57"/>
  <c r="P7768" i="57"/>
  <c r="T7768" i="57"/>
  <c r="Q7769" i="57"/>
  <c r="P7769" i="57"/>
  <c r="T7769" i="57"/>
  <c r="Q7770" i="57"/>
  <c r="P7770" i="57"/>
  <c r="T7770" i="57"/>
  <c r="Q7771" i="57"/>
  <c r="P7771" i="57"/>
  <c r="T7771" i="57"/>
  <c r="Q7772" i="57"/>
  <c r="P7772" i="57"/>
  <c r="T7772" i="57"/>
  <c r="Q7773" i="57"/>
  <c r="P7773" i="57"/>
  <c r="T7773" i="57"/>
  <c r="Q7774" i="57"/>
  <c r="P7774" i="57"/>
  <c r="T7774" i="57"/>
  <c r="Q7775" i="57"/>
  <c r="P7775" i="57"/>
  <c r="T7775" i="57"/>
  <c r="Q7776" i="57"/>
  <c r="P7776" i="57"/>
  <c r="T7776" i="57"/>
  <c r="Q7777" i="57"/>
  <c r="P7777" i="57"/>
  <c r="T7777" i="57"/>
  <c r="Q7778" i="57"/>
  <c r="P7778" i="57"/>
  <c r="T7778" i="57"/>
  <c r="Q7779" i="57"/>
  <c r="P7779" i="57"/>
  <c r="T7779" i="57"/>
  <c r="Q7780" i="57"/>
  <c r="P7780" i="57"/>
  <c r="T7780" i="57"/>
  <c r="Q7781" i="57"/>
  <c r="P7781" i="57"/>
  <c r="T7781" i="57"/>
  <c r="Q7782" i="57"/>
  <c r="P7782" i="57"/>
  <c r="T7782" i="57"/>
  <c r="Q7783" i="57"/>
  <c r="P7783" i="57"/>
  <c r="T7783" i="57"/>
  <c r="Q7784" i="57"/>
  <c r="P7784" i="57"/>
  <c r="T7784" i="57"/>
  <c r="Q7785" i="57"/>
  <c r="P7785" i="57"/>
  <c r="T7785" i="57"/>
  <c r="Q7786" i="57"/>
  <c r="P7786" i="57"/>
  <c r="T7786" i="57"/>
  <c r="Q7787" i="57"/>
  <c r="P7787" i="57"/>
  <c r="T7787" i="57"/>
  <c r="Q7788" i="57"/>
  <c r="P7788" i="57"/>
  <c r="T7788" i="57"/>
  <c r="Q7789" i="57"/>
  <c r="P7789" i="57"/>
  <c r="T7789" i="57"/>
  <c r="Q7790" i="57"/>
  <c r="P7790" i="57"/>
  <c r="T7790" i="57"/>
  <c r="Q7791" i="57"/>
  <c r="P7791" i="57"/>
  <c r="T7791" i="57"/>
  <c r="Q7792" i="57"/>
  <c r="P7792" i="57"/>
  <c r="T7792" i="57"/>
  <c r="Q7793" i="57"/>
  <c r="P7793" i="57"/>
  <c r="T7793" i="57"/>
  <c r="Q7794" i="57"/>
  <c r="P7794" i="57"/>
  <c r="T7794" i="57"/>
  <c r="Q7795" i="57"/>
  <c r="P7795" i="57"/>
  <c r="T7795" i="57"/>
  <c r="Q7796" i="57"/>
  <c r="P7796" i="57"/>
  <c r="T7796" i="57"/>
  <c r="Q7797" i="57"/>
  <c r="P7797" i="57"/>
  <c r="T7797" i="57"/>
  <c r="Q7798" i="57"/>
  <c r="P7798" i="57"/>
  <c r="T7798" i="57"/>
  <c r="Q7799" i="57"/>
  <c r="P7799" i="57"/>
  <c r="T7799" i="57"/>
  <c r="Q7800" i="57"/>
  <c r="P7800" i="57"/>
  <c r="T7800" i="57"/>
  <c r="Q7801" i="57"/>
  <c r="P7801" i="57"/>
  <c r="T7801" i="57"/>
  <c r="Q7802" i="57"/>
  <c r="P7802" i="57"/>
  <c r="T7802" i="57"/>
  <c r="Q7803" i="57"/>
  <c r="P7803" i="57"/>
  <c r="T7803" i="57"/>
  <c r="Q7804" i="57"/>
  <c r="P7804" i="57"/>
  <c r="T7804" i="57"/>
  <c r="Q7805" i="57"/>
  <c r="P7805" i="57"/>
  <c r="T7805" i="57"/>
  <c r="Q7806" i="57"/>
  <c r="P7806" i="57"/>
  <c r="T7806" i="57"/>
  <c r="Q7807" i="57"/>
  <c r="P7807" i="57"/>
  <c r="T7807" i="57"/>
  <c r="Q7808" i="57"/>
  <c r="P7808" i="57"/>
  <c r="T7808" i="57"/>
  <c r="Q7809" i="57"/>
  <c r="P7809" i="57"/>
  <c r="T7809" i="57"/>
  <c r="Q7810" i="57"/>
  <c r="P7810" i="57"/>
  <c r="T7810" i="57"/>
  <c r="Q7811" i="57"/>
  <c r="P7811" i="57"/>
  <c r="T7811" i="57"/>
  <c r="Q7812" i="57"/>
  <c r="P7812" i="57"/>
  <c r="T7812" i="57"/>
  <c r="Q7813" i="57"/>
  <c r="P7813" i="57"/>
  <c r="T7813" i="57"/>
  <c r="Q7814" i="57"/>
  <c r="P7814" i="57"/>
  <c r="T7814" i="57"/>
  <c r="Q7815" i="57"/>
  <c r="P7815" i="57"/>
  <c r="T7815" i="57"/>
  <c r="Q7816" i="57"/>
  <c r="P7816" i="57"/>
  <c r="T7816" i="57"/>
  <c r="Q7817" i="57"/>
  <c r="P7817" i="57"/>
  <c r="T7817" i="57"/>
  <c r="Q7818" i="57"/>
  <c r="P7818" i="57"/>
  <c r="T7818" i="57"/>
  <c r="Q7819" i="57"/>
  <c r="P7819" i="57"/>
  <c r="T7819" i="57"/>
  <c r="Q7820" i="57"/>
  <c r="P7820" i="57"/>
  <c r="T7820" i="57"/>
  <c r="Q7821" i="57"/>
  <c r="P7821" i="57"/>
  <c r="T7821" i="57"/>
  <c r="Q7822" i="57"/>
  <c r="P7822" i="57"/>
  <c r="T7822" i="57"/>
  <c r="Q7823" i="57"/>
  <c r="P7823" i="57"/>
  <c r="T7823" i="57"/>
  <c r="Q7824" i="57"/>
  <c r="P7824" i="57"/>
  <c r="T7824" i="57"/>
  <c r="Q7825" i="57"/>
  <c r="P7825" i="57"/>
  <c r="T7825" i="57"/>
  <c r="Q7826" i="57"/>
  <c r="P7826" i="57"/>
  <c r="T7826" i="57"/>
  <c r="Q7827" i="57"/>
  <c r="P7827" i="57"/>
  <c r="T7827" i="57"/>
  <c r="Q7828" i="57"/>
  <c r="P7828" i="57"/>
  <c r="T7828" i="57"/>
  <c r="Q7829" i="57"/>
  <c r="P7829" i="57"/>
  <c r="T7829" i="57"/>
  <c r="Q7830" i="57"/>
  <c r="P7830" i="57"/>
  <c r="T7830" i="57"/>
  <c r="Q7831" i="57"/>
  <c r="P7831" i="57"/>
  <c r="T7831" i="57"/>
  <c r="Q7832" i="57"/>
  <c r="P7832" i="57"/>
  <c r="T7832" i="57"/>
  <c r="Q7833" i="57"/>
  <c r="P7833" i="57"/>
  <c r="T7833" i="57"/>
  <c r="Q7834" i="57"/>
  <c r="P7834" i="57"/>
  <c r="T7834" i="57"/>
  <c r="Q7835" i="57"/>
  <c r="P7835" i="57"/>
  <c r="T7835" i="57"/>
  <c r="Q7836" i="57"/>
  <c r="P7836" i="57"/>
  <c r="T7836" i="57"/>
  <c r="Q7837" i="57"/>
  <c r="P7837" i="57"/>
  <c r="T7837" i="57"/>
  <c r="Q7838" i="57"/>
  <c r="P7838" i="57"/>
  <c r="T7838" i="57"/>
  <c r="Q7839" i="57"/>
  <c r="P7839" i="57"/>
  <c r="T7839" i="57"/>
  <c r="Q7840" i="57"/>
  <c r="P7840" i="57"/>
  <c r="T7840" i="57"/>
  <c r="Q7841" i="57"/>
  <c r="P7841" i="57"/>
  <c r="T7841" i="57"/>
  <c r="Q7842" i="57"/>
  <c r="P7842" i="57"/>
  <c r="T7842" i="57"/>
  <c r="Q7843" i="57"/>
  <c r="P7843" i="57"/>
  <c r="T7843" i="57"/>
  <c r="Q7844" i="57"/>
  <c r="P7844" i="57"/>
  <c r="T7844" i="57"/>
  <c r="Q7845" i="57"/>
  <c r="P7845" i="57"/>
  <c r="T7845" i="57"/>
  <c r="Q7846" i="57"/>
  <c r="P7846" i="57"/>
  <c r="T7846" i="57"/>
  <c r="Q7847" i="57"/>
  <c r="P7847" i="57"/>
  <c r="T7847" i="57"/>
  <c r="Q7848" i="57"/>
  <c r="P7848" i="57"/>
  <c r="T7848" i="57"/>
  <c r="Q7849" i="57"/>
  <c r="P7849" i="57"/>
  <c r="T7849" i="57"/>
  <c r="Q7850" i="57"/>
  <c r="P7850" i="57"/>
  <c r="T7850" i="57"/>
  <c r="Q7851" i="57"/>
  <c r="P7851" i="57"/>
  <c r="T7851" i="57"/>
  <c r="Q7852" i="57"/>
  <c r="P7852" i="57"/>
  <c r="T7852" i="57"/>
  <c r="Q7853" i="57"/>
  <c r="P7853" i="57"/>
  <c r="T7853" i="57"/>
  <c r="Q7854" i="57"/>
  <c r="P7854" i="57"/>
  <c r="T7854" i="57"/>
  <c r="Q7855" i="57"/>
  <c r="P7855" i="57"/>
  <c r="T7855" i="57"/>
  <c r="Q7856" i="57"/>
  <c r="P7856" i="57"/>
  <c r="T7856" i="57"/>
  <c r="Q7857" i="57"/>
  <c r="P7857" i="57"/>
  <c r="T7857" i="57"/>
  <c r="Q7858" i="57"/>
  <c r="P7858" i="57"/>
  <c r="T7858" i="57"/>
  <c r="Q7859" i="57"/>
  <c r="P7859" i="57"/>
  <c r="T7859" i="57"/>
  <c r="Q7860" i="57"/>
  <c r="P7860" i="57"/>
  <c r="T7860" i="57"/>
  <c r="Q7861" i="57"/>
  <c r="P7861" i="57"/>
  <c r="T7861" i="57"/>
  <c r="Q7862" i="57"/>
  <c r="P7862" i="57"/>
  <c r="T7862" i="57"/>
  <c r="Q7863" i="57"/>
  <c r="P7863" i="57"/>
  <c r="T7863" i="57"/>
  <c r="Q7864" i="57"/>
  <c r="P7864" i="57"/>
  <c r="T7864" i="57"/>
  <c r="Q7865" i="57"/>
  <c r="P7865" i="57"/>
  <c r="T7865" i="57"/>
  <c r="Q7866" i="57"/>
  <c r="P7866" i="57"/>
  <c r="T7866" i="57"/>
  <c r="Q7867" i="57"/>
  <c r="P7867" i="57"/>
  <c r="T7867" i="57"/>
  <c r="Q7868" i="57"/>
  <c r="P7868" i="57"/>
  <c r="T7868" i="57"/>
  <c r="Q7869" i="57"/>
  <c r="P7869" i="57"/>
  <c r="T7869" i="57"/>
  <c r="Q7870" i="57"/>
  <c r="P7870" i="57"/>
  <c r="T7870" i="57"/>
  <c r="Q7871" i="57"/>
  <c r="P7871" i="57"/>
  <c r="T7871" i="57"/>
  <c r="Q7872" i="57"/>
  <c r="P7872" i="57"/>
  <c r="T7872" i="57"/>
  <c r="Q7873" i="57"/>
  <c r="P7873" i="57"/>
  <c r="T7873" i="57"/>
  <c r="Q7874" i="57"/>
  <c r="P7874" i="57"/>
  <c r="T7874" i="57"/>
  <c r="Q7875" i="57"/>
  <c r="P7875" i="57"/>
  <c r="T7875" i="57"/>
  <c r="Q7876" i="57"/>
  <c r="P7876" i="57"/>
  <c r="T7876" i="57"/>
  <c r="Q7877" i="57"/>
  <c r="P7877" i="57"/>
  <c r="T7877" i="57"/>
  <c r="Q7878" i="57"/>
  <c r="P7878" i="57"/>
  <c r="T7878" i="57"/>
  <c r="Q7879" i="57"/>
  <c r="P7879" i="57"/>
  <c r="T7879" i="57"/>
  <c r="Q7880" i="57"/>
  <c r="P7880" i="57"/>
  <c r="T7880" i="57"/>
  <c r="Q7881" i="57"/>
  <c r="P7881" i="57"/>
  <c r="T7881" i="57"/>
  <c r="Q7882" i="57"/>
  <c r="P7882" i="57"/>
  <c r="T7882" i="57"/>
  <c r="Q7883" i="57"/>
  <c r="P7883" i="57"/>
  <c r="T7883" i="57"/>
  <c r="Q7884" i="57"/>
  <c r="P7884" i="57"/>
  <c r="T7884" i="57"/>
  <c r="Q7885" i="57"/>
  <c r="P7885" i="57"/>
  <c r="T7885" i="57"/>
  <c r="Q7886" i="57"/>
  <c r="P7886" i="57"/>
  <c r="T7886" i="57"/>
  <c r="Q7887" i="57"/>
  <c r="P7887" i="57"/>
  <c r="T7887" i="57"/>
  <c r="Q7888" i="57"/>
  <c r="P7888" i="57"/>
  <c r="T7888" i="57"/>
  <c r="Q7889" i="57"/>
  <c r="P7889" i="57"/>
  <c r="T7889" i="57"/>
  <c r="Q7890" i="57"/>
  <c r="P7890" i="57"/>
  <c r="T7890" i="57"/>
  <c r="Q7891" i="57"/>
  <c r="P7891" i="57"/>
  <c r="T7891" i="57"/>
  <c r="Q7892" i="57"/>
  <c r="P7892" i="57"/>
  <c r="T7892" i="57"/>
  <c r="Q7893" i="57"/>
  <c r="P7893" i="57"/>
  <c r="T7893" i="57"/>
  <c r="Q7894" i="57"/>
  <c r="P7894" i="57"/>
  <c r="T7894" i="57"/>
  <c r="Q7895" i="57"/>
  <c r="P7895" i="57"/>
  <c r="T7895" i="57"/>
  <c r="Q7896" i="57"/>
  <c r="P7896" i="57"/>
  <c r="T7896" i="57"/>
  <c r="Q7897" i="57"/>
  <c r="P7897" i="57"/>
  <c r="T7897" i="57"/>
  <c r="Q7898" i="57"/>
  <c r="P7898" i="57"/>
  <c r="T7898" i="57"/>
  <c r="Q7899" i="57"/>
  <c r="P7899" i="57"/>
  <c r="T7899" i="57"/>
  <c r="Q7900" i="57"/>
  <c r="P7900" i="57"/>
  <c r="T7900" i="57"/>
  <c r="Q7901" i="57"/>
  <c r="P7901" i="57"/>
  <c r="T7901" i="57"/>
  <c r="Q7902" i="57"/>
  <c r="P7902" i="57"/>
  <c r="T7902" i="57"/>
  <c r="Q7903" i="57"/>
  <c r="P7903" i="57"/>
  <c r="T7903" i="57"/>
  <c r="Q7904" i="57"/>
  <c r="P7904" i="57"/>
  <c r="T7904" i="57"/>
  <c r="Q7905" i="57"/>
  <c r="P7905" i="57"/>
  <c r="T7905" i="57"/>
  <c r="Q7906" i="57"/>
  <c r="P7906" i="57"/>
  <c r="T7906" i="57"/>
  <c r="Q7907" i="57"/>
  <c r="P7907" i="57"/>
  <c r="T7907" i="57"/>
  <c r="Q7908" i="57"/>
  <c r="P7908" i="57"/>
  <c r="T7908" i="57"/>
  <c r="Q7909" i="57"/>
  <c r="P7909" i="57"/>
  <c r="T7909" i="57"/>
  <c r="Q7910" i="57"/>
  <c r="P7910" i="57"/>
  <c r="T7910" i="57"/>
  <c r="Q7911" i="57"/>
  <c r="P7911" i="57"/>
  <c r="T7911" i="57"/>
  <c r="Q7912" i="57"/>
  <c r="P7912" i="57"/>
  <c r="T7912" i="57"/>
  <c r="Q7913" i="57"/>
  <c r="P7913" i="57"/>
  <c r="T7913" i="57"/>
  <c r="Q7914" i="57"/>
  <c r="P7914" i="57"/>
  <c r="T7914" i="57"/>
  <c r="Q7915" i="57"/>
  <c r="P7915" i="57"/>
  <c r="T7915" i="57"/>
  <c r="Q7916" i="57"/>
  <c r="P7916" i="57"/>
  <c r="T7916" i="57"/>
  <c r="Q7917" i="57"/>
  <c r="P7917" i="57"/>
  <c r="T7917" i="57"/>
  <c r="Q7918" i="57"/>
  <c r="P7918" i="57"/>
  <c r="T7918" i="57"/>
  <c r="Q7919" i="57"/>
  <c r="P7919" i="57"/>
  <c r="T7919" i="57"/>
  <c r="Q7920" i="57"/>
  <c r="P7920" i="57"/>
  <c r="T7920" i="57"/>
  <c r="Q7921" i="57"/>
  <c r="P7921" i="57"/>
  <c r="T7921" i="57"/>
  <c r="Q7922" i="57"/>
  <c r="P7922" i="57"/>
  <c r="T7922" i="57"/>
  <c r="Q7923" i="57"/>
  <c r="P7923" i="57"/>
  <c r="T7923" i="57"/>
  <c r="Q7924" i="57"/>
  <c r="P7924" i="57"/>
  <c r="T7924" i="57"/>
  <c r="Q7925" i="57"/>
  <c r="P7925" i="57"/>
  <c r="T7925" i="57"/>
  <c r="Q7926" i="57"/>
  <c r="P7926" i="57"/>
  <c r="T7926" i="57"/>
  <c r="Q7927" i="57"/>
  <c r="P7927" i="57"/>
  <c r="T7927" i="57"/>
  <c r="Q7928" i="57"/>
  <c r="P7928" i="57"/>
  <c r="T7928" i="57"/>
  <c r="Q7929" i="57"/>
  <c r="P7929" i="57"/>
  <c r="T7929" i="57"/>
  <c r="Q7930" i="57"/>
  <c r="P7930" i="57"/>
  <c r="T7930" i="57"/>
  <c r="Q7931" i="57"/>
  <c r="P7931" i="57"/>
  <c r="T7931" i="57"/>
  <c r="Q7932" i="57"/>
  <c r="P7932" i="57"/>
  <c r="T7932" i="57"/>
  <c r="Q7933" i="57"/>
  <c r="P7933" i="57"/>
  <c r="T7933" i="57"/>
  <c r="Q7934" i="57"/>
  <c r="P7934" i="57"/>
  <c r="T7934" i="57"/>
  <c r="Q7935" i="57"/>
  <c r="P7935" i="57"/>
  <c r="T7935" i="57"/>
  <c r="Q7936" i="57"/>
  <c r="P7936" i="57"/>
  <c r="T7936" i="57"/>
  <c r="Q7937" i="57"/>
  <c r="P7937" i="57"/>
  <c r="T7937" i="57"/>
  <c r="Q7938" i="57"/>
  <c r="P7938" i="57"/>
  <c r="T7938" i="57"/>
  <c r="Q7939" i="57"/>
  <c r="P7939" i="57"/>
  <c r="T7939" i="57"/>
  <c r="Q7940" i="57"/>
  <c r="P7940" i="57"/>
  <c r="T7940" i="57"/>
  <c r="Q7941" i="57"/>
  <c r="P7941" i="57"/>
  <c r="T7941" i="57"/>
  <c r="Q7942" i="57"/>
  <c r="P7942" i="57"/>
  <c r="T7942" i="57"/>
  <c r="Q7943" i="57"/>
  <c r="P7943" i="57"/>
  <c r="T7943" i="57"/>
  <c r="Q7944" i="57"/>
  <c r="P7944" i="57"/>
  <c r="T7944" i="57"/>
  <c r="Q7945" i="57"/>
  <c r="P7945" i="57"/>
  <c r="T7945" i="57"/>
  <c r="Q7946" i="57"/>
  <c r="P7946" i="57"/>
  <c r="T7946" i="57"/>
  <c r="Q7947" i="57"/>
  <c r="P7947" i="57"/>
  <c r="T7947" i="57"/>
  <c r="Q7948" i="57"/>
  <c r="P7948" i="57"/>
  <c r="T7948" i="57"/>
  <c r="Q7949" i="57"/>
  <c r="P7949" i="57"/>
  <c r="T7949" i="57"/>
  <c r="Q7950" i="57"/>
  <c r="P7950" i="57"/>
  <c r="T7950" i="57"/>
  <c r="Q7951" i="57"/>
  <c r="P7951" i="57"/>
  <c r="T7951" i="57"/>
  <c r="Q7952" i="57"/>
  <c r="P7952" i="57"/>
  <c r="T7952" i="57"/>
  <c r="Q7953" i="57"/>
  <c r="P7953" i="57"/>
  <c r="T7953" i="57"/>
  <c r="Q7954" i="57"/>
  <c r="P7954" i="57"/>
  <c r="T7954" i="57"/>
  <c r="Q7955" i="57"/>
  <c r="P7955" i="57"/>
  <c r="T7955" i="57"/>
  <c r="Q7956" i="57"/>
  <c r="P7956" i="57"/>
  <c r="T7956" i="57"/>
  <c r="Q7957" i="57"/>
  <c r="P7957" i="57"/>
  <c r="T7957" i="57"/>
  <c r="Q7958" i="57"/>
  <c r="P7958" i="57"/>
  <c r="T7958" i="57"/>
  <c r="Q7959" i="57"/>
  <c r="P7959" i="57"/>
  <c r="T7959" i="57"/>
  <c r="Q7960" i="57"/>
  <c r="P7960" i="57"/>
  <c r="T7960" i="57"/>
  <c r="Q7961" i="57"/>
  <c r="P7961" i="57"/>
  <c r="T7961" i="57"/>
  <c r="Q7962" i="57"/>
  <c r="P7962" i="57"/>
  <c r="T7962" i="57"/>
  <c r="Q7963" i="57"/>
  <c r="P7963" i="57"/>
  <c r="T7963" i="57"/>
  <c r="Q7964" i="57"/>
  <c r="P7964" i="57"/>
  <c r="T7964" i="57"/>
  <c r="Q7965" i="57"/>
  <c r="P7965" i="57"/>
  <c r="T7965" i="57"/>
  <c r="Q7966" i="57"/>
  <c r="P7966" i="57"/>
  <c r="T7966" i="57"/>
  <c r="Q7967" i="57"/>
  <c r="P7967" i="57"/>
  <c r="T7967" i="57"/>
  <c r="Q7968" i="57"/>
  <c r="P7968" i="57"/>
  <c r="T7968" i="57"/>
  <c r="Q7969" i="57"/>
  <c r="P7969" i="57"/>
  <c r="T7969" i="57"/>
  <c r="Q7970" i="57"/>
  <c r="P7970" i="57"/>
  <c r="T7970" i="57"/>
  <c r="Q7971" i="57"/>
  <c r="P7971" i="57"/>
  <c r="T7971" i="57"/>
  <c r="Q7972" i="57"/>
  <c r="P7972" i="57"/>
  <c r="T7972" i="57"/>
  <c r="Q7973" i="57"/>
  <c r="P7973" i="57"/>
  <c r="T7973" i="57"/>
  <c r="Q7974" i="57"/>
  <c r="P7974" i="57"/>
  <c r="T7974" i="57"/>
  <c r="Q7975" i="57"/>
  <c r="P7975" i="57"/>
  <c r="T7975" i="57"/>
  <c r="Q7976" i="57"/>
  <c r="P7976" i="57"/>
  <c r="T7976" i="57"/>
  <c r="Q7977" i="57"/>
  <c r="P7977" i="57"/>
  <c r="T7977" i="57"/>
  <c r="Q7978" i="57"/>
  <c r="P7978" i="57"/>
  <c r="T7978" i="57"/>
  <c r="Q7979" i="57"/>
  <c r="P7979" i="57"/>
  <c r="T7979" i="57"/>
  <c r="Q7980" i="57"/>
  <c r="P7980" i="57"/>
  <c r="T7980" i="57"/>
  <c r="Q7981" i="57"/>
  <c r="P7981" i="57"/>
  <c r="T7981" i="57"/>
  <c r="Q7982" i="57"/>
  <c r="P7982" i="57"/>
  <c r="T7982" i="57"/>
  <c r="Q7983" i="57"/>
  <c r="P7983" i="57"/>
  <c r="T7983" i="57"/>
  <c r="Q7984" i="57"/>
  <c r="P7984" i="57"/>
  <c r="T7984" i="57"/>
  <c r="Q7985" i="57"/>
  <c r="P7985" i="57"/>
  <c r="T7985" i="57"/>
  <c r="Q7986" i="57"/>
  <c r="P7986" i="57"/>
  <c r="T7986" i="57"/>
  <c r="Q7987" i="57"/>
  <c r="P7987" i="57"/>
  <c r="T7987" i="57"/>
  <c r="Q7988" i="57"/>
  <c r="P7988" i="57"/>
  <c r="T7988" i="57"/>
  <c r="Q7989" i="57"/>
  <c r="P7989" i="57"/>
  <c r="T7989" i="57"/>
  <c r="Q7990" i="57"/>
  <c r="P7990" i="57"/>
  <c r="T7990" i="57"/>
  <c r="Q7991" i="57"/>
  <c r="P7991" i="57"/>
  <c r="T7991" i="57"/>
  <c r="Q7992" i="57"/>
  <c r="P7992" i="57"/>
  <c r="T7992" i="57"/>
  <c r="Q7993" i="57"/>
  <c r="P7993" i="57"/>
  <c r="T7993" i="57"/>
  <c r="Q7994" i="57"/>
  <c r="P7994" i="57"/>
  <c r="T7994" i="57"/>
  <c r="Q7995" i="57"/>
  <c r="P7995" i="57"/>
  <c r="T7995" i="57"/>
  <c r="Q7996" i="57"/>
  <c r="P7996" i="57"/>
  <c r="T7996" i="57"/>
  <c r="Q7997" i="57"/>
  <c r="P7997" i="57"/>
  <c r="T7997" i="57"/>
  <c r="Q7998" i="57"/>
  <c r="P7998" i="57"/>
  <c r="T7998" i="57"/>
  <c r="Q7999" i="57"/>
  <c r="P7999" i="57"/>
  <c r="T7999" i="57"/>
  <c r="Q8000" i="57"/>
  <c r="P8000" i="57"/>
  <c r="T8000" i="57"/>
  <c r="Q8001" i="57"/>
  <c r="P8001" i="57"/>
  <c r="T8001" i="57"/>
  <c r="Q8002" i="57"/>
  <c r="P8002" i="57"/>
  <c r="T8002" i="57"/>
  <c r="Q8003" i="57"/>
  <c r="P8003" i="57"/>
  <c r="T8003" i="57"/>
  <c r="Q8004" i="57"/>
  <c r="P8004" i="57"/>
  <c r="T8004" i="57"/>
  <c r="Q8005" i="57"/>
  <c r="P8005" i="57"/>
  <c r="T8005" i="57"/>
  <c r="Q8006" i="57"/>
  <c r="P8006" i="57"/>
  <c r="T8006" i="57"/>
  <c r="Q8007" i="57"/>
  <c r="P8007" i="57"/>
  <c r="T8007" i="57"/>
  <c r="Q8008" i="57"/>
  <c r="P8008" i="57"/>
  <c r="T8008" i="57"/>
  <c r="Q8009" i="57"/>
  <c r="P8009" i="57"/>
  <c r="T8009" i="57"/>
  <c r="Q8010" i="57"/>
  <c r="P8010" i="57"/>
  <c r="T8010" i="57"/>
  <c r="Q8011" i="57"/>
  <c r="P8011" i="57"/>
  <c r="T8011" i="57"/>
  <c r="Q8012" i="57"/>
  <c r="P8012" i="57"/>
  <c r="T8012" i="57"/>
  <c r="Q8013" i="57"/>
  <c r="P8013" i="57"/>
  <c r="T8013" i="57"/>
  <c r="Q8014" i="57"/>
  <c r="P8014" i="57"/>
  <c r="T8014" i="57"/>
  <c r="Q8015" i="57"/>
  <c r="P8015" i="57"/>
  <c r="T8015" i="57"/>
  <c r="Q8016" i="57"/>
  <c r="P8016" i="57"/>
  <c r="T8016" i="57"/>
  <c r="Q8017" i="57"/>
  <c r="P8017" i="57"/>
  <c r="T8017" i="57"/>
  <c r="Q8018" i="57"/>
  <c r="P8018" i="57"/>
  <c r="T8018" i="57"/>
  <c r="Q8019" i="57"/>
  <c r="P8019" i="57"/>
  <c r="T8019" i="57"/>
  <c r="Q8020" i="57"/>
  <c r="P8020" i="57"/>
  <c r="T8020" i="57"/>
  <c r="Q8021" i="57"/>
  <c r="P8021" i="57"/>
  <c r="T8021" i="57"/>
  <c r="Q8022" i="57"/>
  <c r="P8022" i="57"/>
  <c r="T8022" i="57"/>
  <c r="Q8023" i="57"/>
  <c r="P8023" i="57"/>
  <c r="T8023" i="57"/>
  <c r="Q8024" i="57"/>
  <c r="P8024" i="57"/>
  <c r="T8024" i="57"/>
  <c r="Q8025" i="57"/>
  <c r="P8025" i="57"/>
  <c r="T8025" i="57"/>
  <c r="Q8026" i="57"/>
  <c r="P8026" i="57"/>
  <c r="T8026" i="57"/>
  <c r="Q8027" i="57"/>
  <c r="P8027" i="57"/>
  <c r="T8027" i="57"/>
  <c r="Q8028" i="57"/>
  <c r="P8028" i="57"/>
  <c r="T8028" i="57"/>
  <c r="Q8029" i="57"/>
  <c r="P8029" i="57"/>
  <c r="T8029" i="57"/>
  <c r="Q8030" i="57"/>
  <c r="P8030" i="57"/>
  <c r="T8030" i="57"/>
  <c r="Q8031" i="57"/>
  <c r="P8031" i="57"/>
  <c r="T8031" i="57"/>
  <c r="Q8032" i="57"/>
  <c r="P8032" i="57"/>
  <c r="T8032" i="57"/>
  <c r="Q8033" i="57"/>
  <c r="P8033" i="57"/>
  <c r="T8033" i="57"/>
  <c r="Q8034" i="57"/>
  <c r="P8034" i="57"/>
  <c r="T8034" i="57"/>
  <c r="Q8035" i="57"/>
  <c r="P8035" i="57"/>
  <c r="T8035" i="57"/>
  <c r="Q8036" i="57"/>
  <c r="P8036" i="57"/>
  <c r="T8036" i="57"/>
  <c r="Q8037" i="57"/>
  <c r="P8037" i="57"/>
  <c r="T8037" i="57"/>
  <c r="Q8038" i="57"/>
  <c r="P8038" i="57"/>
  <c r="T8038" i="57"/>
  <c r="Q8039" i="57"/>
  <c r="P8039" i="57"/>
  <c r="T8039" i="57"/>
  <c r="Q8040" i="57"/>
  <c r="P8040" i="57"/>
  <c r="T8040" i="57"/>
  <c r="Q8041" i="57"/>
  <c r="P8041" i="57"/>
  <c r="T8041" i="57"/>
  <c r="Q8042" i="57"/>
  <c r="P8042" i="57"/>
  <c r="T8042" i="57"/>
  <c r="Q8043" i="57"/>
  <c r="P8043" i="57"/>
  <c r="T8043" i="57"/>
  <c r="Q8044" i="57"/>
  <c r="P8044" i="57"/>
  <c r="T8044" i="57"/>
  <c r="Q8045" i="57"/>
  <c r="P8045" i="57"/>
  <c r="T8045" i="57"/>
  <c r="Q8046" i="57"/>
  <c r="P8046" i="57"/>
  <c r="T8046" i="57"/>
  <c r="Q8047" i="57"/>
  <c r="P8047" i="57"/>
  <c r="T8047" i="57"/>
  <c r="Q8048" i="57"/>
  <c r="P8048" i="57"/>
  <c r="T8048" i="57"/>
  <c r="Q8049" i="57"/>
  <c r="P8049" i="57"/>
  <c r="T8049" i="57"/>
  <c r="Q8050" i="57"/>
  <c r="P8050" i="57"/>
  <c r="T8050" i="57"/>
  <c r="Q8051" i="57"/>
  <c r="P8051" i="57"/>
  <c r="T8051" i="57"/>
  <c r="Q8052" i="57"/>
  <c r="P8052" i="57"/>
  <c r="T8052" i="57"/>
  <c r="Q8053" i="57"/>
  <c r="P8053" i="57"/>
  <c r="T8053" i="57"/>
  <c r="Q8054" i="57"/>
  <c r="P8054" i="57"/>
  <c r="T8054" i="57"/>
  <c r="Q8055" i="57"/>
  <c r="P8055" i="57"/>
  <c r="T8055" i="57"/>
  <c r="Q8056" i="57"/>
  <c r="P8056" i="57"/>
  <c r="T8056" i="57"/>
  <c r="Q8057" i="57"/>
  <c r="P8057" i="57"/>
  <c r="T8057" i="57"/>
  <c r="Q8058" i="57"/>
  <c r="P8058" i="57"/>
  <c r="T8058" i="57"/>
  <c r="Q8059" i="57"/>
  <c r="P8059" i="57"/>
  <c r="T8059" i="57"/>
  <c r="Q8060" i="57"/>
  <c r="P8060" i="57"/>
  <c r="T8060" i="57"/>
  <c r="Q8061" i="57"/>
  <c r="P8061" i="57"/>
  <c r="T8061" i="57"/>
  <c r="Q8062" i="57"/>
  <c r="P8062" i="57"/>
  <c r="T8062" i="57"/>
  <c r="Q8063" i="57"/>
  <c r="P8063" i="57"/>
  <c r="T8063" i="57"/>
  <c r="Q8064" i="57"/>
  <c r="P8064" i="57"/>
  <c r="T8064" i="57"/>
  <c r="Q8065" i="57"/>
  <c r="P8065" i="57"/>
  <c r="T8065" i="57"/>
  <c r="Q8066" i="57"/>
  <c r="P8066" i="57"/>
  <c r="T8066" i="57"/>
  <c r="Q8067" i="57"/>
  <c r="P8067" i="57"/>
  <c r="T8067" i="57"/>
  <c r="Q8068" i="57"/>
  <c r="P8068" i="57"/>
  <c r="T8068" i="57"/>
  <c r="Q8069" i="57"/>
  <c r="P8069" i="57"/>
  <c r="T8069" i="57"/>
  <c r="Q8070" i="57"/>
  <c r="P8070" i="57"/>
  <c r="T8070" i="57"/>
  <c r="Q8071" i="57"/>
  <c r="P8071" i="57"/>
  <c r="T8071" i="57"/>
  <c r="Q8072" i="57"/>
  <c r="P8072" i="57"/>
  <c r="T8072" i="57"/>
  <c r="Q8073" i="57"/>
  <c r="P8073" i="57"/>
  <c r="T8073" i="57"/>
  <c r="Q8074" i="57"/>
  <c r="P8074" i="57"/>
  <c r="T8074" i="57"/>
  <c r="Q8075" i="57"/>
  <c r="P8075" i="57"/>
  <c r="T8075" i="57"/>
  <c r="Q8076" i="57"/>
  <c r="P8076" i="57"/>
  <c r="T8076" i="57"/>
  <c r="Q8077" i="57"/>
  <c r="P8077" i="57"/>
  <c r="T8077" i="57"/>
  <c r="Q8078" i="57"/>
  <c r="P8078" i="57"/>
  <c r="T8078" i="57"/>
  <c r="Q8079" i="57"/>
  <c r="P8079" i="57"/>
  <c r="T8079" i="57"/>
  <c r="Q8080" i="57"/>
  <c r="P8080" i="57"/>
  <c r="T8080" i="57"/>
  <c r="Q8081" i="57"/>
  <c r="P8081" i="57"/>
  <c r="T8081" i="57"/>
  <c r="Q8082" i="57"/>
  <c r="P8082" i="57"/>
  <c r="T8082" i="57"/>
  <c r="Q8083" i="57"/>
  <c r="P8083" i="57"/>
  <c r="T8083" i="57"/>
  <c r="Q8084" i="57"/>
  <c r="P8084" i="57"/>
  <c r="T8084" i="57"/>
  <c r="Q8085" i="57"/>
  <c r="P8085" i="57"/>
  <c r="T8085" i="57"/>
  <c r="Q8086" i="57"/>
  <c r="P8086" i="57"/>
  <c r="T8086" i="57"/>
  <c r="Q8087" i="57"/>
  <c r="P8087" i="57"/>
  <c r="T8087" i="57"/>
  <c r="Q8088" i="57"/>
  <c r="P8088" i="57"/>
  <c r="T8088" i="57"/>
  <c r="Q8089" i="57"/>
  <c r="P8089" i="57"/>
  <c r="T8089" i="57"/>
  <c r="Q8090" i="57"/>
  <c r="P8090" i="57"/>
  <c r="T8090" i="57"/>
  <c r="Q8091" i="57"/>
  <c r="P8091" i="57"/>
  <c r="T8091" i="57"/>
  <c r="Q8092" i="57"/>
  <c r="P8092" i="57"/>
  <c r="T8092" i="57"/>
  <c r="Q8093" i="57"/>
  <c r="P8093" i="57"/>
  <c r="T8093" i="57"/>
  <c r="Q8094" i="57"/>
  <c r="P8094" i="57"/>
  <c r="T8094" i="57"/>
  <c r="Q8095" i="57"/>
  <c r="P8095" i="57"/>
  <c r="T8095" i="57"/>
  <c r="Q8096" i="57"/>
  <c r="P8096" i="57"/>
  <c r="T8096" i="57"/>
  <c r="Q8097" i="57"/>
  <c r="P8097" i="57"/>
  <c r="T8097" i="57"/>
  <c r="Q8098" i="57"/>
  <c r="P8098" i="57"/>
  <c r="T8098" i="57"/>
  <c r="Q8099" i="57"/>
  <c r="P8099" i="57"/>
  <c r="T8099" i="57"/>
  <c r="Q8100" i="57"/>
  <c r="P8100" i="57"/>
  <c r="T8100" i="57"/>
  <c r="Q8101" i="57"/>
  <c r="P8101" i="57"/>
  <c r="T8101" i="57"/>
  <c r="Q8102" i="57"/>
  <c r="P8102" i="57"/>
  <c r="T8102" i="57"/>
  <c r="Q8103" i="57"/>
  <c r="P8103" i="57"/>
  <c r="T8103" i="57"/>
  <c r="Q8104" i="57"/>
  <c r="P8104" i="57"/>
  <c r="T8104" i="57"/>
  <c r="Q8105" i="57"/>
  <c r="P8105" i="57"/>
  <c r="T8105" i="57"/>
  <c r="Q8106" i="57"/>
  <c r="P8106" i="57"/>
  <c r="T8106" i="57"/>
  <c r="Q8107" i="57"/>
  <c r="P8107" i="57"/>
  <c r="T8107" i="57"/>
  <c r="Q8108" i="57"/>
  <c r="P8108" i="57"/>
  <c r="T8108" i="57"/>
  <c r="Q8109" i="57"/>
  <c r="P8109" i="57"/>
  <c r="T8109" i="57"/>
  <c r="Q8110" i="57"/>
  <c r="P8110" i="57"/>
  <c r="T8110" i="57"/>
  <c r="Q8111" i="57"/>
  <c r="P8111" i="57"/>
  <c r="T8111" i="57"/>
  <c r="Q8112" i="57"/>
  <c r="P8112" i="57"/>
  <c r="T8112" i="57"/>
  <c r="Q8113" i="57"/>
  <c r="P8113" i="57"/>
  <c r="T8113" i="57"/>
  <c r="Q8114" i="57"/>
  <c r="P8114" i="57"/>
  <c r="T8114" i="57"/>
  <c r="Q8115" i="57"/>
  <c r="P8115" i="57"/>
  <c r="T8115" i="57"/>
  <c r="Q8116" i="57"/>
  <c r="P8116" i="57"/>
  <c r="T8116" i="57"/>
  <c r="Q8117" i="57"/>
  <c r="P8117" i="57"/>
  <c r="T8117" i="57"/>
  <c r="Q8118" i="57"/>
  <c r="P8118" i="57"/>
  <c r="T8118" i="57"/>
  <c r="Q8119" i="57"/>
  <c r="P8119" i="57"/>
  <c r="T8119" i="57"/>
  <c r="Q8120" i="57"/>
  <c r="P8120" i="57"/>
  <c r="T8120" i="57"/>
  <c r="Q8121" i="57"/>
  <c r="P8121" i="57"/>
  <c r="T8121" i="57"/>
  <c r="Q8122" i="57"/>
  <c r="P8122" i="57"/>
  <c r="T8122" i="57"/>
  <c r="Q8123" i="57"/>
  <c r="P8123" i="57"/>
  <c r="T8123" i="57"/>
  <c r="Q8124" i="57"/>
  <c r="P8124" i="57"/>
  <c r="T8124" i="57"/>
  <c r="Q8125" i="57"/>
  <c r="P8125" i="57"/>
  <c r="T8125" i="57"/>
  <c r="Q8126" i="57"/>
  <c r="P8126" i="57"/>
  <c r="T8126" i="57"/>
  <c r="Q8127" i="57"/>
  <c r="P8127" i="57"/>
  <c r="T8127" i="57"/>
  <c r="Q8128" i="57"/>
  <c r="P8128" i="57"/>
  <c r="T8128" i="57"/>
  <c r="Q8129" i="57"/>
  <c r="P8129" i="57"/>
  <c r="T8129" i="57"/>
  <c r="Q8130" i="57"/>
  <c r="P8130" i="57"/>
  <c r="T8130" i="57"/>
  <c r="Q8131" i="57"/>
  <c r="P8131" i="57"/>
  <c r="T8131" i="57"/>
  <c r="Q8132" i="57"/>
  <c r="P8132" i="57"/>
  <c r="T8132" i="57"/>
  <c r="Q8133" i="57"/>
  <c r="P8133" i="57"/>
  <c r="T8133" i="57"/>
  <c r="Q8134" i="57"/>
  <c r="P8134" i="57"/>
  <c r="T8134" i="57"/>
  <c r="Q8135" i="57"/>
  <c r="P8135" i="57"/>
  <c r="T8135" i="57"/>
  <c r="Q8136" i="57"/>
  <c r="P8136" i="57"/>
  <c r="T8136" i="57"/>
  <c r="Q8137" i="57"/>
  <c r="P8137" i="57"/>
  <c r="T8137" i="57"/>
  <c r="Q8138" i="57"/>
  <c r="P8138" i="57"/>
  <c r="T8138" i="57"/>
  <c r="Q8139" i="57"/>
  <c r="P8139" i="57"/>
  <c r="T8139" i="57"/>
  <c r="Q8140" i="57"/>
  <c r="P8140" i="57"/>
  <c r="T8140" i="57"/>
  <c r="Q8141" i="57"/>
  <c r="P8141" i="57"/>
  <c r="T8141" i="57"/>
  <c r="Q8142" i="57"/>
  <c r="P8142" i="57"/>
  <c r="T8142" i="57"/>
  <c r="Q8143" i="57"/>
  <c r="P8143" i="57"/>
  <c r="T8143" i="57"/>
  <c r="Q8144" i="57"/>
  <c r="P8144" i="57"/>
  <c r="T8144" i="57"/>
  <c r="Q8145" i="57"/>
  <c r="P8145" i="57"/>
  <c r="T8145" i="57"/>
  <c r="Q8146" i="57"/>
  <c r="P8146" i="57"/>
  <c r="T8146" i="57"/>
  <c r="Q8147" i="57"/>
  <c r="P8147" i="57"/>
  <c r="T8147" i="57"/>
  <c r="Q8148" i="57"/>
  <c r="P8148" i="57"/>
  <c r="T8148" i="57"/>
  <c r="Q8149" i="57"/>
  <c r="P8149" i="57"/>
  <c r="T8149" i="57"/>
  <c r="Q8150" i="57"/>
  <c r="P8150" i="57"/>
  <c r="T8150" i="57"/>
  <c r="Q8151" i="57"/>
  <c r="P8151" i="57"/>
  <c r="T8151" i="57"/>
  <c r="Q8152" i="57"/>
  <c r="P8152" i="57"/>
  <c r="T8152" i="57"/>
  <c r="Q8153" i="57"/>
  <c r="P8153" i="57"/>
  <c r="T8153" i="57"/>
  <c r="Q8154" i="57"/>
  <c r="P8154" i="57"/>
  <c r="T8154" i="57"/>
  <c r="Q8155" i="57"/>
  <c r="P8155" i="57"/>
  <c r="T8155" i="57"/>
  <c r="Q8156" i="57"/>
  <c r="P8156" i="57"/>
  <c r="T8156" i="57"/>
  <c r="Q8157" i="57"/>
  <c r="P8157" i="57"/>
  <c r="T8157" i="57"/>
  <c r="Q8158" i="57"/>
  <c r="P8158" i="57"/>
  <c r="T8158" i="57"/>
  <c r="Q8159" i="57"/>
  <c r="P8159" i="57"/>
  <c r="T8159" i="57"/>
  <c r="Q8160" i="57"/>
  <c r="P8160" i="57"/>
  <c r="T8160" i="57"/>
  <c r="Q8161" i="57"/>
  <c r="P8161" i="57"/>
  <c r="T8161" i="57"/>
  <c r="Q8162" i="57"/>
  <c r="P8162" i="57"/>
  <c r="T8162" i="57"/>
  <c r="Q8163" i="57"/>
  <c r="P8163" i="57"/>
  <c r="T8163" i="57"/>
  <c r="Q8164" i="57"/>
  <c r="P8164" i="57"/>
  <c r="T8164" i="57"/>
  <c r="Q8165" i="57"/>
  <c r="P8165" i="57"/>
  <c r="T8165" i="57"/>
  <c r="Q8166" i="57"/>
  <c r="P8166" i="57"/>
  <c r="T8166" i="57"/>
  <c r="Q8167" i="57"/>
  <c r="P8167" i="57"/>
  <c r="T8167" i="57"/>
  <c r="Q8168" i="57"/>
  <c r="P8168" i="57"/>
  <c r="T8168" i="57"/>
  <c r="Q8169" i="57"/>
  <c r="P8169" i="57"/>
  <c r="T8169" i="57"/>
  <c r="Q8170" i="57"/>
  <c r="P8170" i="57"/>
  <c r="T8170" i="57"/>
  <c r="Q8171" i="57"/>
  <c r="P8171" i="57"/>
  <c r="T8171" i="57"/>
  <c r="Q8172" i="57"/>
  <c r="P8172" i="57"/>
  <c r="T8172" i="57"/>
  <c r="Q8173" i="57"/>
  <c r="P8173" i="57"/>
  <c r="T8173" i="57"/>
  <c r="Q8174" i="57"/>
  <c r="P8174" i="57"/>
  <c r="T8174" i="57"/>
  <c r="Q8175" i="57"/>
  <c r="P8175" i="57"/>
  <c r="T8175" i="57"/>
  <c r="Q8176" i="57"/>
  <c r="P8176" i="57"/>
  <c r="T8176" i="57"/>
  <c r="Q8177" i="57"/>
  <c r="P8177" i="57"/>
  <c r="T8177" i="57"/>
  <c r="Q8178" i="57"/>
  <c r="P8178" i="57"/>
  <c r="T8178" i="57"/>
  <c r="Q8179" i="57"/>
  <c r="P8179" i="57"/>
  <c r="T8179" i="57"/>
  <c r="Q8180" i="57"/>
  <c r="P8180" i="57"/>
  <c r="T8180" i="57"/>
  <c r="Q8181" i="57"/>
  <c r="P8181" i="57"/>
  <c r="T8181" i="57"/>
  <c r="Q8182" i="57"/>
  <c r="P8182" i="57"/>
  <c r="T8182" i="57"/>
  <c r="Q8183" i="57"/>
  <c r="P8183" i="57"/>
  <c r="T8183" i="57"/>
  <c r="Q8184" i="57"/>
  <c r="P8184" i="57"/>
  <c r="T8184" i="57"/>
  <c r="Q8185" i="57"/>
  <c r="P8185" i="57"/>
  <c r="T8185" i="57"/>
  <c r="Q8186" i="57"/>
  <c r="P8186" i="57"/>
  <c r="T8186" i="57"/>
  <c r="Q8187" i="57"/>
  <c r="P8187" i="57"/>
  <c r="T8187" i="57"/>
  <c r="Q8188" i="57"/>
  <c r="P8188" i="57"/>
  <c r="T8188" i="57"/>
  <c r="Q8189" i="57"/>
  <c r="P8189" i="57"/>
  <c r="T8189" i="57"/>
  <c r="Q8190" i="57"/>
  <c r="P8190" i="57"/>
  <c r="T8190" i="57"/>
  <c r="Q8191" i="57"/>
  <c r="P8191" i="57"/>
  <c r="T8191" i="57"/>
  <c r="Q8192" i="57"/>
  <c r="P8192" i="57"/>
  <c r="T8192" i="57"/>
  <c r="Q8193" i="57"/>
  <c r="P8193" i="57"/>
  <c r="T8193" i="57"/>
  <c r="Q8194" i="57"/>
  <c r="P8194" i="57"/>
  <c r="T8194" i="57"/>
  <c r="Q8195" i="57"/>
  <c r="P8195" i="57"/>
  <c r="T8195" i="57"/>
  <c r="Q8196" i="57"/>
  <c r="P8196" i="57"/>
  <c r="T8196" i="57"/>
  <c r="Q8197" i="57"/>
  <c r="P8197" i="57"/>
  <c r="T8197" i="57"/>
  <c r="Q8198" i="57"/>
  <c r="P8198" i="57"/>
  <c r="T8198" i="57"/>
  <c r="Q8199" i="57"/>
  <c r="P8199" i="57"/>
  <c r="T8199" i="57"/>
  <c r="Q8200" i="57"/>
  <c r="P8200" i="57"/>
  <c r="T8200" i="57"/>
  <c r="Q8201" i="57"/>
  <c r="P8201" i="57"/>
  <c r="T8201" i="57"/>
  <c r="Q8202" i="57"/>
  <c r="P8202" i="57"/>
  <c r="T8202" i="57"/>
  <c r="Q8203" i="57"/>
  <c r="P8203" i="57"/>
  <c r="T8203" i="57"/>
  <c r="Q8204" i="57"/>
  <c r="P8204" i="57"/>
  <c r="T8204" i="57"/>
  <c r="Q8205" i="57"/>
  <c r="P8205" i="57"/>
  <c r="T8205" i="57"/>
  <c r="Q8206" i="57"/>
  <c r="P8206" i="57"/>
  <c r="T8206" i="57"/>
  <c r="Q8207" i="57"/>
  <c r="P8207" i="57"/>
  <c r="T8207" i="57"/>
  <c r="Q8208" i="57"/>
  <c r="P8208" i="57"/>
  <c r="T8208" i="57"/>
  <c r="Q8209" i="57"/>
  <c r="P8209" i="57"/>
  <c r="T8209" i="57"/>
  <c r="Q8210" i="57"/>
  <c r="P8210" i="57"/>
  <c r="T8210" i="57"/>
  <c r="Q8211" i="57"/>
  <c r="P8211" i="57"/>
  <c r="T8211" i="57"/>
  <c r="Q8212" i="57"/>
  <c r="P8212" i="57"/>
  <c r="T8212" i="57"/>
  <c r="Q8213" i="57"/>
  <c r="P8213" i="57"/>
  <c r="T8213" i="57"/>
  <c r="Q8214" i="57"/>
  <c r="P8214" i="57"/>
  <c r="T8214" i="57"/>
  <c r="Q8215" i="57"/>
  <c r="P8215" i="57"/>
  <c r="T8215" i="57"/>
  <c r="Q8216" i="57"/>
  <c r="P8216" i="57"/>
  <c r="T8216" i="57"/>
  <c r="Q8217" i="57"/>
  <c r="P8217" i="57"/>
  <c r="T8217" i="57"/>
  <c r="Q8218" i="57"/>
  <c r="P8218" i="57"/>
  <c r="T8218" i="57"/>
  <c r="Q8219" i="57"/>
  <c r="P8219" i="57"/>
  <c r="T8219" i="57"/>
  <c r="Q8220" i="57"/>
  <c r="P8220" i="57"/>
  <c r="T8220" i="57"/>
  <c r="Q8221" i="57"/>
  <c r="P8221" i="57"/>
  <c r="T8221" i="57"/>
  <c r="Q8222" i="57"/>
  <c r="P8222" i="57"/>
  <c r="T8222" i="57"/>
  <c r="Q8223" i="57"/>
  <c r="P8223" i="57"/>
  <c r="T8223" i="57"/>
  <c r="Q8224" i="57"/>
  <c r="P8224" i="57"/>
  <c r="T8224" i="57"/>
  <c r="Q8225" i="57"/>
  <c r="P8225" i="57"/>
  <c r="T8225" i="57"/>
  <c r="Q8226" i="57"/>
  <c r="P8226" i="57"/>
  <c r="T8226" i="57"/>
  <c r="Q8227" i="57"/>
  <c r="P8227" i="57"/>
  <c r="T8227" i="57"/>
  <c r="Q8228" i="57"/>
  <c r="P8228" i="57"/>
  <c r="T8228" i="57"/>
  <c r="Q8229" i="57"/>
  <c r="P8229" i="57"/>
  <c r="T8229" i="57"/>
  <c r="Q8230" i="57"/>
  <c r="P8230" i="57"/>
  <c r="T8230" i="57"/>
  <c r="Q8231" i="57"/>
  <c r="P8231" i="57"/>
  <c r="T8231" i="57"/>
  <c r="Q8232" i="57"/>
  <c r="P8232" i="57"/>
  <c r="T8232" i="57"/>
  <c r="Q8233" i="57"/>
  <c r="P8233" i="57"/>
  <c r="T8233" i="57"/>
  <c r="Q8234" i="57"/>
  <c r="P8234" i="57"/>
  <c r="T8234" i="57"/>
  <c r="Q8235" i="57"/>
  <c r="P8235" i="57"/>
  <c r="T8235" i="57"/>
  <c r="Q8236" i="57"/>
  <c r="P8236" i="57"/>
  <c r="T8236" i="57"/>
  <c r="Q8237" i="57"/>
  <c r="P8237" i="57"/>
  <c r="T8237" i="57"/>
  <c r="Q8238" i="57"/>
  <c r="P8238" i="57"/>
  <c r="T8238" i="57"/>
  <c r="Q8239" i="57"/>
  <c r="P8239" i="57"/>
  <c r="T8239" i="57"/>
  <c r="Q8240" i="57"/>
  <c r="P8240" i="57"/>
  <c r="T8240" i="57"/>
  <c r="Q8241" i="57"/>
  <c r="P8241" i="57"/>
  <c r="T8241" i="57"/>
  <c r="Q8242" i="57"/>
  <c r="P8242" i="57"/>
  <c r="T8242" i="57"/>
  <c r="Q8243" i="57"/>
  <c r="P8243" i="57"/>
  <c r="T8243" i="57"/>
  <c r="Q8244" i="57"/>
  <c r="P8244" i="57"/>
  <c r="T8244" i="57"/>
  <c r="Q8245" i="57"/>
  <c r="P8245" i="57"/>
  <c r="T8245" i="57"/>
  <c r="Q8246" i="57"/>
  <c r="P8246" i="57"/>
  <c r="T8246" i="57"/>
  <c r="Q8247" i="57"/>
  <c r="P8247" i="57"/>
  <c r="T8247" i="57"/>
  <c r="Q8248" i="57"/>
  <c r="P8248" i="57"/>
  <c r="T8248" i="57"/>
  <c r="Q8249" i="57"/>
  <c r="P8249" i="57"/>
  <c r="T8249" i="57"/>
  <c r="Q8250" i="57"/>
  <c r="P8250" i="57"/>
  <c r="T8250" i="57"/>
  <c r="Q8251" i="57"/>
  <c r="P8251" i="57"/>
  <c r="T8251" i="57"/>
  <c r="Q8252" i="57"/>
  <c r="P8252" i="57"/>
  <c r="T8252" i="57"/>
  <c r="Q8253" i="57"/>
  <c r="P8253" i="57"/>
  <c r="T8253" i="57"/>
  <c r="Q8254" i="57"/>
  <c r="P8254" i="57"/>
  <c r="T8254" i="57"/>
  <c r="Q8255" i="57"/>
  <c r="P8255" i="57"/>
  <c r="T8255" i="57"/>
  <c r="Q8256" i="57"/>
  <c r="P8256" i="57"/>
  <c r="T8256" i="57"/>
  <c r="Q8257" i="57"/>
  <c r="P8257" i="57"/>
  <c r="T8257" i="57"/>
  <c r="Q8258" i="57"/>
  <c r="P8258" i="57"/>
  <c r="T8258" i="57"/>
  <c r="Q8259" i="57"/>
  <c r="P8259" i="57"/>
  <c r="T8259" i="57"/>
  <c r="Q8260" i="57"/>
  <c r="P8260" i="57"/>
  <c r="T8260" i="57"/>
  <c r="Q8261" i="57"/>
  <c r="P8261" i="57"/>
  <c r="T8261" i="57"/>
  <c r="Q8262" i="57"/>
  <c r="P8262" i="57"/>
  <c r="T8262" i="57"/>
  <c r="Q8263" i="57"/>
  <c r="P8263" i="57"/>
  <c r="T8263" i="57"/>
  <c r="Q8264" i="57"/>
  <c r="P8264" i="57"/>
  <c r="T8264" i="57"/>
  <c r="Q8265" i="57"/>
  <c r="P8265" i="57"/>
  <c r="T8265" i="57"/>
  <c r="Q8266" i="57"/>
  <c r="P8266" i="57"/>
  <c r="T8266" i="57"/>
  <c r="Q8267" i="57"/>
  <c r="P8267" i="57"/>
  <c r="T8267" i="57"/>
  <c r="Q8268" i="57"/>
  <c r="P8268" i="57"/>
  <c r="T8268" i="57"/>
  <c r="Q8269" i="57"/>
  <c r="P8269" i="57"/>
  <c r="T8269" i="57"/>
  <c r="Q8270" i="57"/>
  <c r="P8270" i="57"/>
  <c r="T8270" i="57"/>
  <c r="Q8271" i="57"/>
  <c r="P8271" i="57"/>
  <c r="T8271" i="57"/>
  <c r="Q8272" i="57"/>
  <c r="P8272" i="57"/>
  <c r="T8272" i="57"/>
  <c r="Q8273" i="57"/>
  <c r="P8273" i="57"/>
  <c r="T8273" i="57"/>
  <c r="Q8274" i="57"/>
  <c r="P8274" i="57"/>
  <c r="T8274" i="57"/>
  <c r="Q8275" i="57"/>
  <c r="P8275" i="57"/>
  <c r="T8275" i="57"/>
  <c r="Q8276" i="57"/>
  <c r="P8276" i="57"/>
  <c r="T8276" i="57"/>
  <c r="Q8277" i="57"/>
  <c r="P8277" i="57"/>
  <c r="T8277" i="57"/>
  <c r="Q8278" i="57"/>
  <c r="P8278" i="57"/>
  <c r="T8278" i="57"/>
  <c r="Q8279" i="57"/>
  <c r="P8279" i="57"/>
  <c r="T8279" i="57"/>
  <c r="Q8280" i="57"/>
  <c r="P8280" i="57"/>
  <c r="T8280" i="57"/>
  <c r="Q8281" i="57"/>
  <c r="P8281" i="57"/>
  <c r="T8281" i="57"/>
  <c r="Q8282" i="57"/>
  <c r="P8282" i="57"/>
  <c r="T8282" i="57"/>
  <c r="Q8283" i="57"/>
  <c r="P8283" i="57"/>
  <c r="T8283" i="57"/>
  <c r="Q8284" i="57"/>
  <c r="P8284" i="57"/>
  <c r="T8284" i="57"/>
  <c r="Q8285" i="57"/>
  <c r="P8285" i="57"/>
  <c r="T8285" i="57"/>
  <c r="Q8286" i="57"/>
  <c r="P8286" i="57"/>
  <c r="T8286" i="57"/>
  <c r="Q8287" i="57"/>
  <c r="P8287" i="57"/>
  <c r="T8287" i="57"/>
  <c r="Q8288" i="57"/>
  <c r="P8288" i="57"/>
  <c r="T8288" i="57"/>
  <c r="Q8289" i="57"/>
  <c r="P8289" i="57"/>
  <c r="T8289" i="57"/>
  <c r="Q8290" i="57"/>
  <c r="P8290" i="57"/>
  <c r="T8290" i="57"/>
  <c r="Q8291" i="57"/>
  <c r="P8291" i="57"/>
  <c r="T8291" i="57"/>
  <c r="Q8292" i="57"/>
  <c r="P8292" i="57"/>
  <c r="T8292" i="57"/>
  <c r="Q8293" i="57"/>
  <c r="P8293" i="57"/>
  <c r="T8293" i="57"/>
  <c r="Q8294" i="57"/>
  <c r="P8294" i="57"/>
  <c r="T8294" i="57"/>
  <c r="Q8295" i="57"/>
  <c r="P8295" i="57"/>
  <c r="T8295" i="57"/>
  <c r="Q8296" i="57"/>
  <c r="P8296" i="57"/>
  <c r="T8296" i="57"/>
  <c r="Q8297" i="57"/>
  <c r="P8297" i="57"/>
  <c r="T8297" i="57"/>
  <c r="Q8298" i="57"/>
  <c r="P8298" i="57"/>
  <c r="T8298" i="57"/>
  <c r="Q8299" i="57"/>
  <c r="P8299" i="57"/>
  <c r="T8299" i="57"/>
  <c r="Q8300" i="57"/>
  <c r="P8300" i="57"/>
  <c r="T8300" i="57"/>
  <c r="Q8301" i="57"/>
  <c r="P8301" i="57"/>
  <c r="T8301" i="57"/>
  <c r="Q8302" i="57"/>
  <c r="P8302" i="57"/>
  <c r="T8302" i="57"/>
  <c r="Q8303" i="57"/>
  <c r="P8303" i="57"/>
  <c r="T8303" i="57"/>
  <c r="Q8304" i="57"/>
  <c r="P8304" i="57"/>
  <c r="T8304" i="57"/>
  <c r="Q8305" i="57"/>
  <c r="P8305" i="57"/>
  <c r="T8305" i="57"/>
  <c r="Q8306" i="57"/>
  <c r="P8306" i="57"/>
  <c r="T8306" i="57"/>
  <c r="Q8307" i="57"/>
  <c r="P8307" i="57"/>
  <c r="T8307" i="57"/>
  <c r="Q8308" i="57"/>
  <c r="P8308" i="57"/>
  <c r="T8308" i="57"/>
  <c r="Q8309" i="57"/>
  <c r="P8309" i="57"/>
  <c r="T8309" i="57"/>
  <c r="Q8310" i="57"/>
  <c r="P8310" i="57"/>
  <c r="T8310" i="57"/>
  <c r="Q8311" i="57"/>
  <c r="P8311" i="57"/>
  <c r="T8311" i="57"/>
  <c r="Q8312" i="57"/>
  <c r="P8312" i="57"/>
  <c r="T8312" i="57"/>
  <c r="Q8313" i="57"/>
  <c r="P8313" i="57"/>
  <c r="T8313" i="57"/>
  <c r="Q8314" i="57"/>
  <c r="P8314" i="57"/>
  <c r="T8314" i="57"/>
  <c r="Q8315" i="57"/>
  <c r="P8315" i="57"/>
  <c r="T8315" i="57"/>
  <c r="Q8316" i="57"/>
  <c r="P8316" i="57"/>
  <c r="T8316" i="57"/>
  <c r="Q8317" i="57"/>
  <c r="P8317" i="57"/>
  <c r="T8317" i="57"/>
  <c r="Q8318" i="57"/>
  <c r="P8318" i="57"/>
  <c r="T8318" i="57"/>
  <c r="Q8319" i="57"/>
  <c r="P8319" i="57"/>
  <c r="T8319" i="57"/>
  <c r="Q8320" i="57"/>
  <c r="P8320" i="57"/>
  <c r="T8320" i="57"/>
  <c r="Q8321" i="57"/>
  <c r="P8321" i="57"/>
  <c r="T8321" i="57"/>
  <c r="Q8322" i="57"/>
  <c r="P8322" i="57"/>
  <c r="T8322" i="57"/>
  <c r="Q8323" i="57"/>
  <c r="P8323" i="57"/>
  <c r="T8323" i="57"/>
  <c r="Q8324" i="57"/>
  <c r="P8324" i="57"/>
  <c r="T8324" i="57"/>
  <c r="Q8325" i="57"/>
  <c r="P8325" i="57"/>
  <c r="T8325" i="57"/>
  <c r="Q8326" i="57"/>
  <c r="P8326" i="57"/>
  <c r="T8326" i="57"/>
  <c r="Q8327" i="57"/>
  <c r="P8327" i="57"/>
  <c r="T8327" i="57"/>
  <c r="Q8328" i="57"/>
  <c r="P8328" i="57"/>
  <c r="T8328" i="57"/>
  <c r="Q8329" i="57"/>
  <c r="P8329" i="57"/>
  <c r="T8329" i="57"/>
  <c r="Q8330" i="57"/>
  <c r="P8330" i="57"/>
  <c r="T8330" i="57"/>
  <c r="Q8331" i="57"/>
  <c r="P8331" i="57"/>
  <c r="T8331" i="57"/>
  <c r="Q8332" i="57"/>
  <c r="P8332" i="57"/>
  <c r="T8332" i="57"/>
  <c r="Q8333" i="57"/>
  <c r="P8333" i="57"/>
  <c r="T8333" i="57"/>
  <c r="Q8334" i="57"/>
  <c r="P8334" i="57"/>
  <c r="T8334" i="57"/>
  <c r="Q8335" i="57"/>
  <c r="P8335" i="57"/>
  <c r="T8335" i="57"/>
  <c r="Q8336" i="57"/>
  <c r="P8336" i="57"/>
  <c r="T8336" i="57"/>
  <c r="Q8337" i="57"/>
  <c r="P8337" i="57"/>
  <c r="T8337" i="57"/>
  <c r="Q8338" i="57"/>
  <c r="P8338" i="57"/>
  <c r="T8338" i="57"/>
  <c r="Q8339" i="57"/>
  <c r="P8339" i="57"/>
  <c r="T8339" i="57"/>
  <c r="Q8340" i="57"/>
  <c r="P8340" i="57"/>
  <c r="T8340" i="57"/>
  <c r="Q8341" i="57"/>
  <c r="P8341" i="57"/>
  <c r="T8341" i="57"/>
  <c r="Q8342" i="57"/>
  <c r="P8342" i="57"/>
  <c r="T8342" i="57"/>
  <c r="Q8343" i="57"/>
  <c r="P8343" i="57"/>
  <c r="T8343" i="57"/>
  <c r="Q8344" i="57"/>
  <c r="P8344" i="57"/>
  <c r="T8344" i="57"/>
  <c r="Q8345" i="57"/>
  <c r="P8345" i="57"/>
  <c r="T8345" i="57"/>
  <c r="Q8346" i="57"/>
  <c r="P8346" i="57"/>
  <c r="T8346" i="57"/>
  <c r="Q8347" i="57"/>
  <c r="P8347" i="57"/>
  <c r="T8347" i="57"/>
  <c r="Q8348" i="57"/>
  <c r="P8348" i="57"/>
  <c r="T8348" i="57"/>
  <c r="Q8349" i="57"/>
  <c r="P8349" i="57"/>
  <c r="T8349" i="57"/>
  <c r="Q8350" i="57"/>
  <c r="P8350" i="57"/>
  <c r="T8350" i="57"/>
  <c r="Q8351" i="57"/>
  <c r="P8351" i="57"/>
  <c r="T8351" i="57"/>
  <c r="Q8352" i="57"/>
  <c r="P8352" i="57"/>
  <c r="T8352" i="57"/>
  <c r="Q8353" i="57"/>
  <c r="P8353" i="57"/>
  <c r="T8353" i="57"/>
  <c r="Q8354" i="57"/>
  <c r="P8354" i="57"/>
  <c r="T8354" i="57"/>
  <c r="Q8355" i="57"/>
  <c r="P8355" i="57"/>
  <c r="T8355" i="57"/>
  <c r="Q8356" i="57"/>
  <c r="P8356" i="57"/>
  <c r="T8356" i="57"/>
  <c r="Q8357" i="57"/>
  <c r="P8357" i="57"/>
  <c r="T8357" i="57"/>
  <c r="Q8358" i="57"/>
  <c r="P8358" i="57"/>
  <c r="T8358" i="57"/>
  <c r="Q8359" i="57"/>
  <c r="P8359" i="57"/>
  <c r="T8359" i="57"/>
  <c r="Q8360" i="57"/>
  <c r="P8360" i="57"/>
  <c r="T8360" i="57"/>
  <c r="Q8361" i="57"/>
  <c r="P8361" i="57"/>
  <c r="T8361" i="57"/>
  <c r="Q8362" i="57"/>
  <c r="P8362" i="57"/>
  <c r="T8362" i="57"/>
  <c r="Q8363" i="57"/>
  <c r="P8363" i="57"/>
  <c r="T8363" i="57"/>
  <c r="Q8364" i="57"/>
  <c r="P8364" i="57"/>
  <c r="T8364" i="57"/>
  <c r="Q8365" i="57"/>
  <c r="P8365" i="57"/>
  <c r="T8365" i="57"/>
  <c r="Q8366" i="57"/>
  <c r="P8366" i="57"/>
  <c r="T8366" i="57"/>
  <c r="Q8367" i="57"/>
  <c r="P8367" i="57"/>
  <c r="T8367" i="57"/>
  <c r="Q8368" i="57"/>
  <c r="P8368" i="57"/>
  <c r="T8368" i="57"/>
  <c r="Q8369" i="57"/>
  <c r="P8369" i="57"/>
  <c r="T8369" i="57"/>
  <c r="Q8370" i="57"/>
  <c r="P8370" i="57"/>
  <c r="T8370" i="57"/>
  <c r="Q8371" i="57"/>
  <c r="P8371" i="57"/>
  <c r="T8371" i="57"/>
  <c r="Q8372" i="57"/>
  <c r="P8372" i="57"/>
  <c r="T8372" i="57"/>
  <c r="Q8373" i="57"/>
  <c r="P8373" i="57"/>
  <c r="T8373" i="57"/>
  <c r="Q8374" i="57"/>
  <c r="P8374" i="57"/>
  <c r="T8374" i="57"/>
  <c r="Q8375" i="57"/>
  <c r="P8375" i="57"/>
  <c r="T8375" i="57"/>
  <c r="Q8376" i="57"/>
  <c r="P8376" i="57"/>
  <c r="T8376" i="57"/>
  <c r="Q8377" i="57"/>
  <c r="P8377" i="57"/>
  <c r="T8377" i="57"/>
  <c r="Q8378" i="57"/>
  <c r="P8378" i="57"/>
  <c r="T8378" i="57"/>
  <c r="Q8379" i="57"/>
  <c r="P8379" i="57"/>
  <c r="T8379" i="57"/>
  <c r="Q8380" i="57"/>
  <c r="P8380" i="57"/>
  <c r="T8380" i="57"/>
  <c r="Q8381" i="57"/>
  <c r="P8381" i="57"/>
  <c r="T8381" i="57"/>
  <c r="Q8382" i="57"/>
  <c r="P8382" i="57"/>
  <c r="T8382" i="57"/>
  <c r="Q8383" i="57"/>
  <c r="P8383" i="57"/>
  <c r="T8383" i="57"/>
  <c r="Q8384" i="57"/>
  <c r="P8384" i="57"/>
  <c r="T8384" i="57"/>
  <c r="Q8385" i="57"/>
  <c r="P8385" i="57"/>
  <c r="T8385" i="57"/>
  <c r="Q8386" i="57"/>
  <c r="P8386" i="57"/>
  <c r="T8386" i="57"/>
  <c r="Q8387" i="57"/>
  <c r="P8387" i="57"/>
  <c r="T8387" i="57"/>
  <c r="Q8388" i="57"/>
  <c r="P8388" i="57"/>
  <c r="T8388" i="57"/>
  <c r="Q8389" i="57"/>
  <c r="P8389" i="57"/>
  <c r="T8389" i="57"/>
  <c r="Q8390" i="57"/>
  <c r="P8390" i="57"/>
  <c r="T8390" i="57"/>
  <c r="Q8391" i="57"/>
  <c r="P8391" i="57"/>
  <c r="T8391" i="57"/>
  <c r="Q8392" i="57"/>
  <c r="P8392" i="57"/>
  <c r="T8392" i="57"/>
  <c r="Q8393" i="57"/>
  <c r="P8393" i="57"/>
  <c r="T8393" i="57"/>
  <c r="Q8394" i="57"/>
  <c r="P8394" i="57"/>
  <c r="T8394" i="57"/>
  <c r="Q8395" i="57"/>
  <c r="P8395" i="57"/>
  <c r="T8395" i="57"/>
  <c r="Q8396" i="57"/>
  <c r="P8396" i="57"/>
  <c r="T8396" i="57"/>
  <c r="Q8397" i="57"/>
  <c r="P8397" i="57"/>
  <c r="T8397" i="57"/>
  <c r="Q8398" i="57"/>
  <c r="P8398" i="57"/>
  <c r="T8398" i="57"/>
  <c r="Q8399" i="57"/>
  <c r="P8399" i="57"/>
  <c r="T8399" i="57"/>
  <c r="Q8400" i="57"/>
  <c r="P8400" i="57"/>
  <c r="T8400" i="57"/>
  <c r="Q8401" i="57"/>
  <c r="P8401" i="57"/>
  <c r="T8401" i="57"/>
  <c r="Q8402" i="57"/>
  <c r="P8402" i="57"/>
  <c r="T8402" i="57"/>
  <c r="Q8403" i="57"/>
  <c r="P8403" i="57"/>
  <c r="T8403" i="57"/>
  <c r="Q8404" i="57"/>
  <c r="P8404" i="57"/>
  <c r="T8404" i="57"/>
  <c r="Q8405" i="57"/>
  <c r="P8405" i="57"/>
  <c r="T8405" i="57"/>
  <c r="Q8406" i="57"/>
  <c r="P8406" i="57"/>
  <c r="T8406" i="57"/>
  <c r="Q8407" i="57"/>
  <c r="P8407" i="57"/>
  <c r="T8407" i="57"/>
  <c r="Q8408" i="57"/>
  <c r="P8408" i="57"/>
  <c r="T8408" i="57"/>
  <c r="Q8409" i="57"/>
  <c r="P8409" i="57"/>
  <c r="T8409" i="57"/>
  <c r="Q8410" i="57"/>
  <c r="P8410" i="57"/>
  <c r="T8410" i="57"/>
  <c r="Q8411" i="57"/>
  <c r="P8411" i="57"/>
  <c r="T8411" i="57"/>
  <c r="Q8412" i="57"/>
  <c r="P8412" i="57"/>
  <c r="T8412" i="57"/>
  <c r="Q8413" i="57"/>
  <c r="P8413" i="57"/>
  <c r="T8413" i="57"/>
  <c r="Q8414" i="57"/>
  <c r="P8414" i="57"/>
  <c r="T8414" i="57"/>
  <c r="Q8415" i="57"/>
  <c r="P8415" i="57"/>
  <c r="T8415" i="57"/>
  <c r="Q8416" i="57"/>
  <c r="P8416" i="57"/>
  <c r="T8416" i="57"/>
  <c r="Q8417" i="57"/>
  <c r="P8417" i="57"/>
  <c r="T8417" i="57"/>
  <c r="Q8418" i="57"/>
  <c r="P8418" i="57"/>
  <c r="T8418" i="57"/>
  <c r="Q8419" i="57"/>
  <c r="P8419" i="57"/>
  <c r="T8419" i="57"/>
  <c r="Q8420" i="57"/>
  <c r="P8420" i="57"/>
  <c r="T8420" i="57"/>
  <c r="Q8421" i="57"/>
  <c r="P8421" i="57"/>
  <c r="T8421" i="57"/>
  <c r="Q8422" i="57"/>
  <c r="P8422" i="57"/>
  <c r="T8422" i="57"/>
  <c r="Q8423" i="57"/>
  <c r="P8423" i="57"/>
  <c r="T8423" i="57"/>
  <c r="Q8424" i="57"/>
  <c r="P8424" i="57"/>
  <c r="T8424" i="57"/>
  <c r="Q8425" i="57"/>
  <c r="P8425" i="57"/>
  <c r="T8425" i="57"/>
  <c r="Q8426" i="57"/>
  <c r="P8426" i="57"/>
  <c r="T8426" i="57"/>
  <c r="Q8427" i="57"/>
  <c r="P8427" i="57"/>
  <c r="T8427" i="57"/>
  <c r="Q8428" i="57"/>
  <c r="P8428" i="57"/>
  <c r="T8428" i="57"/>
  <c r="Q8429" i="57"/>
  <c r="P8429" i="57"/>
  <c r="T8429" i="57"/>
  <c r="Q8430" i="57"/>
  <c r="P8430" i="57"/>
  <c r="T8430" i="57"/>
  <c r="Q8431" i="57"/>
  <c r="P8431" i="57"/>
  <c r="T8431" i="57"/>
  <c r="Q8432" i="57"/>
  <c r="P8432" i="57"/>
  <c r="T8432" i="57"/>
  <c r="Q8433" i="57"/>
  <c r="P8433" i="57"/>
  <c r="T8433" i="57"/>
  <c r="Q8434" i="57"/>
  <c r="P8434" i="57"/>
  <c r="T8434" i="57"/>
  <c r="Q8435" i="57"/>
  <c r="P8435" i="57"/>
  <c r="T8435" i="57"/>
  <c r="Q8436" i="57"/>
  <c r="P8436" i="57"/>
  <c r="T8436" i="57"/>
  <c r="Q8437" i="57"/>
  <c r="P8437" i="57"/>
  <c r="T8437" i="57"/>
  <c r="Q8438" i="57"/>
  <c r="P8438" i="57"/>
  <c r="T8438" i="57"/>
  <c r="Q8439" i="57"/>
  <c r="P8439" i="57"/>
  <c r="T8439" i="57"/>
  <c r="Q8440" i="57"/>
  <c r="P8440" i="57"/>
  <c r="T8440" i="57"/>
  <c r="Q8441" i="57"/>
  <c r="P8441" i="57"/>
  <c r="T8441" i="57"/>
  <c r="Q8442" i="57"/>
  <c r="P8442" i="57"/>
  <c r="T8442" i="57"/>
  <c r="Q8443" i="57"/>
  <c r="P8443" i="57"/>
  <c r="T8443" i="57"/>
  <c r="Q8444" i="57"/>
  <c r="P8444" i="57"/>
  <c r="T8444" i="57"/>
  <c r="Q8445" i="57"/>
  <c r="P8445" i="57"/>
  <c r="T8445" i="57"/>
  <c r="Q8446" i="57"/>
  <c r="P8446" i="57"/>
  <c r="T8446" i="57"/>
  <c r="Q8447" i="57"/>
  <c r="P8447" i="57"/>
  <c r="T8447" i="57"/>
  <c r="Q8448" i="57"/>
  <c r="P8448" i="57"/>
  <c r="T8448" i="57"/>
  <c r="Q8449" i="57"/>
  <c r="P8449" i="57"/>
  <c r="T8449" i="57"/>
  <c r="Q8450" i="57"/>
  <c r="P8450" i="57"/>
  <c r="T8450" i="57"/>
  <c r="Q8451" i="57"/>
  <c r="P8451" i="57"/>
  <c r="T8451" i="57"/>
  <c r="Q8452" i="57"/>
  <c r="P8452" i="57"/>
  <c r="T8452" i="57"/>
  <c r="Q8453" i="57"/>
  <c r="P8453" i="57"/>
  <c r="T8453" i="57"/>
  <c r="Q8454" i="57"/>
  <c r="P8454" i="57"/>
  <c r="T8454" i="57"/>
  <c r="Q8455" i="57"/>
  <c r="P8455" i="57"/>
  <c r="T8455" i="57"/>
  <c r="Q8456" i="57"/>
  <c r="P8456" i="57"/>
  <c r="T8456" i="57"/>
  <c r="Q8457" i="57"/>
  <c r="P8457" i="57"/>
  <c r="T8457" i="57"/>
  <c r="Q8458" i="57"/>
  <c r="P8458" i="57"/>
  <c r="T8458" i="57"/>
  <c r="Q8459" i="57"/>
  <c r="P8459" i="57"/>
  <c r="T8459" i="57"/>
  <c r="Q8460" i="57"/>
  <c r="P8460" i="57"/>
  <c r="T8460" i="57"/>
  <c r="Q8461" i="57"/>
  <c r="P8461" i="57"/>
  <c r="T8461" i="57"/>
  <c r="Q8462" i="57"/>
  <c r="P8462" i="57"/>
  <c r="T8462" i="57"/>
  <c r="Q8463" i="57"/>
  <c r="P8463" i="57"/>
  <c r="T8463" i="57"/>
  <c r="Q8464" i="57"/>
  <c r="P8464" i="57"/>
  <c r="T8464" i="57"/>
  <c r="Q8465" i="57"/>
  <c r="P8465" i="57"/>
  <c r="T8465" i="57"/>
  <c r="Q8466" i="57"/>
  <c r="P8466" i="57"/>
  <c r="T8466" i="57"/>
  <c r="Q8467" i="57"/>
  <c r="P8467" i="57"/>
  <c r="T8467" i="57"/>
  <c r="Q8468" i="57"/>
  <c r="P8468" i="57"/>
  <c r="T8468" i="57"/>
  <c r="Q8469" i="57"/>
  <c r="P8469" i="57"/>
  <c r="T8469" i="57"/>
  <c r="Q8470" i="57"/>
  <c r="P8470" i="57"/>
  <c r="T8470" i="57"/>
  <c r="Q8471" i="57"/>
  <c r="P8471" i="57"/>
  <c r="T8471" i="57"/>
  <c r="Q8472" i="57"/>
  <c r="P8472" i="57"/>
  <c r="T8472" i="57"/>
  <c r="Q8473" i="57"/>
  <c r="P8473" i="57"/>
  <c r="T8473" i="57"/>
  <c r="Q8474" i="57"/>
  <c r="P8474" i="57"/>
  <c r="T8474" i="57"/>
  <c r="Q8475" i="57"/>
  <c r="P8475" i="57"/>
  <c r="T8475" i="57"/>
  <c r="Q8476" i="57"/>
  <c r="P8476" i="57"/>
  <c r="T8476" i="57"/>
  <c r="Q8477" i="57"/>
  <c r="P8477" i="57"/>
  <c r="T8477" i="57"/>
  <c r="Q8478" i="57"/>
  <c r="P8478" i="57"/>
  <c r="T8478" i="57"/>
  <c r="Q8479" i="57"/>
  <c r="P8479" i="57"/>
  <c r="T8479" i="57"/>
  <c r="Q8480" i="57"/>
  <c r="P8480" i="57"/>
  <c r="T8480" i="57"/>
  <c r="Q8481" i="57"/>
  <c r="P8481" i="57"/>
  <c r="T8481" i="57"/>
  <c r="Q8482" i="57"/>
  <c r="P8482" i="57"/>
  <c r="T8482" i="57"/>
  <c r="Q8483" i="57"/>
  <c r="P8483" i="57"/>
  <c r="T8483" i="57"/>
  <c r="Q8484" i="57"/>
  <c r="P8484" i="57"/>
  <c r="T8484" i="57"/>
  <c r="Q8485" i="57"/>
  <c r="P8485" i="57"/>
  <c r="T8485" i="57"/>
  <c r="Q8486" i="57"/>
  <c r="P8486" i="57"/>
  <c r="T8486" i="57"/>
  <c r="Q8487" i="57"/>
  <c r="P8487" i="57"/>
  <c r="T8487" i="57"/>
  <c r="Q8488" i="57"/>
  <c r="P8488" i="57"/>
  <c r="T8488" i="57"/>
  <c r="Q8489" i="57"/>
  <c r="P8489" i="57"/>
  <c r="T8489" i="57"/>
  <c r="Q8490" i="57"/>
  <c r="P8490" i="57"/>
  <c r="T8490" i="57"/>
  <c r="Q8491" i="57"/>
  <c r="P8491" i="57"/>
  <c r="T8491" i="57"/>
  <c r="Q8492" i="57"/>
  <c r="P8492" i="57"/>
  <c r="T8492" i="57"/>
  <c r="Q8493" i="57"/>
  <c r="P8493" i="57"/>
  <c r="T8493" i="57"/>
  <c r="Q8494" i="57"/>
  <c r="P8494" i="57"/>
  <c r="T8494" i="57"/>
  <c r="Q8495" i="57"/>
  <c r="P8495" i="57"/>
  <c r="T8495" i="57"/>
  <c r="Q8496" i="57"/>
  <c r="P8496" i="57"/>
  <c r="T8496" i="57"/>
  <c r="Q8497" i="57"/>
  <c r="P8497" i="57"/>
  <c r="T8497" i="57"/>
  <c r="Q8498" i="57"/>
  <c r="P8498" i="57"/>
  <c r="T8498" i="57"/>
  <c r="Q8499" i="57"/>
  <c r="P8499" i="57"/>
  <c r="T8499" i="57"/>
  <c r="Q8500" i="57"/>
  <c r="P8500" i="57"/>
  <c r="T8500" i="57"/>
  <c r="Q8501" i="57"/>
  <c r="P8501" i="57"/>
  <c r="T8501" i="57"/>
  <c r="Q8502" i="57"/>
  <c r="P8502" i="57"/>
  <c r="T8502" i="57"/>
  <c r="Q8503" i="57"/>
  <c r="P8503" i="57"/>
  <c r="T8503" i="57"/>
  <c r="Q8504" i="57"/>
  <c r="P8504" i="57"/>
  <c r="T8504" i="57"/>
  <c r="Q8505" i="57"/>
  <c r="P8505" i="57"/>
  <c r="T8505" i="57"/>
  <c r="Q8506" i="57"/>
  <c r="P8506" i="57"/>
  <c r="T8506" i="57"/>
  <c r="Q8507" i="57"/>
  <c r="P8507" i="57"/>
  <c r="T8507" i="57"/>
  <c r="Q8508" i="57"/>
  <c r="P8508" i="57"/>
  <c r="T8508" i="57"/>
  <c r="Q8509" i="57"/>
  <c r="P8509" i="57"/>
  <c r="T8509" i="57"/>
  <c r="Q8510" i="57"/>
  <c r="P8510" i="57"/>
  <c r="T8510" i="57"/>
  <c r="Q8511" i="57"/>
  <c r="P8511" i="57"/>
  <c r="T8511" i="57"/>
  <c r="Q8512" i="57"/>
  <c r="P8512" i="57"/>
  <c r="T8512" i="57"/>
  <c r="Q8513" i="57"/>
  <c r="P8513" i="57"/>
  <c r="T8513" i="57"/>
  <c r="Q8514" i="57"/>
  <c r="P8514" i="57"/>
  <c r="T8514" i="57"/>
  <c r="Q8515" i="57"/>
  <c r="P8515" i="57"/>
  <c r="T8515" i="57"/>
  <c r="Q8516" i="57"/>
  <c r="P8516" i="57"/>
  <c r="T8516" i="57"/>
  <c r="Q8517" i="57"/>
  <c r="P8517" i="57"/>
  <c r="T8517" i="57"/>
  <c r="Q8518" i="57"/>
  <c r="P8518" i="57"/>
  <c r="T8518" i="57"/>
  <c r="Q8519" i="57"/>
  <c r="P8519" i="57"/>
  <c r="T8519" i="57"/>
  <c r="Q8520" i="57"/>
  <c r="P8520" i="57"/>
  <c r="T8520" i="57"/>
  <c r="Q8521" i="57"/>
  <c r="P8521" i="57"/>
  <c r="T8521" i="57"/>
  <c r="Q8522" i="57"/>
  <c r="P8522" i="57"/>
  <c r="T8522" i="57"/>
  <c r="Q8523" i="57"/>
  <c r="P8523" i="57"/>
  <c r="T8523" i="57"/>
  <c r="Q8524" i="57"/>
  <c r="P8524" i="57"/>
  <c r="T8524" i="57"/>
  <c r="Q8525" i="57"/>
  <c r="P8525" i="57"/>
  <c r="T8525" i="57"/>
  <c r="Q8526" i="57"/>
  <c r="P8526" i="57"/>
  <c r="T8526" i="57"/>
  <c r="Q8527" i="57"/>
  <c r="P8527" i="57"/>
  <c r="T8527" i="57"/>
  <c r="Q8528" i="57"/>
  <c r="P8528" i="57"/>
  <c r="T8528" i="57"/>
  <c r="Q8529" i="57"/>
  <c r="P8529" i="57"/>
  <c r="T8529" i="57"/>
  <c r="Q8530" i="57"/>
  <c r="P8530" i="57"/>
  <c r="T8530" i="57"/>
  <c r="Q8531" i="57"/>
  <c r="P8531" i="57"/>
  <c r="T8531" i="57"/>
  <c r="Q8532" i="57"/>
  <c r="P8532" i="57"/>
  <c r="T8532" i="57"/>
  <c r="Q8533" i="57"/>
  <c r="P8533" i="57"/>
  <c r="T8533" i="57"/>
  <c r="Q8534" i="57"/>
  <c r="P8534" i="57"/>
  <c r="T8534" i="57"/>
  <c r="Q8535" i="57"/>
  <c r="P8535" i="57"/>
  <c r="T8535" i="57"/>
  <c r="Q8536" i="57"/>
  <c r="P8536" i="57"/>
  <c r="T8536" i="57"/>
  <c r="Q8537" i="57"/>
  <c r="P8537" i="57"/>
  <c r="T8537" i="57"/>
  <c r="Q8538" i="57"/>
  <c r="P8538" i="57"/>
  <c r="T8538" i="57"/>
  <c r="Q8539" i="57"/>
  <c r="P8539" i="57"/>
  <c r="T8539" i="57"/>
  <c r="Q8540" i="57"/>
  <c r="P8540" i="57"/>
  <c r="T8540" i="57"/>
  <c r="Q8541" i="57"/>
  <c r="P8541" i="57"/>
  <c r="T8541" i="57"/>
  <c r="Q8542" i="57"/>
  <c r="P8542" i="57"/>
  <c r="T8542" i="57"/>
  <c r="Q8543" i="57"/>
  <c r="P8543" i="57"/>
  <c r="T8543" i="57"/>
  <c r="Q8544" i="57"/>
  <c r="P8544" i="57"/>
  <c r="T8544" i="57"/>
  <c r="Q8545" i="57"/>
  <c r="P8545" i="57"/>
  <c r="T8545" i="57"/>
  <c r="Q8546" i="57"/>
  <c r="P8546" i="57"/>
  <c r="T8546" i="57"/>
  <c r="Q8547" i="57"/>
  <c r="P8547" i="57"/>
  <c r="T8547" i="57"/>
  <c r="Q8548" i="57"/>
  <c r="P8548" i="57"/>
  <c r="T8548" i="57"/>
  <c r="Q8549" i="57"/>
  <c r="P8549" i="57"/>
  <c r="T8549" i="57"/>
  <c r="Q8550" i="57"/>
  <c r="P8550" i="57"/>
  <c r="T8550" i="57"/>
  <c r="Q8551" i="57"/>
  <c r="P8551" i="57"/>
  <c r="T8551" i="57"/>
  <c r="Q8552" i="57"/>
  <c r="P8552" i="57"/>
  <c r="T8552" i="57"/>
  <c r="Q8553" i="57"/>
  <c r="P8553" i="57"/>
  <c r="T8553" i="57"/>
  <c r="Q8554" i="57"/>
  <c r="P8554" i="57"/>
  <c r="T8554" i="57"/>
  <c r="Q8555" i="57"/>
  <c r="P8555" i="57"/>
  <c r="T8555" i="57"/>
  <c r="Q8556" i="57"/>
  <c r="P8556" i="57"/>
  <c r="T8556" i="57"/>
  <c r="Q8557" i="57"/>
  <c r="P8557" i="57"/>
  <c r="T8557" i="57"/>
  <c r="Q8558" i="57"/>
  <c r="P8558" i="57"/>
  <c r="T8558" i="57"/>
  <c r="Q8559" i="57"/>
  <c r="P8559" i="57"/>
  <c r="T8559" i="57"/>
  <c r="Q8560" i="57"/>
  <c r="P8560" i="57"/>
  <c r="T8560" i="57"/>
  <c r="Q8561" i="57"/>
  <c r="P8561" i="57"/>
  <c r="T8561" i="57"/>
  <c r="Q8562" i="57"/>
  <c r="P8562" i="57"/>
  <c r="T8562" i="57"/>
  <c r="Q8563" i="57"/>
  <c r="P8563" i="57"/>
  <c r="T8563" i="57"/>
  <c r="Q8564" i="57"/>
  <c r="P8564" i="57"/>
  <c r="T8564" i="57"/>
  <c r="Q8565" i="57"/>
  <c r="P8565" i="57"/>
  <c r="T8565" i="57"/>
  <c r="Q8566" i="57"/>
  <c r="P8566" i="57"/>
  <c r="T8566" i="57"/>
  <c r="Q8567" i="57"/>
  <c r="P8567" i="57"/>
  <c r="T8567" i="57"/>
  <c r="Q8568" i="57"/>
  <c r="P8568" i="57"/>
  <c r="T8568" i="57"/>
  <c r="Q8569" i="57"/>
  <c r="P8569" i="57"/>
  <c r="T8569" i="57"/>
  <c r="Q8570" i="57"/>
  <c r="P8570" i="57"/>
  <c r="T8570" i="57"/>
  <c r="Q8571" i="57"/>
  <c r="P8571" i="57"/>
  <c r="T8571" i="57"/>
  <c r="Q8572" i="57"/>
  <c r="P8572" i="57"/>
  <c r="T8572" i="57"/>
  <c r="Q8573" i="57"/>
  <c r="P8573" i="57"/>
  <c r="T8573" i="57"/>
  <c r="Q8574" i="57"/>
  <c r="P8574" i="57"/>
  <c r="T8574" i="57"/>
  <c r="Q8575" i="57"/>
  <c r="P8575" i="57"/>
  <c r="T8575" i="57"/>
  <c r="Q8576" i="57"/>
  <c r="P8576" i="57"/>
  <c r="T8576" i="57"/>
  <c r="Q8577" i="57"/>
  <c r="P8577" i="57"/>
  <c r="T8577" i="57"/>
  <c r="Q8578" i="57"/>
  <c r="P8578" i="57"/>
  <c r="T8578" i="57"/>
  <c r="Q8579" i="57"/>
  <c r="P8579" i="57"/>
  <c r="T8579" i="57"/>
  <c r="Q8580" i="57"/>
  <c r="P8580" i="57"/>
  <c r="T8580" i="57"/>
  <c r="Q8581" i="57"/>
  <c r="P8581" i="57"/>
  <c r="T8581" i="57"/>
  <c r="Q8582" i="57"/>
  <c r="P8582" i="57"/>
  <c r="T8582" i="57"/>
  <c r="Q8583" i="57"/>
  <c r="P8583" i="57"/>
  <c r="T8583" i="57"/>
  <c r="Q8584" i="57"/>
  <c r="P8584" i="57"/>
  <c r="T8584" i="57"/>
  <c r="Q8585" i="57"/>
  <c r="P8585" i="57"/>
  <c r="T8585" i="57"/>
  <c r="Q8586" i="57"/>
  <c r="P8586" i="57"/>
  <c r="T8586" i="57"/>
  <c r="Q8587" i="57"/>
  <c r="P8587" i="57"/>
  <c r="T8587" i="57"/>
  <c r="Q8588" i="57"/>
  <c r="P8588" i="57"/>
  <c r="T8588" i="57"/>
  <c r="Q8589" i="57"/>
  <c r="P8589" i="57"/>
  <c r="T8589" i="57"/>
  <c r="Q8590" i="57"/>
  <c r="P8590" i="57"/>
  <c r="T8590" i="57"/>
  <c r="Q8591" i="57"/>
  <c r="P8591" i="57"/>
  <c r="T8591" i="57"/>
  <c r="Q8592" i="57"/>
  <c r="P8592" i="57"/>
  <c r="T8592" i="57"/>
  <c r="Q8593" i="57"/>
  <c r="P8593" i="57"/>
  <c r="T8593" i="57"/>
  <c r="Q8594" i="57"/>
  <c r="P8594" i="57"/>
  <c r="T8594" i="57"/>
  <c r="Q8595" i="57"/>
  <c r="P8595" i="57"/>
  <c r="T8595" i="57"/>
  <c r="Q8596" i="57"/>
  <c r="P8596" i="57"/>
  <c r="T8596" i="57"/>
  <c r="Q8597" i="57"/>
  <c r="P8597" i="57"/>
  <c r="T8597" i="57"/>
  <c r="Q8598" i="57"/>
  <c r="P8598" i="57"/>
  <c r="T8598" i="57"/>
  <c r="Q8599" i="57"/>
  <c r="P8599" i="57"/>
  <c r="T8599" i="57"/>
  <c r="Q8600" i="57"/>
  <c r="P8600" i="57"/>
  <c r="T8600" i="57"/>
  <c r="Q8601" i="57"/>
  <c r="P8601" i="57"/>
  <c r="T8601" i="57"/>
  <c r="Q8602" i="57"/>
  <c r="P8602" i="57"/>
  <c r="T8602" i="57"/>
  <c r="Q8603" i="57"/>
  <c r="P8603" i="57"/>
  <c r="T8603" i="57"/>
  <c r="Q8604" i="57"/>
  <c r="P8604" i="57"/>
  <c r="T8604" i="57"/>
  <c r="Q8605" i="57"/>
  <c r="P8605" i="57"/>
  <c r="T8605" i="57"/>
  <c r="Q8606" i="57"/>
  <c r="P8606" i="57"/>
  <c r="T8606" i="57"/>
  <c r="Q8607" i="57"/>
  <c r="P8607" i="57"/>
  <c r="T8607" i="57"/>
  <c r="Q8608" i="57"/>
  <c r="P8608" i="57"/>
  <c r="T8608" i="57"/>
  <c r="Q8609" i="57"/>
  <c r="P8609" i="57"/>
  <c r="T8609" i="57"/>
  <c r="Q8610" i="57"/>
  <c r="P8610" i="57"/>
  <c r="T8610" i="57"/>
  <c r="Q8611" i="57"/>
  <c r="P8611" i="57"/>
  <c r="T8611" i="57"/>
  <c r="Q8612" i="57"/>
  <c r="P8612" i="57"/>
  <c r="T8612" i="57"/>
  <c r="Q8613" i="57"/>
  <c r="P8613" i="57"/>
  <c r="T8613" i="57"/>
  <c r="Q8614" i="57"/>
  <c r="P8614" i="57"/>
  <c r="T8614" i="57"/>
  <c r="Q8615" i="57"/>
  <c r="P8615" i="57"/>
  <c r="T8615" i="57"/>
  <c r="Q8616" i="57"/>
  <c r="P8616" i="57"/>
  <c r="T8616" i="57"/>
  <c r="Q8617" i="57"/>
  <c r="P8617" i="57"/>
  <c r="T8617" i="57"/>
  <c r="Q8618" i="57"/>
  <c r="P8618" i="57"/>
  <c r="T8618" i="57"/>
  <c r="Q8619" i="57"/>
  <c r="P8619" i="57"/>
  <c r="T8619" i="57"/>
  <c r="Q8620" i="57"/>
  <c r="P8620" i="57"/>
  <c r="T8620" i="57"/>
  <c r="Q8621" i="57"/>
  <c r="P8621" i="57"/>
  <c r="T8621" i="57"/>
  <c r="Q8622" i="57"/>
  <c r="P8622" i="57"/>
  <c r="T8622" i="57"/>
  <c r="Q8623" i="57"/>
  <c r="P8623" i="57"/>
  <c r="T8623" i="57"/>
  <c r="Q8624" i="57"/>
  <c r="P8624" i="57"/>
  <c r="T8624" i="57"/>
  <c r="Q8625" i="57"/>
  <c r="P8625" i="57"/>
  <c r="T8625" i="57"/>
  <c r="Q8626" i="57"/>
  <c r="P8626" i="57"/>
  <c r="T8626" i="57"/>
  <c r="Q8627" i="57"/>
  <c r="P8627" i="57"/>
  <c r="T8627" i="57"/>
  <c r="Q8628" i="57"/>
  <c r="P8628" i="57"/>
  <c r="T8628" i="57"/>
  <c r="Q8629" i="57"/>
  <c r="P8629" i="57"/>
  <c r="T8629" i="57"/>
  <c r="Q8630" i="57"/>
  <c r="P8630" i="57"/>
  <c r="T8630" i="57"/>
  <c r="Q8631" i="57"/>
  <c r="P8631" i="57"/>
  <c r="T8631" i="57"/>
  <c r="Q8632" i="57"/>
  <c r="P8632" i="57"/>
  <c r="T8632" i="57"/>
  <c r="Q8633" i="57"/>
  <c r="P8633" i="57"/>
  <c r="T8633" i="57"/>
  <c r="Q8634" i="57"/>
  <c r="P8634" i="57"/>
  <c r="T8634" i="57"/>
  <c r="Q8635" i="57"/>
  <c r="P8635" i="57"/>
  <c r="T8635" i="57"/>
  <c r="Q8636" i="57"/>
  <c r="P8636" i="57"/>
  <c r="T8636" i="57"/>
  <c r="Q8637" i="57"/>
  <c r="P8637" i="57"/>
  <c r="T8637" i="57"/>
  <c r="Q8638" i="57"/>
  <c r="P8638" i="57"/>
  <c r="T8638" i="57"/>
  <c r="Q8639" i="57"/>
  <c r="P8639" i="57"/>
  <c r="T8639" i="57"/>
  <c r="Q8640" i="57"/>
  <c r="P8640" i="57"/>
  <c r="T8640" i="57"/>
  <c r="Q8641" i="57"/>
  <c r="P8641" i="57"/>
  <c r="T8641" i="57"/>
  <c r="Q8642" i="57"/>
  <c r="P8642" i="57"/>
  <c r="T8642" i="57"/>
  <c r="Q8643" i="57"/>
  <c r="P8643" i="57"/>
  <c r="T8643" i="57"/>
  <c r="Q8644" i="57"/>
  <c r="P8644" i="57"/>
  <c r="T8644" i="57"/>
  <c r="Q8645" i="57"/>
  <c r="P8645" i="57"/>
  <c r="T8645" i="57"/>
  <c r="Q8646" i="57"/>
  <c r="P8646" i="57"/>
  <c r="T8646" i="57"/>
  <c r="Q8647" i="57"/>
  <c r="P8647" i="57"/>
  <c r="T8647" i="57"/>
  <c r="Q8648" i="57"/>
  <c r="P8648" i="57"/>
  <c r="T8648" i="57"/>
  <c r="Q8649" i="57"/>
  <c r="P8649" i="57"/>
  <c r="T8649" i="57"/>
  <c r="Q8650" i="57"/>
  <c r="P8650" i="57"/>
  <c r="T8650" i="57"/>
  <c r="Q8651" i="57"/>
  <c r="P8651" i="57"/>
  <c r="T8651" i="57"/>
  <c r="Q8652" i="57"/>
  <c r="P8652" i="57"/>
  <c r="T8652" i="57"/>
  <c r="Q8653" i="57"/>
  <c r="P8653" i="57"/>
  <c r="T8653" i="57"/>
  <c r="Q8654" i="57"/>
  <c r="P8654" i="57"/>
  <c r="T8654" i="57"/>
  <c r="Q8655" i="57"/>
  <c r="P8655" i="57"/>
  <c r="T8655" i="57"/>
  <c r="Q8656" i="57"/>
  <c r="P8656" i="57"/>
  <c r="T8656" i="57"/>
  <c r="Q8657" i="57"/>
  <c r="P8657" i="57"/>
  <c r="T8657" i="57"/>
  <c r="Q8658" i="57"/>
  <c r="P8658" i="57"/>
  <c r="T8658" i="57"/>
  <c r="Q8659" i="57"/>
  <c r="P8659" i="57"/>
  <c r="T8659" i="57"/>
  <c r="Q8660" i="57"/>
  <c r="P8660" i="57"/>
  <c r="T8660" i="57"/>
  <c r="Q8661" i="57"/>
  <c r="P8661" i="57"/>
  <c r="T8661" i="57"/>
  <c r="Q8662" i="57"/>
  <c r="P8662" i="57"/>
  <c r="T8662" i="57"/>
  <c r="Q8663" i="57"/>
  <c r="P8663" i="57"/>
  <c r="T8663" i="57"/>
  <c r="Q8664" i="57"/>
  <c r="P8664" i="57"/>
  <c r="T8664" i="57"/>
  <c r="Q8665" i="57"/>
  <c r="P8665" i="57"/>
  <c r="T8665" i="57"/>
  <c r="Q8666" i="57"/>
  <c r="P8666" i="57"/>
  <c r="T8666" i="57"/>
  <c r="Q8667" i="57"/>
  <c r="P8667" i="57"/>
  <c r="T8667" i="57"/>
  <c r="Q8668" i="57"/>
  <c r="P8668" i="57"/>
  <c r="T8668" i="57"/>
  <c r="Q8669" i="57"/>
  <c r="P8669" i="57"/>
  <c r="T8669" i="57"/>
  <c r="Q8670" i="57"/>
  <c r="P8670" i="57"/>
  <c r="T8670" i="57"/>
  <c r="Q8671" i="57"/>
  <c r="P8671" i="57"/>
  <c r="T8671" i="57"/>
  <c r="Q8672" i="57"/>
  <c r="P8672" i="57"/>
  <c r="T8672" i="57"/>
  <c r="Q8673" i="57"/>
  <c r="P8673" i="57"/>
  <c r="T8673" i="57"/>
  <c r="Q8674" i="57"/>
  <c r="P8674" i="57"/>
  <c r="T8674" i="57"/>
  <c r="Q8675" i="57"/>
  <c r="P8675" i="57"/>
  <c r="T8675" i="57"/>
  <c r="Q8676" i="57"/>
  <c r="P8676" i="57"/>
  <c r="T8676" i="57"/>
  <c r="Q8677" i="57"/>
  <c r="P8677" i="57"/>
  <c r="T8677" i="57"/>
  <c r="Q8678" i="57"/>
  <c r="P8678" i="57"/>
  <c r="T8678" i="57"/>
  <c r="Q8679" i="57"/>
  <c r="P8679" i="57"/>
  <c r="T8679" i="57"/>
  <c r="Q8680" i="57"/>
  <c r="P8680" i="57"/>
  <c r="T8680" i="57"/>
  <c r="Q8681" i="57"/>
  <c r="P8681" i="57"/>
  <c r="T8681" i="57"/>
  <c r="Q8682" i="57"/>
  <c r="P8682" i="57"/>
  <c r="T8682" i="57"/>
  <c r="Q8683" i="57"/>
  <c r="P8683" i="57"/>
  <c r="T8683" i="57"/>
  <c r="Q8684" i="57"/>
  <c r="P8684" i="57"/>
  <c r="T8684" i="57"/>
  <c r="Q8685" i="57"/>
  <c r="P8685" i="57"/>
  <c r="T8685" i="57"/>
  <c r="Q8686" i="57"/>
  <c r="P8686" i="57"/>
  <c r="T8686" i="57"/>
  <c r="Q8687" i="57"/>
  <c r="P8687" i="57"/>
  <c r="T8687" i="57"/>
  <c r="Q8688" i="57"/>
  <c r="P8688" i="57"/>
  <c r="T8688" i="57"/>
  <c r="Q8689" i="57"/>
  <c r="P8689" i="57"/>
  <c r="T8689" i="57"/>
  <c r="Q8690" i="57"/>
  <c r="P8690" i="57"/>
  <c r="T8690" i="57"/>
  <c r="Q8691" i="57"/>
  <c r="P8691" i="57"/>
  <c r="T8691" i="57"/>
  <c r="Q8692" i="57"/>
  <c r="P8692" i="57"/>
  <c r="T8692" i="57"/>
  <c r="Q8693" i="57"/>
  <c r="P8693" i="57"/>
  <c r="T8693" i="57"/>
  <c r="Q8694" i="57"/>
  <c r="P8694" i="57"/>
  <c r="T8694" i="57"/>
  <c r="Q8695" i="57"/>
  <c r="P8695" i="57"/>
  <c r="T8695" i="57"/>
  <c r="Q8696" i="57"/>
  <c r="P8696" i="57"/>
  <c r="T8696" i="57"/>
  <c r="Q8697" i="57"/>
  <c r="P8697" i="57"/>
  <c r="T8697" i="57"/>
  <c r="Q8698" i="57"/>
  <c r="P8698" i="57"/>
  <c r="T8698" i="57"/>
  <c r="Q8699" i="57"/>
  <c r="P8699" i="57"/>
  <c r="T8699" i="57"/>
  <c r="Q8700" i="57"/>
  <c r="P8700" i="57"/>
  <c r="T8700" i="57"/>
  <c r="Q8701" i="57"/>
  <c r="P8701" i="57"/>
  <c r="T8701" i="57"/>
  <c r="Q8702" i="57"/>
  <c r="P8702" i="57"/>
  <c r="T8702" i="57"/>
  <c r="Q8703" i="57"/>
  <c r="P8703" i="57"/>
  <c r="T8703" i="57"/>
  <c r="Q8704" i="57"/>
  <c r="P8704" i="57"/>
  <c r="T8704" i="57"/>
  <c r="Q8705" i="57"/>
  <c r="P8705" i="57"/>
  <c r="T8705" i="57"/>
  <c r="Q8706" i="57"/>
  <c r="P8706" i="57"/>
  <c r="T8706" i="57"/>
  <c r="Q8707" i="57"/>
  <c r="P8707" i="57"/>
  <c r="T8707" i="57"/>
  <c r="Q8708" i="57"/>
  <c r="P8708" i="57"/>
  <c r="T8708" i="57"/>
  <c r="Q8709" i="57"/>
  <c r="P8709" i="57"/>
  <c r="T8709" i="57"/>
  <c r="Q8710" i="57"/>
  <c r="P8710" i="57"/>
  <c r="T8710" i="57"/>
  <c r="Q8711" i="57"/>
  <c r="P8711" i="57"/>
  <c r="T8711" i="57"/>
  <c r="Q8712" i="57"/>
  <c r="P8712" i="57"/>
  <c r="T8712" i="57"/>
  <c r="Q8713" i="57"/>
  <c r="P8713" i="57"/>
  <c r="T8713" i="57"/>
  <c r="Q8714" i="57"/>
  <c r="P8714" i="57"/>
  <c r="T8714" i="57"/>
  <c r="Q8715" i="57"/>
  <c r="P8715" i="57"/>
  <c r="T8715" i="57"/>
  <c r="Q8716" i="57"/>
  <c r="P8716" i="57"/>
  <c r="T8716" i="57"/>
  <c r="Q8717" i="57"/>
  <c r="P8717" i="57"/>
  <c r="T8717" i="57"/>
  <c r="Q8718" i="57"/>
  <c r="P8718" i="57"/>
  <c r="T8718" i="57"/>
  <c r="Q8719" i="57"/>
  <c r="P8719" i="57"/>
  <c r="T8719" i="57"/>
  <c r="Q8720" i="57"/>
  <c r="P8720" i="57"/>
  <c r="T8720" i="57"/>
  <c r="Q8721" i="57"/>
  <c r="P8721" i="57"/>
  <c r="T8721" i="57"/>
  <c r="Q8722" i="57"/>
  <c r="P8722" i="57"/>
  <c r="T8722" i="57"/>
  <c r="Q8723" i="57"/>
  <c r="P8723" i="57"/>
  <c r="T8723" i="57"/>
  <c r="Q8724" i="57"/>
  <c r="P8724" i="57"/>
  <c r="T8724" i="57"/>
  <c r="Q8725" i="57"/>
  <c r="P8725" i="57"/>
  <c r="T8725" i="57"/>
  <c r="Q8726" i="57"/>
  <c r="P8726" i="57"/>
  <c r="T8726" i="57"/>
  <c r="Q8727" i="57"/>
  <c r="P8727" i="57"/>
  <c r="T8727" i="57"/>
  <c r="Q8728" i="57"/>
  <c r="P8728" i="57"/>
  <c r="T8728" i="57"/>
  <c r="Q8729" i="57"/>
  <c r="P8729" i="57"/>
  <c r="T8729" i="57"/>
  <c r="Q8730" i="57"/>
  <c r="P8730" i="57"/>
  <c r="T8730" i="57"/>
  <c r="Q8731" i="57"/>
  <c r="P8731" i="57"/>
  <c r="T8731" i="57"/>
  <c r="Q8732" i="57"/>
  <c r="P8732" i="57"/>
  <c r="T8732" i="57"/>
  <c r="Q8733" i="57"/>
  <c r="P8733" i="57"/>
  <c r="T8733" i="57"/>
  <c r="Q8734" i="57"/>
  <c r="P8734" i="57"/>
  <c r="T8734" i="57"/>
  <c r="Q8735" i="57"/>
  <c r="P8735" i="57"/>
  <c r="T8735" i="57"/>
  <c r="Q8736" i="57"/>
  <c r="P8736" i="57"/>
  <c r="T8736" i="57"/>
  <c r="Q8737" i="57"/>
  <c r="P8737" i="57"/>
  <c r="T8737" i="57"/>
  <c r="Q8738" i="57"/>
  <c r="P8738" i="57"/>
  <c r="T8738" i="57"/>
  <c r="Q8739" i="57"/>
  <c r="P8739" i="57"/>
  <c r="T8739" i="57"/>
  <c r="Q8740" i="57"/>
  <c r="P8740" i="57"/>
  <c r="T8740" i="57"/>
  <c r="Q8741" i="57"/>
  <c r="P8741" i="57"/>
  <c r="T8741" i="57"/>
  <c r="Q8742" i="57"/>
  <c r="P8742" i="57"/>
  <c r="T8742" i="57"/>
  <c r="Q8743" i="57"/>
  <c r="P8743" i="57"/>
  <c r="T8743" i="57"/>
  <c r="Q8744" i="57"/>
  <c r="P8744" i="57"/>
  <c r="T8744" i="57"/>
  <c r="Q8745" i="57"/>
  <c r="P8745" i="57"/>
  <c r="T8745" i="57"/>
  <c r="Q8746" i="57"/>
  <c r="P8746" i="57"/>
  <c r="T8746" i="57"/>
  <c r="Q8747" i="57"/>
  <c r="P8747" i="57"/>
  <c r="T8747" i="57"/>
  <c r="Q8748" i="57"/>
  <c r="P8748" i="57"/>
  <c r="T8748" i="57"/>
  <c r="Q8749" i="57"/>
  <c r="P8749" i="57"/>
  <c r="T8749" i="57"/>
  <c r="Q8750" i="57"/>
  <c r="P8750" i="57"/>
  <c r="T8750" i="57"/>
  <c r="Q8751" i="57"/>
  <c r="P8751" i="57"/>
  <c r="T8751" i="57"/>
  <c r="Q8752" i="57"/>
  <c r="P8752" i="57"/>
  <c r="T8752" i="57"/>
  <c r="Q8753" i="57"/>
  <c r="P8753" i="57"/>
  <c r="T8753" i="57"/>
  <c r="Q8754" i="57"/>
  <c r="P8754" i="57"/>
  <c r="T8754" i="57"/>
  <c r="Q8755" i="57"/>
  <c r="P8755" i="57"/>
  <c r="T8755" i="57"/>
  <c r="Q8756" i="57"/>
  <c r="P8756" i="57"/>
  <c r="T8756" i="57"/>
  <c r="Q8757" i="57"/>
  <c r="P8757" i="57"/>
  <c r="T8757" i="57"/>
  <c r="Q8758" i="57"/>
  <c r="P8758" i="57"/>
  <c r="T8758" i="57"/>
  <c r="Q8759" i="57"/>
  <c r="P8759" i="57"/>
  <c r="T8759" i="57"/>
  <c r="Q8760" i="57"/>
  <c r="P8760" i="57"/>
  <c r="T8760" i="57"/>
  <c r="Q8761" i="57"/>
  <c r="P8761" i="57"/>
  <c r="T8761" i="57"/>
  <c r="Q8762" i="57"/>
  <c r="P8762" i="57"/>
  <c r="T8762" i="57"/>
  <c r="Q8763" i="57"/>
  <c r="P8763" i="57"/>
  <c r="T8763" i="57"/>
  <c r="Q8764" i="57"/>
  <c r="P8764" i="57"/>
  <c r="T8764" i="57"/>
  <c r="Q8765" i="57"/>
  <c r="P8765" i="57"/>
  <c r="T8765" i="57"/>
  <c r="Q8766" i="57"/>
  <c r="P8766" i="57"/>
  <c r="T8766" i="57"/>
  <c r="Q8767" i="57"/>
  <c r="P8767" i="57"/>
  <c r="T8767" i="57"/>
  <c r="Q8768" i="57"/>
  <c r="P8768" i="57"/>
  <c r="T8768" i="57"/>
  <c r="Q8769" i="57"/>
  <c r="P8769" i="57"/>
  <c r="T8769" i="57"/>
  <c r="Q8770" i="57"/>
  <c r="P8770" i="57"/>
  <c r="T8770" i="57"/>
  <c r="Q8771" i="57"/>
  <c r="P8771" i="57"/>
  <c r="T8771" i="57"/>
  <c r="Q8772" i="57"/>
  <c r="P8772" i="57"/>
  <c r="T8772" i="57"/>
  <c r="Q8773" i="57"/>
  <c r="P8773" i="57"/>
  <c r="T8773" i="57"/>
  <c r="Q8774" i="57"/>
  <c r="P8774" i="57"/>
  <c r="T8774" i="57"/>
  <c r="Q8775" i="57"/>
  <c r="P8775" i="57"/>
  <c r="T8775" i="57"/>
  <c r="Q8776" i="57"/>
  <c r="P8776" i="57"/>
  <c r="T8776" i="57"/>
  <c r="Q8777" i="57"/>
  <c r="P8777" i="57"/>
  <c r="T8777" i="57"/>
  <c r="Q8778" i="57"/>
  <c r="P8778" i="57"/>
  <c r="T8778" i="57"/>
  <c r="Q8779" i="57"/>
  <c r="P8779" i="57"/>
  <c r="T8779" i="57"/>
  <c r="Q8780" i="57"/>
  <c r="P8780" i="57"/>
  <c r="T8780" i="57"/>
  <c r="Q8781" i="57"/>
  <c r="P8781" i="57"/>
  <c r="T8781" i="57"/>
  <c r="Q8782" i="57"/>
  <c r="P8782" i="57"/>
  <c r="T8782" i="57"/>
  <c r="Q8783" i="57"/>
  <c r="P8783" i="57"/>
  <c r="T8783" i="57"/>
  <c r="Q8784" i="57"/>
  <c r="P8784" i="57"/>
  <c r="T8784" i="57"/>
  <c r="Q8785" i="57"/>
  <c r="P8785" i="57"/>
  <c r="T8785" i="57"/>
  <c r="Q8786" i="57"/>
  <c r="P8786" i="57"/>
  <c r="T8786" i="57"/>
  <c r="Q8787" i="57"/>
  <c r="P8787" i="57"/>
  <c r="T8787" i="57"/>
  <c r="Q8788" i="57"/>
  <c r="P8788" i="57"/>
  <c r="T8788" i="57"/>
  <c r="Q8789" i="57"/>
  <c r="P8789" i="57"/>
  <c r="T8789" i="57"/>
  <c r="Q8790" i="57"/>
  <c r="P8790" i="57"/>
  <c r="T8790" i="57"/>
  <c r="Q8791" i="57"/>
  <c r="P8791" i="57"/>
  <c r="T8791" i="57"/>
  <c r="Q8792" i="57"/>
  <c r="P8792" i="57"/>
  <c r="T8792" i="57"/>
  <c r="Q8793" i="57"/>
  <c r="P8793" i="57"/>
  <c r="T8793" i="57"/>
  <c r="Q8794" i="57"/>
  <c r="P8794" i="57"/>
  <c r="T8794" i="57"/>
  <c r="Q8795" i="57"/>
  <c r="P8795" i="57"/>
  <c r="T8795" i="57"/>
  <c r="Q8796" i="57"/>
  <c r="P8796" i="57"/>
  <c r="T8796" i="57"/>
  <c r="Q8797" i="57"/>
  <c r="P8797" i="57"/>
  <c r="T8797" i="57"/>
  <c r="Q8798" i="57"/>
  <c r="P8798" i="57"/>
  <c r="T8798" i="57"/>
  <c r="Q8799" i="57"/>
  <c r="P8799" i="57"/>
  <c r="T8799" i="57"/>
  <c r="Q8800" i="57"/>
  <c r="P8800" i="57"/>
  <c r="T8800" i="57"/>
  <c r="Q8801" i="57"/>
  <c r="P8801" i="57"/>
  <c r="T8801" i="57"/>
  <c r="Q8802" i="57"/>
  <c r="P8802" i="57"/>
  <c r="T8802" i="57"/>
  <c r="Q8803" i="57"/>
  <c r="P8803" i="57"/>
  <c r="T8803" i="57"/>
  <c r="Q8804" i="57"/>
  <c r="P8804" i="57"/>
  <c r="T8804" i="57"/>
  <c r="Q8805" i="57"/>
  <c r="P8805" i="57"/>
  <c r="T8805" i="57"/>
  <c r="Q8806" i="57"/>
  <c r="P8806" i="57"/>
  <c r="T8806" i="57"/>
  <c r="Q8807" i="57"/>
  <c r="P8807" i="57"/>
  <c r="T8807" i="57"/>
  <c r="Q8808" i="57"/>
  <c r="P8808" i="57"/>
  <c r="T8808" i="57"/>
  <c r="Q8809" i="57"/>
  <c r="P8809" i="57"/>
  <c r="T8809" i="57"/>
  <c r="Q8810" i="57"/>
  <c r="P8810" i="57"/>
  <c r="T8810" i="57"/>
  <c r="Q8811" i="57"/>
  <c r="P8811" i="57"/>
  <c r="T8811" i="57"/>
  <c r="Q8812" i="57"/>
  <c r="P8812" i="57"/>
  <c r="T8812" i="57"/>
  <c r="Q8813" i="57"/>
  <c r="P8813" i="57"/>
  <c r="T8813" i="57"/>
  <c r="Q8814" i="57"/>
  <c r="P8814" i="57"/>
  <c r="T8814" i="57"/>
  <c r="Q8815" i="57"/>
  <c r="P8815" i="57"/>
  <c r="T8815" i="57"/>
  <c r="Q8816" i="57"/>
  <c r="P8816" i="57"/>
  <c r="T8816" i="57"/>
  <c r="Q8817" i="57"/>
  <c r="P8817" i="57"/>
  <c r="T8817" i="57"/>
  <c r="Q8818" i="57"/>
  <c r="P8818" i="57"/>
  <c r="T8818" i="57"/>
  <c r="Q8819" i="57"/>
  <c r="P8819" i="57"/>
  <c r="T8819" i="57"/>
  <c r="Q8820" i="57"/>
  <c r="P8820" i="57"/>
  <c r="T8820" i="57"/>
  <c r="Q8821" i="57"/>
  <c r="P8821" i="57"/>
  <c r="T8821" i="57"/>
  <c r="Q8822" i="57"/>
  <c r="P8822" i="57"/>
  <c r="T8822" i="57"/>
  <c r="Q8823" i="57"/>
  <c r="P8823" i="57"/>
  <c r="T8823" i="57"/>
  <c r="Q8824" i="57"/>
  <c r="P8824" i="57"/>
  <c r="T8824" i="57"/>
  <c r="Q8825" i="57"/>
  <c r="P8825" i="57"/>
  <c r="T8825" i="57"/>
  <c r="Q8826" i="57"/>
  <c r="P8826" i="57"/>
  <c r="T8826" i="57"/>
  <c r="Q8827" i="57"/>
  <c r="P8827" i="57"/>
  <c r="T8827" i="57"/>
  <c r="Q8828" i="57"/>
  <c r="P8828" i="57"/>
  <c r="T8828" i="57"/>
  <c r="Q8829" i="57"/>
  <c r="P8829" i="57"/>
  <c r="T8829" i="57"/>
  <c r="Q8830" i="57"/>
  <c r="P8830" i="57"/>
  <c r="T8830" i="57"/>
  <c r="Q8831" i="57"/>
  <c r="P8831" i="57"/>
  <c r="T8831" i="57"/>
  <c r="Q8832" i="57"/>
  <c r="P8832" i="57"/>
  <c r="T8832" i="57"/>
  <c r="Q8833" i="57"/>
  <c r="P8833" i="57"/>
  <c r="T8833" i="57"/>
  <c r="Q8834" i="57"/>
  <c r="P8834" i="57"/>
  <c r="T8834" i="57"/>
  <c r="Q8835" i="57"/>
  <c r="P8835" i="57"/>
  <c r="T8835" i="57"/>
  <c r="Q8836" i="57"/>
  <c r="P8836" i="57"/>
  <c r="T8836" i="57"/>
  <c r="Q8837" i="57"/>
  <c r="P8837" i="57"/>
  <c r="T8837" i="57"/>
  <c r="Q8838" i="57"/>
  <c r="P8838" i="57"/>
  <c r="T8838" i="57"/>
  <c r="Q8839" i="57"/>
  <c r="P8839" i="57"/>
  <c r="T8839" i="57"/>
  <c r="Q8840" i="57"/>
  <c r="P8840" i="57"/>
  <c r="T8840" i="57"/>
  <c r="Q8841" i="57"/>
  <c r="P8841" i="57"/>
  <c r="T8841" i="57"/>
  <c r="Q8842" i="57"/>
  <c r="P8842" i="57"/>
  <c r="T8842" i="57"/>
  <c r="Q8843" i="57"/>
  <c r="P8843" i="57"/>
  <c r="T8843" i="57"/>
  <c r="Q8844" i="57"/>
  <c r="P8844" i="57"/>
  <c r="T8844" i="57"/>
  <c r="Q8845" i="57"/>
  <c r="P8845" i="57"/>
  <c r="T8845" i="57"/>
  <c r="Q8846" i="57"/>
  <c r="P8846" i="57"/>
  <c r="T8846" i="57"/>
  <c r="Q8847" i="57"/>
  <c r="P8847" i="57"/>
  <c r="T8847" i="57"/>
  <c r="Q8848" i="57"/>
  <c r="P8848" i="57"/>
  <c r="T8848" i="57"/>
  <c r="Q8849" i="57"/>
  <c r="P8849" i="57"/>
  <c r="T8849" i="57"/>
  <c r="Q8850" i="57"/>
  <c r="P8850" i="57"/>
  <c r="T8850" i="57"/>
  <c r="Q8851" i="57"/>
  <c r="P8851" i="57"/>
  <c r="T8851" i="57"/>
  <c r="Q8852" i="57"/>
  <c r="P8852" i="57"/>
  <c r="T8852" i="57"/>
  <c r="Q8853" i="57"/>
  <c r="P8853" i="57"/>
  <c r="T8853" i="57"/>
  <c r="Q8854" i="57"/>
  <c r="P8854" i="57"/>
  <c r="T8854" i="57"/>
  <c r="Q8855" i="57"/>
  <c r="P8855" i="57"/>
  <c r="T8855" i="57"/>
  <c r="Q8856" i="57"/>
  <c r="P8856" i="57"/>
  <c r="T8856" i="57"/>
  <c r="Q8857" i="57"/>
  <c r="P8857" i="57"/>
  <c r="T8857" i="57"/>
  <c r="Q8858" i="57"/>
  <c r="P8858" i="57"/>
  <c r="T8858" i="57"/>
  <c r="Q8859" i="57"/>
  <c r="P8859" i="57"/>
  <c r="T8859" i="57"/>
  <c r="Q8860" i="57"/>
  <c r="P8860" i="57"/>
  <c r="T8860" i="57"/>
  <c r="Q8861" i="57"/>
  <c r="P8861" i="57"/>
  <c r="T8861" i="57"/>
  <c r="Q8862" i="57"/>
  <c r="P8862" i="57"/>
  <c r="T8862" i="57"/>
  <c r="Q8863" i="57"/>
  <c r="P8863" i="57"/>
  <c r="T8863" i="57"/>
  <c r="Q8864" i="57"/>
  <c r="P8864" i="57"/>
  <c r="T8864" i="57"/>
  <c r="Q8865" i="57"/>
  <c r="P8865" i="57"/>
  <c r="T8865" i="57"/>
  <c r="Q8866" i="57"/>
  <c r="P8866" i="57"/>
  <c r="T8866" i="57"/>
  <c r="Q8867" i="57"/>
  <c r="P8867" i="57"/>
  <c r="T8867" i="57"/>
  <c r="Q8868" i="57"/>
  <c r="P8868" i="57"/>
  <c r="T8868" i="57"/>
  <c r="Q8869" i="57"/>
  <c r="P8869" i="57"/>
  <c r="T8869" i="57"/>
  <c r="Q8870" i="57"/>
  <c r="P8870" i="57"/>
  <c r="T8870" i="57"/>
  <c r="Q8871" i="57"/>
  <c r="P8871" i="57"/>
  <c r="T8871" i="57"/>
  <c r="Q8872" i="57"/>
  <c r="P8872" i="57"/>
  <c r="T8872" i="57"/>
  <c r="Q8873" i="57"/>
  <c r="P8873" i="57"/>
  <c r="T8873" i="57"/>
  <c r="Q8874" i="57"/>
  <c r="P8874" i="57"/>
  <c r="T8874" i="57"/>
  <c r="Q8875" i="57"/>
  <c r="P8875" i="57"/>
  <c r="T8875" i="57"/>
  <c r="Q8876" i="57"/>
  <c r="P8876" i="57"/>
  <c r="T8876" i="57"/>
  <c r="Q8877" i="57"/>
  <c r="P8877" i="57"/>
  <c r="T8877" i="57"/>
  <c r="Q8878" i="57"/>
  <c r="P8878" i="57"/>
  <c r="T8878" i="57"/>
  <c r="Q8879" i="57"/>
  <c r="P8879" i="57"/>
  <c r="T8879" i="57"/>
  <c r="Q8880" i="57"/>
  <c r="P8880" i="57"/>
  <c r="T8880" i="57"/>
  <c r="Q8881" i="57"/>
  <c r="P8881" i="57"/>
  <c r="T8881" i="57"/>
  <c r="Q8882" i="57"/>
  <c r="P8882" i="57"/>
  <c r="T8882" i="57"/>
  <c r="Q8883" i="57"/>
  <c r="P8883" i="57"/>
  <c r="T8883" i="57"/>
  <c r="Q8884" i="57"/>
  <c r="P8884" i="57"/>
  <c r="T8884" i="57"/>
  <c r="Q8885" i="57"/>
  <c r="P8885" i="57"/>
  <c r="T8885" i="57"/>
  <c r="Q8886" i="57"/>
  <c r="P8886" i="57"/>
  <c r="T8886" i="57"/>
  <c r="Q8887" i="57"/>
  <c r="P8887" i="57"/>
  <c r="T8887" i="57"/>
  <c r="Q8888" i="57"/>
  <c r="P8888" i="57"/>
  <c r="T8888" i="57"/>
  <c r="Q8889" i="57"/>
  <c r="P8889" i="57"/>
  <c r="T8889" i="57"/>
  <c r="Q8890" i="57"/>
  <c r="P8890" i="57"/>
  <c r="T8890" i="57"/>
  <c r="Q8891" i="57"/>
  <c r="P8891" i="57"/>
  <c r="T8891" i="57"/>
  <c r="Q8892" i="57"/>
  <c r="P8892" i="57"/>
  <c r="T8892" i="57"/>
  <c r="Q8893" i="57"/>
  <c r="P8893" i="57"/>
  <c r="T8893" i="57"/>
  <c r="Q8894" i="57"/>
  <c r="P8894" i="57"/>
  <c r="T8894" i="57"/>
  <c r="Q8895" i="57"/>
  <c r="P8895" i="57"/>
  <c r="T8895" i="57"/>
  <c r="Q8896" i="57"/>
  <c r="P8896" i="57"/>
  <c r="T8896" i="57"/>
  <c r="Q8897" i="57"/>
  <c r="P8897" i="57"/>
  <c r="T8897" i="57"/>
  <c r="Q8898" i="57"/>
  <c r="P8898" i="57"/>
  <c r="T8898" i="57"/>
  <c r="Q8899" i="57"/>
  <c r="P8899" i="57"/>
  <c r="T8899" i="57"/>
  <c r="Q8900" i="57"/>
  <c r="P8900" i="57"/>
  <c r="T8900" i="57"/>
  <c r="Q8901" i="57"/>
  <c r="P8901" i="57"/>
  <c r="T8901" i="57"/>
  <c r="Q8902" i="57"/>
  <c r="P8902" i="57"/>
  <c r="T8902" i="57"/>
  <c r="Q8903" i="57"/>
  <c r="P8903" i="57"/>
  <c r="T8903" i="57"/>
  <c r="Q8904" i="57"/>
  <c r="P8904" i="57"/>
  <c r="T8904" i="57"/>
  <c r="Q8905" i="57"/>
  <c r="P8905" i="57"/>
  <c r="T8905" i="57"/>
  <c r="Q8906" i="57"/>
  <c r="P8906" i="57"/>
  <c r="T8906" i="57"/>
  <c r="Q8907" i="57"/>
  <c r="P8907" i="57"/>
  <c r="T8907" i="57"/>
  <c r="Q8908" i="57"/>
  <c r="P8908" i="57"/>
  <c r="T8908" i="57"/>
  <c r="Q8909" i="57"/>
  <c r="P8909" i="57"/>
  <c r="T8909" i="57"/>
  <c r="Q8910" i="57"/>
  <c r="P8910" i="57"/>
  <c r="T8910" i="57"/>
  <c r="Q8911" i="57"/>
  <c r="P8911" i="57"/>
  <c r="T8911" i="57"/>
  <c r="Q8912" i="57"/>
  <c r="P8912" i="57"/>
  <c r="T8912" i="57"/>
  <c r="Q8913" i="57"/>
  <c r="P8913" i="57"/>
  <c r="T8913" i="57"/>
  <c r="Q8914" i="57"/>
  <c r="P8914" i="57"/>
  <c r="T8914" i="57"/>
  <c r="Q8915" i="57"/>
  <c r="P8915" i="57"/>
  <c r="T8915" i="57"/>
  <c r="Q8916" i="57"/>
  <c r="P8916" i="57"/>
  <c r="T8916" i="57"/>
  <c r="Q8917" i="57"/>
  <c r="P8917" i="57"/>
  <c r="T8917" i="57"/>
  <c r="Q8918" i="57"/>
  <c r="P8918" i="57"/>
  <c r="T8918" i="57"/>
  <c r="Q8919" i="57"/>
  <c r="P8919" i="57"/>
  <c r="T8919" i="57"/>
  <c r="Q8920" i="57"/>
  <c r="P8920" i="57"/>
  <c r="T8920" i="57"/>
  <c r="Q8921" i="57"/>
  <c r="P8921" i="57"/>
  <c r="T8921" i="57"/>
  <c r="Q8922" i="57"/>
  <c r="P8922" i="57"/>
  <c r="T8922" i="57"/>
  <c r="Q8923" i="57"/>
  <c r="P8923" i="57"/>
  <c r="T8923" i="57"/>
  <c r="Q8924" i="57"/>
  <c r="P8924" i="57"/>
  <c r="T8924" i="57"/>
  <c r="Q8925" i="57"/>
  <c r="P8925" i="57"/>
  <c r="T8925" i="57"/>
  <c r="Q8926" i="57"/>
  <c r="P8926" i="57"/>
  <c r="T8926" i="57"/>
  <c r="Q8927" i="57"/>
  <c r="P8927" i="57"/>
  <c r="T8927" i="57"/>
  <c r="Q8928" i="57"/>
  <c r="P8928" i="57"/>
  <c r="T8928" i="57"/>
  <c r="Q8929" i="57"/>
  <c r="P8929" i="57"/>
  <c r="T8929" i="57"/>
  <c r="Q8930" i="57"/>
  <c r="P8930" i="57"/>
  <c r="T8930" i="57"/>
  <c r="Q8931" i="57"/>
  <c r="P8931" i="57"/>
  <c r="T8931" i="57"/>
  <c r="Q8932" i="57"/>
  <c r="P8932" i="57"/>
  <c r="T8932" i="57"/>
  <c r="Q8933" i="57"/>
  <c r="P8933" i="57"/>
  <c r="T8933" i="57"/>
  <c r="Q8934" i="57"/>
  <c r="P8934" i="57"/>
  <c r="T8934" i="57"/>
  <c r="Q8935" i="57"/>
  <c r="P8935" i="57"/>
  <c r="T8935" i="57"/>
  <c r="Q8936" i="57"/>
  <c r="P8936" i="57"/>
  <c r="T8936" i="57"/>
  <c r="Q8937" i="57"/>
  <c r="P8937" i="57"/>
  <c r="T8937" i="57"/>
  <c r="Q8938" i="57"/>
  <c r="P8938" i="57"/>
  <c r="T8938" i="57"/>
  <c r="Q8939" i="57"/>
  <c r="P8939" i="57"/>
  <c r="T8939" i="57"/>
  <c r="Q8940" i="57"/>
  <c r="P8940" i="57"/>
  <c r="T8940" i="57"/>
  <c r="Q8941" i="57"/>
  <c r="P8941" i="57"/>
  <c r="T8941" i="57"/>
  <c r="Q8942" i="57"/>
  <c r="P8942" i="57"/>
  <c r="T8942" i="57"/>
  <c r="Q8943" i="57"/>
  <c r="P8943" i="57"/>
  <c r="T8943" i="57"/>
  <c r="Q8944" i="57"/>
  <c r="P8944" i="57"/>
  <c r="T8944" i="57"/>
  <c r="Q8945" i="57"/>
  <c r="P8945" i="57"/>
  <c r="T8945" i="57"/>
  <c r="Q8946" i="57"/>
  <c r="P8946" i="57"/>
  <c r="T8946" i="57"/>
  <c r="Q8947" i="57"/>
  <c r="P8947" i="57"/>
  <c r="T8947" i="57"/>
  <c r="Q8948" i="57"/>
  <c r="P8948" i="57"/>
  <c r="T8948" i="57"/>
  <c r="Q8949" i="57"/>
  <c r="P8949" i="57"/>
  <c r="T8949" i="57"/>
  <c r="Q8950" i="57"/>
  <c r="P8950" i="57"/>
  <c r="T8950" i="57"/>
  <c r="Q8951" i="57"/>
  <c r="P8951" i="57"/>
  <c r="T8951" i="57"/>
  <c r="Q8952" i="57"/>
  <c r="P8952" i="57"/>
  <c r="T8952" i="57"/>
  <c r="Q8953" i="57"/>
  <c r="P8953" i="57"/>
  <c r="T8953" i="57"/>
  <c r="Q8954" i="57"/>
  <c r="P8954" i="57"/>
  <c r="T8954" i="57"/>
  <c r="Q8955" i="57"/>
  <c r="P8955" i="57"/>
  <c r="T8955" i="57"/>
  <c r="Q8956" i="57"/>
  <c r="P8956" i="57"/>
  <c r="T8956" i="57"/>
  <c r="Q8957" i="57"/>
  <c r="P8957" i="57"/>
  <c r="T8957" i="57"/>
  <c r="Q8958" i="57"/>
  <c r="P8958" i="57"/>
  <c r="T8958" i="57"/>
  <c r="Q8959" i="57"/>
  <c r="P8959" i="57"/>
  <c r="T8959" i="57"/>
  <c r="Q8960" i="57"/>
  <c r="P8960" i="57"/>
  <c r="T8960" i="57"/>
  <c r="Q8961" i="57"/>
  <c r="P8961" i="57"/>
  <c r="T8961" i="57"/>
  <c r="Q8962" i="57"/>
  <c r="P8962" i="57"/>
  <c r="T8962" i="57"/>
  <c r="Q8963" i="57"/>
  <c r="P8963" i="57"/>
  <c r="T8963" i="57"/>
  <c r="Q8964" i="57"/>
  <c r="P8964" i="57"/>
  <c r="T8964" i="57"/>
  <c r="Q8965" i="57"/>
  <c r="P8965" i="57"/>
  <c r="T8965" i="57"/>
  <c r="Q8966" i="57"/>
  <c r="P8966" i="57"/>
  <c r="T8966" i="57"/>
  <c r="Q8967" i="57"/>
  <c r="P8967" i="57"/>
  <c r="T8967" i="57"/>
  <c r="Q8968" i="57"/>
  <c r="P8968" i="57"/>
  <c r="T8968" i="57"/>
  <c r="Q8969" i="57"/>
  <c r="P8969" i="57"/>
  <c r="T8969" i="57"/>
  <c r="Q8970" i="57"/>
  <c r="P8970" i="57"/>
  <c r="T8970" i="57"/>
  <c r="Q8971" i="57"/>
  <c r="P8971" i="57"/>
  <c r="T8971" i="57"/>
  <c r="Q8972" i="57"/>
  <c r="P8972" i="57"/>
  <c r="T8972" i="57"/>
  <c r="Q8973" i="57"/>
  <c r="P8973" i="57"/>
  <c r="T8973" i="57"/>
  <c r="Q8974" i="57"/>
  <c r="P8974" i="57"/>
  <c r="T8974" i="57"/>
  <c r="Q8975" i="57"/>
  <c r="P8975" i="57"/>
  <c r="T8975" i="57"/>
  <c r="Q8976" i="57"/>
  <c r="P8976" i="57"/>
  <c r="T8976" i="57"/>
  <c r="Q8977" i="57"/>
  <c r="P8977" i="57"/>
  <c r="T8977" i="57"/>
  <c r="Q8978" i="57"/>
  <c r="P8978" i="57"/>
  <c r="T8978" i="57"/>
  <c r="Q8979" i="57"/>
  <c r="P8979" i="57"/>
  <c r="T8979" i="57"/>
  <c r="Q8980" i="57"/>
  <c r="P8980" i="57"/>
  <c r="T8980" i="57"/>
  <c r="Q8981" i="57"/>
  <c r="P8981" i="57"/>
  <c r="T8981" i="57"/>
  <c r="Q8982" i="57"/>
  <c r="P8982" i="57"/>
  <c r="T8982" i="57"/>
  <c r="Q8983" i="57"/>
  <c r="P8983" i="57"/>
  <c r="T8983" i="57"/>
  <c r="Q8984" i="57"/>
  <c r="P8984" i="57"/>
  <c r="T8984" i="57"/>
  <c r="Q8985" i="57"/>
  <c r="P8985" i="57"/>
  <c r="T8985" i="57"/>
  <c r="Q8986" i="57"/>
  <c r="P8986" i="57"/>
  <c r="T8986" i="57"/>
  <c r="Q8987" i="57"/>
  <c r="P8987" i="57"/>
  <c r="T8987" i="57"/>
  <c r="Q8988" i="57"/>
  <c r="P8988" i="57"/>
  <c r="T8988" i="57"/>
  <c r="Q8989" i="57"/>
  <c r="P8989" i="57"/>
  <c r="T8989" i="57"/>
  <c r="Q8990" i="57"/>
  <c r="P8990" i="57"/>
  <c r="T8990" i="57"/>
  <c r="Q8991" i="57"/>
  <c r="P8991" i="57"/>
  <c r="T8991" i="57"/>
  <c r="Q8992" i="57"/>
  <c r="P8992" i="57"/>
  <c r="T8992" i="57"/>
  <c r="Q8993" i="57"/>
  <c r="P8993" i="57"/>
  <c r="T8993" i="57"/>
  <c r="Q8994" i="57"/>
  <c r="P8994" i="57"/>
  <c r="T8994" i="57"/>
  <c r="Q8995" i="57"/>
  <c r="P8995" i="57"/>
  <c r="T8995" i="57"/>
  <c r="Q8996" i="57"/>
  <c r="P8996" i="57"/>
  <c r="T8996" i="57"/>
  <c r="Q8997" i="57"/>
  <c r="P8997" i="57"/>
  <c r="T8997" i="57"/>
  <c r="Q8998" i="57"/>
  <c r="P8998" i="57"/>
  <c r="T8998" i="57"/>
  <c r="Q8999" i="57"/>
  <c r="P8999" i="57"/>
  <c r="T8999" i="57"/>
  <c r="Q9000" i="57"/>
  <c r="P9000" i="57"/>
  <c r="T9000" i="57"/>
  <c r="Q9001" i="57"/>
  <c r="P9001" i="57"/>
  <c r="T9001" i="57"/>
  <c r="Q9002" i="57"/>
  <c r="P9002" i="57"/>
  <c r="T9002" i="57"/>
  <c r="Q9003" i="57"/>
  <c r="P9003" i="57"/>
  <c r="T9003" i="57"/>
  <c r="Q9004" i="57"/>
  <c r="P9004" i="57"/>
  <c r="T9004" i="57"/>
  <c r="Q9005" i="57"/>
  <c r="P9005" i="57"/>
  <c r="T9005" i="57"/>
  <c r="Q9006" i="57"/>
  <c r="P9006" i="57"/>
  <c r="T9006" i="57"/>
  <c r="Q9007" i="57"/>
  <c r="P9007" i="57"/>
  <c r="T9007" i="57"/>
  <c r="Q9008" i="57"/>
  <c r="P9008" i="57"/>
  <c r="T9008" i="57"/>
  <c r="Q9009" i="57"/>
  <c r="P9009" i="57"/>
  <c r="T9009" i="57"/>
  <c r="Q9010" i="57"/>
  <c r="P9010" i="57"/>
  <c r="T9010" i="57"/>
  <c r="Q9011" i="57"/>
  <c r="P9011" i="57"/>
  <c r="T9011" i="57"/>
  <c r="Q9012" i="57"/>
  <c r="P9012" i="57"/>
  <c r="T9012" i="57"/>
  <c r="Q9013" i="57"/>
  <c r="P9013" i="57"/>
  <c r="T9013" i="57"/>
  <c r="Q9014" i="57"/>
  <c r="P9014" i="57"/>
  <c r="T9014" i="57"/>
  <c r="Q9015" i="57"/>
  <c r="P9015" i="57"/>
  <c r="T9015" i="57"/>
  <c r="Q9016" i="57"/>
  <c r="P9016" i="57"/>
  <c r="T9016" i="57"/>
  <c r="Q9017" i="57"/>
  <c r="P9017" i="57"/>
  <c r="T9017" i="57"/>
  <c r="Q9018" i="57"/>
  <c r="P9018" i="57"/>
  <c r="T9018" i="57"/>
  <c r="Q9019" i="57"/>
  <c r="P9019" i="57"/>
  <c r="T9019" i="57"/>
  <c r="Q9020" i="57"/>
  <c r="P9020" i="57"/>
  <c r="T9020" i="57"/>
  <c r="Q9021" i="57"/>
  <c r="P9021" i="57"/>
  <c r="T9021" i="57"/>
  <c r="Q9022" i="57"/>
  <c r="P9022" i="57"/>
  <c r="T9022" i="57"/>
  <c r="Q9023" i="57"/>
  <c r="P9023" i="57"/>
  <c r="T9023" i="57"/>
  <c r="Q9024" i="57"/>
  <c r="P9024" i="57"/>
  <c r="T9024" i="57"/>
  <c r="Q9025" i="57"/>
  <c r="P9025" i="57"/>
  <c r="T9025" i="57"/>
  <c r="Q9026" i="57"/>
  <c r="P9026" i="57"/>
  <c r="T9026" i="57"/>
  <c r="Q9027" i="57"/>
  <c r="P9027" i="57"/>
  <c r="T9027" i="57"/>
  <c r="Q9028" i="57"/>
  <c r="P9028" i="57"/>
  <c r="T9028" i="57"/>
  <c r="Q9029" i="57"/>
  <c r="P9029" i="57"/>
  <c r="T9029" i="57"/>
  <c r="Q9030" i="57"/>
  <c r="P9030" i="57"/>
  <c r="T9030" i="57"/>
  <c r="Q9031" i="57"/>
  <c r="P9031" i="57"/>
  <c r="T9031" i="57"/>
  <c r="Q9032" i="57"/>
  <c r="P9032" i="57"/>
  <c r="T9032" i="57"/>
  <c r="Q9033" i="57"/>
  <c r="P9033" i="57"/>
  <c r="T9033" i="57"/>
  <c r="Q9034" i="57"/>
  <c r="P9034" i="57"/>
  <c r="T9034" i="57"/>
  <c r="Q9035" i="57"/>
  <c r="P9035" i="57"/>
  <c r="T9035" i="57"/>
  <c r="Q9036" i="57"/>
  <c r="P9036" i="57"/>
  <c r="T9036" i="57"/>
  <c r="Q9037" i="57"/>
  <c r="P9037" i="57"/>
  <c r="T9037" i="57"/>
  <c r="Q9038" i="57"/>
  <c r="P9038" i="57"/>
  <c r="T9038" i="57"/>
  <c r="Q9039" i="57"/>
  <c r="P9039" i="57"/>
  <c r="T9039" i="57"/>
  <c r="Q9040" i="57"/>
  <c r="P9040" i="57"/>
  <c r="T9040" i="57"/>
  <c r="Q9041" i="57"/>
  <c r="P9041" i="57"/>
  <c r="T9041" i="57"/>
  <c r="Q9042" i="57"/>
  <c r="P9042" i="57"/>
  <c r="T9042" i="57"/>
  <c r="Q9043" i="57"/>
  <c r="P9043" i="57"/>
  <c r="T9043" i="57"/>
  <c r="Q9044" i="57"/>
  <c r="P9044" i="57"/>
  <c r="T9044" i="57"/>
  <c r="Q9045" i="57"/>
  <c r="P9045" i="57"/>
  <c r="T9045" i="57"/>
  <c r="Q9046" i="57"/>
  <c r="P9046" i="57"/>
  <c r="T9046" i="57"/>
  <c r="Q9047" i="57"/>
  <c r="P9047" i="57"/>
  <c r="T9047" i="57"/>
  <c r="Q9048" i="57"/>
  <c r="P9048" i="57"/>
  <c r="T9048" i="57"/>
  <c r="Q9049" i="57"/>
  <c r="P9049" i="57"/>
  <c r="T9049" i="57"/>
  <c r="Q9050" i="57"/>
  <c r="P9050" i="57"/>
  <c r="T9050" i="57"/>
  <c r="Q9051" i="57"/>
  <c r="P9051" i="57"/>
  <c r="T9051" i="57"/>
  <c r="Q9052" i="57"/>
  <c r="P9052" i="57"/>
  <c r="T9052" i="57"/>
  <c r="Q9053" i="57"/>
  <c r="P9053" i="57"/>
  <c r="T9053" i="57"/>
  <c r="Q9054" i="57"/>
  <c r="P9054" i="57"/>
  <c r="T9054" i="57"/>
  <c r="Q9055" i="57"/>
  <c r="P9055" i="57"/>
  <c r="T9055" i="57"/>
  <c r="Q9056" i="57"/>
  <c r="P9056" i="57"/>
  <c r="T9056" i="57"/>
  <c r="Q9057" i="57"/>
  <c r="P9057" i="57"/>
  <c r="T9057" i="57"/>
  <c r="Q9058" i="57"/>
  <c r="P9058" i="57"/>
  <c r="T9058" i="57"/>
  <c r="Q9059" i="57"/>
  <c r="P9059" i="57"/>
  <c r="T9059" i="57"/>
  <c r="Q9060" i="57"/>
  <c r="P9060" i="57"/>
  <c r="T9060" i="57"/>
  <c r="Q9061" i="57"/>
  <c r="P9061" i="57"/>
  <c r="T9061" i="57"/>
  <c r="Q9062" i="57"/>
  <c r="P9062" i="57"/>
  <c r="T9062" i="57"/>
  <c r="Q9063" i="57"/>
  <c r="P9063" i="57"/>
  <c r="T9063" i="57"/>
  <c r="Q9064" i="57"/>
  <c r="P9064" i="57"/>
  <c r="T9064" i="57"/>
  <c r="Q9065" i="57"/>
  <c r="P9065" i="57"/>
  <c r="T9065" i="57"/>
  <c r="Q9066" i="57"/>
  <c r="P9066" i="57"/>
  <c r="T9066" i="57"/>
  <c r="Q9067" i="57"/>
  <c r="P9067" i="57"/>
  <c r="T9067" i="57"/>
  <c r="Q9068" i="57"/>
  <c r="P9068" i="57"/>
  <c r="T9068" i="57"/>
  <c r="Q9069" i="57"/>
  <c r="P9069" i="57"/>
  <c r="T9069" i="57"/>
  <c r="Q9070" i="57"/>
  <c r="P9070" i="57"/>
  <c r="T9070" i="57"/>
  <c r="Q9071" i="57"/>
  <c r="P9071" i="57"/>
  <c r="T9071" i="57"/>
  <c r="Q9072" i="57"/>
  <c r="P9072" i="57"/>
  <c r="T9072" i="57"/>
  <c r="Q9073" i="57"/>
  <c r="P9073" i="57"/>
  <c r="T9073" i="57"/>
  <c r="Q9074" i="57"/>
  <c r="P9074" i="57"/>
  <c r="T9074" i="57"/>
  <c r="Q9075" i="57"/>
  <c r="P9075" i="57"/>
  <c r="T9075" i="57"/>
  <c r="Q9076" i="57"/>
  <c r="P9076" i="57"/>
  <c r="T9076" i="57"/>
  <c r="Q9077" i="57"/>
  <c r="P9077" i="57"/>
  <c r="T9077" i="57"/>
  <c r="Q9078" i="57"/>
  <c r="P9078" i="57"/>
  <c r="T9078" i="57"/>
  <c r="Q9079" i="57"/>
  <c r="P9079" i="57"/>
  <c r="T9079" i="57"/>
  <c r="Q9080" i="57"/>
  <c r="P9080" i="57"/>
  <c r="T9080" i="57"/>
  <c r="Q9081" i="57"/>
  <c r="P9081" i="57"/>
  <c r="T9081" i="57"/>
  <c r="Q9082" i="57"/>
  <c r="P9082" i="57"/>
  <c r="T9082" i="57"/>
  <c r="Q9083" i="57"/>
  <c r="P9083" i="57"/>
  <c r="T9083" i="57"/>
  <c r="Q9084" i="57"/>
  <c r="P9084" i="57"/>
  <c r="T9084" i="57"/>
  <c r="Q9085" i="57"/>
  <c r="P9085" i="57"/>
  <c r="T9085" i="57"/>
  <c r="Q9086" i="57"/>
  <c r="P9086" i="57"/>
  <c r="T9086" i="57"/>
  <c r="Q9087" i="57"/>
  <c r="P9087" i="57"/>
  <c r="T9087" i="57"/>
  <c r="Q9088" i="57"/>
  <c r="P9088" i="57"/>
  <c r="T9088" i="57"/>
  <c r="Q9089" i="57"/>
  <c r="P9089" i="57"/>
  <c r="T9089" i="57"/>
  <c r="Q9090" i="57"/>
  <c r="P9090" i="57"/>
  <c r="T9090" i="57"/>
  <c r="Q9091" i="57"/>
  <c r="P9091" i="57"/>
  <c r="T9091" i="57"/>
  <c r="Q9092" i="57"/>
  <c r="P9092" i="57"/>
  <c r="T9092" i="57"/>
  <c r="Q9093" i="57"/>
  <c r="P9093" i="57"/>
  <c r="T9093" i="57"/>
  <c r="Q9094" i="57"/>
  <c r="P9094" i="57"/>
  <c r="T9094" i="57"/>
  <c r="Q9095" i="57"/>
  <c r="P9095" i="57"/>
  <c r="T9095" i="57"/>
  <c r="Q9096" i="57"/>
  <c r="P9096" i="57"/>
  <c r="T9096" i="57"/>
  <c r="Q9097" i="57"/>
  <c r="P9097" i="57"/>
  <c r="T9097" i="57"/>
  <c r="Q9098" i="57"/>
  <c r="P9098" i="57"/>
  <c r="T9098" i="57"/>
  <c r="Q9099" i="57"/>
  <c r="P9099" i="57"/>
  <c r="T9099" i="57"/>
  <c r="Q9100" i="57"/>
  <c r="P9100" i="57"/>
  <c r="T9100" i="57"/>
  <c r="Q9101" i="57"/>
  <c r="P9101" i="57"/>
  <c r="T9101" i="57"/>
  <c r="Q9102" i="57"/>
  <c r="P9102" i="57"/>
  <c r="T9102" i="57"/>
  <c r="Q9103" i="57"/>
  <c r="P9103" i="57"/>
  <c r="T9103" i="57"/>
  <c r="Q9104" i="57"/>
  <c r="P9104" i="57"/>
  <c r="T9104" i="57"/>
  <c r="Q9105" i="57"/>
  <c r="P9105" i="57"/>
  <c r="T9105" i="57"/>
  <c r="Q9106" i="57"/>
  <c r="P9106" i="57"/>
  <c r="T9106" i="57"/>
  <c r="Q9107" i="57"/>
  <c r="P9107" i="57"/>
  <c r="T9107" i="57"/>
  <c r="Q9108" i="57"/>
  <c r="P9108" i="57"/>
  <c r="T9108" i="57"/>
  <c r="Q9109" i="57"/>
  <c r="P9109" i="57"/>
  <c r="T9109" i="57"/>
  <c r="Q9110" i="57"/>
  <c r="P9110" i="57"/>
  <c r="T9110" i="57"/>
  <c r="Q9111" i="57"/>
  <c r="P9111" i="57"/>
  <c r="T9111" i="57"/>
  <c r="Q9112" i="57"/>
  <c r="P9112" i="57"/>
  <c r="T9112" i="57"/>
  <c r="Q9113" i="57"/>
  <c r="P9113" i="57"/>
  <c r="T9113" i="57"/>
  <c r="Q9114" i="57"/>
  <c r="P9114" i="57"/>
  <c r="T9114" i="57"/>
  <c r="Q9115" i="57"/>
  <c r="P9115" i="57"/>
  <c r="T9115" i="57"/>
  <c r="Q9116" i="57"/>
  <c r="P9116" i="57"/>
  <c r="T9116" i="57"/>
  <c r="Q9117" i="57"/>
  <c r="P9117" i="57"/>
  <c r="T9117" i="57"/>
  <c r="Q9118" i="57"/>
  <c r="P9118" i="57"/>
  <c r="T9118" i="57"/>
  <c r="Q9119" i="57"/>
  <c r="P9119" i="57"/>
  <c r="T9119" i="57"/>
  <c r="Q9120" i="57"/>
  <c r="P9120" i="57"/>
  <c r="T9120" i="57"/>
  <c r="Q9121" i="57"/>
  <c r="P9121" i="57"/>
  <c r="T9121" i="57"/>
  <c r="Q9122" i="57"/>
  <c r="P9122" i="57"/>
  <c r="T9122" i="57"/>
  <c r="Q9123" i="57"/>
  <c r="P9123" i="57"/>
  <c r="T9123" i="57"/>
  <c r="Q9124" i="57"/>
  <c r="P9124" i="57"/>
  <c r="T9124" i="57"/>
  <c r="Q9125" i="57"/>
  <c r="P9125" i="57"/>
  <c r="T9125" i="57"/>
  <c r="Q9126" i="57"/>
  <c r="P9126" i="57"/>
  <c r="T9126" i="57"/>
  <c r="Q9127" i="57"/>
  <c r="P9127" i="57"/>
  <c r="T9127" i="57"/>
  <c r="Q9128" i="57"/>
  <c r="P9128" i="57"/>
  <c r="T9128" i="57"/>
  <c r="Q9129" i="57"/>
  <c r="P9129" i="57"/>
  <c r="T9129" i="57"/>
  <c r="Q9130" i="57"/>
  <c r="P9130" i="57"/>
  <c r="T9130" i="57"/>
  <c r="Q9131" i="57"/>
  <c r="P9131" i="57"/>
  <c r="T9131" i="57"/>
  <c r="Q9132" i="57"/>
  <c r="P9132" i="57"/>
  <c r="T9132" i="57"/>
  <c r="Q9133" i="57"/>
  <c r="P9133" i="57"/>
  <c r="T9133" i="57"/>
  <c r="Q9134" i="57"/>
  <c r="P9134" i="57"/>
  <c r="T9134" i="57"/>
  <c r="Q9135" i="57"/>
  <c r="P9135" i="57"/>
  <c r="T9135" i="57"/>
  <c r="Q9136" i="57"/>
  <c r="P9136" i="57"/>
  <c r="T9136" i="57"/>
  <c r="Q9137" i="57"/>
  <c r="P9137" i="57"/>
  <c r="T9137" i="57"/>
  <c r="Q9138" i="57"/>
  <c r="P9138" i="57"/>
  <c r="T9138" i="57"/>
  <c r="Q9139" i="57"/>
  <c r="P9139" i="57"/>
  <c r="T9139" i="57"/>
  <c r="Q9140" i="57"/>
  <c r="P9140" i="57"/>
  <c r="T9140" i="57"/>
  <c r="Q9141" i="57"/>
  <c r="P9141" i="57"/>
  <c r="T9141" i="57"/>
  <c r="Q9142" i="57"/>
  <c r="P9142" i="57"/>
  <c r="T9142" i="57"/>
  <c r="Q9143" i="57"/>
  <c r="P9143" i="57"/>
  <c r="T9143" i="57"/>
  <c r="Q9144" i="57"/>
  <c r="P9144" i="57"/>
  <c r="T9144" i="57"/>
  <c r="Q9145" i="57"/>
  <c r="P9145" i="57"/>
  <c r="T9145" i="57"/>
  <c r="Q9146" i="57"/>
  <c r="P9146" i="57"/>
  <c r="T9146" i="57"/>
  <c r="Q9147" i="57"/>
  <c r="P9147" i="57"/>
  <c r="T9147" i="57"/>
  <c r="Q9148" i="57"/>
  <c r="P9148" i="57"/>
  <c r="T9148" i="57"/>
  <c r="Q9149" i="57"/>
  <c r="P9149" i="57"/>
  <c r="T9149" i="57"/>
  <c r="Q9150" i="57"/>
  <c r="P9150" i="57"/>
  <c r="T9150" i="57"/>
  <c r="Q9151" i="57"/>
  <c r="P9151" i="57"/>
  <c r="T9151" i="57"/>
  <c r="Q9152" i="57"/>
  <c r="P9152" i="57"/>
  <c r="T9152" i="57"/>
  <c r="Q9153" i="57"/>
  <c r="P9153" i="57"/>
  <c r="T9153" i="57"/>
  <c r="Q9154" i="57"/>
  <c r="P9154" i="57"/>
  <c r="T9154" i="57"/>
  <c r="Q9155" i="57"/>
  <c r="P9155" i="57"/>
  <c r="T9155" i="57"/>
  <c r="Q9156" i="57"/>
  <c r="P9156" i="57"/>
  <c r="T9156" i="57"/>
  <c r="Q9157" i="57"/>
  <c r="P9157" i="57"/>
  <c r="T9157" i="57"/>
  <c r="Q9158" i="57"/>
  <c r="P9158" i="57"/>
  <c r="T9158" i="57"/>
  <c r="Q9159" i="57"/>
  <c r="P9159" i="57"/>
  <c r="T9159" i="57"/>
  <c r="Q9160" i="57"/>
  <c r="P9160" i="57"/>
  <c r="T9160" i="57"/>
  <c r="Q9161" i="57"/>
  <c r="P9161" i="57"/>
  <c r="T9161" i="57"/>
  <c r="Q9162" i="57"/>
  <c r="P9162" i="57"/>
  <c r="T9162" i="57"/>
  <c r="Q9163" i="57"/>
  <c r="P9163" i="57"/>
  <c r="T9163" i="57"/>
  <c r="Q9164" i="57"/>
  <c r="P9164" i="57"/>
  <c r="T9164" i="57"/>
  <c r="Q9165" i="57"/>
  <c r="P9165" i="57"/>
  <c r="T9165" i="57"/>
  <c r="Q9166" i="57"/>
  <c r="P9166" i="57"/>
  <c r="T9166" i="57"/>
  <c r="Q9167" i="57"/>
  <c r="P9167" i="57"/>
  <c r="T9167" i="57"/>
  <c r="Q9168" i="57"/>
  <c r="P9168" i="57"/>
  <c r="T9168" i="57"/>
  <c r="Q9169" i="57"/>
  <c r="P9169" i="57"/>
  <c r="T9169" i="57"/>
  <c r="Q9170" i="57"/>
  <c r="P9170" i="57"/>
  <c r="T9170" i="57"/>
  <c r="Q9171" i="57"/>
  <c r="P9171" i="57"/>
  <c r="T9171" i="57"/>
  <c r="Q9172" i="57"/>
  <c r="P9172" i="57"/>
  <c r="T9172" i="57"/>
  <c r="Q9173" i="57"/>
  <c r="P9173" i="57"/>
  <c r="T9173" i="57"/>
  <c r="Q9174" i="57"/>
  <c r="P9174" i="57"/>
  <c r="T9174" i="57"/>
  <c r="Q9175" i="57"/>
  <c r="P9175" i="57"/>
  <c r="T9175" i="57"/>
  <c r="Q9176" i="57"/>
  <c r="P9176" i="57"/>
  <c r="T9176" i="57"/>
  <c r="Q9177" i="57"/>
  <c r="P9177" i="57"/>
  <c r="T9177" i="57"/>
  <c r="Q9178" i="57"/>
  <c r="P9178" i="57"/>
  <c r="T9178" i="57"/>
  <c r="Q9179" i="57"/>
  <c r="P9179" i="57"/>
  <c r="T9179" i="57"/>
  <c r="Q9180" i="57"/>
  <c r="P9180" i="57"/>
  <c r="T9180" i="57"/>
  <c r="Q9181" i="57"/>
  <c r="P9181" i="57"/>
  <c r="T9181" i="57"/>
  <c r="Q9182" i="57"/>
  <c r="P9182" i="57"/>
  <c r="T9182" i="57"/>
  <c r="Q9183" i="57"/>
  <c r="P9183" i="57"/>
  <c r="T9183" i="57"/>
  <c r="Q9184" i="57"/>
  <c r="P9184" i="57"/>
  <c r="T9184" i="57"/>
  <c r="Q9185" i="57"/>
  <c r="P9185" i="57"/>
  <c r="T9185" i="57"/>
  <c r="Q9186" i="57"/>
  <c r="P9186" i="57"/>
  <c r="T9186" i="57"/>
  <c r="Q9187" i="57"/>
  <c r="P9187" i="57"/>
  <c r="T9187" i="57"/>
  <c r="Q9188" i="57"/>
  <c r="P9188" i="57"/>
  <c r="T9188" i="57"/>
  <c r="Q9189" i="57"/>
  <c r="P9189" i="57"/>
  <c r="T9189" i="57"/>
  <c r="Q9190" i="57"/>
  <c r="P9190" i="57"/>
  <c r="T9190" i="57"/>
  <c r="Q9191" i="57"/>
  <c r="P9191" i="57"/>
  <c r="T9191" i="57"/>
  <c r="Q9192" i="57"/>
  <c r="P9192" i="57"/>
  <c r="T9192" i="57"/>
  <c r="Q9193" i="57"/>
  <c r="P9193" i="57"/>
  <c r="T9193" i="57"/>
  <c r="Q9194" i="57"/>
  <c r="P9194" i="57"/>
  <c r="T9194" i="57"/>
  <c r="Q9195" i="57"/>
  <c r="P9195" i="57"/>
  <c r="T9195" i="57"/>
  <c r="Q9196" i="57"/>
  <c r="P9196" i="57"/>
  <c r="T9196" i="57"/>
  <c r="Q9197" i="57"/>
  <c r="P9197" i="57"/>
  <c r="T9197" i="57"/>
  <c r="Q9198" i="57"/>
  <c r="P9198" i="57"/>
  <c r="T9198" i="57"/>
  <c r="Q9199" i="57"/>
  <c r="P9199" i="57"/>
  <c r="T9199" i="57"/>
  <c r="Q9200" i="57"/>
  <c r="P9200" i="57"/>
  <c r="T9200" i="57"/>
  <c r="Q9201" i="57"/>
  <c r="P9201" i="57"/>
  <c r="T9201" i="57"/>
  <c r="Q9202" i="57"/>
  <c r="P9202" i="57"/>
  <c r="T9202" i="57"/>
  <c r="Q9203" i="57"/>
  <c r="P9203" i="57"/>
  <c r="T9203" i="57"/>
  <c r="Q9204" i="57"/>
  <c r="P9204" i="57"/>
  <c r="T9204" i="57"/>
  <c r="Q9205" i="57"/>
  <c r="P9205" i="57"/>
  <c r="T9205" i="57"/>
  <c r="Q9206" i="57"/>
  <c r="P9206" i="57"/>
  <c r="T9206" i="57"/>
  <c r="Q9207" i="57"/>
  <c r="P9207" i="57"/>
  <c r="T9207" i="57"/>
  <c r="Q9208" i="57"/>
  <c r="P9208" i="57"/>
  <c r="T9208" i="57"/>
  <c r="Q9209" i="57"/>
  <c r="P9209" i="57"/>
  <c r="T9209" i="57"/>
  <c r="Q9210" i="57"/>
  <c r="P9210" i="57"/>
  <c r="T9210" i="57"/>
  <c r="Q9211" i="57"/>
  <c r="P9211" i="57"/>
  <c r="T9211" i="57"/>
  <c r="Q9212" i="57"/>
  <c r="P9212" i="57"/>
  <c r="T9212" i="57"/>
  <c r="Q9213" i="57"/>
  <c r="P9213" i="57"/>
  <c r="T9213" i="57"/>
  <c r="Q9214" i="57"/>
  <c r="P9214" i="57"/>
  <c r="T9214" i="57"/>
  <c r="Q9215" i="57"/>
  <c r="P9215" i="57"/>
  <c r="T9215" i="57"/>
  <c r="Q9216" i="57"/>
  <c r="P9216" i="57"/>
  <c r="T9216" i="57"/>
  <c r="Q9217" i="57"/>
  <c r="P9217" i="57"/>
  <c r="T9217" i="57"/>
  <c r="Q9218" i="57"/>
  <c r="P9218" i="57"/>
  <c r="T9218" i="57"/>
  <c r="Q9219" i="57"/>
  <c r="P9219" i="57"/>
  <c r="T9219" i="57"/>
  <c r="Q9220" i="57"/>
  <c r="P9220" i="57"/>
  <c r="T9220" i="57"/>
  <c r="Q9221" i="57"/>
  <c r="P9221" i="57"/>
  <c r="T9221" i="57"/>
  <c r="Q9222" i="57"/>
  <c r="P9222" i="57"/>
  <c r="T9222" i="57"/>
  <c r="Q9223" i="57"/>
  <c r="P9223" i="57"/>
  <c r="T9223" i="57"/>
  <c r="Q9224" i="57"/>
  <c r="P9224" i="57"/>
  <c r="T9224" i="57"/>
  <c r="Q9225" i="57"/>
  <c r="P9225" i="57"/>
  <c r="T9225" i="57"/>
  <c r="Q9226" i="57"/>
  <c r="P9226" i="57"/>
  <c r="T9226" i="57"/>
  <c r="Q9227" i="57"/>
  <c r="P9227" i="57"/>
  <c r="T9227" i="57"/>
  <c r="Q9228" i="57"/>
  <c r="P9228" i="57"/>
  <c r="T9228" i="57"/>
  <c r="Q9229" i="57"/>
  <c r="P9229" i="57"/>
  <c r="T9229" i="57"/>
  <c r="Q9230" i="57"/>
  <c r="P9230" i="57"/>
  <c r="T9230" i="57"/>
  <c r="Q9231" i="57"/>
  <c r="P9231" i="57"/>
  <c r="T9231" i="57"/>
  <c r="Q9232" i="57"/>
  <c r="P9232" i="57"/>
  <c r="T9232" i="57"/>
  <c r="Q9233" i="57"/>
  <c r="P9233" i="57"/>
  <c r="T9233" i="57"/>
  <c r="Q9234" i="57"/>
  <c r="P9234" i="57"/>
  <c r="T9234" i="57"/>
  <c r="Q9235" i="57"/>
  <c r="P9235" i="57"/>
  <c r="T9235" i="57"/>
  <c r="Q9236" i="57"/>
  <c r="P9236" i="57"/>
  <c r="T9236" i="57"/>
  <c r="Q9237" i="57"/>
  <c r="P9237" i="57"/>
  <c r="T9237" i="57"/>
  <c r="Q9238" i="57"/>
  <c r="P9238" i="57"/>
  <c r="T9238" i="57"/>
  <c r="Q9239" i="57"/>
  <c r="P9239" i="57"/>
  <c r="T9239" i="57"/>
  <c r="Q9240" i="57"/>
  <c r="P9240" i="57"/>
  <c r="T9240" i="57"/>
  <c r="Q9241" i="57"/>
  <c r="P9241" i="57"/>
  <c r="T9241" i="57"/>
  <c r="Q9242" i="57"/>
  <c r="P9242" i="57"/>
  <c r="T9242" i="57"/>
  <c r="Q9243" i="57"/>
  <c r="P9243" i="57"/>
  <c r="T9243" i="57"/>
  <c r="Q9244" i="57"/>
  <c r="P9244" i="57"/>
  <c r="T9244" i="57"/>
  <c r="Q9245" i="57"/>
  <c r="P9245" i="57"/>
  <c r="T9245" i="57"/>
  <c r="Q9246" i="57"/>
  <c r="P9246" i="57"/>
  <c r="T9246" i="57"/>
  <c r="Q9247" i="57"/>
  <c r="P9247" i="57"/>
  <c r="T9247" i="57"/>
  <c r="Q9248" i="57"/>
  <c r="P9248" i="57"/>
  <c r="T9248" i="57"/>
  <c r="Q9249" i="57"/>
  <c r="P9249" i="57"/>
  <c r="T9249" i="57"/>
  <c r="Q9250" i="57"/>
  <c r="P9250" i="57"/>
  <c r="T9250" i="57"/>
  <c r="Q9251" i="57"/>
  <c r="P9251" i="57"/>
  <c r="T9251" i="57"/>
  <c r="Q9252" i="57"/>
  <c r="P9252" i="57"/>
  <c r="T9252" i="57"/>
  <c r="Q9253" i="57"/>
  <c r="P9253" i="57"/>
  <c r="T9253" i="57"/>
  <c r="Q9254" i="57"/>
  <c r="P9254" i="57"/>
  <c r="T9254" i="57"/>
  <c r="Q9255" i="57"/>
  <c r="P9255" i="57"/>
  <c r="T9255" i="57"/>
  <c r="Q9256" i="57"/>
  <c r="P9256" i="57"/>
  <c r="T9256" i="57"/>
  <c r="Q9257" i="57"/>
  <c r="P9257" i="57"/>
  <c r="T9257" i="57"/>
  <c r="Q9258" i="57"/>
  <c r="P9258" i="57"/>
  <c r="T9258" i="57"/>
  <c r="Q9259" i="57"/>
  <c r="P9259" i="57"/>
  <c r="T9259" i="57"/>
  <c r="Q9260" i="57"/>
  <c r="P9260" i="57"/>
  <c r="T9260" i="57"/>
  <c r="Q9261" i="57"/>
  <c r="P9261" i="57"/>
  <c r="T9261" i="57"/>
  <c r="Q9262" i="57"/>
  <c r="P9262" i="57"/>
  <c r="T9262" i="57"/>
  <c r="Q9263" i="57"/>
  <c r="P9263" i="57"/>
  <c r="T9263" i="57"/>
  <c r="Q9264" i="57"/>
  <c r="P9264" i="57"/>
  <c r="T9264" i="57"/>
  <c r="Q9265" i="57"/>
  <c r="P9265" i="57"/>
  <c r="T9265" i="57"/>
  <c r="Q9266" i="57"/>
  <c r="P9266" i="57"/>
  <c r="T9266" i="57"/>
  <c r="Q9267" i="57"/>
  <c r="P9267" i="57"/>
  <c r="T9267" i="57"/>
  <c r="Q9268" i="57"/>
  <c r="P9268" i="57"/>
  <c r="T9268" i="57"/>
  <c r="Q9269" i="57"/>
  <c r="P9269" i="57"/>
  <c r="T9269" i="57"/>
  <c r="Q9270" i="57"/>
  <c r="P9270" i="57"/>
  <c r="T9270" i="57"/>
  <c r="Q9271" i="57"/>
  <c r="P9271" i="57"/>
  <c r="T9271" i="57"/>
  <c r="Q9272" i="57"/>
  <c r="P9272" i="57"/>
  <c r="T9272" i="57"/>
  <c r="Q9273" i="57"/>
  <c r="P9273" i="57"/>
  <c r="T9273" i="57"/>
  <c r="Q9274" i="57"/>
  <c r="P9274" i="57"/>
  <c r="T9274" i="57"/>
  <c r="Q9275" i="57"/>
  <c r="P9275" i="57"/>
  <c r="T9275" i="57"/>
  <c r="Q9276" i="57"/>
  <c r="P9276" i="57"/>
  <c r="T9276" i="57"/>
  <c r="Q9277" i="57"/>
  <c r="P9277" i="57"/>
  <c r="T9277" i="57"/>
  <c r="Q9278" i="57"/>
  <c r="P9278" i="57"/>
  <c r="T9278" i="57"/>
  <c r="Q9279" i="57"/>
  <c r="P9279" i="57"/>
  <c r="T9279" i="57"/>
  <c r="Q9280" i="57"/>
  <c r="P9280" i="57"/>
  <c r="T9280" i="57"/>
  <c r="Q9281" i="57"/>
  <c r="P9281" i="57"/>
  <c r="T9281" i="57"/>
  <c r="Q9282" i="57"/>
  <c r="P9282" i="57"/>
  <c r="T9282" i="57"/>
  <c r="Q9283" i="57"/>
  <c r="P9283" i="57"/>
  <c r="T9283" i="57"/>
  <c r="Q9284" i="57"/>
  <c r="P9284" i="57"/>
  <c r="T9284" i="57"/>
  <c r="Q9285" i="57"/>
  <c r="P9285" i="57"/>
  <c r="T9285" i="57"/>
  <c r="Q9286" i="57"/>
  <c r="P9286" i="57"/>
  <c r="T9286" i="57"/>
  <c r="Q9287" i="57"/>
  <c r="P9287" i="57"/>
  <c r="T9287" i="57"/>
  <c r="Q9288" i="57"/>
  <c r="P9288" i="57"/>
  <c r="T9288" i="57"/>
  <c r="Q9289" i="57"/>
  <c r="P9289" i="57"/>
  <c r="T9289" i="57"/>
  <c r="Q9290" i="57"/>
  <c r="P9290" i="57"/>
  <c r="T9290" i="57"/>
  <c r="Q9291" i="57"/>
  <c r="P9291" i="57"/>
  <c r="T9291" i="57"/>
  <c r="Q9292" i="57"/>
  <c r="P9292" i="57"/>
  <c r="T9292" i="57"/>
  <c r="Q9293" i="57"/>
  <c r="P9293" i="57"/>
  <c r="T9293" i="57"/>
  <c r="Q9294" i="57"/>
  <c r="P9294" i="57"/>
  <c r="T9294" i="57"/>
  <c r="Q9295" i="57"/>
  <c r="P9295" i="57"/>
  <c r="T9295" i="57"/>
  <c r="Q9296" i="57"/>
  <c r="P9296" i="57"/>
  <c r="T9296" i="57"/>
  <c r="Q9297" i="57"/>
  <c r="P9297" i="57"/>
  <c r="T9297" i="57"/>
  <c r="Q9298" i="57"/>
  <c r="P9298" i="57"/>
  <c r="T9298" i="57"/>
  <c r="Q9299" i="57"/>
  <c r="P9299" i="57"/>
  <c r="T9299" i="57"/>
  <c r="Q9300" i="57"/>
  <c r="P9300" i="57"/>
  <c r="T9300" i="57"/>
  <c r="Q9301" i="57"/>
  <c r="P9301" i="57"/>
  <c r="T9301" i="57"/>
  <c r="Q9302" i="57"/>
  <c r="P9302" i="57"/>
  <c r="T9302" i="57"/>
  <c r="Q9303" i="57"/>
  <c r="P9303" i="57"/>
  <c r="T9303" i="57"/>
  <c r="Q9304" i="57"/>
  <c r="P9304" i="57"/>
  <c r="T9304" i="57"/>
  <c r="Q9305" i="57"/>
  <c r="P9305" i="57"/>
  <c r="T9305" i="57"/>
  <c r="Q9306" i="57"/>
  <c r="P9306" i="57"/>
  <c r="T9306" i="57"/>
  <c r="Q9307" i="57"/>
  <c r="P9307" i="57"/>
  <c r="T9307" i="57"/>
  <c r="Q9308" i="57"/>
  <c r="P9308" i="57"/>
  <c r="T9308" i="57"/>
  <c r="Q9309" i="57"/>
  <c r="P9309" i="57"/>
  <c r="T9309" i="57"/>
  <c r="Q9310" i="57"/>
  <c r="P9310" i="57"/>
  <c r="T9310" i="57"/>
  <c r="Q9311" i="57"/>
  <c r="P9311" i="57"/>
  <c r="T9311" i="57"/>
  <c r="Q9312" i="57"/>
  <c r="P9312" i="57"/>
  <c r="T9312" i="57"/>
  <c r="Q9313" i="57"/>
  <c r="P9313" i="57"/>
  <c r="T9313" i="57"/>
  <c r="Q9314" i="57"/>
  <c r="P9314" i="57"/>
  <c r="T9314" i="57"/>
  <c r="Q9315" i="57"/>
  <c r="P9315" i="57"/>
  <c r="T9315" i="57"/>
  <c r="Q9316" i="57"/>
  <c r="P9316" i="57"/>
  <c r="T9316" i="57"/>
  <c r="Q9317" i="57"/>
  <c r="P9317" i="57"/>
  <c r="T9317" i="57"/>
  <c r="Q9318" i="57"/>
  <c r="P9318" i="57"/>
  <c r="T9318" i="57"/>
  <c r="Q9319" i="57"/>
  <c r="P9319" i="57"/>
  <c r="T9319" i="57"/>
  <c r="Q9320" i="57"/>
  <c r="P9320" i="57"/>
  <c r="T9320" i="57"/>
  <c r="Q9321" i="57"/>
  <c r="P9321" i="57"/>
  <c r="T9321" i="57"/>
  <c r="Q9322" i="57"/>
  <c r="P9322" i="57"/>
  <c r="T9322" i="57"/>
  <c r="Q9323" i="57"/>
  <c r="P9323" i="57"/>
  <c r="T9323" i="57"/>
  <c r="Q9324" i="57"/>
  <c r="P9324" i="57"/>
  <c r="T9324" i="57"/>
  <c r="Q9325" i="57"/>
  <c r="P9325" i="57"/>
  <c r="T9325" i="57"/>
  <c r="Q9326" i="57"/>
  <c r="P9326" i="57"/>
  <c r="T9326" i="57"/>
  <c r="Q9327" i="57"/>
  <c r="P9327" i="57"/>
  <c r="T9327" i="57"/>
  <c r="Q9328" i="57"/>
  <c r="P9328" i="57"/>
  <c r="T9328" i="57"/>
  <c r="Q9329" i="57"/>
  <c r="P9329" i="57"/>
  <c r="T9329" i="57"/>
  <c r="Q9330" i="57"/>
  <c r="P9330" i="57"/>
  <c r="T9330" i="57"/>
  <c r="Q9331" i="57"/>
  <c r="P9331" i="57"/>
  <c r="T9331" i="57"/>
  <c r="Q9332" i="57"/>
  <c r="P9332" i="57"/>
  <c r="T9332" i="57"/>
  <c r="Q9333" i="57"/>
  <c r="P9333" i="57"/>
  <c r="T9333" i="57"/>
  <c r="Q9334" i="57"/>
  <c r="P9334" i="57"/>
  <c r="T9334" i="57"/>
  <c r="Q9335" i="57"/>
  <c r="P9335" i="57"/>
  <c r="T9335" i="57"/>
  <c r="Q9336" i="57"/>
  <c r="P9336" i="57"/>
  <c r="T9336" i="57"/>
  <c r="Q9337" i="57"/>
  <c r="P9337" i="57"/>
  <c r="T9337" i="57"/>
  <c r="Q9338" i="57"/>
  <c r="P9338" i="57"/>
  <c r="T9338" i="57"/>
  <c r="Q9339" i="57"/>
  <c r="P9339" i="57"/>
  <c r="T9339" i="57"/>
  <c r="Q9340" i="57"/>
  <c r="P9340" i="57"/>
  <c r="T9340" i="57"/>
  <c r="Q9341" i="57"/>
  <c r="P9341" i="57"/>
  <c r="T9341" i="57"/>
  <c r="Q9342" i="57"/>
  <c r="P9342" i="57"/>
  <c r="T9342" i="57"/>
  <c r="Q9343" i="57"/>
  <c r="P9343" i="57"/>
  <c r="T9343" i="57"/>
  <c r="Q9344" i="57"/>
  <c r="P9344" i="57"/>
  <c r="T9344" i="57"/>
  <c r="Q9345" i="57"/>
  <c r="P9345" i="57"/>
  <c r="T9345" i="57"/>
  <c r="Q9346" i="57"/>
  <c r="P9346" i="57"/>
  <c r="T9346" i="57"/>
  <c r="Q9347" i="57"/>
  <c r="P9347" i="57"/>
  <c r="T9347" i="57"/>
  <c r="Q9348" i="57"/>
  <c r="P9348" i="57"/>
  <c r="T9348" i="57"/>
  <c r="Q9349" i="57"/>
  <c r="P9349" i="57"/>
  <c r="T9349" i="57"/>
  <c r="Q9350" i="57"/>
  <c r="P9350" i="57"/>
  <c r="T9350" i="57"/>
  <c r="Q9351" i="57"/>
  <c r="P9351" i="57"/>
  <c r="T9351" i="57"/>
  <c r="Q9352" i="57"/>
  <c r="P9352" i="57"/>
  <c r="T9352" i="57"/>
  <c r="Q9353" i="57"/>
  <c r="P9353" i="57"/>
  <c r="T9353" i="57"/>
  <c r="Q9354" i="57"/>
  <c r="P9354" i="57"/>
  <c r="T9354" i="57"/>
  <c r="Q9355" i="57"/>
  <c r="P9355" i="57"/>
  <c r="T9355" i="57"/>
  <c r="Q9356" i="57"/>
  <c r="P9356" i="57"/>
  <c r="T9356" i="57"/>
  <c r="Q9357" i="57"/>
  <c r="P9357" i="57"/>
  <c r="T9357" i="57"/>
  <c r="Q9358" i="57"/>
  <c r="P9358" i="57"/>
  <c r="T9358" i="57"/>
  <c r="Q9359" i="57"/>
  <c r="P9359" i="57"/>
  <c r="T9359" i="57"/>
  <c r="Q9360" i="57"/>
  <c r="P9360" i="57"/>
  <c r="T9360" i="57"/>
  <c r="Q9361" i="57"/>
  <c r="P9361" i="57"/>
  <c r="T9361" i="57"/>
  <c r="Q9362" i="57"/>
  <c r="P9362" i="57"/>
  <c r="T9362" i="57"/>
  <c r="Q9363" i="57"/>
  <c r="P9363" i="57"/>
  <c r="T9363" i="57"/>
  <c r="Q9364" i="57"/>
  <c r="P9364" i="57"/>
  <c r="T9364" i="57"/>
  <c r="Q9365" i="57"/>
  <c r="P9365" i="57"/>
  <c r="T9365" i="57"/>
  <c r="Q9366" i="57"/>
  <c r="P9366" i="57"/>
  <c r="T9366" i="57"/>
  <c r="Q9367" i="57"/>
  <c r="P9367" i="57"/>
  <c r="T9367" i="57"/>
  <c r="Q9368" i="57"/>
  <c r="P9368" i="57"/>
  <c r="T9368" i="57"/>
  <c r="Q9369" i="57"/>
  <c r="P9369" i="57"/>
  <c r="T9369" i="57"/>
  <c r="Q9370" i="57"/>
  <c r="P9370" i="57"/>
  <c r="T9370" i="57"/>
  <c r="Q9371" i="57"/>
  <c r="P9371" i="57"/>
  <c r="T9371" i="57"/>
  <c r="Q9372" i="57"/>
  <c r="P9372" i="57"/>
  <c r="T9372" i="57"/>
  <c r="Q9373" i="57"/>
  <c r="P9373" i="57"/>
  <c r="T9373" i="57"/>
  <c r="Q9374" i="57"/>
  <c r="P9374" i="57"/>
  <c r="T9374" i="57"/>
  <c r="Q9375" i="57"/>
  <c r="P9375" i="57"/>
  <c r="T9375" i="57"/>
  <c r="Q9376" i="57"/>
  <c r="P9376" i="57"/>
  <c r="T9376" i="57"/>
  <c r="Q9377" i="57"/>
  <c r="P9377" i="57"/>
  <c r="T9377" i="57"/>
  <c r="Q9378" i="57"/>
  <c r="P9378" i="57"/>
  <c r="T9378" i="57"/>
  <c r="Q9379" i="57"/>
  <c r="P9379" i="57"/>
  <c r="T9379" i="57"/>
  <c r="Q9380" i="57"/>
  <c r="P9380" i="57"/>
  <c r="T9380" i="57"/>
  <c r="Q9381" i="57"/>
  <c r="P9381" i="57"/>
  <c r="T9381" i="57"/>
  <c r="Q9382" i="57"/>
  <c r="P9382" i="57"/>
  <c r="T9382" i="57"/>
  <c r="Q9383" i="57"/>
  <c r="P9383" i="57"/>
  <c r="T9383" i="57"/>
  <c r="Q9384" i="57"/>
  <c r="P9384" i="57"/>
  <c r="T9384" i="57"/>
  <c r="Q9385" i="57"/>
  <c r="P9385" i="57"/>
  <c r="T9385" i="57"/>
  <c r="Q9386" i="57"/>
  <c r="P9386" i="57"/>
  <c r="T9386" i="57"/>
  <c r="Q9387" i="57"/>
  <c r="P9387" i="57"/>
  <c r="T9387" i="57"/>
  <c r="Q9388" i="57"/>
  <c r="P9388" i="57"/>
  <c r="T9388" i="57"/>
  <c r="Q9389" i="57"/>
  <c r="P9389" i="57"/>
  <c r="T9389" i="57"/>
  <c r="Q9390" i="57"/>
  <c r="P9390" i="57"/>
  <c r="T9390" i="57"/>
  <c r="Q9391" i="57"/>
  <c r="P9391" i="57"/>
  <c r="T9391" i="57"/>
  <c r="Q9392" i="57"/>
  <c r="P9392" i="57"/>
  <c r="T9392" i="57"/>
  <c r="Q9393" i="57"/>
  <c r="P9393" i="57"/>
  <c r="T9393" i="57"/>
  <c r="Q9394" i="57"/>
  <c r="P9394" i="57"/>
  <c r="T9394" i="57"/>
  <c r="Q9395" i="57"/>
  <c r="P9395" i="57"/>
  <c r="T9395" i="57"/>
  <c r="Q9396" i="57"/>
  <c r="P9396" i="57"/>
  <c r="T9396" i="57"/>
  <c r="Q9397" i="57"/>
  <c r="P9397" i="57"/>
  <c r="T9397" i="57"/>
  <c r="Q9398" i="57"/>
  <c r="P9398" i="57"/>
  <c r="T9398" i="57"/>
  <c r="Q9399" i="57"/>
  <c r="P9399" i="57"/>
  <c r="T9399" i="57"/>
  <c r="Q9400" i="57"/>
  <c r="P9400" i="57"/>
  <c r="T9400" i="57"/>
  <c r="Q9401" i="57"/>
  <c r="P9401" i="57"/>
  <c r="T9401" i="57"/>
  <c r="Q9402" i="57"/>
  <c r="P9402" i="57"/>
  <c r="T9402" i="57"/>
  <c r="Q9403" i="57"/>
  <c r="P9403" i="57"/>
  <c r="T9403" i="57"/>
  <c r="Q9404" i="57"/>
  <c r="P9404" i="57"/>
  <c r="T9404" i="57"/>
  <c r="Q9405" i="57"/>
  <c r="P9405" i="57"/>
  <c r="T9405" i="57"/>
  <c r="Q9406" i="57"/>
  <c r="P9406" i="57"/>
  <c r="T9406" i="57"/>
  <c r="Q9407" i="57"/>
  <c r="P9407" i="57"/>
  <c r="T9407" i="57"/>
  <c r="Q9408" i="57"/>
  <c r="P9408" i="57"/>
  <c r="T9408" i="57"/>
  <c r="Q9409" i="57"/>
  <c r="P9409" i="57"/>
  <c r="T9409" i="57"/>
  <c r="Q9410" i="57"/>
  <c r="P9410" i="57"/>
  <c r="T9410" i="57"/>
  <c r="Q9411" i="57"/>
  <c r="P9411" i="57"/>
  <c r="T9411" i="57"/>
  <c r="Q9412" i="57"/>
  <c r="P9412" i="57"/>
  <c r="T9412" i="57"/>
  <c r="Q9413" i="57"/>
  <c r="P9413" i="57"/>
  <c r="T9413" i="57"/>
  <c r="Q9414" i="57"/>
  <c r="P9414" i="57"/>
  <c r="T9414" i="57"/>
  <c r="Q9415" i="57"/>
  <c r="P9415" i="57"/>
  <c r="T9415" i="57"/>
  <c r="Q9416" i="57"/>
  <c r="P9416" i="57"/>
  <c r="T9416" i="57"/>
  <c r="Q9417" i="57"/>
  <c r="P9417" i="57"/>
  <c r="T9417" i="57"/>
  <c r="Q9418" i="57"/>
  <c r="P9418" i="57"/>
  <c r="T9418" i="57"/>
  <c r="Q9419" i="57"/>
  <c r="P9419" i="57"/>
  <c r="T9419" i="57"/>
  <c r="Q9420" i="57"/>
  <c r="P9420" i="57"/>
  <c r="T9420" i="57"/>
  <c r="Q9421" i="57"/>
  <c r="P9421" i="57"/>
  <c r="T9421" i="57"/>
  <c r="Q9422" i="57"/>
  <c r="P9422" i="57"/>
  <c r="T9422" i="57"/>
  <c r="Q9423" i="57"/>
  <c r="P9423" i="57"/>
  <c r="T9423" i="57"/>
  <c r="Q9424" i="57"/>
  <c r="P9424" i="57"/>
  <c r="T9424" i="57"/>
  <c r="Q9425" i="57"/>
  <c r="P9425" i="57"/>
  <c r="T9425" i="57"/>
  <c r="Q9426" i="57"/>
  <c r="P9426" i="57"/>
  <c r="T9426" i="57"/>
  <c r="Q9427" i="57"/>
  <c r="P9427" i="57"/>
  <c r="T9427" i="57"/>
  <c r="Q9428" i="57"/>
  <c r="P9428" i="57"/>
  <c r="T9428" i="57"/>
  <c r="Q9429" i="57"/>
  <c r="P9429" i="57"/>
  <c r="T9429" i="57"/>
  <c r="Q9430" i="57"/>
  <c r="P9430" i="57"/>
  <c r="T9430" i="57"/>
  <c r="Q9431" i="57"/>
  <c r="P9431" i="57"/>
  <c r="T9431" i="57"/>
  <c r="Q9432" i="57"/>
  <c r="P9432" i="57"/>
  <c r="T9432" i="57"/>
  <c r="Q9433" i="57"/>
  <c r="P9433" i="57"/>
  <c r="T9433" i="57"/>
  <c r="Q9434" i="57"/>
  <c r="P9434" i="57"/>
  <c r="T9434" i="57"/>
  <c r="Q9435" i="57"/>
  <c r="P9435" i="57"/>
  <c r="T9435" i="57"/>
  <c r="Q9436" i="57"/>
  <c r="P9436" i="57"/>
  <c r="T9436" i="57"/>
  <c r="Q9437" i="57"/>
  <c r="P9437" i="57"/>
  <c r="T9437" i="57"/>
  <c r="Q9438" i="57"/>
  <c r="P9438" i="57"/>
  <c r="T9438" i="57"/>
  <c r="Q9439" i="57"/>
  <c r="P9439" i="57"/>
  <c r="T9439" i="57"/>
  <c r="Q9440" i="57"/>
  <c r="P9440" i="57"/>
  <c r="T9440" i="57"/>
  <c r="Q9441" i="57"/>
  <c r="P9441" i="57"/>
  <c r="T9441" i="57"/>
  <c r="Q9442" i="57"/>
  <c r="P9442" i="57"/>
  <c r="T9442" i="57"/>
  <c r="Q9443" i="57"/>
  <c r="P9443" i="57"/>
  <c r="T9443" i="57"/>
  <c r="Q9444" i="57"/>
  <c r="P9444" i="57"/>
  <c r="T9444" i="57"/>
  <c r="Q9445" i="57"/>
  <c r="P9445" i="57"/>
  <c r="T9445" i="57"/>
  <c r="Q9446" i="57"/>
  <c r="P9446" i="57"/>
  <c r="T9446" i="57"/>
  <c r="Q9447" i="57"/>
  <c r="P9447" i="57"/>
  <c r="T9447" i="57"/>
  <c r="Q9448" i="57"/>
  <c r="P9448" i="57"/>
  <c r="T9448" i="57"/>
  <c r="Q9449" i="57"/>
  <c r="P9449" i="57"/>
  <c r="T9449" i="57"/>
  <c r="Q9450" i="57"/>
  <c r="P9450" i="57"/>
  <c r="T9450" i="57"/>
  <c r="Q9451" i="57"/>
  <c r="P9451" i="57"/>
  <c r="T9451" i="57"/>
  <c r="Q9452" i="57"/>
  <c r="P9452" i="57"/>
  <c r="T9452" i="57"/>
  <c r="Q9453" i="57"/>
  <c r="P9453" i="57"/>
  <c r="T9453" i="57"/>
  <c r="Q9454" i="57"/>
  <c r="P9454" i="57"/>
  <c r="T9454" i="57"/>
  <c r="Q9455" i="57"/>
  <c r="P9455" i="57"/>
  <c r="T9455" i="57"/>
  <c r="Q9456" i="57"/>
  <c r="P9456" i="57"/>
  <c r="T9456" i="57"/>
  <c r="Q9457" i="57"/>
  <c r="P9457" i="57"/>
  <c r="T9457" i="57"/>
  <c r="Q9458" i="57"/>
  <c r="P9458" i="57"/>
  <c r="T9458" i="57"/>
  <c r="Q9459" i="57"/>
  <c r="P9459" i="57"/>
  <c r="T9459" i="57"/>
  <c r="Q9460" i="57"/>
  <c r="P9460" i="57"/>
  <c r="T9460" i="57"/>
  <c r="Q9461" i="57"/>
  <c r="P9461" i="57"/>
  <c r="T9461" i="57"/>
  <c r="Q9462" i="57"/>
  <c r="P9462" i="57"/>
  <c r="T9462" i="57"/>
  <c r="Q9463" i="57"/>
  <c r="P9463" i="57"/>
  <c r="T9463" i="57"/>
  <c r="Q9464" i="57"/>
  <c r="P9464" i="57"/>
  <c r="T9464" i="57"/>
  <c r="Q9465" i="57"/>
  <c r="P9465" i="57"/>
  <c r="T9465" i="57"/>
  <c r="Q9466" i="57"/>
  <c r="P9466" i="57"/>
  <c r="T9466" i="57"/>
  <c r="Q9467" i="57"/>
  <c r="P9467" i="57"/>
  <c r="T9467" i="57"/>
  <c r="Q9468" i="57"/>
  <c r="P9468" i="57"/>
  <c r="T9468" i="57"/>
  <c r="Q9469" i="57"/>
  <c r="P9469" i="57"/>
  <c r="T9469" i="57"/>
  <c r="Q9470" i="57"/>
  <c r="P9470" i="57"/>
  <c r="T9470" i="57"/>
  <c r="Q9471" i="57"/>
  <c r="P9471" i="57"/>
  <c r="T9471" i="57"/>
  <c r="Q9472" i="57"/>
  <c r="P9472" i="57"/>
  <c r="T9472" i="57"/>
  <c r="Q9473" i="57"/>
  <c r="P9473" i="57"/>
  <c r="T9473" i="57"/>
  <c r="Q9474" i="57"/>
  <c r="P9474" i="57"/>
  <c r="T9474" i="57"/>
  <c r="Q9475" i="57"/>
  <c r="P9475" i="57"/>
  <c r="T9475" i="57"/>
  <c r="Q9476" i="57"/>
  <c r="P9476" i="57"/>
  <c r="T9476" i="57"/>
  <c r="Q9477" i="57"/>
  <c r="P9477" i="57"/>
  <c r="T9477" i="57"/>
  <c r="Q9478" i="57"/>
  <c r="P9478" i="57"/>
  <c r="T9478" i="57"/>
  <c r="Q9479" i="57"/>
  <c r="P9479" i="57"/>
  <c r="T9479" i="57"/>
  <c r="Q9480" i="57"/>
  <c r="P9480" i="57"/>
  <c r="T9480" i="57"/>
  <c r="Q9481" i="57"/>
  <c r="P9481" i="57"/>
  <c r="T9481" i="57"/>
  <c r="Q9482" i="57"/>
  <c r="P9482" i="57"/>
  <c r="T9482" i="57"/>
  <c r="Q9483" i="57"/>
  <c r="P9483" i="57"/>
  <c r="T9483" i="57"/>
  <c r="Q9484" i="57"/>
  <c r="P9484" i="57"/>
  <c r="T9484" i="57"/>
  <c r="Q9485" i="57"/>
  <c r="P9485" i="57"/>
  <c r="T9485" i="57"/>
  <c r="Q9486" i="57"/>
  <c r="P9486" i="57"/>
  <c r="T9486" i="57"/>
  <c r="Q9487" i="57"/>
  <c r="P9487" i="57"/>
  <c r="T9487" i="57"/>
  <c r="Q9488" i="57"/>
  <c r="P9488" i="57"/>
  <c r="T9488" i="57"/>
  <c r="Q9489" i="57"/>
  <c r="P9489" i="57"/>
  <c r="T9489" i="57"/>
  <c r="Q9490" i="57"/>
  <c r="P9490" i="57"/>
  <c r="T9490" i="57"/>
  <c r="Q9491" i="57"/>
  <c r="P9491" i="57"/>
  <c r="T9491" i="57"/>
  <c r="Q9492" i="57"/>
  <c r="P9492" i="57"/>
  <c r="T9492" i="57"/>
  <c r="Q9493" i="57"/>
  <c r="P9493" i="57"/>
  <c r="T9493" i="57"/>
  <c r="Q9494" i="57"/>
  <c r="P9494" i="57"/>
  <c r="T9494" i="57"/>
  <c r="Q9495" i="57"/>
  <c r="P9495" i="57"/>
  <c r="T9495" i="57"/>
  <c r="Q9496" i="57"/>
  <c r="P9496" i="57"/>
  <c r="T9496" i="57"/>
  <c r="Q9497" i="57"/>
  <c r="P9497" i="57"/>
  <c r="T9497" i="57"/>
  <c r="Q9498" i="57"/>
  <c r="P9498" i="57"/>
  <c r="T9498" i="57"/>
  <c r="Q9499" i="57"/>
  <c r="P9499" i="57"/>
  <c r="T9499" i="57"/>
  <c r="Q9500" i="57"/>
  <c r="P9500" i="57"/>
  <c r="T9500" i="57"/>
  <c r="Q9501" i="57"/>
  <c r="P9501" i="57"/>
  <c r="T9501" i="57"/>
  <c r="Q9502" i="57"/>
  <c r="P9502" i="57"/>
  <c r="T9502" i="57"/>
  <c r="Q9503" i="57"/>
  <c r="P9503" i="57"/>
  <c r="T9503" i="57"/>
  <c r="Q9504" i="57"/>
  <c r="P9504" i="57"/>
  <c r="T9504" i="57"/>
  <c r="Q9505" i="57"/>
  <c r="P9505" i="57"/>
  <c r="T9505" i="57"/>
  <c r="Q9506" i="57"/>
  <c r="P9506" i="57"/>
  <c r="T9506" i="57"/>
  <c r="Q9507" i="57"/>
  <c r="P9507" i="57"/>
  <c r="T9507" i="57"/>
  <c r="Q9508" i="57"/>
  <c r="P9508" i="57"/>
  <c r="T9508" i="57"/>
  <c r="Q9509" i="57"/>
  <c r="P9509" i="57"/>
  <c r="T9509" i="57"/>
  <c r="Q9510" i="57"/>
  <c r="P9510" i="57"/>
  <c r="T9510" i="57"/>
  <c r="Q9511" i="57"/>
  <c r="P9511" i="57"/>
  <c r="T9511" i="57"/>
  <c r="Q9512" i="57"/>
  <c r="P9512" i="57"/>
  <c r="T9512" i="57"/>
  <c r="Q9513" i="57"/>
  <c r="P9513" i="57"/>
  <c r="T9513" i="57"/>
  <c r="Q9514" i="57"/>
  <c r="P9514" i="57"/>
  <c r="T9514" i="57"/>
  <c r="Q9515" i="57"/>
  <c r="P9515" i="57"/>
  <c r="T9515" i="57"/>
  <c r="Q9516" i="57"/>
  <c r="P9516" i="57"/>
  <c r="T9516" i="57"/>
  <c r="Q9517" i="57"/>
  <c r="P9517" i="57"/>
  <c r="T9517" i="57"/>
  <c r="Q9518" i="57"/>
  <c r="P9518" i="57"/>
  <c r="T9518" i="57"/>
  <c r="Q9519" i="57"/>
  <c r="P9519" i="57"/>
  <c r="T9519" i="57"/>
  <c r="Q9520" i="57"/>
  <c r="P9520" i="57"/>
  <c r="T9520" i="57"/>
  <c r="Q9521" i="57"/>
  <c r="P9521" i="57"/>
  <c r="T9521" i="57"/>
  <c r="Q9522" i="57"/>
  <c r="P9522" i="57"/>
  <c r="T9522" i="57"/>
  <c r="Q9523" i="57"/>
  <c r="P9523" i="57"/>
  <c r="T9523" i="57"/>
  <c r="Q9524" i="57"/>
  <c r="P9524" i="57"/>
  <c r="T9524" i="57"/>
  <c r="Q9525" i="57"/>
  <c r="P9525" i="57"/>
  <c r="T9525" i="57"/>
  <c r="Q9526" i="57"/>
  <c r="P9526" i="57"/>
  <c r="T9526" i="57"/>
  <c r="Q9527" i="57"/>
  <c r="P9527" i="57"/>
  <c r="T9527" i="57"/>
  <c r="Q9528" i="57"/>
  <c r="P9528" i="57"/>
  <c r="T9528" i="57"/>
  <c r="Q9529" i="57"/>
  <c r="P9529" i="57"/>
  <c r="T9529" i="57"/>
  <c r="Q9530" i="57"/>
  <c r="P9530" i="57"/>
  <c r="T9530" i="57"/>
  <c r="Q9531" i="57"/>
  <c r="P9531" i="57"/>
  <c r="T9531" i="57"/>
  <c r="Q9532" i="57"/>
  <c r="P9532" i="57"/>
  <c r="T9532" i="57"/>
  <c r="Q9533" i="57"/>
  <c r="P9533" i="57"/>
  <c r="T9533" i="57"/>
  <c r="Q9534" i="57"/>
  <c r="P9534" i="57"/>
  <c r="T9534" i="57"/>
  <c r="Q9535" i="57"/>
  <c r="P9535" i="57"/>
  <c r="T9535" i="57"/>
  <c r="Q9536" i="57"/>
  <c r="P9536" i="57"/>
  <c r="T9536" i="57"/>
  <c r="Q9537" i="57"/>
  <c r="P9537" i="57"/>
  <c r="T9537" i="57"/>
  <c r="Q9538" i="57"/>
  <c r="P9538" i="57"/>
  <c r="T9538" i="57"/>
  <c r="Q9539" i="57"/>
  <c r="P9539" i="57"/>
  <c r="T9539" i="57"/>
  <c r="Q9540" i="57"/>
  <c r="P9540" i="57"/>
  <c r="T9540" i="57"/>
  <c r="Q9541" i="57"/>
  <c r="P9541" i="57"/>
  <c r="T9541" i="57"/>
  <c r="Q9542" i="57"/>
  <c r="P9542" i="57"/>
  <c r="T9542" i="57"/>
  <c r="Q9543" i="57"/>
  <c r="P9543" i="57"/>
  <c r="T9543" i="57"/>
  <c r="Q9544" i="57"/>
  <c r="P9544" i="57"/>
  <c r="T9544" i="57"/>
  <c r="Q9545" i="57"/>
  <c r="P9545" i="57"/>
  <c r="T9545" i="57"/>
  <c r="Q9546" i="57"/>
  <c r="P9546" i="57"/>
  <c r="T9546" i="57"/>
  <c r="Q9547" i="57"/>
  <c r="P9547" i="57"/>
  <c r="T9547" i="57"/>
  <c r="Q9548" i="57"/>
  <c r="P9548" i="57"/>
  <c r="T9548" i="57"/>
  <c r="Q9549" i="57"/>
  <c r="P9549" i="57"/>
  <c r="T9549" i="57"/>
  <c r="Q9550" i="57"/>
  <c r="P9550" i="57"/>
  <c r="T9550" i="57"/>
  <c r="Q9551" i="57"/>
  <c r="P9551" i="57"/>
  <c r="T9551" i="57"/>
  <c r="Q9552" i="57"/>
  <c r="P9552" i="57"/>
  <c r="T9552" i="57"/>
  <c r="Q9553" i="57"/>
  <c r="P9553" i="57"/>
  <c r="T9553" i="57"/>
  <c r="Q9554" i="57"/>
  <c r="P9554" i="57"/>
  <c r="T9554" i="57"/>
  <c r="Q9555" i="57"/>
  <c r="P9555" i="57"/>
  <c r="T9555" i="57"/>
  <c r="Q9556" i="57"/>
  <c r="P9556" i="57"/>
  <c r="T9556" i="57"/>
  <c r="Q9557" i="57"/>
  <c r="P9557" i="57"/>
  <c r="T9557" i="57"/>
  <c r="Q9558" i="57"/>
  <c r="P9558" i="57"/>
  <c r="T9558" i="57"/>
  <c r="Q9559" i="57"/>
  <c r="P9559" i="57"/>
  <c r="T9559" i="57"/>
  <c r="Q9560" i="57"/>
  <c r="P9560" i="57"/>
  <c r="T9560" i="57"/>
  <c r="Q9561" i="57"/>
  <c r="P9561" i="57"/>
  <c r="T9561" i="57"/>
  <c r="Q9562" i="57"/>
  <c r="P9562" i="57"/>
  <c r="T9562" i="57"/>
  <c r="Q9563" i="57"/>
  <c r="P9563" i="57"/>
  <c r="T9563" i="57"/>
  <c r="Q9564" i="57"/>
  <c r="P9564" i="57"/>
  <c r="T9564" i="57"/>
  <c r="Q9565" i="57"/>
  <c r="P9565" i="57"/>
  <c r="T9565" i="57"/>
  <c r="Q9566" i="57"/>
  <c r="P9566" i="57"/>
  <c r="T9566" i="57"/>
  <c r="Q9567" i="57"/>
  <c r="P9567" i="57"/>
  <c r="T9567" i="57"/>
  <c r="Q9568" i="57"/>
  <c r="P9568" i="57"/>
  <c r="T9568" i="57"/>
  <c r="Q9569" i="57"/>
  <c r="P9569" i="57"/>
  <c r="T9569" i="57"/>
  <c r="Q9570" i="57"/>
  <c r="P9570" i="57"/>
  <c r="T9570" i="57"/>
  <c r="Q9571" i="57"/>
  <c r="P9571" i="57"/>
  <c r="T9571" i="57"/>
  <c r="Q9572" i="57"/>
  <c r="P9572" i="57"/>
  <c r="T9572" i="57"/>
  <c r="Q9573" i="57"/>
  <c r="P9573" i="57"/>
  <c r="T9573" i="57"/>
  <c r="Q9574" i="57"/>
  <c r="P9574" i="57"/>
  <c r="T9574" i="57"/>
  <c r="Q9575" i="57"/>
  <c r="P9575" i="57"/>
  <c r="T9575" i="57"/>
  <c r="Q9576" i="57"/>
  <c r="P9576" i="57"/>
  <c r="T9576" i="57"/>
  <c r="Q9577" i="57"/>
  <c r="P9577" i="57"/>
  <c r="T9577" i="57"/>
  <c r="Q9578" i="57"/>
  <c r="P9578" i="57"/>
  <c r="T9578" i="57"/>
  <c r="Q9579" i="57"/>
  <c r="P9579" i="57"/>
  <c r="T9579" i="57"/>
  <c r="Q9580" i="57"/>
  <c r="P9580" i="57"/>
  <c r="T9580" i="57"/>
  <c r="Q9581" i="57"/>
  <c r="P9581" i="57"/>
  <c r="T9581" i="57"/>
  <c r="Q9582" i="57"/>
  <c r="P9582" i="57"/>
  <c r="T9582" i="57"/>
  <c r="Q9583" i="57"/>
  <c r="P9583" i="57"/>
  <c r="T9583" i="57"/>
  <c r="Q9584" i="57"/>
  <c r="P9584" i="57"/>
  <c r="T9584" i="57"/>
  <c r="Q9585" i="57"/>
  <c r="P9585" i="57"/>
  <c r="T9585" i="57"/>
  <c r="Q9586" i="57"/>
  <c r="P9586" i="57"/>
  <c r="T9586" i="57"/>
  <c r="Q9587" i="57"/>
  <c r="P9587" i="57"/>
  <c r="T9587" i="57"/>
  <c r="Q9588" i="57"/>
  <c r="P9588" i="57"/>
  <c r="T9588" i="57"/>
  <c r="Q9589" i="57"/>
  <c r="P9589" i="57"/>
  <c r="T9589" i="57"/>
  <c r="Q9590" i="57"/>
  <c r="P9590" i="57"/>
  <c r="T9590" i="57"/>
  <c r="Q9591" i="57"/>
  <c r="P9591" i="57"/>
  <c r="T9591" i="57"/>
  <c r="Q9592" i="57"/>
  <c r="P9592" i="57"/>
  <c r="T9592" i="57"/>
  <c r="Q9593" i="57"/>
  <c r="P9593" i="57"/>
  <c r="T9593" i="57"/>
  <c r="Q9594" i="57"/>
  <c r="P9594" i="57"/>
  <c r="T9594" i="57"/>
  <c r="Q9595" i="57"/>
  <c r="P9595" i="57"/>
  <c r="T9595" i="57"/>
  <c r="Q9596" i="57"/>
  <c r="P9596" i="57"/>
  <c r="T9596" i="57"/>
  <c r="Q9597" i="57"/>
  <c r="P9597" i="57"/>
  <c r="T9597" i="57"/>
  <c r="Q9598" i="57"/>
  <c r="P9598" i="57"/>
  <c r="T9598" i="57"/>
  <c r="Q9599" i="57"/>
  <c r="P9599" i="57"/>
  <c r="T9599" i="57"/>
  <c r="Q9600" i="57"/>
  <c r="P9600" i="57"/>
  <c r="T9600" i="57"/>
  <c r="Q9601" i="57"/>
  <c r="P9601" i="57"/>
  <c r="T9601" i="57"/>
  <c r="Q9602" i="57"/>
  <c r="P9602" i="57"/>
  <c r="T9602" i="57"/>
  <c r="Q9603" i="57"/>
  <c r="P9603" i="57"/>
  <c r="T9603" i="57"/>
  <c r="Q9604" i="57"/>
  <c r="P9604" i="57"/>
  <c r="T9604" i="57"/>
  <c r="Q9605" i="57"/>
  <c r="P9605" i="57"/>
  <c r="T9605" i="57"/>
  <c r="Q9606" i="57"/>
  <c r="P9606" i="57"/>
  <c r="T9606" i="57"/>
  <c r="Q9607" i="57"/>
  <c r="P9607" i="57"/>
  <c r="T9607" i="57"/>
  <c r="Q9608" i="57"/>
  <c r="P9608" i="57"/>
  <c r="T9608" i="57"/>
  <c r="Q9609" i="57"/>
  <c r="P9609" i="57"/>
  <c r="T9609" i="57"/>
  <c r="Q9610" i="57"/>
  <c r="P9610" i="57"/>
  <c r="T9610" i="57"/>
  <c r="Q9611" i="57"/>
  <c r="P9611" i="57"/>
  <c r="T9611" i="57"/>
  <c r="Q9612" i="57"/>
  <c r="P9612" i="57"/>
  <c r="T9612" i="57"/>
  <c r="Q9613" i="57"/>
  <c r="P9613" i="57"/>
  <c r="T9613" i="57"/>
  <c r="Q9614" i="57"/>
  <c r="P9614" i="57"/>
  <c r="T9614" i="57"/>
  <c r="Q9615" i="57"/>
  <c r="P9615" i="57"/>
  <c r="T9615" i="57"/>
  <c r="Q9616" i="57"/>
  <c r="P9616" i="57"/>
  <c r="T9616" i="57"/>
  <c r="Q9617" i="57"/>
  <c r="P9617" i="57"/>
  <c r="T9617" i="57"/>
  <c r="Q9618" i="57"/>
  <c r="P9618" i="57"/>
  <c r="T9618" i="57"/>
  <c r="Q9619" i="57"/>
  <c r="P9619" i="57"/>
  <c r="T9619" i="57"/>
  <c r="Q9620" i="57"/>
  <c r="P9620" i="57"/>
  <c r="T9620" i="57"/>
  <c r="Q9621" i="57"/>
  <c r="P9621" i="57"/>
  <c r="T9621" i="57"/>
  <c r="Q9622" i="57"/>
  <c r="P9622" i="57"/>
  <c r="T9622" i="57"/>
  <c r="Q9623" i="57"/>
  <c r="P9623" i="57"/>
  <c r="T9623" i="57"/>
  <c r="Q9624" i="57"/>
  <c r="P9624" i="57"/>
  <c r="T9624" i="57"/>
  <c r="Q9625" i="57"/>
  <c r="P9625" i="57"/>
  <c r="T9625" i="57"/>
  <c r="Q9626" i="57"/>
  <c r="P9626" i="57"/>
  <c r="T9626" i="57"/>
  <c r="Q9627" i="57"/>
  <c r="P9627" i="57"/>
  <c r="T9627" i="57"/>
  <c r="Q9628" i="57"/>
  <c r="P9628" i="57"/>
  <c r="T9628" i="57"/>
  <c r="Q9629" i="57"/>
  <c r="P9629" i="57"/>
  <c r="T9629" i="57"/>
  <c r="Q9630" i="57"/>
  <c r="P9630" i="57"/>
  <c r="T9630" i="57"/>
  <c r="Q9631" i="57"/>
  <c r="P9631" i="57"/>
  <c r="T9631" i="57"/>
  <c r="Q9632" i="57"/>
  <c r="P9632" i="57"/>
  <c r="T9632" i="57"/>
  <c r="Q9633" i="57"/>
  <c r="P9633" i="57"/>
  <c r="T9633" i="57"/>
  <c r="Q9634" i="57"/>
  <c r="P9634" i="57"/>
  <c r="T9634" i="57"/>
  <c r="Q9635" i="57"/>
  <c r="P9635" i="57"/>
  <c r="T9635" i="57"/>
  <c r="Q9636" i="57"/>
  <c r="P9636" i="57"/>
  <c r="T9636" i="57"/>
  <c r="Q9637" i="57"/>
  <c r="P9637" i="57"/>
  <c r="T9637" i="57"/>
  <c r="Q9638" i="57"/>
  <c r="P9638" i="57"/>
  <c r="T9638" i="57"/>
  <c r="Q9639" i="57"/>
  <c r="P9639" i="57"/>
  <c r="T9639" i="57"/>
  <c r="Q9640" i="57"/>
  <c r="P9640" i="57"/>
  <c r="T9640" i="57"/>
  <c r="Q9641" i="57"/>
  <c r="P9641" i="57"/>
  <c r="T9641" i="57"/>
  <c r="Q9642" i="57"/>
  <c r="P9642" i="57"/>
  <c r="T9642" i="57"/>
  <c r="Q9643" i="57"/>
  <c r="P9643" i="57"/>
  <c r="T9643" i="57"/>
  <c r="Q9644" i="57"/>
  <c r="P9644" i="57"/>
  <c r="T9644" i="57"/>
  <c r="Q9645" i="57"/>
  <c r="P9645" i="57"/>
  <c r="T9645" i="57"/>
  <c r="Q9646" i="57"/>
  <c r="P9646" i="57"/>
  <c r="T9646" i="57"/>
  <c r="Q9647" i="57"/>
  <c r="P9647" i="57"/>
  <c r="T9647" i="57"/>
  <c r="Q9648" i="57"/>
  <c r="P9648" i="57"/>
  <c r="T9648" i="57"/>
  <c r="Q9649" i="57"/>
  <c r="P9649" i="57"/>
  <c r="T9649" i="57"/>
  <c r="Q9650" i="57"/>
  <c r="P9650" i="57"/>
  <c r="T9650" i="57"/>
  <c r="Q9651" i="57"/>
  <c r="P9651" i="57"/>
  <c r="T9651" i="57"/>
  <c r="Q9652" i="57"/>
  <c r="P9652" i="57"/>
  <c r="T9652" i="57"/>
  <c r="Q9653" i="57"/>
  <c r="P9653" i="57"/>
  <c r="T9653" i="57"/>
  <c r="Q9654" i="57"/>
  <c r="P9654" i="57"/>
  <c r="T9654" i="57"/>
  <c r="Q9655" i="57"/>
  <c r="P9655" i="57"/>
  <c r="T9655" i="57"/>
  <c r="Q9656" i="57"/>
  <c r="P9656" i="57"/>
  <c r="T9656" i="57"/>
  <c r="Q9657" i="57"/>
  <c r="P9657" i="57"/>
  <c r="T9657" i="57"/>
  <c r="Q9658" i="57"/>
  <c r="P9658" i="57"/>
  <c r="T9658" i="57"/>
  <c r="Q9659" i="57"/>
  <c r="P9659" i="57"/>
  <c r="T9659" i="57"/>
  <c r="Q9660" i="57"/>
  <c r="P9660" i="57"/>
  <c r="T9660" i="57"/>
  <c r="Q9661" i="57"/>
  <c r="P9661" i="57"/>
  <c r="T9661" i="57"/>
  <c r="Q9662" i="57"/>
  <c r="P9662" i="57"/>
  <c r="T9662" i="57"/>
  <c r="Q9663" i="57"/>
  <c r="P9663" i="57"/>
  <c r="T9663" i="57"/>
  <c r="Q9664" i="57"/>
  <c r="P9664" i="57"/>
  <c r="T9664" i="57"/>
  <c r="Q9665" i="57"/>
  <c r="P9665" i="57"/>
  <c r="T9665" i="57"/>
  <c r="Q9666" i="57"/>
  <c r="P9666" i="57"/>
  <c r="T9666" i="57"/>
  <c r="Q9667" i="57"/>
  <c r="P9667" i="57"/>
  <c r="T9667" i="57"/>
  <c r="Q9668" i="57"/>
  <c r="P9668" i="57"/>
  <c r="T9668" i="57"/>
  <c r="Q9669" i="57"/>
  <c r="P9669" i="57"/>
  <c r="T9669" i="57"/>
  <c r="Q9670" i="57"/>
  <c r="P9670" i="57"/>
  <c r="T9670" i="57"/>
  <c r="Q9671" i="57"/>
  <c r="P9671" i="57"/>
  <c r="T9671" i="57"/>
  <c r="Q9672" i="57"/>
  <c r="P9672" i="57"/>
  <c r="T9672" i="57"/>
  <c r="Q9673" i="57"/>
  <c r="P9673" i="57"/>
  <c r="T9673" i="57"/>
  <c r="Q9674" i="57"/>
  <c r="P9674" i="57"/>
  <c r="T9674" i="57"/>
  <c r="Q9675" i="57"/>
  <c r="P9675" i="57"/>
  <c r="T9675" i="57"/>
  <c r="Q9676" i="57"/>
  <c r="P9676" i="57"/>
  <c r="T9676" i="57"/>
  <c r="Q9677" i="57"/>
  <c r="P9677" i="57"/>
  <c r="T9677" i="57"/>
  <c r="Q9678" i="57"/>
  <c r="P9678" i="57"/>
  <c r="T9678" i="57"/>
  <c r="Q9679" i="57"/>
  <c r="P9679" i="57"/>
  <c r="T9679" i="57"/>
  <c r="Q9680" i="57"/>
  <c r="P9680" i="57"/>
  <c r="T9680" i="57"/>
  <c r="Q9681" i="57"/>
  <c r="P9681" i="57"/>
  <c r="T9681" i="57"/>
  <c r="Q9682" i="57"/>
  <c r="P9682" i="57"/>
  <c r="T9682" i="57"/>
  <c r="Q9683" i="57"/>
  <c r="P9683" i="57"/>
  <c r="T9683" i="57"/>
  <c r="Q9684" i="57"/>
  <c r="P9684" i="57"/>
  <c r="T9684" i="57"/>
  <c r="Q9685" i="57"/>
  <c r="P9685" i="57"/>
  <c r="T9685" i="57"/>
  <c r="Q9686" i="57"/>
  <c r="P9686" i="57"/>
  <c r="T9686" i="57"/>
  <c r="Q9687" i="57"/>
  <c r="P9687" i="57"/>
  <c r="T9687" i="57"/>
  <c r="Q9688" i="57"/>
  <c r="P9688" i="57"/>
  <c r="T9688" i="57"/>
  <c r="Q9689" i="57"/>
  <c r="P9689" i="57"/>
  <c r="T9689" i="57"/>
  <c r="Q9690" i="57"/>
  <c r="P9690" i="57"/>
  <c r="T9690" i="57"/>
  <c r="Q9691" i="57"/>
  <c r="P9691" i="57"/>
  <c r="T9691" i="57"/>
  <c r="Q9692" i="57"/>
  <c r="P9692" i="57"/>
  <c r="T9692" i="57"/>
  <c r="Q9693" i="57"/>
  <c r="P9693" i="57"/>
  <c r="T9693" i="57"/>
  <c r="Q9694" i="57"/>
  <c r="P9694" i="57"/>
  <c r="T9694" i="57"/>
  <c r="Q9695" i="57"/>
  <c r="P9695" i="57"/>
  <c r="T9695" i="57"/>
  <c r="Q9696" i="57"/>
  <c r="P9696" i="57"/>
  <c r="T9696" i="57"/>
  <c r="Q9697" i="57"/>
  <c r="P9697" i="57"/>
  <c r="T9697" i="57"/>
  <c r="Q9698" i="57"/>
  <c r="P9698" i="57"/>
  <c r="T9698" i="57"/>
  <c r="Q9699" i="57"/>
  <c r="P9699" i="57"/>
  <c r="T9699" i="57"/>
  <c r="Q9700" i="57"/>
  <c r="P9700" i="57"/>
  <c r="T9700" i="57"/>
  <c r="Q9701" i="57"/>
  <c r="P9701" i="57"/>
  <c r="T9701" i="57"/>
  <c r="Q9702" i="57"/>
  <c r="P9702" i="57"/>
  <c r="T9702" i="57"/>
  <c r="Q9703" i="57"/>
  <c r="P9703" i="57"/>
  <c r="T9703" i="57"/>
  <c r="Q9704" i="57"/>
  <c r="P9704" i="57"/>
  <c r="T9704" i="57"/>
  <c r="Q9705" i="57"/>
  <c r="P9705" i="57"/>
  <c r="T9705" i="57"/>
  <c r="Q9706" i="57"/>
  <c r="P9706" i="57"/>
  <c r="T9706" i="57"/>
  <c r="Q9707" i="57"/>
  <c r="P9707" i="57"/>
  <c r="T9707" i="57"/>
  <c r="Q9708" i="57"/>
  <c r="P9708" i="57"/>
  <c r="T9708" i="57"/>
  <c r="Q9709" i="57"/>
  <c r="P9709" i="57"/>
  <c r="T9709" i="57"/>
  <c r="Q9710" i="57"/>
  <c r="P9710" i="57"/>
  <c r="T9710" i="57"/>
  <c r="Q9711" i="57"/>
  <c r="P9711" i="57"/>
  <c r="T9711" i="57"/>
  <c r="Q9712" i="57"/>
  <c r="P9712" i="57"/>
  <c r="T9712" i="57"/>
  <c r="Q9713" i="57"/>
  <c r="P9713" i="57"/>
  <c r="T9713" i="57"/>
  <c r="Q9714" i="57"/>
  <c r="P9714" i="57"/>
  <c r="T9714" i="57"/>
  <c r="Q9715" i="57"/>
  <c r="P9715" i="57"/>
  <c r="T9715" i="57"/>
  <c r="Q9716" i="57"/>
  <c r="P9716" i="57"/>
  <c r="T9716" i="57"/>
  <c r="Q9717" i="57"/>
  <c r="P9717" i="57"/>
  <c r="T9717" i="57"/>
  <c r="Q9718" i="57"/>
  <c r="P9718" i="57"/>
  <c r="T9718" i="57"/>
  <c r="Q9719" i="57"/>
  <c r="P9719" i="57"/>
  <c r="T9719" i="57"/>
  <c r="Q9720" i="57"/>
  <c r="P9720" i="57"/>
  <c r="T9720" i="57"/>
  <c r="Q9721" i="57"/>
  <c r="P9721" i="57"/>
  <c r="T9721" i="57"/>
  <c r="Q9722" i="57"/>
  <c r="P9722" i="57"/>
  <c r="T9722" i="57"/>
  <c r="Q9723" i="57"/>
  <c r="P9723" i="57"/>
  <c r="T9723" i="57"/>
  <c r="Q9724" i="57"/>
  <c r="P9724" i="57"/>
  <c r="T9724" i="57"/>
  <c r="Q9725" i="57"/>
  <c r="P9725" i="57"/>
  <c r="T9725" i="57"/>
  <c r="Q9726" i="57"/>
  <c r="P9726" i="57"/>
  <c r="T9726" i="57"/>
  <c r="Q9727" i="57"/>
  <c r="P9727" i="57"/>
  <c r="T9727" i="57"/>
  <c r="Q9728" i="57"/>
  <c r="P9728" i="57"/>
  <c r="T9728" i="57"/>
  <c r="Q9729" i="57"/>
  <c r="P9729" i="57"/>
  <c r="T9729" i="57"/>
  <c r="Q9730" i="57"/>
  <c r="P9730" i="57"/>
  <c r="T9730" i="57"/>
  <c r="Q9731" i="57"/>
  <c r="P9731" i="57"/>
  <c r="T9731" i="57"/>
  <c r="Q9732" i="57"/>
  <c r="P9732" i="57"/>
  <c r="T9732" i="57"/>
  <c r="Q9733" i="57"/>
  <c r="P9733" i="57"/>
  <c r="T9733" i="57"/>
  <c r="Q9734" i="57"/>
  <c r="P9734" i="57"/>
  <c r="T9734" i="57"/>
  <c r="Q9735" i="57"/>
  <c r="P9735" i="57"/>
  <c r="T9735" i="57"/>
  <c r="Q9736" i="57"/>
  <c r="P9736" i="57"/>
  <c r="T9736" i="57"/>
  <c r="Q9737" i="57"/>
  <c r="P9737" i="57"/>
  <c r="T9737" i="57"/>
  <c r="Q9738" i="57"/>
  <c r="P9738" i="57"/>
  <c r="T9738" i="57"/>
  <c r="Q9739" i="57"/>
  <c r="P9739" i="57"/>
  <c r="T9739" i="57"/>
  <c r="Q9740" i="57"/>
  <c r="P9740" i="57"/>
  <c r="T9740" i="57"/>
  <c r="Q9741" i="57"/>
  <c r="P9741" i="57"/>
  <c r="T9741" i="57"/>
  <c r="Q9742" i="57"/>
  <c r="P9742" i="57"/>
  <c r="T9742" i="57"/>
  <c r="Q9743" i="57"/>
  <c r="P9743" i="57"/>
  <c r="T9743" i="57"/>
  <c r="Q9744" i="57"/>
  <c r="P9744" i="57"/>
  <c r="T9744" i="57"/>
  <c r="Q9745" i="57"/>
  <c r="P9745" i="57"/>
  <c r="T9745" i="57"/>
  <c r="Q9746" i="57"/>
  <c r="P9746" i="57"/>
  <c r="T9746" i="57"/>
  <c r="Q9747" i="57"/>
  <c r="P9747" i="57"/>
  <c r="T9747" i="57"/>
  <c r="Q9748" i="57"/>
  <c r="P9748" i="57"/>
  <c r="T9748" i="57"/>
  <c r="Q9749" i="57"/>
  <c r="P9749" i="57"/>
  <c r="T9749" i="57"/>
  <c r="Q9750" i="57"/>
  <c r="P9750" i="57"/>
  <c r="T9750" i="57"/>
  <c r="Q9751" i="57"/>
  <c r="P9751" i="57"/>
  <c r="T9751" i="57"/>
  <c r="Q9752" i="57"/>
  <c r="P9752" i="57"/>
  <c r="T9752" i="57"/>
  <c r="Q9753" i="57"/>
  <c r="P9753" i="57"/>
  <c r="T9753" i="57"/>
  <c r="Q9754" i="57"/>
  <c r="P9754" i="57"/>
  <c r="T9754" i="57"/>
  <c r="Q9755" i="57"/>
  <c r="P9755" i="57"/>
  <c r="T9755" i="57"/>
  <c r="Q9756" i="57"/>
  <c r="P9756" i="57"/>
  <c r="T9756" i="57"/>
  <c r="Q9757" i="57"/>
  <c r="P9757" i="57"/>
  <c r="T9757" i="57"/>
  <c r="Q9758" i="57"/>
  <c r="P9758" i="57"/>
  <c r="T9758" i="57"/>
  <c r="Q9759" i="57"/>
  <c r="P9759" i="57"/>
  <c r="T9759" i="57"/>
  <c r="Q9760" i="57"/>
  <c r="P9760" i="57"/>
  <c r="T9760" i="57"/>
  <c r="Q9761" i="57"/>
  <c r="P9761" i="57"/>
  <c r="T9761" i="57"/>
  <c r="Q9762" i="57"/>
  <c r="P9762" i="57"/>
  <c r="T9762" i="57"/>
  <c r="Q9763" i="57"/>
  <c r="P9763" i="57"/>
  <c r="T9763" i="57"/>
  <c r="Q9764" i="57"/>
  <c r="P9764" i="57"/>
  <c r="T9764" i="57"/>
  <c r="Q9765" i="57"/>
  <c r="P9765" i="57"/>
  <c r="T9765" i="57"/>
  <c r="Q9766" i="57"/>
  <c r="P9766" i="57"/>
  <c r="T9766" i="57"/>
  <c r="Q9767" i="57"/>
  <c r="P9767" i="57"/>
  <c r="T9767" i="57"/>
  <c r="Q9768" i="57"/>
  <c r="P9768" i="57"/>
  <c r="T9768" i="57"/>
  <c r="Q9769" i="57"/>
  <c r="P9769" i="57"/>
  <c r="T9769" i="57"/>
  <c r="Q9770" i="57"/>
  <c r="P9770" i="57"/>
  <c r="T9770" i="57"/>
  <c r="Q9771" i="57"/>
  <c r="P9771" i="57"/>
  <c r="T9771" i="57"/>
  <c r="Q9772" i="57"/>
  <c r="P9772" i="57"/>
  <c r="T9772" i="57"/>
  <c r="Q9773" i="57"/>
  <c r="P9773" i="57"/>
  <c r="T9773" i="57"/>
  <c r="Q9774" i="57"/>
  <c r="P9774" i="57"/>
  <c r="T9774" i="57"/>
  <c r="Q9775" i="57"/>
  <c r="P9775" i="57"/>
  <c r="T9775" i="57"/>
  <c r="Q9776" i="57"/>
  <c r="P9776" i="57"/>
  <c r="T9776" i="57"/>
  <c r="Q9777" i="57"/>
  <c r="P9777" i="57"/>
  <c r="T9777" i="57"/>
  <c r="Q9778" i="57"/>
  <c r="P9778" i="57"/>
  <c r="T9778" i="57"/>
  <c r="Q9779" i="57"/>
  <c r="P9779" i="57"/>
  <c r="T9779" i="57"/>
  <c r="Q9780" i="57"/>
  <c r="P9780" i="57"/>
  <c r="T9780" i="57"/>
  <c r="Q9781" i="57"/>
  <c r="P9781" i="57"/>
  <c r="T9781" i="57"/>
  <c r="Q9782" i="57"/>
  <c r="P9782" i="57"/>
  <c r="T9782" i="57"/>
  <c r="Q9783" i="57"/>
  <c r="P9783" i="57"/>
  <c r="T9783" i="57"/>
  <c r="Q9784" i="57"/>
  <c r="P9784" i="57"/>
  <c r="T9784" i="57"/>
  <c r="Q9785" i="57"/>
  <c r="P9785" i="57"/>
  <c r="T9785" i="57"/>
  <c r="Q9786" i="57"/>
  <c r="P9786" i="57"/>
  <c r="T9786" i="57"/>
  <c r="Q9787" i="57"/>
  <c r="P9787" i="57"/>
  <c r="T9787" i="57"/>
  <c r="Q9788" i="57"/>
  <c r="P9788" i="57"/>
  <c r="T9788" i="57"/>
  <c r="Q9789" i="57"/>
  <c r="P9789" i="57"/>
  <c r="T9789" i="57"/>
  <c r="Q9790" i="57"/>
  <c r="P9790" i="57"/>
  <c r="T9790" i="57"/>
  <c r="Q9791" i="57"/>
  <c r="P9791" i="57"/>
  <c r="T9791" i="57"/>
  <c r="Q9792" i="57"/>
  <c r="P9792" i="57"/>
  <c r="T9792" i="57"/>
  <c r="Q9793" i="57"/>
  <c r="P9793" i="57"/>
  <c r="T9793" i="57"/>
  <c r="Q9794" i="57"/>
  <c r="P9794" i="57"/>
  <c r="T9794" i="57"/>
  <c r="Q9795" i="57"/>
  <c r="P9795" i="57"/>
  <c r="T9795" i="57"/>
  <c r="Q9796" i="57"/>
  <c r="P9796" i="57"/>
  <c r="T9796" i="57"/>
  <c r="Q9797" i="57"/>
  <c r="P9797" i="57"/>
  <c r="T9797" i="57"/>
  <c r="Q9798" i="57"/>
  <c r="P9798" i="57"/>
  <c r="T9798" i="57"/>
  <c r="Q9799" i="57"/>
  <c r="P9799" i="57"/>
  <c r="T9799" i="57"/>
  <c r="Q9800" i="57"/>
  <c r="P9800" i="57"/>
  <c r="T9800" i="57"/>
  <c r="Q9801" i="57"/>
  <c r="P9801" i="57"/>
  <c r="T9801" i="57"/>
  <c r="Q9802" i="57"/>
  <c r="P9802" i="57"/>
  <c r="T9802" i="57"/>
  <c r="Q9803" i="57"/>
  <c r="P9803" i="57"/>
  <c r="T9803" i="57"/>
  <c r="Q9804" i="57"/>
  <c r="P9804" i="57"/>
  <c r="T9804" i="57"/>
  <c r="Q9805" i="57"/>
  <c r="P9805" i="57"/>
  <c r="T9805" i="57"/>
  <c r="Q9806" i="57"/>
  <c r="P9806" i="57"/>
  <c r="T9806" i="57"/>
  <c r="Q9807" i="57"/>
  <c r="P9807" i="57"/>
  <c r="T9807" i="57"/>
  <c r="Q9808" i="57"/>
  <c r="P9808" i="57"/>
  <c r="T9808" i="57"/>
  <c r="Q9809" i="57"/>
  <c r="P9809" i="57"/>
  <c r="T9809" i="57"/>
  <c r="Q9810" i="57"/>
  <c r="P9810" i="57"/>
  <c r="T9810" i="57"/>
  <c r="Q9811" i="57"/>
  <c r="P9811" i="57"/>
  <c r="T9811" i="57"/>
  <c r="Q9812" i="57"/>
  <c r="P9812" i="57"/>
  <c r="T9812" i="57"/>
  <c r="Q9813" i="57"/>
  <c r="P9813" i="57"/>
  <c r="T9813" i="57"/>
  <c r="Q9814" i="57"/>
  <c r="P9814" i="57"/>
  <c r="T9814" i="57"/>
  <c r="Q9815" i="57"/>
  <c r="P9815" i="57"/>
  <c r="T9815" i="57"/>
  <c r="Q9816" i="57"/>
  <c r="P9816" i="57"/>
  <c r="T9816" i="57"/>
  <c r="Q9817" i="57"/>
  <c r="P9817" i="57"/>
  <c r="T9817" i="57"/>
  <c r="Q9818" i="57"/>
  <c r="P9818" i="57"/>
  <c r="T9818" i="57"/>
  <c r="Q9819" i="57"/>
  <c r="P9819" i="57"/>
  <c r="T9819" i="57"/>
  <c r="Q9820" i="57"/>
  <c r="P9820" i="57"/>
  <c r="T9820" i="57"/>
  <c r="Q9821" i="57"/>
  <c r="P9821" i="57"/>
  <c r="T9821" i="57"/>
  <c r="Q9822" i="57"/>
  <c r="P9822" i="57"/>
  <c r="T9822" i="57"/>
  <c r="Q9823" i="57"/>
  <c r="P9823" i="57"/>
  <c r="T9823" i="57"/>
  <c r="Q9824" i="57"/>
  <c r="P9824" i="57"/>
  <c r="T9824" i="57"/>
  <c r="Q9825" i="57"/>
  <c r="P9825" i="57"/>
  <c r="T9825" i="57"/>
  <c r="Q9826" i="57"/>
  <c r="P9826" i="57"/>
  <c r="T9826" i="57"/>
  <c r="Q9827" i="57"/>
  <c r="P9827" i="57"/>
  <c r="T9827" i="57"/>
  <c r="Q9828" i="57"/>
  <c r="P9828" i="57"/>
  <c r="T9828" i="57"/>
  <c r="Q9829" i="57"/>
  <c r="P9829" i="57"/>
  <c r="T9829" i="57"/>
  <c r="Q9830" i="57"/>
  <c r="P9830" i="57"/>
  <c r="T9830" i="57"/>
  <c r="Q9831" i="57"/>
  <c r="P9831" i="57"/>
  <c r="T9831" i="57"/>
  <c r="Q9832" i="57"/>
  <c r="P9832" i="57"/>
  <c r="T9832" i="57"/>
  <c r="Q9833" i="57"/>
  <c r="P9833" i="57"/>
  <c r="T9833" i="57"/>
  <c r="Q9834" i="57"/>
  <c r="P9834" i="57"/>
  <c r="T9834" i="57"/>
  <c r="Q9835" i="57"/>
  <c r="P9835" i="57"/>
  <c r="T9835" i="57"/>
  <c r="Q9836" i="57"/>
  <c r="P9836" i="57"/>
  <c r="T9836" i="57"/>
  <c r="Q9837" i="57"/>
  <c r="P9837" i="57"/>
  <c r="T9837" i="57"/>
  <c r="Q9838" i="57"/>
  <c r="P9838" i="57"/>
  <c r="T9838" i="57"/>
  <c r="Q9839" i="57"/>
  <c r="P9839" i="57"/>
  <c r="T9839" i="57"/>
  <c r="Q9840" i="57"/>
  <c r="P9840" i="57"/>
  <c r="T9840" i="57"/>
  <c r="Q9841" i="57"/>
  <c r="P9841" i="57"/>
  <c r="T9841" i="57"/>
  <c r="Q9842" i="57"/>
  <c r="P9842" i="57"/>
  <c r="T9842" i="57"/>
  <c r="Q9843" i="57"/>
  <c r="P9843" i="57"/>
  <c r="T9843" i="57"/>
  <c r="Q9844" i="57"/>
  <c r="P9844" i="57"/>
  <c r="T9844" i="57"/>
  <c r="Q9845" i="57"/>
  <c r="P9845" i="57"/>
  <c r="T9845" i="57"/>
  <c r="Q9846" i="57"/>
  <c r="P9846" i="57"/>
  <c r="T9846" i="57"/>
  <c r="Q9847" i="57"/>
  <c r="P9847" i="57"/>
  <c r="T9847" i="57"/>
  <c r="Q9848" i="57"/>
  <c r="P9848" i="57"/>
  <c r="T9848" i="57"/>
  <c r="Q9849" i="57"/>
  <c r="P9849" i="57"/>
  <c r="T9849" i="57"/>
  <c r="Q9850" i="57"/>
  <c r="P9850" i="57"/>
  <c r="T9850" i="57"/>
  <c r="Q9851" i="57"/>
  <c r="P9851" i="57"/>
  <c r="T9851" i="57"/>
  <c r="Q9852" i="57"/>
  <c r="P9852" i="57"/>
  <c r="T9852" i="57"/>
  <c r="Q9853" i="57"/>
  <c r="P9853" i="57"/>
  <c r="T9853" i="57"/>
  <c r="Q9854" i="57"/>
  <c r="P9854" i="57"/>
  <c r="T9854" i="57"/>
  <c r="Q9855" i="57"/>
  <c r="P9855" i="57"/>
  <c r="T9855" i="57"/>
  <c r="Q9856" i="57"/>
  <c r="P9856" i="57"/>
  <c r="T9856" i="57"/>
  <c r="Q9857" i="57"/>
  <c r="P9857" i="57"/>
  <c r="T9857" i="57"/>
  <c r="Q9858" i="57"/>
  <c r="P9858" i="57"/>
  <c r="T9858" i="57"/>
  <c r="Q9859" i="57"/>
  <c r="P9859" i="57"/>
  <c r="T9859" i="57"/>
  <c r="Q9860" i="57"/>
  <c r="P9860" i="57"/>
  <c r="T9860" i="57"/>
  <c r="Q9861" i="57"/>
  <c r="P9861" i="57"/>
  <c r="T9861" i="57"/>
  <c r="Q9862" i="57"/>
  <c r="P9862" i="57"/>
  <c r="T9862" i="57"/>
  <c r="Q9863" i="57"/>
  <c r="P9863" i="57"/>
  <c r="T9863" i="57"/>
  <c r="Q9864" i="57"/>
  <c r="P9864" i="57"/>
  <c r="T9864" i="57"/>
  <c r="Q9865" i="57"/>
  <c r="P9865" i="57"/>
  <c r="T9865" i="57"/>
  <c r="Q9866" i="57"/>
  <c r="P9866" i="57"/>
  <c r="T9866" i="57"/>
  <c r="Q9867" i="57"/>
  <c r="P9867" i="57"/>
  <c r="T9867" i="57"/>
  <c r="Q9868" i="57"/>
  <c r="P9868" i="57"/>
  <c r="T9868" i="57"/>
  <c r="Q9869" i="57"/>
  <c r="P9869" i="57"/>
  <c r="T9869" i="57"/>
  <c r="Q9870" i="57"/>
  <c r="P9870" i="57"/>
  <c r="T9870" i="57"/>
  <c r="Q9871" i="57"/>
  <c r="P9871" i="57"/>
  <c r="T9871" i="57"/>
  <c r="Q9872" i="57"/>
  <c r="P9872" i="57"/>
  <c r="T9872" i="57"/>
  <c r="Q9873" i="57"/>
  <c r="P9873" i="57"/>
  <c r="T9873" i="57"/>
  <c r="Q9874" i="57"/>
  <c r="P9874" i="57"/>
  <c r="T9874" i="57"/>
  <c r="Q9875" i="57"/>
  <c r="P9875" i="57"/>
  <c r="T9875" i="57"/>
  <c r="Q9876" i="57"/>
  <c r="P9876" i="57"/>
  <c r="T9876" i="57"/>
  <c r="Q9877" i="57"/>
  <c r="P9877" i="57"/>
  <c r="T9877" i="57"/>
  <c r="Q9878" i="57"/>
  <c r="P9878" i="57"/>
  <c r="T9878" i="57"/>
  <c r="Q9879" i="57"/>
  <c r="P9879" i="57"/>
  <c r="T9879" i="57"/>
  <c r="Q9880" i="57"/>
  <c r="P9880" i="57"/>
  <c r="T9880" i="57"/>
  <c r="Q9881" i="57"/>
  <c r="P9881" i="57"/>
  <c r="T9881" i="57"/>
  <c r="Q9882" i="57"/>
  <c r="P9882" i="57"/>
  <c r="T9882" i="57"/>
  <c r="Q9883" i="57"/>
  <c r="P9883" i="57"/>
  <c r="T9883" i="57"/>
  <c r="Q9884" i="57"/>
  <c r="P9884" i="57"/>
  <c r="T9884" i="57"/>
  <c r="Q9885" i="57"/>
  <c r="P9885" i="57"/>
  <c r="T9885" i="57"/>
  <c r="Q9886" i="57"/>
  <c r="P9886" i="57"/>
  <c r="T9886" i="57"/>
  <c r="Q9887" i="57"/>
  <c r="P9887" i="57"/>
  <c r="T9887" i="57"/>
  <c r="Q9888" i="57"/>
  <c r="P9888" i="57"/>
  <c r="T9888" i="57"/>
  <c r="Q9889" i="57"/>
  <c r="P9889" i="57"/>
  <c r="T9889" i="57"/>
  <c r="Q9890" i="57"/>
  <c r="P9890" i="57"/>
  <c r="T9890" i="57"/>
  <c r="Q9891" i="57"/>
  <c r="P9891" i="57"/>
  <c r="T9891" i="57"/>
  <c r="Q9892" i="57"/>
  <c r="P9892" i="57"/>
  <c r="T9892" i="57"/>
  <c r="Q9893" i="57"/>
  <c r="P9893" i="57"/>
  <c r="T9893" i="57"/>
  <c r="Q9894" i="57"/>
  <c r="P9894" i="57"/>
  <c r="T9894" i="57"/>
  <c r="Q9895" i="57"/>
  <c r="P9895" i="57"/>
  <c r="T9895" i="57"/>
  <c r="Q9896" i="57"/>
  <c r="P9896" i="57"/>
  <c r="T9896" i="57"/>
  <c r="Q9897" i="57"/>
  <c r="P9897" i="57"/>
  <c r="T9897" i="57"/>
  <c r="Q9898" i="57"/>
  <c r="P9898" i="57"/>
  <c r="T9898" i="57"/>
  <c r="Q9899" i="57"/>
  <c r="P9899" i="57"/>
  <c r="T9899" i="57"/>
  <c r="Q9900" i="57"/>
  <c r="P9900" i="57"/>
  <c r="T9900" i="57"/>
  <c r="Q9901" i="57"/>
  <c r="P9901" i="57"/>
  <c r="T9901" i="57"/>
  <c r="Q9902" i="57"/>
  <c r="P9902" i="57"/>
  <c r="T9902" i="57"/>
  <c r="Q9903" i="57"/>
  <c r="P9903" i="57"/>
  <c r="T9903" i="57"/>
  <c r="Q9904" i="57"/>
  <c r="P9904" i="57"/>
  <c r="T9904" i="57"/>
  <c r="Q9905" i="57"/>
  <c r="P9905" i="57"/>
  <c r="T9905" i="57"/>
  <c r="Q9906" i="57"/>
  <c r="P9906" i="57"/>
  <c r="T9906" i="57"/>
  <c r="Q9907" i="57"/>
  <c r="P9907" i="57"/>
  <c r="T9907" i="57"/>
  <c r="Q9908" i="57"/>
  <c r="P9908" i="57"/>
  <c r="T9908" i="57"/>
  <c r="Q9909" i="57"/>
  <c r="P9909" i="57"/>
  <c r="T9909" i="57"/>
  <c r="Q9910" i="57"/>
  <c r="P9910" i="57"/>
  <c r="T9910" i="57"/>
  <c r="Q9911" i="57"/>
  <c r="P9911" i="57"/>
  <c r="T9911" i="57"/>
  <c r="Q9912" i="57"/>
  <c r="P9912" i="57"/>
  <c r="T9912" i="57"/>
  <c r="Q9913" i="57"/>
  <c r="P9913" i="57"/>
  <c r="T9913" i="57"/>
  <c r="Q9914" i="57"/>
  <c r="P9914" i="57"/>
  <c r="T9914" i="57"/>
  <c r="Q9915" i="57"/>
  <c r="P9915" i="57"/>
  <c r="T9915" i="57"/>
  <c r="Q9916" i="57"/>
  <c r="P9916" i="57"/>
  <c r="T9916" i="57"/>
  <c r="Q9917" i="57"/>
  <c r="P9917" i="57"/>
  <c r="T9917" i="57"/>
  <c r="Q9918" i="57"/>
  <c r="P9918" i="57"/>
  <c r="T9918" i="57"/>
  <c r="Q9919" i="57"/>
  <c r="P9919" i="57"/>
  <c r="T9919" i="57"/>
  <c r="Q9920" i="57"/>
  <c r="P9920" i="57"/>
  <c r="T9920" i="57"/>
  <c r="Q9921" i="57"/>
  <c r="P9921" i="57"/>
  <c r="T9921" i="57"/>
  <c r="Q9922" i="57"/>
  <c r="P9922" i="57"/>
  <c r="T9922" i="57"/>
  <c r="Q9923" i="57"/>
  <c r="P9923" i="57"/>
  <c r="T9923" i="57"/>
  <c r="Q9924" i="57"/>
  <c r="P9924" i="57"/>
  <c r="T9924" i="57"/>
  <c r="Q9925" i="57"/>
  <c r="P9925" i="57"/>
  <c r="T9925" i="57"/>
  <c r="Q9926" i="57"/>
  <c r="P9926" i="57"/>
  <c r="T9926" i="57"/>
  <c r="Q9927" i="57"/>
  <c r="P9927" i="57"/>
  <c r="T9927" i="57"/>
  <c r="Q9928" i="57"/>
  <c r="P9928" i="57"/>
  <c r="T9928" i="57"/>
  <c r="Q9929" i="57"/>
  <c r="P9929" i="57"/>
  <c r="T9929" i="57"/>
  <c r="Q9930" i="57"/>
  <c r="P9930" i="57"/>
  <c r="T9930" i="57"/>
  <c r="Q9931" i="57"/>
  <c r="P9931" i="57"/>
  <c r="T9931" i="57"/>
  <c r="Q9932" i="57"/>
  <c r="P9932" i="57"/>
  <c r="T9932" i="57"/>
  <c r="Q9933" i="57"/>
  <c r="P9933" i="57"/>
  <c r="T9933" i="57"/>
  <c r="Q9934" i="57"/>
  <c r="P9934" i="57"/>
  <c r="T9934" i="57"/>
  <c r="Q9935" i="57"/>
  <c r="P9935" i="57"/>
  <c r="T9935" i="57"/>
  <c r="Q9936" i="57"/>
  <c r="P9936" i="57"/>
  <c r="T9936" i="57"/>
  <c r="Q9937" i="57"/>
  <c r="P9937" i="57"/>
  <c r="T9937" i="57"/>
  <c r="Q9938" i="57"/>
  <c r="P9938" i="57"/>
  <c r="T9938" i="57"/>
  <c r="Q9939" i="57"/>
  <c r="P9939" i="57"/>
  <c r="T9939" i="57"/>
  <c r="Q9940" i="57"/>
  <c r="P9940" i="57"/>
  <c r="T9940" i="57"/>
  <c r="Q9941" i="57"/>
  <c r="P9941" i="57"/>
  <c r="T9941" i="57"/>
  <c r="Q9942" i="57"/>
  <c r="P9942" i="57"/>
  <c r="T9942" i="57"/>
  <c r="Q9943" i="57"/>
  <c r="P9943" i="57"/>
  <c r="T9943" i="57"/>
  <c r="Q9944" i="57"/>
  <c r="P9944" i="57"/>
  <c r="T9944" i="57"/>
  <c r="Q9945" i="57"/>
  <c r="P9945" i="57"/>
  <c r="T9945" i="57"/>
  <c r="Q9946" i="57"/>
  <c r="P9946" i="57"/>
  <c r="T9946" i="57"/>
  <c r="Q9947" i="57"/>
  <c r="P9947" i="57"/>
  <c r="T9947" i="57"/>
  <c r="Q9948" i="57"/>
  <c r="P9948" i="57"/>
  <c r="T9948" i="57"/>
  <c r="Q9949" i="57"/>
  <c r="P9949" i="57"/>
  <c r="T9949" i="57"/>
  <c r="Q9950" i="57"/>
  <c r="P9950" i="57"/>
  <c r="T9950" i="57"/>
  <c r="Q9951" i="57"/>
  <c r="P9951" i="57"/>
  <c r="T9951" i="57"/>
  <c r="Q9952" i="57"/>
  <c r="P9952" i="57"/>
  <c r="T9952" i="57"/>
  <c r="Q9953" i="57"/>
  <c r="P9953" i="57"/>
  <c r="T9953" i="57"/>
  <c r="Q9954" i="57"/>
  <c r="P9954" i="57"/>
  <c r="T9954" i="57"/>
  <c r="Q9955" i="57"/>
  <c r="P9955" i="57"/>
  <c r="T9955" i="57"/>
  <c r="Q9956" i="57"/>
  <c r="P9956" i="57"/>
  <c r="T9956" i="57"/>
  <c r="Q9957" i="57"/>
  <c r="P9957" i="57"/>
  <c r="T9957" i="57"/>
  <c r="Q9958" i="57"/>
  <c r="P9958" i="57"/>
  <c r="T9958" i="57"/>
  <c r="Q9959" i="57"/>
  <c r="P9959" i="57"/>
  <c r="T9959" i="57"/>
  <c r="Q9960" i="57"/>
  <c r="P9960" i="57"/>
  <c r="T9960" i="57"/>
  <c r="Q9961" i="57"/>
  <c r="P9961" i="57"/>
  <c r="T9961" i="57"/>
  <c r="Q9962" i="57"/>
  <c r="P9962" i="57"/>
  <c r="T9962" i="57"/>
  <c r="Q9963" i="57"/>
  <c r="P9963" i="57"/>
  <c r="T9963" i="57"/>
  <c r="Q9964" i="57"/>
  <c r="P9964" i="57"/>
  <c r="T9964" i="57"/>
  <c r="Q9965" i="57"/>
  <c r="P9965" i="57"/>
  <c r="T9965" i="57"/>
  <c r="Q9966" i="57"/>
  <c r="P9966" i="57"/>
  <c r="T9966" i="57"/>
  <c r="Q9967" i="57"/>
  <c r="P9967" i="57"/>
  <c r="T9967" i="57"/>
  <c r="Q9968" i="57"/>
  <c r="P9968" i="57"/>
  <c r="T9968" i="57"/>
  <c r="Q9969" i="57"/>
  <c r="P9969" i="57"/>
  <c r="T9969" i="57"/>
  <c r="Q9970" i="57"/>
  <c r="P9970" i="57"/>
  <c r="T9970" i="57"/>
  <c r="Q9971" i="57"/>
  <c r="P9971" i="57"/>
  <c r="T9971" i="57"/>
  <c r="Q9972" i="57"/>
  <c r="P9972" i="57"/>
  <c r="T9972" i="57"/>
  <c r="Q9973" i="57"/>
  <c r="P9973" i="57"/>
  <c r="T9973" i="57"/>
  <c r="Q9974" i="57"/>
  <c r="P9974" i="57"/>
  <c r="T9974" i="57"/>
  <c r="Q9975" i="57"/>
  <c r="P9975" i="57"/>
  <c r="T9975" i="57"/>
  <c r="Q9976" i="57"/>
  <c r="P9976" i="57"/>
  <c r="T9976" i="57"/>
  <c r="Q9977" i="57"/>
  <c r="P9977" i="57"/>
  <c r="T9977" i="57"/>
  <c r="Q9978" i="57"/>
  <c r="P9978" i="57"/>
  <c r="T9978" i="57"/>
  <c r="Q9979" i="57"/>
  <c r="P9979" i="57"/>
  <c r="T9979" i="57"/>
  <c r="Q9980" i="57"/>
  <c r="P9980" i="57"/>
  <c r="T9980" i="57"/>
  <c r="Q9981" i="57"/>
  <c r="P9981" i="57"/>
  <c r="T9981" i="57"/>
  <c r="Q9982" i="57"/>
  <c r="P9982" i="57"/>
  <c r="T9982" i="57"/>
  <c r="Q9983" i="57"/>
  <c r="P9983" i="57"/>
  <c r="T9983" i="57"/>
  <c r="Q9984" i="57"/>
  <c r="P9984" i="57"/>
  <c r="T9984" i="57"/>
  <c r="Q9985" i="57"/>
  <c r="P9985" i="57"/>
  <c r="T9985" i="57"/>
  <c r="Q9986" i="57"/>
  <c r="P9986" i="57"/>
  <c r="T9986" i="57"/>
  <c r="Q9987" i="57"/>
  <c r="P9987" i="57"/>
  <c r="T9987" i="57"/>
  <c r="Q9988" i="57"/>
  <c r="P9988" i="57"/>
  <c r="T9988" i="57"/>
  <c r="Q9989" i="57"/>
  <c r="P9989" i="57"/>
  <c r="T9989" i="57"/>
  <c r="Q9990" i="57"/>
  <c r="P9990" i="57"/>
  <c r="T9990" i="57"/>
  <c r="Q9991" i="57"/>
  <c r="P9991" i="57"/>
  <c r="T9991" i="57"/>
  <c r="Q9992" i="57"/>
  <c r="P9992" i="57"/>
  <c r="T9992" i="57"/>
  <c r="Q9993" i="57"/>
  <c r="P9993" i="57"/>
  <c r="T9993" i="57"/>
  <c r="Q9994" i="57"/>
  <c r="P9994" i="57"/>
  <c r="T9994" i="57"/>
  <c r="Q9995" i="57"/>
  <c r="P9995" i="57"/>
  <c r="T9995" i="57"/>
  <c r="Q9996" i="57"/>
  <c r="P9996" i="57"/>
  <c r="T9996" i="57"/>
  <c r="Q9997" i="57"/>
  <c r="P9997" i="57"/>
  <c r="T9997" i="57"/>
  <c r="Q9998" i="57"/>
  <c r="P9998" i="57"/>
  <c r="T9998" i="57"/>
  <c r="Q9999" i="57"/>
  <c r="P9999" i="57"/>
  <c r="T9999" i="57"/>
  <c r="Q10000" i="57"/>
  <c r="P10000" i="57"/>
  <c r="T10000" i="57"/>
  <c r="Q10001" i="57"/>
  <c r="P10001" i="57"/>
  <c r="T10001" i="57"/>
  <c r="Q10002" i="57"/>
  <c r="P10002" i="57"/>
  <c r="T10002" i="57"/>
  <c r="Q10003" i="57"/>
  <c r="P10003" i="57"/>
  <c r="T10003" i="57"/>
  <c r="Q10004" i="57"/>
  <c r="P10004" i="57"/>
  <c r="T10004" i="57"/>
  <c r="Q10005" i="57"/>
  <c r="P10005" i="57"/>
  <c r="T10005" i="57"/>
  <c r="Q10006" i="57"/>
  <c r="P10006" i="57"/>
  <c r="T10006" i="57"/>
  <c r="Q10007" i="57"/>
  <c r="P10007" i="57"/>
  <c r="T10007" i="57"/>
  <c r="Q10008" i="57"/>
  <c r="P10008" i="57"/>
  <c r="T10008" i="57"/>
  <c r="Q10009" i="57"/>
  <c r="P10009" i="57"/>
  <c r="T10009" i="57"/>
  <c r="Q10010" i="57"/>
  <c r="P10010" i="57"/>
  <c r="T10010" i="57"/>
  <c r="Q10011" i="57"/>
  <c r="P10011" i="57"/>
  <c r="T10011" i="57"/>
  <c r="Q10012" i="57"/>
  <c r="P10012" i="57"/>
  <c r="T10012" i="57"/>
  <c r="Q10013" i="57"/>
  <c r="P10013" i="57"/>
  <c r="T10013" i="57"/>
  <c r="Q10014" i="57"/>
  <c r="P10014" i="57"/>
  <c r="T10014" i="57"/>
  <c r="Q10015" i="57"/>
  <c r="P10015" i="57"/>
  <c r="T10015" i="57"/>
  <c r="Q10016" i="57"/>
  <c r="P10016" i="57"/>
  <c r="T10016" i="57"/>
  <c r="Q10017" i="57"/>
  <c r="P10017" i="57"/>
  <c r="T10017" i="57"/>
  <c r="Q10018" i="57"/>
  <c r="P10018" i="57"/>
  <c r="T10018" i="57"/>
  <c r="Q10019" i="57"/>
  <c r="P10019" i="57"/>
  <c r="T10019" i="57"/>
  <c r="Q10020" i="57"/>
  <c r="P10020" i="57"/>
  <c r="T10020" i="57"/>
  <c r="Q10021" i="57"/>
  <c r="P10021" i="57"/>
  <c r="T10021" i="57"/>
  <c r="Q10022" i="57"/>
  <c r="P10022" i="57"/>
  <c r="T10022" i="57"/>
  <c r="Q10023" i="57"/>
  <c r="P10023" i="57"/>
  <c r="T10023" i="57"/>
  <c r="Q10024" i="57"/>
  <c r="P10024" i="57"/>
  <c r="T10024" i="57"/>
  <c r="Q10025" i="57"/>
  <c r="P10025" i="57"/>
  <c r="T10025" i="57"/>
  <c r="Q10026" i="57"/>
  <c r="P10026" i="57"/>
  <c r="T10026" i="57"/>
  <c r="Q10027" i="57"/>
  <c r="P10027" i="57"/>
  <c r="T10027" i="57"/>
  <c r="Q10028" i="57"/>
  <c r="P10028" i="57"/>
  <c r="T10028" i="57"/>
  <c r="Q10029" i="57"/>
  <c r="P10029" i="57"/>
  <c r="T10029" i="57"/>
  <c r="Q10030" i="57"/>
  <c r="P10030" i="57"/>
  <c r="T10030" i="57"/>
  <c r="Q10031" i="57"/>
  <c r="P10031" i="57"/>
  <c r="T10031" i="57"/>
  <c r="Q10032" i="57"/>
  <c r="P10032" i="57"/>
  <c r="T10032" i="57"/>
  <c r="Q10033" i="57"/>
  <c r="P10033" i="57"/>
  <c r="T10033" i="57"/>
  <c r="Q10034" i="57"/>
  <c r="P10034" i="57"/>
  <c r="T10034" i="57"/>
  <c r="Q10035" i="57"/>
  <c r="P10035" i="57"/>
  <c r="T10035" i="57"/>
  <c r="Q10036" i="57"/>
  <c r="P10036" i="57"/>
  <c r="T10036" i="57"/>
  <c r="Q10037" i="57"/>
  <c r="P10037" i="57"/>
  <c r="T10037" i="57"/>
  <c r="Q10038" i="57"/>
  <c r="P10038" i="57"/>
  <c r="T10038" i="57"/>
  <c r="Q10039" i="57"/>
  <c r="P10039" i="57"/>
  <c r="T10039" i="57"/>
  <c r="Q10040" i="57"/>
  <c r="P10040" i="57"/>
  <c r="T10040" i="57"/>
  <c r="Q10041" i="57"/>
  <c r="P10041" i="57"/>
  <c r="T10041" i="57"/>
  <c r="Q10042" i="57"/>
  <c r="P10042" i="57"/>
  <c r="T10042" i="57"/>
  <c r="Q10043" i="57"/>
  <c r="P10043" i="57"/>
  <c r="T10043" i="57"/>
  <c r="Q10044" i="57"/>
  <c r="P10044" i="57"/>
  <c r="T10044" i="57"/>
  <c r="Q10045" i="57"/>
  <c r="P10045" i="57"/>
  <c r="T10045" i="57"/>
  <c r="Q10046" i="57"/>
  <c r="P10046" i="57"/>
  <c r="T10046" i="57"/>
  <c r="Q10047" i="57"/>
  <c r="P10047" i="57"/>
  <c r="T10047" i="57"/>
  <c r="Q10048" i="57"/>
  <c r="P10048" i="57"/>
  <c r="T10048" i="57"/>
  <c r="Q10049" i="57"/>
  <c r="P10049" i="57"/>
  <c r="T10049" i="57"/>
  <c r="Q10050" i="57"/>
  <c r="P10050" i="57"/>
  <c r="T10050" i="57"/>
  <c r="Q10051" i="57"/>
  <c r="P10051" i="57"/>
  <c r="T10051" i="57"/>
  <c r="S52" i="57"/>
  <c r="S55" i="57"/>
  <c r="S56" i="57"/>
  <c r="S57" i="57"/>
  <c r="S58" i="57"/>
  <c r="S59" i="57"/>
  <c r="S60" i="57"/>
  <c r="S61" i="57"/>
  <c r="S62" i="57"/>
  <c r="S63" i="57"/>
  <c r="S64" i="57"/>
  <c r="S65" i="57"/>
  <c r="S66" i="57"/>
  <c r="S67" i="57"/>
  <c r="S68" i="57"/>
  <c r="S69" i="57"/>
  <c r="S70" i="57"/>
  <c r="S71" i="57"/>
  <c r="S72" i="57"/>
  <c r="S73" i="57"/>
  <c r="S74" i="57"/>
  <c r="S75" i="57"/>
  <c r="S77" i="57"/>
  <c r="S78" i="57"/>
  <c r="S79" i="57"/>
  <c r="S80" i="57"/>
  <c r="S81" i="57"/>
  <c r="S82" i="57"/>
  <c r="S83" i="57"/>
  <c r="S84" i="57"/>
  <c r="S85" i="57"/>
  <c r="S86" i="57"/>
  <c r="S87" i="57"/>
  <c r="S88" i="57"/>
  <c r="S89" i="57"/>
  <c r="S90" i="57"/>
  <c r="S91" i="57"/>
  <c r="S92" i="57"/>
  <c r="S93" i="57"/>
  <c r="S94" i="57"/>
  <c r="S95" i="57"/>
  <c r="S96" i="57"/>
  <c r="S97" i="57"/>
  <c r="S98" i="57"/>
  <c r="S99" i="57"/>
  <c r="S100" i="57"/>
  <c r="S101" i="57"/>
  <c r="S102" i="57"/>
  <c r="S103" i="57"/>
  <c r="S104" i="57"/>
  <c r="S105" i="57"/>
  <c r="S106" i="57"/>
  <c r="S107" i="57"/>
  <c r="S108" i="57"/>
  <c r="S109" i="57"/>
  <c r="S110" i="57"/>
  <c r="S111" i="57"/>
  <c r="S112" i="57"/>
  <c r="S113" i="57"/>
  <c r="S114" i="57"/>
  <c r="S115" i="57"/>
  <c r="S116" i="57"/>
  <c r="S117" i="57"/>
  <c r="S118" i="57"/>
  <c r="S119" i="57"/>
  <c r="S120" i="57"/>
  <c r="S121" i="57"/>
  <c r="S122" i="57"/>
  <c r="S123" i="57"/>
  <c r="S124" i="57"/>
  <c r="S125" i="57"/>
  <c r="S126" i="57"/>
  <c r="S127" i="57"/>
  <c r="S128" i="57"/>
  <c r="S129" i="57"/>
  <c r="S130" i="57"/>
  <c r="S131" i="57"/>
  <c r="S132" i="57"/>
  <c r="S133" i="57"/>
  <c r="S134" i="57"/>
  <c r="S135" i="57"/>
  <c r="S136" i="57"/>
  <c r="S137" i="57"/>
  <c r="S138" i="57"/>
  <c r="S139" i="57"/>
  <c r="S140" i="57"/>
  <c r="S141" i="57"/>
  <c r="S142" i="57"/>
  <c r="S143" i="57"/>
  <c r="S144" i="57"/>
  <c r="S145" i="57"/>
  <c r="S146" i="57"/>
  <c r="S147" i="57"/>
  <c r="S148" i="57"/>
  <c r="S149" i="57"/>
  <c r="S150" i="57"/>
  <c r="S151" i="57"/>
  <c r="S152" i="57"/>
  <c r="S153" i="57"/>
  <c r="S154" i="57"/>
  <c r="S155" i="57"/>
  <c r="S156" i="57"/>
  <c r="S157" i="57"/>
  <c r="S158" i="57"/>
  <c r="S159" i="57"/>
  <c r="S160" i="57"/>
  <c r="S161" i="57"/>
  <c r="S162" i="57"/>
  <c r="S163" i="57"/>
  <c r="S164" i="57"/>
  <c r="S165" i="57"/>
  <c r="S166" i="57"/>
  <c r="S167" i="57"/>
  <c r="S168" i="57"/>
  <c r="S169" i="57"/>
  <c r="S170" i="57"/>
  <c r="S171" i="57"/>
  <c r="S172" i="57"/>
  <c r="S173" i="57"/>
  <c r="S174" i="57"/>
  <c r="S175" i="57"/>
  <c r="S176" i="57"/>
  <c r="S177" i="57"/>
  <c r="S178" i="57"/>
  <c r="S179" i="57"/>
  <c r="S180" i="57"/>
  <c r="S181" i="57"/>
  <c r="S182" i="57"/>
  <c r="S183" i="57"/>
  <c r="S184" i="57"/>
  <c r="S185" i="57"/>
  <c r="S186" i="57"/>
  <c r="S187" i="57"/>
  <c r="S188" i="57"/>
  <c r="S189" i="57"/>
  <c r="S190" i="57"/>
  <c r="S191" i="57"/>
  <c r="S192" i="57"/>
  <c r="S193" i="57"/>
  <c r="S194" i="57"/>
  <c r="S195" i="57"/>
  <c r="S196" i="57"/>
  <c r="S197" i="57"/>
  <c r="S198" i="57"/>
  <c r="S199" i="57"/>
  <c r="S200" i="57"/>
  <c r="S201" i="57"/>
  <c r="S202" i="57"/>
  <c r="S203" i="57"/>
  <c r="S204" i="57"/>
  <c r="S205" i="57"/>
  <c r="S206" i="57"/>
  <c r="S207" i="57"/>
  <c r="S208" i="57"/>
  <c r="S209" i="57"/>
  <c r="S210" i="57"/>
  <c r="S211" i="57"/>
  <c r="S212" i="57"/>
  <c r="S213" i="57"/>
  <c r="S214" i="57"/>
  <c r="S215" i="57"/>
  <c r="S216" i="57"/>
  <c r="S217" i="57"/>
  <c r="S218" i="57"/>
  <c r="S219" i="57"/>
  <c r="S220" i="57"/>
  <c r="S221" i="57"/>
  <c r="S222" i="57"/>
  <c r="S223" i="57"/>
  <c r="S224" i="57"/>
  <c r="S225" i="57"/>
  <c r="S226" i="57"/>
  <c r="S227" i="57"/>
  <c r="S228" i="57"/>
  <c r="S229" i="57"/>
  <c r="S230" i="57"/>
  <c r="S231" i="57"/>
  <c r="S232" i="57"/>
  <c r="S233" i="57"/>
  <c r="S234" i="57"/>
  <c r="S235" i="57"/>
  <c r="S236" i="57"/>
  <c r="S237" i="57"/>
  <c r="S238" i="57"/>
  <c r="S239" i="57"/>
  <c r="S240" i="57"/>
  <c r="S241" i="57"/>
  <c r="S242" i="57"/>
  <c r="S243" i="57"/>
  <c r="S244" i="57"/>
  <c r="S245" i="57"/>
  <c r="S246" i="57"/>
  <c r="S247" i="57"/>
  <c r="S248" i="57"/>
  <c r="S249" i="57"/>
  <c r="S250" i="57"/>
  <c r="S251" i="57"/>
  <c r="S252" i="57"/>
  <c r="S253" i="57"/>
  <c r="S254" i="57"/>
  <c r="S255" i="57"/>
  <c r="S256" i="57"/>
  <c r="S257" i="57"/>
  <c r="S258" i="57"/>
  <c r="S259" i="57"/>
  <c r="S260" i="57"/>
  <c r="S261" i="57"/>
  <c r="S262" i="57"/>
  <c r="S263" i="57"/>
  <c r="S264" i="57"/>
  <c r="S265" i="57"/>
  <c r="S266" i="57"/>
  <c r="S267" i="57"/>
  <c r="S268" i="57"/>
  <c r="S269" i="57"/>
  <c r="S270" i="57"/>
  <c r="S271" i="57"/>
  <c r="S272" i="57"/>
  <c r="S273" i="57"/>
  <c r="S274" i="57"/>
  <c r="S275" i="57"/>
  <c r="S276" i="57"/>
  <c r="S278" i="57"/>
  <c r="S279" i="57"/>
  <c r="S280" i="57"/>
  <c r="S281" i="57"/>
  <c r="S282" i="57"/>
  <c r="S283" i="57"/>
  <c r="S284" i="57"/>
  <c r="S286" i="57"/>
  <c r="S287" i="57"/>
  <c r="S288" i="57"/>
  <c r="S289" i="57"/>
  <c r="S290" i="57"/>
  <c r="S291" i="57"/>
  <c r="S292" i="57"/>
  <c r="S293" i="57"/>
  <c r="S294" i="57"/>
  <c r="S295" i="57"/>
  <c r="S296" i="57"/>
  <c r="S297" i="57"/>
  <c r="S298" i="57"/>
  <c r="S299" i="57"/>
  <c r="S300" i="57"/>
  <c r="S301" i="57"/>
  <c r="S302" i="57"/>
  <c r="S303" i="57"/>
  <c r="S304" i="57"/>
  <c r="S305" i="57"/>
  <c r="S306" i="57"/>
  <c r="S307" i="57"/>
  <c r="S308" i="57"/>
  <c r="S310" i="57"/>
  <c r="S311" i="57"/>
  <c r="S312" i="57"/>
  <c r="S313" i="57"/>
  <c r="S314" i="57"/>
  <c r="S315" i="57"/>
  <c r="S316" i="57"/>
  <c r="S317" i="57"/>
  <c r="S318" i="57"/>
  <c r="S319" i="57"/>
  <c r="S320" i="57"/>
  <c r="S321" i="57"/>
  <c r="S322" i="57"/>
  <c r="S323" i="57"/>
  <c r="S324" i="57"/>
  <c r="S325" i="57"/>
  <c r="S326" i="57"/>
  <c r="S327" i="57"/>
  <c r="S328" i="57"/>
  <c r="S330" i="57"/>
  <c r="S331" i="57"/>
  <c r="S332" i="57"/>
  <c r="S333" i="57"/>
  <c r="S334" i="57"/>
  <c r="S335" i="57"/>
  <c r="S336" i="57"/>
  <c r="S337" i="57"/>
  <c r="S338" i="57"/>
  <c r="S339" i="57"/>
  <c r="S340" i="57"/>
  <c r="S341" i="57"/>
  <c r="S342" i="57"/>
  <c r="S344" i="57"/>
  <c r="S345" i="57"/>
  <c r="S346" i="57"/>
  <c r="S347" i="57"/>
  <c r="S348" i="57"/>
  <c r="S349" i="57"/>
  <c r="S350" i="57"/>
  <c r="S351" i="57"/>
  <c r="S352" i="57"/>
  <c r="S353" i="57"/>
  <c r="S354" i="57"/>
  <c r="S355" i="57"/>
  <c r="S356" i="57"/>
  <c r="S357" i="57"/>
  <c r="S358" i="57"/>
  <c r="S359" i="57"/>
  <c r="S361" i="57"/>
  <c r="S362" i="57"/>
  <c r="S364" i="57"/>
  <c r="S365" i="57"/>
  <c r="S366" i="57"/>
  <c r="S367" i="57"/>
  <c r="S368" i="57"/>
  <c r="S369" i="57"/>
  <c r="S370" i="57"/>
  <c r="S371" i="57"/>
  <c r="S372" i="57"/>
  <c r="S373" i="57"/>
  <c r="S374" i="57"/>
  <c r="S375" i="57"/>
  <c r="S376" i="57"/>
  <c r="S377" i="57"/>
  <c r="S379" i="57"/>
  <c r="S380" i="57"/>
  <c r="S381" i="57"/>
  <c r="S382" i="57"/>
  <c r="S383" i="57"/>
  <c r="S384" i="57"/>
  <c r="S385" i="57"/>
  <c r="S386" i="57"/>
  <c r="S387" i="57"/>
  <c r="S388" i="57"/>
  <c r="S389" i="57"/>
  <c r="S390" i="57"/>
  <c r="S391" i="57"/>
  <c r="S392" i="57"/>
  <c r="S393" i="57"/>
  <c r="S394" i="57"/>
  <c r="S395" i="57"/>
  <c r="S396" i="57"/>
  <c r="S397" i="57"/>
  <c r="S398" i="57"/>
  <c r="S399" i="57"/>
  <c r="S400" i="57"/>
  <c r="S401" i="57"/>
  <c r="S402" i="57"/>
  <c r="S403" i="57"/>
  <c r="S404" i="57"/>
  <c r="S405" i="57"/>
  <c r="S406" i="57"/>
  <c r="S408" i="57"/>
  <c r="S409" i="57"/>
  <c r="S411" i="57"/>
  <c r="S412" i="57"/>
  <c r="S413" i="57"/>
  <c r="S414" i="57"/>
  <c r="S415" i="57"/>
  <c r="S416" i="57"/>
  <c r="S417" i="57"/>
  <c r="S418" i="57"/>
  <c r="S419" i="57"/>
  <c r="S420" i="57"/>
  <c r="S421" i="57"/>
  <c r="S422" i="57"/>
  <c r="S423" i="57"/>
  <c r="S424" i="57"/>
  <c r="S425" i="57"/>
  <c r="S426" i="57"/>
  <c r="S427" i="57"/>
  <c r="S428" i="57"/>
  <c r="S429" i="57"/>
  <c r="S430" i="57"/>
  <c r="S431" i="57"/>
  <c r="S432" i="57"/>
  <c r="S433" i="57"/>
  <c r="S434" i="57"/>
  <c r="S435" i="57"/>
  <c r="S436" i="57"/>
  <c r="S437" i="57"/>
  <c r="S438" i="57"/>
  <c r="S439" i="57"/>
  <c r="S440" i="57"/>
  <c r="S441" i="57"/>
  <c r="S444" i="57"/>
  <c r="S445" i="57"/>
  <c r="S446" i="57"/>
  <c r="S447" i="57"/>
  <c r="S448" i="57"/>
  <c r="S449" i="57"/>
  <c r="S450" i="57"/>
  <c r="S451" i="57"/>
  <c r="S452" i="57"/>
  <c r="S453" i="57"/>
  <c r="S454" i="57"/>
  <c r="S455" i="57"/>
  <c r="S456" i="57"/>
  <c r="S457" i="57"/>
  <c r="S458" i="57"/>
  <c r="S459" i="57"/>
  <c r="S460" i="57"/>
  <c r="S461" i="57"/>
  <c r="S462" i="57"/>
  <c r="S463" i="57"/>
  <c r="S464" i="57"/>
  <c r="S465" i="57"/>
  <c r="S466" i="57"/>
  <c r="S467" i="57"/>
  <c r="S468" i="57"/>
  <c r="S469" i="57"/>
  <c r="S470" i="57"/>
  <c r="S471" i="57"/>
  <c r="S473" i="57"/>
  <c r="S474" i="57"/>
  <c r="S475" i="57"/>
  <c r="S476" i="57"/>
  <c r="S477" i="57"/>
  <c r="S479" i="57"/>
  <c r="S480" i="57"/>
  <c r="S481" i="57"/>
  <c r="S482" i="57"/>
  <c r="S483" i="57"/>
  <c r="S484" i="57"/>
  <c r="S486" i="57"/>
  <c r="S487" i="57"/>
  <c r="S489" i="57"/>
  <c r="S490" i="57"/>
  <c r="S491" i="57"/>
  <c r="S492" i="57"/>
  <c r="S493" i="57"/>
  <c r="S494" i="57"/>
  <c r="S495" i="57"/>
  <c r="S496" i="57"/>
  <c r="S497" i="57"/>
  <c r="S498" i="57"/>
  <c r="S499" i="57"/>
  <c r="S500" i="57"/>
  <c r="S501" i="57"/>
  <c r="S502" i="57"/>
  <c r="S503" i="57"/>
  <c r="S504" i="57"/>
  <c r="S505" i="57"/>
  <c r="S506" i="57"/>
  <c r="S507" i="57"/>
  <c r="S508" i="57"/>
  <c r="S509" i="57"/>
  <c r="S510" i="57"/>
  <c r="S511" i="57"/>
  <c r="S512" i="57"/>
  <c r="S513" i="57"/>
  <c r="S514" i="57"/>
  <c r="S515" i="57"/>
  <c r="S516" i="57"/>
  <c r="S517" i="57"/>
  <c r="S518" i="57"/>
  <c r="S519" i="57"/>
  <c r="S520" i="57"/>
  <c r="S521" i="57"/>
  <c r="S522" i="57"/>
  <c r="S523" i="57"/>
  <c r="S524" i="57"/>
  <c r="S525" i="57"/>
  <c r="S526" i="57"/>
  <c r="S527" i="57"/>
  <c r="S528" i="57"/>
  <c r="S529" i="57"/>
  <c r="S530" i="57"/>
  <c r="S531" i="57"/>
  <c r="S532" i="57"/>
  <c r="S533" i="57"/>
  <c r="S534" i="57"/>
  <c r="S535" i="57"/>
  <c r="S536" i="57"/>
  <c r="S537" i="57"/>
  <c r="S538" i="57"/>
  <c r="S539" i="57"/>
  <c r="S540" i="57"/>
  <c r="S541" i="57"/>
  <c r="S542" i="57"/>
  <c r="S543" i="57"/>
  <c r="S545" i="57"/>
  <c r="S546" i="57"/>
  <c r="S547" i="57"/>
  <c r="S548" i="57"/>
  <c r="S549" i="57"/>
  <c r="S550" i="57"/>
  <c r="S551" i="57"/>
  <c r="S552" i="57"/>
  <c r="S553" i="57"/>
  <c r="S554" i="57"/>
  <c r="S555" i="57"/>
  <c r="S556" i="57"/>
  <c r="S557" i="57"/>
  <c r="S558" i="57"/>
  <c r="S559" i="57"/>
  <c r="S560" i="57"/>
  <c r="S561" i="57"/>
  <c r="S562" i="57"/>
  <c r="S563" i="57"/>
  <c r="S564" i="57"/>
  <c r="S565" i="57"/>
  <c r="S566" i="57"/>
  <c r="S567" i="57"/>
  <c r="S568" i="57"/>
  <c r="S569" i="57"/>
  <c r="S570" i="57"/>
  <c r="S571" i="57"/>
  <c r="S572" i="57"/>
  <c r="S573" i="57"/>
  <c r="S574" i="57"/>
  <c r="S576" i="57"/>
  <c r="S577" i="57"/>
  <c r="S578" i="57"/>
  <c r="S579" i="57"/>
  <c r="S580" i="57"/>
  <c r="S581" i="57"/>
  <c r="S582" i="57"/>
  <c r="S583" i="57"/>
  <c r="S584" i="57"/>
  <c r="S585" i="57"/>
  <c r="S586" i="57"/>
  <c r="S587" i="57"/>
  <c r="S588" i="57"/>
  <c r="S589" i="57"/>
  <c r="S590" i="57"/>
  <c r="S591" i="57"/>
  <c r="S592" i="57"/>
  <c r="S593" i="57"/>
  <c r="S594" i="57"/>
  <c r="S595" i="57"/>
  <c r="S596" i="57"/>
  <c r="S597" i="57"/>
  <c r="S598" i="57"/>
  <c r="S599" i="57"/>
  <c r="S600" i="57"/>
  <c r="S601" i="57"/>
  <c r="S602" i="57"/>
  <c r="S603" i="57"/>
  <c r="S604" i="57"/>
  <c r="S605" i="57"/>
  <c r="S606" i="57"/>
  <c r="S607" i="57"/>
  <c r="S608" i="57"/>
  <c r="S609" i="57"/>
  <c r="S610" i="57"/>
  <c r="S611" i="57"/>
  <c r="S612" i="57"/>
  <c r="S613" i="57"/>
  <c r="S614" i="57"/>
  <c r="S615" i="57"/>
  <c r="S616" i="57"/>
  <c r="S617" i="57"/>
  <c r="S618" i="57"/>
  <c r="S619" i="57"/>
  <c r="S620" i="57"/>
  <c r="S621" i="57"/>
  <c r="S622" i="57"/>
  <c r="S623" i="57"/>
  <c r="S624" i="57"/>
  <c r="S625" i="57"/>
  <c r="S626" i="57"/>
  <c r="S627" i="57"/>
  <c r="S628" i="57"/>
  <c r="S629" i="57"/>
  <c r="S630" i="57"/>
  <c r="S631" i="57"/>
  <c r="S632" i="57"/>
  <c r="S633" i="57"/>
  <c r="S634" i="57"/>
  <c r="S635" i="57"/>
  <c r="S636" i="57"/>
  <c r="S637" i="57"/>
  <c r="S638" i="57"/>
  <c r="S639" i="57"/>
  <c r="S640" i="57"/>
  <c r="S641" i="57"/>
  <c r="S642" i="57"/>
  <c r="S643" i="57"/>
  <c r="S644" i="57"/>
  <c r="S645" i="57"/>
  <c r="S646" i="57"/>
  <c r="S647" i="57"/>
  <c r="S648" i="57"/>
  <c r="S649" i="57"/>
  <c r="S650" i="57"/>
  <c r="S651" i="57"/>
  <c r="S652" i="57"/>
  <c r="S653" i="57"/>
  <c r="S654" i="57"/>
  <c r="S655" i="57"/>
  <c r="S656" i="57"/>
  <c r="S657" i="57"/>
  <c r="S658" i="57"/>
  <c r="S659" i="57"/>
  <c r="S660" i="57"/>
  <c r="S661" i="57"/>
  <c r="S662" i="57"/>
  <c r="S664" i="57"/>
  <c r="S665" i="57"/>
  <c r="S666" i="57"/>
  <c r="S667" i="57"/>
  <c r="S668" i="57"/>
  <c r="S669" i="57"/>
  <c r="S670" i="57"/>
  <c r="S671" i="57"/>
  <c r="S672" i="57"/>
  <c r="S673" i="57"/>
  <c r="S674" i="57"/>
  <c r="S675" i="57"/>
  <c r="S676" i="57"/>
  <c r="S677" i="57"/>
  <c r="S678" i="57"/>
  <c r="S679" i="57"/>
  <c r="S680" i="57"/>
  <c r="S681" i="57"/>
  <c r="S682" i="57"/>
  <c r="S683" i="57"/>
  <c r="S684" i="57"/>
  <c r="S685" i="57"/>
  <c r="S686" i="57"/>
  <c r="S687" i="57"/>
  <c r="S688" i="57"/>
  <c r="S689" i="57"/>
  <c r="S690" i="57"/>
  <c r="S691" i="57"/>
  <c r="S692" i="57"/>
  <c r="S693" i="57"/>
  <c r="S694" i="57"/>
  <c r="S695" i="57"/>
  <c r="S696" i="57"/>
  <c r="S697" i="57"/>
  <c r="S698" i="57"/>
  <c r="S699" i="57"/>
  <c r="S700" i="57"/>
  <c r="S701" i="57"/>
  <c r="S703" i="57"/>
  <c r="S704" i="57"/>
  <c r="S705" i="57"/>
  <c r="S707" i="57"/>
  <c r="S708" i="57"/>
  <c r="S709" i="57"/>
  <c r="S710" i="57"/>
  <c r="S711" i="57"/>
  <c r="S712" i="57"/>
  <c r="S713" i="57"/>
  <c r="S714" i="57"/>
  <c r="S715" i="57"/>
  <c r="S716" i="57"/>
  <c r="S717" i="57"/>
  <c r="S718" i="57"/>
  <c r="S719" i="57"/>
  <c r="S720" i="57"/>
  <c r="S721" i="57"/>
  <c r="S722" i="57"/>
  <c r="S723" i="57"/>
  <c r="S724" i="57"/>
  <c r="S725" i="57"/>
  <c r="S726" i="57"/>
  <c r="S727" i="57"/>
  <c r="S728" i="57"/>
  <c r="S729" i="57"/>
  <c r="S730" i="57"/>
  <c r="S731" i="57"/>
  <c r="S732" i="57"/>
  <c r="S733" i="57"/>
  <c r="S734" i="57"/>
  <c r="S735" i="57"/>
  <c r="S736" i="57"/>
  <c r="S737" i="57"/>
  <c r="S738" i="57"/>
  <c r="S739" i="57"/>
  <c r="S740" i="57"/>
  <c r="S741" i="57"/>
  <c r="S742" i="57"/>
  <c r="S743" i="57"/>
  <c r="S744" i="57"/>
  <c r="S745" i="57"/>
  <c r="S746" i="57"/>
  <c r="S747" i="57"/>
  <c r="S748" i="57"/>
  <c r="S749" i="57"/>
  <c r="S750" i="57"/>
  <c r="S751" i="57"/>
  <c r="S752" i="57"/>
  <c r="S753" i="57"/>
  <c r="S754" i="57"/>
  <c r="S755" i="57"/>
  <c r="S756" i="57"/>
  <c r="S757" i="57"/>
  <c r="S758" i="57"/>
  <c r="S759" i="57"/>
  <c r="S760" i="57"/>
  <c r="S761" i="57"/>
  <c r="S762" i="57"/>
  <c r="S763" i="57"/>
  <c r="S765" i="57"/>
  <c r="S766" i="57"/>
  <c r="S767" i="57"/>
  <c r="S768" i="57"/>
  <c r="S769" i="57"/>
  <c r="S770" i="57"/>
  <c r="S771" i="57"/>
  <c r="S772" i="57"/>
  <c r="S773" i="57"/>
  <c r="S774" i="57"/>
  <c r="S775" i="57"/>
  <c r="S776" i="57"/>
  <c r="S777" i="57"/>
  <c r="S778" i="57"/>
  <c r="S779" i="57"/>
  <c r="S780" i="57"/>
  <c r="S781" i="57"/>
  <c r="S782" i="57"/>
  <c r="S783" i="57"/>
  <c r="S784" i="57"/>
  <c r="S785" i="57"/>
  <c r="S786" i="57"/>
  <c r="S787" i="57"/>
  <c r="S788" i="57"/>
  <c r="S789" i="57"/>
  <c r="S790" i="57"/>
  <c r="S791" i="57"/>
  <c r="S792" i="57"/>
  <c r="S793" i="57"/>
  <c r="S794" i="57"/>
  <c r="S795" i="57"/>
  <c r="S796" i="57"/>
  <c r="S797" i="57"/>
  <c r="S798" i="57"/>
  <c r="S799" i="57"/>
  <c r="S800" i="57"/>
  <c r="S801" i="57"/>
  <c r="S802" i="57"/>
  <c r="S803" i="57"/>
  <c r="S804" i="57"/>
  <c r="S805" i="57"/>
  <c r="S806" i="57"/>
  <c r="S807" i="57"/>
  <c r="S808" i="57"/>
  <c r="S809" i="57"/>
  <c r="S810" i="57"/>
  <c r="S811" i="57"/>
  <c r="S812" i="57"/>
  <c r="S813" i="57"/>
  <c r="S814" i="57"/>
  <c r="S815" i="57"/>
  <c r="S816" i="57"/>
  <c r="S817" i="57"/>
  <c r="S818" i="57"/>
  <c r="S819" i="57"/>
  <c r="S821" i="57"/>
  <c r="S822" i="57"/>
  <c r="S823" i="57"/>
  <c r="S824" i="57"/>
  <c r="S826" i="57"/>
  <c r="S828" i="57"/>
  <c r="S829" i="57"/>
  <c r="S830" i="57"/>
  <c r="S831" i="57"/>
  <c r="S832" i="57"/>
  <c r="S833" i="57"/>
  <c r="S834" i="57"/>
  <c r="S835" i="57"/>
  <c r="S836" i="57"/>
  <c r="S837" i="57"/>
  <c r="S838" i="57"/>
  <c r="S839" i="57"/>
  <c r="S840" i="57"/>
  <c r="S841" i="57"/>
  <c r="S842" i="57"/>
  <c r="S843" i="57"/>
  <c r="S844" i="57"/>
  <c r="S845" i="57"/>
  <c r="S846" i="57"/>
  <c r="S847" i="57"/>
  <c r="S848" i="57"/>
  <c r="S849" i="57"/>
  <c r="S850" i="57"/>
  <c r="S851" i="57"/>
  <c r="S852" i="57"/>
  <c r="S853" i="57"/>
  <c r="S854" i="57"/>
  <c r="S855" i="57"/>
  <c r="S856" i="57"/>
  <c r="S857" i="57"/>
  <c r="S858" i="57"/>
  <c r="S859" i="57"/>
  <c r="S861" i="57"/>
  <c r="S862" i="57"/>
  <c r="S863" i="57"/>
  <c r="S864" i="57"/>
  <c r="S865" i="57"/>
  <c r="S866" i="57"/>
  <c r="S867" i="57"/>
  <c r="S868" i="57"/>
  <c r="S869" i="57"/>
  <c r="S870" i="57"/>
  <c r="S871" i="57"/>
  <c r="S872" i="57"/>
  <c r="S873" i="57"/>
  <c r="S874" i="57"/>
  <c r="S875" i="57"/>
  <c r="S876" i="57"/>
  <c r="S877" i="57"/>
  <c r="S878" i="57"/>
  <c r="S879" i="57"/>
  <c r="S880" i="57"/>
  <c r="S881" i="57"/>
  <c r="S882" i="57"/>
  <c r="S883" i="57"/>
  <c r="S884" i="57"/>
  <c r="S885" i="57"/>
  <c r="S886" i="57"/>
  <c r="S887" i="57"/>
  <c r="S888" i="57"/>
  <c r="S889" i="57"/>
  <c r="S890" i="57"/>
  <c r="S891" i="57"/>
  <c r="S892" i="57"/>
  <c r="S893" i="57"/>
  <c r="S894" i="57"/>
  <c r="S895" i="57"/>
  <c r="S896" i="57"/>
  <c r="S897" i="57"/>
  <c r="S898" i="57"/>
  <c r="S899" i="57"/>
  <c r="S900" i="57"/>
  <c r="S901" i="57"/>
  <c r="S902" i="57"/>
  <c r="S903" i="57"/>
  <c r="S904" i="57"/>
  <c r="S905" i="57"/>
  <c r="S906" i="57"/>
  <c r="S907" i="57"/>
  <c r="S908" i="57"/>
  <c r="S909" i="57"/>
  <c r="S910" i="57"/>
  <c r="S911" i="57"/>
  <c r="S912" i="57"/>
  <c r="S913" i="57"/>
  <c r="S914" i="57"/>
  <c r="S915" i="57"/>
  <c r="S916" i="57"/>
  <c r="S917" i="57"/>
  <c r="S918" i="57"/>
  <c r="S919" i="57"/>
  <c r="S920" i="57"/>
  <c r="S921" i="57"/>
  <c r="S922" i="57"/>
  <c r="S923" i="57"/>
  <c r="S924" i="57"/>
  <c r="S925" i="57"/>
  <c r="S926" i="57"/>
  <c r="S927" i="57"/>
  <c r="S928" i="57"/>
  <c r="S929" i="57"/>
  <c r="S931" i="57"/>
  <c r="S932" i="57"/>
  <c r="S933" i="57"/>
  <c r="S934" i="57"/>
  <c r="S935" i="57"/>
  <c r="S936" i="57"/>
  <c r="S937" i="57"/>
  <c r="S938" i="57"/>
  <c r="S939" i="57"/>
  <c r="S940" i="57"/>
  <c r="S941" i="57"/>
  <c r="S942" i="57"/>
  <c r="S943" i="57"/>
  <c r="S944" i="57"/>
  <c r="S945" i="57"/>
  <c r="S946" i="57"/>
  <c r="S947" i="57"/>
  <c r="S948" i="57"/>
  <c r="S949" i="57"/>
  <c r="S950" i="57"/>
  <c r="S951" i="57"/>
  <c r="S952" i="57"/>
  <c r="S953" i="57"/>
  <c r="S954" i="57"/>
  <c r="S955" i="57"/>
  <c r="S956" i="57"/>
  <c r="S957" i="57"/>
  <c r="S958" i="57"/>
  <c r="S959" i="57"/>
  <c r="S960" i="57"/>
  <c r="S962" i="57"/>
  <c r="S963" i="57"/>
  <c r="S964" i="57"/>
  <c r="S965" i="57"/>
  <c r="S966" i="57"/>
  <c r="S967" i="57"/>
  <c r="S968" i="57"/>
  <c r="S969" i="57"/>
  <c r="S970" i="57"/>
  <c r="S971" i="57"/>
  <c r="S972" i="57"/>
  <c r="S973" i="57"/>
  <c r="S974" i="57"/>
  <c r="S975" i="57"/>
  <c r="S976" i="57"/>
  <c r="S977" i="57"/>
  <c r="S978" i="57"/>
  <c r="S979" i="57"/>
  <c r="S980" i="57"/>
  <c r="S981" i="57"/>
  <c r="S982" i="57"/>
  <c r="S984" i="57"/>
  <c r="S985" i="57"/>
  <c r="S986" i="57"/>
  <c r="S987" i="57"/>
  <c r="S988" i="57"/>
  <c r="S989" i="57"/>
  <c r="S990" i="57"/>
  <c r="S992" i="57"/>
  <c r="S993" i="57"/>
  <c r="S994" i="57"/>
  <c r="S995" i="57"/>
  <c r="S996" i="57"/>
  <c r="S997" i="57"/>
  <c r="S998" i="57"/>
  <c r="S999" i="57"/>
  <c r="S1000" i="57"/>
  <c r="S1001" i="57"/>
  <c r="S1002" i="57"/>
  <c r="S1003" i="57"/>
  <c r="S1004" i="57"/>
  <c r="S1005" i="57"/>
  <c r="S1006" i="57"/>
  <c r="S1007" i="57"/>
  <c r="S1008" i="57"/>
  <c r="S1009" i="57"/>
  <c r="S1010" i="57"/>
  <c r="S1011" i="57"/>
  <c r="S1012" i="57"/>
  <c r="S1013" i="57"/>
  <c r="S1014" i="57"/>
  <c r="S1015" i="57"/>
  <c r="S1016" i="57"/>
  <c r="S1017" i="57"/>
  <c r="S1018" i="57"/>
  <c r="S1019" i="57"/>
  <c r="S1020" i="57"/>
  <c r="S1021" i="57"/>
  <c r="S1022" i="57"/>
  <c r="S1023" i="57"/>
  <c r="S1024" i="57"/>
  <c r="S1025" i="57"/>
  <c r="S1026" i="57"/>
  <c r="S1027" i="57"/>
  <c r="S1028" i="57"/>
  <c r="S1029" i="57"/>
  <c r="S1030" i="57"/>
  <c r="S1031" i="57"/>
  <c r="S1032" i="57"/>
  <c r="S1033" i="57"/>
  <c r="S1034" i="57"/>
  <c r="S1035" i="57"/>
  <c r="S1036" i="57"/>
  <c r="S1037" i="57"/>
  <c r="S1038" i="57"/>
  <c r="S1039" i="57"/>
  <c r="S1040" i="57"/>
  <c r="S1041" i="57"/>
  <c r="S1042" i="57"/>
  <c r="S1043" i="57"/>
  <c r="S1044" i="57"/>
  <c r="S1045" i="57"/>
  <c r="S1046" i="57"/>
  <c r="S1047" i="57"/>
  <c r="S1048" i="57"/>
  <c r="S1049" i="57"/>
  <c r="S1050" i="57"/>
  <c r="S1051" i="57"/>
  <c r="S1052" i="57"/>
  <c r="S1053" i="57"/>
  <c r="S1054" i="57"/>
  <c r="S1055" i="57"/>
  <c r="S1056" i="57"/>
  <c r="S1057" i="57"/>
  <c r="S1058" i="57"/>
  <c r="S1059" i="57"/>
  <c r="S1060" i="57"/>
  <c r="S1061" i="57"/>
  <c r="S1062" i="57"/>
  <c r="S1063" i="57"/>
  <c r="S1064" i="57"/>
  <c r="S1065" i="57"/>
  <c r="S1066" i="57"/>
  <c r="S1067" i="57"/>
  <c r="S1068" i="57"/>
  <c r="S1069" i="57"/>
  <c r="S1070" i="57"/>
  <c r="S1071" i="57"/>
  <c r="S1072" i="57"/>
  <c r="S1073" i="57"/>
  <c r="S1074" i="57"/>
  <c r="S1075" i="57"/>
  <c r="S1076" i="57"/>
  <c r="S1077" i="57"/>
  <c r="S1078" i="57"/>
  <c r="S1079" i="57"/>
  <c r="S1080" i="57"/>
  <c r="S1081" i="57"/>
  <c r="S1082" i="57"/>
  <c r="S1083" i="57"/>
  <c r="S1084" i="57"/>
  <c r="S1085" i="57"/>
  <c r="S1086" i="57"/>
  <c r="S1087" i="57"/>
  <c r="S1088" i="57"/>
  <c r="S1089" i="57"/>
  <c r="S1090" i="57"/>
  <c r="S1091" i="57"/>
  <c r="S1092" i="57"/>
  <c r="S1093" i="57"/>
  <c r="S1094" i="57"/>
  <c r="S1095" i="57"/>
  <c r="S1096" i="57"/>
  <c r="S1097" i="57"/>
  <c r="S1098" i="57"/>
  <c r="S1099" i="57"/>
  <c r="S1100" i="57"/>
  <c r="S1101" i="57"/>
  <c r="S1102" i="57"/>
  <c r="S1103" i="57"/>
  <c r="S1104" i="57"/>
  <c r="S1105" i="57"/>
  <c r="S1106" i="57"/>
  <c r="S1107" i="57"/>
  <c r="S1108" i="57"/>
  <c r="S1109" i="57"/>
  <c r="S1110" i="57"/>
  <c r="S1111" i="57"/>
  <c r="S1112" i="57"/>
  <c r="S1113" i="57"/>
  <c r="S1114" i="57"/>
  <c r="S1115" i="57"/>
  <c r="S1116" i="57"/>
  <c r="S1117" i="57"/>
  <c r="S1118" i="57"/>
  <c r="S1119" i="57"/>
  <c r="S1120" i="57"/>
  <c r="S1121" i="57"/>
  <c r="S1122" i="57"/>
  <c r="S1123" i="57"/>
  <c r="S1124" i="57"/>
  <c r="S1125" i="57"/>
  <c r="S1126" i="57"/>
  <c r="S1127" i="57"/>
  <c r="S1128" i="57"/>
  <c r="S1129" i="57"/>
  <c r="S1130" i="57"/>
  <c r="S1131" i="57"/>
  <c r="S1132" i="57"/>
  <c r="S1133" i="57"/>
  <c r="S1134" i="57"/>
  <c r="S1135" i="57"/>
  <c r="S1136" i="57"/>
  <c r="S1137" i="57"/>
  <c r="S1138" i="57"/>
  <c r="S1139" i="57"/>
  <c r="S1140" i="57"/>
  <c r="S1141" i="57"/>
  <c r="S1142" i="57"/>
  <c r="S1143" i="57"/>
  <c r="S1144" i="57"/>
  <c r="S1145" i="57"/>
  <c r="S1146" i="57"/>
  <c r="S1147" i="57"/>
  <c r="S1148" i="57"/>
  <c r="S1149" i="57"/>
  <c r="S1150" i="57"/>
  <c r="S1151" i="57"/>
  <c r="S1152" i="57"/>
  <c r="S1153" i="57"/>
  <c r="S1154" i="57"/>
  <c r="S1155" i="57"/>
  <c r="S1156" i="57"/>
  <c r="S1157" i="57"/>
  <c r="S1158" i="57"/>
  <c r="S1159" i="57"/>
  <c r="S1160" i="57"/>
  <c r="S1161" i="57"/>
  <c r="S1162" i="57"/>
  <c r="S1163" i="57"/>
  <c r="S1164" i="57"/>
  <c r="S1165" i="57"/>
  <c r="S1166" i="57"/>
  <c r="S1167" i="57"/>
  <c r="S1168" i="57"/>
  <c r="S1169" i="57"/>
  <c r="S1170" i="57"/>
  <c r="S1171" i="57"/>
  <c r="S1172" i="57"/>
  <c r="S1173" i="57"/>
  <c r="S1174" i="57"/>
  <c r="S1175" i="57"/>
  <c r="S1176" i="57"/>
  <c r="S1177" i="57"/>
  <c r="S1178" i="57"/>
  <c r="S1179" i="57"/>
  <c r="S1180" i="57"/>
  <c r="S1181" i="57"/>
  <c r="S1182" i="57"/>
  <c r="S1183" i="57"/>
  <c r="S1184" i="57"/>
  <c r="S1185" i="57"/>
  <c r="S1186" i="57"/>
  <c r="S1187" i="57"/>
  <c r="S1188" i="57"/>
  <c r="S1189" i="57"/>
  <c r="S1190" i="57"/>
  <c r="S1191" i="57"/>
  <c r="S1192" i="57"/>
  <c r="S1193" i="57"/>
  <c r="S1194" i="57"/>
  <c r="S1195" i="57"/>
  <c r="S1196" i="57"/>
  <c r="S1197" i="57"/>
  <c r="S1198" i="57"/>
  <c r="S1199" i="57"/>
  <c r="S1200" i="57"/>
  <c r="S1201" i="57"/>
  <c r="S1202" i="57"/>
  <c r="S1203" i="57"/>
  <c r="S1204" i="57"/>
  <c r="S1205" i="57"/>
  <c r="S1206" i="57"/>
  <c r="S1207" i="57"/>
  <c r="S1208" i="57"/>
  <c r="S1209" i="57"/>
  <c r="S1210" i="57"/>
  <c r="S1211" i="57"/>
  <c r="S1212" i="57"/>
  <c r="S1213" i="57"/>
  <c r="S1214" i="57"/>
  <c r="S1215" i="57"/>
  <c r="S1216" i="57"/>
  <c r="S1217" i="57"/>
  <c r="S1218" i="57"/>
  <c r="S1219" i="57"/>
  <c r="S1220" i="57"/>
  <c r="S1221" i="57"/>
  <c r="S1222" i="57"/>
  <c r="S1223" i="57"/>
  <c r="S1224" i="57"/>
  <c r="S1225" i="57"/>
  <c r="S1226" i="57"/>
  <c r="S1227" i="57"/>
  <c r="S1228" i="57"/>
  <c r="S1229" i="57"/>
  <c r="S1230" i="57"/>
  <c r="S1231" i="57"/>
  <c r="S1232" i="57"/>
  <c r="S1233" i="57"/>
  <c r="S1234" i="57"/>
  <c r="S1235" i="57"/>
  <c r="S1236" i="57"/>
  <c r="S1237" i="57"/>
  <c r="S1238" i="57"/>
  <c r="S1239" i="57"/>
  <c r="S1240" i="57"/>
  <c r="S1241" i="57"/>
  <c r="S1242" i="57"/>
  <c r="S1243" i="57"/>
  <c r="S1244" i="57"/>
  <c r="S1245" i="57"/>
  <c r="S1246" i="57"/>
  <c r="S1247" i="57"/>
  <c r="S1248" i="57"/>
  <c r="S1249" i="57"/>
  <c r="S1250" i="57"/>
  <c r="S1251" i="57"/>
  <c r="S1252" i="57"/>
  <c r="S1253" i="57"/>
  <c r="S1254" i="57"/>
  <c r="S1255" i="57"/>
  <c r="S1256" i="57"/>
  <c r="S1257" i="57"/>
  <c r="S1258" i="57"/>
  <c r="S1259" i="57"/>
  <c r="S1260" i="57"/>
  <c r="S1261" i="57"/>
  <c r="S1262" i="57"/>
  <c r="S1263" i="57"/>
  <c r="S1264" i="57"/>
  <c r="S1265" i="57"/>
  <c r="S1266" i="57"/>
  <c r="S1267" i="57"/>
  <c r="S1268" i="57"/>
  <c r="S1269" i="57"/>
  <c r="S1270" i="57"/>
  <c r="S1271" i="57"/>
  <c r="S1272" i="57"/>
  <c r="S1273" i="57"/>
  <c r="S1274" i="57"/>
  <c r="S1275" i="57"/>
  <c r="S1276" i="57"/>
  <c r="S1277" i="57"/>
  <c r="S1278" i="57"/>
  <c r="S1279" i="57"/>
  <c r="S1280" i="57"/>
  <c r="S1281" i="57"/>
  <c r="S1282" i="57"/>
  <c r="S1283" i="57"/>
  <c r="S1284" i="57"/>
  <c r="S1285" i="57"/>
  <c r="S1286" i="57"/>
  <c r="S1287" i="57"/>
  <c r="S1288" i="57"/>
  <c r="S1289" i="57"/>
  <c r="S1290" i="57"/>
  <c r="S1291" i="57"/>
  <c r="S1292" i="57"/>
  <c r="S1293" i="57"/>
  <c r="S1294" i="57"/>
  <c r="S1295" i="57"/>
  <c r="S1296" i="57"/>
  <c r="S1297" i="57"/>
  <c r="S1298" i="57"/>
  <c r="S1299" i="57"/>
  <c r="S1300" i="57"/>
  <c r="S1301" i="57"/>
  <c r="S1302" i="57"/>
  <c r="S1303" i="57"/>
  <c r="S1304" i="57"/>
  <c r="S1305" i="57"/>
  <c r="S1306" i="57"/>
  <c r="S1307" i="57"/>
  <c r="S1308" i="57"/>
  <c r="S1309" i="57"/>
  <c r="S1310" i="57"/>
  <c r="S1311" i="57"/>
  <c r="S1312" i="57"/>
  <c r="S1313" i="57"/>
  <c r="S1314" i="57"/>
  <c r="S1315" i="57"/>
  <c r="S1316" i="57"/>
  <c r="S1317" i="57"/>
  <c r="S1318" i="57"/>
  <c r="S1319" i="57"/>
  <c r="S1320" i="57"/>
  <c r="S1321" i="57"/>
  <c r="S1322" i="57"/>
  <c r="S1323" i="57"/>
  <c r="S1324" i="57"/>
  <c r="S1325" i="57"/>
  <c r="S1326" i="57"/>
  <c r="S1327" i="57"/>
  <c r="S1328" i="57"/>
  <c r="S1329" i="57"/>
  <c r="S1330" i="57"/>
  <c r="S1331" i="57"/>
  <c r="S1332" i="57"/>
  <c r="S1333" i="57"/>
  <c r="S1334" i="57"/>
  <c r="S1335" i="57"/>
  <c r="S1336" i="57"/>
  <c r="S1337" i="57"/>
  <c r="S1338" i="57"/>
  <c r="S1339" i="57"/>
  <c r="S1340" i="57"/>
  <c r="S1341" i="57"/>
  <c r="S1342" i="57"/>
  <c r="S1343" i="57"/>
  <c r="S1344" i="57"/>
  <c r="S1345" i="57"/>
  <c r="S1346" i="57"/>
  <c r="S1347" i="57"/>
  <c r="S1348" i="57"/>
  <c r="S1349" i="57"/>
  <c r="S1350" i="57"/>
  <c r="S1351" i="57"/>
  <c r="S1352" i="57"/>
  <c r="S1353" i="57"/>
  <c r="S1354" i="57"/>
  <c r="S1355" i="57"/>
  <c r="S1356" i="57"/>
  <c r="S1357" i="57"/>
  <c r="S1358" i="57"/>
  <c r="S1359" i="57"/>
  <c r="S1360" i="57"/>
  <c r="S1361" i="57"/>
  <c r="S1362" i="57"/>
  <c r="S1363" i="57"/>
  <c r="S1364" i="57"/>
  <c r="S1365" i="57"/>
  <c r="S1366" i="57"/>
  <c r="S1367" i="57"/>
  <c r="S1368" i="57"/>
  <c r="S1369" i="57"/>
  <c r="S1370" i="57"/>
  <c r="S1371" i="57"/>
  <c r="S1372" i="57"/>
  <c r="S1373" i="57"/>
  <c r="S1374" i="57"/>
  <c r="S1375" i="57"/>
  <c r="S1376" i="57"/>
  <c r="S1377" i="57"/>
  <c r="S1378" i="57"/>
  <c r="S1379" i="57"/>
  <c r="S1380" i="57"/>
  <c r="S1381" i="57"/>
  <c r="S1382" i="57"/>
  <c r="S1383" i="57"/>
  <c r="S1384" i="57"/>
  <c r="S1385" i="57"/>
  <c r="S1386" i="57"/>
  <c r="S1387" i="57"/>
  <c r="S1388" i="57"/>
  <c r="S1389" i="57"/>
  <c r="S1390" i="57"/>
  <c r="S1391" i="57"/>
  <c r="S1392" i="57"/>
  <c r="S1393" i="57"/>
  <c r="S1394" i="57"/>
  <c r="S1395" i="57"/>
  <c r="S1396" i="57"/>
  <c r="S1397" i="57"/>
  <c r="S1398" i="57"/>
  <c r="S1399" i="57"/>
  <c r="S1400" i="57"/>
  <c r="S1401" i="57"/>
  <c r="S1402" i="57"/>
  <c r="S1403" i="57"/>
  <c r="S1404" i="57"/>
  <c r="S1405" i="57"/>
  <c r="S1406" i="57"/>
  <c r="S1407" i="57"/>
  <c r="S1408" i="57"/>
  <c r="S1409" i="57"/>
  <c r="S1410" i="57"/>
  <c r="S1411" i="57"/>
  <c r="S1412" i="57"/>
  <c r="S1413" i="57"/>
  <c r="S1414" i="57"/>
  <c r="S1415" i="57"/>
  <c r="S1416" i="57"/>
  <c r="S1417" i="57"/>
  <c r="S1418" i="57"/>
  <c r="S1419" i="57"/>
  <c r="S1420" i="57"/>
  <c r="S1421" i="57"/>
  <c r="S1422" i="57"/>
  <c r="S1423" i="57"/>
  <c r="S1424" i="57"/>
  <c r="S1425" i="57"/>
  <c r="S1426" i="57"/>
  <c r="S1427" i="57"/>
  <c r="S1428" i="57"/>
  <c r="S1429" i="57"/>
  <c r="S1430" i="57"/>
  <c r="S1431" i="57"/>
  <c r="S1432" i="57"/>
  <c r="S1433" i="57"/>
  <c r="S1434" i="57"/>
  <c r="S1435" i="57"/>
  <c r="S1436" i="57"/>
  <c r="S1437" i="57"/>
  <c r="S1438" i="57"/>
  <c r="S1439" i="57"/>
  <c r="S1440" i="57"/>
  <c r="S1441" i="57"/>
  <c r="S1442" i="57"/>
  <c r="S1443" i="57"/>
  <c r="S1444" i="57"/>
  <c r="S1445" i="57"/>
  <c r="S1446" i="57"/>
  <c r="S1447" i="57"/>
  <c r="S1448" i="57"/>
  <c r="S1449" i="57"/>
  <c r="S1450" i="57"/>
  <c r="S1451" i="57"/>
  <c r="S1452" i="57"/>
  <c r="S1453" i="57"/>
  <c r="S1454" i="57"/>
  <c r="S1455" i="57"/>
  <c r="S1456" i="57"/>
  <c r="S1457" i="57"/>
  <c r="S1458" i="57"/>
  <c r="S1459" i="57"/>
  <c r="S1460" i="57"/>
  <c r="S1461" i="57"/>
  <c r="S1462" i="57"/>
  <c r="S1463" i="57"/>
  <c r="S1464" i="57"/>
  <c r="S1465" i="57"/>
  <c r="S1466" i="57"/>
  <c r="S1467" i="57"/>
  <c r="S1468" i="57"/>
  <c r="S1469" i="57"/>
  <c r="S1470" i="57"/>
  <c r="S1471" i="57"/>
  <c r="S1472" i="57"/>
  <c r="S1473" i="57"/>
  <c r="S1474" i="57"/>
  <c r="S1475" i="57"/>
  <c r="S1476" i="57"/>
  <c r="S1477" i="57"/>
  <c r="S1478" i="57"/>
  <c r="S1479" i="57"/>
  <c r="S1480" i="57"/>
  <c r="S1481" i="57"/>
  <c r="S1482" i="57"/>
  <c r="S1483" i="57"/>
  <c r="S1484" i="57"/>
  <c r="S1485" i="57"/>
  <c r="S1486" i="57"/>
  <c r="S1487" i="57"/>
  <c r="S1488" i="57"/>
  <c r="S1489" i="57"/>
  <c r="S1490" i="57"/>
  <c r="S1491" i="57"/>
  <c r="S1492" i="57"/>
  <c r="S1493" i="57"/>
  <c r="S1494" i="57"/>
  <c r="S1495" i="57"/>
  <c r="S1496" i="57"/>
  <c r="S1497" i="57"/>
  <c r="S1498" i="57"/>
  <c r="S1499" i="57"/>
  <c r="S1500" i="57"/>
  <c r="S1501" i="57"/>
  <c r="S1502" i="57"/>
  <c r="S1503" i="57"/>
  <c r="S1504" i="57"/>
  <c r="S1505" i="57"/>
  <c r="S1506" i="57"/>
  <c r="S1507" i="57"/>
  <c r="S1508" i="57"/>
  <c r="S1509" i="57"/>
  <c r="S1510" i="57"/>
  <c r="S1511" i="57"/>
  <c r="S1512" i="57"/>
  <c r="S1513" i="57"/>
  <c r="S1514" i="57"/>
  <c r="S1515" i="57"/>
  <c r="S1516" i="57"/>
  <c r="S1517" i="57"/>
  <c r="S1518" i="57"/>
  <c r="S1519" i="57"/>
  <c r="S1520" i="57"/>
  <c r="S1521" i="57"/>
  <c r="S1522" i="57"/>
  <c r="S1523" i="57"/>
  <c r="S1524" i="57"/>
  <c r="S1525" i="57"/>
  <c r="S1526" i="57"/>
  <c r="S1527" i="57"/>
  <c r="S1528" i="57"/>
  <c r="S1529" i="57"/>
  <c r="S1530" i="57"/>
  <c r="S1531" i="57"/>
  <c r="S1532" i="57"/>
  <c r="S1533" i="57"/>
  <c r="S1534" i="57"/>
  <c r="S1535" i="57"/>
  <c r="S1536" i="57"/>
  <c r="S1537" i="57"/>
  <c r="S1538" i="57"/>
  <c r="S1539" i="57"/>
  <c r="S1540" i="57"/>
  <c r="S1541" i="57"/>
  <c r="S1542" i="57"/>
  <c r="S1543" i="57"/>
  <c r="S1544" i="57"/>
  <c r="S1545" i="57"/>
  <c r="S1546" i="57"/>
  <c r="S1547" i="57"/>
  <c r="S1548" i="57"/>
  <c r="S1549" i="57"/>
  <c r="S1550" i="57"/>
  <c r="S1551" i="57"/>
  <c r="S1552" i="57"/>
  <c r="S1553" i="57"/>
  <c r="S1554" i="57"/>
  <c r="S1555" i="57"/>
  <c r="S1556" i="57"/>
  <c r="S1557" i="57"/>
  <c r="S1558" i="57"/>
  <c r="S1559" i="57"/>
  <c r="S1560" i="57"/>
  <c r="S1561" i="57"/>
  <c r="S1562" i="57"/>
  <c r="S1563" i="57"/>
  <c r="S1564" i="57"/>
  <c r="S1565" i="57"/>
  <c r="S1566" i="57"/>
  <c r="S1567" i="57"/>
  <c r="S1568" i="57"/>
  <c r="S1569" i="57"/>
  <c r="S1570" i="57"/>
  <c r="S1571" i="57"/>
  <c r="S1572" i="57"/>
  <c r="S1573" i="57"/>
  <c r="S1574" i="57"/>
  <c r="S1575" i="57"/>
  <c r="S1576" i="57"/>
  <c r="S1577" i="57"/>
  <c r="S1578" i="57"/>
  <c r="S1579" i="57"/>
  <c r="S1580" i="57"/>
  <c r="S1581" i="57"/>
  <c r="S1582" i="57"/>
  <c r="S1583" i="57"/>
  <c r="S1584" i="57"/>
  <c r="S1585" i="57"/>
  <c r="S1586" i="57"/>
  <c r="S1587" i="57"/>
  <c r="S1588" i="57"/>
  <c r="S1589" i="57"/>
  <c r="S1590" i="57"/>
  <c r="S1591" i="57"/>
  <c r="S1592" i="57"/>
  <c r="S1593" i="57"/>
  <c r="S1594" i="57"/>
  <c r="S1595" i="57"/>
  <c r="S1596" i="57"/>
  <c r="S1597" i="57"/>
  <c r="S1598" i="57"/>
  <c r="S1599" i="57"/>
  <c r="S1600" i="57"/>
  <c r="S1601" i="57"/>
  <c r="S1602" i="57"/>
  <c r="S1603" i="57"/>
  <c r="S1604" i="57"/>
  <c r="S1605" i="57"/>
  <c r="S1606" i="57"/>
  <c r="S1607" i="57"/>
  <c r="S1608" i="57"/>
  <c r="S1609" i="57"/>
  <c r="S1610" i="57"/>
  <c r="S1611" i="57"/>
  <c r="S1612" i="57"/>
  <c r="S1613" i="57"/>
  <c r="S1614" i="57"/>
  <c r="S1615" i="57"/>
  <c r="S1616" i="57"/>
  <c r="S1617" i="57"/>
  <c r="S1618" i="57"/>
  <c r="S1619" i="57"/>
  <c r="S1620" i="57"/>
  <c r="S1621" i="57"/>
  <c r="S1622" i="57"/>
  <c r="S1623" i="57"/>
  <c r="S1624" i="57"/>
  <c r="S1625" i="57"/>
  <c r="S1626" i="57"/>
  <c r="S1627" i="57"/>
  <c r="S1628" i="57"/>
  <c r="S1629" i="57"/>
  <c r="S1630" i="57"/>
  <c r="S1631" i="57"/>
  <c r="S1632" i="57"/>
  <c r="S1633" i="57"/>
  <c r="S1634" i="57"/>
  <c r="S1635" i="57"/>
  <c r="S1636" i="57"/>
  <c r="S1637" i="57"/>
  <c r="S1638" i="57"/>
  <c r="S1639" i="57"/>
  <c r="S1640" i="57"/>
  <c r="S1641" i="57"/>
  <c r="S1642" i="57"/>
  <c r="S1643" i="57"/>
  <c r="S1644" i="57"/>
  <c r="S1645" i="57"/>
  <c r="S1646" i="57"/>
  <c r="S1647" i="57"/>
  <c r="S1648" i="57"/>
  <c r="S1649" i="57"/>
  <c r="S1650" i="57"/>
  <c r="S1651" i="57"/>
  <c r="S1652" i="57"/>
  <c r="S1653" i="57"/>
  <c r="S1654" i="57"/>
  <c r="S1655" i="57"/>
  <c r="S1656" i="57"/>
  <c r="S1657" i="57"/>
  <c r="S1658" i="57"/>
  <c r="S1659" i="57"/>
  <c r="S1660" i="57"/>
  <c r="S1661" i="57"/>
  <c r="S1662" i="57"/>
  <c r="S1663" i="57"/>
  <c r="S1664" i="57"/>
  <c r="S1665" i="57"/>
  <c r="S1666" i="57"/>
  <c r="S1667" i="57"/>
  <c r="S1668" i="57"/>
  <c r="S1669" i="57"/>
  <c r="S1670" i="57"/>
  <c r="S1671" i="57"/>
  <c r="S1672" i="57"/>
  <c r="S1673" i="57"/>
  <c r="S1674" i="57"/>
  <c r="S1675" i="57"/>
  <c r="S1676" i="57"/>
  <c r="S1677" i="57"/>
  <c r="S1678" i="57"/>
  <c r="S1679" i="57"/>
  <c r="S1680" i="57"/>
  <c r="S1681" i="57"/>
  <c r="S1682" i="57"/>
  <c r="S1683" i="57"/>
  <c r="S1684" i="57"/>
  <c r="S1685" i="57"/>
  <c r="S1686" i="57"/>
  <c r="S1687" i="57"/>
  <c r="S1688" i="57"/>
  <c r="S1689" i="57"/>
  <c r="S1690" i="57"/>
  <c r="S1691" i="57"/>
  <c r="S1692" i="57"/>
  <c r="S1693" i="57"/>
  <c r="S1694" i="57"/>
  <c r="S1695" i="57"/>
  <c r="S1696" i="57"/>
  <c r="S1697" i="57"/>
  <c r="S1698" i="57"/>
  <c r="S1699" i="57"/>
  <c r="S1700" i="57"/>
  <c r="S1701" i="57"/>
  <c r="S1702" i="57"/>
  <c r="S1703" i="57"/>
  <c r="S1704" i="57"/>
  <c r="S1705" i="57"/>
  <c r="S1706" i="57"/>
  <c r="S1707" i="57"/>
  <c r="S1708" i="57"/>
  <c r="S1709" i="57"/>
  <c r="S1710" i="57"/>
  <c r="S1711" i="57"/>
  <c r="S1712" i="57"/>
  <c r="S1713" i="57"/>
  <c r="S1714" i="57"/>
  <c r="S1715" i="57"/>
  <c r="S1716" i="57"/>
  <c r="S1717" i="57"/>
  <c r="S1718" i="57"/>
  <c r="S1719" i="57"/>
  <c r="S1720" i="57"/>
  <c r="S1721" i="57"/>
  <c r="S1722" i="57"/>
  <c r="S1723" i="57"/>
  <c r="S1724" i="57"/>
  <c r="S1725" i="57"/>
  <c r="S1726" i="57"/>
  <c r="S1727" i="57"/>
  <c r="S1728" i="57"/>
  <c r="S1729" i="57"/>
  <c r="S1730" i="57"/>
  <c r="S1731" i="57"/>
  <c r="S1732" i="57"/>
  <c r="S1733" i="57"/>
  <c r="S1734" i="57"/>
  <c r="S1735" i="57"/>
  <c r="S1736" i="57"/>
  <c r="S1737" i="57"/>
  <c r="S1738" i="57"/>
  <c r="S1739" i="57"/>
  <c r="S1740" i="57"/>
  <c r="S1741" i="57"/>
  <c r="S1742" i="57"/>
  <c r="S1743" i="57"/>
  <c r="S1744" i="57"/>
  <c r="S1745" i="57"/>
  <c r="S1746" i="57"/>
  <c r="S1747" i="57"/>
  <c r="S1748" i="57"/>
  <c r="S1749" i="57"/>
  <c r="S1750" i="57"/>
  <c r="S1751" i="57"/>
  <c r="S1752" i="57"/>
  <c r="S1753" i="57"/>
  <c r="S1754" i="57"/>
  <c r="S1755" i="57"/>
  <c r="S1756" i="57"/>
  <c r="S1757" i="57"/>
  <c r="S1758" i="57"/>
  <c r="S1759" i="57"/>
  <c r="S1760" i="57"/>
  <c r="S1761" i="57"/>
  <c r="S1762" i="57"/>
  <c r="S1763" i="57"/>
  <c r="S1764" i="57"/>
  <c r="S1765" i="57"/>
  <c r="S1766" i="57"/>
  <c r="S1767" i="57"/>
  <c r="S1768" i="57"/>
  <c r="S1769" i="57"/>
  <c r="S1770" i="57"/>
  <c r="S1771" i="57"/>
  <c r="S1772" i="57"/>
  <c r="S1773" i="57"/>
  <c r="S1774" i="57"/>
  <c r="S1775" i="57"/>
  <c r="S1776" i="57"/>
  <c r="S1777" i="57"/>
  <c r="S1778" i="57"/>
  <c r="S1779" i="57"/>
  <c r="S1780" i="57"/>
  <c r="S1781" i="57"/>
  <c r="S1782" i="57"/>
  <c r="S1783" i="57"/>
  <c r="S1784" i="57"/>
  <c r="S1785" i="57"/>
  <c r="S1786" i="57"/>
  <c r="S1787" i="57"/>
  <c r="S1788" i="57"/>
  <c r="S1789" i="57"/>
  <c r="S1790" i="57"/>
  <c r="S1791" i="57"/>
  <c r="S1792" i="57"/>
  <c r="S1793" i="57"/>
  <c r="S1794" i="57"/>
  <c r="S1795" i="57"/>
  <c r="S1796" i="57"/>
  <c r="S1797" i="57"/>
  <c r="S1798" i="57"/>
  <c r="S1799" i="57"/>
  <c r="S1800" i="57"/>
  <c r="S1801" i="57"/>
  <c r="S1802" i="57"/>
  <c r="S1803" i="57"/>
  <c r="S1804" i="57"/>
  <c r="S1805" i="57"/>
  <c r="S1806" i="57"/>
  <c r="S1807" i="57"/>
  <c r="S1808" i="57"/>
  <c r="S1809" i="57"/>
  <c r="S1810" i="57"/>
  <c r="S1811" i="57"/>
  <c r="S1812" i="57"/>
  <c r="S1813" i="57"/>
  <c r="S1814" i="57"/>
  <c r="S1815" i="57"/>
  <c r="S1816" i="57"/>
  <c r="S1817" i="57"/>
  <c r="S1818" i="57"/>
  <c r="S1819" i="57"/>
  <c r="S1820" i="57"/>
  <c r="S1821" i="57"/>
  <c r="S1822" i="57"/>
  <c r="S1823" i="57"/>
  <c r="S1824" i="57"/>
  <c r="S1825" i="57"/>
  <c r="S1826" i="57"/>
  <c r="S1827" i="57"/>
  <c r="S1828" i="57"/>
  <c r="S1829" i="57"/>
  <c r="S1830" i="57"/>
  <c r="S1831" i="57"/>
  <c r="S1832" i="57"/>
  <c r="S1833" i="57"/>
  <c r="S1834" i="57"/>
  <c r="S1835" i="57"/>
  <c r="S1836" i="57"/>
  <c r="S1837" i="57"/>
  <c r="S1838" i="57"/>
  <c r="S1839" i="57"/>
  <c r="S1840" i="57"/>
  <c r="S1841" i="57"/>
  <c r="S1842" i="57"/>
  <c r="S1843" i="57"/>
  <c r="S1844" i="57"/>
  <c r="S1845" i="57"/>
  <c r="S1846" i="57"/>
  <c r="S1847" i="57"/>
  <c r="S1848" i="57"/>
  <c r="S1849" i="57"/>
  <c r="S1850" i="57"/>
  <c r="S1851" i="57"/>
  <c r="S1852" i="57"/>
  <c r="S1853" i="57"/>
  <c r="S1854" i="57"/>
  <c r="S1855" i="57"/>
  <c r="S1856" i="57"/>
  <c r="S1857" i="57"/>
  <c r="S1858" i="57"/>
  <c r="S1859" i="57"/>
  <c r="S1860" i="57"/>
  <c r="S1861" i="57"/>
  <c r="S1862" i="57"/>
  <c r="S1863" i="57"/>
  <c r="S1864" i="57"/>
  <c r="S1865" i="57"/>
  <c r="S1866" i="57"/>
  <c r="S1867" i="57"/>
  <c r="S1868" i="57"/>
  <c r="S1869" i="57"/>
  <c r="S1870" i="57"/>
  <c r="S1871" i="57"/>
  <c r="S1872" i="57"/>
  <c r="S1873" i="57"/>
  <c r="S1874" i="57"/>
  <c r="S1875" i="57"/>
  <c r="S1876" i="57"/>
  <c r="S1877" i="57"/>
  <c r="S1878" i="57"/>
  <c r="S1879" i="57"/>
  <c r="S1880" i="57"/>
  <c r="S1881" i="57"/>
  <c r="S1882" i="57"/>
  <c r="S1883" i="57"/>
  <c r="S1884" i="57"/>
  <c r="S1885" i="57"/>
  <c r="S1886" i="57"/>
  <c r="S1887" i="57"/>
  <c r="S1888" i="57"/>
  <c r="S1889" i="57"/>
  <c r="S1890" i="57"/>
  <c r="S1891" i="57"/>
  <c r="S1892" i="57"/>
  <c r="S1893" i="57"/>
  <c r="S1894" i="57"/>
  <c r="S1895" i="57"/>
  <c r="S1896" i="57"/>
  <c r="S1897" i="57"/>
  <c r="S1898" i="57"/>
  <c r="S1899" i="57"/>
  <c r="S1900" i="57"/>
  <c r="S1901" i="57"/>
  <c r="S1902" i="57"/>
  <c r="S1903" i="57"/>
  <c r="S1904" i="57"/>
  <c r="S1905" i="57"/>
  <c r="S1906" i="57"/>
  <c r="S1907" i="57"/>
  <c r="S1908" i="57"/>
  <c r="S1909" i="57"/>
  <c r="S1910" i="57"/>
  <c r="S1911" i="57"/>
  <c r="S1912" i="57"/>
  <c r="S1913" i="57"/>
  <c r="S1914" i="57"/>
  <c r="S1915" i="57"/>
  <c r="S1916" i="57"/>
  <c r="S1917" i="57"/>
  <c r="S1918" i="57"/>
  <c r="S1919" i="57"/>
  <c r="S1920" i="57"/>
  <c r="S1921" i="57"/>
  <c r="S1922" i="57"/>
  <c r="S1923" i="57"/>
  <c r="S1924" i="57"/>
  <c r="S1925" i="57"/>
  <c r="S1926" i="57"/>
  <c r="S1927" i="57"/>
  <c r="S1928" i="57"/>
  <c r="S1929" i="57"/>
  <c r="S1930" i="57"/>
  <c r="S1931" i="57"/>
  <c r="S1932" i="57"/>
  <c r="S1933" i="57"/>
  <c r="S1934" i="57"/>
  <c r="S1935" i="57"/>
  <c r="S1936" i="57"/>
  <c r="S1937" i="57"/>
  <c r="S1938" i="57"/>
  <c r="S1939" i="57"/>
  <c r="S1940" i="57"/>
  <c r="S1941" i="57"/>
  <c r="S1942" i="57"/>
  <c r="S1943" i="57"/>
  <c r="S1944" i="57"/>
  <c r="S1945" i="57"/>
  <c r="S1946" i="57"/>
  <c r="S1947" i="57"/>
  <c r="S1948" i="57"/>
  <c r="S1949" i="57"/>
  <c r="S1950" i="57"/>
  <c r="S1951" i="57"/>
  <c r="S1952" i="57"/>
  <c r="S1953" i="57"/>
  <c r="S1954" i="57"/>
  <c r="S1955" i="57"/>
  <c r="S1956" i="57"/>
  <c r="S1957" i="57"/>
  <c r="S1958" i="57"/>
  <c r="S1959" i="57"/>
  <c r="S1960" i="57"/>
  <c r="S1961" i="57"/>
  <c r="S1962" i="57"/>
  <c r="S1963" i="57"/>
  <c r="S1964" i="57"/>
  <c r="S1965" i="57"/>
  <c r="S1966" i="57"/>
  <c r="S1967" i="57"/>
  <c r="S1968" i="57"/>
  <c r="S1969" i="57"/>
  <c r="S1970" i="57"/>
  <c r="S1971" i="57"/>
  <c r="S1972" i="57"/>
  <c r="S1973" i="57"/>
  <c r="S1974" i="57"/>
  <c r="S1975" i="57"/>
  <c r="S1976" i="57"/>
  <c r="S1977" i="57"/>
  <c r="S1978" i="57"/>
  <c r="S1979" i="57"/>
  <c r="S1980" i="57"/>
  <c r="S1981" i="57"/>
  <c r="S1982" i="57"/>
  <c r="S1983" i="57"/>
  <c r="S1984" i="57"/>
  <c r="S1985" i="57"/>
  <c r="S1986" i="57"/>
  <c r="S1987" i="57"/>
  <c r="S1988" i="57"/>
  <c r="S1989" i="57"/>
  <c r="S1990" i="57"/>
  <c r="S1991" i="57"/>
  <c r="S1992" i="57"/>
  <c r="S1993" i="57"/>
  <c r="S1994" i="57"/>
  <c r="S1995" i="57"/>
  <c r="S1996" i="57"/>
  <c r="S1997" i="57"/>
  <c r="S1998" i="57"/>
  <c r="S1999" i="57"/>
  <c r="S2000" i="57"/>
  <c r="S2001" i="57"/>
  <c r="S2002" i="57"/>
  <c r="S2003" i="57"/>
  <c r="S2004" i="57"/>
  <c r="S2005" i="57"/>
  <c r="S2006" i="57"/>
  <c r="S2007" i="57"/>
  <c r="S2008" i="57"/>
  <c r="S2009" i="57"/>
  <c r="S2010" i="57"/>
  <c r="S2011" i="57"/>
  <c r="S2012" i="57"/>
  <c r="S2013" i="57"/>
  <c r="S2014" i="57"/>
  <c r="S2015" i="57"/>
  <c r="S2016" i="57"/>
  <c r="S2017" i="57"/>
  <c r="S2018" i="57"/>
  <c r="S2019" i="57"/>
  <c r="S2020" i="57"/>
  <c r="S2021" i="57"/>
  <c r="S2022" i="57"/>
  <c r="S2023" i="57"/>
  <c r="S2024" i="57"/>
  <c r="S2025" i="57"/>
  <c r="S2026" i="57"/>
  <c r="S2027" i="57"/>
  <c r="S2028" i="57"/>
  <c r="S2029" i="57"/>
  <c r="S2030" i="57"/>
  <c r="S2031" i="57"/>
  <c r="S2032" i="57"/>
  <c r="S2033" i="57"/>
  <c r="S2034" i="57"/>
  <c r="S2035" i="57"/>
  <c r="S2036" i="57"/>
  <c r="S2037" i="57"/>
  <c r="S2038" i="57"/>
  <c r="S2039" i="57"/>
  <c r="S2040" i="57"/>
  <c r="S2041" i="57"/>
  <c r="S2042" i="57"/>
  <c r="S2043" i="57"/>
  <c r="S2044" i="57"/>
  <c r="S2045" i="57"/>
  <c r="S2046" i="57"/>
  <c r="S2047" i="57"/>
  <c r="S2048" i="57"/>
  <c r="S2049" i="57"/>
  <c r="S2050" i="57"/>
  <c r="S2051" i="57"/>
  <c r="S2052" i="57"/>
  <c r="S2053" i="57"/>
  <c r="S2054" i="57"/>
  <c r="S2055" i="57"/>
  <c r="S2056" i="57"/>
  <c r="S2057" i="57"/>
  <c r="S2058" i="57"/>
  <c r="S2059" i="57"/>
  <c r="S2060" i="57"/>
  <c r="S2061" i="57"/>
  <c r="S2062" i="57"/>
  <c r="S2063" i="57"/>
  <c r="S2064" i="57"/>
  <c r="S2065" i="57"/>
  <c r="S2066" i="57"/>
  <c r="S2067" i="57"/>
  <c r="S2068" i="57"/>
  <c r="S2069" i="57"/>
  <c r="S2070" i="57"/>
  <c r="S2071" i="57"/>
  <c r="S2072" i="57"/>
  <c r="S2073" i="57"/>
  <c r="S2074" i="57"/>
  <c r="S2075" i="57"/>
  <c r="S2076" i="57"/>
  <c r="S2077" i="57"/>
  <c r="S2078" i="57"/>
  <c r="S2079" i="57"/>
  <c r="S2080" i="57"/>
  <c r="S2081" i="57"/>
  <c r="S2082" i="57"/>
  <c r="S2083" i="57"/>
  <c r="S2084" i="57"/>
  <c r="S2085" i="57"/>
  <c r="S2086" i="57"/>
  <c r="S2087" i="57"/>
  <c r="S2088" i="57"/>
  <c r="S2089" i="57"/>
  <c r="S2090" i="57"/>
  <c r="S2091" i="57"/>
  <c r="S2092" i="57"/>
  <c r="S2093" i="57"/>
  <c r="S2094" i="57"/>
  <c r="S2095" i="57"/>
  <c r="S2096" i="57"/>
  <c r="S2097" i="57"/>
  <c r="S2098" i="57"/>
  <c r="S2099" i="57"/>
  <c r="S2100" i="57"/>
  <c r="S2101" i="57"/>
  <c r="S2102" i="57"/>
  <c r="S2103" i="57"/>
  <c r="S2104" i="57"/>
  <c r="S2105" i="57"/>
  <c r="S2106" i="57"/>
  <c r="S2107" i="57"/>
  <c r="S2108" i="57"/>
  <c r="S2109" i="57"/>
  <c r="S2110" i="57"/>
  <c r="S2111" i="57"/>
  <c r="S2112" i="57"/>
  <c r="S2113" i="57"/>
  <c r="S2114" i="57"/>
  <c r="S2115" i="57"/>
  <c r="S2116" i="57"/>
  <c r="S2117" i="57"/>
  <c r="S2118" i="57"/>
  <c r="S2119" i="57"/>
  <c r="S2120" i="57"/>
  <c r="S2121" i="57"/>
  <c r="S2122" i="57"/>
  <c r="S2123" i="57"/>
  <c r="S2124" i="57"/>
  <c r="S2125" i="57"/>
  <c r="S2126" i="57"/>
  <c r="S2127" i="57"/>
  <c r="S2128" i="57"/>
  <c r="S2129" i="57"/>
  <c r="S2130" i="57"/>
  <c r="S2131" i="57"/>
  <c r="S2132" i="57"/>
  <c r="S2133" i="57"/>
  <c r="S2134" i="57"/>
  <c r="S2135" i="57"/>
  <c r="S2136" i="57"/>
  <c r="S2137" i="57"/>
  <c r="S2138" i="57"/>
  <c r="S2139" i="57"/>
  <c r="S2140" i="57"/>
  <c r="S2141" i="57"/>
  <c r="S2142" i="57"/>
  <c r="S2143" i="57"/>
  <c r="S2144" i="57"/>
  <c r="S2145" i="57"/>
  <c r="S2146" i="57"/>
  <c r="S2147" i="57"/>
  <c r="S2148" i="57"/>
  <c r="S2149" i="57"/>
  <c r="S2150" i="57"/>
  <c r="S2151" i="57"/>
  <c r="S2152" i="57"/>
  <c r="S2153" i="57"/>
  <c r="S2154" i="57"/>
  <c r="S2155" i="57"/>
  <c r="S2156" i="57"/>
  <c r="S2157" i="57"/>
  <c r="S2158" i="57"/>
  <c r="S2159" i="57"/>
  <c r="S2160" i="57"/>
  <c r="S2161" i="57"/>
  <c r="S2162" i="57"/>
  <c r="S2163" i="57"/>
  <c r="S2164" i="57"/>
  <c r="S2165" i="57"/>
  <c r="S2166" i="57"/>
  <c r="S2167" i="57"/>
  <c r="S2168" i="57"/>
  <c r="S2169" i="57"/>
  <c r="S2170" i="57"/>
  <c r="S2171" i="57"/>
  <c r="S2172" i="57"/>
  <c r="S2173" i="57"/>
  <c r="S2174" i="57"/>
  <c r="S2175" i="57"/>
  <c r="S2176" i="57"/>
  <c r="S2177" i="57"/>
  <c r="S2178" i="57"/>
  <c r="S2179" i="57"/>
  <c r="S2180" i="57"/>
  <c r="S2181" i="57"/>
  <c r="S2182" i="57"/>
  <c r="S2183" i="57"/>
  <c r="S2184" i="57"/>
  <c r="S2185" i="57"/>
  <c r="S2186" i="57"/>
  <c r="S2187" i="57"/>
  <c r="S2188" i="57"/>
  <c r="S2189" i="57"/>
  <c r="S2190" i="57"/>
  <c r="S2191" i="57"/>
  <c r="S2192" i="57"/>
  <c r="S2193" i="57"/>
  <c r="S2194" i="57"/>
  <c r="S2195" i="57"/>
  <c r="S2196" i="57"/>
  <c r="S2197" i="57"/>
  <c r="S2198" i="57"/>
  <c r="S2199" i="57"/>
  <c r="S2200" i="57"/>
  <c r="S2201" i="57"/>
  <c r="S2202" i="57"/>
  <c r="S2203" i="57"/>
  <c r="S2204" i="57"/>
  <c r="S2205" i="57"/>
  <c r="S2206" i="57"/>
  <c r="S2207" i="57"/>
  <c r="S2208" i="57"/>
  <c r="S2209" i="57"/>
  <c r="S2210" i="57"/>
  <c r="S2211" i="57"/>
  <c r="S2212" i="57"/>
  <c r="S2213" i="57"/>
  <c r="S2214" i="57"/>
  <c r="S2215" i="57"/>
  <c r="S2216" i="57"/>
  <c r="S2217" i="57"/>
  <c r="S2218" i="57"/>
  <c r="S2219" i="57"/>
  <c r="S2220" i="57"/>
  <c r="S2221" i="57"/>
  <c r="S2222" i="57"/>
  <c r="S2223" i="57"/>
  <c r="S2224" i="57"/>
  <c r="S2225" i="57"/>
  <c r="S2226" i="57"/>
  <c r="S2227" i="57"/>
  <c r="S2228" i="57"/>
  <c r="S2229" i="57"/>
  <c r="S2230" i="57"/>
  <c r="S2231" i="57"/>
  <c r="S2232" i="57"/>
  <c r="S2233" i="57"/>
  <c r="S2234" i="57"/>
  <c r="S2235" i="57"/>
  <c r="S2236" i="57"/>
  <c r="S2237" i="57"/>
  <c r="S2238" i="57"/>
  <c r="S2239" i="57"/>
  <c r="S2240" i="57"/>
  <c r="S2241" i="57"/>
  <c r="S2242" i="57"/>
  <c r="S2243" i="57"/>
  <c r="S2244" i="57"/>
  <c r="S2245" i="57"/>
  <c r="S2246" i="57"/>
  <c r="S2247" i="57"/>
  <c r="S2248" i="57"/>
  <c r="S2249" i="57"/>
  <c r="S2250" i="57"/>
  <c r="S2251" i="57"/>
  <c r="S2252" i="57"/>
  <c r="S2253" i="57"/>
  <c r="S2254" i="57"/>
  <c r="S2255" i="57"/>
  <c r="S2256" i="57"/>
  <c r="S2257" i="57"/>
  <c r="S2258" i="57"/>
  <c r="S2259" i="57"/>
  <c r="S2260" i="57"/>
  <c r="S2261" i="57"/>
  <c r="S2262" i="57"/>
  <c r="S2263" i="57"/>
  <c r="S2264" i="57"/>
  <c r="S2265" i="57"/>
  <c r="S2266" i="57"/>
  <c r="S2267" i="57"/>
  <c r="S2268" i="57"/>
  <c r="S2269" i="57"/>
  <c r="S2270" i="57"/>
  <c r="S2271" i="57"/>
  <c r="S2272" i="57"/>
  <c r="S2273" i="57"/>
  <c r="S2274" i="57"/>
  <c r="S2275" i="57"/>
  <c r="S2276" i="57"/>
  <c r="S2277" i="57"/>
  <c r="S2278" i="57"/>
  <c r="S2279" i="57"/>
  <c r="S2280" i="57"/>
  <c r="S2281" i="57"/>
  <c r="S2282" i="57"/>
  <c r="S2283" i="57"/>
  <c r="S2284" i="57"/>
  <c r="S2285" i="57"/>
  <c r="S2286" i="57"/>
  <c r="S2287" i="57"/>
  <c r="S2288" i="57"/>
  <c r="S2289" i="57"/>
  <c r="S2290" i="57"/>
  <c r="S2291" i="57"/>
  <c r="S2292" i="57"/>
  <c r="S2293" i="57"/>
  <c r="S2294" i="57"/>
  <c r="S2295" i="57"/>
  <c r="S2296" i="57"/>
  <c r="S2297" i="57"/>
  <c r="S2298" i="57"/>
  <c r="S2299" i="57"/>
  <c r="S2300" i="57"/>
  <c r="S2301" i="57"/>
  <c r="S2302" i="57"/>
  <c r="S2303" i="57"/>
  <c r="S2304" i="57"/>
  <c r="S2305" i="57"/>
  <c r="S2306" i="57"/>
  <c r="S2307" i="57"/>
  <c r="S2308" i="57"/>
  <c r="S2309" i="57"/>
  <c r="S2310" i="57"/>
  <c r="S2311" i="57"/>
  <c r="S2312" i="57"/>
  <c r="S2313" i="57"/>
  <c r="S2314" i="57"/>
  <c r="S2315" i="57"/>
  <c r="S2316" i="57"/>
  <c r="S2317" i="57"/>
  <c r="S2318" i="57"/>
  <c r="S2319" i="57"/>
  <c r="S2320" i="57"/>
  <c r="S2321" i="57"/>
  <c r="S2322" i="57"/>
  <c r="S2323" i="57"/>
  <c r="S2324" i="57"/>
  <c r="S2325" i="57"/>
  <c r="S2326" i="57"/>
  <c r="S2327" i="57"/>
  <c r="S2328" i="57"/>
  <c r="S2329" i="57"/>
  <c r="S2330" i="57"/>
  <c r="S2331" i="57"/>
  <c r="S2332" i="57"/>
  <c r="S2333" i="57"/>
  <c r="S2334" i="57"/>
  <c r="S2335" i="57"/>
  <c r="S2336" i="57"/>
  <c r="S2337" i="57"/>
  <c r="S2338" i="57"/>
  <c r="S2339" i="57"/>
  <c r="S2340" i="57"/>
  <c r="S2341" i="57"/>
  <c r="S2342" i="57"/>
  <c r="S2343" i="57"/>
  <c r="S2344" i="57"/>
  <c r="S2345" i="57"/>
  <c r="S2346" i="57"/>
  <c r="S2347" i="57"/>
  <c r="S2348" i="57"/>
  <c r="S2349" i="57"/>
  <c r="S2350" i="57"/>
  <c r="S2351" i="57"/>
  <c r="S2352" i="57"/>
  <c r="S2353" i="57"/>
  <c r="S2354" i="57"/>
  <c r="S2355" i="57"/>
  <c r="S2356" i="57"/>
  <c r="S2357" i="57"/>
  <c r="S2358" i="57"/>
  <c r="S2359" i="57"/>
  <c r="S2360" i="57"/>
  <c r="S2361" i="57"/>
  <c r="S2362" i="57"/>
  <c r="S2363" i="57"/>
  <c r="S2364" i="57"/>
  <c r="S2365" i="57"/>
  <c r="S2366" i="57"/>
  <c r="S2367" i="57"/>
  <c r="S2368" i="57"/>
  <c r="S2369" i="57"/>
  <c r="S2370" i="57"/>
  <c r="S2371" i="57"/>
  <c r="S2372" i="57"/>
  <c r="S2373" i="57"/>
  <c r="S2374" i="57"/>
  <c r="S2375" i="57"/>
  <c r="S2376" i="57"/>
  <c r="S2377" i="57"/>
  <c r="S2378" i="57"/>
  <c r="S2379" i="57"/>
  <c r="S2380" i="57"/>
  <c r="S2381" i="57"/>
  <c r="S2382" i="57"/>
  <c r="S2383" i="57"/>
  <c r="S2384" i="57"/>
  <c r="S2385" i="57"/>
  <c r="S2386" i="57"/>
  <c r="S2387" i="57"/>
  <c r="S2388" i="57"/>
  <c r="S2389" i="57"/>
  <c r="S2390" i="57"/>
  <c r="S2391" i="57"/>
  <c r="S2392" i="57"/>
  <c r="S2393" i="57"/>
  <c r="S2394" i="57"/>
  <c r="S2395" i="57"/>
  <c r="S2396" i="57"/>
  <c r="S2397" i="57"/>
  <c r="S2398" i="57"/>
  <c r="S2399" i="57"/>
  <c r="S2400" i="57"/>
  <c r="S2401" i="57"/>
  <c r="S2402" i="57"/>
  <c r="S2403" i="57"/>
  <c r="S2404" i="57"/>
  <c r="S2405" i="57"/>
  <c r="S2406" i="57"/>
  <c r="S2407" i="57"/>
  <c r="S2408" i="57"/>
  <c r="S2409" i="57"/>
  <c r="S2410" i="57"/>
  <c r="S2411" i="57"/>
  <c r="S2412" i="57"/>
  <c r="S2413" i="57"/>
  <c r="S2414" i="57"/>
  <c r="S2415" i="57"/>
  <c r="S2416" i="57"/>
  <c r="S2417" i="57"/>
  <c r="S2418" i="57"/>
  <c r="S2419" i="57"/>
  <c r="S2420" i="57"/>
  <c r="S2421" i="57"/>
  <c r="S2422" i="57"/>
  <c r="S2423" i="57"/>
  <c r="S2424" i="57"/>
  <c r="S2425" i="57"/>
  <c r="S2426" i="57"/>
  <c r="S2427" i="57"/>
  <c r="S2428" i="57"/>
  <c r="S2429" i="57"/>
  <c r="S2430" i="57"/>
  <c r="S2431" i="57"/>
  <c r="S2432" i="57"/>
  <c r="S2433" i="57"/>
  <c r="S2434" i="57"/>
  <c r="S2435" i="57"/>
  <c r="S2436" i="57"/>
  <c r="S2437" i="57"/>
  <c r="S2438" i="57"/>
  <c r="S2439" i="57"/>
  <c r="S2440" i="57"/>
  <c r="S2441" i="57"/>
  <c r="S2442" i="57"/>
  <c r="S2443" i="57"/>
  <c r="S2444" i="57"/>
  <c r="S2445" i="57"/>
  <c r="S2446" i="57"/>
  <c r="S2447" i="57"/>
  <c r="S2448" i="57"/>
  <c r="S2449" i="57"/>
  <c r="S2450" i="57"/>
  <c r="S2451" i="57"/>
  <c r="S2452" i="57"/>
  <c r="S2453" i="57"/>
  <c r="S2454" i="57"/>
  <c r="S2455" i="57"/>
  <c r="S2456" i="57"/>
  <c r="S2457" i="57"/>
  <c r="S2458" i="57"/>
  <c r="S2459" i="57"/>
  <c r="S2460" i="57"/>
  <c r="S2461" i="57"/>
  <c r="S2462" i="57"/>
  <c r="S2463" i="57"/>
  <c r="S2464" i="57"/>
  <c r="S2465" i="57"/>
  <c r="S2466" i="57"/>
  <c r="S2467" i="57"/>
  <c r="S2468" i="57"/>
  <c r="S2469" i="57"/>
  <c r="S2470" i="57"/>
  <c r="S2471" i="57"/>
  <c r="S2472" i="57"/>
  <c r="S2473" i="57"/>
  <c r="S2474" i="57"/>
  <c r="S2475" i="57"/>
  <c r="S2476" i="57"/>
  <c r="S2477" i="57"/>
  <c r="S2478" i="57"/>
  <c r="S2479" i="57"/>
  <c r="S2480" i="57"/>
  <c r="S2481" i="57"/>
  <c r="S2482" i="57"/>
  <c r="S2483" i="57"/>
  <c r="S2484" i="57"/>
  <c r="S2485" i="57"/>
  <c r="S2486" i="57"/>
  <c r="S2487" i="57"/>
  <c r="S2488" i="57"/>
  <c r="S2489" i="57"/>
  <c r="S2490" i="57"/>
  <c r="S2491" i="57"/>
  <c r="S2492" i="57"/>
  <c r="S2493" i="57"/>
  <c r="S2494" i="57"/>
  <c r="S2495" i="57"/>
  <c r="S2496" i="57"/>
  <c r="S2497" i="57"/>
  <c r="S2498" i="57"/>
  <c r="S2499" i="57"/>
  <c r="S2500" i="57"/>
  <c r="S2501" i="57"/>
  <c r="S2502" i="57"/>
  <c r="S2503" i="57"/>
  <c r="S2504" i="57"/>
  <c r="S2505" i="57"/>
  <c r="S2506" i="57"/>
  <c r="S2507" i="57"/>
  <c r="S2508" i="57"/>
  <c r="S2509" i="57"/>
  <c r="S2510" i="57"/>
  <c r="S2511" i="57"/>
  <c r="S2512" i="57"/>
  <c r="S2513" i="57"/>
  <c r="S2514" i="57"/>
  <c r="S2515" i="57"/>
  <c r="S2516" i="57"/>
  <c r="S2517" i="57"/>
  <c r="S2518" i="57"/>
  <c r="S2519" i="57"/>
  <c r="S2520" i="57"/>
  <c r="S2521" i="57"/>
  <c r="S2522" i="57"/>
  <c r="S2523" i="57"/>
  <c r="S2524" i="57"/>
  <c r="S2525" i="57"/>
  <c r="S2526" i="57"/>
  <c r="S2527" i="57"/>
  <c r="S2528" i="57"/>
  <c r="S2529" i="57"/>
  <c r="S2530" i="57"/>
  <c r="S2531" i="57"/>
  <c r="S2532" i="57"/>
  <c r="S2533" i="57"/>
  <c r="S2534" i="57"/>
  <c r="S2535" i="57"/>
  <c r="S2536" i="57"/>
  <c r="S2537" i="57"/>
  <c r="S2538" i="57"/>
  <c r="S2539" i="57"/>
  <c r="S2540" i="57"/>
  <c r="S2541" i="57"/>
  <c r="S2542" i="57"/>
  <c r="S2543" i="57"/>
  <c r="S2544" i="57"/>
  <c r="S2545" i="57"/>
  <c r="S2546" i="57"/>
  <c r="S2547" i="57"/>
  <c r="S2548" i="57"/>
  <c r="S2549" i="57"/>
  <c r="S2550" i="57"/>
  <c r="S2551" i="57"/>
  <c r="S2552" i="57"/>
  <c r="S2553" i="57"/>
  <c r="S2554" i="57"/>
  <c r="S2555" i="57"/>
  <c r="S2556" i="57"/>
  <c r="S2557" i="57"/>
  <c r="S2558" i="57"/>
  <c r="S2559" i="57"/>
  <c r="S2560" i="57"/>
  <c r="S2561" i="57"/>
  <c r="S2562" i="57"/>
  <c r="S2563" i="57"/>
  <c r="S2564" i="57"/>
  <c r="S2565" i="57"/>
  <c r="S2566" i="57"/>
  <c r="S2567" i="57"/>
  <c r="S2568" i="57"/>
  <c r="S2569" i="57"/>
  <c r="S2570" i="57"/>
  <c r="S2571" i="57"/>
  <c r="S2572" i="57"/>
  <c r="S2573" i="57"/>
  <c r="S2574" i="57"/>
  <c r="S2575" i="57"/>
  <c r="S2576" i="57"/>
  <c r="S2577" i="57"/>
  <c r="S2578" i="57"/>
  <c r="S2579" i="57"/>
  <c r="S2580" i="57"/>
  <c r="S2581" i="57"/>
  <c r="S2582" i="57"/>
  <c r="S2583" i="57"/>
  <c r="S2584" i="57"/>
  <c r="S2585" i="57"/>
  <c r="S2586" i="57"/>
  <c r="S2587" i="57"/>
  <c r="S2588" i="57"/>
  <c r="S2589" i="57"/>
  <c r="S2590" i="57"/>
  <c r="S2591" i="57"/>
  <c r="S2592" i="57"/>
  <c r="S2593" i="57"/>
  <c r="S2594" i="57"/>
  <c r="S2595" i="57"/>
  <c r="S2596" i="57"/>
  <c r="S2597" i="57"/>
  <c r="S2598" i="57"/>
  <c r="S2599" i="57"/>
  <c r="S2600" i="57"/>
  <c r="S2601" i="57"/>
  <c r="S2602" i="57"/>
  <c r="S2603" i="57"/>
  <c r="S2604" i="57"/>
  <c r="S2605" i="57"/>
  <c r="S2606" i="57"/>
  <c r="S2607" i="57"/>
  <c r="S2608" i="57"/>
  <c r="S2609" i="57"/>
  <c r="S2610" i="57"/>
  <c r="S2611" i="57"/>
  <c r="S2612" i="57"/>
  <c r="S2613" i="57"/>
  <c r="S2614" i="57"/>
  <c r="S2615" i="57"/>
  <c r="S2616" i="57"/>
  <c r="S2617" i="57"/>
  <c r="S2618" i="57"/>
  <c r="S2619" i="57"/>
  <c r="S2620" i="57"/>
  <c r="S2621" i="57"/>
  <c r="S2622" i="57"/>
  <c r="S2623" i="57"/>
  <c r="S2624" i="57"/>
  <c r="S2625" i="57"/>
  <c r="S2626" i="57"/>
  <c r="S2627" i="57"/>
  <c r="S2628" i="57"/>
  <c r="S2629" i="57"/>
  <c r="S2630" i="57"/>
  <c r="S2631" i="57"/>
  <c r="S2632" i="57"/>
  <c r="S2633" i="57"/>
  <c r="S2634" i="57"/>
  <c r="S2635" i="57"/>
  <c r="S2636" i="57"/>
  <c r="S2637" i="57"/>
  <c r="S2638" i="57"/>
  <c r="S2639" i="57"/>
  <c r="S2640" i="57"/>
  <c r="S2641" i="57"/>
  <c r="S2642" i="57"/>
  <c r="S2643" i="57"/>
  <c r="S2644" i="57"/>
  <c r="S2645" i="57"/>
  <c r="S2646" i="57"/>
  <c r="S2647" i="57"/>
  <c r="S2648" i="57"/>
  <c r="S2649" i="57"/>
  <c r="S2650" i="57"/>
  <c r="S2651" i="57"/>
  <c r="S2652" i="57"/>
  <c r="S2653" i="57"/>
  <c r="S2654" i="57"/>
  <c r="S2655" i="57"/>
  <c r="S2656" i="57"/>
  <c r="S2657" i="57"/>
  <c r="S2658" i="57"/>
  <c r="S2659" i="57"/>
  <c r="S2660" i="57"/>
  <c r="S2661" i="57"/>
  <c r="S2662" i="57"/>
  <c r="S2663" i="57"/>
  <c r="S2664" i="57"/>
  <c r="S2665" i="57"/>
  <c r="S2666" i="57"/>
  <c r="S2667" i="57"/>
  <c r="S2668" i="57"/>
  <c r="S2669" i="57"/>
  <c r="S2670" i="57"/>
  <c r="S2671" i="57"/>
  <c r="S2672" i="57"/>
  <c r="S2673" i="57"/>
  <c r="S2674" i="57"/>
  <c r="S2675" i="57"/>
  <c r="S2676" i="57"/>
  <c r="S2677" i="57"/>
  <c r="S2678" i="57"/>
  <c r="S2679" i="57"/>
  <c r="S2680" i="57"/>
  <c r="S2681" i="57"/>
  <c r="S2682" i="57"/>
  <c r="S2683" i="57"/>
  <c r="S2684" i="57"/>
  <c r="S2685" i="57"/>
  <c r="S2686" i="57"/>
  <c r="S2687" i="57"/>
  <c r="S2688" i="57"/>
  <c r="S2689" i="57"/>
  <c r="S2690" i="57"/>
  <c r="S2691" i="57"/>
  <c r="S2692" i="57"/>
  <c r="S2693" i="57"/>
  <c r="S2694" i="57"/>
  <c r="S2695" i="57"/>
  <c r="S2696" i="57"/>
  <c r="S2697" i="57"/>
  <c r="S2698" i="57"/>
  <c r="S2699" i="57"/>
  <c r="S2700" i="57"/>
  <c r="S2701" i="57"/>
  <c r="S2702" i="57"/>
  <c r="S2703" i="57"/>
  <c r="S2704" i="57"/>
  <c r="S2705" i="57"/>
  <c r="S2706" i="57"/>
  <c r="S2707" i="57"/>
  <c r="S2708" i="57"/>
  <c r="S2709" i="57"/>
  <c r="S2710" i="57"/>
  <c r="S2711" i="57"/>
  <c r="S2712" i="57"/>
  <c r="S2713" i="57"/>
  <c r="S2714" i="57"/>
  <c r="S2715" i="57"/>
  <c r="S2716" i="57"/>
  <c r="S2717" i="57"/>
  <c r="S2718" i="57"/>
  <c r="S2719" i="57"/>
  <c r="S2720" i="57"/>
  <c r="S2721" i="57"/>
  <c r="S2722" i="57"/>
  <c r="S2723" i="57"/>
  <c r="S2724" i="57"/>
  <c r="S2725" i="57"/>
  <c r="S2726" i="57"/>
  <c r="S2727" i="57"/>
  <c r="S2728" i="57"/>
  <c r="S2729" i="57"/>
  <c r="S2730" i="57"/>
  <c r="S2731" i="57"/>
  <c r="S2732" i="57"/>
  <c r="S2733" i="57"/>
  <c r="S2734" i="57"/>
  <c r="S2735" i="57"/>
  <c r="S2736" i="57"/>
  <c r="S2737" i="57"/>
  <c r="S2738" i="57"/>
  <c r="S2739" i="57"/>
  <c r="S2740" i="57"/>
  <c r="S2741" i="57"/>
  <c r="S2742" i="57"/>
  <c r="S2743" i="57"/>
  <c r="S2744" i="57"/>
  <c r="S2745" i="57"/>
  <c r="S2746" i="57"/>
  <c r="S2747" i="57"/>
  <c r="S2748" i="57"/>
  <c r="S2749" i="57"/>
  <c r="S2750" i="57"/>
  <c r="S2751" i="57"/>
  <c r="S2752" i="57"/>
  <c r="S2753" i="57"/>
  <c r="S2754" i="57"/>
  <c r="S2755" i="57"/>
  <c r="S2756" i="57"/>
  <c r="S2757" i="57"/>
  <c r="S2758" i="57"/>
  <c r="S2759" i="57"/>
  <c r="S2760" i="57"/>
  <c r="S2761" i="57"/>
  <c r="S2762" i="57"/>
  <c r="S2763" i="57"/>
  <c r="S2764" i="57"/>
  <c r="S2765" i="57"/>
  <c r="S2766" i="57"/>
  <c r="S2767" i="57"/>
  <c r="S2768" i="57"/>
  <c r="S2769" i="57"/>
  <c r="S2770" i="57"/>
  <c r="S2771" i="57"/>
  <c r="S2772" i="57"/>
  <c r="S2773" i="57"/>
  <c r="S2774" i="57"/>
  <c r="S2775" i="57"/>
  <c r="S2776" i="57"/>
  <c r="S2777" i="57"/>
  <c r="S2778" i="57"/>
  <c r="S2779" i="57"/>
  <c r="S2780" i="57"/>
  <c r="S2781" i="57"/>
  <c r="S2782" i="57"/>
  <c r="S2783" i="57"/>
  <c r="S2784" i="57"/>
  <c r="S2785" i="57"/>
  <c r="S2786" i="57"/>
  <c r="S2787" i="57"/>
  <c r="S2788" i="57"/>
  <c r="S2789" i="57"/>
  <c r="S2790" i="57"/>
  <c r="S2791" i="57"/>
  <c r="S2792" i="57"/>
  <c r="S2793" i="57"/>
  <c r="S2794" i="57"/>
  <c r="S2795" i="57"/>
  <c r="S2796" i="57"/>
  <c r="S2797" i="57"/>
  <c r="S2798" i="57"/>
  <c r="S2799" i="57"/>
  <c r="S2800" i="57"/>
  <c r="S2801" i="57"/>
  <c r="S2802" i="57"/>
  <c r="S2803" i="57"/>
  <c r="S2804" i="57"/>
  <c r="S2805" i="57"/>
  <c r="S2806" i="57"/>
  <c r="S2807" i="57"/>
  <c r="S2808" i="57"/>
  <c r="S2809" i="57"/>
  <c r="S2810" i="57"/>
  <c r="S2811" i="57"/>
  <c r="S2812" i="57"/>
  <c r="S2813" i="57"/>
  <c r="S2814" i="57"/>
  <c r="S2815" i="57"/>
  <c r="S2816" i="57"/>
  <c r="S2817" i="57"/>
  <c r="S2818" i="57"/>
  <c r="S2819" i="57"/>
  <c r="S2820" i="57"/>
  <c r="S2821" i="57"/>
  <c r="S2822" i="57"/>
  <c r="S2823" i="57"/>
  <c r="S2824" i="57"/>
  <c r="S2825" i="57"/>
  <c r="S2826" i="57"/>
  <c r="S2827" i="57"/>
  <c r="S2828" i="57"/>
  <c r="S2829" i="57"/>
  <c r="S2830" i="57"/>
  <c r="S2831" i="57"/>
  <c r="S2832" i="57"/>
  <c r="S2833" i="57"/>
  <c r="S2834" i="57"/>
  <c r="S2835" i="57"/>
  <c r="S2836" i="57"/>
  <c r="S2837" i="57"/>
  <c r="S2838" i="57"/>
  <c r="S2839" i="57"/>
  <c r="S2840" i="57"/>
  <c r="S2841" i="57"/>
  <c r="S2842" i="57"/>
  <c r="S2843" i="57"/>
  <c r="S2844" i="57"/>
  <c r="S2845" i="57"/>
  <c r="S2846" i="57"/>
  <c r="S2847" i="57"/>
  <c r="S2848" i="57"/>
  <c r="S2849" i="57"/>
  <c r="S2850" i="57"/>
  <c r="S2851" i="57"/>
  <c r="S2852" i="57"/>
  <c r="S2853" i="57"/>
  <c r="S2854" i="57"/>
  <c r="S2855" i="57"/>
  <c r="S2856" i="57"/>
  <c r="S2857" i="57"/>
  <c r="S2858" i="57"/>
  <c r="S2859" i="57"/>
  <c r="S2860" i="57"/>
  <c r="S2861" i="57"/>
  <c r="S2862" i="57"/>
  <c r="S2863" i="57"/>
  <c r="S2864" i="57"/>
  <c r="S2865" i="57"/>
  <c r="S2866" i="57"/>
  <c r="S2867" i="57"/>
  <c r="S2868" i="57"/>
  <c r="S2869" i="57"/>
  <c r="S2870" i="57"/>
  <c r="S2871" i="57"/>
  <c r="S2872" i="57"/>
  <c r="S2873" i="57"/>
  <c r="S2874" i="57"/>
  <c r="S2875" i="57"/>
  <c r="S2876" i="57"/>
  <c r="S2877" i="57"/>
  <c r="S2878" i="57"/>
  <c r="S2879" i="57"/>
  <c r="S2880" i="57"/>
  <c r="S2881" i="57"/>
  <c r="S2882" i="57"/>
  <c r="S2883" i="57"/>
  <c r="S2884" i="57"/>
  <c r="S2885" i="57"/>
  <c r="S2886" i="57"/>
  <c r="S2887" i="57"/>
  <c r="S2888" i="57"/>
  <c r="S2889" i="57"/>
  <c r="S2890" i="57"/>
  <c r="S2891" i="57"/>
  <c r="S2892" i="57"/>
  <c r="S2893" i="57"/>
  <c r="S2894" i="57"/>
  <c r="S2895" i="57"/>
  <c r="S2896" i="57"/>
  <c r="S2897" i="57"/>
  <c r="S2898" i="57"/>
  <c r="S2899" i="57"/>
  <c r="S2900" i="57"/>
  <c r="S2901" i="57"/>
  <c r="S2902" i="57"/>
  <c r="S2903" i="57"/>
  <c r="S2904" i="57"/>
  <c r="S2905" i="57"/>
  <c r="S2906" i="57"/>
  <c r="S2907" i="57"/>
  <c r="S2908" i="57"/>
  <c r="S2909" i="57"/>
  <c r="S2910" i="57"/>
  <c r="S2911" i="57"/>
  <c r="S2912" i="57"/>
  <c r="S2913" i="57"/>
  <c r="S2914" i="57"/>
  <c r="S2915" i="57"/>
  <c r="S2916" i="57"/>
  <c r="S2917" i="57"/>
  <c r="S2918" i="57"/>
  <c r="S2919" i="57"/>
  <c r="S2920" i="57"/>
  <c r="S2921" i="57"/>
  <c r="S2922" i="57"/>
  <c r="S2923" i="57"/>
  <c r="S2924" i="57"/>
  <c r="S2925" i="57"/>
  <c r="S2926" i="57"/>
  <c r="S2927" i="57"/>
  <c r="S2928" i="57"/>
  <c r="S2929" i="57"/>
  <c r="S2930" i="57"/>
  <c r="S2931" i="57"/>
  <c r="S2932" i="57"/>
  <c r="S2933" i="57"/>
  <c r="S2934" i="57"/>
  <c r="S2935" i="57"/>
  <c r="S2936" i="57"/>
  <c r="S2937" i="57"/>
  <c r="S2938" i="57"/>
  <c r="S2939" i="57"/>
  <c r="S2940" i="57"/>
  <c r="S2941" i="57"/>
  <c r="S2942" i="57"/>
  <c r="S2943" i="57"/>
  <c r="S2944" i="57"/>
  <c r="S2945" i="57"/>
  <c r="S2946" i="57"/>
  <c r="S2947" i="57"/>
  <c r="S2948" i="57"/>
  <c r="S2949" i="57"/>
  <c r="S2950" i="57"/>
  <c r="S2951" i="57"/>
  <c r="S2952" i="57"/>
  <c r="S2953" i="57"/>
  <c r="S2954" i="57"/>
  <c r="S2955" i="57"/>
  <c r="S2956" i="57"/>
  <c r="S2957" i="57"/>
  <c r="S2958" i="57"/>
  <c r="S2959" i="57"/>
  <c r="S2960" i="57"/>
  <c r="S2961" i="57"/>
  <c r="S2962" i="57"/>
  <c r="S2963" i="57"/>
  <c r="S2964" i="57"/>
  <c r="S2965" i="57"/>
  <c r="S2966" i="57"/>
  <c r="S2967" i="57"/>
  <c r="S2968" i="57"/>
  <c r="S2969" i="57"/>
  <c r="S2970" i="57"/>
  <c r="S2971" i="57"/>
  <c r="S2972" i="57"/>
  <c r="S2973" i="57"/>
  <c r="S2974" i="57"/>
  <c r="S2975" i="57"/>
  <c r="S2976" i="57"/>
  <c r="S2977" i="57"/>
  <c r="S2978" i="57"/>
  <c r="S2979" i="57"/>
  <c r="S2980" i="57"/>
  <c r="S2981" i="57"/>
  <c r="S2982" i="57"/>
  <c r="S2983" i="57"/>
  <c r="S2984" i="57"/>
  <c r="S2985" i="57"/>
  <c r="S2986" i="57"/>
  <c r="S2987" i="57"/>
  <c r="S2988" i="57"/>
  <c r="S2989" i="57"/>
  <c r="S2990" i="57"/>
  <c r="S2991" i="57"/>
  <c r="S2992" i="57"/>
  <c r="S2993" i="57"/>
  <c r="S2994" i="57"/>
  <c r="S2995" i="57"/>
  <c r="S2996" i="57"/>
  <c r="S2997" i="57"/>
  <c r="S2998" i="57"/>
  <c r="S2999" i="57"/>
  <c r="S3000" i="57"/>
  <c r="S3001" i="57"/>
  <c r="S3002" i="57"/>
  <c r="S3003" i="57"/>
  <c r="S3004" i="57"/>
  <c r="S3005" i="57"/>
  <c r="S3006" i="57"/>
  <c r="S3007" i="57"/>
  <c r="S3008" i="57"/>
  <c r="S3009" i="57"/>
  <c r="S3010" i="57"/>
  <c r="S3011" i="57"/>
  <c r="S3012" i="57"/>
  <c r="S3013" i="57"/>
  <c r="S3014" i="57"/>
  <c r="S3015" i="57"/>
  <c r="S3016" i="57"/>
  <c r="S3017" i="57"/>
  <c r="S3018" i="57"/>
  <c r="S3019" i="57"/>
  <c r="S3020" i="57"/>
  <c r="S3021" i="57"/>
  <c r="S3022" i="57"/>
  <c r="S3023" i="57"/>
  <c r="S3024" i="57"/>
  <c r="S3025" i="57"/>
  <c r="S3026" i="57"/>
  <c r="S3027" i="57"/>
  <c r="S3028" i="57"/>
  <c r="S3029" i="57"/>
  <c r="S3030" i="57"/>
  <c r="S3031" i="57"/>
  <c r="S3032" i="57"/>
  <c r="S3033" i="57"/>
  <c r="S3034" i="57"/>
  <c r="S3035" i="57"/>
  <c r="S3036" i="57"/>
  <c r="S3037" i="57"/>
  <c r="S3038" i="57"/>
  <c r="S3039" i="57"/>
  <c r="S3040" i="57"/>
  <c r="S3041" i="57"/>
  <c r="S3042" i="57"/>
  <c r="S3043" i="57"/>
  <c r="S3044" i="57"/>
  <c r="S3045" i="57"/>
  <c r="S3046" i="57"/>
  <c r="S3047" i="57"/>
  <c r="S3048" i="57"/>
  <c r="S3049" i="57"/>
  <c r="S3050" i="57"/>
  <c r="S3051" i="57"/>
  <c r="S3052" i="57"/>
  <c r="S3053" i="57"/>
  <c r="S3054" i="57"/>
  <c r="S3055" i="57"/>
  <c r="S3056" i="57"/>
  <c r="S3057" i="57"/>
  <c r="S3058" i="57"/>
  <c r="S3059" i="57"/>
  <c r="S3060" i="57"/>
  <c r="S3061" i="57"/>
  <c r="S3062" i="57"/>
  <c r="S3063" i="57"/>
  <c r="S3064" i="57"/>
  <c r="S3065" i="57"/>
  <c r="S3066" i="57"/>
  <c r="S3067" i="57"/>
  <c r="S3068" i="57"/>
  <c r="S3069" i="57"/>
  <c r="S3070" i="57"/>
  <c r="S3071" i="57"/>
  <c r="S3072" i="57"/>
  <c r="S3073" i="57"/>
  <c r="S3074" i="57"/>
  <c r="S3075" i="57"/>
  <c r="S3076" i="57"/>
  <c r="S3077" i="57"/>
  <c r="S3078" i="57"/>
  <c r="S3079" i="57"/>
  <c r="S3080" i="57"/>
  <c r="S3081" i="57"/>
  <c r="S3082" i="57"/>
  <c r="S3083" i="57"/>
  <c r="S3084" i="57"/>
  <c r="S3085" i="57"/>
  <c r="S3086" i="57"/>
  <c r="S3087" i="57"/>
  <c r="S3088" i="57"/>
  <c r="S3089" i="57"/>
  <c r="S3090" i="57"/>
  <c r="S3091" i="57"/>
  <c r="S3092" i="57"/>
  <c r="S3093" i="57"/>
  <c r="S3094" i="57"/>
  <c r="S3095" i="57"/>
  <c r="S3096" i="57"/>
  <c r="S3097" i="57"/>
  <c r="S3098" i="57"/>
  <c r="S3099" i="57"/>
  <c r="S3100" i="57"/>
  <c r="S3101" i="57"/>
  <c r="S3102" i="57"/>
  <c r="S3103" i="57"/>
  <c r="S3104" i="57"/>
  <c r="S3105" i="57"/>
  <c r="S3106" i="57"/>
  <c r="S3107" i="57"/>
  <c r="S3108" i="57"/>
  <c r="S3109" i="57"/>
  <c r="S3110" i="57"/>
  <c r="S3111" i="57"/>
  <c r="S3112" i="57"/>
  <c r="S3113" i="57"/>
  <c r="S3114" i="57"/>
  <c r="S3115" i="57"/>
  <c r="S3116" i="57"/>
  <c r="S3117" i="57"/>
  <c r="S3118" i="57"/>
  <c r="S3119" i="57"/>
  <c r="S3120" i="57"/>
  <c r="S3121" i="57"/>
  <c r="S3122" i="57"/>
  <c r="S3123" i="57"/>
  <c r="S3124" i="57"/>
  <c r="S3125" i="57"/>
  <c r="S3126" i="57"/>
  <c r="S3127" i="57"/>
  <c r="S3128" i="57"/>
  <c r="S3129" i="57"/>
  <c r="S3130" i="57"/>
  <c r="S3131" i="57"/>
  <c r="S3132" i="57"/>
  <c r="S3133" i="57"/>
  <c r="S3134" i="57"/>
  <c r="S3135" i="57"/>
  <c r="S3136" i="57"/>
  <c r="S3137" i="57"/>
  <c r="S3138" i="57"/>
  <c r="S3139" i="57"/>
  <c r="S3140" i="57"/>
  <c r="S3141" i="57"/>
  <c r="S3142" i="57"/>
  <c r="S3143" i="57"/>
  <c r="S3144" i="57"/>
  <c r="S3145" i="57"/>
  <c r="S3146" i="57"/>
  <c r="S3147" i="57"/>
  <c r="S3148" i="57"/>
  <c r="S3149" i="57"/>
  <c r="S3150" i="57"/>
  <c r="S3151" i="57"/>
  <c r="S3152" i="57"/>
  <c r="S3153" i="57"/>
  <c r="S3154" i="57"/>
  <c r="S3155" i="57"/>
  <c r="S3156" i="57"/>
  <c r="S3157" i="57"/>
  <c r="S3158" i="57"/>
  <c r="S3159" i="57"/>
  <c r="S3160" i="57"/>
  <c r="S3161" i="57"/>
  <c r="S3162" i="57"/>
  <c r="S3163" i="57"/>
  <c r="S3164" i="57"/>
  <c r="S3165" i="57"/>
  <c r="S3166" i="57"/>
  <c r="S3167" i="57"/>
  <c r="S3168" i="57"/>
  <c r="S3169" i="57"/>
  <c r="S3170" i="57"/>
  <c r="S3171" i="57"/>
  <c r="S3172" i="57"/>
  <c r="S3173" i="57"/>
  <c r="S3174" i="57"/>
  <c r="S3175" i="57"/>
  <c r="S3176" i="57"/>
  <c r="S3177" i="57"/>
  <c r="S3178" i="57"/>
  <c r="S3179" i="57"/>
  <c r="S3180" i="57"/>
  <c r="S3181" i="57"/>
  <c r="S3182" i="57"/>
  <c r="S3183" i="57"/>
  <c r="S3184" i="57"/>
  <c r="S3185" i="57"/>
  <c r="S3186" i="57"/>
  <c r="S3187" i="57"/>
  <c r="S3188" i="57"/>
  <c r="S3189" i="57"/>
  <c r="S3190" i="57"/>
  <c r="S3191" i="57"/>
  <c r="S3192" i="57"/>
  <c r="S3193" i="57"/>
  <c r="S3194" i="57"/>
  <c r="S3195" i="57"/>
  <c r="S3196" i="57"/>
  <c r="S3197" i="57"/>
  <c r="S3198" i="57"/>
  <c r="S3199" i="57"/>
  <c r="S3200" i="57"/>
  <c r="S3201" i="57"/>
  <c r="S3202" i="57"/>
  <c r="S3203" i="57"/>
  <c r="S3204" i="57"/>
  <c r="S3205" i="57"/>
  <c r="S3206" i="57"/>
  <c r="S3207" i="57"/>
  <c r="S3208" i="57"/>
  <c r="S3209" i="57"/>
  <c r="S3210" i="57"/>
  <c r="S3211" i="57"/>
  <c r="S3212" i="57"/>
  <c r="S3213" i="57"/>
  <c r="S3214" i="57"/>
  <c r="S3215" i="57"/>
  <c r="S3216" i="57"/>
  <c r="S3217" i="57"/>
  <c r="S3218" i="57"/>
  <c r="S3219" i="57"/>
  <c r="S3220" i="57"/>
  <c r="S3221" i="57"/>
  <c r="S3222" i="57"/>
  <c r="S3223" i="57"/>
  <c r="S3224" i="57"/>
  <c r="S3225" i="57"/>
  <c r="S3226" i="57"/>
  <c r="S3227" i="57"/>
  <c r="S3228" i="57"/>
  <c r="S3229" i="57"/>
  <c r="S3230" i="57"/>
  <c r="S3231" i="57"/>
  <c r="S3232" i="57"/>
  <c r="S3233" i="57"/>
  <c r="S3234" i="57"/>
  <c r="S3235" i="57"/>
  <c r="S3236" i="57"/>
  <c r="S3237" i="57"/>
  <c r="S3238" i="57"/>
  <c r="S3239" i="57"/>
  <c r="S3240" i="57"/>
  <c r="S3241" i="57"/>
  <c r="S3242" i="57"/>
  <c r="S3243" i="57"/>
  <c r="S3244" i="57"/>
  <c r="S3245" i="57"/>
  <c r="S3246" i="57"/>
  <c r="S3247" i="57"/>
  <c r="S3248" i="57"/>
  <c r="S3249" i="57"/>
  <c r="S3250" i="57"/>
  <c r="S3251" i="57"/>
  <c r="S3252" i="57"/>
  <c r="S3253" i="57"/>
  <c r="S3254" i="57"/>
  <c r="S3255" i="57"/>
  <c r="S3256" i="57"/>
  <c r="S3257" i="57"/>
  <c r="S3258" i="57"/>
  <c r="S3259" i="57"/>
  <c r="S3260" i="57"/>
  <c r="S3261" i="57"/>
  <c r="S3262" i="57"/>
  <c r="S3263" i="57"/>
  <c r="S3264" i="57"/>
  <c r="S3265" i="57"/>
  <c r="S3266" i="57"/>
  <c r="S3267" i="57"/>
  <c r="S3268" i="57"/>
  <c r="S3269" i="57"/>
  <c r="S3270" i="57"/>
  <c r="S3271" i="57"/>
  <c r="S3272" i="57"/>
  <c r="S3273" i="57"/>
  <c r="S3274" i="57"/>
  <c r="S3275" i="57"/>
  <c r="S3276" i="57"/>
  <c r="S3277" i="57"/>
  <c r="S3278" i="57"/>
  <c r="S3279" i="57"/>
  <c r="S3280" i="57"/>
  <c r="S3281" i="57"/>
  <c r="S3282" i="57"/>
  <c r="S3283" i="57"/>
  <c r="S3284" i="57"/>
  <c r="S3285" i="57"/>
  <c r="S3286" i="57"/>
  <c r="S3287" i="57"/>
  <c r="S3288" i="57"/>
  <c r="S3289" i="57"/>
  <c r="S3290" i="57"/>
  <c r="S3291" i="57"/>
  <c r="S3292" i="57"/>
  <c r="S3293" i="57"/>
  <c r="S3294" i="57"/>
  <c r="S3295" i="57"/>
  <c r="S3296" i="57"/>
  <c r="S3297" i="57"/>
  <c r="S3298" i="57"/>
  <c r="S3299" i="57"/>
  <c r="S3300" i="57"/>
  <c r="S3301" i="57"/>
  <c r="S3302" i="57"/>
  <c r="S3303" i="57"/>
  <c r="S3304" i="57"/>
  <c r="S3305" i="57"/>
  <c r="S3306" i="57"/>
  <c r="S3307" i="57"/>
  <c r="S3308" i="57"/>
  <c r="S3309" i="57"/>
  <c r="S3310" i="57"/>
  <c r="S3311" i="57"/>
  <c r="S3312" i="57"/>
  <c r="S3313" i="57"/>
  <c r="S3314" i="57"/>
  <c r="S3315" i="57"/>
  <c r="S3316" i="57"/>
  <c r="S3317" i="57"/>
  <c r="S3318" i="57"/>
  <c r="S3319" i="57"/>
  <c r="S3320" i="57"/>
  <c r="S3321" i="57"/>
  <c r="S3322" i="57"/>
  <c r="S3323" i="57"/>
  <c r="S3324" i="57"/>
  <c r="S3325" i="57"/>
  <c r="S3326" i="57"/>
  <c r="S3327" i="57"/>
  <c r="S3328" i="57"/>
  <c r="S3329" i="57"/>
  <c r="S3330" i="57"/>
  <c r="S3331" i="57"/>
  <c r="S3332" i="57"/>
  <c r="S3333" i="57"/>
  <c r="S3334" i="57"/>
  <c r="S3335" i="57"/>
  <c r="S3336" i="57"/>
  <c r="S3337" i="57"/>
  <c r="S3338" i="57"/>
  <c r="S3339" i="57"/>
  <c r="S3340" i="57"/>
  <c r="S3341" i="57"/>
  <c r="S3342" i="57"/>
  <c r="S3343" i="57"/>
  <c r="S3344" i="57"/>
  <c r="S3345" i="57"/>
  <c r="S3346" i="57"/>
  <c r="S3347" i="57"/>
  <c r="S3348" i="57"/>
  <c r="S3349" i="57"/>
  <c r="S3350" i="57"/>
  <c r="S3351" i="57"/>
  <c r="S3352" i="57"/>
  <c r="S3353" i="57"/>
  <c r="S3354" i="57"/>
  <c r="S3355" i="57"/>
  <c r="S3356" i="57"/>
  <c r="S3357" i="57"/>
  <c r="S3358" i="57"/>
  <c r="S3359" i="57"/>
  <c r="S3360" i="57"/>
  <c r="S3361" i="57"/>
  <c r="S3362" i="57"/>
  <c r="S3363" i="57"/>
  <c r="S3364" i="57"/>
  <c r="S3365" i="57"/>
  <c r="S3366" i="57"/>
  <c r="S3367" i="57"/>
  <c r="S3368" i="57"/>
  <c r="S3369" i="57"/>
  <c r="S3370" i="57"/>
  <c r="S3371" i="57"/>
  <c r="S3372" i="57"/>
  <c r="S3373" i="57"/>
  <c r="S3374" i="57"/>
  <c r="S3375" i="57"/>
  <c r="S3376" i="57"/>
  <c r="S3377" i="57"/>
  <c r="S3378" i="57"/>
  <c r="S3379" i="57"/>
  <c r="S3380" i="57"/>
  <c r="S3381" i="57"/>
  <c r="S3382" i="57"/>
  <c r="S3383" i="57"/>
  <c r="S3384" i="57"/>
  <c r="S3385" i="57"/>
  <c r="S3386" i="57"/>
  <c r="S3387" i="57"/>
  <c r="S3388" i="57"/>
  <c r="S3389" i="57"/>
  <c r="S3390" i="57"/>
  <c r="S3391" i="57"/>
  <c r="S3392" i="57"/>
  <c r="S3393" i="57"/>
  <c r="S3394" i="57"/>
  <c r="S3395" i="57"/>
  <c r="S3396" i="57"/>
  <c r="S3397" i="57"/>
  <c r="S3398" i="57"/>
  <c r="S3399" i="57"/>
  <c r="S3400" i="57"/>
  <c r="S3401" i="57"/>
  <c r="S3402" i="57"/>
  <c r="S3403" i="57"/>
  <c r="S3404" i="57"/>
  <c r="S3405" i="57"/>
  <c r="S3406" i="57"/>
  <c r="S3407" i="57"/>
  <c r="S3408" i="57"/>
  <c r="S3409" i="57"/>
  <c r="S3410" i="57"/>
  <c r="S3411" i="57"/>
  <c r="S3412" i="57"/>
  <c r="S3413" i="57"/>
  <c r="S3414" i="57"/>
  <c r="S3415" i="57"/>
  <c r="S3416" i="57"/>
  <c r="S3417" i="57"/>
  <c r="S3418" i="57"/>
  <c r="S3419" i="57"/>
  <c r="S3420" i="57"/>
  <c r="S3421" i="57"/>
  <c r="S3422" i="57"/>
  <c r="S3423" i="57"/>
  <c r="S3424" i="57"/>
  <c r="S3425" i="57"/>
  <c r="S3426" i="57"/>
  <c r="S3427" i="57"/>
  <c r="S3428" i="57"/>
  <c r="S3429" i="57"/>
  <c r="S3430" i="57"/>
  <c r="S3431" i="57"/>
  <c r="S3432" i="57"/>
  <c r="S3433" i="57"/>
  <c r="S3434" i="57"/>
  <c r="S3435" i="57"/>
  <c r="S3436" i="57"/>
  <c r="S3437" i="57"/>
  <c r="S3438" i="57"/>
  <c r="S3439" i="57"/>
  <c r="S3440" i="57"/>
  <c r="S3441" i="57"/>
  <c r="S3442" i="57"/>
  <c r="S3443" i="57"/>
  <c r="S3444" i="57"/>
  <c r="S3445" i="57"/>
  <c r="S3446" i="57"/>
  <c r="S3447" i="57"/>
  <c r="S3448" i="57"/>
  <c r="S3449" i="57"/>
  <c r="S3450" i="57"/>
  <c r="S3451" i="57"/>
  <c r="S3452" i="57"/>
  <c r="S3453" i="57"/>
  <c r="S3454" i="57"/>
  <c r="S3455" i="57"/>
  <c r="S3456" i="57"/>
  <c r="S3457" i="57"/>
  <c r="S3458" i="57"/>
  <c r="S3459" i="57"/>
  <c r="S3460" i="57"/>
  <c r="S3461" i="57"/>
  <c r="S3462" i="57"/>
  <c r="S3463" i="57"/>
  <c r="S3464" i="57"/>
  <c r="S3465" i="57"/>
  <c r="S3466" i="57"/>
  <c r="S3467" i="57"/>
  <c r="S3468" i="57"/>
  <c r="S3469" i="57"/>
  <c r="S3470" i="57"/>
  <c r="S3471" i="57"/>
  <c r="S3472" i="57"/>
  <c r="S3473" i="57"/>
  <c r="S3474" i="57"/>
  <c r="S3475" i="57"/>
  <c r="S3476" i="57"/>
  <c r="S3477" i="57"/>
  <c r="S3478" i="57"/>
  <c r="S3479" i="57"/>
  <c r="S3480" i="57"/>
  <c r="S3481" i="57"/>
  <c r="S3482" i="57"/>
  <c r="S3483" i="57"/>
  <c r="S3484" i="57"/>
  <c r="S3485" i="57"/>
  <c r="S3486" i="57"/>
  <c r="S3487" i="57"/>
  <c r="S3488" i="57"/>
  <c r="S3489" i="57"/>
  <c r="S3490" i="57"/>
  <c r="S3491" i="57"/>
  <c r="S3492" i="57"/>
  <c r="S3493" i="57"/>
  <c r="S3494" i="57"/>
  <c r="S3495" i="57"/>
  <c r="S3496" i="57"/>
  <c r="S3497" i="57"/>
  <c r="S3498" i="57"/>
  <c r="S3499" i="57"/>
  <c r="S3500" i="57"/>
  <c r="S3501" i="57"/>
  <c r="S3502" i="57"/>
  <c r="S3503" i="57"/>
  <c r="S3504" i="57"/>
  <c r="S3505" i="57"/>
  <c r="S3506" i="57"/>
  <c r="S3507" i="57"/>
  <c r="S3508" i="57"/>
  <c r="S3509" i="57"/>
  <c r="S3510" i="57"/>
  <c r="S3511" i="57"/>
  <c r="S3512" i="57"/>
  <c r="S3513" i="57"/>
  <c r="S3514" i="57"/>
  <c r="S3515" i="57"/>
  <c r="S3516" i="57"/>
  <c r="S3517" i="57"/>
  <c r="S3518" i="57"/>
  <c r="S3519" i="57"/>
  <c r="S3520" i="57"/>
  <c r="S3521" i="57"/>
  <c r="S3522" i="57"/>
  <c r="S3523" i="57"/>
  <c r="S3524" i="57"/>
  <c r="S3525" i="57"/>
  <c r="S3526" i="57"/>
  <c r="S3527" i="57"/>
  <c r="S3528" i="57"/>
  <c r="S3529" i="57"/>
  <c r="S3530" i="57"/>
  <c r="S3531" i="57"/>
  <c r="S3532" i="57"/>
  <c r="S3533" i="57"/>
  <c r="S3534" i="57"/>
  <c r="S3535" i="57"/>
  <c r="S3536" i="57"/>
  <c r="S3537" i="57"/>
  <c r="S3538" i="57"/>
  <c r="S3539" i="57"/>
  <c r="S3540" i="57"/>
  <c r="S3541" i="57"/>
  <c r="S3542" i="57"/>
  <c r="S3543" i="57"/>
  <c r="S3544" i="57"/>
  <c r="S3545" i="57"/>
  <c r="S3546" i="57"/>
  <c r="S3547" i="57"/>
  <c r="S3548" i="57"/>
  <c r="S3549" i="57"/>
  <c r="S3550" i="57"/>
  <c r="S3551" i="57"/>
  <c r="S3552" i="57"/>
  <c r="S3553" i="57"/>
  <c r="S3554" i="57"/>
  <c r="S3555" i="57"/>
  <c r="S3556" i="57"/>
  <c r="S3557" i="57"/>
  <c r="S3558" i="57"/>
  <c r="S3559" i="57"/>
  <c r="S3560" i="57"/>
  <c r="S3561" i="57"/>
  <c r="S3562" i="57"/>
  <c r="S3563" i="57"/>
  <c r="S3564" i="57"/>
  <c r="S3565" i="57"/>
  <c r="S3566" i="57"/>
  <c r="S3567" i="57"/>
  <c r="S3568" i="57"/>
  <c r="S3569" i="57"/>
  <c r="S3570" i="57"/>
  <c r="S3571" i="57"/>
  <c r="S3572" i="57"/>
  <c r="S3573" i="57"/>
  <c r="S3574" i="57"/>
  <c r="S3575" i="57"/>
  <c r="S3576" i="57"/>
  <c r="S3577" i="57"/>
  <c r="S3578" i="57"/>
  <c r="S3579" i="57"/>
  <c r="S3580" i="57"/>
  <c r="S3581" i="57"/>
  <c r="S3582" i="57"/>
  <c r="S3583" i="57"/>
  <c r="S3584" i="57"/>
  <c r="S3585" i="57"/>
  <c r="S3586" i="57"/>
  <c r="S3587" i="57"/>
  <c r="S3588" i="57"/>
  <c r="S3589" i="57"/>
  <c r="S3590" i="57"/>
  <c r="S3591" i="57"/>
  <c r="S3592" i="57"/>
  <c r="S3593" i="57"/>
  <c r="S3594" i="57"/>
  <c r="S3595" i="57"/>
  <c r="S3596" i="57"/>
  <c r="S3597" i="57"/>
  <c r="S3598" i="57"/>
  <c r="S3599" i="57"/>
  <c r="S3600" i="57"/>
  <c r="S3601" i="57"/>
  <c r="S3602" i="57"/>
  <c r="S3603" i="57"/>
  <c r="S3604" i="57"/>
  <c r="S3605" i="57"/>
  <c r="S3606" i="57"/>
  <c r="S3607" i="57"/>
  <c r="S3608" i="57"/>
  <c r="S3609" i="57"/>
  <c r="S3610" i="57"/>
  <c r="S3611" i="57"/>
  <c r="S3612" i="57"/>
  <c r="S3613" i="57"/>
  <c r="S3614" i="57"/>
  <c r="S3615" i="57"/>
  <c r="S3616" i="57"/>
  <c r="S3617" i="57"/>
  <c r="S3618" i="57"/>
  <c r="S3619" i="57"/>
  <c r="S3620" i="57"/>
  <c r="S3621" i="57"/>
  <c r="S3622" i="57"/>
  <c r="S3623" i="57"/>
  <c r="S3624" i="57"/>
  <c r="S3625" i="57"/>
  <c r="S3626" i="57"/>
  <c r="S3627" i="57"/>
  <c r="S3628" i="57"/>
  <c r="S3629" i="57"/>
  <c r="S3630" i="57"/>
  <c r="S3631" i="57"/>
  <c r="S3632" i="57"/>
  <c r="S3633" i="57"/>
  <c r="S3634" i="57"/>
  <c r="S3635" i="57"/>
  <c r="S3636" i="57"/>
  <c r="S3637" i="57"/>
  <c r="S3638" i="57"/>
  <c r="S3639" i="57"/>
  <c r="S3640" i="57"/>
  <c r="S3641" i="57"/>
  <c r="S3642" i="57"/>
  <c r="S3643" i="57"/>
  <c r="S3644" i="57"/>
  <c r="S3645" i="57"/>
  <c r="S3646" i="57"/>
  <c r="S3647" i="57"/>
  <c r="S3648" i="57"/>
  <c r="S3649" i="57"/>
  <c r="S3650" i="57"/>
  <c r="S3651" i="57"/>
  <c r="S3652" i="57"/>
  <c r="S3653" i="57"/>
  <c r="S3654" i="57"/>
  <c r="S3655" i="57"/>
  <c r="S3656" i="57"/>
  <c r="S3657" i="57"/>
  <c r="S3658" i="57"/>
  <c r="S3659" i="57"/>
  <c r="S3660" i="57"/>
  <c r="S3661" i="57"/>
  <c r="S3662" i="57"/>
  <c r="S3663" i="57"/>
  <c r="S3664" i="57"/>
  <c r="S3665" i="57"/>
  <c r="S3666" i="57"/>
  <c r="S3667" i="57"/>
  <c r="S3668" i="57"/>
  <c r="S3669" i="57"/>
  <c r="S3670" i="57"/>
  <c r="S3671" i="57"/>
  <c r="S3672" i="57"/>
  <c r="S3673" i="57"/>
  <c r="S3674" i="57"/>
  <c r="S3675" i="57"/>
  <c r="S3676" i="57"/>
  <c r="S3677" i="57"/>
  <c r="S3678" i="57"/>
  <c r="S3679" i="57"/>
  <c r="S3680" i="57"/>
  <c r="S3681" i="57"/>
  <c r="S3682" i="57"/>
  <c r="S3683" i="57"/>
  <c r="S3684" i="57"/>
  <c r="S3685" i="57"/>
  <c r="S3686" i="57"/>
  <c r="S3687" i="57"/>
  <c r="S3688" i="57"/>
  <c r="S3689" i="57"/>
  <c r="S3690" i="57"/>
  <c r="S3691" i="57"/>
  <c r="S3692" i="57"/>
  <c r="S3693" i="57"/>
  <c r="S3694" i="57"/>
  <c r="S3695" i="57"/>
  <c r="S3696" i="57"/>
  <c r="S3697" i="57"/>
  <c r="S3698" i="57"/>
  <c r="S3699" i="57"/>
  <c r="S3700" i="57"/>
  <c r="S3701" i="57"/>
  <c r="S3702" i="57"/>
  <c r="S3703" i="57"/>
  <c r="S3704" i="57"/>
  <c r="S3705" i="57"/>
  <c r="S3706" i="57"/>
  <c r="S3707" i="57"/>
  <c r="S3708" i="57"/>
  <c r="S3709" i="57"/>
  <c r="S3710" i="57"/>
  <c r="S3711" i="57"/>
  <c r="S3712" i="57"/>
  <c r="S3713" i="57"/>
  <c r="S3714" i="57"/>
  <c r="S3715" i="57"/>
  <c r="S3716" i="57"/>
  <c r="S3717" i="57"/>
  <c r="S3718" i="57"/>
  <c r="S3719" i="57"/>
  <c r="S3720" i="57"/>
  <c r="S3721" i="57"/>
  <c r="S3722" i="57"/>
  <c r="S3723" i="57"/>
  <c r="S3724" i="57"/>
  <c r="S3725" i="57"/>
  <c r="S3726" i="57"/>
  <c r="S3727" i="57"/>
  <c r="S3728" i="57"/>
  <c r="S3729" i="57"/>
  <c r="S3730" i="57"/>
  <c r="S3731" i="57"/>
  <c r="S3732" i="57"/>
  <c r="S3733" i="57"/>
  <c r="S3734" i="57"/>
  <c r="S3735" i="57"/>
  <c r="S3736" i="57"/>
  <c r="S3737" i="57"/>
  <c r="S3738" i="57"/>
  <c r="S3739" i="57"/>
  <c r="S3740" i="57"/>
  <c r="S3741" i="57"/>
  <c r="S3742" i="57"/>
  <c r="S3743" i="57"/>
  <c r="S3744" i="57"/>
  <c r="S3745" i="57"/>
  <c r="S3746" i="57"/>
  <c r="S3747" i="57"/>
  <c r="S3748" i="57"/>
  <c r="S3749" i="57"/>
  <c r="S3750" i="57"/>
  <c r="S3751" i="57"/>
  <c r="S3752" i="57"/>
  <c r="S3753" i="57"/>
  <c r="S3754" i="57"/>
  <c r="S3755" i="57"/>
  <c r="S3756" i="57"/>
  <c r="S3757" i="57"/>
  <c r="S3758" i="57"/>
  <c r="S3759" i="57"/>
  <c r="S3760" i="57"/>
  <c r="S3761" i="57"/>
  <c r="S3762" i="57"/>
  <c r="S3763" i="57"/>
  <c r="S3764" i="57"/>
  <c r="S3765" i="57"/>
  <c r="S3766" i="57"/>
  <c r="S3767" i="57"/>
  <c r="S3768" i="57"/>
  <c r="S3769" i="57"/>
  <c r="S3770" i="57"/>
  <c r="S3771" i="57"/>
  <c r="S3772" i="57"/>
  <c r="S3773" i="57"/>
  <c r="S3774" i="57"/>
  <c r="S3775" i="57"/>
  <c r="S3776" i="57"/>
  <c r="S3777" i="57"/>
  <c r="S3778" i="57"/>
  <c r="S3779" i="57"/>
  <c r="S3780" i="57"/>
  <c r="S3781" i="57"/>
  <c r="S3782" i="57"/>
  <c r="S3783" i="57"/>
  <c r="S3784" i="57"/>
  <c r="S3785" i="57"/>
  <c r="S3786" i="57"/>
  <c r="S3787" i="57"/>
  <c r="S3788" i="57"/>
  <c r="S3789" i="57"/>
  <c r="S3790" i="57"/>
  <c r="S3791" i="57"/>
  <c r="S3792" i="57"/>
  <c r="S3793" i="57"/>
  <c r="S3794" i="57"/>
  <c r="S3795" i="57"/>
  <c r="S3796" i="57"/>
  <c r="S3797" i="57"/>
  <c r="S3798" i="57"/>
  <c r="S3799" i="57"/>
  <c r="S3800" i="57"/>
  <c r="S3801" i="57"/>
  <c r="S3802" i="57"/>
  <c r="S3803" i="57"/>
  <c r="S3804" i="57"/>
  <c r="S3805" i="57"/>
  <c r="S3806" i="57"/>
  <c r="S3807" i="57"/>
  <c r="S3808" i="57"/>
  <c r="S3809" i="57"/>
  <c r="S3810" i="57"/>
  <c r="S3811" i="57"/>
  <c r="S3812" i="57"/>
  <c r="S3813" i="57"/>
  <c r="S3814" i="57"/>
  <c r="S3815" i="57"/>
  <c r="S3816" i="57"/>
  <c r="S3817" i="57"/>
  <c r="S3818" i="57"/>
  <c r="S3819" i="57"/>
  <c r="S3820" i="57"/>
  <c r="S3821" i="57"/>
  <c r="S3822" i="57"/>
  <c r="S3823" i="57"/>
  <c r="S3824" i="57"/>
  <c r="S3825" i="57"/>
  <c r="S3826" i="57"/>
  <c r="S3827" i="57"/>
  <c r="S3828" i="57"/>
  <c r="S3829" i="57"/>
  <c r="S3830" i="57"/>
  <c r="S3831" i="57"/>
  <c r="S3832" i="57"/>
  <c r="S3833" i="57"/>
  <c r="S3834" i="57"/>
  <c r="S3835" i="57"/>
  <c r="S3836" i="57"/>
  <c r="S3837" i="57"/>
  <c r="S3838" i="57"/>
  <c r="S3839" i="57"/>
  <c r="S3840" i="57"/>
  <c r="S3841" i="57"/>
  <c r="S3842" i="57"/>
  <c r="S3843" i="57"/>
  <c r="S3844" i="57"/>
  <c r="S3845" i="57"/>
  <c r="S3846" i="57"/>
  <c r="S3847" i="57"/>
  <c r="S3848" i="57"/>
  <c r="S3849" i="57"/>
  <c r="S3850" i="57"/>
  <c r="S3851" i="57"/>
  <c r="S3852" i="57"/>
  <c r="S3853" i="57"/>
  <c r="S3854" i="57"/>
  <c r="S3855" i="57"/>
  <c r="S3856" i="57"/>
  <c r="S3857" i="57"/>
  <c r="S3858" i="57"/>
  <c r="S3859" i="57"/>
  <c r="S3860" i="57"/>
  <c r="S3861" i="57"/>
  <c r="S3862" i="57"/>
  <c r="S3863" i="57"/>
  <c r="S3864" i="57"/>
  <c r="S3865" i="57"/>
  <c r="S3866" i="57"/>
  <c r="S3867" i="57"/>
  <c r="S3868" i="57"/>
  <c r="S3869" i="57"/>
  <c r="S3870" i="57"/>
  <c r="S3871" i="57"/>
  <c r="S3872" i="57"/>
  <c r="S3873" i="57"/>
  <c r="S3874" i="57"/>
  <c r="S3875" i="57"/>
  <c r="S3876" i="57"/>
  <c r="S3877" i="57"/>
  <c r="S3878" i="57"/>
  <c r="S3879" i="57"/>
  <c r="S3880" i="57"/>
  <c r="S3881" i="57"/>
  <c r="S3882" i="57"/>
  <c r="S3883" i="57"/>
  <c r="S3884" i="57"/>
  <c r="S3885" i="57"/>
  <c r="S3886" i="57"/>
  <c r="S3887" i="57"/>
  <c r="S3888" i="57"/>
  <c r="S3889" i="57"/>
  <c r="S3890" i="57"/>
  <c r="S3891" i="57"/>
  <c r="S3892" i="57"/>
  <c r="S3893" i="57"/>
  <c r="S3894" i="57"/>
  <c r="S3895" i="57"/>
  <c r="S3896" i="57"/>
  <c r="S3897" i="57"/>
  <c r="S3898" i="57"/>
  <c r="S3899" i="57"/>
  <c r="S3900" i="57"/>
  <c r="S3901" i="57"/>
  <c r="S3902" i="57"/>
  <c r="S3903" i="57"/>
  <c r="S3904" i="57"/>
  <c r="S3905" i="57"/>
  <c r="S3906" i="57"/>
  <c r="S3907" i="57"/>
  <c r="S3908" i="57"/>
  <c r="S3909" i="57"/>
  <c r="S3910" i="57"/>
  <c r="S3911" i="57"/>
  <c r="S3912" i="57"/>
  <c r="S3913" i="57"/>
  <c r="S3914" i="57"/>
  <c r="S3915" i="57"/>
  <c r="S3916" i="57"/>
  <c r="S3917" i="57"/>
  <c r="S3918" i="57"/>
  <c r="S3919" i="57"/>
  <c r="S3920" i="57"/>
  <c r="S3921" i="57"/>
  <c r="S3922" i="57"/>
  <c r="S3923" i="57"/>
  <c r="S3924" i="57"/>
  <c r="S3925" i="57"/>
  <c r="S3926" i="57"/>
  <c r="S3927" i="57"/>
  <c r="S3928" i="57"/>
  <c r="S3929" i="57"/>
  <c r="S3930" i="57"/>
  <c r="S3931" i="57"/>
  <c r="S3932" i="57"/>
  <c r="S3933" i="57"/>
  <c r="S3934" i="57"/>
  <c r="S3935" i="57"/>
  <c r="S3936" i="57"/>
  <c r="S3937" i="57"/>
  <c r="S3938" i="57"/>
  <c r="S3939" i="57"/>
  <c r="S3940" i="57"/>
  <c r="S3941" i="57"/>
  <c r="S3942" i="57"/>
  <c r="S3943" i="57"/>
  <c r="S3944" i="57"/>
  <c r="S3945" i="57"/>
  <c r="S3946" i="57"/>
  <c r="S3947" i="57"/>
  <c r="S3948" i="57"/>
  <c r="S3949" i="57"/>
  <c r="S3950" i="57"/>
  <c r="S3951" i="57"/>
  <c r="S3952" i="57"/>
  <c r="S3953" i="57"/>
  <c r="S3954" i="57"/>
  <c r="S3955" i="57"/>
  <c r="S3956" i="57"/>
  <c r="S3957" i="57"/>
  <c r="S3958" i="57"/>
  <c r="S3959" i="57"/>
  <c r="S3960" i="57"/>
  <c r="S3961" i="57"/>
  <c r="S3962" i="57"/>
  <c r="S3963" i="57"/>
  <c r="S3964" i="57"/>
  <c r="S3965" i="57"/>
  <c r="S3966" i="57"/>
  <c r="S3967" i="57"/>
  <c r="S3968" i="57"/>
  <c r="S3969" i="57"/>
  <c r="S3970" i="57"/>
  <c r="S3971" i="57"/>
  <c r="S3972" i="57"/>
  <c r="S3973" i="57"/>
  <c r="S3974" i="57"/>
  <c r="S3975" i="57"/>
  <c r="S3976" i="57"/>
  <c r="S3977" i="57"/>
  <c r="S3978" i="57"/>
  <c r="S3979" i="57"/>
  <c r="S3980" i="57"/>
  <c r="S3981" i="57"/>
  <c r="S3982" i="57"/>
  <c r="S3983" i="57"/>
  <c r="S3984" i="57"/>
  <c r="S3985" i="57"/>
  <c r="S3986" i="57"/>
  <c r="S3987" i="57"/>
  <c r="S3988" i="57"/>
  <c r="S3989" i="57"/>
  <c r="S3990" i="57"/>
  <c r="S3991" i="57"/>
  <c r="S3992" i="57"/>
  <c r="S3993" i="57"/>
  <c r="S3994" i="57"/>
  <c r="S3995" i="57"/>
  <c r="S3996" i="57"/>
  <c r="S3997" i="57"/>
  <c r="S3998" i="57"/>
  <c r="S3999" i="57"/>
  <c r="S4000" i="57"/>
  <c r="S4001" i="57"/>
  <c r="S4002" i="57"/>
  <c r="S4003" i="57"/>
  <c r="S4004" i="57"/>
  <c r="S4005" i="57"/>
  <c r="S4006" i="57"/>
  <c r="S4007" i="57"/>
  <c r="S4008" i="57"/>
  <c r="S4009" i="57"/>
  <c r="S4010" i="57"/>
  <c r="S4011" i="57"/>
  <c r="S4012" i="57"/>
  <c r="S4013" i="57"/>
  <c r="S4014" i="57"/>
  <c r="S4015" i="57"/>
  <c r="S4016" i="57"/>
  <c r="S4017" i="57"/>
  <c r="S4018" i="57"/>
  <c r="S4019" i="57"/>
  <c r="S4020" i="57"/>
  <c r="S4021" i="57"/>
  <c r="S4022" i="57"/>
  <c r="S4023" i="57"/>
  <c r="S4024" i="57"/>
  <c r="S4025" i="57"/>
  <c r="S4026" i="57"/>
  <c r="S4027" i="57"/>
  <c r="S4028" i="57"/>
  <c r="S4029" i="57"/>
  <c r="S4030" i="57"/>
  <c r="S4031" i="57"/>
  <c r="S4032" i="57"/>
  <c r="S4033" i="57"/>
  <c r="S4034" i="57"/>
  <c r="S4035" i="57"/>
  <c r="S4036" i="57"/>
  <c r="S4037" i="57"/>
  <c r="S4038" i="57"/>
  <c r="S4039" i="57"/>
  <c r="S4040" i="57"/>
  <c r="S4041" i="57"/>
  <c r="S4042" i="57"/>
  <c r="S4043" i="57"/>
  <c r="S4044" i="57"/>
  <c r="S4045" i="57"/>
  <c r="S4046" i="57"/>
  <c r="S4047" i="57"/>
  <c r="S4048" i="57"/>
  <c r="S4049" i="57"/>
  <c r="S4050" i="57"/>
  <c r="S4051" i="57"/>
  <c r="S4052" i="57"/>
  <c r="S4053" i="57"/>
  <c r="S4054" i="57"/>
  <c r="S4055" i="57"/>
  <c r="S4056" i="57"/>
  <c r="S4057" i="57"/>
  <c r="S4058" i="57"/>
  <c r="S4059" i="57"/>
  <c r="S4060" i="57"/>
  <c r="S4061" i="57"/>
  <c r="S4062" i="57"/>
  <c r="S4063" i="57"/>
  <c r="S4064" i="57"/>
  <c r="S4065" i="57"/>
  <c r="S4066" i="57"/>
  <c r="S4067" i="57"/>
  <c r="S4068" i="57"/>
  <c r="S4069" i="57"/>
  <c r="S4070" i="57"/>
  <c r="S4071" i="57"/>
  <c r="S4072" i="57"/>
  <c r="S4073" i="57"/>
  <c r="S4074" i="57"/>
  <c r="S4075" i="57"/>
  <c r="S4076" i="57"/>
  <c r="S4077" i="57"/>
  <c r="S4078" i="57"/>
  <c r="S4079" i="57"/>
  <c r="S4080" i="57"/>
  <c r="S4081" i="57"/>
  <c r="S4082" i="57"/>
  <c r="S4083" i="57"/>
  <c r="S4084" i="57"/>
  <c r="S4085" i="57"/>
  <c r="S4086" i="57"/>
  <c r="S4087" i="57"/>
  <c r="S4088" i="57"/>
  <c r="S4089" i="57"/>
  <c r="S4090" i="57"/>
  <c r="S4091" i="57"/>
  <c r="S4092" i="57"/>
  <c r="S4093" i="57"/>
  <c r="S4094" i="57"/>
  <c r="S4095" i="57"/>
  <c r="S4096" i="57"/>
  <c r="S4097" i="57"/>
  <c r="S4098" i="57"/>
  <c r="S4099" i="57"/>
  <c r="S4100" i="57"/>
  <c r="S4101" i="57"/>
  <c r="S4102" i="57"/>
  <c r="S4103" i="57"/>
  <c r="S4104" i="57"/>
  <c r="S4105" i="57"/>
  <c r="S4106" i="57"/>
  <c r="S4107" i="57"/>
  <c r="S4108" i="57"/>
  <c r="S4109" i="57"/>
  <c r="S4110" i="57"/>
  <c r="S4111" i="57"/>
  <c r="S4112" i="57"/>
  <c r="S4113" i="57"/>
  <c r="S4114" i="57"/>
  <c r="S4115" i="57"/>
  <c r="S4116" i="57"/>
  <c r="S4117" i="57"/>
  <c r="S4118" i="57"/>
  <c r="S4119" i="57"/>
  <c r="S4120" i="57"/>
  <c r="S4121" i="57"/>
  <c r="S4122" i="57"/>
  <c r="S4123" i="57"/>
  <c r="S4124" i="57"/>
  <c r="S4125" i="57"/>
  <c r="S4126" i="57"/>
  <c r="S4127" i="57"/>
  <c r="S4128" i="57"/>
  <c r="S4129" i="57"/>
  <c r="S4130" i="57"/>
  <c r="S4131" i="57"/>
  <c r="S4132" i="57"/>
  <c r="S4133" i="57"/>
  <c r="S4134" i="57"/>
  <c r="S4135" i="57"/>
  <c r="S4136" i="57"/>
  <c r="S4137" i="57"/>
  <c r="S4138" i="57"/>
  <c r="S4139" i="57"/>
  <c r="S4140" i="57"/>
  <c r="S4141" i="57"/>
  <c r="S4142" i="57"/>
  <c r="S4143" i="57"/>
  <c r="S4144" i="57"/>
  <c r="S4145" i="57"/>
  <c r="S4146" i="57"/>
  <c r="S4147" i="57"/>
  <c r="S4148" i="57"/>
  <c r="S4149" i="57"/>
  <c r="S4150" i="57"/>
  <c r="S4151" i="57"/>
  <c r="S4152" i="57"/>
  <c r="S4153" i="57"/>
  <c r="S4154" i="57"/>
  <c r="S4155" i="57"/>
  <c r="S4156" i="57"/>
  <c r="S4157" i="57"/>
  <c r="S4158" i="57"/>
  <c r="S4159" i="57"/>
  <c r="S4160" i="57"/>
  <c r="S4161" i="57"/>
  <c r="S4162" i="57"/>
  <c r="S4163" i="57"/>
  <c r="S4164" i="57"/>
  <c r="S4165" i="57"/>
  <c r="S4166" i="57"/>
  <c r="S4167" i="57"/>
  <c r="S4168" i="57"/>
  <c r="S4169" i="57"/>
  <c r="S4170" i="57"/>
  <c r="S4171" i="57"/>
  <c r="S4172" i="57"/>
  <c r="S4173" i="57"/>
  <c r="S4174" i="57"/>
  <c r="S4175" i="57"/>
  <c r="S4176" i="57"/>
  <c r="S4177" i="57"/>
  <c r="S4178" i="57"/>
  <c r="S4179" i="57"/>
  <c r="S4180" i="57"/>
  <c r="S4181" i="57"/>
  <c r="S4182" i="57"/>
  <c r="S4183" i="57"/>
  <c r="S4184" i="57"/>
  <c r="S4185" i="57"/>
  <c r="S4186" i="57"/>
  <c r="S4187" i="57"/>
  <c r="S4188" i="57"/>
  <c r="S4189" i="57"/>
  <c r="S4190" i="57"/>
  <c r="S4191" i="57"/>
  <c r="S4192" i="57"/>
  <c r="S4193" i="57"/>
  <c r="S4194" i="57"/>
  <c r="S4195" i="57"/>
  <c r="S4196" i="57"/>
  <c r="S4197" i="57"/>
  <c r="S4198" i="57"/>
  <c r="S4199" i="57"/>
  <c r="S4200" i="57"/>
  <c r="S4201" i="57"/>
  <c r="S4202" i="57"/>
  <c r="S4203" i="57"/>
  <c r="S4204" i="57"/>
  <c r="S4205" i="57"/>
  <c r="S4206" i="57"/>
  <c r="S4207" i="57"/>
  <c r="S4208" i="57"/>
  <c r="S4209" i="57"/>
  <c r="S4210" i="57"/>
  <c r="S4211" i="57"/>
  <c r="S4212" i="57"/>
  <c r="S4213" i="57"/>
  <c r="S4214" i="57"/>
  <c r="S4215" i="57"/>
  <c r="S4216" i="57"/>
  <c r="S4217" i="57"/>
  <c r="S4218" i="57"/>
  <c r="S4219" i="57"/>
  <c r="S4220" i="57"/>
  <c r="S4221" i="57"/>
  <c r="S4222" i="57"/>
  <c r="S4223" i="57"/>
  <c r="S4224" i="57"/>
  <c r="S4225" i="57"/>
  <c r="S4226" i="57"/>
  <c r="S4227" i="57"/>
  <c r="S4228" i="57"/>
  <c r="S4229" i="57"/>
  <c r="S4230" i="57"/>
  <c r="S4231" i="57"/>
  <c r="S4232" i="57"/>
  <c r="S4233" i="57"/>
  <c r="S4234" i="57"/>
  <c r="S4235" i="57"/>
  <c r="S4236" i="57"/>
  <c r="S4237" i="57"/>
  <c r="S4238" i="57"/>
  <c r="S4239" i="57"/>
  <c r="S4240" i="57"/>
  <c r="S4241" i="57"/>
  <c r="S4242" i="57"/>
  <c r="S4243" i="57"/>
  <c r="S4244" i="57"/>
  <c r="S4245" i="57"/>
  <c r="S4246" i="57"/>
  <c r="S4247" i="57"/>
  <c r="S4248" i="57"/>
  <c r="S4249" i="57"/>
  <c r="S4250" i="57"/>
  <c r="S4251" i="57"/>
  <c r="S4252" i="57"/>
  <c r="S4253" i="57"/>
  <c r="S4254" i="57"/>
  <c r="S4255" i="57"/>
  <c r="S4256" i="57"/>
  <c r="S4257" i="57"/>
  <c r="S4258" i="57"/>
  <c r="S4259" i="57"/>
  <c r="S4260" i="57"/>
  <c r="S4261" i="57"/>
  <c r="S4262" i="57"/>
  <c r="S4263" i="57"/>
  <c r="S4264" i="57"/>
  <c r="S4265" i="57"/>
  <c r="S4266" i="57"/>
  <c r="S4267" i="57"/>
  <c r="S4268" i="57"/>
  <c r="S4269" i="57"/>
  <c r="S4270" i="57"/>
  <c r="S4271" i="57"/>
  <c r="S4272" i="57"/>
  <c r="S4273" i="57"/>
  <c r="S4274" i="57"/>
  <c r="S4275" i="57"/>
  <c r="S4276" i="57"/>
  <c r="S4277" i="57"/>
  <c r="S4278" i="57"/>
  <c r="S4279" i="57"/>
  <c r="S4280" i="57"/>
  <c r="S4281" i="57"/>
  <c r="S4282" i="57"/>
  <c r="S4283" i="57"/>
  <c r="S4284" i="57"/>
  <c r="S4285" i="57"/>
  <c r="S4286" i="57"/>
  <c r="S4287" i="57"/>
  <c r="S4288" i="57"/>
  <c r="S4289" i="57"/>
  <c r="S4290" i="57"/>
  <c r="S4291" i="57"/>
  <c r="S4292" i="57"/>
  <c r="S4293" i="57"/>
  <c r="S4294" i="57"/>
  <c r="S4295" i="57"/>
  <c r="S4296" i="57"/>
  <c r="S4297" i="57"/>
  <c r="S4298" i="57"/>
  <c r="S4299" i="57"/>
  <c r="S4300" i="57"/>
  <c r="S4301" i="57"/>
  <c r="S4302" i="57"/>
  <c r="S4303" i="57"/>
  <c r="S4304" i="57"/>
  <c r="S4305" i="57"/>
  <c r="S4306" i="57"/>
  <c r="S4307" i="57"/>
  <c r="S4308" i="57"/>
  <c r="S4309" i="57"/>
  <c r="S4310" i="57"/>
  <c r="S4311" i="57"/>
  <c r="S4312" i="57"/>
  <c r="S4313" i="57"/>
  <c r="S4314" i="57"/>
  <c r="S4315" i="57"/>
  <c r="S4316" i="57"/>
  <c r="S4317" i="57"/>
  <c r="S4318" i="57"/>
  <c r="S4319" i="57"/>
  <c r="S4320" i="57"/>
  <c r="S4321" i="57"/>
  <c r="S4322" i="57"/>
  <c r="S4323" i="57"/>
  <c r="S4324" i="57"/>
  <c r="S4325" i="57"/>
  <c r="S4326" i="57"/>
  <c r="S4327" i="57"/>
  <c r="S4328" i="57"/>
  <c r="S4329" i="57"/>
  <c r="S4330" i="57"/>
  <c r="S4331" i="57"/>
  <c r="S4332" i="57"/>
  <c r="S4333" i="57"/>
  <c r="S4334" i="57"/>
  <c r="S4335" i="57"/>
  <c r="S4336" i="57"/>
  <c r="S4337" i="57"/>
  <c r="S4338" i="57"/>
  <c r="S4339" i="57"/>
  <c r="S4340" i="57"/>
  <c r="S4341" i="57"/>
  <c r="S4342" i="57"/>
  <c r="S4343" i="57"/>
  <c r="S4344" i="57"/>
  <c r="S4345" i="57"/>
  <c r="S4346" i="57"/>
  <c r="S4347" i="57"/>
  <c r="S4348" i="57"/>
  <c r="S4349" i="57"/>
  <c r="S4350" i="57"/>
  <c r="S4351" i="57"/>
  <c r="S4352" i="57"/>
  <c r="S4353" i="57"/>
  <c r="S4354" i="57"/>
  <c r="S4355" i="57"/>
  <c r="S4356" i="57"/>
  <c r="S4357" i="57"/>
  <c r="S4358" i="57"/>
  <c r="S4359" i="57"/>
  <c r="S4360" i="57"/>
  <c r="S4361" i="57"/>
  <c r="S4362" i="57"/>
  <c r="S4363" i="57"/>
  <c r="S4364" i="57"/>
  <c r="S4365" i="57"/>
  <c r="S4366" i="57"/>
  <c r="S4367" i="57"/>
  <c r="S4368" i="57"/>
  <c r="S4369" i="57"/>
  <c r="S4370" i="57"/>
  <c r="S4371" i="57"/>
  <c r="S4372" i="57"/>
  <c r="S4373" i="57"/>
  <c r="S4374" i="57"/>
  <c r="S4375" i="57"/>
  <c r="S4376" i="57"/>
  <c r="S4377" i="57"/>
  <c r="S4378" i="57"/>
  <c r="S4379" i="57"/>
  <c r="S4380" i="57"/>
  <c r="S4381" i="57"/>
  <c r="S4382" i="57"/>
  <c r="S4383" i="57"/>
  <c r="S4384" i="57"/>
  <c r="S4385" i="57"/>
  <c r="S4386" i="57"/>
  <c r="S4387" i="57"/>
  <c r="S4388" i="57"/>
  <c r="S4389" i="57"/>
  <c r="S4390" i="57"/>
  <c r="S4391" i="57"/>
  <c r="S4392" i="57"/>
  <c r="S4393" i="57"/>
  <c r="S4394" i="57"/>
  <c r="S4395" i="57"/>
  <c r="S4396" i="57"/>
  <c r="S4397" i="57"/>
  <c r="S4398" i="57"/>
  <c r="S4399" i="57"/>
  <c r="S4400" i="57"/>
  <c r="S4401" i="57"/>
  <c r="S4402" i="57"/>
  <c r="S4403" i="57"/>
  <c r="S4404" i="57"/>
  <c r="S4405" i="57"/>
  <c r="S4406" i="57"/>
  <c r="S4407" i="57"/>
  <c r="S4408" i="57"/>
  <c r="S4409" i="57"/>
  <c r="S4410" i="57"/>
  <c r="S4411" i="57"/>
  <c r="S4412" i="57"/>
  <c r="S4413" i="57"/>
  <c r="S4414" i="57"/>
  <c r="S4415" i="57"/>
  <c r="S4416" i="57"/>
  <c r="S4417" i="57"/>
  <c r="S4418" i="57"/>
  <c r="S4419" i="57"/>
  <c r="S4420" i="57"/>
  <c r="S4421" i="57"/>
  <c r="S4422" i="57"/>
  <c r="S4423" i="57"/>
  <c r="S4424" i="57"/>
  <c r="S4425" i="57"/>
  <c r="S4426" i="57"/>
  <c r="S4427" i="57"/>
  <c r="S4428" i="57"/>
  <c r="S4429" i="57"/>
  <c r="S4430" i="57"/>
  <c r="S4431" i="57"/>
  <c r="S4432" i="57"/>
  <c r="S4433" i="57"/>
  <c r="S4434" i="57"/>
  <c r="S4435" i="57"/>
  <c r="S4436" i="57"/>
  <c r="S4437" i="57"/>
  <c r="S4438" i="57"/>
  <c r="S4439" i="57"/>
  <c r="S4440" i="57"/>
  <c r="S4441" i="57"/>
  <c r="S4442" i="57"/>
  <c r="S4443" i="57"/>
  <c r="S4444" i="57"/>
  <c r="S4445" i="57"/>
  <c r="S4446" i="57"/>
  <c r="S4447" i="57"/>
  <c r="S4448" i="57"/>
  <c r="S4449" i="57"/>
  <c r="S4450" i="57"/>
  <c r="S4451" i="57"/>
  <c r="S4452" i="57"/>
  <c r="S4453" i="57"/>
  <c r="S4454" i="57"/>
  <c r="S4455" i="57"/>
  <c r="S4456" i="57"/>
  <c r="S4457" i="57"/>
  <c r="S4458" i="57"/>
  <c r="S4459" i="57"/>
  <c r="S4460" i="57"/>
  <c r="S4461" i="57"/>
  <c r="S4462" i="57"/>
  <c r="S4463" i="57"/>
  <c r="S4464" i="57"/>
  <c r="S4465" i="57"/>
  <c r="S4466" i="57"/>
  <c r="S4467" i="57"/>
  <c r="S4468" i="57"/>
  <c r="S4469" i="57"/>
  <c r="S4470" i="57"/>
  <c r="S4471" i="57"/>
  <c r="S4472" i="57"/>
  <c r="S4473" i="57"/>
  <c r="S4474" i="57"/>
  <c r="S4475" i="57"/>
  <c r="S4476" i="57"/>
  <c r="S4477" i="57"/>
  <c r="S4478" i="57"/>
  <c r="S4479" i="57"/>
  <c r="S4480" i="57"/>
  <c r="S4481" i="57"/>
  <c r="S4482" i="57"/>
  <c r="S4483" i="57"/>
  <c r="S4484" i="57"/>
  <c r="S4485" i="57"/>
  <c r="S4486" i="57"/>
  <c r="S4487" i="57"/>
  <c r="S4488" i="57"/>
  <c r="S4489" i="57"/>
  <c r="S4490" i="57"/>
  <c r="S4491" i="57"/>
  <c r="S4492" i="57"/>
  <c r="S4493" i="57"/>
  <c r="S4494" i="57"/>
  <c r="S4495" i="57"/>
  <c r="S4496" i="57"/>
  <c r="S4497" i="57"/>
  <c r="S4498" i="57"/>
  <c r="S4499" i="57"/>
  <c r="S4500" i="57"/>
  <c r="S4501" i="57"/>
  <c r="S4502" i="57"/>
  <c r="S4503" i="57"/>
  <c r="S4504" i="57"/>
  <c r="S4505" i="57"/>
  <c r="S4506" i="57"/>
  <c r="S4507" i="57"/>
  <c r="S4508" i="57"/>
  <c r="S4509" i="57"/>
  <c r="S4510" i="57"/>
  <c r="S4511" i="57"/>
  <c r="S4512" i="57"/>
  <c r="S4513" i="57"/>
  <c r="S4514" i="57"/>
  <c r="S4515" i="57"/>
  <c r="S4516" i="57"/>
  <c r="S4517" i="57"/>
  <c r="S4518" i="57"/>
  <c r="S4519" i="57"/>
  <c r="S4520" i="57"/>
  <c r="S4521" i="57"/>
  <c r="S4522" i="57"/>
  <c r="S4523" i="57"/>
  <c r="S4524" i="57"/>
  <c r="S4525" i="57"/>
  <c r="S4526" i="57"/>
  <c r="S4527" i="57"/>
  <c r="S4528" i="57"/>
  <c r="S4529" i="57"/>
  <c r="S4530" i="57"/>
  <c r="S4531" i="57"/>
  <c r="S4532" i="57"/>
  <c r="S4533" i="57"/>
  <c r="S4534" i="57"/>
  <c r="S4535" i="57"/>
  <c r="S4536" i="57"/>
  <c r="S4537" i="57"/>
  <c r="S4538" i="57"/>
  <c r="S4539" i="57"/>
  <c r="S4540" i="57"/>
  <c r="S4541" i="57"/>
  <c r="S4542" i="57"/>
  <c r="S4543" i="57"/>
  <c r="S4544" i="57"/>
  <c r="S4545" i="57"/>
  <c r="S4546" i="57"/>
  <c r="S4547" i="57"/>
  <c r="S4548" i="57"/>
  <c r="S4549" i="57"/>
  <c r="S4550" i="57"/>
  <c r="S4551" i="57"/>
  <c r="S4552" i="57"/>
  <c r="S4553" i="57"/>
  <c r="S4554" i="57"/>
  <c r="S4555" i="57"/>
  <c r="S4556" i="57"/>
  <c r="S4557" i="57"/>
  <c r="S4558" i="57"/>
  <c r="S4559" i="57"/>
  <c r="S4560" i="57"/>
  <c r="S4561" i="57"/>
  <c r="S4562" i="57"/>
  <c r="S4563" i="57"/>
  <c r="S4564" i="57"/>
  <c r="S4565" i="57"/>
  <c r="S4566" i="57"/>
  <c r="S4567" i="57"/>
  <c r="S4568" i="57"/>
  <c r="S4569" i="57"/>
  <c r="S4570" i="57"/>
  <c r="S4571" i="57"/>
  <c r="S4572" i="57"/>
  <c r="S4573" i="57"/>
  <c r="S4574" i="57"/>
  <c r="S4575" i="57"/>
  <c r="S4576" i="57"/>
  <c r="S4577" i="57"/>
  <c r="S4578" i="57"/>
  <c r="S4579" i="57"/>
  <c r="S4580" i="57"/>
  <c r="S4581" i="57"/>
  <c r="S4582" i="57"/>
  <c r="S4583" i="57"/>
  <c r="S4584" i="57"/>
  <c r="S4585" i="57"/>
  <c r="S4586" i="57"/>
  <c r="S4587" i="57"/>
  <c r="S4588" i="57"/>
  <c r="S4589" i="57"/>
  <c r="S4590" i="57"/>
  <c r="S4591" i="57"/>
  <c r="S4592" i="57"/>
  <c r="S4593" i="57"/>
  <c r="S4594" i="57"/>
  <c r="S4595" i="57"/>
  <c r="S4596" i="57"/>
  <c r="S4597" i="57"/>
  <c r="S4598" i="57"/>
  <c r="S4599" i="57"/>
  <c r="S4600" i="57"/>
  <c r="S4601" i="57"/>
  <c r="S4602" i="57"/>
  <c r="S4603" i="57"/>
  <c r="S4604" i="57"/>
  <c r="S4605" i="57"/>
  <c r="S4606" i="57"/>
  <c r="S4607" i="57"/>
  <c r="S4608" i="57"/>
  <c r="S4609" i="57"/>
  <c r="S4610" i="57"/>
  <c r="S4611" i="57"/>
  <c r="S4612" i="57"/>
  <c r="S4613" i="57"/>
  <c r="S4614" i="57"/>
  <c r="S4615" i="57"/>
  <c r="S4616" i="57"/>
  <c r="S4617" i="57"/>
  <c r="S4618" i="57"/>
  <c r="S4619" i="57"/>
  <c r="S4620" i="57"/>
  <c r="S4621" i="57"/>
  <c r="S4622" i="57"/>
  <c r="S4623" i="57"/>
  <c r="S4624" i="57"/>
  <c r="S4625" i="57"/>
  <c r="S4626" i="57"/>
  <c r="S4627" i="57"/>
  <c r="S4628" i="57"/>
  <c r="S4629" i="57"/>
  <c r="S4630" i="57"/>
  <c r="S4631" i="57"/>
  <c r="S4632" i="57"/>
  <c r="S4633" i="57"/>
  <c r="S4634" i="57"/>
  <c r="S4635" i="57"/>
  <c r="S4636" i="57"/>
  <c r="S4637" i="57"/>
  <c r="S4638" i="57"/>
  <c r="S4639" i="57"/>
  <c r="S4640" i="57"/>
  <c r="S4641" i="57"/>
  <c r="S4642" i="57"/>
  <c r="S4643" i="57"/>
  <c r="S4644" i="57"/>
  <c r="S4645" i="57"/>
  <c r="S4646" i="57"/>
  <c r="S4647" i="57"/>
  <c r="S4648" i="57"/>
  <c r="S4649" i="57"/>
  <c r="S4650" i="57"/>
  <c r="S4651" i="57"/>
  <c r="S4652" i="57"/>
  <c r="S4653" i="57"/>
  <c r="S4654" i="57"/>
  <c r="S4655" i="57"/>
  <c r="S4656" i="57"/>
  <c r="S4657" i="57"/>
  <c r="S4658" i="57"/>
  <c r="S4659" i="57"/>
  <c r="S4660" i="57"/>
  <c r="S4661" i="57"/>
  <c r="S4662" i="57"/>
  <c r="S4663" i="57"/>
  <c r="S4664" i="57"/>
  <c r="S4665" i="57"/>
  <c r="S4666" i="57"/>
  <c r="S4667" i="57"/>
  <c r="S4668" i="57"/>
  <c r="S4669" i="57"/>
  <c r="S4670" i="57"/>
  <c r="S4671" i="57"/>
  <c r="S4672" i="57"/>
  <c r="S4673" i="57"/>
  <c r="S4674" i="57"/>
  <c r="S4675" i="57"/>
  <c r="S4676" i="57"/>
  <c r="S4677" i="57"/>
  <c r="S4678" i="57"/>
  <c r="S4679" i="57"/>
  <c r="S4680" i="57"/>
  <c r="S4681" i="57"/>
  <c r="S4682" i="57"/>
  <c r="S4683" i="57"/>
  <c r="S4684" i="57"/>
  <c r="S4685" i="57"/>
  <c r="S4686" i="57"/>
  <c r="S4687" i="57"/>
  <c r="S4688" i="57"/>
  <c r="S4689" i="57"/>
  <c r="S4690" i="57"/>
  <c r="S4691" i="57"/>
  <c r="S4692" i="57"/>
  <c r="S4693" i="57"/>
  <c r="S4694" i="57"/>
  <c r="S4695" i="57"/>
  <c r="S4696" i="57"/>
  <c r="S4697" i="57"/>
  <c r="S4698" i="57"/>
  <c r="S4699" i="57"/>
  <c r="S4700" i="57"/>
  <c r="S4701" i="57"/>
  <c r="S4702" i="57"/>
  <c r="S4703" i="57"/>
  <c r="S4704" i="57"/>
  <c r="S4705" i="57"/>
  <c r="S4706" i="57"/>
  <c r="S4707" i="57"/>
  <c r="S4708" i="57"/>
  <c r="S4709" i="57"/>
  <c r="S4710" i="57"/>
  <c r="S4711" i="57"/>
  <c r="S4712" i="57"/>
  <c r="S4713" i="57"/>
  <c r="S4714" i="57"/>
  <c r="S4715" i="57"/>
  <c r="S4716" i="57"/>
  <c r="S4717" i="57"/>
  <c r="S4718" i="57"/>
  <c r="S4719" i="57"/>
  <c r="S4720" i="57"/>
  <c r="S4721" i="57"/>
  <c r="S4722" i="57"/>
  <c r="S4723" i="57"/>
  <c r="S4724" i="57"/>
  <c r="S4725" i="57"/>
  <c r="S4726" i="57"/>
  <c r="S4727" i="57"/>
  <c r="S4728" i="57"/>
  <c r="S4729" i="57"/>
  <c r="S4730" i="57"/>
  <c r="S4731" i="57"/>
  <c r="S4732" i="57"/>
  <c r="S4733" i="57"/>
  <c r="S4734" i="57"/>
  <c r="S4735" i="57"/>
  <c r="S4736" i="57"/>
  <c r="S4737" i="57"/>
  <c r="S4738" i="57"/>
  <c r="S4739" i="57"/>
  <c r="S4740" i="57"/>
  <c r="S4741" i="57"/>
  <c r="S4742" i="57"/>
  <c r="S4743" i="57"/>
  <c r="S4744" i="57"/>
  <c r="S4745" i="57"/>
  <c r="S4746" i="57"/>
  <c r="S4747" i="57"/>
  <c r="S4748" i="57"/>
  <c r="S4749" i="57"/>
  <c r="S4750" i="57"/>
  <c r="S4751" i="57"/>
  <c r="S4752" i="57"/>
  <c r="S4753" i="57"/>
  <c r="S4754" i="57"/>
  <c r="S4755" i="57"/>
  <c r="S4756" i="57"/>
  <c r="S4757" i="57"/>
  <c r="S4758" i="57"/>
  <c r="S4759" i="57"/>
  <c r="S4760" i="57"/>
  <c r="S4761" i="57"/>
  <c r="S4762" i="57"/>
  <c r="S4763" i="57"/>
  <c r="S4764" i="57"/>
  <c r="S4765" i="57"/>
  <c r="S4766" i="57"/>
  <c r="S4767" i="57"/>
  <c r="S4768" i="57"/>
  <c r="S4769" i="57"/>
  <c r="S4770" i="57"/>
  <c r="S4771" i="57"/>
  <c r="S4772" i="57"/>
  <c r="S4773" i="57"/>
  <c r="S4774" i="57"/>
  <c r="S4775" i="57"/>
  <c r="S4776" i="57"/>
  <c r="S4777" i="57"/>
  <c r="S4778" i="57"/>
  <c r="S4779" i="57"/>
  <c r="S4780" i="57"/>
  <c r="S4781" i="57"/>
  <c r="S4782" i="57"/>
  <c r="S4783" i="57"/>
  <c r="S4784" i="57"/>
  <c r="S4785" i="57"/>
  <c r="S4786" i="57"/>
  <c r="S4787" i="57"/>
  <c r="S4788" i="57"/>
  <c r="S4789" i="57"/>
  <c r="S4790" i="57"/>
  <c r="S4791" i="57"/>
  <c r="S4792" i="57"/>
  <c r="S4793" i="57"/>
  <c r="S4794" i="57"/>
  <c r="S4795" i="57"/>
  <c r="S4796" i="57"/>
  <c r="S4797" i="57"/>
  <c r="S4798" i="57"/>
  <c r="S4799" i="57"/>
  <c r="S4800" i="57"/>
  <c r="S4801" i="57"/>
  <c r="S4802" i="57"/>
  <c r="S4803" i="57"/>
  <c r="S4804" i="57"/>
  <c r="S4805" i="57"/>
  <c r="S4806" i="57"/>
  <c r="S4807" i="57"/>
  <c r="S4808" i="57"/>
  <c r="S4809" i="57"/>
  <c r="S4810" i="57"/>
  <c r="S4811" i="57"/>
  <c r="S4812" i="57"/>
  <c r="S4813" i="57"/>
  <c r="S4814" i="57"/>
  <c r="S4815" i="57"/>
  <c r="S4816" i="57"/>
  <c r="S4817" i="57"/>
  <c r="S4818" i="57"/>
  <c r="S4819" i="57"/>
  <c r="S4820" i="57"/>
  <c r="S4821" i="57"/>
  <c r="S4822" i="57"/>
  <c r="S4823" i="57"/>
  <c r="S4824" i="57"/>
  <c r="S4825" i="57"/>
  <c r="S4826" i="57"/>
  <c r="S4827" i="57"/>
  <c r="S4828" i="57"/>
  <c r="S4829" i="57"/>
  <c r="S4830" i="57"/>
  <c r="S4831" i="57"/>
  <c r="S4832" i="57"/>
  <c r="S4833" i="57"/>
  <c r="S4834" i="57"/>
  <c r="S4835" i="57"/>
  <c r="S4836" i="57"/>
  <c r="S4837" i="57"/>
  <c r="S4838" i="57"/>
  <c r="S4839" i="57"/>
  <c r="S4840" i="57"/>
  <c r="S4841" i="57"/>
  <c r="S4842" i="57"/>
  <c r="S4843" i="57"/>
  <c r="S4844" i="57"/>
  <c r="S4845" i="57"/>
  <c r="S4846" i="57"/>
  <c r="S4847" i="57"/>
  <c r="S4848" i="57"/>
  <c r="S4849" i="57"/>
  <c r="S4850" i="57"/>
  <c r="S4851" i="57"/>
  <c r="S4852" i="57"/>
  <c r="S4853" i="57"/>
  <c r="S4854" i="57"/>
  <c r="S4855" i="57"/>
  <c r="S4856" i="57"/>
  <c r="S4857" i="57"/>
  <c r="S4858" i="57"/>
  <c r="S4859" i="57"/>
  <c r="S4860" i="57"/>
  <c r="S4861" i="57"/>
  <c r="S4862" i="57"/>
  <c r="S4863" i="57"/>
  <c r="S4864" i="57"/>
  <c r="S4865" i="57"/>
  <c r="S4866" i="57"/>
  <c r="S4867" i="57"/>
  <c r="S4868" i="57"/>
  <c r="S4869" i="57"/>
  <c r="S4870" i="57"/>
  <c r="S4871" i="57"/>
  <c r="S4872" i="57"/>
  <c r="S4873" i="57"/>
  <c r="S4874" i="57"/>
  <c r="S4875" i="57"/>
  <c r="S4876" i="57"/>
  <c r="S4877" i="57"/>
  <c r="S4878" i="57"/>
  <c r="S4879" i="57"/>
  <c r="S4880" i="57"/>
  <c r="S4881" i="57"/>
  <c r="S4882" i="57"/>
  <c r="S4883" i="57"/>
  <c r="S4884" i="57"/>
  <c r="S4885" i="57"/>
  <c r="S4886" i="57"/>
  <c r="S4887" i="57"/>
  <c r="S4888" i="57"/>
  <c r="S4889" i="57"/>
  <c r="S4890" i="57"/>
  <c r="S4891" i="57"/>
  <c r="S4892" i="57"/>
  <c r="S4893" i="57"/>
  <c r="S4894" i="57"/>
  <c r="S4895" i="57"/>
  <c r="S4896" i="57"/>
  <c r="S4897" i="57"/>
  <c r="S4898" i="57"/>
  <c r="S4899" i="57"/>
  <c r="S4900" i="57"/>
  <c r="S4901" i="57"/>
  <c r="S4902" i="57"/>
  <c r="S4903" i="57"/>
  <c r="S4904" i="57"/>
  <c r="S4905" i="57"/>
  <c r="S4906" i="57"/>
  <c r="S4907" i="57"/>
  <c r="S4908" i="57"/>
  <c r="S4909" i="57"/>
  <c r="S4910" i="57"/>
  <c r="S4911" i="57"/>
  <c r="S4912" i="57"/>
  <c r="S4913" i="57"/>
  <c r="S4914" i="57"/>
  <c r="S4915" i="57"/>
  <c r="S4916" i="57"/>
  <c r="S4917" i="57"/>
  <c r="S4918" i="57"/>
  <c r="S4919" i="57"/>
  <c r="S4920" i="57"/>
  <c r="S4921" i="57"/>
  <c r="S4922" i="57"/>
  <c r="S4923" i="57"/>
  <c r="S4924" i="57"/>
  <c r="S4925" i="57"/>
  <c r="S4926" i="57"/>
  <c r="S4927" i="57"/>
  <c r="S4928" i="57"/>
  <c r="S4929" i="57"/>
  <c r="S4930" i="57"/>
  <c r="S4931" i="57"/>
  <c r="S4932" i="57"/>
  <c r="S4933" i="57"/>
  <c r="S4934" i="57"/>
  <c r="S4935" i="57"/>
  <c r="S4936" i="57"/>
  <c r="S4937" i="57"/>
  <c r="S4938" i="57"/>
  <c r="S4939" i="57"/>
  <c r="S4940" i="57"/>
  <c r="S4941" i="57"/>
  <c r="S4942" i="57"/>
  <c r="S4943" i="57"/>
  <c r="S4944" i="57"/>
  <c r="S4945" i="57"/>
  <c r="S4946" i="57"/>
  <c r="S4947" i="57"/>
  <c r="S4948" i="57"/>
  <c r="S4949" i="57"/>
  <c r="S4950" i="57"/>
  <c r="S4951" i="57"/>
  <c r="S4952" i="57"/>
  <c r="S4953" i="57"/>
  <c r="S4954" i="57"/>
  <c r="S4955" i="57"/>
  <c r="S4956" i="57"/>
  <c r="S4957" i="57"/>
  <c r="S4958" i="57"/>
  <c r="S4959" i="57"/>
  <c r="S4960" i="57"/>
  <c r="S4961" i="57"/>
  <c r="S4962" i="57"/>
  <c r="S4963" i="57"/>
  <c r="S4964" i="57"/>
  <c r="S4965" i="57"/>
  <c r="S4966" i="57"/>
  <c r="S4967" i="57"/>
  <c r="S4968" i="57"/>
  <c r="S4969" i="57"/>
  <c r="S4970" i="57"/>
  <c r="S4971" i="57"/>
  <c r="S4972" i="57"/>
  <c r="S4973" i="57"/>
  <c r="S4974" i="57"/>
  <c r="S4975" i="57"/>
  <c r="S4976" i="57"/>
  <c r="S4977" i="57"/>
  <c r="S4978" i="57"/>
  <c r="S4979" i="57"/>
  <c r="S4980" i="57"/>
  <c r="S4981" i="57"/>
  <c r="S4982" i="57"/>
  <c r="S4983" i="57"/>
  <c r="S4984" i="57"/>
  <c r="S4985" i="57"/>
  <c r="S4986" i="57"/>
  <c r="S4987" i="57"/>
  <c r="S4988" i="57"/>
  <c r="S4989" i="57"/>
  <c r="S4990" i="57"/>
  <c r="S4991" i="57"/>
  <c r="S4992" i="57"/>
  <c r="S4993" i="57"/>
  <c r="S4994" i="57"/>
  <c r="S4995" i="57"/>
  <c r="S4996" i="57"/>
  <c r="S4997" i="57"/>
  <c r="S4998" i="57"/>
  <c r="S4999" i="57"/>
  <c r="S5000" i="57"/>
  <c r="S5001" i="57"/>
  <c r="S5002" i="57"/>
  <c r="S5003" i="57"/>
  <c r="S5004" i="57"/>
  <c r="S5005" i="57"/>
  <c r="S5006" i="57"/>
  <c r="S5007" i="57"/>
  <c r="S5008" i="57"/>
  <c r="S5009" i="57"/>
  <c r="S5010" i="57"/>
  <c r="S5011" i="57"/>
  <c r="S5012" i="57"/>
  <c r="S5013" i="57"/>
  <c r="S5014" i="57"/>
  <c r="S5015" i="57"/>
  <c r="S5016" i="57"/>
  <c r="S5017" i="57"/>
  <c r="S5018" i="57"/>
  <c r="S5019" i="57"/>
  <c r="S5020" i="57"/>
  <c r="S5021" i="57"/>
  <c r="S5022" i="57"/>
  <c r="S5023" i="57"/>
  <c r="S5024" i="57"/>
  <c r="S5025" i="57"/>
  <c r="S5026" i="57"/>
  <c r="S5027" i="57"/>
  <c r="S5028" i="57"/>
  <c r="S5029" i="57"/>
  <c r="S5030" i="57"/>
  <c r="S5031" i="57"/>
  <c r="S5032" i="57"/>
  <c r="S5033" i="57"/>
  <c r="S5034" i="57"/>
  <c r="S5035" i="57"/>
  <c r="S5036" i="57"/>
  <c r="S5037" i="57"/>
  <c r="S5038" i="57"/>
  <c r="S5039" i="57"/>
  <c r="S5040" i="57"/>
  <c r="S5041" i="57"/>
  <c r="S5042" i="57"/>
  <c r="S5043" i="57"/>
  <c r="S5044" i="57"/>
  <c r="S5045" i="57"/>
  <c r="S5046" i="57"/>
  <c r="S5047" i="57"/>
  <c r="S5048" i="57"/>
  <c r="S5049" i="57"/>
  <c r="S5050" i="57"/>
  <c r="S5051" i="57"/>
  <c r="S5052" i="57"/>
  <c r="S5053" i="57"/>
  <c r="S5054" i="57"/>
  <c r="S5055" i="57"/>
  <c r="S5056" i="57"/>
  <c r="S5057" i="57"/>
  <c r="S5058" i="57"/>
  <c r="S5059" i="57"/>
  <c r="S5060" i="57"/>
  <c r="S5061" i="57"/>
  <c r="S5062" i="57"/>
  <c r="S5063" i="57"/>
  <c r="S5064" i="57"/>
  <c r="S5065" i="57"/>
  <c r="S5066" i="57"/>
  <c r="S5067" i="57"/>
  <c r="S5068" i="57"/>
  <c r="S5069" i="57"/>
  <c r="S5070" i="57"/>
  <c r="S5071" i="57"/>
  <c r="S5072" i="57"/>
  <c r="S5073" i="57"/>
  <c r="S5074" i="57"/>
  <c r="S5075" i="57"/>
  <c r="S5076" i="57"/>
  <c r="S5077" i="57"/>
  <c r="S5078" i="57"/>
  <c r="S5079" i="57"/>
  <c r="S5080" i="57"/>
  <c r="S5081" i="57"/>
  <c r="S5082" i="57"/>
  <c r="S5083" i="57"/>
  <c r="S5084" i="57"/>
  <c r="S5085" i="57"/>
  <c r="S5086" i="57"/>
  <c r="S5087" i="57"/>
  <c r="S5088" i="57"/>
  <c r="S5089" i="57"/>
  <c r="S5090" i="57"/>
  <c r="S5091" i="57"/>
  <c r="S5092" i="57"/>
  <c r="S5093" i="57"/>
  <c r="S5094" i="57"/>
  <c r="S5095" i="57"/>
  <c r="S5096" i="57"/>
  <c r="S5097" i="57"/>
  <c r="S5098" i="57"/>
  <c r="S5099" i="57"/>
  <c r="S5100" i="57"/>
  <c r="S5101" i="57"/>
  <c r="S5102" i="57"/>
  <c r="S5103" i="57"/>
  <c r="S5104" i="57"/>
  <c r="S5105" i="57"/>
  <c r="S5106" i="57"/>
  <c r="S5107" i="57"/>
  <c r="S5108" i="57"/>
  <c r="S5109" i="57"/>
  <c r="S5110" i="57"/>
  <c r="S5111" i="57"/>
  <c r="S5112" i="57"/>
  <c r="S5113" i="57"/>
  <c r="S5114" i="57"/>
  <c r="S5115" i="57"/>
  <c r="S5116" i="57"/>
  <c r="S5117" i="57"/>
  <c r="S5118" i="57"/>
  <c r="S5119" i="57"/>
  <c r="S5120" i="57"/>
  <c r="S5121" i="57"/>
  <c r="S5122" i="57"/>
  <c r="S5123" i="57"/>
  <c r="S5124" i="57"/>
  <c r="S5125" i="57"/>
  <c r="S5126" i="57"/>
  <c r="S5127" i="57"/>
  <c r="S5128" i="57"/>
  <c r="S5129" i="57"/>
  <c r="S5130" i="57"/>
  <c r="S5131" i="57"/>
  <c r="S5132" i="57"/>
  <c r="S5133" i="57"/>
  <c r="S5134" i="57"/>
  <c r="S5135" i="57"/>
  <c r="S5136" i="57"/>
  <c r="S5137" i="57"/>
  <c r="S5138" i="57"/>
  <c r="S5139" i="57"/>
  <c r="S5140" i="57"/>
  <c r="S5141" i="57"/>
  <c r="S5142" i="57"/>
  <c r="S5143" i="57"/>
  <c r="S5144" i="57"/>
  <c r="S5145" i="57"/>
  <c r="S5146" i="57"/>
  <c r="S5147" i="57"/>
  <c r="S5148" i="57"/>
  <c r="S5149" i="57"/>
  <c r="S5150" i="57"/>
  <c r="S5151" i="57"/>
  <c r="S5152" i="57"/>
  <c r="S5153" i="57"/>
  <c r="S5154" i="57"/>
  <c r="S5155" i="57"/>
  <c r="S5156" i="57"/>
  <c r="S5157" i="57"/>
  <c r="S5158" i="57"/>
  <c r="S5159" i="57"/>
  <c r="S5160" i="57"/>
  <c r="S5161" i="57"/>
  <c r="S5162" i="57"/>
  <c r="S5163" i="57"/>
  <c r="S5164" i="57"/>
  <c r="S5165" i="57"/>
  <c r="S5166" i="57"/>
  <c r="S5167" i="57"/>
  <c r="S5168" i="57"/>
  <c r="S5169" i="57"/>
  <c r="S5170" i="57"/>
  <c r="S5171" i="57"/>
  <c r="S5172" i="57"/>
  <c r="S5173" i="57"/>
  <c r="S5174" i="57"/>
  <c r="S5175" i="57"/>
  <c r="S5176" i="57"/>
  <c r="S5177" i="57"/>
  <c r="S5178" i="57"/>
  <c r="S5179" i="57"/>
  <c r="S5180" i="57"/>
  <c r="S5181" i="57"/>
  <c r="S5182" i="57"/>
  <c r="S5183" i="57"/>
  <c r="S5184" i="57"/>
  <c r="S5185" i="57"/>
  <c r="S5186" i="57"/>
  <c r="S5187" i="57"/>
  <c r="S5188" i="57"/>
  <c r="S5189" i="57"/>
  <c r="S5190" i="57"/>
  <c r="S5191" i="57"/>
  <c r="S5192" i="57"/>
  <c r="S5193" i="57"/>
  <c r="S5194" i="57"/>
  <c r="S5195" i="57"/>
  <c r="S5196" i="57"/>
  <c r="S5197" i="57"/>
  <c r="S5198" i="57"/>
  <c r="S5199" i="57"/>
  <c r="S5200" i="57"/>
  <c r="S5201" i="57"/>
  <c r="S5202" i="57"/>
  <c r="S5203" i="57"/>
  <c r="S5204" i="57"/>
  <c r="S5205" i="57"/>
  <c r="S5206" i="57"/>
  <c r="S5207" i="57"/>
  <c r="S5208" i="57"/>
  <c r="S5209" i="57"/>
  <c r="S5210" i="57"/>
  <c r="S5211" i="57"/>
  <c r="S5212" i="57"/>
  <c r="S5213" i="57"/>
  <c r="S5214" i="57"/>
  <c r="S5215" i="57"/>
  <c r="S5216" i="57"/>
  <c r="S5217" i="57"/>
  <c r="S5218" i="57"/>
  <c r="S5219" i="57"/>
  <c r="S5220" i="57"/>
  <c r="S5221" i="57"/>
  <c r="S5222" i="57"/>
  <c r="S5223" i="57"/>
  <c r="S5224" i="57"/>
  <c r="S5225" i="57"/>
  <c r="S5226" i="57"/>
  <c r="S5227" i="57"/>
  <c r="S5228" i="57"/>
  <c r="S5229" i="57"/>
  <c r="S5230" i="57"/>
  <c r="S5231" i="57"/>
  <c r="S5232" i="57"/>
  <c r="S5233" i="57"/>
  <c r="S5234" i="57"/>
  <c r="S5235" i="57"/>
  <c r="S5236" i="57"/>
  <c r="S5237" i="57"/>
  <c r="S5238" i="57"/>
  <c r="S5239" i="57"/>
  <c r="S5240" i="57"/>
  <c r="S5241" i="57"/>
  <c r="S5242" i="57"/>
  <c r="S5243" i="57"/>
  <c r="S5244" i="57"/>
  <c r="S5245" i="57"/>
  <c r="S5246" i="57"/>
  <c r="S5247" i="57"/>
  <c r="S5248" i="57"/>
  <c r="S5249" i="57"/>
  <c r="S5250" i="57"/>
  <c r="S5251" i="57"/>
  <c r="S5252" i="57"/>
  <c r="S5253" i="57"/>
  <c r="S5254" i="57"/>
  <c r="S5255" i="57"/>
  <c r="S5256" i="57"/>
  <c r="S5257" i="57"/>
  <c r="S5258" i="57"/>
  <c r="S5259" i="57"/>
  <c r="S5260" i="57"/>
  <c r="S5261" i="57"/>
  <c r="S5262" i="57"/>
  <c r="S5263" i="57"/>
  <c r="S5264" i="57"/>
  <c r="S5265" i="57"/>
  <c r="S5266" i="57"/>
  <c r="S5267" i="57"/>
  <c r="S5268" i="57"/>
  <c r="S5269" i="57"/>
  <c r="S5270" i="57"/>
  <c r="S5271" i="57"/>
  <c r="S5272" i="57"/>
  <c r="S5273" i="57"/>
  <c r="S5274" i="57"/>
  <c r="S5275" i="57"/>
  <c r="S5276" i="57"/>
  <c r="S5277" i="57"/>
  <c r="S5278" i="57"/>
  <c r="S5279" i="57"/>
  <c r="S5280" i="57"/>
  <c r="S5281" i="57"/>
  <c r="S5282" i="57"/>
  <c r="S5283" i="57"/>
  <c r="S5284" i="57"/>
  <c r="S5285" i="57"/>
  <c r="S5286" i="57"/>
  <c r="S5287" i="57"/>
  <c r="S5288" i="57"/>
  <c r="S5289" i="57"/>
  <c r="S5290" i="57"/>
  <c r="S5291" i="57"/>
  <c r="S5292" i="57"/>
  <c r="S5293" i="57"/>
  <c r="S5294" i="57"/>
  <c r="S5295" i="57"/>
  <c r="S5296" i="57"/>
  <c r="S5297" i="57"/>
  <c r="S5298" i="57"/>
  <c r="S5299" i="57"/>
  <c r="S5300" i="57"/>
  <c r="S5301" i="57"/>
  <c r="S5302" i="57"/>
  <c r="S5303" i="57"/>
  <c r="S5304" i="57"/>
  <c r="S5305" i="57"/>
  <c r="S5306" i="57"/>
  <c r="S5307" i="57"/>
  <c r="S5308" i="57"/>
  <c r="S5309" i="57"/>
  <c r="S5310" i="57"/>
  <c r="S5311" i="57"/>
  <c r="S5312" i="57"/>
  <c r="S5313" i="57"/>
  <c r="S5314" i="57"/>
  <c r="S5315" i="57"/>
  <c r="S5316" i="57"/>
  <c r="S5317" i="57"/>
  <c r="S5318" i="57"/>
  <c r="S5319" i="57"/>
  <c r="S5320" i="57"/>
  <c r="S5321" i="57"/>
  <c r="S5322" i="57"/>
  <c r="S5323" i="57"/>
  <c r="S5324" i="57"/>
  <c r="S5325" i="57"/>
  <c r="S5326" i="57"/>
  <c r="S5327" i="57"/>
  <c r="S5328" i="57"/>
  <c r="S5329" i="57"/>
  <c r="S5330" i="57"/>
  <c r="S5331" i="57"/>
  <c r="S5332" i="57"/>
  <c r="S5333" i="57"/>
  <c r="S5334" i="57"/>
  <c r="S5335" i="57"/>
  <c r="S5336" i="57"/>
  <c r="S5337" i="57"/>
  <c r="S5338" i="57"/>
  <c r="S5339" i="57"/>
  <c r="S5340" i="57"/>
  <c r="S5341" i="57"/>
  <c r="S5342" i="57"/>
  <c r="S5343" i="57"/>
  <c r="S5344" i="57"/>
  <c r="S5345" i="57"/>
  <c r="S5346" i="57"/>
  <c r="S5347" i="57"/>
  <c r="S5348" i="57"/>
  <c r="S5349" i="57"/>
  <c r="S5350" i="57"/>
  <c r="S5351" i="57"/>
  <c r="S5352" i="57"/>
  <c r="S5353" i="57"/>
  <c r="S5354" i="57"/>
  <c r="S5355" i="57"/>
  <c r="S5356" i="57"/>
  <c r="S5357" i="57"/>
  <c r="S5358" i="57"/>
  <c r="S5359" i="57"/>
  <c r="S5360" i="57"/>
  <c r="S5361" i="57"/>
  <c r="S5362" i="57"/>
  <c r="S5363" i="57"/>
  <c r="S5364" i="57"/>
  <c r="S5365" i="57"/>
  <c r="S5366" i="57"/>
  <c r="S5367" i="57"/>
  <c r="S5368" i="57"/>
  <c r="S5369" i="57"/>
  <c r="S5370" i="57"/>
  <c r="S5371" i="57"/>
  <c r="S5372" i="57"/>
  <c r="S5373" i="57"/>
  <c r="S5374" i="57"/>
  <c r="S5375" i="57"/>
  <c r="S5376" i="57"/>
  <c r="S5377" i="57"/>
  <c r="S5378" i="57"/>
  <c r="S5379" i="57"/>
  <c r="S5380" i="57"/>
  <c r="S5381" i="57"/>
  <c r="S5382" i="57"/>
  <c r="S5383" i="57"/>
  <c r="S5384" i="57"/>
  <c r="S5385" i="57"/>
  <c r="S5386" i="57"/>
  <c r="S5387" i="57"/>
  <c r="S5388" i="57"/>
  <c r="S5389" i="57"/>
  <c r="S5390" i="57"/>
  <c r="S5391" i="57"/>
  <c r="S5392" i="57"/>
  <c r="S5393" i="57"/>
  <c r="S5394" i="57"/>
  <c r="S5395" i="57"/>
  <c r="S5396" i="57"/>
  <c r="S5397" i="57"/>
  <c r="S5398" i="57"/>
  <c r="S5399" i="57"/>
  <c r="S5400" i="57"/>
  <c r="S5401" i="57"/>
  <c r="S5402" i="57"/>
  <c r="S5403" i="57"/>
  <c r="S5404" i="57"/>
  <c r="S5405" i="57"/>
  <c r="S5406" i="57"/>
  <c r="S5407" i="57"/>
  <c r="S5408" i="57"/>
  <c r="S5409" i="57"/>
  <c r="S5410" i="57"/>
  <c r="S5411" i="57"/>
  <c r="S5412" i="57"/>
  <c r="S5413" i="57"/>
  <c r="S5414" i="57"/>
  <c r="S5415" i="57"/>
  <c r="S5416" i="57"/>
  <c r="S5417" i="57"/>
  <c r="S5418" i="57"/>
  <c r="S5419" i="57"/>
  <c r="S5420" i="57"/>
  <c r="S5421" i="57"/>
  <c r="S5422" i="57"/>
  <c r="S5423" i="57"/>
  <c r="S5424" i="57"/>
  <c r="S5425" i="57"/>
  <c r="S5426" i="57"/>
  <c r="S5427" i="57"/>
  <c r="S5428" i="57"/>
  <c r="S5429" i="57"/>
  <c r="S5430" i="57"/>
  <c r="S5431" i="57"/>
  <c r="S5432" i="57"/>
  <c r="S5433" i="57"/>
  <c r="S5434" i="57"/>
  <c r="S5435" i="57"/>
  <c r="S5436" i="57"/>
  <c r="S5437" i="57"/>
  <c r="S5438" i="57"/>
  <c r="S5439" i="57"/>
  <c r="S5440" i="57"/>
  <c r="S5441" i="57"/>
  <c r="S5442" i="57"/>
  <c r="S5443" i="57"/>
  <c r="S5444" i="57"/>
  <c r="S5445" i="57"/>
  <c r="S5446" i="57"/>
  <c r="S5447" i="57"/>
  <c r="S5448" i="57"/>
  <c r="S5449" i="57"/>
  <c r="S5450" i="57"/>
  <c r="S5451" i="57"/>
  <c r="S5452" i="57"/>
  <c r="S5453" i="57"/>
  <c r="S5454" i="57"/>
  <c r="S5455" i="57"/>
  <c r="S5456" i="57"/>
  <c r="S5457" i="57"/>
  <c r="S5458" i="57"/>
  <c r="S5459" i="57"/>
  <c r="S5460" i="57"/>
  <c r="S5461" i="57"/>
  <c r="S5462" i="57"/>
  <c r="S5463" i="57"/>
  <c r="S5464" i="57"/>
  <c r="S5465" i="57"/>
  <c r="S5466" i="57"/>
  <c r="S5467" i="57"/>
  <c r="S5468" i="57"/>
  <c r="S5469" i="57"/>
  <c r="S5470" i="57"/>
  <c r="S5471" i="57"/>
  <c r="S5472" i="57"/>
  <c r="S5473" i="57"/>
  <c r="S5474" i="57"/>
  <c r="S5475" i="57"/>
  <c r="S5476" i="57"/>
  <c r="S5477" i="57"/>
  <c r="S5478" i="57"/>
  <c r="S5479" i="57"/>
  <c r="S5480" i="57"/>
  <c r="S5481" i="57"/>
  <c r="S5482" i="57"/>
  <c r="S5483" i="57"/>
  <c r="S5484" i="57"/>
  <c r="S5485" i="57"/>
  <c r="S5486" i="57"/>
  <c r="S5487" i="57"/>
  <c r="S5488" i="57"/>
  <c r="S5489" i="57"/>
  <c r="S5490" i="57"/>
  <c r="S5491" i="57"/>
  <c r="S5492" i="57"/>
  <c r="S5493" i="57"/>
  <c r="S5494" i="57"/>
  <c r="S5495" i="57"/>
  <c r="S5496" i="57"/>
  <c r="S5497" i="57"/>
  <c r="S5498" i="57"/>
  <c r="S5499" i="57"/>
  <c r="S5500" i="57"/>
  <c r="S5501" i="57"/>
  <c r="S5502" i="57"/>
  <c r="S5503" i="57"/>
  <c r="S5504" i="57"/>
  <c r="S5505" i="57"/>
  <c r="S5506" i="57"/>
  <c r="S5507" i="57"/>
  <c r="S5508" i="57"/>
  <c r="S5509" i="57"/>
  <c r="S5510" i="57"/>
  <c r="S5511" i="57"/>
  <c r="S5512" i="57"/>
  <c r="S5513" i="57"/>
  <c r="S5514" i="57"/>
  <c r="S5515" i="57"/>
  <c r="S5516" i="57"/>
  <c r="S5517" i="57"/>
  <c r="S5518" i="57"/>
  <c r="S5519" i="57"/>
  <c r="S5520" i="57"/>
  <c r="S5521" i="57"/>
  <c r="S5522" i="57"/>
  <c r="S5523" i="57"/>
  <c r="S5524" i="57"/>
  <c r="S5525" i="57"/>
  <c r="S5526" i="57"/>
  <c r="S5527" i="57"/>
  <c r="S5528" i="57"/>
  <c r="S5529" i="57"/>
  <c r="S5530" i="57"/>
  <c r="S5531" i="57"/>
  <c r="S5532" i="57"/>
  <c r="S5533" i="57"/>
  <c r="S5534" i="57"/>
  <c r="S5535" i="57"/>
  <c r="S5536" i="57"/>
  <c r="S5537" i="57"/>
  <c r="S5538" i="57"/>
  <c r="S5539" i="57"/>
  <c r="S5540" i="57"/>
  <c r="S5541" i="57"/>
  <c r="S5542" i="57"/>
  <c r="S5543" i="57"/>
  <c r="S5544" i="57"/>
  <c r="S5545" i="57"/>
  <c r="S5546" i="57"/>
  <c r="S5547" i="57"/>
  <c r="S5548" i="57"/>
  <c r="S5549" i="57"/>
  <c r="S5550" i="57"/>
  <c r="S5551" i="57"/>
  <c r="S5552" i="57"/>
  <c r="S5553" i="57"/>
  <c r="S5554" i="57"/>
  <c r="S5555" i="57"/>
  <c r="S5556" i="57"/>
  <c r="S5557" i="57"/>
  <c r="S5558" i="57"/>
  <c r="S5559" i="57"/>
  <c r="S5560" i="57"/>
  <c r="S5561" i="57"/>
  <c r="S5562" i="57"/>
  <c r="S5563" i="57"/>
  <c r="S5564" i="57"/>
  <c r="S5565" i="57"/>
  <c r="S5566" i="57"/>
  <c r="S5567" i="57"/>
  <c r="S5568" i="57"/>
  <c r="S5569" i="57"/>
  <c r="S5570" i="57"/>
  <c r="S5571" i="57"/>
  <c r="S5572" i="57"/>
  <c r="S5573" i="57"/>
  <c r="S5574" i="57"/>
  <c r="S5575" i="57"/>
  <c r="S5576" i="57"/>
  <c r="S5577" i="57"/>
  <c r="S5578" i="57"/>
  <c r="S5579" i="57"/>
  <c r="S5580" i="57"/>
  <c r="S5581" i="57"/>
  <c r="S5582" i="57"/>
  <c r="S5583" i="57"/>
  <c r="S5584" i="57"/>
  <c r="S5585" i="57"/>
  <c r="S5586" i="57"/>
  <c r="S5587" i="57"/>
  <c r="S5588" i="57"/>
  <c r="S5589" i="57"/>
  <c r="S5590" i="57"/>
  <c r="S5591" i="57"/>
  <c r="S5592" i="57"/>
  <c r="S5593" i="57"/>
  <c r="S5594" i="57"/>
  <c r="S5595" i="57"/>
  <c r="S5596" i="57"/>
  <c r="S5597" i="57"/>
  <c r="S5598" i="57"/>
  <c r="S5599" i="57"/>
  <c r="S5600" i="57"/>
  <c r="S5601" i="57"/>
  <c r="S5602" i="57"/>
  <c r="S5603" i="57"/>
  <c r="S5604" i="57"/>
  <c r="S5605" i="57"/>
  <c r="S5606" i="57"/>
  <c r="S5607" i="57"/>
  <c r="S5608" i="57"/>
  <c r="S5609" i="57"/>
  <c r="S5610" i="57"/>
  <c r="S5611" i="57"/>
  <c r="S5612" i="57"/>
  <c r="S5613" i="57"/>
  <c r="S5614" i="57"/>
  <c r="S5615" i="57"/>
  <c r="S5616" i="57"/>
  <c r="S5617" i="57"/>
  <c r="S5618" i="57"/>
  <c r="S5619" i="57"/>
  <c r="S5620" i="57"/>
  <c r="S5621" i="57"/>
  <c r="S5622" i="57"/>
  <c r="S5623" i="57"/>
  <c r="S5624" i="57"/>
  <c r="S5625" i="57"/>
  <c r="S5626" i="57"/>
  <c r="S5627" i="57"/>
  <c r="S5628" i="57"/>
  <c r="S5629" i="57"/>
  <c r="S5630" i="57"/>
  <c r="S5631" i="57"/>
  <c r="S5632" i="57"/>
  <c r="S5633" i="57"/>
  <c r="S5634" i="57"/>
  <c r="S5635" i="57"/>
  <c r="S5636" i="57"/>
  <c r="S5637" i="57"/>
  <c r="S5638" i="57"/>
  <c r="S5639" i="57"/>
  <c r="S5640" i="57"/>
  <c r="S5641" i="57"/>
  <c r="S5642" i="57"/>
  <c r="S5643" i="57"/>
  <c r="S5644" i="57"/>
  <c r="S5645" i="57"/>
  <c r="S5646" i="57"/>
  <c r="S5647" i="57"/>
  <c r="S5648" i="57"/>
  <c r="S5649" i="57"/>
  <c r="S5650" i="57"/>
  <c r="S5651" i="57"/>
  <c r="S5652" i="57"/>
  <c r="S5653" i="57"/>
  <c r="S5654" i="57"/>
  <c r="S5655" i="57"/>
  <c r="S5656" i="57"/>
  <c r="S5657" i="57"/>
  <c r="S5658" i="57"/>
  <c r="S5659" i="57"/>
  <c r="S5660" i="57"/>
  <c r="S5661" i="57"/>
  <c r="S5662" i="57"/>
  <c r="S5663" i="57"/>
  <c r="S5664" i="57"/>
  <c r="S5665" i="57"/>
  <c r="S5666" i="57"/>
  <c r="S5667" i="57"/>
  <c r="S5668" i="57"/>
  <c r="S5669" i="57"/>
  <c r="S5670" i="57"/>
  <c r="S5671" i="57"/>
  <c r="S5672" i="57"/>
  <c r="S5673" i="57"/>
  <c r="S5674" i="57"/>
  <c r="S5675" i="57"/>
  <c r="S5676" i="57"/>
  <c r="S5677" i="57"/>
  <c r="S5678" i="57"/>
  <c r="S5679" i="57"/>
  <c r="S5680" i="57"/>
  <c r="S5681" i="57"/>
  <c r="S5682" i="57"/>
  <c r="S5683" i="57"/>
  <c r="S5684" i="57"/>
  <c r="S5685" i="57"/>
  <c r="S5686" i="57"/>
  <c r="S5687" i="57"/>
  <c r="S5688" i="57"/>
  <c r="S5689" i="57"/>
  <c r="S5690" i="57"/>
  <c r="S5691" i="57"/>
  <c r="S5692" i="57"/>
  <c r="S5693" i="57"/>
  <c r="S5694" i="57"/>
  <c r="S5695" i="57"/>
  <c r="S5696" i="57"/>
  <c r="S5697" i="57"/>
  <c r="S5698" i="57"/>
  <c r="S5699" i="57"/>
  <c r="S5700" i="57"/>
  <c r="S5701" i="57"/>
  <c r="S5702" i="57"/>
  <c r="S5703" i="57"/>
  <c r="S5704" i="57"/>
  <c r="S5705" i="57"/>
  <c r="S5706" i="57"/>
  <c r="S5707" i="57"/>
  <c r="S5708" i="57"/>
  <c r="S5709" i="57"/>
  <c r="S5710" i="57"/>
  <c r="S5711" i="57"/>
  <c r="S5712" i="57"/>
  <c r="S5713" i="57"/>
  <c r="S5714" i="57"/>
  <c r="S5715" i="57"/>
  <c r="S5716" i="57"/>
  <c r="S5717" i="57"/>
  <c r="S5718" i="57"/>
  <c r="S5719" i="57"/>
  <c r="S5720" i="57"/>
  <c r="S5721" i="57"/>
  <c r="S5722" i="57"/>
  <c r="S5723" i="57"/>
  <c r="S5724" i="57"/>
  <c r="S5725" i="57"/>
  <c r="S5726" i="57"/>
  <c r="S5727" i="57"/>
  <c r="S5728" i="57"/>
  <c r="S5729" i="57"/>
  <c r="S5730" i="57"/>
  <c r="S5731" i="57"/>
  <c r="S5732" i="57"/>
  <c r="S5733" i="57"/>
  <c r="S5734" i="57"/>
  <c r="S5735" i="57"/>
  <c r="S5736" i="57"/>
  <c r="S5737" i="57"/>
  <c r="S5738" i="57"/>
  <c r="S5739" i="57"/>
  <c r="S5740" i="57"/>
  <c r="S5741" i="57"/>
  <c r="S5742" i="57"/>
  <c r="S5743" i="57"/>
  <c r="S5744" i="57"/>
  <c r="S5745" i="57"/>
  <c r="S5746" i="57"/>
  <c r="S5747" i="57"/>
  <c r="S5748" i="57"/>
  <c r="S5749" i="57"/>
  <c r="S5750" i="57"/>
  <c r="S5751" i="57"/>
  <c r="S5752" i="57"/>
  <c r="S5753" i="57"/>
  <c r="S5754" i="57"/>
  <c r="S5755" i="57"/>
  <c r="S5756" i="57"/>
  <c r="S5757" i="57"/>
  <c r="S5758" i="57"/>
  <c r="S5759" i="57"/>
  <c r="S5760" i="57"/>
  <c r="S5761" i="57"/>
  <c r="S5762" i="57"/>
  <c r="S5763" i="57"/>
  <c r="S5764" i="57"/>
  <c r="S5765" i="57"/>
  <c r="S5766" i="57"/>
  <c r="S5767" i="57"/>
  <c r="S5768" i="57"/>
  <c r="S5769" i="57"/>
  <c r="S5770" i="57"/>
  <c r="S5771" i="57"/>
  <c r="S5772" i="57"/>
  <c r="S5773" i="57"/>
  <c r="S5774" i="57"/>
  <c r="S5775" i="57"/>
  <c r="S5776" i="57"/>
  <c r="S5777" i="57"/>
  <c r="S5778" i="57"/>
  <c r="S5779" i="57"/>
  <c r="S5780" i="57"/>
  <c r="S5781" i="57"/>
  <c r="S5782" i="57"/>
  <c r="S5783" i="57"/>
  <c r="S5784" i="57"/>
  <c r="S5785" i="57"/>
  <c r="S5786" i="57"/>
  <c r="S5787" i="57"/>
  <c r="S5788" i="57"/>
  <c r="S5789" i="57"/>
  <c r="S5790" i="57"/>
  <c r="S5791" i="57"/>
  <c r="S5792" i="57"/>
  <c r="S5793" i="57"/>
  <c r="S5794" i="57"/>
  <c r="S5795" i="57"/>
  <c r="S5796" i="57"/>
  <c r="S5797" i="57"/>
  <c r="S5798" i="57"/>
  <c r="S5799" i="57"/>
  <c r="S5800" i="57"/>
  <c r="S5801" i="57"/>
  <c r="S5802" i="57"/>
  <c r="S5803" i="57"/>
  <c r="S5804" i="57"/>
  <c r="S5805" i="57"/>
  <c r="S5806" i="57"/>
  <c r="S5807" i="57"/>
  <c r="S5808" i="57"/>
  <c r="S5809" i="57"/>
  <c r="S5810" i="57"/>
  <c r="S5811" i="57"/>
  <c r="S5812" i="57"/>
  <c r="S5813" i="57"/>
  <c r="S5814" i="57"/>
  <c r="S5815" i="57"/>
  <c r="S5816" i="57"/>
  <c r="S5817" i="57"/>
  <c r="S5818" i="57"/>
  <c r="S5819" i="57"/>
  <c r="S5820" i="57"/>
  <c r="S5821" i="57"/>
  <c r="S5822" i="57"/>
  <c r="S5823" i="57"/>
  <c r="S5824" i="57"/>
  <c r="S5825" i="57"/>
  <c r="S5826" i="57"/>
  <c r="S5827" i="57"/>
  <c r="S5828" i="57"/>
  <c r="S5829" i="57"/>
  <c r="S5830" i="57"/>
  <c r="S5831" i="57"/>
  <c r="S5832" i="57"/>
  <c r="S5833" i="57"/>
  <c r="S5834" i="57"/>
  <c r="S5835" i="57"/>
  <c r="S5836" i="57"/>
  <c r="S5837" i="57"/>
  <c r="S5838" i="57"/>
  <c r="S5839" i="57"/>
  <c r="S5840" i="57"/>
  <c r="S5841" i="57"/>
  <c r="S5842" i="57"/>
  <c r="S5843" i="57"/>
  <c r="S5844" i="57"/>
  <c r="S5845" i="57"/>
  <c r="S5846" i="57"/>
  <c r="S5847" i="57"/>
  <c r="S5848" i="57"/>
  <c r="S5849" i="57"/>
  <c r="S5850" i="57"/>
  <c r="S5851" i="57"/>
  <c r="S5852" i="57"/>
  <c r="S5853" i="57"/>
  <c r="S5854" i="57"/>
  <c r="S5855" i="57"/>
  <c r="S5856" i="57"/>
  <c r="S5857" i="57"/>
  <c r="S5858" i="57"/>
  <c r="S5859" i="57"/>
  <c r="S5860" i="57"/>
  <c r="S5861" i="57"/>
  <c r="S5862" i="57"/>
  <c r="S5863" i="57"/>
  <c r="S5864" i="57"/>
  <c r="S5865" i="57"/>
  <c r="S5866" i="57"/>
  <c r="S5867" i="57"/>
  <c r="S5868" i="57"/>
  <c r="S5869" i="57"/>
  <c r="S5870" i="57"/>
  <c r="S5871" i="57"/>
  <c r="S5872" i="57"/>
  <c r="S5873" i="57"/>
  <c r="S5874" i="57"/>
  <c r="S5875" i="57"/>
  <c r="S5876" i="57"/>
  <c r="S5877" i="57"/>
  <c r="S5878" i="57"/>
  <c r="S5879" i="57"/>
  <c r="S5880" i="57"/>
  <c r="S5881" i="57"/>
  <c r="S5882" i="57"/>
  <c r="S5883" i="57"/>
  <c r="S5884" i="57"/>
  <c r="S5885" i="57"/>
  <c r="S5886" i="57"/>
  <c r="S5887" i="57"/>
  <c r="S5888" i="57"/>
  <c r="S5889" i="57"/>
  <c r="S5890" i="57"/>
  <c r="S5891" i="57"/>
  <c r="S5892" i="57"/>
  <c r="S5893" i="57"/>
  <c r="S5894" i="57"/>
  <c r="S5895" i="57"/>
  <c r="S5896" i="57"/>
  <c r="S5897" i="57"/>
  <c r="S5898" i="57"/>
  <c r="S5899" i="57"/>
  <c r="S5900" i="57"/>
  <c r="S5901" i="57"/>
  <c r="S5902" i="57"/>
  <c r="S5903" i="57"/>
  <c r="S5904" i="57"/>
  <c r="S5905" i="57"/>
  <c r="S5906" i="57"/>
  <c r="S5907" i="57"/>
  <c r="S5908" i="57"/>
  <c r="S5909" i="57"/>
  <c r="S5910" i="57"/>
  <c r="S5911" i="57"/>
  <c r="S5912" i="57"/>
  <c r="S5913" i="57"/>
  <c r="S5914" i="57"/>
  <c r="S5915" i="57"/>
  <c r="S5916" i="57"/>
  <c r="S5917" i="57"/>
  <c r="S5918" i="57"/>
  <c r="S5919" i="57"/>
  <c r="S5920" i="57"/>
  <c r="S5921" i="57"/>
  <c r="S5922" i="57"/>
  <c r="S5923" i="57"/>
  <c r="S5924" i="57"/>
  <c r="S5925" i="57"/>
  <c r="S5926" i="57"/>
  <c r="S5927" i="57"/>
  <c r="S5928" i="57"/>
  <c r="S5929" i="57"/>
  <c r="S5930" i="57"/>
  <c r="S5931" i="57"/>
  <c r="S5932" i="57"/>
  <c r="S5933" i="57"/>
  <c r="S5934" i="57"/>
  <c r="S5935" i="57"/>
  <c r="S5936" i="57"/>
  <c r="S5937" i="57"/>
  <c r="S5938" i="57"/>
  <c r="S5939" i="57"/>
  <c r="S5940" i="57"/>
  <c r="S5941" i="57"/>
  <c r="S5942" i="57"/>
  <c r="S5943" i="57"/>
  <c r="S5944" i="57"/>
  <c r="S5945" i="57"/>
  <c r="S5946" i="57"/>
  <c r="S5947" i="57"/>
  <c r="S5948" i="57"/>
  <c r="S5949" i="57"/>
  <c r="S5950" i="57"/>
  <c r="S5951" i="57"/>
  <c r="S5952" i="57"/>
  <c r="S5953" i="57"/>
  <c r="S5954" i="57"/>
  <c r="S5955" i="57"/>
  <c r="S5956" i="57"/>
  <c r="S5957" i="57"/>
  <c r="S5958" i="57"/>
  <c r="S5959" i="57"/>
  <c r="S5960" i="57"/>
  <c r="S5961" i="57"/>
  <c r="S5962" i="57"/>
  <c r="S5963" i="57"/>
  <c r="S5964" i="57"/>
  <c r="S5965" i="57"/>
  <c r="S5966" i="57"/>
  <c r="S5967" i="57"/>
  <c r="S5968" i="57"/>
  <c r="S5969" i="57"/>
  <c r="S5970" i="57"/>
  <c r="S5971" i="57"/>
  <c r="S5972" i="57"/>
  <c r="S5973" i="57"/>
  <c r="S5974" i="57"/>
  <c r="S5975" i="57"/>
  <c r="S5976" i="57"/>
  <c r="S5977" i="57"/>
  <c r="S5978" i="57"/>
  <c r="S5979" i="57"/>
  <c r="S5980" i="57"/>
  <c r="S5981" i="57"/>
  <c r="S5982" i="57"/>
  <c r="S5983" i="57"/>
  <c r="S5984" i="57"/>
  <c r="S5985" i="57"/>
  <c r="S5986" i="57"/>
  <c r="S5987" i="57"/>
  <c r="S5988" i="57"/>
  <c r="S5989" i="57"/>
  <c r="S5990" i="57"/>
  <c r="S5991" i="57"/>
  <c r="S5992" i="57"/>
  <c r="S5993" i="57"/>
  <c r="S5994" i="57"/>
  <c r="S5995" i="57"/>
  <c r="S5996" i="57"/>
  <c r="S5997" i="57"/>
  <c r="S5998" i="57"/>
  <c r="S5999" i="57"/>
  <c r="S6000" i="57"/>
  <c r="S6001" i="57"/>
  <c r="S6002" i="57"/>
  <c r="S6003" i="57"/>
  <c r="S6004" i="57"/>
  <c r="S6005" i="57"/>
  <c r="S6006" i="57"/>
  <c r="S6007" i="57"/>
  <c r="S6008" i="57"/>
  <c r="S6009" i="57"/>
  <c r="S6010" i="57"/>
  <c r="S6011" i="57"/>
  <c r="S6012" i="57"/>
  <c r="S6013" i="57"/>
  <c r="S6014" i="57"/>
  <c r="S6015" i="57"/>
  <c r="S6016" i="57"/>
  <c r="S6017" i="57"/>
  <c r="S6018" i="57"/>
  <c r="S6019" i="57"/>
  <c r="S6020" i="57"/>
  <c r="S6021" i="57"/>
  <c r="S6022" i="57"/>
  <c r="S6023" i="57"/>
  <c r="S6024" i="57"/>
  <c r="S6025" i="57"/>
  <c r="S6026" i="57"/>
  <c r="S6027" i="57"/>
  <c r="S6028" i="57"/>
  <c r="S6029" i="57"/>
  <c r="S6030" i="57"/>
  <c r="S6031" i="57"/>
  <c r="S6032" i="57"/>
  <c r="S6033" i="57"/>
  <c r="S6034" i="57"/>
  <c r="S6035" i="57"/>
  <c r="S6036" i="57"/>
  <c r="S6037" i="57"/>
  <c r="S6038" i="57"/>
  <c r="S6039" i="57"/>
  <c r="S6040" i="57"/>
  <c r="S6041" i="57"/>
  <c r="S6042" i="57"/>
  <c r="S6043" i="57"/>
  <c r="S6044" i="57"/>
  <c r="S6045" i="57"/>
  <c r="S6046" i="57"/>
  <c r="S6047" i="57"/>
  <c r="S6048" i="57"/>
  <c r="S6049" i="57"/>
  <c r="S6050" i="57"/>
  <c r="S6051" i="57"/>
  <c r="S6052" i="57"/>
  <c r="S6053" i="57"/>
  <c r="S6054" i="57"/>
  <c r="S6055" i="57"/>
  <c r="S6056" i="57"/>
  <c r="S6057" i="57"/>
  <c r="S6058" i="57"/>
  <c r="S6059" i="57"/>
  <c r="S6060" i="57"/>
  <c r="S6061" i="57"/>
  <c r="S6062" i="57"/>
  <c r="S6063" i="57"/>
  <c r="S6064" i="57"/>
  <c r="S6065" i="57"/>
  <c r="S6066" i="57"/>
  <c r="S6067" i="57"/>
  <c r="S6068" i="57"/>
  <c r="S6069" i="57"/>
  <c r="S6070" i="57"/>
  <c r="S6071" i="57"/>
  <c r="S6072" i="57"/>
  <c r="S6073" i="57"/>
  <c r="S6074" i="57"/>
  <c r="S6075" i="57"/>
  <c r="S6076" i="57"/>
  <c r="S6077" i="57"/>
  <c r="S6078" i="57"/>
  <c r="S6079" i="57"/>
  <c r="S6080" i="57"/>
  <c r="S6081" i="57"/>
  <c r="S6082" i="57"/>
  <c r="S6083" i="57"/>
  <c r="S6084" i="57"/>
  <c r="S6085" i="57"/>
  <c r="S6086" i="57"/>
  <c r="S6087" i="57"/>
  <c r="S6088" i="57"/>
  <c r="S6089" i="57"/>
  <c r="S6090" i="57"/>
  <c r="S6091" i="57"/>
  <c r="S6092" i="57"/>
  <c r="S6093" i="57"/>
  <c r="S6094" i="57"/>
  <c r="S6095" i="57"/>
  <c r="S6096" i="57"/>
  <c r="S6097" i="57"/>
  <c r="S6098" i="57"/>
  <c r="S6099" i="57"/>
  <c r="S6100" i="57"/>
  <c r="S6101" i="57"/>
  <c r="S6102" i="57"/>
  <c r="S6103" i="57"/>
  <c r="S6104" i="57"/>
  <c r="S6105" i="57"/>
  <c r="S6106" i="57"/>
  <c r="S6107" i="57"/>
  <c r="S6108" i="57"/>
  <c r="S6109" i="57"/>
  <c r="S6110" i="57"/>
  <c r="S6111" i="57"/>
  <c r="S6112" i="57"/>
  <c r="S6113" i="57"/>
  <c r="S6114" i="57"/>
  <c r="S6115" i="57"/>
  <c r="S6116" i="57"/>
  <c r="S6117" i="57"/>
  <c r="S6118" i="57"/>
  <c r="S6119" i="57"/>
  <c r="S6120" i="57"/>
  <c r="S6121" i="57"/>
  <c r="S6122" i="57"/>
  <c r="S6123" i="57"/>
  <c r="S6124" i="57"/>
  <c r="S6125" i="57"/>
  <c r="S6126" i="57"/>
  <c r="S6127" i="57"/>
  <c r="S6128" i="57"/>
  <c r="S6129" i="57"/>
  <c r="S6130" i="57"/>
  <c r="S6131" i="57"/>
  <c r="S6132" i="57"/>
  <c r="S6133" i="57"/>
  <c r="S6134" i="57"/>
  <c r="S6135" i="57"/>
  <c r="S6136" i="57"/>
  <c r="S6137" i="57"/>
  <c r="S6138" i="57"/>
  <c r="S6139" i="57"/>
  <c r="S6140" i="57"/>
  <c r="S6141" i="57"/>
  <c r="S6142" i="57"/>
  <c r="S6143" i="57"/>
  <c r="S6144" i="57"/>
  <c r="S6145" i="57"/>
  <c r="S6146" i="57"/>
  <c r="S6147" i="57"/>
  <c r="S6148" i="57"/>
  <c r="S6149" i="57"/>
  <c r="S6150" i="57"/>
  <c r="S6151" i="57"/>
  <c r="S6152" i="57"/>
  <c r="S6153" i="57"/>
  <c r="S6154" i="57"/>
  <c r="S6155" i="57"/>
  <c r="S6156" i="57"/>
  <c r="S6157" i="57"/>
  <c r="S6158" i="57"/>
  <c r="S6159" i="57"/>
  <c r="S6160" i="57"/>
  <c r="S6161" i="57"/>
  <c r="S6162" i="57"/>
  <c r="S6163" i="57"/>
  <c r="S6164" i="57"/>
  <c r="S6165" i="57"/>
  <c r="S6166" i="57"/>
  <c r="S6167" i="57"/>
  <c r="S6168" i="57"/>
  <c r="S6169" i="57"/>
  <c r="S6170" i="57"/>
  <c r="S6171" i="57"/>
  <c r="S6172" i="57"/>
  <c r="S6173" i="57"/>
  <c r="S6174" i="57"/>
  <c r="S6175" i="57"/>
  <c r="S6176" i="57"/>
  <c r="S6177" i="57"/>
  <c r="S6178" i="57"/>
  <c r="S6179" i="57"/>
  <c r="S6180" i="57"/>
  <c r="S6181" i="57"/>
  <c r="S6182" i="57"/>
  <c r="S6183" i="57"/>
  <c r="S6184" i="57"/>
  <c r="S6185" i="57"/>
  <c r="S6186" i="57"/>
  <c r="S6187" i="57"/>
  <c r="S6188" i="57"/>
  <c r="S6189" i="57"/>
  <c r="S6190" i="57"/>
  <c r="S6191" i="57"/>
  <c r="S6192" i="57"/>
  <c r="S6193" i="57"/>
  <c r="S6194" i="57"/>
  <c r="S6195" i="57"/>
  <c r="S6196" i="57"/>
  <c r="S6197" i="57"/>
  <c r="S6198" i="57"/>
  <c r="S6199" i="57"/>
  <c r="S6200" i="57"/>
  <c r="S6201" i="57"/>
  <c r="S6202" i="57"/>
  <c r="S6203" i="57"/>
  <c r="S6204" i="57"/>
  <c r="S6205" i="57"/>
  <c r="S6206" i="57"/>
  <c r="S6207" i="57"/>
  <c r="S6208" i="57"/>
  <c r="S6209" i="57"/>
  <c r="S6210" i="57"/>
  <c r="S6211" i="57"/>
  <c r="S6212" i="57"/>
  <c r="S6213" i="57"/>
  <c r="S6214" i="57"/>
  <c r="S6215" i="57"/>
  <c r="S6216" i="57"/>
  <c r="S6217" i="57"/>
  <c r="S6218" i="57"/>
  <c r="S6219" i="57"/>
  <c r="S6220" i="57"/>
  <c r="S6221" i="57"/>
  <c r="S6222" i="57"/>
  <c r="S6223" i="57"/>
  <c r="S6224" i="57"/>
  <c r="S6225" i="57"/>
  <c r="S6226" i="57"/>
  <c r="S6227" i="57"/>
  <c r="S6228" i="57"/>
  <c r="S6229" i="57"/>
  <c r="S6230" i="57"/>
  <c r="S6231" i="57"/>
  <c r="S6232" i="57"/>
  <c r="S6233" i="57"/>
  <c r="S6234" i="57"/>
  <c r="S6235" i="57"/>
  <c r="S6236" i="57"/>
  <c r="S6237" i="57"/>
  <c r="S6238" i="57"/>
  <c r="S6239" i="57"/>
  <c r="S6240" i="57"/>
  <c r="S6241" i="57"/>
  <c r="S6242" i="57"/>
  <c r="S6243" i="57"/>
  <c r="S6244" i="57"/>
  <c r="S6245" i="57"/>
  <c r="S6246" i="57"/>
  <c r="S6247" i="57"/>
  <c r="S6248" i="57"/>
  <c r="S6249" i="57"/>
  <c r="S6250" i="57"/>
  <c r="S6251" i="57"/>
  <c r="S6252" i="57"/>
  <c r="S6253" i="57"/>
  <c r="S6254" i="57"/>
  <c r="S6255" i="57"/>
  <c r="S6256" i="57"/>
  <c r="S6257" i="57"/>
  <c r="S6258" i="57"/>
  <c r="S6259" i="57"/>
  <c r="S6260" i="57"/>
  <c r="S6261" i="57"/>
  <c r="S6262" i="57"/>
  <c r="S6263" i="57"/>
  <c r="S6264" i="57"/>
  <c r="S6265" i="57"/>
  <c r="S6266" i="57"/>
  <c r="S6267" i="57"/>
  <c r="S6268" i="57"/>
  <c r="S6269" i="57"/>
  <c r="S6270" i="57"/>
  <c r="S6271" i="57"/>
  <c r="S6272" i="57"/>
  <c r="S6273" i="57"/>
  <c r="S6274" i="57"/>
  <c r="S6275" i="57"/>
  <c r="S6276" i="57"/>
  <c r="S6277" i="57"/>
  <c r="S6278" i="57"/>
  <c r="S6279" i="57"/>
  <c r="S6280" i="57"/>
  <c r="S6281" i="57"/>
  <c r="S6282" i="57"/>
  <c r="S6283" i="57"/>
  <c r="S6284" i="57"/>
  <c r="S6285" i="57"/>
  <c r="S6286" i="57"/>
  <c r="S6287" i="57"/>
  <c r="S6288" i="57"/>
  <c r="S6289" i="57"/>
  <c r="S6290" i="57"/>
  <c r="S6291" i="57"/>
  <c r="S6292" i="57"/>
  <c r="S6293" i="57"/>
  <c r="S6294" i="57"/>
  <c r="S6295" i="57"/>
  <c r="S6296" i="57"/>
  <c r="S6297" i="57"/>
  <c r="S6298" i="57"/>
  <c r="S6299" i="57"/>
  <c r="S6300" i="57"/>
  <c r="S6301" i="57"/>
  <c r="S6302" i="57"/>
  <c r="S6303" i="57"/>
  <c r="S6304" i="57"/>
  <c r="S6305" i="57"/>
  <c r="S6306" i="57"/>
  <c r="S6307" i="57"/>
  <c r="S6308" i="57"/>
  <c r="S6309" i="57"/>
  <c r="S6310" i="57"/>
  <c r="S6311" i="57"/>
  <c r="S6312" i="57"/>
  <c r="S6313" i="57"/>
  <c r="S6314" i="57"/>
  <c r="S6315" i="57"/>
  <c r="S6316" i="57"/>
  <c r="S6317" i="57"/>
  <c r="S6318" i="57"/>
  <c r="S6319" i="57"/>
  <c r="S6320" i="57"/>
  <c r="S6321" i="57"/>
  <c r="S6322" i="57"/>
  <c r="S6323" i="57"/>
  <c r="S6324" i="57"/>
  <c r="S6325" i="57"/>
  <c r="S6326" i="57"/>
  <c r="S6327" i="57"/>
  <c r="S6328" i="57"/>
  <c r="S6329" i="57"/>
  <c r="S6330" i="57"/>
  <c r="S6331" i="57"/>
  <c r="S6332" i="57"/>
  <c r="S6333" i="57"/>
  <c r="S6334" i="57"/>
  <c r="S6335" i="57"/>
  <c r="S6336" i="57"/>
  <c r="S6337" i="57"/>
  <c r="S6338" i="57"/>
  <c r="S6339" i="57"/>
  <c r="S6340" i="57"/>
  <c r="S6341" i="57"/>
  <c r="S6342" i="57"/>
  <c r="S6343" i="57"/>
  <c r="S6344" i="57"/>
  <c r="S6345" i="57"/>
  <c r="S6346" i="57"/>
  <c r="S6347" i="57"/>
  <c r="S6348" i="57"/>
  <c r="S6349" i="57"/>
  <c r="S6350" i="57"/>
  <c r="S6351" i="57"/>
  <c r="S6352" i="57"/>
  <c r="S6353" i="57"/>
  <c r="S6354" i="57"/>
  <c r="S6355" i="57"/>
  <c r="S6356" i="57"/>
  <c r="S6357" i="57"/>
  <c r="S6358" i="57"/>
  <c r="S6359" i="57"/>
  <c r="S6360" i="57"/>
  <c r="S6361" i="57"/>
  <c r="S6362" i="57"/>
  <c r="S6363" i="57"/>
  <c r="S6364" i="57"/>
  <c r="S6365" i="57"/>
  <c r="S6366" i="57"/>
  <c r="S6367" i="57"/>
  <c r="S6368" i="57"/>
  <c r="S6369" i="57"/>
  <c r="S6370" i="57"/>
  <c r="S6371" i="57"/>
  <c r="S6372" i="57"/>
  <c r="S6373" i="57"/>
  <c r="S6374" i="57"/>
  <c r="S6375" i="57"/>
  <c r="S6376" i="57"/>
  <c r="S6377" i="57"/>
  <c r="S6378" i="57"/>
  <c r="S6379" i="57"/>
  <c r="S6380" i="57"/>
  <c r="S6381" i="57"/>
  <c r="S6382" i="57"/>
  <c r="S6383" i="57"/>
  <c r="S6384" i="57"/>
  <c r="S6385" i="57"/>
  <c r="S6386" i="57"/>
  <c r="S6387" i="57"/>
  <c r="S6388" i="57"/>
  <c r="S6389" i="57"/>
  <c r="S6390" i="57"/>
  <c r="S6391" i="57"/>
  <c r="S6392" i="57"/>
  <c r="S6393" i="57"/>
  <c r="S6394" i="57"/>
  <c r="S6395" i="57"/>
  <c r="S6396" i="57"/>
  <c r="S6397" i="57"/>
  <c r="S6398" i="57"/>
  <c r="S6399" i="57"/>
  <c r="S6400" i="57"/>
  <c r="S6401" i="57"/>
  <c r="S6402" i="57"/>
  <c r="S6403" i="57"/>
  <c r="S6404" i="57"/>
  <c r="S6405" i="57"/>
  <c r="S6406" i="57"/>
  <c r="S6407" i="57"/>
  <c r="S6408" i="57"/>
  <c r="S6409" i="57"/>
  <c r="S6410" i="57"/>
  <c r="S6411" i="57"/>
  <c r="S6412" i="57"/>
  <c r="S6413" i="57"/>
  <c r="S6414" i="57"/>
  <c r="S6415" i="57"/>
  <c r="S6416" i="57"/>
  <c r="S6417" i="57"/>
  <c r="S6418" i="57"/>
  <c r="S6419" i="57"/>
  <c r="S6420" i="57"/>
  <c r="S6421" i="57"/>
  <c r="S6422" i="57"/>
  <c r="S6423" i="57"/>
  <c r="S6424" i="57"/>
  <c r="S6425" i="57"/>
  <c r="S6426" i="57"/>
  <c r="S6427" i="57"/>
  <c r="S6428" i="57"/>
  <c r="S6429" i="57"/>
  <c r="S6430" i="57"/>
  <c r="S6431" i="57"/>
  <c r="S6432" i="57"/>
  <c r="S6433" i="57"/>
  <c r="S6434" i="57"/>
  <c r="S6435" i="57"/>
  <c r="S6436" i="57"/>
  <c r="S6437" i="57"/>
  <c r="S6438" i="57"/>
  <c r="S6439" i="57"/>
  <c r="S6440" i="57"/>
  <c r="S6441" i="57"/>
  <c r="S6442" i="57"/>
  <c r="S6443" i="57"/>
  <c r="S6444" i="57"/>
  <c r="S6445" i="57"/>
  <c r="S6446" i="57"/>
  <c r="S6447" i="57"/>
  <c r="S6448" i="57"/>
  <c r="S6449" i="57"/>
  <c r="S6450" i="57"/>
  <c r="S6451" i="57"/>
  <c r="S6452" i="57"/>
  <c r="S6453" i="57"/>
  <c r="S6454" i="57"/>
  <c r="S6455" i="57"/>
  <c r="S6456" i="57"/>
  <c r="S6457" i="57"/>
  <c r="S6458" i="57"/>
  <c r="S6459" i="57"/>
  <c r="S6460" i="57"/>
  <c r="S6461" i="57"/>
  <c r="S6462" i="57"/>
  <c r="S6463" i="57"/>
  <c r="S6464" i="57"/>
  <c r="S6465" i="57"/>
  <c r="S6466" i="57"/>
  <c r="S6467" i="57"/>
  <c r="S6468" i="57"/>
  <c r="S6469" i="57"/>
  <c r="S6470" i="57"/>
  <c r="S6471" i="57"/>
  <c r="S6472" i="57"/>
  <c r="S6473" i="57"/>
  <c r="S6474" i="57"/>
  <c r="S6475" i="57"/>
  <c r="S6476" i="57"/>
  <c r="S6477" i="57"/>
  <c r="S6478" i="57"/>
  <c r="S6479" i="57"/>
  <c r="S6480" i="57"/>
  <c r="S6481" i="57"/>
  <c r="S6482" i="57"/>
  <c r="S6483" i="57"/>
  <c r="S6484" i="57"/>
  <c r="S6485" i="57"/>
  <c r="S6486" i="57"/>
  <c r="S6487" i="57"/>
  <c r="S6488" i="57"/>
  <c r="S6489" i="57"/>
  <c r="S6490" i="57"/>
  <c r="S6491" i="57"/>
  <c r="S6492" i="57"/>
  <c r="S6493" i="57"/>
  <c r="S6494" i="57"/>
  <c r="S6495" i="57"/>
  <c r="S6496" i="57"/>
  <c r="S6497" i="57"/>
  <c r="S6498" i="57"/>
  <c r="S6499" i="57"/>
  <c r="S6500" i="57"/>
  <c r="S6501" i="57"/>
  <c r="S6502" i="57"/>
  <c r="S6503" i="57"/>
  <c r="S6504" i="57"/>
  <c r="S6505" i="57"/>
  <c r="S6506" i="57"/>
  <c r="S6507" i="57"/>
  <c r="S6508" i="57"/>
  <c r="S6509" i="57"/>
  <c r="S6510" i="57"/>
  <c r="S6511" i="57"/>
  <c r="S6512" i="57"/>
  <c r="S6513" i="57"/>
  <c r="S6514" i="57"/>
  <c r="S6515" i="57"/>
  <c r="S6516" i="57"/>
  <c r="S6517" i="57"/>
  <c r="S6518" i="57"/>
  <c r="S6519" i="57"/>
  <c r="S6520" i="57"/>
  <c r="S6521" i="57"/>
  <c r="S6522" i="57"/>
  <c r="S6523" i="57"/>
  <c r="S6524" i="57"/>
  <c r="S6525" i="57"/>
  <c r="S6526" i="57"/>
  <c r="S6527" i="57"/>
  <c r="S6528" i="57"/>
  <c r="S6529" i="57"/>
  <c r="S6530" i="57"/>
  <c r="S6531" i="57"/>
  <c r="S6532" i="57"/>
  <c r="S6533" i="57"/>
  <c r="S6534" i="57"/>
  <c r="S6535" i="57"/>
  <c r="S6536" i="57"/>
  <c r="S6537" i="57"/>
  <c r="S6538" i="57"/>
  <c r="S6539" i="57"/>
  <c r="S6540" i="57"/>
  <c r="S6541" i="57"/>
  <c r="S6542" i="57"/>
  <c r="S6543" i="57"/>
  <c r="S6544" i="57"/>
  <c r="S6545" i="57"/>
  <c r="S6546" i="57"/>
  <c r="S6547" i="57"/>
  <c r="S6548" i="57"/>
  <c r="S6549" i="57"/>
  <c r="S6550" i="57"/>
  <c r="S6551" i="57"/>
  <c r="S6552" i="57"/>
  <c r="S6553" i="57"/>
  <c r="S6554" i="57"/>
  <c r="S6555" i="57"/>
  <c r="S6556" i="57"/>
  <c r="S6557" i="57"/>
  <c r="S6558" i="57"/>
  <c r="S6559" i="57"/>
  <c r="S6560" i="57"/>
  <c r="S6561" i="57"/>
  <c r="S6562" i="57"/>
  <c r="S6563" i="57"/>
  <c r="S6564" i="57"/>
  <c r="S6565" i="57"/>
  <c r="S6566" i="57"/>
  <c r="S6567" i="57"/>
  <c r="S6568" i="57"/>
  <c r="S6569" i="57"/>
  <c r="S6570" i="57"/>
  <c r="S6571" i="57"/>
  <c r="S6572" i="57"/>
  <c r="S6573" i="57"/>
  <c r="S6574" i="57"/>
  <c r="S6575" i="57"/>
  <c r="S6576" i="57"/>
  <c r="S6577" i="57"/>
  <c r="S6578" i="57"/>
  <c r="S6579" i="57"/>
  <c r="S6580" i="57"/>
  <c r="S6581" i="57"/>
  <c r="S6582" i="57"/>
  <c r="S6583" i="57"/>
  <c r="S6584" i="57"/>
  <c r="S6585" i="57"/>
  <c r="S6586" i="57"/>
  <c r="S6587" i="57"/>
  <c r="S6588" i="57"/>
  <c r="S6589" i="57"/>
  <c r="S6590" i="57"/>
  <c r="S6591" i="57"/>
  <c r="S6592" i="57"/>
  <c r="S6593" i="57"/>
  <c r="S6594" i="57"/>
  <c r="S6595" i="57"/>
  <c r="S6596" i="57"/>
  <c r="S6597" i="57"/>
  <c r="S6598" i="57"/>
  <c r="S6599" i="57"/>
  <c r="S6600" i="57"/>
  <c r="S6601" i="57"/>
  <c r="S6602" i="57"/>
  <c r="S6603" i="57"/>
  <c r="S6604" i="57"/>
  <c r="S6605" i="57"/>
  <c r="S6606" i="57"/>
  <c r="S6607" i="57"/>
  <c r="S6608" i="57"/>
  <c r="S6609" i="57"/>
  <c r="S6610" i="57"/>
  <c r="S6611" i="57"/>
  <c r="S6612" i="57"/>
  <c r="S6613" i="57"/>
  <c r="S6614" i="57"/>
  <c r="S6615" i="57"/>
  <c r="S6616" i="57"/>
  <c r="S6617" i="57"/>
  <c r="S6618" i="57"/>
  <c r="S6619" i="57"/>
  <c r="S6620" i="57"/>
  <c r="S6621" i="57"/>
  <c r="S6622" i="57"/>
  <c r="S6623" i="57"/>
  <c r="S6624" i="57"/>
  <c r="S6625" i="57"/>
  <c r="S6626" i="57"/>
  <c r="S6627" i="57"/>
  <c r="S6628" i="57"/>
  <c r="S6629" i="57"/>
  <c r="S6630" i="57"/>
  <c r="S6631" i="57"/>
  <c r="S6632" i="57"/>
  <c r="S6633" i="57"/>
  <c r="S6634" i="57"/>
  <c r="S6635" i="57"/>
  <c r="S6636" i="57"/>
  <c r="S6637" i="57"/>
  <c r="S6638" i="57"/>
  <c r="S6639" i="57"/>
  <c r="S6640" i="57"/>
  <c r="S6641" i="57"/>
  <c r="S6642" i="57"/>
  <c r="S6643" i="57"/>
  <c r="S6644" i="57"/>
  <c r="S6645" i="57"/>
  <c r="S6646" i="57"/>
  <c r="S6647" i="57"/>
  <c r="S6648" i="57"/>
  <c r="S6649" i="57"/>
  <c r="S6650" i="57"/>
  <c r="S6651" i="57"/>
  <c r="S6652" i="57"/>
  <c r="S6653" i="57"/>
  <c r="S6654" i="57"/>
  <c r="S6655" i="57"/>
  <c r="S6656" i="57"/>
  <c r="S6657" i="57"/>
  <c r="S6658" i="57"/>
  <c r="S6659" i="57"/>
  <c r="S6660" i="57"/>
  <c r="S6661" i="57"/>
  <c r="S6662" i="57"/>
  <c r="S6663" i="57"/>
  <c r="S6664" i="57"/>
  <c r="S6665" i="57"/>
  <c r="S6666" i="57"/>
  <c r="S6667" i="57"/>
  <c r="S6668" i="57"/>
  <c r="S6669" i="57"/>
  <c r="S6670" i="57"/>
  <c r="S6671" i="57"/>
  <c r="S6672" i="57"/>
  <c r="S6673" i="57"/>
  <c r="S6674" i="57"/>
  <c r="S6675" i="57"/>
  <c r="S6676" i="57"/>
  <c r="S6677" i="57"/>
  <c r="S6678" i="57"/>
  <c r="S6679" i="57"/>
  <c r="S6680" i="57"/>
  <c r="S6681" i="57"/>
  <c r="S6682" i="57"/>
  <c r="S6683" i="57"/>
  <c r="S6684" i="57"/>
  <c r="S6685" i="57"/>
  <c r="S6686" i="57"/>
  <c r="S6687" i="57"/>
  <c r="S6688" i="57"/>
  <c r="S6689" i="57"/>
  <c r="S6690" i="57"/>
  <c r="S6691" i="57"/>
  <c r="S6692" i="57"/>
  <c r="S6693" i="57"/>
  <c r="S6694" i="57"/>
  <c r="S6695" i="57"/>
  <c r="S6696" i="57"/>
  <c r="S6697" i="57"/>
  <c r="S6698" i="57"/>
  <c r="S6699" i="57"/>
  <c r="S6700" i="57"/>
  <c r="S6701" i="57"/>
  <c r="S6702" i="57"/>
  <c r="S6703" i="57"/>
  <c r="S6704" i="57"/>
  <c r="S6705" i="57"/>
  <c r="S6706" i="57"/>
  <c r="S6707" i="57"/>
  <c r="S6708" i="57"/>
  <c r="S6709" i="57"/>
  <c r="S6710" i="57"/>
  <c r="S6711" i="57"/>
  <c r="S6712" i="57"/>
  <c r="S6713" i="57"/>
  <c r="S6714" i="57"/>
  <c r="S6715" i="57"/>
  <c r="S6716" i="57"/>
  <c r="S6717" i="57"/>
  <c r="S6718" i="57"/>
  <c r="S6719" i="57"/>
  <c r="S6720" i="57"/>
  <c r="S6721" i="57"/>
  <c r="S6722" i="57"/>
  <c r="S6723" i="57"/>
  <c r="S6724" i="57"/>
  <c r="S6725" i="57"/>
  <c r="S6726" i="57"/>
  <c r="S6727" i="57"/>
  <c r="S6728" i="57"/>
  <c r="S6729" i="57"/>
  <c r="S6730" i="57"/>
  <c r="S6731" i="57"/>
  <c r="S6732" i="57"/>
  <c r="S6733" i="57"/>
  <c r="S6734" i="57"/>
  <c r="S6735" i="57"/>
  <c r="S6736" i="57"/>
  <c r="S6737" i="57"/>
  <c r="S6738" i="57"/>
  <c r="S6739" i="57"/>
  <c r="S6740" i="57"/>
  <c r="S6741" i="57"/>
  <c r="S6742" i="57"/>
  <c r="S6743" i="57"/>
  <c r="S6744" i="57"/>
  <c r="S6745" i="57"/>
  <c r="S6746" i="57"/>
  <c r="S6747" i="57"/>
  <c r="S6748" i="57"/>
  <c r="S6749" i="57"/>
  <c r="S6750" i="57"/>
  <c r="S6751" i="57"/>
  <c r="S6752" i="57"/>
  <c r="S6753" i="57"/>
  <c r="S6754" i="57"/>
  <c r="S6755" i="57"/>
  <c r="S6756" i="57"/>
  <c r="S6757" i="57"/>
  <c r="S6758" i="57"/>
  <c r="S6759" i="57"/>
  <c r="S6760" i="57"/>
  <c r="S6761" i="57"/>
  <c r="S6762" i="57"/>
  <c r="S6763" i="57"/>
  <c r="S6764" i="57"/>
  <c r="S6765" i="57"/>
  <c r="S6766" i="57"/>
  <c r="S6767" i="57"/>
  <c r="S6768" i="57"/>
  <c r="S6769" i="57"/>
  <c r="S6770" i="57"/>
  <c r="S6771" i="57"/>
  <c r="S6772" i="57"/>
  <c r="S6773" i="57"/>
  <c r="S6774" i="57"/>
  <c r="S6775" i="57"/>
  <c r="S6776" i="57"/>
  <c r="S6777" i="57"/>
  <c r="S6778" i="57"/>
  <c r="S6779" i="57"/>
  <c r="S6780" i="57"/>
  <c r="S6781" i="57"/>
  <c r="S6782" i="57"/>
  <c r="S6783" i="57"/>
  <c r="S6784" i="57"/>
  <c r="S6785" i="57"/>
  <c r="S6786" i="57"/>
  <c r="S6787" i="57"/>
  <c r="S6788" i="57"/>
  <c r="S6789" i="57"/>
  <c r="S6790" i="57"/>
  <c r="S6791" i="57"/>
  <c r="S6792" i="57"/>
  <c r="S6793" i="57"/>
  <c r="S6794" i="57"/>
  <c r="S6795" i="57"/>
  <c r="S6796" i="57"/>
  <c r="S6797" i="57"/>
  <c r="S6798" i="57"/>
  <c r="S6799" i="57"/>
  <c r="S6800" i="57"/>
  <c r="S6801" i="57"/>
  <c r="S6802" i="57"/>
  <c r="S6803" i="57"/>
  <c r="S6804" i="57"/>
  <c r="S6805" i="57"/>
  <c r="S6806" i="57"/>
  <c r="S6807" i="57"/>
  <c r="S6808" i="57"/>
  <c r="S6809" i="57"/>
  <c r="S6810" i="57"/>
  <c r="S6811" i="57"/>
  <c r="S6812" i="57"/>
  <c r="S6813" i="57"/>
  <c r="S6814" i="57"/>
  <c r="S6815" i="57"/>
  <c r="S6816" i="57"/>
  <c r="S6817" i="57"/>
  <c r="S6818" i="57"/>
  <c r="S6819" i="57"/>
  <c r="S6820" i="57"/>
  <c r="S6821" i="57"/>
  <c r="S6822" i="57"/>
  <c r="S6823" i="57"/>
  <c r="S6824" i="57"/>
  <c r="S6825" i="57"/>
  <c r="S6826" i="57"/>
  <c r="S6827" i="57"/>
  <c r="S6828" i="57"/>
  <c r="S6829" i="57"/>
  <c r="S6830" i="57"/>
  <c r="S6831" i="57"/>
  <c r="S6832" i="57"/>
  <c r="S6833" i="57"/>
  <c r="S6834" i="57"/>
  <c r="S6835" i="57"/>
  <c r="S6836" i="57"/>
  <c r="S6837" i="57"/>
  <c r="S6838" i="57"/>
  <c r="S6839" i="57"/>
  <c r="S6840" i="57"/>
  <c r="S6841" i="57"/>
  <c r="S6842" i="57"/>
  <c r="S6843" i="57"/>
  <c r="S6844" i="57"/>
  <c r="S6845" i="57"/>
  <c r="S6846" i="57"/>
  <c r="S6847" i="57"/>
  <c r="S6848" i="57"/>
  <c r="S6849" i="57"/>
  <c r="S6850" i="57"/>
  <c r="S6851" i="57"/>
  <c r="S6852" i="57"/>
  <c r="S6853" i="57"/>
  <c r="S6854" i="57"/>
  <c r="S6855" i="57"/>
  <c r="S6856" i="57"/>
  <c r="S6857" i="57"/>
  <c r="S6858" i="57"/>
  <c r="S6859" i="57"/>
  <c r="S6860" i="57"/>
  <c r="S6861" i="57"/>
  <c r="S6862" i="57"/>
  <c r="S6863" i="57"/>
  <c r="S6864" i="57"/>
  <c r="S6865" i="57"/>
  <c r="S6866" i="57"/>
  <c r="S6867" i="57"/>
  <c r="S6868" i="57"/>
  <c r="S6869" i="57"/>
  <c r="S6870" i="57"/>
  <c r="S6871" i="57"/>
  <c r="S6872" i="57"/>
  <c r="S6873" i="57"/>
  <c r="S6874" i="57"/>
  <c r="S6875" i="57"/>
  <c r="S6876" i="57"/>
  <c r="S6877" i="57"/>
  <c r="S6878" i="57"/>
  <c r="S6879" i="57"/>
  <c r="S6880" i="57"/>
  <c r="S6881" i="57"/>
  <c r="S6882" i="57"/>
  <c r="S6883" i="57"/>
  <c r="S6884" i="57"/>
  <c r="S6885" i="57"/>
  <c r="S6886" i="57"/>
  <c r="S6887" i="57"/>
  <c r="S6888" i="57"/>
  <c r="S6889" i="57"/>
  <c r="S6890" i="57"/>
  <c r="S6891" i="57"/>
  <c r="S6892" i="57"/>
  <c r="S6893" i="57"/>
  <c r="S6894" i="57"/>
  <c r="S6895" i="57"/>
  <c r="S6896" i="57"/>
  <c r="S6897" i="57"/>
  <c r="S6898" i="57"/>
  <c r="S6899" i="57"/>
  <c r="S6900" i="57"/>
  <c r="S6901" i="57"/>
  <c r="S6902" i="57"/>
  <c r="S6903" i="57"/>
  <c r="S6904" i="57"/>
  <c r="S6905" i="57"/>
  <c r="S6906" i="57"/>
  <c r="S6907" i="57"/>
  <c r="S6908" i="57"/>
  <c r="S6909" i="57"/>
  <c r="S6910" i="57"/>
  <c r="S6911" i="57"/>
  <c r="S6912" i="57"/>
  <c r="S6913" i="57"/>
  <c r="S6914" i="57"/>
  <c r="S6915" i="57"/>
  <c r="S6916" i="57"/>
  <c r="S6917" i="57"/>
  <c r="S6918" i="57"/>
  <c r="S6919" i="57"/>
  <c r="S6920" i="57"/>
  <c r="S6921" i="57"/>
  <c r="S6922" i="57"/>
  <c r="S6923" i="57"/>
  <c r="S6924" i="57"/>
  <c r="S6925" i="57"/>
  <c r="S6926" i="57"/>
  <c r="S6927" i="57"/>
  <c r="S6928" i="57"/>
  <c r="S6929" i="57"/>
  <c r="S6930" i="57"/>
  <c r="S6931" i="57"/>
  <c r="S6932" i="57"/>
  <c r="S6933" i="57"/>
  <c r="S6934" i="57"/>
  <c r="S6935" i="57"/>
  <c r="S6936" i="57"/>
  <c r="S6937" i="57"/>
  <c r="S6938" i="57"/>
  <c r="S6939" i="57"/>
  <c r="S6940" i="57"/>
  <c r="S6941" i="57"/>
  <c r="S6942" i="57"/>
  <c r="S6943" i="57"/>
  <c r="S6944" i="57"/>
  <c r="S6945" i="57"/>
  <c r="S6946" i="57"/>
  <c r="S6947" i="57"/>
  <c r="S6948" i="57"/>
  <c r="S6949" i="57"/>
  <c r="S6950" i="57"/>
  <c r="S6951" i="57"/>
  <c r="S6952" i="57"/>
  <c r="S6953" i="57"/>
  <c r="S6954" i="57"/>
  <c r="S6955" i="57"/>
  <c r="S6956" i="57"/>
  <c r="S6957" i="57"/>
  <c r="S6958" i="57"/>
  <c r="S6959" i="57"/>
  <c r="S6960" i="57"/>
  <c r="S6961" i="57"/>
  <c r="S6962" i="57"/>
  <c r="S6963" i="57"/>
  <c r="S6964" i="57"/>
  <c r="S6965" i="57"/>
  <c r="S6966" i="57"/>
  <c r="S6967" i="57"/>
  <c r="S6968" i="57"/>
  <c r="S6969" i="57"/>
  <c r="S6970" i="57"/>
  <c r="S6971" i="57"/>
  <c r="S6972" i="57"/>
  <c r="S6973" i="57"/>
  <c r="S6974" i="57"/>
  <c r="S6975" i="57"/>
  <c r="S6976" i="57"/>
  <c r="S6977" i="57"/>
  <c r="S6978" i="57"/>
  <c r="S6979" i="57"/>
  <c r="S6980" i="57"/>
  <c r="S6981" i="57"/>
  <c r="S6982" i="57"/>
  <c r="S6983" i="57"/>
  <c r="S6984" i="57"/>
  <c r="S6985" i="57"/>
  <c r="S6986" i="57"/>
  <c r="S6987" i="57"/>
  <c r="S6988" i="57"/>
  <c r="S6989" i="57"/>
  <c r="S6990" i="57"/>
  <c r="S6991" i="57"/>
  <c r="S6992" i="57"/>
  <c r="S6993" i="57"/>
  <c r="S6994" i="57"/>
  <c r="S6995" i="57"/>
  <c r="S6996" i="57"/>
  <c r="S6997" i="57"/>
  <c r="S6998" i="57"/>
  <c r="S6999" i="57"/>
  <c r="S7000" i="57"/>
  <c r="S7001" i="57"/>
  <c r="S7002" i="57"/>
  <c r="S7003" i="57"/>
  <c r="S7004" i="57"/>
  <c r="S7005" i="57"/>
  <c r="S7006" i="57"/>
  <c r="S7007" i="57"/>
  <c r="S7008" i="57"/>
  <c r="S7009" i="57"/>
  <c r="S7010" i="57"/>
  <c r="S7011" i="57"/>
  <c r="S7012" i="57"/>
  <c r="S7013" i="57"/>
  <c r="S7014" i="57"/>
  <c r="S7015" i="57"/>
  <c r="S7016" i="57"/>
  <c r="S7017" i="57"/>
  <c r="S7018" i="57"/>
  <c r="S7019" i="57"/>
  <c r="S7020" i="57"/>
  <c r="S7021" i="57"/>
  <c r="S7022" i="57"/>
  <c r="S7023" i="57"/>
  <c r="S7024" i="57"/>
  <c r="S7025" i="57"/>
  <c r="S7026" i="57"/>
  <c r="S7027" i="57"/>
  <c r="S7028" i="57"/>
  <c r="S7029" i="57"/>
  <c r="S7030" i="57"/>
  <c r="S7031" i="57"/>
  <c r="S7032" i="57"/>
  <c r="S7033" i="57"/>
  <c r="S7034" i="57"/>
  <c r="S7035" i="57"/>
  <c r="S7036" i="57"/>
  <c r="S7037" i="57"/>
  <c r="S7038" i="57"/>
  <c r="S7039" i="57"/>
  <c r="S7040" i="57"/>
  <c r="S7041" i="57"/>
  <c r="S7042" i="57"/>
  <c r="S7043" i="57"/>
  <c r="S7044" i="57"/>
  <c r="S7045" i="57"/>
  <c r="S7046" i="57"/>
  <c r="S7047" i="57"/>
  <c r="S7048" i="57"/>
  <c r="S7049" i="57"/>
  <c r="S7050" i="57"/>
  <c r="S7051" i="57"/>
  <c r="S7052" i="57"/>
  <c r="S7053" i="57"/>
  <c r="S7054" i="57"/>
  <c r="S7055" i="57"/>
  <c r="S7056" i="57"/>
  <c r="S7057" i="57"/>
  <c r="S7058" i="57"/>
  <c r="S7059" i="57"/>
  <c r="S7060" i="57"/>
  <c r="S7061" i="57"/>
  <c r="S7062" i="57"/>
  <c r="S7063" i="57"/>
  <c r="S7064" i="57"/>
  <c r="S7065" i="57"/>
  <c r="S7066" i="57"/>
  <c r="S7067" i="57"/>
  <c r="S7068" i="57"/>
  <c r="S7069" i="57"/>
  <c r="S7070" i="57"/>
  <c r="S7071" i="57"/>
  <c r="S7072" i="57"/>
  <c r="S7073" i="57"/>
  <c r="S7074" i="57"/>
  <c r="S7075" i="57"/>
  <c r="S7076" i="57"/>
  <c r="S7077" i="57"/>
  <c r="S7078" i="57"/>
  <c r="S7079" i="57"/>
  <c r="S7080" i="57"/>
  <c r="S7081" i="57"/>
  <c r="S7082" i="57"/>
  <c r="S7083" i="57"/>
  <c r="S7084" i="57"/>
  <c r="S7085" i="57"/>
  <c r="S7086" i="57"/>
  <c r="S7087" i="57"/>
  <c r="S7088" i="57"/>
  <c r="S7089" i="57"/>
  <c r="S7090" i="57"/>
  <c r="S7091" i="57"/>
  <c r="S7092" i="57"/>
  <c r="S7093" i="57"/>
  <c r="S7094" i="57"/>
  <c r="S7095" i="57"/>
  <c r="S7096" i="57"/>
  <c r="S7097" i="57"/>
  <c r="S7098" i="57"/>
  <c r="S7099" i="57"/>
  <c r="S7100" i="57"/>
  <c r="S7101" i="57"/>
  <c r="S7102" i="57"/>
  <c r="S7103" i="57"/>
  <c r="S7104" i="57"/>
  <c r="S7105" i="57"/>
  <c r="S7106" i="57"/>
  <c r="S7107" i="57"/>
  <c r="S7108" i="57"/>
  <c r="S7109" i="57"/>
  <c r="S7110" i="57"/>
  <c r="S7111" i="57"/>
  <c r="S7112" i="57"/>
  <c r="S7113" i="57"/>
  <c r="S7114" i="57"/>
  <c r="S7115" i="57"/>
  <c r="S7116" i="57"/>
  <c r="S7117" i="57"/>
  <c r="S7118" i="57"/>
  <c r="S7119" i="57"/>
  <c r="S7120" i="57"/>
  <c r="S7121" i="57"/>
  <c r="S7122" i="57"/>
  <c r="S7123" i="57"/>
  <c r="S7124" i="57"/>
  <c r="S7125" i="57"/>
  <c r="S7126" i="57"/>
  <c r="S7127" i="57"/>
  <c r="S7128" i="57"/>
  <c r="S7129" i="57"/>
  <c r="S7130" i="57"/>
  <c r="S7131" i="57"/>
  <c r="S7132" i="57"/>
  <c r="S7133" i="57"/>
  <c r="S7134" i="57"/>
  <c r="S7135" i="57"/>
  <c r="S7136" i="57"/>
  <c r="S7137" i="57"/>
  <c r="S7138" i="57"/>
  <c r="S7139" i="57"/>
  <c r="S7140" i="57"/>
  <c r="S7141" i="57"/>
  <c r="S7142" i="57"/>
  <c r="S7143" i="57"/>
  <c r="S7144" i="57"/>
  <c r="S7145" i="57"/>
  <c r="S7146" i="57"/>
  <c r="S7147" i="57"/>
  <c r="S7148" i="57"/>
  <c r="S7149" i="57"/>
  <c r="S7150" i="57"/>
  <c r="S7151" i="57"/>
  <c r="S7152" i="57"/>
  <c r="S7153" i="57"/>
  <c r="S7154" i="57"/>
  <c r="S7155" i="57"/>
  <c r="S7156" i="57"/>
  <c r="S7157" i="57"/>
  <c r="S7158" i="57"/>
  <c r="S7159" i="57"/>
  <c r="S7160" i="57"/>
  <c r="S7161" i="57"/>
  <c r="S7162" i="57"/>
  <c r="S7163" i="57"/>
  <c r="S7164" i="57"/>
  <c r="S7165" i="57"/>
  <c r="S7166" i="57"/>
  <c r="S7167" i="57"/>
  <c r="S7168" i="57"/>
  <c r="S7169" i="57"/>
  <c r="S7170" i="57"/>
  <c r="S7171" i="57"/>
  <c r="S7172" i="57"/>
  <c r="S7173" i="57"/>
  <c r="S7174" i="57"/>
  <c r="S7175" i="57"/>
  <c r="S7176" i="57"/>
  <c r="S7177" i="57"/>
  <c r="S7178" i="57"/>
  <c r="S7179" i="57"/>
  <c r="S7180" i="57"/>
  <c r="S7181" i="57"/>
  <c r="S7182" i="57"/>
  <c r="S7183" i="57"/>
  <c r="S7184" i="57"/>
  <c r="S7185" i="57"/>
  <c r="S7186" i="57"/>
  <c r="S7187" i="57"/>
  <c r="S7188" i="57"/>
  <c r="S7189" i="57"/>
  <c r="S7190" i="57"/>
  <c r="S7191" i="57"/>
  <c r="S7192" i="57"/>
  <c r="S7193" i="57"/>
  <c r="S7194" i="57"/>
  <c r="S7195" i="57"/>
  <c r="S7196" i="57"/>
  <c r="S7197" i="57"/>
  <c r="S7198" i="57"/>
  <c r="S7199" i="57"/>
  <c r="S7200" i="57"/>
  <c r="S7201" i="57"/>
  <c r="S7202" i="57"/>
  <c r="S7203" i="57"/>
  <c r="S7204" i="57"/>
  <c r="S7205" i="57"/>
  <c r="S7206" i="57"/>
  <c r="S7207" i="57"/>
  <c r="S7208" i="57"/>
  <c r="S7209" i="57"/>
  <c r="S7210" i="57"/>
  <c r="S7211" i="57"/>
  <c r="S7212" i="57"/>
  <c r="S7213" i="57"/>
  <c r="S7214" i="57"/>
  <c r="S7215" i="57"/>
  <c r="S7216" i="57"/>
  <c r="S7217" i="57"/>
  <c r="S7218" i="57"/>
  <c r="S7219" i="57"/>
  <c r="S7220" i="57"/>
  <c r="S7221" i="57"/>
  <c r="S7222" i="57"/>
  <c r="S7223" i="57"/>
  <c r="S7224" i="57"/>
  <c r="S7225" i="57"/>
  <c r="S7226" i="57"/>
  <c r="S7227" i="57"/>
  <c r="S7228" i="57"/>
  <c r="S7229" i="57"/>
  <c r="S7230" i="57"/>
  <c r="S7231" i="57"/>
  <c r="S7232" i="57"/>
  <c r="S7233" i="57"/>
  <c r="S7234" i="57"/>
  <c r="S7235" i="57"/>
  <c r="S7236" i="57"/>
  <c r="S7237" i="57"/>
  <c r="S7238" i="57"/>
  <c r="S7239" i="57"/>
  <c r="S7240" i="57"/>
  <c r="S7241" i="57"/>
  <c r="S7242" i="57"/>
  <c r="S7243" i="57"/>
  <c r="S7244" i="57"/>
  <c r="S7245" i="57"/>
  <c r="S7246" i="57"/>
  <c r="S7247" i="57"/>
  <c r="S7248" i="57"/>
  <c r="S7249" i="57"/>
  <c r="S7250" i="57"/>
  <c r="S7251" i="57"/>
  <c r="S7252" i="57"/>
  <c r="S7253" i="57"/>
  <c r="S7254" i="57"/>
  <c r="S7255" i="57"/>
  <c r="S7256" i="57"/>
  <c r="S7257" i="57"/>
  <c r="S7258" i="57"/>
  <c r="S7259" i="57"/>
  <c r="S7260" i="57"/>
  <c r="S7261" i="57"/>
  <c r="S7262" i="57"/>
  <c r="S7263" i="57"/>
  <c r="S7264" i="57"/>
  <c r="S7265" i="57"/>
  <c r="S7266" i="57"/>
  <c r="S7267" i="57"/>
  <c r="S7268" i="57"/>
  <c r="S7269" i="57"/>
  <c r="S7270" i="57"/>
  <c r="S7271" i="57"/>
  <c r="S7272" i="57"/>
  <c r="S7273" i="57"/>
  <c r="S7274" i="57"/>
  <c r="S7275" i="57"/>
  <c r="S7276" i="57"/>
  <c r="S7277" i="57"/>
  <c r="S7278" i="57"/>
  <c r="S7279" i="57"/>
  <c r="S7280" i="57"/>
  <c r="S7281" i="57"/>
  <c r="S7282" i="57"/>
  <c r="S7283" i="57"/>
  <c r="S7284" i="57"/>
  <c r="S7285" i="57"/>
  <c r="S7286" i="57"/>
  <c r="S7287" i="57"/>
  <c r="S7288" i="57"/>
  <c r="S7289" i="57"/>
  <c r="S7290" i="57"/>
  <c r="S7291" i="57"/>
  <c r="S7292" i="57"/>
  <c r="S7293" i="57"/>
  <c r="S7294" i="57"/>
  <c r="S7295" i="57"/>
  <c r="S7296" i="57"/>
  <c r="S7297" i="57"/>
  <c r="S7298" i="57"/>
  <c r="S7299" i="57"/>
  <c r="S7300" i="57"/>
  <c r="S7301" i="57"/>
  <c r="S7302" i="57"/>
  <c r="S7303" i="57"/>
  <c r="S7304" i="57"/>
  <c r="S7305" i="57"/>
  <c r="S7306" i="57"/>
  <c r="S7307" i="57"/>
  <c r="S7308" i="57"/>
  <c r="S7309" i="57"/>
  <c r="S7310" i="57"/>
  <c r="S7311" i="57"/>
  <c r="S7312" i="57"/>
  <c r="S7313" i="57"/>
  <c r="S7314" i="57"/>
  <c r="S7315" i="57"/>
  <c r="S7316" i="57"/>
  <c r="S7317" i="57"/>
  <c r="S7318" i="57"/>
  <c r="S7319" i="57"/>
  <c r="S7320" i="57"/>
  <c r="S7321" i="57"/>
  <c r="S7322" i="57"/>
  <c r="S7323" i="57"/>
  <c r="S7324" i="57"/>
  <c r="S7325" i="57"/>
  <c r="S7326" i="57"/>
  <c r="S7327" i="57"/>
  <c r="S7328" i="57"/>
  <c r="S7329" i="57"/>
  <c r="S7330" i="57"/>
  <c r="S7331" i="57"/>
  <c r="S7332" i="57"/>
  <c r="S7333" i="57"/>
  <c r="S7334" i="57"/>
  <c r="S7335" i="57"/>
  <c r="S7336" i="57"/>
  <c r="S7337" i="57"/>
  <c r="S7338" i="57"/>
  <c r="S7339" i="57"/>
  <c r="S7340" i="57"/>
  <c r="S7341" i="57"/>
  <c r="S7342" i="57"/>
  <c r="S7343" i="57"/>
  <c r="S7344" i="57"/>
  <c r="S7345" i="57"/>
  <c r="S7346" i="57"/>
  <c r="S7347" i="57"/>
  <c r="S7348" i="57"/>
  <c r="S7349" i="57"/>
  <c r="S7350" i="57"/>
  <c r="S7351" i="57"/>
  <c r="S7352" i="57"/>
  <c r="S7353" i="57"/>
  <c r="S7354" i="57"/>
  <c r="S7355" i="57"/>
  <c r="S7356" i="57"/>
  <c r="S7357" i="57"/>
  <c r="S7358" i="57"/>
  <c r="S7359" i="57"/>
  <c r="S7360" i="57"/>
  <c r="S7361" i="57"/>
  <c r="S7362" i="57"/>
  <c r="S7363" i="57"/>
  <c r="S7364" i="57"/>
  <c r="S7365" i="57"/>
  <c r="S7366" i="57"/>
  <c r="S7367" i="57"/>
  <c r="S7368" i="57"/>
  <c r="S7369" i="57"/>
  <c r="S7370" i="57"/>
  <c r="S7371" i="57"/>
  <c r="S7372" i="57"/>
  <c r="S7373" i="57"/>
  <c r="S7374" i="57"/>
  <c r="S7375" i="57"/>
  <c r="S7376" i="57"/>
  <c r="S7377" i="57"/>
  <c r="S7378" i="57"/>
  <c r="S7379" i="57"/>
  <c r="S7380" i="57"/>
  <c r="S7381" i="57"/>
  <c r="S7382" i="57"/>
  <c r="S7383" i="57"/>
  <c r="S7384" i="57"/>
  <c r="S7385" i="57"/>
  <c r="S7386" i="57"/>
  <c r="S7387" i="57"/>
  <c r="S7388" i="57"/>
  <c r="S7389" i="57"/>
  <c r="S7390" i="57"/>
  <c r="S7391" i="57"/>
  <c r="S7392" i="57"/>
  <c r="S7393" i="57"/>
  <c r="S7394" i="57"/>
  <c r="S7395" i="57"/>
  <c r="S7396" i="57"/>
  <c r="S7397" i="57"/>
  <c r="S7398" i="57"/>
  <c r="S7399" i="57"/>
  <c r="S7400" i="57"/>
  <c r="S7401" i="57"/>
  <c r="S7402" i="57"/>
  <c r="S7403" i="57"/>
  <c r="S7404" i="57"/>
  <c r="S7405" i="57"/>
  <c r="S7406" i="57"/>
  <c r="S7407" i="57"/>
  <c r="S7408" i="57"/>
  <c r="S7409" i="57"/>
  <c r="S7410" i="57"/>
  <c r="S7411" i="57"/>
  <c r="S7412" i="57"/>
  <c r="S7413" i="57"/>
  <c r="S7414" i="57"/>
  <c r="S7415" i="57"/>
  <c r="S7416" i="57"/>
  <c r="S7417" i="57"/>
  <c r="S7418" i="57"/>
  <c r="S7419" i="57"/>
  <c r="S7420" i="57"/>
  <c r="S7421" i="57"/>
  <c r="S7422" i="57"/>
  <c r="S7423" i="57"/>
  <c r="S7424" i="57"/>
  <c r="S7425" i="57"/>
  <c r="S7426" i="57"/>
  <c r="S7427" i="57"/>
  <c r="S7428" i="57"/>
  <c r="S7429" i="57"/>
  <c r="S7430" i="57"/>
  <c r="S7431" i="57"/>
  <c r="S7432" i="57"/>
  <c r="S7433" i="57"/>
  <c r="S7434" i="57"/>
  <c r="S7435" i="57"/>
  <c r="S7436" i="57"/>
  <c r="S7437" i="57"/>
  <c r="S7438" i="57"/>
  <c r="S7439" i="57"/>
  <c r="S7440" i="57"/>
  <c r="S7441" i="57"/>
  <c r="S7442" i="57"/>
  <c r="S7443" i="57"/>
  <c r="S7444" i="57"/>
  <c r="S7445" i="57"/>
  <c r="S7446" i="57"/>
  <c r="S7447" i="57"/>
  <c r="S7448" i="57"/>
  <c r="S7449" i="57"/>
  <c r="S7450" i="57"/>
  <c r="S7451" i="57"/>
  <c r="S7452" i="57"/>
  <c r="S7453" i="57"/>
  <c r="S7454" i="57"/>
  <c r="S7455" i="57"/>
  <c r="S7456" i="57"/>
  <c r="S7457" i="57"/>
  <c r="S7458" i="57"/>
  <c r="S7459" i="57"/>
  <c r="S7460" i="57"/>
  <c r="S7461" i="57"/>
  <c r="S7462" i="57"/>
  <c r="S7463" i="57"/>
  <c r="S7464" i="57"/>
  <c r="S7465" i="57"/>
  <c r="S7466" i="57"/>
  <c r="S7467" i="57"/>
  <c r="S7468" i="57"/>
  <c r="S7469" i="57"/>
  <c r="S7470" i="57"/>
  <c r="S7471" i="57"/>
  <c r="S7472" i="57"/>
  <c r="S7473" i="57"/>
  <c r="S7474" i="57"/>
  <c r="S7475" i="57"/>
  <c r="S7476" i="57"/>
  <c r="S7477" i="57"/>
  <c r="S7478" i="57"/>
  <c r="S7479" i="57"/>
  <c r="S7480" i="57"/>
  <c r="S7481" i="57"/>
  <c r="S7482" i="57"/>
  <c r="S7483" i="57"/>
  <c r="S7484" i="57"/>
  <c r="S7485" i="57"/>
  <c r="S7486" i="57"/>
  <c r="S7487" i="57"/>
  <c r="S7488" i="57"/>
  <c r="S7489" i="57"/>
  <c r="S7490" i="57"/>
  <c r="S7491" i="57"/>
  <c r="S7492" i="57"/>
  <c r="S7493" i="57"/>
  <c r="S7494" i="57"/>
  <c r="S7495" i="57"/>
  <c r="S7496" i="57"/>
  <c r="S7497" i="57"/>
  <c r="S7498" i="57"/>
  <c r="S7499" i="57"/>
  <c r="S7500" i="57"/>
  <c r="S7501" i="57"/>
  <c r="S7502" i="57"/>
  <c r="S7503" i="57"/>
  <c r="S7504" i="57"/>
  <c r="S7505" i="57"/>
  <c r="S7506" i="57"/>
  <c r="S7507" i="57"/>
  <c r="S7508" i="57"/>
  <c r="S7509" i="57"/>
  <c r="S7510" i="57"/>
  <c r="S7511" i="57"/>
  <c r="S7512" i="57"/>
  <c r="S7513" i="57"/>
  <c r="S7514" i="57"/>
  <c r="S7515" i="57"/>
  <c r="S7516" i="57"/>
  <c r="S7517" i="57"/>
  <c r="S7518" i="57"/>
  <c r="S7519" i="57"/>
  <c r="S7520" i="57"/>
  <c r="S7521" i="57"/>
  <c r="S7522" i="57"/>
  <c r="S7523" i="57"/>
  <c r="S7524" i="57"/>
  <c r="S7525" i="57"/>
  <c r="S7526" i="57"/>
  <c r="S7527" i="57"/>
  <c r="S7528" i="57"/>
  <c r="S7529" i="57"/>
  <c r="S7530" i="57"/>
  <c r="S7531" i="57"/>
  <c r="S7532" i="57"/>
  <c r="S7533" i="57"/>
  <c r="S7534" i="57"/>
  <c r="S7535" i="57"/>
  <c r="S7536" i="57"/>
  <c r="S7537" i="57"/>
  <c r="S7538" i="57"/>
  <c r="S7539" i="57"/>
  <c r="S7540" i="57"/>
  <c r="S7541" i="57"/>
  <c r="S7542" i="57"/>
  <c r="S7543" i="57"/>
  <c r="S7544" i="57"/>
  <c r="S7545" i="57"/>
  <c r="S7546" i="57"/>
  <c r="S7547" i="57"/>
  <c r="S7548" i="57"/>
  <c r="S7549" i="57"/>
  <c r="S7550" i="57"/>
  <c r="S7551" i="57"/>
  <c r="S7552" i="57"/>
  <c r="S7553" i="57"/>
  <c r="S7554" i="57"/>
  <c r="S7555" i="57"/>
  <c r="S7556" i="57"/>
  <c r="S7557" i="57"/>
  <c r="S7558" i="57"/>
  <c r="S7559" i="57"/>
  <c r="S7560" i="57"/>
  <c r="S7561" i="57"/>
  <c r="S7562" i="57"/>
  <c r="S7563" i="57"/>
  <c r="S7564" i="57"/>
  <c r="S7565" i="57"/>
  <c r="S7566" i="57"/>
  <c r="S7567" i="57"/>
  <c r="S7568" i="57"/>
  <c r="S7569" i="57"/>
  <c r="S7570" i="57"/>
  <c r="S7571" i="57"/>
  <c r="S7572" i="57"/>
  <c r="S7573" i="57"/>
  <c r="S7574" i="57"/>
  <c r="S7575" i="57"/>
  <c r="S7576" i="57"/>
  <c r="S7577" i="57"/>
  <c r="S7578" i="57"/>
  <c r="S7579" i="57"/>
  <c r="S7580" i="57"/>
  <c r="S7581" i="57"/>
  <c r="S7582" i="57"/>
  <c r="S7583" i="57"/>
  <c r="S7584" i="57"/>
  <c r="S7585" i="57"/>
  <c r="S7586" i="57"/>
  <c r="S7587" i="57"/>
  <c r="S7588" i="57"/>
  <c r="S7589" i="57"/>
  <c r="S7590" i="57"/>
  <c r="S7591" i="57"/>
  <c r="S7592" i="57"/>
  <c r="S7593" i="57"/>
  <c r="S7594" i="57"/>
  <c r="S7595" i="57"/>
  <c r="S7596" i="57"/>
  <c r="S7597" i="57"/>
  <c r="S7598" i="57"/>
  <c r="S7599" i="57"/>
  <c r="S7600" i="57"/>
  <c r="S7601" i="57"/>
  <c r="S7602" i="57"/>
  <c r="S7603" i="57"/>
  <c r="S7604" i="57"/>
  <c r="S7605" i="57"/>
  <c r="S7606" i="57"/>
  <c r="S7607" i="57"/>
  <c r="S7608" i="57"/>
  <c r="S7609" i="57"/>
  <c r="S7610" i="57"/>
  <c r="S7611" i="57"/>
  <c r="S7612" i="57"/>
  <c r="S7613" i="57"/>
  <c r="S7614" i="57"/>
  <c r="S7615" i="57"/>
  <c r="S7616" i="57"/>
  <c r="S7617" i="57"/>
  <c r="S7618" i="57"/>
  <c r="S7619" i="57"/>
  <c r="S7620" i="57"/>
  <c r="S7621" i="57"/>
  <c r="S7622" i="57"/>
  <c r="S7623" i="57"/>
  <c r="S7624" i="57"/>
  <c r="S7625" i="57"/>
  <c r="S7626" i="57"/>
  <c r="S7627" i="57"/>
  <c r="S7628" i="57"/>
  <c r="S7629" i="57"/>
  <c r="S7630" i="57"/>
  <c r="S7631" i="57"/>
  <c r="S7632" i="57"/>
  <c r="S7633" i="57"/>
  <c r="S7634" i="57"/>
  <c r="S7635" i="57"/>
  <c r="S7636" i="57"/>
  <c r="S7637" i="57"/>
  <c r="S7638" i="57"/>
  <c r="S7639" i="57"/>
  <c r="S7640" i="57"/>
  <c r="S7641" i="57"/>
  <c r="S7642" i="57"/>
  <c r="S7643" i="57"/>
  <c r="S7644" i="57"/>
  <c r="S7645" i="57"/>
  <c r="S7646" i="57"/>
  <c r="S7647" i="57"/>
  <c r="S7648" i="57"/>
  <c r="S7649" i="57"/>
  <c r="S7650" i="57"/>
  <c r="S7651" i="57"/>
  <c r="S7652" i="57"/>
  <c r="S7653" i="57"/>
  <c r="S7654" i="57"/>
  <c r="S7655" i="57"/>
  <c r="S7656" i="57"/>
  <c r="S7657" i="57"/>
  <c r="S7658" i="57"/>
  <c r="S7659" i="57"/>
  <c r="S7660" i="57"/>
  <c r="S7661" i="57"/>
  <c r="S7662" i="57"/>
  <c r="S7663" i="57"/>
  <c r="S7664" i="57"/>
  <c r="S7665" i="57"/>
  <c r="S7666" i="57"/>
  <c r="S7667" i="57"/>
  <c r="S7668" i="57"/>
  <c r="S7669" i="57"/>
  <c r="S7670" i="57"/>
  <c r="S7671" i="57"/>
  <c r="S7672" i="57"/>
  <c r="S7673" i="57"/>
  <c r="S7674" i="57"/>
  <c r="S7675" i="57"/>
  <c r="S7676" i="57"/>
  <c r="S7677" i="57"/>
  <c r="S7678" i="57"/>
  <c r="S7679" i="57"/>
  <c r="S7680" i="57"/>
  <c r="S7681" i="57"/>
  <c r="S7682" i="57"/>
  <c r="S7683" i="57"/>
  <c r="S7684" i="57"/>
  <c r="S7685" i="57"/>
  <c r="S7686" i="57"/>
  <c r="S7687" i="57"/>
  <c r="S7688" i="57"/>
  <c r="S7689" i="57"/>
  <c r="S7690" i="57"/>
  <c r="S7691" i="57"/>
  <c r="S7692" i="57"/>
  <c r="S7693" i="57"/>
  <c r="S7694" i="57"/>
  <c r="S7695" i="57"/>
  <c r="S7696" i="57"/>
  <c r="S7697" i="57"/>
  <c r="S7698" i="57"/>
  <c r="S7699" i="57"/>
  <c r="S7700" i="57"/>
  <c r="S7701" i="57"/>
  <c r="S7702" i="57"/>
  <c r="S7703" i="57"/>
  <c r="S7704" i="57"/>
  <c r="S7705" i="57"/>
  <c r="S7706" i="57"/>
  <c r="S7707" i="57"/>
  <c r="S7708" i="57"/>
  <c r="S7709" i="57"/>
  <c r="S7710" i="57"/>
  <c r="S7711" i="57"/>
  <c r="S7712" i="57"/>
  <c r="S7713" i="57"/>
  <c r="S7714" i="57"/>
  <c r="S7715" i="57"/>
  <c r="S7716" i="57"/>
  <c r="S7717" i="57"/>
  <c r="S7718" i="57"/>
  <c r="S7719" i="57"/>
  <c r="S7720" i="57"/>
  <c r="S7721" i="57"/>
  <c r="S7722" i="57"/>
  <c r="S7723" i="57"/>
  <c r="S7724" i="57"/>
  <c r="S7725" i="57"/>
  <c r="S7726" i="57"/>
  <c r="S7727" i="57"/>
  <c r="S7728" i="57"/>
  <c r="S7729" i="57"/>
  <c r="S7730" i="57"/>
  <c r="S7731" i="57"/>
  <c r="S7732" i="57"/>
  <c r="S7733" i="57"/>
  <c r="S7734" i="57"/>
  <c r="S7735" i="57"/>
  <c r="S7736" i="57"/>
  <c r="S7737" i="57"/>
  <c r="S7738" i="57"/>
  <c r="S7739" i="57"/>
  <c r="S7740" i="57"/>
  <c r="S7741" i="57"/>
  <c r="S7742" i="57"/>
  <c r="S7743" i="57"/>
  <c r="S7744" i="57"/>
  <c r="S7745" i="57"/>
  <c r="S7746" i="57"/>
  <c r="S7747" i="57"/>
  <c r="S7748" i="57"/>
  <c r="S7749" i="57"/>
  <c r="S7750" i="57"/>
  <c r="S7751" i="57"/>
  <c r="S7752" i="57"/>
  <c r="S7753" i="57"/>
  <c r="S7754" i="57"/>
  <c r="S7755" i="57"/>
  <c r="S7756" i="57"/>
  <c r="S7757" i="57"/>
  <c r="S7758" i="57"/>
  <c r="S7759" i="57"/>
  <c r="S7760" i="57"/>
  <c r="S7761" i="57"/>
  <c r="S7762" i="57"/>
  <c r="S7763" i="57"/>
  <c r="S7764" i="57"/>
  <c r="S7765" i="57"/>
  <c r="S7766" i="57"/>
  <c r="S7767" i="57"/>
  <c r="S7768" i="57"/>
  <c r="S7769" i="57"/>
  <c r="S7770" i="57"/>
  <c r="S7771" i="57"/>
  <c r="S7772" i="57"/>
  <c r="S7773" i="57"/>
  <c r="S7774" i="57"/>
  <c r="S7775" i="57"/>
  <c r="S7776" i="57"/>
  <c r="S7777" i="57"/>
  <c r="S7778" i="57"/>
  <c r="S7779" i="57"/>
  <c r="S7780" i="57"/>
  <c r="S7781" i="57"/>
  <c r="S7782" i="57"/>
  <c r="S7783" i="57"/>
  <c r="S7784" i="57"/>
  <c r="S7785" i="57"/>
  <c r="S7786" i="57"/>
  <c r="S7787" i="57"/>
  <c r="S7788" i="57"/>
  <c r="S7789" i="57"/>
  <c r="S7790" i="57"/>
  <c r="S7791" i="57"/>
  <c r="S7792" i="57"/>
  <c r="S7793" i="57"/>
  <c r="S7794" i="57"/>
  <c r="S7795" i="57"/>
  <c r="S7796" i="57"/>
  <c r="S7797" i="57"/>
  <c r="S7798" i="57"/>
  <c r="S7799" i="57"/>
  <c r="S7800" i="57"/>
  <c r="S7801" i="57"/>
  <c r="S7802" i="57"/>
  <c r="S7803" i="57"/>
  <c r="S7804" i="57"/>
  <c r="S7805" i="57"/>
  <c r="S7806" i="57"/>
  <c r="S7807" i="57"/>
  <c r="S7808" i="57"/>
  <c r="S7809" i="57"/>
  <c r="S7810" i="57"/>
  <c r="S7811" i="57"/>
  <c r="S7812" i="57"/>
  <c r="S7813" i="57"/>
  <c r="S7814" i="57"/>
  <c r="S7815" i="57"/>
  <c r="S7816" i="57"/>
  <c r="S7817" i="57"/>
  <c r="S7818" i="57"/>
  <c r="S7819" i="57"/>
  <c r="S7820" i="57"/>
  <c r="S7821" i="57"/>
  <c r="S7822" i="57"/>
  <c r="S7823" i="57"/>
  <c r="S7824" i="57"/>
  <c r="S7825" i="57"/>
  <c r="S7826" i="57"/>
  <c r="S7827" i="57"/>
  <c r="S7828" i="57"/>
  <c r="S7829" i="57"/>
  <c r="S7830" i="57"/>
  <c r="S7831" i="57"/>
  <c r="S7832" i="57"/>
  <c r="S7833" i="57"/>
  <c r="S7834" i="57"/>
  <c r="S7835" i="57"/>
  <c r="S7836" i="57"/>
  <c r="S7837" i="57"/>
  <c r="S7838" i="57"/>
  <c r="S7839" i="57"/>
  <c r="S7840" i="57"/>
  <c r="S7841" i="57"/>
  <c r="S7842" i="57"/>
  <c r="S7843" i="57"/>
  <c r="S7844" i="57"/>
  <c r="S7845" i="57"/>
  <c r="S7846" i="57"/>
  <c r="S7847" i="57"/>
  <c r="S7848" i="57"/>
  <c r="S7849" i="57"/>
  <c r="S7850" i="57"/>
  <c r="S7851" i="57"/>
  <c r="S7852" i="57"/>
  <c r="S7853" i="57"/>
  <c r="S7854" i="57"/>
  <c r="S7855" i="57"/>
  <c r="S7856" i="57"/>
  <c r="S7857" i="57"/>
  <c r="S7858" i="57"/>
  <c r="S7859" i="57"/>
  <c r="S7860" i="57"/>
  <c r="S7861" i="57"/>
  <c r="S7862" i="57"/>
  <c r="S7863" i="57"/>
  <c r="S7864" i="57"/>
  <c r="S7865" i="57"/>
  <c r="S7866" i="57"/>
  <c r="S7867" i="57"/>
  <c r="S7868" i="57"/>
  <c r="S7869" i="57"/>
  <c r="S7870" i="57"/>
  <c r="S7871" i="57"/>
  <c r="S7872" i="57"/>
  <c r="S7873" i="57"/>
  <c r="S7874" i="57"/>
  <c r="S7875" i="57"/>
  <c r="S7876" i="57"/>
  <c r="S7877" i="57"/>
  <c r="S7878" i="57"/>
  <c r="S7879" i="57"/>
  <c r="S7880" i="57"/>
  <c r="S7881" i="57"/>
  <c r="S7882" i="57"/>
  <c r="S7883" i="57"/>
  <c r="S7884" i="57"/>
  <c r="S7885" i="57"/>
  <c r="S7886" i="57"/>
  <c r="S7887" i="57"/>
  <c r="S7888" i="57"/>
  <c r="S7889" i="57"/>
  <c r="S7890" i="57"/>
  <c r="S7891" i="57"/>
  <c r="S7892" i="57"/>
  <c r="S7893" i="57"/>
  <c r="S7894" i="57"/>
  <c r="S7895" i="57"/>
  <c r="S7896" i="57"/>
  <c r="S7897" i="57"/>
  <c r="S7898" i="57"/>
  <c r="S7899" i="57"/>
  <c r="S7900" i="57"/>
  <c r="S7901" i="57"/>
  <c r="S7902" i="57"/>
  <c r="S7903" i="57"/>
  <c r="S7904" i="57"/>
  <c r="S7905" i="57"/>
  <c r="S7906" i="57"/>
  <c r="S7907" i="57"/>
  <c r="S7908" i="57"/>
  <c r="S7909" i="57"/>
  <c r="S7910" i="57"/>
  <c r="S7911" i="57"/>
  <c r="S7912" i="57"/>
  <c r="S7913" i="57"/>
  <c r="S7914" i="57"/>
  <c r="S7915" i="57"/>
  <c r="S7916" i="57"/>
  <c r="S7917" i="57"/>
  <c r="S7918" i="57"/>
  <c r="S7919" i="57"/>
  <c r="S7920" i="57"/>
  <c r="S7921" i="57"/>
  <c r="S7922" i="57"/>
  <c r="S7923" i="57"/>
  <c r="S7924" i="57"/>
  <c r="S7925" i="57"/>
  <c r="S7926" i="57"/>
  <c r="S7927" i="57"/>
  <c r="S7928" i="57"/>
  <c r="S7929" i="57"/>
  <c r="S7930" i="57"/>
  <c r="S7931" i="57"/>
  <c r="S7932" i="57"/>
  <c r="S7933" i="57"/>
  <c r="S7934" i="57"/>
  <c r="S7935" i="57"/>
  <c r="S7936" i="57"/>
  <c r="S7937" i="57"/>
  <c r="S7938" i="57"/>
  <c r="S7939" i="57"/>
  <c r="S7940" i="57"/>
  <c r="S7941" i="57"/>
  <c r="S7942" i="57"/>
  <c r="S7943" i="57"/>
  <c r="S7944" i="57"/>
  <c r="S7945" i="57"/>
  <c r="S7946" i="57"/>
  <c r="S7947" i="57"/>
  <c r="S7948" i="57"/>
  <c r="S7949" i="57"/>
  <c r="S7950" i="57"/>
  <c r="S7951" i="57"/>
  <c r="S7952" i="57"/>
  <c r="S7953" i="57"/>
  <c r="S7954" i="57"/>
  <c r="S7955" i="57"/>
  <c r="S7956" i="57"/>
  <c r="S7957" i="57"/>
  <c r="S7958" i="57"/>
  <c r="S7959" i="57"/>
  <c r="S7960" i="57"/>
  <c r="S7961" i="57"/>
  <c r="S7962" i="57"/>
  <c r="S7963" i="57"/>
  <c r="S7964" i="57"/>
  <c r="S7965" i="57"/>
  <c r="S7966" i="57"/>
  <c r="S7967" i="57"/>
  <c r="S7968" i="57"/>
  <c r="S7969" i="57"/>
  <c r="S7970" i="57"/>
  <c r="S7971" i="57"/>
  <c r="S7972" i="57"/>
  <c r="S7973" i="57"/>
  <c r="S7974" i="57"/>
  <c r="S7975" i="57"/>
  <c r="S7976" i="57"/>
  <c r="S7977" i="57"/>
  <c r="S7978" i="57"/>
  <c r="S7979" i="57"/>
  <c r="S7980" i="57"/>
  <c r="S7981" i="57"/>
  <c r="S7982" i="57"/>
  <c r="S7983" i="57"/>
  <c r="S7984" i="57"/>
  <c r="S7985" i="57"/>
  <c r="S7986" i="57"/>
  <c r="S7987" i="57"/>
  <c r="S7988" i="57"/>
  <c r="S7989" i="57"/>
  <c r="S7990" i="57"/>
  <c r="S7991" i="57"/>
  <c r="S7992" i="57"/>
  <c r="S7993" i="57"/>
  <c r="S7994" i="57"/>
  <c r="S7995" i="57"/>
  <c r="S7996" i="57"/>
  <c r="S7997" i="57"/>
  <c r="S7998" i="57"/>
  <c r="S7999" i="57"/>
  <c r="S8000" i="57"/>
  <c r="S8001" i="57"/>
  <c r="S8002" i="57"/>
  <c r="S8003" i="57"/>
  <c r="S8004" i="57"/>
  <c r="S8005" i="57"/>
  <c r="S8006" i="57"/>
  <c r="S8007" i="57"/>
  <c r="S8008" i="57"/>
  <c r="S8009" i="57"/>
  <c r="S8010" i="57"/>
  <c r="S8011" i="57"/>
  <c r="S8012" i="57"/>
  <c r="S8013" i="57"/>
  <c r="S8014" i="57"/>
  <c r="S8015" i="57"/>
  <c r="S8016" i="57"/>
  <c r="S8017" i="57"/>
  <c r="S8018" i="57"/>
  <c r="S8019" i="57"/>
  <c r="S8020" i="57"/>
  <c r="S8021" i="57"/>
  <c r="S8022" i="57"/>
  <c r="S8023" i="57"/>
  <c r="S8024" i="57"/>
  <c r="S8025" i="57"/>
  <c r="S8026" i="57"/>
  <c r="S8027" i="57"/>
  <c r="S8028" i="57"/>
  <c r="S8029" i="57"/>
  <c r="S8030" i="57"/>
  <c r="S8031" i="57"/>
  <c r="S8032" i="57"/>
  <c r="S8033" i="57"/>
  <c r="S8034" i="57"/>
  <c r="S8035" i="57"/>
  <c r="S8036" i="57"/>
  <c r="S8037" i="57"/>
  <c r="S8038" i="57"/>
  <c r="S8039" i="57"/>
  <c r="S8040" i="57"/>
  <c r="S8041" i="57"/>
  <c r="S8042" i="57"/>
  <c r="S8043" i="57"/>
  <c r="S8044" i="57"/>
  <c r="S8045" i="57"/>
  <c r="S8046" i="57"/>
  <c r="S8047" i="57"/>
  <c r="S8048" i="57"/>
  <c r="S8049" i="57"/>
  <c r="S8050" i="57"/>
  <c r="S8051" i="57"/>
  <c r="S8052" i="57"/>
  <c r="S8053" i="57"/>
  <c r="S8054" i="57"/>
  <c r="S8055" i="57"/>
  <c r="S8056" i="57"/>
  <c r="S8057" i="57"/>
  <c r="S8058" i="57"/>
  <c r="S8059" i="57"/>
  <c r="S8060" i="57"/>
  <c r="S8061" i="57"/>
  <c r="S8062" i="57"/>
  <c r="S8063" i="57"/>
  <c r="S8064" i="57"/>
  <c r="S8065" i="57"/>
  <c r="S8066" i="57"/>
  <c r="S8067" i="57"/>
  <c r="S8068" i="57"/>
  <c r="S8069" i="57"/>
  <c r="S8070" i="57"/>
  <c r="S8071" i="57"/>
  <c r="S8072" i="57"/>
  <c r="S8073" i="57"/>
  <c r="S8074" i="57"/>
  <c r="S8075" i="57"/>
  <c r="S8076" i="57"/>
  <c r="S8077" i="57"/>
  <c r="S8078" i="57"/>
  <c r="S8079" i="57"/>
  <c r="S8080" i="57"/>
  <c r="S8081" i="57"/>
  <c r="S8082" i="57"/>
  <c r="S8083" i="57"/>
  <c r="S8084" i="57"/>
  <c r="S8085" i="57"/>
  <c r="S8086" i="57"/>
  <c r="S8087" i="57"/>
  <c r="S8088" i="57"/>
  <c r="S8089" i="57"/>
  <c r="S8090" i="57"/>
  <c r="S8091" i="57"/>
  <c r="S8092" i="57"/>
  <c r="S8093" i="57"/>
  <c r="S8094" i="57"/>
  <c r="S8095" i="57"/>
  <c r="S8096" i="57"/>
  <c r="S8097" i="57"/>
  <c r="S8098" i="57"/>
  <c r="S8099" i="57"/>
  <c r="S8100" i="57"/>
  <c r="S8101" i="57"/>
  <c r="S8102" i="57"/>
  <c r="S8103" i="57"/>
  <c r="S8104" i="57"/>
  <c r="S8105" i="57"/>
  <c r="S8106" i="57"/>
  <c r="S8107" i="57"/>
  <c r="S8108" i="57"/>
  <c r="S8109" i="57"/>
  <c r="S8110" i="57"/>
  <c r="S8111" i="57"/>
  <c r="S8112" i="57"/>
  <c r="S8113" i="57"/>
  <c r="S8114" i="57"/>
  <c r="S8115" i="57"/>
  <c r="S8116" i="57"/>
  <c r="S8117" i="57"/>
  <c r="S8118" i="57"/>
  <c r="S8119" i="57"/>
  <c r="S8120" i="57"/>
  <c r="S8121" i="57"/>
  <c r="S8122" i="57"/>
  <c r="S8123" i="57"/>
  <c r="S8124" i="57"/>
  <c r="S8125" i="57"/>
  <c r="S8126" i="57"/>
  <c r="S8127" i="57"/>
  <c r="S8128" i="57"/>
  <c r="S8129" i="57"/>
  <c r="S8130" i="57"/>
  <c r="S8131" i="57"/>
  <c r="S8132" i="57"/>
  <c r="S8133" i="57"/>
  <c r="S8134" i="57"/>
  <c r="S8135" i="57"/>
  <c r="S8136" i="57"/>
  <c r="S8137" i="57"/>
  <c r="S8138" i="57"/>
  <c r="S8139" i="57"/>
  <c r="S8140" i="57"/>
  <c r="S8141" i="57"/>
  <c r="S8142" i="57"/>
  <c r="S8143" i="57"/>
  <c r="S8144" i="57"/>
  <c r="S8145" i="57"/>
  <c r="S8146" i="57"/>
  <c r="S8147" i="57"/>
  <c r="S8148" i="57"/>
  <c r="S8149" i="57"/>
  <c r="S8150" i="57"/>
  <c r="S8151" i="57"/>
  <c r="S8152" i="57"/>
  <c r="S8153" i="57"/>
  <c r="S8154" i="57"/>
  <c r="S8155" i="57"/>
  <c r="S8156" i="57"/>
  <c r="S8157" i="57"/>
  <c r="S8158" i="57"/>
  <c r="S8159" i="57"/>
  <c r="S8160" i="57"/>
  <c r="S8161" i="57"/>
  <c r="S8162" i="57"/>
  <c r="S8163" i="57"/>
  <c r="S8164" i="57"/>
  <c r="S8165" i="57"/>
  <c r="S8166" i="57"/>
  <c r="S8167" i="57"/>
  <c r="S8168" i="57"/>
  <c r="S8169" i="57"/>
  <c r="S8170" i="57"/>
  <c r="S8171" i="57"/>
  <c r="S8172" i="57"/>
  <c r="S8173" i="57"/>
  <c r="S8174" i="57"/>
  <c r="S8175" i="57"/>
  <c r="S8176" i="57"/>
  <c r="S8177" i="57"/>
  <c r="S8178" i="57"/>
  <c r="S8179" i="57"/>
  <c r="S8180" i="57"/>
  <c r="S8181" i="57"/>
  <c r="S8182" i="57"/>
  <c r="S8183" i="57"/>
  <c r="S8184" i="57"/>
  <c r="S8185" i="57"/>
  <c r="S8186" i="57"/>
  <c r="S8187" i="57"/>
  <c r="S8188" i="57"/>
  <c r="S8189" i="57"/>
  <c r="S8190" i="57"/>
  <c r="S8191" i="57"/>
  <c r="S8192" i="57"/>
  <c r="S8193" i="57"/>
  <c r="S8194" i="57"/>
  <c r="S8195" i="57"/>
  <c r="S8196" i="57"/>
  <c r="S8197" i="57"/>
  <c r="S8198" i="57"/>
  <c r="S8199" i="57"/>
  <c r="S8200" i="57"/>
  <c r="S8201" i="57"/>
  <c r="S8202" i="57"/>
  <c r="S8203" i="57"/>
  <c r="S8204" i="57"/>
  <c r="S8205" i="57"/>
  <c r="S8206" i="57"/>
  <c r="S8207" i="57"/>
  <c r="S8208" i="57"/>
  <c r="S8209" i="57"/>
  <c r="S8210" i="57"/>
  <c r="S8211" i="57"/>
  <c r="S8212" i="57"/>
  <c r="S8213" i="57"/>
  <c r="S8214" i="57"/>
  <c r="S8215" i="57"/>
  <c r="S8216" i="57"/>
  <c r="S8217" i="57"/>
  <c r="S8218" i="57"/>
  <c r="S8219" i="57"/>
  <c r="S8220" i="57"/>
  <c r="S8221" i="57"/>
  <c r="S8222" i="57"/>
  <c r="S8223" i="57"/>
  <c r="S8224" i="57"/>
  <c r="S8225" i="57"/>
  <c r="S8226" i="57"/>
  <c r="S8227" i="57"/>
  <c r="S8228" i="57"/>
  <c r="S8229" i="57"/>
  <c r="S8230" i="57"/>
  <c r="S8231" i="57"/>
  <c r="S8232" i="57"/>
  <c r="S8233" i="57"/>
  <c r="S8234" i="57"/>
  <c r="S8235" i="57"/>
  <c r="S8236" i="57"/>
  <c r="S8237" i="57"/>
  <c r="S8238" i="57"/>
  <c r="S8239" i="57"/>
  <c r="S8240" i="57"/>
  <c r="S8241" i="57"/>
  <c r="S8242" i="57"/>
  <c r="S8243" i="57"/>
  <c r="S8244" i="57"/>
  <c r="S8245" i="57"/>
  <c r="S8246" i="57"/>
  <c r="S8247" i="57"/>
  <c r="S8248" i="57"/>
  <c r="S8249" i="57"/>
  <c r="S8250" i="57"/>
  <c r="S8251" i="57"/>
  <c r="S8252" i="57"/>
  <c r="S8253" i="57"/>
  <c r="S8254" i="57"/>
  <c r="S8255" i="57"/>
  <c r="S8256" i="57"/>
  <c r="S8257" i="57"/>
  <c r="S8258" i="57"/>
  <c r="S8259" i="57"/>
  <c r="S8260" i="57"/>
  <c r="S8261" i="57"/>
  <c r="S8262" i="57"/>
  <c r="S8263" i="57"/>
  <c r="S8264" i="57"/>
  <c r="S8265" i="57"/>
  <c r="S8266" i="57"/>
  <c r="S8267" i="57"/>
  <c r="S8268" i="57"/>
  <c r="S8269" i="57"/>
  <c r="S8270" i="57"/>
  <c r="S8271" i="57"/>
  <c r="S8272" i="57"/>
  <c r="S8273" i="57"/>
  <c r="S8274" i="57"/>
  <c r="S8275" i="57"/>
  <c r="S8276" i="57"/>
  <c r="S8277" i="57"/>
  <c r="S8278" i="57"/>
  <c r="S8279" i="57"/>
  <c r="S8280" i="57"/>
  <c r="S8281" i="57"/>
  <c r="S8282" i="57"/>
  <c r="S8283" i="57"/>
  <c r="S8284" i="57"/>
  <c r="S8285" i="57"/>
  <c r="S8286" i="57"/>
  <c r="S8287" i="57"/>
  <c r="S8288" i="57"/>
  <c r="S8289" i="57"/>
  <c r="S8290" i="57"/>
  <c r="S8291" i="57"/>
  <c r="S8292" i="57"/>
  <c r="S8293" i="57"/>
  <c r="S8294" i="57"/>
  <c r="S8295" i="57"/>
  <c r="S8296" i="57"/>
  <c r="S8297" i="57"/>
  <c r="S8298" i="57"/>
  <c r="S8299" i="57"/>
  <c r="S8300" i="57"/>
  <c r="S8301" i="57"/>
  <c r="S8302" i="57"/>
  <c r="S8303" i="57"/>
  <c r="S8304" i="57"/>
  <c r="S8305" i="57"/>
  <c r="S8306" i="57"/>
  <c r="S8307" i="57"/>
  <c r="S8308" i="57"/>
  <c r="S8309" i="57"/>
  <c r="S8310" i="57"/>
  <c r="S8311" i="57"/>
  <c r="S8312" i="57"/>
  <c r="S8313" i="57"/>
  <c r="S8314" i="57"/>
  <c r="S8315" i="57"/>
  <c r="S8316" i="57"/>
  <c r="S8317" i="57"/>
  <c r="S8318" i="57"/>
  <c r="S8319" i="57"/>
  <c r="S8320" i="57"/>
  <c r="S8321" i="57"/>
  <c r="S8322" i="57"/>
  <c r="S8323" i="57"/>
  <c r="S8324" i="57"/>
  <c r="S8325" i="57"/>
  <c r="S8326" i="57"/>
  <c r="S8327" i="57"/>
  <c r="S8328" i="57"/>
  <c r="S8329" i="57"/>
  <c r="S8330" i="57"/>
  <c r="S8331" i="57"/>
  <c r="S8332" i="57"/>
  <c r="S8333" i="57"/>
  <c r="S8334" i="57"/>
  <c r="S8335" i="57"/>
  <c r="S8336" i="57"/>
  <c r="S8337" i="57"/>
  <c r="S8338" i="57"/>
  <c r="S8339" i="57"/>
  <c r="S8340" i="57"/>
  <c r="S8341" i="57"/>
  <c r="S8342" i="57"/>
  <c r="S8343" i="57"/>
  <c r="S8344" i="57"/>
  <c r="S8345" i="57"/>
  <c r="S8346" i="57"/>
  <c r="S8347" i="57"/>
  <c r="S8348" i="57"/>
  <c r="S8349" i="57"/>
  <c r="S8350" i="57"/>
  <c r="S8351" i="57"/>
  <c r="S8352" i="57"/>
  <c r="S8353" i="57"/>
  <c r="S8354" i="57"/>
  <c r="S8355" i="57"/>
  <c r="S8356" i="57"/>
  <c r="S8357" i="57"/>
  <c r="S8358" i="57"/>
  <c r="S8359" i="57"/>
  <c r="S8360" i="57"/>
  <c r="S8361" i="57"/>
  <c r="S8362" i="57"/>
  <c r="S8363" i="57"/>
  <c r="S8364" i="57"/>
  <c r="S8365" i="57"/>
  <c r="S8366" i="57"/>
  <c r="S8367" i="57"/>
  <c r="S8368" i="57"/>
  <c r="S8369" i="57"/>
  <c r="S8370" i="57"/>
  <c r="S8371" i="57"/>
  <c r="S8372" i="57"/>
  <c r="S8373" i="57"/>
  <c r="S8374" i="57"/>
  <c r="S8375" i="57"/>
  <c r="S8376" i="57"/>
  <c r="S8377" i="57"/>
  <c r="S8378" i="57"/>
  <c r="S8379" i="57"/>
  <c r="S8380" i="57"/>
  <c r="S8381" i="57"/>
  <c r="S8382" i="57"/>
  <c r="S8383" i="57"/>
  <c r="S8384" i="57"/>
  <c r="S8385" i="57"/>
  <c r="S8386" i="57"/>
  <c r="S8387" i="57"/>
  <c r="S8388" i="57"/>
  <c r="S8389" i="57"/>
  <c r="S8390" i="57"/>
  <c r="S8391" i="57"/>
  <c r="S8392" i="57"/>
  <c r="S8393" i="57"/>
  <c r="S8394" i="57"/>
  <c r="S8395" i="57"/>
  <c r="S8396" i="57"/>
  <c r="S8397" i="57"/>
  <c r="S8398" i="57"/>
  <c r="S8399" i="57"/>
  <c r="S8400" i="57"/>
  <c r="S8401" i="57"/>
  <c r="S8402" i="57"/>
  <c r="S8403" i="57"/>
  <c r="S8404" i="57"/>
  <c r="S8405" i="57"/>
  <c r="S8406" i="57"/>
  <c r="S8407" i="57"/>
  <c r="S8408" i="57"/>
  <c r="S8409" i="57"/>
  <c r="S8410" i="57"/>
  <c r="S8411" i="57"/>
  <c r="S8412" i="57"/>
  <c r="S8413" i="57"/>
  <c r="S8414" i="57"/>
  <c r="S8415" i="57"/>
  <c r="S8416" i="57"/>
  <c r="S8417" i="57"/>
  <c r="S8418" i="57"/>
  <c r="S8419" i="57"/>
  <c r="S8420" i="57"/>
  <c r="S8421" i="57"/>
  <c r="S8422" i="57"/>
  <c r="S8423" i="57"/>
  <c r="S8424" i="57"/>
  <c r="S8425" i="57"/>
  <c r="S8426" i="57"/>
  <c r="S8427" i="57"/>
  <c r="S8428" i="57"/>
  <c r="S8429" i="57"/>
  <c r="S8430" i="57"/>
  <c r="S8431" i="57"/>
  <c r="S8432" i="57"/>
  <c r="S8433" i="57"/>
  <c r="S8434" i="57"/>
  <c r="S8435" i="57"/>
  <c r="S8436" i="57"/>
  <c r="S8437" i="57"/>
  <c r="S8438" i="57"/>
  <c r="S8439" i="57"/>
  <c r="S8440" i="57"/>
  <c r="S8441" i="57"/>
  <c r="S8442" i="57"/>
  <c r="S8443" i="57"/>
  <c r="S8444" i="57"/>
  <c r="S8445" i="57"/>
  <c r="S8446" i="57"/>
  <c r="S8447" i="57"/>
  <c r="S8448" i="57"/>
  <c r="S8449" i="57"/>
  <c r="S8450" i="57"/>
  <c r="S8451" i="57"/>
  <c r="S8452" i="57"/>
  <c r="S8453" i="57"/>
  <c r="S8454" i="57"/>
  <c r="S8455" i="57"/>
  <c r="S8456" i="57"/>
  <c r="S8457" i="57"/>
  <c r="S8458" i="57"/>
  <c r="S8459" i="57"/>
  <c r="S8460" i="57"/>
  <c r="S8461" i="57"/>
  <c r="S8462" i="57"/>
  <c r="S8463" i="57"/>
  <c r="S8464" i="57"/>
  <c r="S8465" i="57"/>
  <c r="S8466" i="57"/>
  <c r="S8467" i="57"/>
  <c r="S8468" i="57"/>
  <c r="S8469" i="57"/>
  <c r="S8470" i="57"/>
  <c r="S8471" i="57"/>
  <c r="S8472" i="57"/>
  <c r="S8473" i="57"/>
  <c r="S8474" i="57"/>
  <c r="S8475" i="57"/>
  <c r="S8476" i="57"/>
  <c r="S8477" i="57"/>
  <c r="S8478" i="57"/>
  <c r="S8479" i="57"/>
  <c r="S8480" i="57"/>
  <c r="S8481" i="57"/>
  <c r="S8482" i="57"/>
  <c r="S8483" i="57"/>
  <c r="S8484" i="57"/>
  <c r="S8485" i="57"/>
  <c r="S8486" i="57"/>
  <c r="S8487" i="57"/>
  <c r="S8488" i="57"/>
  <c r="S8489" i="57"/>
  <c r="S8490" i="57"/>
  <c r="S8491" i="57"/>
  <c r="S8492" i="57"/>
  <c r="S8493" i="57"/>
  <c r="S8494" i="57"/>
  <c r="S8495" i="57"/>
  <c r="S8496" i="57"/>
  <c r="S8497" i="57"/>
  <c r="S8498" i="57"/>
  <c r="S8499" i="57"/>
  <c r="S8500" i="57"/>
  <c r="S8501" i="57"/>
  <c r="S8502" i="57"/>
  <c r="S8503" i="57"/>
  <c r="S8504" i="57"/>
  <c r="S8505" i="57"/>
  <c r="S8506" i="57"/>
  <c r="S8507" i="57"/>
  <c r="S8508" i="57"/>
  <c r="S8509" i="57"/>
  <c r="S8510" i="57"/>
  <c r="S8511" i="57"/>
  <c r="S8512" i="57"/>
  <c r="S8513" i="57"/>
  <c r="S8514" i="57"/>
  <c r="S8515" i="57"/>
  <c r="S8516" i="57"/>
  <c r="S8517" i="57"/>
  <c r="S8518" i="57"/>
  <c r="S8519" i="57"/>
  <c r="S8520" i="57"/>
  <c r="S8521" i="57"/>
  <c r="S8522" i="57"/>
  <c r="S8523" i="57"/>
  <c r="S8524" i="57"/>
  <c r="S8525" i="57"/>
  <c r="S8526" i="57"/>
  <c r="S8527" i="57"/>
  <c r="S8528" i="57"/>
  <c r="S8529" i="57"/>
  <c r="S8530" i="57"/>
  <c r="S8531" i="57"/>
  <c r="S8532" i="57"/>
  <c r="S8533" i="57"/>
  <c r="S8534" i="57"/>
  <c r="S8535" i="57"/>
  <c r="S8536" i="57"/>
  <c r="S8537" i="57"/>
  <c r="S8538" i="57"/>
  <c r="S8539" i="57"/>
  <c r="S8540" i="57"/>
  <c r="S8541" i="57"/>
  <c r="S8542" i="57"/>
  <c r="S8543" i="57"/>
  <c r="S8544" i="57"/>
  <c r="S8545" i="57"/>
  <c r="S8546" i="57"/>
  <c r="S8547" i="57"/>
  <c r="S8548" i="57"/>
  <c r="S8549" i="57"/>
  <c r="S8550" i="57"/>
  <c r="S8551" i="57"/>
  <c r="S8552" i="57"/>
  <c r="S8553" i="57"/>
  <c r="S8554" i="57"/>
  <c r="S8555" i="57"/>
  <c r="S8556" i="57"/>
  <c r="S8557" i="57"/>
  <c r="S8558" i="57"/>
  <c r="S8559" i="57"/>
  <c r="S8560" i="57"/>
  <c r="S8561" i="57"/>
  <c r="S8562" i="57"/>
  <c r="S8563" i="57"/>
  <c r="S8564" i="57"/>
  <c r="S8565" i="57"/>
  <c r="S8566" i="57"/>
  <c r="S8567" i="57"/>
  <c r="S8568" i="57"/>
  <c r="S8569" i="57"/>
  <c r="S8570" i="57"/>
  <c r="S8571" i="57"/>
  <c r="S8572" i="57"/>
  <c r="S8573" i="57"/>
  <c r="S8574" i="57"/>
  <c r="S8575" i="57"/>
  <c r="S8576" i="57"/>
  <c r="S8577" i="57"/>
  <c r="S8578" i="57"/>
  <c r="S8579" i="57"/>
  <c r="S8580" i="57"/>
  <c r="S8581" i="57"/>
  <c r="S8582" i="57"/>
  <c r="S8583" i="57"/>
  <c r="S8584" i="57"/>
  <c r="S8585" i="57"/>
  <c r="S8586" i="57"/>
  <c r="S8587" i="57"/>
  <c r="S8588" i="57"/>
  <c r="S8589" i="57"/>
  <c r="S8590" i="57"/>
  <c r="S8591" i="57"/>
  <c r="S8592" i="57"/>
  <c r="S8593" i="57"/>
  <c r="S8594" i="57"/>
  <c r="S8595" i="57"/>
  <c r="S8596" i="57"/>
  <c r="S8597" i="57"/>
  <c r="S8598" i="57"/>
  <c r="S8599" i="57"/>
  <c r="S8600" i="57"/>
  <c r="S8601" i="57"/>
  <c r="S8602" i="57"/>
  <c r="S8603" i="57"/>
  <c r="S8604" i="57"/>
  <c r="S8605" i="57"/>
  <c r="S8606" i="57"/>
  <c r="S8607" i="57"/>
  <c r="S8608" i="57"/>
  <c r="S8609" i="57"/>
  <c r="S8610" i="57"/>
  <c r="S8611" i="57"/>
  <c r="S8612" i="57"/>
  <c r="S8613" i="57"/>
  <c r="S8614" i="57"/>
  <c r="S8615" i="57"/>
  <c r="S8616" i="57"/>
  <c r="S8617" i="57"/>
  <c r="S8618" i="57"/>
  <c r="S8619" i="57"/>
  <c r="S8620" i="57"/>
  <c r="S8621" i="57"/>
  <c r="S8622" i="57"/>
  <c r="S8623" i="57"/>
  <c r="S8624" i="57"/>
  <c r="S8625" i="57"/>
  <c r="S8626" i="57"/>
  <c r="S8627" i="57"/>
  <c r="S8628" i="57"/>
  <c r="S8629" i="57"/>
  <c r="S8630" i="57"/>
  <c r="S8631" i="57"/>
  <c r="S8632" i="57"/>
  <c r="S8633" i="57"/>
  <c r="S8634" i="57"/>
  <c r="S8635" i="57"/>
  <c r="S8636" i="57"/>
  <c r="S8637" i="57"/>
  <c r="S8638" i="57"/>
  <c r="S8639" i="57"/>
  <c r="S8640" i="57"/>
  <c r="S8641" i="57"/>
  <c r="S8642" i="57"/>
  <c r="S8643" i="57"/>
  <c r="S8644" i="57"/>
  <c r="S8645" i="57"/>
  <c r="S8646" i="57"/>
  <c r="S8647" i="57"/>
  <c r="S8648" i="57"/>
  <c r="S8649" i="57"/>
  <c r="S8650" i="57"/>
  <c r="S8651" i="57"/>
  <c r="S8652" i="57"/>
  <c r="S8653" i="57"/>
  <c r="S8654" i="57"/>
  <c r="S8655" i="57"/>
  <c r="S8656" i="57"/>
  <c r="S8657" i="57"/>
  <c r="S8658" i="57"/>
  <c r="S8659" i="57"/>
  <c r="S8660" i="57"/>
  <c r="S8661" i="57"/>
  <c r="S8662" i="57"/>
  <c r="S8663" i="57"/>
  <c r="S8664" i="57"/>
  <c r="S8665" i="57"/>
  <c r="S8666" i="57"/>
  <c r="S8667" i="57"/>
  <c r="S8668" i="57"/>
  <c r="S8669" i="57"/>
  <c r="S8670" i="57"/>
  <c r="S8671" i="57"/>
  <c r="S8672" i="57"/>
  <c r="S8673" i="57"/>
  <c r="S8674" i="57"/>
  <c r="S8675" i="57"/>
  <c r="S8676" i="57"/>
  <c r="S8677" i="57"/>
  <c r="S8678" i="57"/>
  <c r="S8679" i="57"/>
  <c r="S8680" i="57"/>
  <c r="S8681" i="57"/>
  <c r="S8682" i="57"/>
  <c r="S8683" i="57"/>
  <c r="S8684" i="57"/>
  <c r="S8685" i="57"/>
  <c r="S8686" i="57"/>
  <c r="S8687" i="57"/>
  <c r="S8688" i="57"/>
  <c r="S8689" i="57"/>
  <c r="S8690" i="57"/>
  <c r="S8691" i="57"/>
  <c r="S8692" i="57"/>
  <c r="S8693" i="57"/>
  <c r="S8694" i="57"/>
  <c r="S8695" i="57"/>
  <c r="S8696" i="57"/>
  <c r="S8697" i="57"/>
  <c r="S8698" i="57"/>
  <c r="S8699" i="57"/>
  <c r="S8700" i="57"/>
  <c r="S8701" i="57"/>
  <c r="S8702" i="57"/>
  <c r="S8703" i="57"/>
  <c r="S8704" i="57"/>
  <c r="S8705" i="57"/>
  <c r="S8706" i="57"/>
  <c r="S8707" i="57"/>
  <c r="S8708" i="57"/>
  <c r="S8709" i="57"/>
  <c r="S8710" i="57"/>
  <c r="S8711" i="57"/>
  <c r="S8712" i="57"/>
  <c r="S8713" i="57"/>
  <c r="S8714" i="57"/>
  <c r="S8715" i="57"/>
  <c r="S8716" i="57"/>
  <c r="S8717" i="57"/>
  <c r="S8718" i="57"/>
  <c r="S8719" i="57"/>
  <c r="S8720" i="57"/>
  <c r="S8721" i="57"/>
  <c r="S8722" i="57"/>
  <c r="S8723" i="57"/>
  <c r="S8724" i="57"/>
  <c r="S8725" i="57"/>
  <c r="S8726" i="57"/>
  <c r="S8727" i="57"/>
  <c r="S8728" i="57"/>
  <c r="S8729" i="57"/>
  <c r="S8730" i="57"/>
  <c r="S8731" i="57"/>
  <c r="S8732" i="57"/>
  <c r="S8733" i="57"/>
  <c r="S8734" i="57"/>
  <c r="S8735" i="57"/>
  <c r="S8736" i="57"/>
  <c r="S8737" i="57"/>
  <c r="S8738" i="57"/>
  <c r="S8739" i="57"/>
  <c r="S8740" i="57"/>
  <c r="S8741" i="57"/>
  <c r="S8742" i="57"/>
  <c r="S8743" i="57"/>
  <c r="S8744" i="57"/>
  <c r="S8745" i="57"/>
  <c r="S8746" i="57"/>
  <c r="S8747" i="57"/>
  <c r="S8748" i="57"/>
  <c r="S8749" i="57"/>
  <c r="S8750" i="57"/>
  <c r="S8751" i="57"/>
  <c r="S8752" i="57"/>
  <c r="S8753" i="57"/>
  <c r="S8754" i="57"/>
  <c r="S8755" i="57"/>
  <c r="S8756" i="57"/>
  <c r="S8757" i="57"/>
  <c r="S8758" i="57"/>
  <c r="S8759" i="57"/>
  <c r="S8760" i="57"/>
  <c r="S8761" i="57"/>
  <c r="S8762" i="57"/>
  <c r="S8763" i="57"/>
  <c r="S8764" i="57"/>
  <c r="S8765" i="57"/>
  <c r="S8766" i="57"/>
  <c r="S8767" i="57"/>
  <c r="S8768" i="57"/>
  <c r="S8769" i="57"/>
  <c r="S8770" i="57"/>
  <c r="S8771" i="57"/>
  <c r="S8772" i="57"/>
  <c r="S8773" i="57"/>
  <c r="S8774" i="57"/>
  <c r="S8775" i="57"/>
  <c r="S8776" i="57"/>
  <c r="S8777" i="57"/>
  <c r="S8778" i="57"/>
  <c r="S8779" i="57"/>
  <c r="S8780" i="57"/>
  <c r="S8781" i="57"/>
  <c r="S8782" i="57"/>
  <c r="S8783" i="57"/>
  <c r="S8784" i="57"/>
  <c r="S8785" i="57"/>
  <c r="S8786" i="57"/>
  <c r="S8787" i="57"/>
  <c r="S8788" i="57"/>
  <c r="S8789" i="57"/>
  <c r="S8790" i="57"/>
  <c r="S8791" i="57"/>
  <c r="S8792" i="57"/>
  <c r="S8793" i="57"/>
  <c r="S8794" i="57"/>
  <c r="S8795" i="57"/>
  <c r="S8796" i="57"/>
  <c r="S8797" i="57"/>
  <c r="S8798" i="57"/>
  <c r="S8799" i="57"/>
  <c r="S8800" i="57"/>
  <c r="S8801" i="57"/>
  <c r="S8802" i="57"/>
  <c r="S8803" i="57"/>
  <c r="S8804" i="57"/>
  <c r="S8805" i="57"/>
  <c r="S8806" i="57"/>
  <c r="S8807" i="57"/>
  <c r="S8808" i="57"/>
  <c r="S8809" i="57"/>
  <c r="S8810" i="57"/>
  <c r="S8811" i="57"/>
  <c r="S8812" i="57"/>
  <c r="S8813" i="57"/>
  <c r="S8814" i="57"/>
  <c r="S8815" i="57"/>
  <c r="S8816" i="57"/>
  <c r="S8817" i="57"/>
  <c r="S8818" i="57"/>
  <c r="S8819" i="57"/>
  <c r="S8820" i="57"/>
  <c r="S8821" i="57"/>
  <c r="S8822" i="57"/>
  <c r="S8823" i="57"/>
  <c r="S8824" i="57"/>
  <c r="S8825" i="57"/>
  <c r="S8826" i="57"/>
  <c r="S8827" i="57"/>
  <c r="S8828" i="57"/>
  <c r="S8829" i="57"/>
  <c r="S8830" i="57"/>
  <c r="S8831" i="57"/>
  <c r="S8832" i="57"/>
  <c r="S8833" i="57"/>
  <c r="S8834" i="57"/>
  <c r="S8835" i="57"/>
  <c r="S8836" i="57"/>
  <c r="S8837" i="57"/>
  <c r="S8838" i="57"/>
  <c r="S8839" i="57"/>
  <c r="S8840" i="57"/>
  <c r="S8841" i="57"/>
  <c r="S8842" i="57"/>
  <c r="S8843" i="57"/>
  <c r="S8844" i="57"/>
  <c r="S8845" i="57"/>
  <c r="S8846" i="57"/>
  <c r="S8847" i="57"/>
  <c r="S8848" i="57"/>
  <c r="S8849" i="57"/>
  <c r="S8850" i="57"/>
  <c r="S8851" i="57"/>
  <c r="S8852" i="57"/>
  <c r="S8853" i="57"/>
  <c r="S8854" i="57"/>
  <c r="S8855" i="57"/>
  <c r="S8856" i="57"/>
  <c r="S8857" i="57"/>
  <c r="S8858" i="57"/>
  <c r="S8859" i="57"/>
  <c r="S8860" i="57"/>
  <c r="S8861" i="57"/>
  <c r="S8862" i="57"/>
  <c r="S8863" i="57"/>
  <c r="S8864" i="57"/>
  <c r="S8865" i="57"/>
  <c r="S8866" i="57"/>
  <c r="S8867" i="57"/>
  <c r="S8868" i="57"/>
  <c r="S8869" i="57"/>
  <c r="S8870" i="57"/>
  <c r="S8871" i="57"/>
  <c r="S8872" i="57"/>
  <c r="S8873" i="57"/>
  <c r="S8874" i="57"/>
  <c r="S8875" i="57"/>
  <c r="S8876" i="57"/>
  <c r="S8877" i="57"/>
  <c r="S8878" i="57"/>
  <c r="S8879" i="57"/>
  <c r="S8880" i="57"/>
  <c r="S8881" i="57"/>
  <c r="S8882" i="57"/>
  <c r="S8883" i="57"/>
  <c r="S8884" i="57"/>
  <c r="S8885" i="57"/>
  <c r="S8886" i="57"/>
  <c r="S8887" i="57"/>
  <c r="S8888" i="57"/>
  <c r="S8889" i="57"/>
  <c r="S8890" i="57"/>
  <c r="S8891" i="57"/>
  <c r="S8892" i="57"/>
  <c r="S8893" i="57"/>
  <c r="S8894" i="57"/>
  <c r="S8895" i="57"/>
  <c r="S8896" i="57"/>
  <c r="S8897" i="57"/>
  <c r="S8898" i="57"/>
  <c r="S8899" i="57"/>
  <c r="S8900" i="57"/>
  <c r="S8901" i="57"/>
  <c r="S8902" i="57"/>
  <c r="S8903" i="57"/>
  <c r="S8904" i="57"/>
  <c r="S8905" i="57"/>
  <c r="S8906" i="57"/>
  <c r="S8907" i="57"/>
  <c r="S8908" i="57"/>
  <c r="S8909" i="57"/>
  <c r="S8910" i="57"/>
  <c r="S8911" i="57"/>
  <c r="S8912" i="57"/>
  <c r="S8913" i="57"/>
  <c r="S8914" i="57"/>
  <c r="S8915" i="57"/>
  <c r="S8916" i="57"/>
  <c r="S8917" i="57"/>
  <c r="S8918" i="57"/>
  <c r="S8919" i="57"/>
  <c r="S8920" i="57"/>
  <c r="S8921" i="57"/>
  <c r="S8922" i="57"/>
  <c r="S8923" i="57"/>
  <c r="S8924" i="57"/>
  <c r="S8925" i="57"/>
  <c r="S8926" i="57"/>
  <c r="S8927" i="57"/>
  <c r="S8928" i="57"/>
  <c r="S8929" i="57"/>
  <c r="S8930" i="57"/>
  <c r="S8931" i="57"/>
  <c r="S8932" i="57"/>
  <c r="S8933" i="57"/>
  <c r="S8934" i="57"/>
  <c r="S8935" i="57"/>
  <c r="S8936" i="57"/>
  <c r="S8937" i="57"/>
  <c r="S8938" i="57"/>
  <c r="S8939" i="57"/>
  <c r="S8940" i="57"/>
  <c r="S8941" i="57"/>
  <c r="S8942" i="57"/>
  <c r="S8943" i="57"/>
  <c r="S8944" i="57"/>
  <c r="S8945" i="57"/>
  <c r="S8946" i="57"/>
  <c r="S8947" i="57"/>
  <c r="S8948" i="57"/>
  <c r="S8949" i="57"/>
  <c r="S8950" i="57"/>
  <c r="S8951" i="57"/>
  <c r="S8952" i="57"/>
  <c r="S8953" i="57"/>
  <c r="S8954" i="57"/>
  <c r="S8955" i="57"/>
  <c r="S8956" i="57"/>
  <c r="S8957" i="57"/>
  <c r="S8958" i="57"/>
  <c r="S8959" i="57"/>
  <c r="S8960" i="57"/>
  <c r="S8961" i="57"/>
  <c r="S8962" i="57"/>
  <c r="S8963" i="57"/>
  <c r="S8964" i="57"/>
  <c r="S8965" i="57"/>
  <c r="S8966" i="57"/>
  <c r="S8967" i="57"/>
  <c r="S8968" i="57"/>
  <c r="S8969" i="57"/>
  <c r="S8970" i="57"/>
  <c r="S8971" i="57"/>
  <c r="S8972" i="57"/>
  <c r="S8973" i="57"/>
  <c r="S8974" i="57"/>
  <c r="S8975" i="57"/>
  <c r="S8976" i="57"/>
  <c r="S8977" i="57"/>
  <c r="S8978" i="57"/>
  <c r="S8979" i="57"/>
  <c r="S8980" i="57"/>
  <c r="S8981" i="57"/>
  <c r="S8982" i="57"/>
  <c r="S8983" i="57"/>
  <c r="S8984" i="57"/>
  <c r="S8985" i="57"/>
  <c r="S8986" i="57"/>
  <c r="S8987" i="57"/>
  <c r="S8988" i="57"/>
  <c r="S8989" i="57"/>
  <c r="S8990" i="57"/>
  <c r="S8991" i="57"/>
  <c r="S8992" i="57"/>
  <c r="S8993" i="57"/>
  <c r="S8994" i="57"/>
  <c r="S8995" i="57"/>
  <c r="S8996" i="57"/>
  <c r="S8997" i="57"/>
  <c r="S8998" i="57"/>
  <c r="S8999" i="57"/>
  <c r="S9000" i="57"/>
  <c r="S9001" i="57"/>
  <c r="S9002" i="57"/>
  <c r="S9003" i="57"/>
  <c r="S9004" i="57"/>
  <c r="S9005" i="57"/>
  <c r="S9006" i="57"/>
  <c r="S9007" i="57"/>
  <c r="S9008" i="57"/>
  <c r="S9009" i="57"/>
  <c r="S9010" i="57"/>
  <c r="S9011" i="57"/>
  <c r="S9012" i="57"/>
  <c r="S9013" i="57"/>
  <c r="S9014" i="57"/>
  <c r="S9015" i="57"/>
  <c r="S9016" i="57"/>
  <c r="S9017" i="57"/>
  <c r="S9018" i="57"/>
  <c r="S9019" i="57"/>
  <c r="S9020" i="57"/>
  <c r="S9021" i="57"/>
  <c r="S9022" i="57"/>
  <c r="S9023" i="57"/>
  <c r="S9024" i="57"/>
  <c r="S9025" i="57"/>
  <c r="S9026" i="57"/>
  <c r="S9027" i="57"/>
  <c r="S9028" i="57"/>
  <c r="S9029" i="57"/>
  <c r="S9030" i="57"/>
  <c r="S9031" i="57"/>
  <c r="S9032" i="57"/>
  <c r="S9033" i="57"/>
  <c r="S9034" i="57"/>
  <c r="S9035" i="57"/>
  <c r="S9036" i="57"/>
  <c r="S9037" i="57"/>
  <c r="S9038" i="57"/>
  <c r="S9039" i="57"/>
  <c r="S9040" i="57"/>
  <c r="S9041" i="57"/>
  <c r="S9042" i="57"/>
  <c r="S9043" i="57"/>
  <c r="S9044" i="57"/>
  <c r="S9045" i="57"/>
  <c r="S9046" i="57"/>
  <c r="S9047" i="57"/>
  <c r="S9048" i="57"/>
  <c r="S9049" i="57"/>
  <c r="S9050" i="57"/>
  <c r="S9051" i="57"/>
  <c r="S9052" i="57"/>
  <c r="S9053" i="57"/>
  <c r="S9054" i="57"/>
  <c r="S9055" i="57"/>
  <c r="S9056" i="57"/>
  <c r="S9057" i="57"/>
  <c r="S9058" i="57"/>
  <c r="S9059" i="57"/>
  <c r="S9060" i="57"/>
  <c r="S9061" i="57"/>
  <c r="S9062" i="57"/>
  <c r="S9063" i="57"/>
  <c r="S9064" i="57"/>
  <c r="S9065" i="57"/>
  <c r="S9066" i="57"/>
  <c r="S9067" i="57"/>
  <c r="S9068" i="57"/>
  <c r="S9069" i="57"/>
  <c r="S9070" i="57"/>
  <c r="S9071" i="57"/>
  <c r="S9072" i="57"/>
  <c r="S9073" i="57"/>
  <c r="S9074" i="57"/>
  <c r="S9075" i="57"/>
  <c r="S9076" i="57"/>
  <c r="S9077" i="57"/>
  <c r="S9078" i="57"/>
  <c r="S9079" i="57"/>
  <c r="S9080" i="57"/>
  <c r="S9081" i="57"/>
  <c r="S9082" i="57"/>
  <c r="S9083" i="57"/>
  <c r="S9084" i="57"/>
  <c r="S9085" i="57"/>
  <c r="S9086" i="57"/>
  <c r="S9087" i="57"/>
  <c r="S9088" i="57"/>
  <c r="S9089" i="57"/>
  <c r="S9090" i="57"/>
  <c r="S9091" i="57"/>
  <c r="S9092" i="57"/>
  <c r="S9093" i="57"/>
  <c r="S9094" i="57"/>
  <c r="S9095" i="57"/>
  <c r="S9096" i="57"/>
  <c r="S9097" i="57"/>
  <c r="S9098" i="57"/>
  <c r="S9099" i="57"/>
  <c r="S9100" i="57"/>
  <c r="S9101" i="57"/>
  <c r="S9102" i="57"/>
  <c r="S9103" i="57"/>
  <c r="S9104" i="57"/>
  <c r="S9105" i="57"/>
  <c r="S9106" i="57"/>
  <c r="S9107" i="57"/>
  <c r="S9108" i="57"/>
  <c r="S9109" i="57"/>
  <c r="S9110" i="57"/>
  <c r="S9111" i="57"/>
  <c r="S9112" i="57"/>
  <c r="S9113" i="57"/>
  <c r="S9114" i="57"/>
  <c r="S9115" i="57"/>
  <c r="S9116" i="57"/>
  <c r="S9117" i="57"/>
  <c r="S9118" i="57"/>
  <c r="S9119" i="57"/>
  <c r="S9120" i="57"/>
  <c r="S9121" i="57"/>
  <c r="S9122" i="57"/>
  <c r="S9123" i="57"/>
  <c r="S9124" i="57"/>
  <c r="S9125" i="57"/>
  <c r="S9126" i="57"/>
  <c r="S9127" i="57"/>
  <c r="S9128" i="57"/>
  <c r="S9129" i="57"/>
  <c r="S9130" i="57"/>
  <c r="S9131" i="57"/>
  <c r="S9132" i="57"/>
  <c r="S9133" i="57"/>
  <c r="S9134" i="57"/>
  <c r="S9135" i="57"/>
  <c r="S9136" i="57"/>
  <c r="S9137" i="57"/>
  <c r="S9138" i="57"/>
  <c r="S9139" i="57"/>
  <c r="S9140" i="57"/>
  <c r="S9141" i="57"/>
  <c r="S9142" i="57"/>
  <c r="S9143" i="57"/>
  <c r="S9144" i="57"/>
  <c r="S9145" i="57"/>
  <c r="S9146" i="57"/>
  <c r="S9147" i="57"/>
  <c r="S9148" i="57"/>
  <c r="S9149" i="57"/>
  <c r="S9150" i="57"/>
  <c r="S9151" i="57"/>
  <c r="S9152" i="57"/>
  <c r="S9153" i="57"/>
  <c r="S9154" i="57"/>
  <c r="S9155" i="57"/>
  <c r="S9156" i="57"/>
  <c r="S9157" i="57"/>
  <c r="S9158" i="57"/>
  <c r="S9159" i="57"/>
  <c r="S9160" i="57"/>
  <c r="S9161" i="57"/>
  <c r="S9162" i="57"/>
  <c r="S9163" i="57"/>
  <c r="S9164" i="57"/>
  <c r="S9165" i="57"/>
  <c r="S9166" i="57"/>
  <c r="S9167" i="57"/>
  <c r="S9168" i="57"/>
  <c r="S9169" i="57"/>
  <c r="S9170" i="57"/>
  <c r="S9171" i="57"/>
  <c r="S9172" i="57"/>
  <c r="S9173" i="57"/>
  <c r="S9174" i="57"/>
  <c r="S9175" i="57"/>
  <c r="S9176" i="57"/>
  <c r="S9177" i="57"/>
  <c r="S9178" i="57"/>
  <c r="S9179" i="57"/>
  <c r="S9180" i="57"/>
  <c r="S9181" i="57"/>
  <c r="S9182" i="57"/>
  <c r="S9183" i="57"/>
  <c r="S9184" i="57"/>
  <c r="S9185" i="57"/>
  <c r="S9186" i="57"/>
  <c r="S9187" i="57"/>
  <c r="S9188" i="57"/>
  <c r="S9189" i="57"/>
  <c r="S9190" i="57"/>
  <c r="S9191" i="57"/>
  <c r="S9192" i="57"/>
  <c r="S9193" i="57"/>
  <c r="S9194" i="57"/>
  <c r="S9195" i="57"/>
  <c r="S9196" i="57"/>
  <c r="S9197" i="57"/>
  <c r="S9198" i="57"/>
  <c r="S9199" i="57"/>
  <c r="S9200" i="57"/>
  <c r="S9201" i="57"/>
  <c r="S9202" i="57"/>
  <c r="S9203" i="57"/>
  <c r="S9204" i="57"/>
  <c r="S9205" i="57"/>
  <c r="S9206" i="57"/>
  <c r="S9207" i="57"/>
  <c r="S9208" i="57"/>
  <c r="S9209" i="57"/>
  <c r="S9210" i="57"/>
  <c r="S9211" i="57"/>
  <c r="S9212" i="57"/>
  <c r="S9213" i="57"/>
  <c r="S9214" i="57"/>
  <c r="S9215" i="57"/>
  <c r="S9216" i="57"/>
  <c r="S9217" i="57"/>
  <c r="S9218" i="57"/>
  <c r="S9219" i="57"/>
  <c r="S9220" i="57"/>
  <c r="S9221" i="57"/>
  <c r="S9222" i="57"/>
  <c r="S9223" i="57"/>
  <c r="S9224" i="57"/>
  <c r="S9225" i="57"/>
  <c r="S9226" i="57"/>
  <c r="S9227" i="57"/>
  <c r="S9228" i="57"/>
  <c r="S9229" i="57"/>
  <c r="S9230" i="57"/>
  <c r="S9231" i="57"/>
  <c r="S9232" i="57"/>
  <c r="S9233" i="57"/>
  <c r="S9234" i="57"/>
  <c r="S9235" i="57"/>
  <c r="S9236" i="57"/>
  <c r="S9237" i="57"/>
  <c r="S9238" i="57"/>
  <c r="S9239" i="57"/>
  <c r="S9240" i="57"/>
  <c r="S9241" i="57"/>
  <c r="S9242" i="57"/>
  <c r="S9243" i="57"/>
  <c r="S9244" i="57"/>
  <c r="S9245" i="57"/>
  <c r="S9246" i="57"/>
  <c r="S9247" i="57"/>
  <c r="S9248" i="57"/>
  <c r="S9249" i="57"/>
  <c r="S9250" i="57"/>
  <c r="S9251" i="57"/>
  <c r="S9252" i="57"/>
  <c r="S9253" i="57"/>
  <c r="S9254" i="57"/>
  <c r="S9255" i="57"/>
  <c r="S9256" i="57"/>
  <c r="S9257" i="57"/>
  <c r="S9258" i="57"/>
  <c r="S9259" i="57"/>
  <c r="S9260" i="57"/>
  <c r="S9261" i="57"/>
  <c r="S9262" i="57"/>
  <c r="S9263" i="57"/>
  <c r="S9264" i="57"/>
  <c r="S9265" i="57"/>
  <c r="S9266" i="57"/>
  <c r="S9267" i="57"/>
  <c r="S9268" i="57"/>
  <c r="S9269" i="57"/>
  <c r="S9270" i="57"/>
  <c r="S9271" i="57"/>
  <c r="S9272" i="57"/>
  <c r="S9273" i="57"/>
  <c r="S9274" i="57"/>
  <c r="S9275" i="57"/>
  <c r="S9276" i="57"/>
  <c r="S9277" i="57"/>
  <c r="S9278" i="57"/>
  <c r="S9279" i="57"/>
  <c r="S9280" i="57"/>
  <c r="S9281" i="57"/>
  <c r="S9282" i="57"/>
  <c r="S9283" i="57"/>
  <c r="S9284" i="57"/>
  <c r="S9285" i="57"/>
  <c r="S9286" i="57"/>
  <c r="S9287" i="57"/>
  <c r="S9288" i="57"/>
  <c r="S9289" i="57"/>
  <c r="S9290" i="57"/>
  <c r="S9291" i="57"/>
  <c r="S9292" i="57"/>
  <c r="S9293" i="57"/>
  <c r="S9294" i="57"/>
  <c r="S9295" i="57"/>
  <c r="S9296" i="57"/>
  <c r="S9297" i="57"/>
  <c r="S9298" i="57"/>
  <c r="S9299" i="57"/>
  <c r="S9300" i="57"/>
  <c r="S9301" i="57"/>
  <c r="S9302" i="57"/>
  <c r="S9303" i="57"/>
  <c r="S9304" i="57"/>
  <c r="S9305" i="57"/>
  <c r="S9306" i="57"/>
  <c r="S9307" i="57"/>
  <c r="S9308" i="57"/>
  <c r="S9309" i="57"/>
  <c r="S9310" i="57"/>
  <c r="S9311" i="57"/>
  <c r="S9312" i="57"/>
  <c r="S9313" i="57"/>
  <c r="S9314" i="57"/>
  <c r="S9315" i="57"/>
  <c r="S9316" i="57"/>
  <c r="S9317" i="57"/>
  <c r="S9318" i="57"/>
  <c r="S9319" i="57"/>
  <c r="S9320" i="57"/>
  <c r="S9321" i="57"/>
  <c r="S9322" i="57"/>
  <c r="S9323" i="57"/>
  <c r="S9324" i="57"/>
  <c r="S9325" i="57"/>
  <c r="S9326" i="57"/>
  <c r="S9327" i="57"/>
  <c r="S9328" i="57"/>
  <c r="S9329" i="57"/>
  <c r="S9330" i="57"/>
  <c r="S9331" i="57"/>
  <c r="S9332" i="57"/>
  <c r="S9333" i="57"/>
  <c r="S9334" i="57"/>
  <c r="S9335" i="57"/>
  <c r="S9336" i="57"/>
  <c r="S9337" i="57"/>
  <c r="S9338" i="57"/>
  <c r="S9339" i="57"/>
  <c r="S9340" i="57"/>
  <c r="S9341" i="57"/>
  <c r="S9342" i="57"/>
  <c r="S9343" i="57"/>
  <c r="S9344" i="57"/>
  <c r="S9345" i="57"/>
  <c r="S9346" i="57"/>
  <c r="S9347" i="57"/>
  <c r="S9348" i="57"/>
  <c r="S9349" i="57"/>
  <c r="S9350" i="57"/>
  <c r="S9351" i="57"/>
  <c r="S9352" i="57"/>
  <c r="S9353" i="57"/>
  <c r="S9354" i="57"/>
  <c r="S9355" i="57"/>
  <c r="S9356" i="57"/>
  <c r="S9357" i="57"/>
  <c r="S9358" i="57"/>
  <c r="S9359" i="57"/>
  <c r="S9360" i="57"/>
  <c r="S9361" i="57"/>
  <c r="S9362" i="57"/>
  <c r="S9363" i="57"/>
  <c r="S9364" i="57"/>
  <c r="S9365" i="57"/>
  <c r="S9366" i="57"/>
  <c r="S9367" i="57"/>
  <c r="S9368" i="57"/>
  <c r="S9369" i="57"/>
  <c r="S9370" i="57"/>
  <c r="S9371" i="57"/>
  <c r="S9372" i="57"/>
  <c r="S9373" i="57"/>
  <c r="S9374" i="57"/>
  <c r="S9375" i="57"/>
  <c r="S9376" i="57"/>
  <c r="S9377" i="57"/>
  <c r="S9378" i="57"/>
  <c r="S9379" i="57"/>
  <c r="S9380" i="57"/>
  <c r="S9381" i="57"/>
  <c r="S9382" i="57"/>
  <c r="S9383" i="57"/>
  <c r="S9384" i="57"/>
  <c r="S9385" i="57"/>
  <c r="S9386" i="57"/>
  <c r="S9387" i="57"/>
  <c r="S9388" i="57"/>
  <c r="S9389" i="57"/>
  <c r="S9390" i="57"/>
  <c r="S9391" i="57"/>
  <c r="S9392" i="57"/>
  <c r="S9393" i="57"/>
  <c r="S9394" i="57"/>
  <c r="S9395" i="57"/>
  <c r="S9396" i="57"/>
  <c r="S9397" i="57"/>
  <c r="S9398" i="57"/>
  <c r="S9399" i="57"/>
  <c r="S9400" i="57"/>
  <c r="S9401" i="57"/>
  <c r="S9402" i="57"/>
  <c r="S9403" i="57"/>
  <c r="S9404" i="57"/>
  <c r="S9405" i="57"/>
  <c r="S9406" i="57"/>
  <c r="S9407" i="57"/>
  <c r="S9408" i="57"/>
  <c r="S9409" i="57"/>
  <c r="S9410" i="57"/>
  <c r="S9411" i="57"/>
  <c r="S9412" i="57"/>
  <c r="S9413" i="57"/>
  <c r="S9414" i="57"/>
  <c r="S9415" i="57"/>
  <c r="S9416" i="57"/>
  <c r="S9417" i="57"/>
  <c r="S9418" i="57"/>
  <c r="S9419" i="57"/>
  <c r="S9420" i="57"/>
  <c r="S9421" i="57"/>
  <c r="S9422" i="57"/>
  <c r="S9423" i="57"/>
  <c r="S9424" i="57"/>
  <c r="S9425" i="57"/>
  <c r="S9426" i="57"/>
  <c r="S9427" i="57"/>
  <c r="S9428" i="57"/>
  <c r="S9429" i="57"/>
  <c r="S9430" i="57"/>
  <c r="S9431" i="57"/>
  <c r="S9432" i="57"/>
  <c r="S9433" i="57"/>
  <c r="S9434" i="57"/>
  <c r="S9435" i="57"/>
  <c r="S9436" i="57"/>
  <c r="S9437" i="57"/>
  <c r="S9438" i="57"/>
  <c r="S9439" i="57"/>
  <c r="S9440" i="57"/>
  <c r="S9441" i="57"/>
  <c r="S9442" i="57"/>
  <c r="S9443" i="57"/>
  <c r="S9444" i="57"/>
  <c r="S9445" i="57"/>
  <c r="S9446" i="57"/>
  <c r="S9447" i="57"/>
  <c r="S9448" i="57"/>
  <c r="S9449" i="57"/>
  <c r="S9450" i="57"/>
  <c r="S9451" i="57"/>
  <c r="S9452" i="57"/>
  <c r="S9453" i="57"/>
  <c r="S9454" i="57"/>
  <c r="S9455" i="57"/>
  <c r="S9456" i="57"/>
  <c r="S9457" i="57"/>
  <c r="S9458" i="57"/>
  <c r="S9459" i="57"/>
  <c r="S9460" i="57"/>
  <c r="S9461" i="57"/>
  <c r="S9462" i="57"/>
  <c r="S9463" i="57"/>
  <c r="S9464" i="57"/>
  <c r="S9465" i="57"/>
  <c r="S9466" i="57"/>
  <c r="S9467" i="57"/>
  <c r="S9468" i="57"/>
  <c r="S9469" i="57"/>
  <c r="S9470" i="57"/>
  <c r="S9471" i="57"/>
  <c r="S9472" i="57"/>
  <c r="S9473" i="57"/>
  <c r="S9474" i="57"/>
  <c r="S9475" i="57"/>
  <c r="S9476" i="57"/>
  <c r="S9477" i="57"/>
  <c r="S9478" i="57"/>
  <c r="S9479" i="57"/>
  <c r="S9480" i="57"/>
  <c r="S9481" i="57"/>
  <c r="S9482" i="57"/>
  <c r="S9483" i="57"/>
  <c r="S9484" i="57"/>
  <c r="S9485" i="57"/>
  <c r="S9486" i="57"/>
  <c r="S9487" i="57"/>
  <c r="S9488" i="57"/>
  <c r="S9489" i="57"/>
  <c r="S9490" i="57"/>
  <c r="S9491" i="57"/>
  <c r="S9492" i="57"/>
  <c r="S9493" i="57"/>
  <c r="S9494" i="57"/>
  <c r="S9495" i="57"/>
  <c r="S9496" i="57"/>
  <c r="S9497" i="57"/>
  <c r="S9498" i="57"/>
  <c r="S9499" i="57"/>
  <c r="S9500" i="57"/>
  <c r="S9501" i="57"/>
  <c r="S9502" i="57"/>
  <c r="S9503" i="57"/>
  <c r="S9504" i="57"/>
  <c r="S9505" i="57"/>
  <c r="S9506" i="57"/>
  <c r="S9507" i="57"/>
  <c r="S9508" i="57"/>
  <c r="S9509" i="57"/>
  <c r="S9510" i="57"/>
  <c r="S9511" i="57"/>
  <c r="S9512" i="57"/>
  <c r="S9513" i="57"/>
  <c r="S9514" i="57"/>
  <c r="S9515" i="57"/>
  <c r="S9516" i="57"/>
  <c r="S9517" i="57"/>
  <c r="S9518" i="57"/>
  <c r="S9519" i="57"/>
  <c r="S9520" i="57"/>
  <c r="S9521" i="57"/>
  <c r="S9522" i="57"/>
  <c r="S9523" i="57"/>
  <c r="S9524" i="57"/>
  <c r="S9525" i="57"/>
  <c r="S9526" i="57"/>
  <c r="S9527" i="57"/>
  <c r="S9528" i="57"/>
  <c r="S9529" i="57"/>
  <c r="S9530" i="57"/>
  <c r="S9531" i="57"/>
  <c r="S9532" i="57"/>
  <c r="S9533" i="57"/>
  <c r="S9534" i="57"/>
  <c r="S9535" i="57"/>
  <c r="S9536" i="57"/>
  <c r="S9537" i="57"/>
  <c r="S9538" i="57"/>
  <c r="S9539" i="57"/>
  <c r="S9540" i="57"/>
  <c r="S9541" i="57"/>
  <c r="S9542" i="57"/>
  <c r="S9543" i="57"/>
  <c r="S9544" i="57"/>
  <c r="S9545" i="57"/>
  <c r="S9546" i="57"/>
  <c r="S9547" i="57"/>
  <c r="S9548" i="57"/>
  <c r="S9549" i="57"/>
  <c r="S9550" i="57"/>
  <c r="S9551" i="57"/>
  <c r="S9552" i="57"/>
  <c r="S9553" i="57"/>
  <c r="S9554" i="57"/>
  <c r="S9555" i="57"/>
  <c r="S9556" i="57"/>
  <c r="S9557" i="57"/>
  <c r="S9558" i="57"/>
  <c r="S9559" i="57"/>
  <c r="S9560" i="57"/>
  <c r="S9561" i="57"/>
  <c r="S9562" i="57"/>
  <c r="S9563" i="57"/>
  <c r="S9564" i="57"/>
  <c r="S9565" i="57"/>
  <c r="S9566" i="57"/>
  <c r="S9567" i="57"/>
  <c r="S9568" i="57"/>
  <c r="S9569" i="57"/>
  <c r="S9570" i="57"/>
  <c r="S9571" i="57"/>
  <c r="S9572" i="57"/>
  <c r="S9573" i="57"/>
  <c r="S9574" i="57"/>
  <c r="S9575" i="57"/>
  <c r="S9576" i="57"/>
  <c r="S9577" i="57"/>
  <c r="S9578" i="57"/>
  <c r="S9579" i="57"/>
  <c r="S9580" i="57"/>
  <c r="S9581" i="57"/>
  <c r="S9582" i="57"/>
  <c r="S9583" i="57"/>
  <c r="S9584" i="57"/>
  <c r="S9585" i="57"/>
  <c r="S9586" i="57"/>
  <c r="S9587" i="57"/>
  <c r="S9588" i="57"/>
  <c r="S9589" i="57"/>
  <c r="S9590" i="57"/>
  <c r="S9591" i="57"/>
  <c r="S9592" i="57"/>
  <c r="S9593" i="57"/>
  <c r="S9594" i="57"/>
  <c r="S9595" i="57"/>
  <c r="S9596" i="57"/>
  <c r="S9597" i="57"/>
  <c r="S9598" i="57"/>
  <c r="S9599" i="57"/>
  <c r="S9600" i="57"/>
  <c r="S9601" i="57"/>
  <c r="S9602" i="57"/>
  <c r="S9603" i="57"/>
  <c r="S9604" i="57"/>
  <c r="S9605" i="57"/>
  <c r="S9606" i="57"/>
  <c r="S9607" i="57"/>
  <c r="S9608" i="57"/>
  <c r="S9609" i="57"/>
  <c r="S9610" i="57"/>
  <c r="S9611" i="57"/>
  <c r="S9612" i="57"/>
  <c r="S9613" i="57"/>
  <c r="S9614" i="57"/>
  <c r="S9615" i="57"/>
  <c r="S9616" i="57"/>
  <c r="S9617" i="57"/>
  <c r="S9618" i="57"/>
  <c r="S9619" i="57"/>
  <c r="S9620" i="57"/>
  <c r="S9621" i="57"/>
  <c r="S9622" i="57"/>
  <c r="S9623" i="57"/>
  <c r="S9624" i="57"/>
  <c r="S9625" i="57"/>
  <c r="S9626" i="57"/>
  <c r="S9627" i="57"/>
  <c r="S9628" i="57"/>
  <c r="S9629" i="57"/>
  <c r="S9630" i="57"/>
  <c r="S9631" i="57"/>
  <c r="S9632" i="57"/>
  <c r="S9633" i="57"/>
  <c r="S9634" i="57"/>
  <c r="S9635" i="57"/>
  <c r="S9636" i="57"/>
  <c r="S9637" i="57"/>
  <c r="S9638" i="57"/>
  <c r="S9639" i="57"/>
  <c r="S9640" i="57"/>
  <c r="S9641" i="57"/>
  <c r="S9642" i="57"/>
  <c r="S9643" i="57"/>
  <c r="S9644" i="57"/>
  <c r="S9645" i="57"/>
  <c r="S9646" i="57"/>
  <c r="S9647" i="57"/>
  <c r="S9648" i="57"/>
  <c r="S9649" i="57"/>
  <c r="S9650" i="57"/>
  <c r="S9651" i="57"/>
  <c r="S9652" i="57"/>
  <c r="S9653" i="57"/>
  <c r="S9654" i="57"/>
  <c r="S9655" i="57"/>
  <c r="S9656" i="57"/>
  <c r="S9657" i="57"/>
  <c r="S9658" i="57"/>
  <c r="S9659" i="57"/>
  <c r="S9660" i="57"/>
  <c r="S9661" i="57"/>
  <c r="S9662" i="57"/>
  <c r="S9663" i="57"/>
  <c r="S9664" i="57"/>
  <c r="S9665" i="57"/>
  <c r="S9666" i="57"/>
  <c r="S9667" i="57"/>
  <c r="S9668" i="57"/>
  <c r="S9669" i="57"/>
  <c r="S9670" i="57"/>
  <c r="S9671" i="57"/>
  <c r="S9672" i="57"/>
  <c r="S9673" i="57"/>
  <c r="S9674" i="57"/>
  <c r="S9675" i="57"/>
  <c r="S9676" i="57"/>
  <c r="S9677" i="57"/>
  <c r="S9678" i="57"/>
  <c r="S9679" i="57"/>
  <c r="S9680" i="57"/>
  <c r="S9681" i="57"/>
  <c r="S9682" i="57"/>
  <c r="S9683" i="57"/>
  <c r="S9684" i="57"/>
  <c r="S9685" i="57"/>
  <c r="S9686" i="57"/>
  <c r="S9687" i="57"/>
  <c r="S9688" i="57"/>
  <c r="S9689" i="57"/>
  <c r="S9690" i="57"/>
  <c r="S9691" i="57"/>
  <c r="S9692" i="57"/>
  <c r="S9693" i="57"/>
  <c r="S9694" i="57"/>
  <c r="S9695" i="57"/>
  <c r="S9696" i="57"/>
  <c r="S9697" i="57"/>
  <c r="S9698" i="57"/>
  <c r="S9699" i="57"/>
  <c r="S9700" i="57"/>
  <c r="S9701" i="57"/>
  <c r="S9702" i="57"/>
  <c r="S9703" i="57"/>
  <c r="S9704" i="57"/>
  <c r="S9705" i="57"/>
  <c r="S9706" i="57"/>
  <c r="S9707" i="57"/>
  <c r="S9708" i="57"/>
  <c r="S9709" i="57"/>
  <c r="S9710" i="57"/>
  <c r="S9711" i="57"/>
  <c r="S9712" i="57"/>
  <c r="S9713" i="57"/>
  <c r="S9714" i="57"/>
  <c r="S9715" i="57"/>
  <c r="S9716" i="57"/>
  <c r="S9717" i="57"/>
  <c r="S9718" i="57"/>
  <c r="S9719" i="57"/>
  <c r="S9720" i="57"/>
  <c r="S9721" i="57"/>
  <c r="S9722" i="57"/>
  <c r="S9723" i="57"/>
  <c r="S9724" i="57"/>
  <c r="S9725" i="57"/>
  <c r="S9726" i="57"/>
  <c r="S9727" i="57"/>
  <c r="S9728" i="57"/>
  <c r="S9729" i="57"/>
  <c r="S9730" i="57"/>
  <c r="S9731" i="57"/>
  <c r="S9732" i="57"/>
  <c r="S9733" i="57"/>
  <c r="S9734" i="57"/>
  <c r="S9735" i="57"/>
  <c r="S9736" i="57"/>
  <c r="S9737" i="57"/>
  <c r="S9738" i="57"/>
  <c r="S9739" i="57"/>
  <c r="S9740" i="57"/>
  <c r="S9741" i="57"/>
  <c r="S9742" i="57"/>
  <c r="S9743" i="57"/>
  <c r="S9744" i="57"/>
  <c r="S9745" i="57"/>
  <c r="S9746" i="57"/>
  <c r="S9747" i="57"/>
  <c r="S9748" i="57"/>
  <c r="S9749" i="57"/>
  <c r="S9750" i="57"/>
  <c r="S9751" i="57"/>
  <c r="S9752" i="57"/>
  <c r="S9753" i="57"/>
  <c r="S9754" i="57"/>
  <c r="S9755" i="57"/>
  <c r="S9756" i="57"/>
  <c r="S9757" i="57"/>
  <c r="S9758" i="57"/>
  <c r="S9759" i="57"/>
  <c r="S9760" i="57"/>
  <c r="S9761" i="57"/>
  <c r="S9762" i="57"/>
  <c r="S9763" i="57"/>
  <c r="S9764" i="57"/>
  <c r="S9765" i="57"/>
  <c r="S9766" i="57"/>
  <c r="S9767" i="57"/>
  <c r="S9768" i="57"/>
  <c r="S9769" i="57"/>
  <c r="S9770" i="57"/>
  <c r="S9771" i="57"/>
  <c r="S9772" i="57"/>
  <c r="S9773" i="57"/>
  <c r="S9774" i="57"/>
  <c r="S9775" i="57"/>
  <c r="S9776" i="57"/>
  <c r="S9777" i="57"/>
  <c r="S9778" i="57"/>
  <c r="S9779" i="57"/>
  <c r="S9780" i="57"/>
  <c r="S9781" i="57"/>
  <c r="S9782" i="57"/>
  <c r="S9783" i="57"/>
  <c r="S9784" i="57"/>
  <c r="S9785" i="57"/>
  <c r="S9786" i="57"/>
  <c r="S9787" i="57"/>
  <c r="S9788" i="57"/>
  <c r="S9789" i="57"/>
  <c r="S9790" i="57"/>
  <c r="S9791" i="57"/>
  <c r="S9792" i="57"/>
  <c r="S9793" i="57"/>
  <c r="S9794" i="57"/>
  <c r="S9795" i="57"/>
  <c r="S9796" i="57"/>
  <c r="S9797" i="57"/>
  <c r="S9798" i="57"/>
  <c r="S9799" i="57"/>
  <c r="S9800" i="57"/>
  <c r="S9801" i="57"/>
  <c r="S9802" i="57"/>
  <c r="S9803" i="57"/>
  <c r="S9804" i="57"/>
  <c r="S9805" i="57"/>
  <c r="S9806" i="57"/>
  <c r="S9807" i="57"/>
  <c r="S9808" i="57"/>
  <c r="S9809" i="57"/>
  <c r="S9810" i="57"/>
  <c r="S9811" i="57"/>
  <c r="S9812" i="57"/>
  <c r="S9813" i="57"/>
  <c r="S9814" i="57"/>
  <c r="S9815" i="57"/>
  <c r="S9816" i="57"/>
  <c r="S9817" i="57"/>
  <c r="S9818" i="57"/>
  <c r="S9819" i="57"/>
  <c r="S9820" i="57"/>
  <c r="S9821" i="57"/>
  <c r="S9822" i="57"/>
  <c r="S9823" i="57"/>
  <c r="S9824" i="57"/>
  <c r="S9825" i="57"/>
  <c r="S9826" i="57"/>
  <c r="S9827" i="57"/>
  <c r="S9828" i="57"/>
  <c r="S9829" i="57"/>
  <c r="S9830" i="57"/>
  <c r="S9831" i="57"/>
  <c r="S9832" i="57"/>
  <c r="S9833" i="57"/>
  <c r="S9834" i="57"/>
  <c r="S9835" i="57"/>
  <c r="S9836" i="57"/>
  <c r="S9837" i="57"/>
  <c r="S9838" i="57"/>
  <c r="S9839" i="57"/>
  <c r="S9840" i="57"/>
  <c r="S9841" i="57"/>
  <c r="S9842" i="57"/>
  <c r="S9843" i="57"/>
  <c r="S9844" i="57"/>
  <c r="S9845" i="57"/>
  <c r="S9846" i="57"/>
  <c r="S9847" i="57"/>
  <c r="S9848" i="57"/>
  <c r="S9849" i="57"/>
  <c r="S9850" i="57"/>
  <c r="S9851" i="57"/>
  <c r="S9852" i="57"/>
  <c r="S9853" i="57"/>
  <c r="S9854" i="57"/>
  <c r="S9855" i="57"/>
  <c r="S9856" i="57"/>
  <c r="S9857" i="57"/>
  <c r="S9858" i="57"/>
  <c r="S9859" i="57"/>
  <c r="S9860" i="57"/>
  <c r="S9861" i="57"/>
  <c r="S9862" i="57"/>
  <c r="S9863" i="57"/>
  <c r="S9864" i="57"/>
  <c r="S9865" i="57"/>
  <c r="S9866" i="57"/>
  <c r="S9867" i="57"/>
  <c r="S9868" i="57"/>
  <c r="S9869" i="57"/>
  <c r="S9870" i="57"/>
  <c r="S9871" i="57"/>
  <c r="S9872" i="57"/>
  <c r="S9873" i="57"/>
  <c r="S9874" i="57"/>
  <c r="S9875" i="57"/>
  <c r="S9876" i="57"/>
  <c r="S9877" i="57"/>
  <c r="S9878" i="57"/>
  <c r="S9879" i="57"/>
  <c r="S9880" i="57"/>
  <c r="S9881" i="57"/>
  <c r="S9882" i="57"/>
  <c r="S9883" i="57"/>
  <c r="S9884" i="57"/>
  <c r="S9885" i="57"/>
  <c r="S9886" i="57"/>
  <c r="S9887" i="57"/>
  <c r="S9888" i="57"/>
  <c r="S9889" i="57"/>
  <c r="S9890" i="57"/>
  <c r="S9891" i="57"/>
  <c r="S9892" i="57"/>
  <c r="S9893" i="57"/>
  <c r="S9894" i="57"/>
  <c r="S9895" i="57"/>
  <c r="S9896" i="57"/>
  <c r="S9897" i="57"/>
  <c r="S9898" i="57"/>
  <c r="S9899" i="57"/>
  <c r="S9900" i="57"/>
  <c r="S9901" i="57"/>
  <c r="S9902" i="57"/>
  <c r="S9903" i="57"/>
  <c r="S9904" i="57"/>
  <c r="S9905" i="57"/>
  <c r="S9906" i="57"/>
  <c r="S9907" i="57"/>
  <c r="S9908" i="57"/>
  <c r="S9909" i="57"/>
  <c r="S9910" i="57"/>
  <c r="S9911" i="57"/>
  <c r="S9912" i="57"/>
  <c r="S9913" i="57"/>
  <c r="S9914" i="57"/>
  <c r="S9915" i="57"/>
  <c r="S9916" i="57"/>
  <c r="S9917" i="57"/>
  <c r="S9918" i="57"/>
  <c r="S9919" i="57"/>
  <c r="S9920" i="57"/>
  <c r="S9921" i="57"/>
  <c r="S9922" i="57"/>
  <c r="S9923" i="57"/>
  <c r="S9924" i="57"/>
  <c r="S9925" i="57"/>
  <c r="S9926" i="57"/>
  <c r="S9927" i="57"/>
  <c r="S9928" i="57"/>
  <c r="S9929" i="57"/>
  <c r="S9930" i="57"/>
  <c r="S9931" i="57"/>
  <c r="S9932" i="57"/>
  <c r="S9933" i="57"/>
  <c r="S9934" i="57"/>
  <c r="S9935" i="57"/>
  <c r="S9936" i="57"/>
  <c r="S9937" i="57"/>
  <c r="S9938" i="57"/>
  <c r="S9939" i="57"/>
  <c r="S9940" i="57"/>
  <c r="S9941" i="57"/>
  <c r="S9942" i="57"/>
  <c r="S9943" i="57"/>
  <c r="S9944" i="57"/>
  <c r="S9945" i="57"/>
  <c r="S9946" i="57"/>
  <c r="S9947" i="57"/>
  <c r="S9948" i="57"/>
  <c r="S9949" i="57"/>
  <c r="S9950" i="57"/>
  <c r="S9951" i="57"/>
  <c r="S9952" i="57"/>
  <c r="S9953" i="57"/>
  <c r="S9954" i="57"/>
  <c r="S9955" i="57"/>
  <c r="S9956" i="57"/>
  <c r="S9957" i="57"/>
  <c r="S9958" i="57"/>
  <c r="S9959" i="57"/>
  <c r="S9960" i="57"/>
  <c r="S9961" i="57"/>
  <c r="S9962" i="57"/>
  <c r="S9963" i="57"/>
  <c r="S9964" i="57"/>
  <c r="S9965" i="57"/>
  <c r="S9966" i="57"/>
  <c r="S9967" i="57"/>
  <c r="S9968" i="57"/>
  <c r="S9969" i="57"/>
  <c r="S9970" i="57"/>
  <c r="S9971" i="57"/>
  <c r="S9972" i="57"/>
  <c r="S9973" i="57"/>
  <c r="S9974" i="57"/>
  <c r="S9975" i="57"/>
  <c r="S9976" i="57"/>
  <c r="S9977" i="57"/>
  <c r="S9978" i="57"/>
  <c r="S9979" i="57"/>
  <c r="S9980" i="57"/>
  <c r="S9981" i="57"/>
  <c r="S9982" i="57"/>
  <c r="S9983" i="57"/>
  <c r="S9984" i="57"/>
  <c r="S9985" i="57"/>
  <c r="S9986" i="57"/>
  <c r="S9987" i="57"/>
  <c r="S9988" i="57"/>
  <c r="S9989" i="57"/>
  <c r="S9990" i="57"/>
  <c r="S9991" i="57"/>
  <c r="S9992" i="57"/>
  <c r="S9993" i="57"/>
  <c r="S9994" i="57"/>
  <c r="S9995" i="57"/>
  <c r="S9996" i="57"/>
  <c r="S9997" i="57"/>
  <c r="S9998" i="57"/>
  <c r="S9999" i="57"/>
  <c r="S10000" i="57"/>
  <c r="S10001" i="57"/>
  <c r="S10002" i="57"/>
  <c r="S10003" i="57"/>
  <c r="S10004" i="57"/>
  <c r="S10005" i="57"/>
  <c r="S10006" i="57"/>
  <c r="S10007" i="57"/>
  <c r="S10008" i="57"/>
  <c r="S10009" i="57"/>
  <c r="S10010" i="57"/>
  <c r="S10011" i="57"/>
  <c r="S10012" i="57"/>
  <c r="S10013" i="57"/>
  <c r="S10014" i="57"/>
  <c r="S10015" i="57"/>
  <c r="S10016" i="57"/>
  <c r="S10017" i="57"/>
  <c r="S10018" i="57"/>
  <c r="S10019" i="57"/>
  <c r="S10020" i="57"/>
  <c r="S10021" i="57"/>
  <c r="S10022" i="57"/>
  <c r="S10023" i="57"/>
  <c r="S10024" i="57"/>
  <c r="S10025" i="57"/>
  <c r="S10026" i="57"/>
  <c r="S10027" i="57"/>
  <c r="S10028" i="57"/>
  <c r="S10029" i="57"/>
  <c r="S10030" i="57"/>
  <c r="S10031" i="57"/>
  <c r="S10032" i="57"/>
  <c r="S10033" i="57"/>
  <c r="S10034" i="57"/>
  <c r="S10035" i="57"/>
  <c r="S10036" i="57"/>
  <c r="S10037" i="57"/>
  <c r="S10038" i="57"/>
  <c r="S10039" i="57"/>
  <c r="S10040" i="57"/>
  <c r="S10041" i="57"/>
  <c r="S10042" i="57"/>
  <c r="S10043" i="57"/>
  <c r="S10044" i="57"/>
  <c r="S10045" i="57"/>
  <c r="S10046" i="57"/>
  <c r="S10047" i="57"/>
  <c r="S10048" i="57"/>
  <c r="S10049" i="57"/>
  <c r="S10050" i="57"/>
  <c r="S10051" i="57"/>
  <c r="G1052" i="57"/>
  <c r="H1052" i="57"/>
  <c r="G1053" i="57"/>
  <c r="H1053" i="57"/>
  <c r="G1054" i="57"/>
  <c r="H1054" i="57"/>
  <c r="G1055" i="57"/>
  <c r="H1055" i="57"/>
  <c r="G1056" i="57"/>
  <c r="H1056" i="57"/>
  <c r="G1057" i="57"/>
  <c r="H1057" i="57"/>
  <c r="G1058" i="57"/>
  <c r="H1058" i="57"/>
  <c r="G1059" i="57"/>
  <c r="H1059" i="57"/>
  <c r="G1060" i="57"/>
  <c r="H1060" i="57"/>
  <c r="G1061" i="57"/>
  <c r="H1061" i="57"/>
  <c r="G1062" i="57"/>
  <c r="H1062" i="57"/>
  <c r="G1063" i="57"/>
  <c r="H1063" i="57"/>
  <c r="G1064" i="57"/>
  <c r="H1064" i="57"/>
  <c r="G1065" i="57"/>
  <c r="H1065" i="57"/>
  <c r="G1066" i="57"/>
  <c r="H1066" i="57"/>
  <c r="G1067" i="57"/>
  <c r="H1067" i="57"/>
  <c r="G1068" i="57"/>
  <c r="H1068" i="57"/>
  <c r="G1069" i="57"/>
  <c r="H1069" i="57"/>
  <c r="G1070" i="57"/>
  <c r="H1070" i="57"/>
  <c r="G1071" i="57"/>
  <c r="H1071" i="57"/>
  <c r="G1072" i="57"/>
  <c r="H1072" i="57"/>
  <c r="G1073" i="57"/>
  <c r="H1073" i="57"/>
  <c r="G1074" i="57"/>
  <c r="H1074" i="57"/>
  <c r="G1075" i="57"/>
  <c r="H1075" i="57"/>
  <c r="G1076" i="57"/>
  <c r="H1076" i="57"/>
  <c r="G1077" i="57"/>
  <c r="H1077" i="57"/>
  <c r="G1078" i="57"/>
  <c r="H1078" i="57"/>
  <c r="G1079" i="57"/>
  <c r="H1079" i="57"/>
  <c r="G1080" i="57"/>
  <c r="H1080" i="57"/>
  <c r="G1081" i="57"/>
  <c r="H1081" i="57"/>
  <c r="G1082" i="57"/>
  <c r="H1082" i="57"/>
  <c r="G1083" i="57"/>
  <c r="H1083" i="57"/>
  <c r="G1084" i="57"/>
  <c r="H1084" i="57"/>
  <c r="G1085" i="57"/>
  <c r="H1085" i="57"/>
  <c r="G1086" i="57"/>
  <c r="H1086" i="57"/>
  <c r="G1087" i="57"/>
  <c r="H1087" i="57"/>
  <c r="G1088" i="57"/>
  <c r="H1088" i="57"/>
  <c r="G1089" i="57"/>
  <c r="H1089" i="57"/>
  <c r="G1090" i="57"/>
  <c r="H1090" i="57"/>
  <c r="G1091" i="57"/>
  <c r="H1091" i="57"/>
  <c r="G1092" i="57"/>
  <c r="H1092" i="57"/>
  <c r="G1093" i="57"/>
  <c r="H1093" i="57"/>
  <c r="G1094" i="57"/>
  <c r="H1094" i="57"/>
  <c r="G1095" i="57"/>
  <c r="H1095" i="57"/>
  <c r="G1096" i="57"/>
  <c r="H1096" i="57"/>
  <c r="G1097" i="57"/>
  <c r="H1097" i="57"/>
  <c r="G1098" i="57"/>
  <c r="H1098" i="57"/>
  <c r="G1099" i="57"/>
  <c r="H1099" i="57"/>
  <c r="G1100" i="57"/>
  <c r="H1100" i="57"/>
  <c r="G1101" i="57"/>
  <c r="H1101" i="57"/>
  <c r="G1102" i="57"/>
  <c r="H1102" i="57"/>
  <c r="G1103" i="57"/>
  <c r="H1103" i="57"/>
  <c r="G1104" i="57"/>
  <c r="H1104" i="57"/>
  <c r="G1105" i="57"/>
  <c r="H1105" i="57"/>
  <c r="G1106" i="57"/>
  <c r="H1106" i="57"/>
  <c r="G1107" i="57"/>
  <c r="H1107" i="57"/>
  <c r="G1108" i="57"/>
  <c r="H1108" i="57"/>
  <c r="G1109" i="57"/>
  <c r="H1109" i="57"/>
  <c r="G1110" i="57"/>
  <c r="H1110" i="57"/>
  <c r="G1111" i="57"/>
  <c r="H1111" i="57"/>
  <c r="G1112" i="57"/>
  <c r="H1112" i="57"/>
  <c r="G1113" i="57"/>
  <c r="H1113" i="57"/>
  <c r="G1114" i="57"/>
  <c r="H1114" i="57"/>
  <c r="G1115" i="57"/>
  <c r="H1115" i="57"/>
  <c r="G1116" i="57"/>
  <c r="H1116" i="57"/>
  <c r="G1117" i="57"/>
  <c r="H1117" i="57"/>
  <c r="G1118" i="57"/>
  <c r="H1118" i="57"/>
  <c r="G1119" i="57"/>
  <c r="H1119" i="57"/>
  <c r="G1120" i="57"/>
  <c r="H1120" i="57"/>
  <c r="G1121" i="57"/>
  <c r="H1121" i="57"/>
  <c r="G1122" i="57"/>
  <c r="H1122" i="57"/>
  <c r="G1123" i="57"/>
  <c r="H1123" i="57"/>
  <c r="G1124" i="57"/>
  <c r="H1124" i="57"/>
  <c r="G1125" i="57"/>
  <c r="H1125" i="57"/>
  <c r="G1126" i="57"/>
  <c r="H1126" i="57"/>
  <c r="G1127" i="57"/>
  <c r="H1127" i="57"/>
  <c r="G1128" i="57"/>
  <c r="H1128" i="57"/>
  <c r="G1129" i="57"/>
  <c r="H1129" i="57"/>
  <c r="G1130" i="57"/>
  <c r="H1130" i="57"/>
  <c r="G1131" i="57"/>
  <c r="H1131" i="57"/>
  <c r="G1132" i="57"/>
  <c r="H1132" i="57"/>
  <c r="G1133" i="57"/>
  <c r="H1133" i="57"/>
  <c r="G1134" i="57"/>
  <c r="H1134" i="57"/>
  <c r="G1135" i="57"/>
  <c r="H1135" i="57"/>
  <c r="G1136" i="57"/>
  <c r="H1136" i="57"/>
  <c r="G1137" i="57"/>
  <c r="H1137" i="57"/>
  <c r="G1138" i="57"/>
  <c r="H1138" i="57"/>
  <c r="G1139" i="57"/>
  <c r="H1139" i="57"/>
  <c r="G1140" i="57"/>
  <c r="H1140" i="57"/>
  <c r="G1141" i="57"/>
  <c r="H1141" i="57"/>
  <c r="G1142" i="57"/>
  <c r="H1142" i="57"/>
  <c r="G1143" i="57"/>
  <c r="H1143" i="57"/>
  <c r="G1144" i="57"/>
  <c r="H1144" i="57"/>
  <c r="G1145" i="57"/>
  <c r="H1145" i="57"/>
  <c r="G1146" i="57"/>
  <c r="H1146" i="57"/>
  <c r="G1147" i="57"/>
  <c r="H1147" i="57"/>
  <c r="G1148" i="57"/>
  <c r="H1148" i="57"/>
  <c r="G1149" i="57"/>
  <c r="H1149" i="57"/>
  <c r="G1150" i="57"/>
  <c r="H1150" i="57"/>
  <c r="G1151" i="57"/>
  <c r="H1151" i="57"/>
  <c r="G1152" i="57"/>
  <c r="H1152" i="57"/>
  <c r="G1153" i="57"/>
  <c r="H1153" i="57"/>
  <c r="G1154" i="57"/>
  <c r="H1154" i="57"/>
  <c r="G1155" i="57"/>
  <c r="H1155" i="57"/>
  <c r="G1156" i="57"/>
  <c r="H1156" i="57"/>
  <c r="G1157" i="57"/>
  <c r="H1157" i="57"/>
  <c r="G1158" i="57"/>
  <c r="H1158" i="57"/>
  <c r="G1159" i="57"/>
  <c r="H1159" i="57"/>
  <c r="G1160" i="57"/>
  <c r="H1160" i="57"/>
  <c r="G1161" i="57"/>
  <c r="H1161" i="57"/>
  <c r="G1162" i="57"/>
  <c r="H1162" i="57"/>
  <c r="G1163" i="57"/>
  <c r="H1163" i="57"/>
  <c r="G1164" i="57"/>
  <c r="H1164" i="57"/>
  <c r="G1165" i="57"/>
  <c r="H1165" i="57"/>
  <c r="G1166" i="57"/>
  <c r="H1166" i="57"/>
  <c r="G1167" i="57"/>
  <c r="H1167" i="57"/>
  <c r="G1168" i="57"/>
  <c r="H1168" i="57"/>
  <c r="G1169" i="57"/>
  <c r="H1169" i="57"/>
  <c r="G1170" i="57"/>
  <c r="H1170" i="57"/>
  <c r="G1171" i="57"/>
  <c r="H1171" i="57"/>
  <c r="G1172" i="57"/>
  <c r="H1172" i="57"/>
  <c r="G1173" i="57"/>
  <c r="H1173" i="57"/>
  <c r="G1174" i="57"/>
  <c r="H1174" i="57"/>
  <c r="G1175" i="57"/>
  <c r="H1175" i="57"/>
  <c r="G1176" i="57"/>
  <c r="H1176" i="57"/>
  <c r="G1177" i="57"/>
  <c r="H1177" i="57"/>
  <c r="G1178" i="57"/>
  <c r="H1178" i="57"/>
  <c r="G1179" i="57"/>
  <c r="H1179" i="57"/>
  <c r="G1180" i="57"/>
  <c r="H1180" i="57"/>
  <c r="G1181" i="57"/>
  <c r="H1181" i="57"/>
  <c r="G1182" i="57"/>
  <c r="H1182" i="57"/>
  <c r="G1183" i="57"/>
  <c r="H1183" i="57"/>
  <c r="G1184" i="57"/>
  <c r="H1184" i="57"/>
  <c r="G1185" i="57"/>
  <c r="H1185" i="57"/>
  <c r="G1186" i="57"/>
  <c r="H1186" i="57"/>
  <c r="G1187" i="57"/>
  <c r="H1187" i="57"/>
  <c r="G1188" i="57"/>
  <c r="H1188" i="57"/>
  <c r="G1189" i="57"/>
  <c r="H1189" i="57"/>
  <c r="G1190" i="57"/>
  <c r="H1190" i="57"/>
  <c r="G1191" i="57"/>
  <c r="H1191" i="57"/>
  <c r="G1192" i="57"/>
  <c r="H1192" i="57"/>
  <c r="G1193" i="57"/>
  <c r="H1193" i="57"/>
  <c r="G1194" i="57"/>
  <c r="H1194" i="57"/>
  <c r="G1195" i="57"/>
  <c r="H1195" i="57"/>
  <c r="G1196" i="57"/>
  <c r="H1196" i="57"/>
  <c r="G1197" i="57"/>
  <c r="H1197" i="57"/>
  <c r="G1198" i="57"/>
  <c r="H1198" i="57"/>
  <c r="G1199" i="57"/>
  <c r="H1199" i="57"/>
  <c r="G1200" i="57"/>
  <c r="H1200" i="57"/>
  <c r="G1201" i="57"/>
  <c r="H1201" i="57"/>
  <c r="G1202" i="57"/>
  <c r="H1202" i="57"/>
  <c r="G1203" i="57"/>
  <c r="H1203" i="57"/>
  <c r="G1204" i="57"/>
  <c r="H1204" i="57"/>
  <c r="G1205" i="57"/>
  <c r="H1205" i="57"/>
  <c r="G1206" i="57"/>
  <c r="H1206" i="57"/>
  <c r="G1207" i="57"/>
  <c r="H1207" i="57"/>
  <c r="G1208" i="57"/>
  <c r="H1208" i="57"/>
  <c r="G1209" i="57"/>
  <c r="H1209" i="57"/>
  <c r="G1210" i="57"/>
  <c r="H1210" i="57"/>
  <c r="G1211" i="57"/>
  <c r="H1211" i="57"/>
  <c r="G1212" i="57"/>
  <c r="H1212" i="57"/>
  <c r="G1213" i="57"/>
  <c r="H1213" i="57"/>
  <c r="G1214" i="57"/>
  <c r="H1214" i="57"/>
  <c r="G1215" i="57"/>
  <c r="H1215" i="57"/>
  <c r="G1216" i="57"/>
  <c r="H1216" i="57"/>
  <c r="G1217" i="57"/>
  <c r="H1217" i="57"/>
  <c r="G1218" i="57"/>
  <c r="H1218" i="57"/>
  <c r="G1219" i="57"/>
  <c r="H1219" i="57"/>
  <c r="G1220" i="57"/>
  <c r="H1220" i="57"/>
  <c r="G1221" i="57"/>
  <c r="H1221" i="57"/>
  <c r="G1222" i="57"/>
  <c r="H1222" i="57"/>
  <c r="G1223" i="57"/>
  <c r="H1223" i="57"/>
  <c r="G1224" i="57"/>
  <c r="H1224" i="57"/>
  <c r="G1225" i="57"/>
  <c r="H1225" i="57"/>
  <c r="G1226" i="57"/>
  <c r="H1226" i="57"/>
  <c r="G1227" i="57"/>
  <c r="H1227" i="57"/>
  <c r="G1228" i="57"/>
  <c r="H1228" i="57"/>
  <c r="G1229" i="57"/>
  <c r="H1229" i="57"/>
  <c r="G1230" i="57"/>
  <c r="H1230" i="57"/>
  <c r="G1231" i="57"/>
  <c r="H1231" i="57"/>
  <c r="G1232" i="57"/>
  <c r="H1232" i="57"/>
  <c r="G1233" i="57"/>
  <c r="H1233" i="57"/>
  <c r="G1234" i="57"/>
  <c r="H1234" i="57"/>
  <c r="G1235" i="57"/>
  <c r="H1235" i="57"/>
  <c r="G1236" i="57"/>
  <c r="H1236" i="57"/>
  <c r="G1237" i="57"/>
  <c r="H1237" i="57"/>
  <c r="G1238" i="57"/>
  <c r="H1238" i="57"/>
  <c r="G1239" i="57"/>
  <c r="H1239" i="57"/>
  <c r="G1240" i="57"/>
  <c r="H1240" i="57"/>
  <c r="G1241" i="57"/>
  <c r="H1241" i="57"/>
  <c r="G1242" i="57"/>
  <c r="H1242" i="57"/>
  <c r="G1243" i="57"/>
  <c r="H1243" i="57"/>
  <c r="G1244" i="57"/>
  <c r="H1244" i="57"/>
  <c r="G1245" i="57"/>
  <c r="H1245" i="57"/>
  <c r="G1246" i="57"/>
  <c r="H1246" i="57"/>
  <c r="G1247" i="57"/>
  <c r="H1247" i="57"/>
  <c r="G1248" i="57"/>
  <c r="H1248" i="57"/>
  <c r="G1249" i="57"/>
  <c r="H1249" i="57"/>
  <c r="G1250" i="57"/>
  <c r="H1250" i="57"/>
  <c r="G1251" i="57"/>
  <c r="H1251" i="57"/>
  <c r="G1252" i="57"/>
  <c r="H1252" i="57"/>
  <c r="G1253" i="57"/>
  <c r="H1253" i="57"/>
  <c r="G1254" i="57"/>
  <c r="H1254" i="57"/>
  <c r="G1255" i="57"/>
  <c r="H1255" i="57"/>
  <c r="G1256" i="57"/>
  <c r="H1256" i="57"/>
  <c r="G1257" i="57"/>
  <c r="H1257" i="57"/>
  <c r="G1258" i="57"/>
  <c r="H1258" i="57"/>
  <c r="G1259" i="57"/>
  <c r="H1259" i="57"/>
  <c r="G1260" i="57"/>
  <c r="H1260" i="57"/>
  <c r="G1261" i="57"/>
  <c r="H1261" i="57"/>
  <c r="G1262" i="57"/>
  <c r="H1262" i="57"/>
  <c r="G1263" i="57"/>
  <c r="H1263" i="57"/>
  <c r="G1264" i="57"/>
  <c r="H1264" i="57"/>
  <c r="G1265" i="57"/>
  <c r="H1265" i="57"/>
  <c r="G1266" i="57"/>
  <c r="H1266" i="57"/>
  <c r="G1267" i="57"/>
  <c r="H1267" i="57"/>
  <c r="G1268" i="57"/>
  <c r="H1268" i="57"/>
  <c r="G1269" i="57"/>
  <c r="H1269" i="57"/>
  <c r="G1270" i="57"/>
  <c r="H1270" i="57"/>
  <c r="G1271" i="57"/>
  <c r="H1271" i="57"/>
  <c r="G1272" i="57"/>
  <c r="H1272" i="57"/>
  <c r="G1273" i="57"/>
  <c r="H1273" i="57"/>
  <c r="G1274" i="57"/>
  <c r="H1274" i="57"/>
  <c r="G1275" i="57"/>
  <c r="H1275" i="57"/>
  <c r="G1276" i="57"/>
  <c r="H1276" i="57"/>
  <c r="G1277" i="57"/>
  <c r="H1277" i="57"/>
  <c r="G1278" i="57"/>
  <c r="H1278" i="57"/>
  <c r="G1279" i="57"/>
  <c r="H1279" i="57"/>
  <c r="G1280" i="57"/>
  <c r="H1280" i="57"/>
  <c r="G1281" i="57"/>
  <c r="H1281" i="57"/>
  <c r="G1282" i="57"/>
  <c r="H1282" i="57"/>
  <c r="G1283" i="57"/>
  <c r="H1283" i="57"/>
  <c r="G1284" i="57"/>
  <c r="H1284" i="57"/>
  <c r="G1285" i="57"/>
  <c r="H1285" i="57"/>
  <c r="G1286" i="57"/>
  <c r="H1286" i="57"/>
  <c r="G1287" i="57"/>
  <c r="H1287" i="57"/>
  <c r="G1288" i="57"/>
  <c r="H1288" i="57"/>
  <c r="G1289" i="57"/>
  <c r="H1289" i="57"/>
  <c r="G1290" i="57"/>
  <c r="H1290" i="57"/>
  <c r="G1291" i="57"/>
  <c r="H1291" i="57"/>
  <c r="G1292" i="57"/>
  <c r="H1292" i="57"/>
  <c r="G1293" i="57"/>
  <c r="H1293" i="57"/>
  <c r="G1294" i="57"/>
  <c r="H1294" i="57"/>
  <c r="G1295" i="57"/>
  <c r="H1295" i="57"/>
  <c r="G1296" i="57"/>
  <c r="H1296" i="57"/>
  <c r="G1297" i="57"/>
  <c r="H1297" i="57"/>
  <c r="G1298" i="57"/>
  <c r="H1298" i="57"/>
  <c r="G1299" i="57"/>
  <c r="H1299" i="57"/>
  <c r="G1300" i="57"/>
  <c r="H1300" i="57"/>
  <c r="G1301" i="57"/>
  <c r="H1301" i="57"/>
  <c r="G1302" i="57"/>
  <c r="H1302" i="57"/>
  <c r="G1303" i="57"/>
  <c r="H1303" i="57"/>
  <c r="G1304" i="57"/>
  <c r="H1304" i="57"/>
  <c r="G1305" i="57"/>
  <c r="H1305" i="57"/>
  <c r="G1306" i="57"/>
  <c r="H1306" i="57"/>
  <c r="G1307" i="57"/>
  <c r="H1307" i="57"/>
  <c r="G1308" i="57"/>
  <c r="H1308" i="57"/>
  <c r="G1309" i="57"/>
  <c r="H1309" i="57"/>
  <c r="G1310" i="57"/>
  <c r="H1310" i="57"/>
  <c r="G1311" i="57"/>
  <c r="H1311" i="57"/>
  <c r="G1312" i="57"/>
  <c r="H1312" i="57"/>
  <c r="G1313" i="57"/>
  <c r="H1313" i="57"/>
  <c r="G1314" i="57"/>
  <c r="H1314" i="57"/>
  <c r="G1315" i="57"/>
  <c r="H1315" i="57"/>
  <c r="G1316" i="57"/>
  <c r="H1316" i="57"/>
  <c r="G1317" i="57"/>
  <c r="H1317" i="57"/>
  <c r="G1318" i="57"/>
  <c r="H1318" i="57"/>
  <c r="G1319" i="57"/>
  <c r="H1319" i="57"/>
  <c r="G1320" i="57"/>
  <c r="H1320" i="57"/>
  <c r="G1321" i="57"/>
  <c r="H1321" i="57"/>
  <c r="G1322" i="57"/>
  <c r="H1322" i="57"/>
  <c r="G1323" i="57"/>
  <c r="H1323" i="57"/>
  <c r="G1324" i="57"/>
  <c r="H1324" i="57"/>
  <c r="G1325" i="57"/>
  <c r="H1325" i="57"/>
  <c r="G1326" i="57"/>
  <c r="H1326" i="57"/>
  <c r="G1327" i="57"/>
  <c r="H1327" i="57"/>
  <c r="G1328" i="57"/>
  <c r="H1328" i="57"/>
  <c r="G1329" i="57"/>
  <c r="H1329" i="57"/>
  <c r="G1330" i="57"/>
  <c r="H1330" i="57"/>
  <c r="G1331" i="57"/>
  <c r="H1331" i="57"/>
  <c r="G1332" i="57"/>
  <c r="H1332" i="57"/>
  <c r="G1333" i="57"/>
  <c r="H1333" i="57"/>
  <c r="G1334" i="57"/>
  <c r="H1334" i="57"/>
  <c r="G1335" i="57"/>
  <c r="H1335" i="57"/>
  <c r="G1336" i="57"/>
  <c r="H1336" i="57"/>
  <c r="G1337" i="57"/>
  <c r="H1337" i="57"/>
  <c r="G1338" i="57"/>
  <c r="H1338" i="57"/>
  <c r="G1339" i="57"/>
  <c r="H1339" i="57"/>
  <c r="G1340" i="57"/>
  <c r="H1340" i="57"/>
  <c r="G1341" i="57"/>
  <c r="H1341" i="57"/>
  <c r="G1342" i="57"/>
  <c r="H1342" i="57"/>
  <c r="G1343" i="57"/>
  <c r="H1343" i="57"/>
  <c r="G1344" i="57"/>
  <c r="H1344" i="57"/>
  <c r="G1345" i="57"/>
  <c r="H1345" i="57"/>
  <c r="G1346" i="57"/>
  <c r="H1346" i="57"/>
  <c r="G1347" i="57"/>
  <c r="H1347" i="57"/>
  <c r="G1348" i="57"/>
  <c r="H1348" i="57"/>
  <c r="G1349" i="57"/>
  <c r="H1349" i="57"/>
  <c r="G1350" i="57"/>
  <c r="H1350" i="57"/>
  <c r="G1351" i="57"/>
  <c r="H1351" i="57"/>
  <c r="G1352" i="57"/>
  <c r="H1352" i="57"/>
  <c r="G1353" i="57"/>
  <c r="H1353" i="57"/>
  <c r="G1354" i="57"/>
  <c r="H1354" i="57"/>
  <c r="G1355" i="57"/>
  <c r="H1355" i="57"/>
  <c r="G1356" i="57"/>
  <c r="H1356" i="57"/>
  <c r="G1357" i="57"/>
  <c r="H1357" i="57"/>
  <c r="G1358" i="57"/>
  <c r="H1358" i="57"/>
  <c r="G1359" i="57"/>
  <c r="H1359" i="57"/>
  <c r="G1360" i="57"/>
  <c r="H1360" i="57"/>
  <c r="G1361" i="57"/>
  <c r="H1361" i="57"/>
  <c r="G1362" i="57"/>
  <c r="H1362" i="57"/>
  <c r="G1363" i="57"/>
  <c r="H1363" i="57"/>
  <c r="G1364" i="57"/>
  <c r="H1364" i="57"/>
  <c r="G1365" i="57"/>
  <c r="H1365" i="57"/>
  <c r="G1366" i="57"/>
  <c r="H1366" i="57"/>
  <c r="G1367" i="57"/>
  <c r="H1367" i="57"/>
  <c r="G1368" i="57"/>
  <c r="H1368" i="57"/>
  <c r="G1369" i="57"/>
  <c r="H1369" i="57"/>
  <c r="G1370" i="57"/>
  <c r="H1370" i="57"/>
  <c r="G1371" i="57"/>
  <c r="H1371" i="57"/>
  <c r="G1372" i="57"/>
  <c r="H1372" i="57"/>
  <c r="G1373" i="57"/>
  <c r="H1373" i="57"/>
  <c r="G1374" i="57"/>
  <c r="H1374" i="57"/>
  <c r="G1375" i="57"/>
  <c r="H1375" i="57"/>
  <c r="G1376" i="57"/>
  <c r="H1376" i="57"/>
  <c r="G1377" i="57"/>
  <c r="H1377" i="57"/>
  <c r="G1378" i="57"/>
  <c r="H1378" i="57"/>
  <c r="G1379" i="57"/>
  <c r="H1379" i="57"/>
  <c r="G1380" i="57"/>
  <c r="H1380" i="57"/>
  <c r="G1381" i="57"/>
  <c r="H1381" i="57"/>
  <c r="G1382" i="57"/>
  <c r="H1382" i="57"/>
  <c r="G1383" i="57"/>
  <c r="H1383" i="57"/>
  <c r="G1384" i="57"/>
  <c r="H1384" i="57"/>
  <c r="G1385" i="57"/>
  <c r="H1385" i="57"/>
  <c r="G1386" i="57"/>
  <c r="H1386" i="57"/>
  <c r="G1387" i="57"/>
  <c r="H1387" i="57"/>
  <c r="G1388" i="57"/>
  <c r="H1388" i="57"/>
  <c r="G1389" i="57"/>
  <c r="H1389" i="57"/>
  <c r="G1390" i="57"/>
  <c r="H1390" i="57"/>
  <c r="G1391" i="57"/>
  <c r="H1391" i="57"/>
  <c r="G1392" i="57"/>
  <c r="H1392" i="57"/>
  <c r="G1393" i="57"/>
  <c r="H1393" i="57"/>
  <c r="G1394" i="57"/>
  <c r="H1394" i="57"/>
  <c r="G1395" i="57"/>
  <c r="H1395" i="57"/>
  <c r="G1396" i="57"/>
  <c r="H1396" i="57"/>
  <c r="G1397" i="57"/>
  <c r="H1397" i="57"/>
  <c r="G1398" i="57"/>
  <c r="H1398" i="57"/>
  <c r="G1399" i="57"/>
  <c r="H1399" i="57"/>
  <c r="G1400" i="57"/>
  <c r="H1400" i="57"/>
  <c r="G1401" i="57"/>
  <c r="H1401" i="57"/>
  <c r="G1402" i="57"/>
  <c r="H1402" i="57"/>
  <c r="G1403" i="57"/>
  <c r="H1403" i="57"/>
  <c r="G1404" i="57"/>
  <c r="H1404" i="57"/>
  <c r="G1405" i="57"/>
  <c r="H1405" i="57"/>
  <c r="G1406" i="57"/>
  <c r="H1406" i="57"/>
  <c r="G1407" i="57"/>
  <c r="H1407" i="57"/>
  <c r="G1408" i="57"/>
  <c r="H1408" i="57"/>
  <c r="G1409" i="57"/>
  <c r="H1409" i="57"/>
  <c r="G1410" i="57"/>
  <c r="H1410" i="57"/>
  <c r="G1411" i="57"/>
  <c r="H1411" i="57"/>
  <c r="G1412" i="57"/>
  <c r="H1412" i="57"/>
  <c r="G1413" i="57"/>
  <c r="H1413" i="57"/>
  <c r="G1414" i="57"/>
  <c r="H1414" i="57"/>
  <c r="G1415" i="57"/>
  <c r="H1415" i="57"/>
  <c r="G1416" i="57"/>
  <c r="H1416" i="57"/>
  <c r="G1417" i="57"/>
  <c r="H1417" i="57"/>
  <c r="G1418" i="57"/>
  <c r="H1418" i="57"/>
  <c r="G1419" i="57"/>
  <c r="H1419" i="57"/>
  <c r="G1420" i="57"/>
  <c r="H1420" i="57"/>
  <c r="G1421" i="57"/>
  <c r="H1421" i="57"/>
  <c r="G1422" i="57"/>
  <c r="H1422" i="57"/>
  <c r="G1423" i="57"/>
  <c r="H1423" i="57"/>
  <c r="G1424" i="57"/>
  <c r="H1424" i="57"/>
  <c r="G1425" i="57"/>
  <c r="H1425" i="57"/>
  <c r="G1426" i="57"/>
  <c r="H1426" i="57"/>
  <c r="G1427" i="57"/>
  <c r="H1427" i="57"/>
  <c r="G1428" i="57"/>
  <c r="H1428" i="57"/>
  <c r="G1429" i="57"/>
  <c r="H1429" i="57"/>
  <c r="G1430" i="57"/>
  <c r="H1430" i="57"/>
  <c r="G1431" i="57"/>
  <c r="H1431" i="57"/>
  <c r="G1432" i="57"/>
  <c r="H1432" i="57"/>
  <c r="G1433" i="57"/>
  <c r="H1433" i="57"/>
  <c r="G1434" i="57"/>
  <c r="H1434" i="57"/>
  <c r="G1435" i="57"/>
  <c r="H1435" i="57"/>
  <c r="G1436" i="57"/>
  <c r="H1436" i="57"/>
  <c r="G1437" i="57"/>
  <c r="H1437" i="57"/>
  <c r="G1438" i="57"/>
  <c r="H1438" i="57"/>
  <c r="G1439" i="57"/>
  <c r="H1439" i="57"/>
  <c r="G1440" i="57"/>
  <c r="H1440" i="57"/>
  <c r="G1441" i="57"/>
  <c r="H1441" i="57"/>
  <c r="G1442" i="57"/>
  <c r="H1442" i="57"/>
  <c r="G1443" i="57"/>
  <c r="H1443" i="57"/>
  <c r="G1444" i="57"/>
  <c r="H1444" i="57"/>
  <c r="G1445" i="57"/>
  <c r="H1445" i="57"/>
  <c r="G1446" i="57"/>
  <c r="H1446" i="57"/>
  <c r="G1447" i="57"/>
  <c r="H1447" i="57"/>
  <c r="G1448" i="57"/>
  <c r="H1448" i="57"/>
  <c r="G1449" i="57"/>
  <c r="H1449" i="57"/>
  <c r="G1450" i="57"/>
  <c r="H1450" i="57"/>
  <c r="G1451" i="57"/>
  <c r="H1451" i="57"/>
  <c r="G1452" i="57"/>
  <c r="H1452" i="57"/>
  <c r="G1453" i="57"/>
  <c r="H1453" i="57"/>
  <c r="G1454" i="57"/>
  <c r="H1454" i="57"/>
  <c r="G1455" i="57"/>
  <c r="H1455" i="57"/>
  <c r="G1456" i="57"/>
  <c r="H1456" i="57"/>
  <c r="G1457" i="57"/>
  <c r="H1457" i="57"/>
  <c r="G1458" i="57"/>
  <c r="H1458" i="57"/>
  <c r="G1459" i="57"/>
  <c r="H1459" i="57"/>
  <c r="G1460" i="57"/>
  <c r="H1460" i="57"/>
  <c r="G1461" i="57"/>
  <c r="H1461" i="57"/>
  <c r="G1462" i="57"/>
  <c r="H1462" i="57"/>
  <c r="G1463" i="57"/>
  <c r="H1463" i="57"/>
  <c r="G1464" i="57"/>
  <c r="H1464" i="57"/>
  <c r="G1465" i="57"/>
  <c r="H1465" i="57"/>
  <c r="G1466" i="57"/>
  <c r="H1466" i="57"/>
  <c r="G1467" i="57"/>
  <c r="H1467" i="57"/>
  <c r="G1468" i="57"/>
  <c r="H1468" i="57"/>
  <c r="G1469" i="57"/>
  <c r="H1469" i="57"/>
  <c r="G1470" i="57"/>
  <c r="H1470" i="57"/>
  <c r="G1471" i="57"/>
  <c r="H1471" i="57"/>
  <c r="G1472" i="57"/>
  <c r="H1472" i="57"/>
  <c r="G1473" i="57"/>
  <c r="H1473" i="57"/>
  <c r="G1474" i="57"/>
  <c r="H1474" i="57"/>
  <c r="G1475" i="57"/>
  <c r="H1475" i="57"/>
  <c r="G1476" i="57"/>
  <c r="H1476" i="57"/>
  <c r="G1477" i="57"/>
  <c r="H1477" i="57"/>
  <c r="G1478" i="57"/>
  <c r="H1478" i="57"/>
  <c r="G1479" i="57"/>
  <c r="H1479" i="57"/>
  <c r="G1480" i="57"/>
  <c r="H1480" i="57"/>
  <c r="G1481" i="57"/>
  <c r="H1481" i="57"/>
  <c r="G1482" i="57"/>
  <c r="H1482" i="57"/>
  <c r="G1483" i="57"/>
  <c r="H1483" i="57"/>
  <c r="G1484" i="57"/>
  <c r="H1484" i="57"/>
  <c r="G1485" i="57"/>
  <c r="H1485" i="57"/>
  <c r="G1486" i="57"/>
  <c r="H1486" i="57"/>
  <c r="G1487" i="57"/>
  <c r="H1487" i="57"/>
  <c r="G1488" i="57"/>
  <c r="H1488" i="57"/>
  <c r="G1489" i="57"/>
  <c r="H1489" i="57"/>
  <c r="G1490" i="57"/>
  <c r="H1490" i="57"/>
  <c r="G1491" i="57"/>
  <c r="H1491" i="57"/>
  <c r="G1492" i="57"/>
  <c r="H1492" i="57"/>
  <c r="G1493" i="57"/>
  <c r="H1493" i="57"/>
  <c r="G1494" i="57"/>
  <c r="H1494" i="57"/>
  <c r="G1495" i="57"/>
  <c r="H1495" i="57"/>
  <c r="G1496" i="57"/>
  <c r="H1496" i="57"/>
  <c r="G1497" i="57"/>
  <c r="H1497" i="57"/>
  <c r="G1498" i="57"/>
  <c r="H1498" i="57"/>
  <c r="G1499" i="57"/>
  <c r="H1499" i="57"/>
  <c r="G1500" i="57"/>
  <c r="H1500" i="57"/>
  <c r="G1501" i="57"/>
  <c r="H1501" i="57"/>
  <c r="G1502" i="57"/>
  <c r="H1502" i="57"/>
  <c r="G1503" i="57"/>
  <c r="H1503" i="57"/>
  <c r="G1504" i="57"/>
  <c r="H1504" i="57"/>
  <c r="G1505" i="57"/>
  <c r="H1505" i="57"/>
  <c r="G1506" i="57"/>
  <c r="H1506" i="57"/>
  <c r="G1507" i="57"/>
  <c r="H1507" i="57"/>
  <c r="G1508" i="57"/>
  <c r="H1508" i="57"/>
  <c r="G1509" i="57"/>
  <c r="H1509" i="57"/>
  <c r="G1510" i="57"/>
  <c r="H1510" i="57"/>
  <c r="G1511" i="57"/>
  <c r="H1511" i="57"/>
  <c r="G1512" i="57"/>
  <c r="H1512" i="57"/>
  <c r="G1513" i="57"/>
  <c r="H1513" i="57"/>
  <c r="G1514" i="57"/>
  <c r="H1514" i="57"/>
  <c r="G1515" i="57"/>
  <c r="H1515" i="57"/>
  <c r="G1516" i="57"/>
  <c r="H1516" i="57"/>
  <c r="G1517" i="57"/>
  <c r="H1517" i="57"/>
  <c r="G1518" i="57"/>
  <c r="H1518" i="57"/>
  <c r="G1519" i="57"/>
  <c r="H1519" i="57"/>
  <c r="G1520" i="57"/>
  <c r="H1520" i="57"/>
  <c r="G1521" i="57"/>
  <c r="H1521" i="57"/>
  <c r="G1522" i="57"/>
  <c r="H1522" i="57"/>
  <c r="G1523" i="57"/>
  <c r="H1523" i="57"/>
  <c r="G1524" i="57"/>
  <c r="H1524" i="57"/>
  <c r="G1525" i="57"/>
  <c r="H1525" i="57"/>
  <c r="G1526" i="57"/>
  <c r="H1526" i="57"/>
  <c r="G1527" i="57"/>
  <c r="H1527" i="57"/>
  <c r="G1528" i="57"/>
  <c r="H1528" i="57"/>
  <c r="G1529" i="57"/>
  <c r="H1529" i="57"/>
  <c r="G1530" i="57"/>
  <c r="H1530" i="57"/>
  <c r="G1531" i="57"/>
  <c r="H1531" i="57"/>
  <c r="G1532" i="57"/>
  <c r="H1532" i="57"/>
  <c r="G1533" i="57"/>
  <c r="H1533" i="57"/>
  <c r="G1534" i="57"/>
  <c r="H1534" i="57"/>
  <c r="G1535" i="57"/>
  <c r="H1535" i="57"/>
  <c r="G1536" i="57"/>
  <c r="H1536" i="57"/>
  <c r="G1537" i="57"/>
  <c r="H1537" i="57"/>
  <c r="G1538" i="57"/>
  <c r="H1538" i="57"/>
  <c r="G1539" i="57"/>
  <c r="H1539" i="57"/>
  <c r="G1540" i="57"/>
  <c r="H1540" i="57"/>
  <c r="G1541" i="57"/>
  <c r="H1541" i="57"/>
  <c r="G1542" i="57"/>
  <c r="H1542" i="57"/>
  <c r="G1543" i="57"/>
  <c r="H1543" i="57"/>
  <c r="G1544" i="57"/>
  <c r="H1544" i="57"/>
  <c r="G1545" i="57"/>
  <c r="H1545" i="57"/>
  <c r="G1546" i="57"/>
  <c r="H1546" i="57"/>
  <c r="G1547" i="57"/>
  <c r="H1547" i="57"/>
  <c r="G1548" i="57"/>
  <c r="H1548" i="57"/>
  <c r="G1549" i="57"/>
  <c r="H1549" i="57"/>
  <c r="G1550" i="57"/>
  <c r="H1550" i="57"/>
  <c r="G1551" i="57"/>
  <c r="H1551" i="57"/>
  <c r="G1552" i="57"/>
  <c r="H1552" i="57"/>
  <c r="G1553" i="57"/>
  <c r="H1553" i="57"/>
  <c r="G1554" i="57"/>
  <c r="H1554" i="57"/>
  <c r="G1555" i="57"/>
  <c r="H1555" i="57"/>
  <c r="G1556" i="57"/>
  <c r="H1556" i="57"/>
  <c r="G1557" i="57"/>
  <c r="H1557" i="57"/>
  <c r="G1558" i="57"/>
  <c r="H1558" i="57"/>
  <c r="G1559" i="57"/>
  <c r="H1559" i="57"/>
  <c r="G1560" i="57"/>
  <c r="H1560" i="57"/>
  <c r="G1561" i="57"/>
  <c r="H1561" i="57"/>
  <c r="G1562" i="57"/>
  <c r="H1562" i="57"/>
  <c r="G1563" i="57"/>
  <c r="H1563" i="57"/>
  <c r="G1564" i="57"/>
  <c r="H1564" i="57"/>
  <c r="G1565" i="57"/>
  <c r="H1565" i="57"/>
  <c r="G1566" i="57"/>
  <c r="H1566" i="57"/>
  <c r="G1567" i="57"/>
  <c r="H1567" i="57"/>
  <c r="G1568" i="57"/>
  <c r="H1568" i="57"/>
  <c r="G1569" i="57"/>
  <c r="H1569" i="57"/>
  <c r="G1570" i="57"/>
  <c r="H1570" i="57"/>
  <c r="G1571" i="57"/>
  <c r="H1571" i="57"/>
  <c r="G1572" i="57"/>
  <c r="H1572" i="57"/>
  <c r="G1573" i="57"/>
  <c r="H1573" i="57"/>
  <c r="G1574" i="57"/>
  <c r="H1574" i="57"/>
  <c r="G1575" i="57"/>
  <c r="H1575" i="57"/>
  <c r="G1576" i="57"/>
  <c r="H1576" i="57"/>
  <c r="G1577" i="57"/>
  <c r="H1577" i="57"/>
  <c r="G1578" i="57"/>
  <c r="H1578" i="57"/>
  <c r="G1579" i="57"/>
  <c r="H1579" i="57"/>
  <c r="G1580" i="57"/>
  <c r="H1580" i="57"/>
  <c r="G1581" i="57"/>
  <c r="H1581" i="57"/>
  <c r="G1582" i="57"/>
  <c r="H1582" i="57"/>
  <c r="G1583" i="57"/>
  <c r="H1583" i="57"/>
  <c r="G1584" i="57"/>
  <c r="H1584" i="57"/>
  <c r="G1585" i="57"/>
  <c r="H1585" i="57"/>
  <c r="G1586" i="57"/>
  <c r="H1586" i="57"/>
  <c r="G1587" i="57"/>
  <c r="H1587" i="57"/>
  <c r="G1588" i="57"/>
  <c r="H1588" i="57"/>
  <c r="G1589" i="57"/>
  <c r="H1589" i="57"/>
  <c r="G1590" i="57"/>
  <c r="H1590" i="57"/>
  <c r="G1591" i="57"/>
  <c r="H1591" i="57"/>
  <c r="G1592" i="57"/>
  <c r="H1592" i="57"/>
  <c r="G1593" i="57"/>
  <c r="H1593" i="57"/>
  <c r="G1594" i="57"/>
  <c r="H1594" i="57"/>
  <c r="G1595" i="57"/>
  <c r="H1595" i="57"/>
  <c r="G1596" i="57"/>
  <c r="H1596" i="57"/>
  <c r="G1597" i="57"/>
  <c r="H1597" i="57"/>
  <c r="G1598" i="57"/>
  <c r="H1598" i="57"/>
  <c r="G1599" i="57"/>
  <c r="H1599" i="57"/>
  <c r="G1600" i="57"/>
  <c r="H1600" i="57"/>
  <c r="G1601" i="57"/>
  <c r="H1601" i="57"/>
  <c r="G1602" i="57"/>
  <c r="H1602" i="57"/>
  <c r="G1603" i="57"/>
  <c r="H1603" i="57"/>
  <c r="G1604" i="57"/>
  <c r="H1604" i="57"/>
  <c r="G1605" i="57"/>
  <c r="H1605" i="57"/>
  <c r="G1606" i="57"/>
  <c r="H1606" i="57"/>
  <c r="G1607" i="57"/>
  <c r="H1607" i="57"/>
  <c r="G1608" i="57"/>
  <c r="H1608" i="57"/>
  <c r="G1609" i="57"/>
  <c r="H1609" i="57"/>
  <c r="G1610" i="57"/>
  <c r="H1610" i="57"/>
  <c r="G1611" i="57"/>
  <c r="H1611" i="57"/>
  <c r="G1612" i="57"/>
  <c r="H1612" i="57"/>
  <c r="G1613" i="57"/>
  <c r="H1613" i="57"/>
  <c r="G1614" i="57"/>
  <c r="H1614" i="57"/>
  <c r="G1615" i="57"/>
  <c r="H1615" i="57"/>
  <c r="G1616" i="57"/>
  <c r="H1616" i="57"/>
  <c r="G1617" i="57"/>
  <c r="H1617" i="57"/>
  <c r="G1618" i="57"/>
  <c r="H1618" i="57"/>
  <c r="G1619" i="57"/>
  <c r="H1619" i="57"/>
  <c r="G1620" i="57"/>
  <c r="H1620" i="57"/>
  <c r="G1621" i="57"/>
  <c r="H1621" i="57"/>
  <c r="G1622" i="57"/>
  <c r="H1622" i="57"/>
  <c r="G1623" i="57"/>
  <c r="H1623" i="57"/>
  <c r="G1624" i="57"/>
  <c r="H1624" i="57"/>
  <c r="G1625" i="57"/>
  <c r="H1625" i="57"/>
  <c r="G1626" i="57"/>
  <c r="H1626" i="57"/>
  <c r="G1627" i="57"/>
  <c r="H1627" i="57"/>
  <c r="G1628" i="57"/>
  <c r="H1628" i="57"/>
  <c r="G1629" i="57"/>
  <c r="H1629" i="57"/>
  <c r="G1630" i="57"/>
  <c r="H1630" i="57"/>
  <c r="G1631" i="57"/>
  <c r="H1631" i="57"/>
  <c r="G1632" i="57"/>
  <c r="H1632" i="57"/>
  <c r="G1633" i="57"/>
  <c r="H1633" i="57"/>
  <c r="G1634" i="57"/>
  <c r="H1634" i="57"/>
  <c r="G1635" i="57"/>
  <c r="H1635" i="57"/>
  <c r="G1636" i="57"/>
  <c r="H1636" i="57"/>
  <c r="G1637" i="57"/>
  <c r="H1637" i="57"/>
  <c r="G1638" i="57"/>
  <c r="H1638" i="57"/>
  <c r="G1639" i="57"/>
  <c r="H1639" i="57"/>
  <c r="G1640" i="57"/>
  <c r="H1640" i="57"/>
  <c r="G1641" i="57"/>
  <c r="H1641" i="57"/>
  <c r="G1642" i="57"/>
  <c r="H1642" i="57"/>
  <c r="G1643" i="57"/>
  <c r="H1643" i="57"/>
  <c r="G1644" i="57"/>
  <c r="H1644" i="57"/>
  <c r="G1645" i="57"/>
  <c r="H1645" i="57"/>
  <c r="G1646" i="57"/>
  <c r="H1646" i="57"/>
  <c r="G1647" i="57"/>
  <c r="H1647" i="57"/>
  <c r="G1648" i="57"/>
  <c r="H1648" i="57"/>
  <c r="G1649" i="57"/>
  <c r="H1649" i="57"/>
  <c r="G1650" i="57"/>
  <c r="H1650" i="57"/>
  <c r="G1651" i="57"/>
  <c r="H1651" i="57"/>
  <c r="G1652" i="57"/>
  <c r="H1652" i="57"/>
  <c r="G1653" i="57"/>
  <c r="H1653" i="57"/>
  <c r="G1654" i="57"/>
  <c r="H1654" i="57"/>
  <c r="G1655" i="57"/>
  <c r="H1655" i="57"/>
  <c r="G1656" i="57"/>
  <c r="H1656" i="57"/>
  <c r="G1657" i="57"/>
  <c r="H1657" i="57"/>
  <c r="G1658" i="57"/>
  <c r="H1658" i="57"/>
  <c r="G1659" i="57"/>
  <c r="H1659" i="57"/>
  <c r="G1660" i="57"/>
  <c r="H1660" i="57"/>
  <c r="G1661" i="57"/>
  <c r="H1661" i="57"/>
  <c r="G1662" i="57"/>
  <c r="H1662" i="57"/>
  <c r="G1663" i="57"/>
  <c r="H1663" i="57"/>
  <c r="G1664" i="57"/>
  <c r="H1664" i="57"/>
  <c r="G1665" i="57"/>
  <c r="H1665" i="57"/>
  <c r="G1666" i="57"/>
  <c r="H1666" i="57"/>
  <c r="G1667" i="57"/>
  <c r="H1667" i="57"/>
  <c r="G1668" i="57"/>
  <c r="H1668" i="57"/>
  <c r="G1669" i="57"/>
  <c r="H1669" i="57"/>
  <c r="G1670" i="57"/>
  <c r="H1670" i="57"/>
  <c r="G1671" i="57"/>
  <c r="H1671" i="57"/>
  <c r="G1672" i="57"/>
  <c r="H1672" i="57"/>
  <c r="G1673" i="57"/>
  <c r="H1673" i="57"/>
  <c r="G1674" i="57"/>
  <c r="H1674" i="57"/>
  <c r="G1675" i="57"/>
  <c r="H1675" i="57"/>
  <c r="G1676" i="57"/>
  <c r="H1676" i="57"/>
  <c r="G1677" i="57"/>
  <c r="H1677" i="57"/>
  <c r="G1678" i="57"/>
  <c r="H1678" i="57"/>
  <c r="G1679" i="57"/>
  <c r="H1679" i="57"/>
  <c r="G1680" i="57"/>
  <c r="H1680" i="57"/>
  <c r="G1681" i="57"/>
  <c r="H1681" i="57"/>
  <c r="G1682" i="57"/>
  <c r="H1682" i="57"/>
  <c r="G1683" i="57"/>
  <c r="H1683" i="57"/>
  <c r="G1684" i="57"/>
  <c r="H1684" i="57"/>
  <c r="G1685" i="57"/>
  <c r="H1685" i="57"/>
  <c r="G1686" i="57"/>
  <c r="H1686" i="57"/>
  <c r="G1687" i="57"/>
  <c r="H1687" i="57"/>
  <c r="G1688" i="57"/>
  <c r="H1688" i="57"/>
  <c r="G1689" i="57"/>
  <c r="H1689" i="57"/>
  <c r="G1690" i="57"/>
  <c r="H1690" i="57"/>
  <c r="G1691" i="57"/>
  <c r="H1691" i="57"/>
  <c r="G1692" i="57"/>
  <c r="H1692" i="57"/>
  <c r="G1693" i="57"/>
  <c r="H1693" i="57"/>
  <c r="G1694" i="57"/>
  <c r="H1694" i="57"/>
  <c r="G1695" i="57"/>
  <c r="H1695" i="57"/>
  <c r="G1696" i="57"/>
  <c r="H1696" i="57"/>
  <c r="G1697" i="57"/>
  <c r="H1697" i="57"/>
  <c r="G1698" i="57"/>
  <c r="H1698" i="57"/>
  <c r="G1699" i="57"/>
  <c r="H1699" i="57"/>
  <c r="G1700" i="57"/>
  <c r="H1700" i="57"/>
  <c r="G1701" i="57"/>
  <c r="H1701" i="57"/>
  <c r="G1702" i="57"/>
  <c r="H1702" i="57"/>
  <c r="G1703" i="57"/>
  <c r="H1703" i="57"/>
  <c r="G1704" i="57"/>
  <c r="H1704" i="57"/>
  <c r="G1705" i="57"/>
  <c r="H1705" i="57"/>
  <c r="G1706" i="57"/>
  <c r="H1706" i="57"/>
  <c r="G1707" i="57"/>
  <c r="H1707" i="57"/>
  <c r="G1708" i="57"/>
  <c r="H1708" i="57"/>
  <c r="G1709" i="57"/>
  <c r="H1709" i="57"/>
  <c r="G1710" i="57"/>
  <c r="H1710" i="57"/>
  <c r="G1711" i="57"/>
  <c r="H1711" i="57"/>
  <c r="G1712" i="57"/>
  <c r="H1712" i="57"/>
  <c r="G1713" i="57"/>
  <c r="H1713" i="57"/>
  <c r="G1714" i="57"/>
  <c r="H1714" i="57"/>
  <c r="G1715" i="57"/>
  <c r="H1715" i="57"/>
  <c r="G1716" i="57"/>
  <c r="H1716" i="57"/>
  <c r="G1717" i="57"/>
  <c r="H1717" i="57"/>
  <c r="G1718" i="57"/>
  <c r="H1718" i="57"/>
  <c r="G1719" i="57"/>
  <c r="H1719" i="57"/>
  <c r="G1720" i="57"/>
  <c r="H1720" i="57"/>
  <c r="G1721" i="57"/>
  <c r="H1721" i="57"/>
  <c r="G1722" i="57"/>
  <c r="H1722" i="57"/>
  <c r="G1723" i="57"/>
  <c r="H1723" i="57"/>
  <c r="G1724" i="57"/>
  <c r="H1724" i="57"/>
  <c r="G1725" i="57"/>
  <c r="H1725" i="57"/>
  <c r="G1726" i="57"/>
  <c r="H1726" i="57"/>
  <c r="G1727" i="57"/>
  <c r="H1727" i="57"/>
  <c r="G1728" i="57"/>
  <c r="H1728" i="57"/>
  <c r="G1729" i="57"/>
  <c r="H1729" i="57"/>
  <c r="G1730" i="57"/>
  <c r="H1730" i="57"/>
  <c r="G1731" i="57"/>
  <c r="H1731" i="57"/>
  <c r="G1732" i="57"/>
  <c r="H1732" i="57"/>
  <c r="G1733" i="57"/>
  <c r="H1733" i="57"/>
  <c r="G1734" i="57"/>
  <c r="H1734" i="57"/>
  <c r="G1735" i="57"/>
  <c r="H1735" i="57"/>
  <c r="G1736" i="57"/>
  <c r="H1736" i="57"/>
  <c r="G1737" i="57"/>
  <c r="H1737" i="57"/>
  <c r="G1738" i="57"/>
  <c r="H1738" i="57"/>
  <c r="G1739" i="57"/>
  <c r="H1739" i="57"/>
  <c r="G1740" i="57"/>
  <c r="H1740" i="57"/>
  <c r="G1741" i="57"/>
  <c r="H1741" i="57"/>
  <c r="G1742" i="57"/>
  <c r="H1742" i="57"/>
  <c r="G1743" i="57"/>
  <c r="H1743" i="57"/>
  <c r="G1744" i="57"/>
  <c r="H1744" i="57"/>
  <c r="G1745" i="57"/>
  <c r="H1745" i="57"/>
  <c r="G1746" i="57"/>
  <c r="H1746" i="57"/>
  <c r="G1747" i="57"/>
  <c r="H1747" i="57"/>
  <c r="G1748" i="57"/>
  <c r="H1748" i="57"/>
  <c r="G1749" i="57"/>
  <c r="H1749" i="57"/>
  <c r="G1750" i="57"/>
  <c r="H1750" i="57"/>
  <c r="G1751" i="57"/>
  <c r="H1751" i="57"/>
  <c r="G1752" i="57"/>
  <c r="H1752" i="57"/>
  <c r="G1753" i="57"/>
  <c r="H1753" i="57"/>
  <c r="G1754" i="57"/>
  <c r="H1754" i="57"/>
  <c r="G1755" i="57"/>
  <c r="H1755" i="57"/>
  <c r="G1756" i="57"/>
  <c r="H1756" i="57"/>
  <c r="G1757" i="57"/>
  <c r="H1757" i="57"/>
  <c r="G1758" i="57"/>
  <c r="H1758" i="57"/>
  <c r="G1759" i="57"/>
  <c r="H1759" i="57"/>
  <c r="G1760" i="57"/>
  <c r="H1760" i="57"/>
  <c r="G1761" i="57"/>
  <c r="H1761" i="57"/>
  <c r="G1762" i="57"/>
  <c r="H1762" i="57"/>
  <c r="G1763" i="57"/>
  <c r="H1763" i="57"/>
  <c r="G1764" i="57"/>
  <c r="H1764" i="57"/>
  <c r="G1765" i="57"/>
  <c r="H1765" i="57"/>
  <c r="G1766" i="57"/>
  <c r="H1766" i="57"/>
  <c r="G1767" i="57"/>
  <c r="H1767" i="57"/>
  <c r="G1768" i="57"/>
  <c r="H1768" i="57"/>
  <c r="G1769" i="57"/>
  <c r="H1769" i="57"/>
  <c r="G1770" i="57"/>
  <c r="H1770" i="57"/>
  <c r="G1771" i="57"/>
  <c r="H1771" i="57"/>
  <c r="G1772" i="57"/>
  <c r="H1772" i="57"/>
  <c r="G1773" i="57"/>
  <c r="H1773" i="57"/>
  <c r="G1774" i="57"/>
  <c r="H1774" i="57"/>
  <c r="G1775" i="57"/>
  <c r="H1775" i="57"/>
  <c r="G1776" i="57"/>
  <c r="H1776" i="57"/>
  <c r="G1777" i="57"/>
  <c r="H1777" i="57"/>
  <c r="G1778" i="57"/>
  <c r="H1778" i="57"/>
  <c r="G1779" i="57"/>
  <c r="H1779" i="57"/>
  <c r="G1780" i="57"/>
  <c r="H1780" i="57"/>
  <c r="G1781" i="57"/>
  <c r="H1781" i="57"/>
  <c r="G1782" i="57"/>
  <c r="H1782" i="57"/>
  <c r="G1783" i="57"/>
  <c r="H1783" i="57"/>
  <c r="G1784" i="57"/>
  <c r="H1784" i="57"/>
  <c r="G1785" i="57"/>
  <c r="H1785" i="57"/>
  <c r="G1786" i="57"/>
  <c r="H1786" i="57"/>
  <c r="G1787" i="57"/>
  <c r="H1787" i="57"/>
  <c r="G1788" i="57"/>
  <c r="H1788" i="57"/>
  <c r="G1789" i="57"/>
  <c r="H1789" i="57"/>
  <c r="G1790" i="57"/>
  <c r="H1790" i="57"/>
  <c r="G1791" i="57"/>
  <c r="H1791" i="57"/>
  <c r="G1792" i="57"/>
  <c r="H1792" i="57"/>
  <c r="G1793" i="57"/>
  <c r="H1793" i="57"/>
  <c r="G1794" i="57"/>
  <c r="H1794" i="57"/>
  <c r="G1795" i="57"/>
  <c r="H1795" i="57"/>
  <c r="G1796" i="57"/>
  <c r="H1796" i="57"/>
  <c r="G1797" i="57"/>
  <c r="H1797" i="57"/>
  <c r="G1798" i="57"/>
  <c r="H1798" i="57"/>
  <c r="G1799" i="57"/>
  <c r="H1799" i="57"/>
  <c r="G1800" i="57"/>
  <c r="H1800" i="57"/>
  <c r="G1801" i="57"/>
  <c r="H1801" i="57"/>
  <c r="G1802" i="57"/>
  <c r="H1802" i="57"/>
  <c r="G1803" i="57"/>
  <c r="H1803" i="57"/>
  <c r="G1804" i="57"/>
  <c r="H1804" i="57"/>
  <c r="G1805" i="57"/>
  <c r="H1805" i="57"/>
  <c r="G1806" i="57"/>
  <c r="H1806" i="57"/>
  <c r="G1807" i="57"/>
  <c r="H1807" i="57"/>
  <c r="G1808" i="57"/>
  <c r="H1808" i="57"/>
  <c r="G1809" i="57"/>
  <c r="H1809" i="57"/>
  <c r="G1810" i="57"/>
  <c r="H1810" i="57"/>
  <c r="G1811" i="57"/>
  <c r="H1811" i="57"/>
  <c r="G1812" i="57"/>
  <c r="H1812" i="57"/>
  <c r="G1813" i="57"/>
  <c r="H1813" i="57"/>
  <c r="G1814" i="57"/>
  <c r="H1814" i="57"/>
  <c r="G1815" i="57"/>
  <c r="H1815" i="57"/>
  <c r="G1816" i="57"/>
  <c r="H1816" i="57"/>
  <c r="G1817" i="57"/>
  <c r="H1817" i="57"/>
  <c r="G1818" i="57"/>
  <c r="H1818" i="57"/>
  <c r="G1819" i="57"/>
  <c r="H1819" i="57"/>
  <c r="G1820" i="57"/>
  <c r="H1820" i="57"/>
  <c r="G1821" i="57"/>
  <c r="H1821" i="57"/>
  <c r="G1822" i="57"/>
  <c r="H1822" i="57"/>
  <c r="G1823" i="57"/>
  <c r="H1823" i="57"/>
  <c r="G1824" i="57"/>
  <c r="H1824" i="57"/>
  <c r="G1825" i="57"/>
  <c r="H1825" i="57"/>
  <c r="G1826" i="57"/>
  <c r="H1826" i="57"/>
  <c r="G1827" i="57"/>
  <c r="H1827" i="57"/>
  <c r="G1828" i="57"/>
  <c r="H1828" i="57"/>
  <c r="G1829" i="57"/>
  <c r="H1829" i="57"/>
  <c r="G1830" i="57"/>
  <c r="H1830" i="57"/>
  <c r="G1831" i="57"/>
  <c r="H1831" i="57"/>
  <c r="G1832" i="57"/>
  <c r="H1832" i="57"/>
  <c r="G1833" i="57"/>
  <c r="H1833" i="57"/>
  <c r="G1834" i="57"/>
  <c r="H1834" i="57"/>
  <c r="G1835" i="57"/>
  <c r="H1835" i="57"/>
  <c r="G1836" i="57"/>
  <c r="H1836" i="57"/>
  <c r="G1837" i="57"/>
  <c r="H1837" i="57"/>
  <c r="G1838" i="57"/>
  <c r="H1838" i="57"/>
  <c r="G1839" i="57"/>
  <c r="H1839" i="57"/>
  <c r="G1840" i="57"/>
  <c r="H1840" i="57"/>
  <c r="G1841" i="57"/>
  <c r="H1841" i="57"/>
  <c r="G1842" i="57"/>
  <c r="H1842" i="57"/>
  <c r="G1843" i="57"/>
  <c r="H1843" i="57"/>
  <c r="G1844" i="57"/>
  <c r="H1844" i="57"/>
  <c r="G1845" i="57"/>
  <c r="H1845" i="57"/>
  <c r="G1846" i="57"/>
  <c r="H1846" i="57"/>
  <c r="G1847" i="57"/>
  <c r="H1847" i="57"/>
  <c r="G1848" i="57"/>
  <c r="H1848" i="57"/>
  <c r="G1849" i="57"/>
  <c r="H1849" i="57"/>
  <c r="G1850" i="57"/>
  <c r="H1850" i="57"/>
  <c r="G1851" i="57"/>
  <c r="H1851" i="57"/>
  <c r="G1852" i="57"/>
  <c r="H1852" i="57"/>
  <c r="G1853" i="57"/>
  <c r="H1853" i="57"/>
  <c r="G1854" i="57"/>
  <c r="H1854" i="57"/>
  <c r="G1855" i="57"/>
  <c r="H1855" i="57"/>
  <c r="G1856" i="57"/>
  <c r="H1856" i="57"/>
  <c r="G1857" i="57"/>
  <c r="H1857" i="57"/>
  <c r="G1858" i="57"/>
  <c r="H1858" i="57"/>
  <c r="G1859" i="57"/>
  <c r="H1859" i="57"/>
  <c r="G1860" i="57"/>
  <c r="H1860" i="57"/>
  <c r="G1861" i="57"/>
  <c r="H1861" i="57"/>
  <c r="G1862" i="57"/>
  <c r="H1862" i="57"/>
  <c r="G1863" i="57"/>
  <c r="H1863" i="57"/>
  <c r="G1864" i="57"/>
  <c r="H1864" i="57"/>
  <c r="G1865" i="57"/>
  <c r="H1865" i="57"/>
  <c r="G1866" i="57"/>
  <c r="H1866" i="57"/>
  <c r="G1867" i="57"/>
  <c r="H1867" i="57"/>
  <c r="G1868" i="57"/>
  <c r="H1868" i="57"/>
  <c r="G1869" i="57"/>
  <c r="H1869" i="57"/>
  <c r="G1870" i="57"/>
  <c r="H1870" i="57"/>
  <c r="G1871" i="57"/>
  <c r="H1871" i="57"/>
  <c r="G1872" i="57"/>
  <c r="H1872" i="57"/>
  <c r="G1873" i="57"/>
  <c r="H1873" i="57"/>
  <c r="G1874" i="57"/>
  <c r="H1874" i="57"/>
  <c r="G1875" i="57"/>
  <c r="H1875" i="57"/>
  <c r="G1876" i="57"/>
  <c r="H1876" i="57"/>
  <c r="G1877" i="57"/>
  <c r="H1877" i="57"/>
  <c r="G1878" i="57"/>
  <c r="H1878" i="57"/>
  <c r="G1879" i="57"/>
  <c r="H1879" i="57"/>
  <c r="G1880" i="57"/>
  <c r="H1880" i="57"/>
  <c r="G1881" i="57"/>
  <c r="H1881" i="57"/>
  <c r="G1882" i="57"/>
  <c r="H1882" i="57"/>
  <c r="G1883" i="57"/>
  <c r="H1883" i="57"/>
  <c r="G1884" i="57"/>
  <c r="H1884" i="57"/>
  <c r="G1885" i="57"/>
  <c r="H1885" i="57"/>
  <c r="G1886" i="57"/>
  <c r="H1886" i="57"/>
  <c r="G1887" i="57"/>
  <c r="H1887" i="57"/>
  <c r="G1888" i="57"/>
  <c r="H1888" i="57"/>
  <c r="G1889" i="57"/>
  <c r="H1889" i="57"/>
  <c r="G1890" i="57"/>
  <c r="H1890" i="57"/>
  <c r="G1891" i="57"/>
  <c r="H1891" i="57"/>
  <c r="G1892" i="57"/>
  <c r="H1892" i="57"/>
  <c r="G1893" i="57"/>
  <c r="H1893" i="57"/>
  <c r="G1894" i="57"/>
  <c r="H1894" i="57"/>
  <c r="G1895" i="57"/>
  <c r="H1895" i="57"/>
  <c r="G1896" i="57"/>
  <c r="H1896" i="57"/>
  <c r="G1897" i="57"/>
  <c r="H1897" i="57"/>
  <c r="G1898" i="57"/>
  <c r="H1898" i="57"/>
  <c r="G1899" i="57"/>
  <c r="H1899" i="57"/>
  <c r="G1900" i="57"/>
  <c r="H1900" i="57"/>
  <c r="G1901" i="57"/>
  <c r="H1901" i="57"/>
  <c r="G1902" i="57"/>
  <c r="H1902" i="57"/>
  <c r="G1903" i="57"/>
  <c r="H1903" i="57"/>
  <c r="G1904" i="57"/>
  <c r="H1904" i="57"/>
  <c r="G1905" i="57"/>
  <c r="H1905" i="57"/>
  <c r="G1906" i="57"/>
  <c r="H1906" i="57"/>
  <c r="G1907" i="57"/>
  <c r="H1907" i="57"/>
  <c r="G1908" i="57"/>
  <c r="H1908" i="57"/>
  <c r="G1909" i="57"/>
  <c r="H1909" i="57"/>
  <c r="G1910" i="57"/>
  <c r="H1910" i="57"/>
  <c r="G1911" i="57"/>
  <c r="H1911" i="57"/>
  <c r="G1912" i="57"/>
  <c r="H1912" i="57"/>
  <c r="G1913" i="57"/>
  <c r="H1913" i="57"/>
  <c r="G1914" i="57"/>
  <c r="H1914" i="57"/>
  <c r="G1915" i="57"/>
  <c r="H1915" i="57"/>
  <c r="G1916" i="57"/>
  <c r="H1916" i="57"/>
  <c r="G1917" i="57"/>
  <c r="H1917" i="57"/>
  <c r="G1918" i="57"/>
  <c r="H1918" i="57"/>
  <c r="G1919" i="57"/>
  <c r="H1919" i="57"/>
  <c r="G1920" i="57"/>
  <c r="H1920" i="57"/>
  <c r="G1921" i="57"/>
  <c r="H1921" i="57"/>
  <c r="G1922" i="57"/>
  <c r="H1922" i="57"/>
  <c r="G1923" i="57"/>
  <c r="H1923" i="57"/>
  <c r="G1924" i="57"/>
  <c r="H1924" i="57"/>
  <c r="G1925" i="57"/>
  <c r="H1925" i="57"/>
  <c r="G1926" i="57"/>
  <c r="H1926" i="57"/>
  <c r="G1927" i="57"/>
  <c r="H1927" i="57"/>
  <c r="G1928" i="57"/>
  <c r="H1928" i="57"/>
  <c r="G1929" i="57"/>
  <c r="H1929" i="57"/>
  <c r="G1930" i="57"/>
  <c r="H1930" i="57"/>
  <c r="G1931" i="57"/>
  <c r="H1931" i="57"/>
  <c r="G1932" i="57"/>
  <c r="H1932" i="57"/>
  <c r="G1933" i="57"/>
  <c r="H1933" i="57"/>
  <c r="G1934" i="57"/>
  <c r="H1934" i="57"/>
  <c r="G1935" i="57"/>
  <c r="H1935" i="57"/>
  <c r="G1936" i="57"/>
  <c r="H1936" i="57"/>
  <c r="G1937" i="57"/>
  <c r="H1937" i="57"/>
  <c r="G1938" i="57"/>
  <c r="H1938" i="57"/>
  <c r="G1939" i="57"/>
  <c r="H1939" i="57"/>
  <c r="G1940" i="57"/>
  <c r="H1940" i="57"/>
  <c r="G1941" i="57"/>
  <c r="H1941" i="57"/>
  <c r="G1942" i="57"/>
  <c r="H1942" i="57"/>
  <c r="G1943" i="57"/>
  <c r="H1943" i="57"/>
  <c r="G1944" i="57"/>
  <c r="H1944" i="57"/>
  <c r="G1945" i="57"/>
  <c r="H1945" i="57"/>
  <c r="G1946" i="57"/>
  <c r="H1946" i="57"/>
  <c r="G1947" i="57"/>
  <c r="H1947" i="57"/>
  <c r="G1948" i="57"/>
  <c r="H1948" i="57"/>
  <c r="G1949" i="57"/>
  <c r="H1949" i="57"/>
  <c r="G1950" i="57"/>
  <c r="H1950" i="57"/>
  <c r="G1951" i="57"/>
  <c r="H1951" i="57"/>
  <c r="G1952" i="57"/>
  <c r="H1952" i="57"/>
  <c r="G1953" i="57"/>
  <c r="H1953" i="57"/>
  <c r="G1954" i="57"/>
  <c r="H1954" i="57"/>
  <c r="G1955" i="57"/>
  <c r="H1955" i="57"/>
  <c r="G1956" i="57"/>
  <c r="H1956" i="57"/>
  <c r="G1957" i="57"/>
  <c r="H1957" i="57"/>
  <c r="G1958" i="57"/>
  <c r="H1958" i="57"/>
  <c r="G1959" i="57"/>
  <c r="H1959" i="57"/>
  <c r="G1960" i="57"/>
  <c r="H1960" i="57"/>
  <c r="G1961" i="57"/>
  <c r="H1961" i="57"/>
  <c r="G1962" i="57"/>
  <c r="H1962" i="57"/>
  <c r="G1963" i="57"/>
  <c r="H1963" i="57"/>
  <c r="G1964" i="57"/>
  <c r="H1964" i="57"/>
  <c r="G1965" i="57"/>
  <c r="H1965" i="57"/>
  <c r="G1966" i="57"/>
  <c r="H1966" i="57"/>
  <c r="G1967" i="57"/>
  <c r="H1967" i="57"/>
  <c r="G1968" i="57"/>
  <c r="H1968" i="57"/>
  <c r="G1969" i="57"/>
  <c r="H1969" i="57"/>
  <c r="G1970" i="57"/>
  <c r="H1970" i="57"/>
  <c r="G1971" i="57"/>
  <c r="H1971" i="57"/>
  <c r="G1972" i="57"/>
  <c r="H1972" i="57"/>
  <c r="G1973" i="57"/>
  <c r="H1973" i="57"/>
  <c r="G1974" i="57"/>
  <c r="H1974" i="57"/>
  <c r="G1975" i="57"/>
  <c r="H1975" i="57"/>
  <c r="G1976" i="57"/>
  <c r="H1976" i="57"/>
  <c r="G1977" i="57"/>
  <c r="H1977" i="57"/>
  <c r="G1978" i="57"/>
  <c r="H1978" i="57"/>
  <c r="G1979" i="57"/>
  <c r="H1979" i="57"/>
  <c r="G1980" i="57"/>
  <c r="H1980" i="57"/>
  <c r="G1981" i="57"/>
  <c r="H1981" i="57"/>
  <c r="G1982" i="57"/>
  <c r="H1982" i="57"/>
  <c r="G1983" i="57"/>
  <c r="H1983" i="57"/>
  <c r="G1984" i="57"/>
  <c r="H1984" i="57"/>
  <c r="G1985" i="57"/>
  <c r="H1985" i="57"/>
  <c r="G1986" i="57"/>
  <c r="H1986" i="57"/>
  <c r="G1987" i="57"/>
  <c r="H1987" i="57"/>
  <c r="G1988" i="57"/>
  <c r="H1988" i="57"/>
  <c r="G1989" i="57"/>
  <c r="H1989" i="57"/>
  <c r="G1990" i="57"/>
  <c r="H1990" i="57"/>
  <c r="G1991" i="57"/>
  <c r="H1991" i="57"/>
  <c r="G1992" i="57"/>
  <c r="H1992" i="57"/>
  <c r="G1993" i="57"/>
  <c r="H1993" i="57"/>
  <c r="G1994" i="57"/>
  <c r="H1994" i="57"/>
  <c r="G1995" i="57"/>
  <c r="H1995" i="57"/>
  <c r="G1996" i="57"/>
  <c r="H1996" i="57"/>
  <c r="G1997" i="57"/>
  <c r="H1997" i="57"/>
  <c r="G1998" i="57"/>
  <c r="H1998" i="57"/>
  <c r="G1999" i="57"/>
  <c r="H1999" i="57"/>
  <c r="G2000" i="57"/>
  <c r="H2000" i="57"/>
  <c r="G2001" i="57"/>
  <c r="H2001" i="57"/>
  <c r="G2002" i="57"/>
  <c r="H2002" i="57"/>
  <c r="G2003" i="57"/>
  <c r="H2003" i="57"/>
  <c r="G2004" i="57"/>
  <c r="H2004" i="57"/>
  <c r="G2005" i="57"/>
  <c r="H2005" i="57"/>
  <c r="G2006" i="57"/>
  <c r="H2006" i="57"/>
  <c r="G2007" i="57"/>
  <c r="H2007" i="57"/>
  <c r="G2008" i="57"/>
  <c r="H2008" i="57"/>
  <c r="G2009" i="57"/>
  <c r="H2009" i="57"/>
  <c r="G2010" i="57"/>
  <c r="H2010" i="57"/>
  <c r="G2011" i="57"/>
  <c r="H2011" i="57"/>
  <c r="G2012" i="57"/>
  <c r="H2012" i="57"/>
  <c r="G2013" i="57"/>
  <c r="H2013" i="57"/>
  <c r="G2014" i="57"/>
  <c r="H2014" i="57"/>
  <c r="G2015" i="57"/>
  <c r="H2015" i="57"/>
  <c r="G2016" i="57"/>
  <c r="H2016" i="57"/>
  <c r="G2017" i="57"/>
  <c r="H2017" i="57"/>
  <c r="G2018" i="57"/>
  <c r="H2018" i="57"/>
  <c r="G2019" i="57"/>
  <c r="H2019" i="57"/>
  <c r="G2020" i="57"/>
  <c r="H2020" i="57"/>
  <c r="G2021" i="57"/>
  <c r="H2021" i="57"/>
  <c r="G2022" i="57"/>
  <c r="H2022" i="57"/>
  <c r="G2023" i="57"/>
  <c r="H2023" i="57"/>
  <c r="G2024" i="57"/>
  <c r="H2024" i="57"/>
  <c r="G2025" i="57"/>
  <c r="H2025" i="57"/>
  <c r="G2026" i="57"/>
  <c r="H2026" i="57"/>
  <c r="G2027" i="57"/>
  <c r="H2027" i="57"/>
  <c r="G2028" i="57"/>
  <c r="H2028" i="57"/>
  <c r="G2029" i="57"/>
  <c r="H2029" i="57"/>
  <c r="G2030" i="57"/>
  <c r="H2030" i="57"/>
  <c r="G2031" i="57"/>
  <c r="H2031" i="57"/>
  <c r="G2032" i="57"/>
  <c r="H2032" i="57"/>
  <c r="G2033" i="57"/>
  <c r="H2033" i="57"/>
  <c r="G2034" i="57"/>
  <c r="H2034" i="57"/>
  <c r="G2035" i="57"/>
  <c r="H2035" i="57"/>
  <c r="G2036" i="57"/>
  <c r="H2036" i="57"/>
  <c r="G2037" i="57"/>
  <c r="H2037" i="57"/>
  <c r="G2038" i="57"/>
  <c r="H2038" i="57"/>
  <c r="G2039" i="57"/>
  <c r="H2039" i="57"/>
  <c r="G2040" i="57"/>
  <c r="H2040" i="57"/>
  <c r="G2041" i="57"/>
  <c r="H2041" i="57"/>
  <c r="G2042" i="57"/>
  <c r="H2042" i="57"/>
  <c r="G2043" i="57"/>
  <c r="H2043" i="57"/>
  <c r="G2044" i="57"/>
  <c r="H2044" i="57"/>
  <c r="G2045" i="57"/>
  <c r="H2045" i="57"/>
  <c r="G2046" i="57"/>
  <c r="H2046" i="57"/>
  <c r="G2047" i="57"/>
  <c r="H2047" i="57"/>
  <c r="G2048" i="57"/>
  <c r="H2048" i="57"/>
  <c r="G2049" i="57"/>
  <c r="H2049" i="57"/>
  <c r="G2050" i="57"/>
  <c r="H2050" i="57"/>
  <c r="G2051" i="57"/>
  <c r="H2051" i="57"/>
  <c r="G2052" i="57"/>
  <c r="H2052" i="57"/>
  <c r="G2053" i="57"/>
  <c r="H2053" i="57"/>
  <c r="G2054" i="57"/>
  <c r="H2054" i="57"/>
  <c r="G2055" i="57"/>
  <c r="H2055" i="57"/>
  <c r="G2056" i="57"/>
  <c r="H2056" i="57"/>
  <c r="G2057" i="57"/>
  <c r="H2057" i="57"/>
  <c r="G2058" i="57"/>
  <c r="H2058" i="57"/>
  <c r="G2059" i="57"/>
  <c r="H2059" i="57"/>
  <c r="G2060" i="57"/>
  <c r="H2060" i="57"/>
  <c r="G2061" i="57"/>
  <c r="H2061" i="57"/>
  <c r="G2062" i="57"/>
  <c r="H2062" i="57"/>
  <c r="G2063" i="57"/>
  <c r="H2063" i="57"/>
  <c r="G2064" i="57"/>
  <c r="H2064" i="57"/>
  <c r="G2065" i="57"/>
  <c r="H2065" i="57"/>
  <c r="G2066" i="57"/>
  <c r="H2066" i="57"/>
  <c r="G2067" i="57"/>
  <c r="H2067" i="57"/>
  <c r="G2068" i="57"/>
  <c r="H2068" i="57"/>
  <c r="G2069" i="57"/>
  <c r="H2069" i="57"/>
  <c r="G2070" i="57"/>
  <c r="H2070" i="57"/>
  <c r="G2071" i="57"/>
  <c r="H2071" i="57"/>
  <c r="G2072" i="57"/>
  <c r="H2072" i="57"/>
  <c r="G2073" i="57"/>
  <c r="H2073" i="57"/>
  <c r="G2074" i="57"/>
  <c r="H2074" i="57"/>
  <c r="G2075" i="57"/>
  <c r="H2075" i="57"/>
  <c r="G2076" i="57"/>
  <c r="H2076" i="57"/>
  <c r="G2077" i="57"/>
  <c r="H2077" i="57"/>
  <c r="G2078" i="57"/>
  <c r="H2078" i="57"/>
  <c r="G2079" i="57"/>
  <c r="H2079" i="57"/>
  <c r="G2080" i="57"/>
  <c r="H2080" i="57"/>
  <c r="G2081" i="57"/>
  <c r="H2081" i="57"/>
  <c r="G2082" i="57"/>
  <c r="H2082" i="57"/>
  <c r="G2083" i="57"/>
  <c r="H2083" i="57"/>
  <c r="G2084" i="57"/>
  <c r="H2084" i="57"/>
  <c r="G2085" i="57"/>
  <c r="H2085" i="57"/>
  <c r="G2086" i="57"/>
  <c r="H2086" i="57"/>
  <c r="G2087" i="57"/>
  <c r="H2087" i="57"/>
  <c r="G2088" i="57"/>
  <c r="H2088" i="57"/>
  <c r="G2089" i="57"/>
  <c r="H2089" i="57"/>
  <c r="G2090" i="57"/>
  <c r="H2090" i="57"/>
  <c r="G2091" i="57"/>
  <c r="H2091" i="57"/>
  <c r="G2092" i="57"/>
  <c r="H2092" i="57"/>
  <c r="G2093" i="57"/>
  <c r="H2093" i="57"/>
  <c r="G2094" i="57"/>
  <c r="H2094" i="57"/>
  <c r="G2095" i="57"/>
  <c r="H2095" i="57"/>
  <c r="G2096" i="57"/>
  <c r="H2096" i="57"/>
  <c r="G2097" i="57"/>
  <c r="H2097" i="57"/>
  <c r="G2098" i="57"/>
  <c r="H2098" i="57"/>
  <c r="G2099" i="57"/>
  <c r="H2099" i="57"/>
  <c r="G2100" i="57"/>
  <c r="H2100" i="57"/>
  <c r="G2101" i="57"/>
  <c r="H2101" i="57"/>
  <c r="G2102" i="57"/>
  <c r="H2102" i="57"/>
  <c r="G2103" i="57"/>
  <c r="H2103" i="57"/>
  <c r="G2104" i="57"/>
  <c r="H2104" i="57"/>
  <c r="G2105" i="57"/>
  <c r="H2105" i="57"/>
  <c r="G2106" i="57"/>
  <c r="H2106" i="57"/>
  <c r="G2107" i="57"/>
  <c r="H2107" i="57"/>
  <c r="G2108" i="57"/>
  <c r="H2108" i="57"/>
  <c r="G2109" i="57"/>
  <c r="H2109" i="57"/>
  <c r="G2110" i="57"/>
  <c r="H2110" i="57"/>
  <c r="G2111" i="57"/>
  <c r="H2111" i="57"/>
  <c r="G2112" i="57"/>
  <c r="H2112" i="57"/>
  <c r="G2113" i="57"/>
  <c r="H2113" i="57"/>
  <c r="G2114" i="57"/>
  <c r="H2114" i="57"/>
  <c r="G2115" i="57"/>
  <c r="H2115" i="57"/>
  <c r="G2116" i="57"/>
  <c r="H2116" i="57"/>
  <c r="G2117" i="57"/>
  <c r="H2117" i="57"/>
  <c r="G2118" i="57"/>
  <c r="H2118" i="57"/>
  <c r="G2119" i="57"/>
  <c r="H2119" i="57"/>
  <c r="G2120" i="57"/>
  <c r="H2120" i="57"/>
  <c r="G2121" i="57"/>
  <c r="H2121" i="57"/>
  <c r="G2122" i="57"/>
  <c r="H2122" i="57"/>
  <c r="G2123" i="57"/>
  <c r="H2123" i="57"/>
  <c r="G2124" i="57"/>
  <c r="H2124" i="57"/>
  <c r="G2125" i="57"/>
  <c r="H2125" i="57"/>
  <c r="G2126" i="57"/>
  <c r="H2126" i="57"/>
  <c r="G2127" i="57"/>
  <c r="H2127" i="57"/>
  <c r="G2128" i="57"/>
  <c r="H2128" i="57"/>
  <c r="G2129" i="57"/>
  <c r="H2129" i="57"/>
  <c r="G2130" i="57"/>
  <c r="H2130" i="57"/>
  <c r="G2131" i="57"/>
  <c r="H2131" i="57"/>
  <c r="G2132" i="57"/>
  <c r="H2132" i="57"/>
  <c r="G2133" i="57"/>
  <c r="H2133" i="57"/>
  <c r="G2134" i="57"/>
  <c r="H2134" i="57"/>
  <c r="G2135" i="57"/>
  <c r="H2135" i="57"/>
  <c r="G2136" i="57"/>
  <c r="H2136" i="57"/>
  <c r="G2137" i="57"/>
  <c r="H2137" i="57"/>
  <c r="G2138" i="57"/>
  <c r="H2138" i="57"/>
  <c r="G2139" i="57"/>
  <c r="H2139" i="57"/>
  <c r="G2140" i="57"/>
  <c r="H2140" i="57"/>
  <c r="G2141" i="57"/>
  <c r="H2141" i="57"/>
  <c r="G2142" i="57"/>
  <c r="H2142" i="57"/>
  <c r="G2143" i="57"/>
  <c r="H2143" i="57"/>
  <c r="G2144" i="57"/>
  <c r="H2144" i="57"/>
  <c r="G2145" i="57"/>
  <c r="H2145" i="57"/>
  <c r="G2146" i="57"/>
  <c r="H2146" i="57"/>
  <c r="G2147" i="57"/>
  <c r="H2147" i="57"/>
  <c r="G2148" i="57"/>
  <c r="H2148" i="57"/>
  <c r="G2149" i="57"/>
  <c r="H2149" i="57"/>
  <c r="G2150" i="57"/>
  <c r="H2150" i="57"/>
  <c r="G2151" i="57"/>
  <c r="H2151" i="57"/>
  <c r="G2152" i="57"/>
  <c r="H2152" i="57"/>
  <c r="G2153" i="57"/>
  <c r="H2153" i="57"/>
  <c r="G2154" i="57"/>
  <c r="H2154" i="57"/>
  <c r="G2155" i="57"/>
  <c r="H2155" i="57"/>
  <c r="G2156" i="57"/>
  <c r="H2156" i="57"/>
  <c r="G2157" i="57"/>
  <c r="H2157" i="57"/>
  <c r="G2158" i="57"/>
  <c r="H2158" i="57"/>
  <c r="G2159" i="57"/>
  <c r="H2159" i="57"/>
  <c r="G2160" i="57"/>
  <c r="H2160" i="57"/>
  <c r="G2161" i="57"/>
  <c r="H2161" i="57"/>
  <c r="G2162" i="57"/>
  <c r="H2162" i="57"/>
  <c r="G2163" i="57"/>
  <c r="H2163" i="57"/>
  <c r="G2164" i="57"/>
  <c r="H2164" i="57"/>
  <c r="G2165" i="57"/>
  <c r="H2165" i="57"/>
  <c r="G2166" i="57"/>
  <c r="H2166" i="57"/>
  <c r="G2167" i="57"/>
  <c r="H2167" i="57"/>
  <c r="G2168" i="57"/>
  <c r="H2168" i="57"/>
  <c r="G2169" i="57"/>
  <c r="H2169" i="57"/>
  <c r="G2170" i="57"/>
  <c r="H2170" i="57"/>
  <c r="G2171" i="57"/>
  <c r="H2171" i="57"/>
  <c r="G2172" i="57"/>
  <c r="H2172" i="57"/>
  <c r="G2173" i="57"/>
  <c r="H2173" i="57"/>
  <c r="G2174" i="57"/>
  <c r="H2174" i="57"/>
  <c r="G2175" i="57"/>
  <c r="H2175" i="57"/>
  <c r="G2176" i="57"/>
  <c r="H2176" i="57"/>
  <c r="G2177" i="57"/>
  <c r="H2177" i="57"/>
  <c r="G2178" i="57"/>
  <c r="H2178" i="57"/>
  <c r="G2179" i="57"/>
  <c r="H2179" i="57"/>
  <c r="G2180" i="57"/>
  <c r="H2180" i="57"/>
  <c r="G2181" i="57"/>
  <c r="H2181" i="57"/>
  <c r="G2182" i="57"/>
  <c r="H2182" i="57"/>
  <c r="G2183" i="57"/>
  <c r="H2183" i="57"/>
  <c r="G2184" i="57"/>
  <c r="H2184" i="57"/>
  <c r="G2185" i="57"/>
  <c r="H2185" i="57"/>
  <c r="G2186" i="57"/>
  <c r="H2186" i="57"/>
  <c r="G2187" i="57"/>
  <c r="H2187" i="57"/>
  <c r="G2188" i="57"/>
  <c r="H2188" i="57"/>
  <c r="G2189" i="57"/>
  <c r="H2189" i="57"/>
  <c r="G2190" i="57"/>
  <c r="H2190" i="57"/>
  <c r="G2191" i="57"/>
  <c r="H2191" i="57"/>
  <c r="G2192" i="57"/>
  <c r="H2192" i="57"/>
  <c r="G2193" i="57"/>
  <c r="H2193" i="57"/>
  <c r="G2194" i="57"/>
  <c r="H2194" i="57"/>
  <c r="G2195" i="57"/>
  <c r="H2195" i="57"/>
  <c r="G2196" i="57"/>
  <c r="H2196" i="57"/>
  <c r="G2197" i="57"/>
  <c r="H2197" i="57"/>
  <c r="G2198" i="57"/>
  <c r="H2198" i="57"/>
  <c r="G2199" i="57"/>
  <c r="H2199" i="57"/>
  <c r="G2200" i="57"/>
  <c r="H2200" i="57"/>
  <c r="G2201" i="57"/>
  <c r="H2201" i="57"/>
  <c r="G2202" i="57"/>
  <c r="H2202" i="57"/>
  <c r="G2203" i="57"/>
  <c r="H2203" i="57"/>
  <c r="G2204" i="57"/>
  <c r="H2204" i="57"/>
  <c r="G2205" i="57"/>
  <c r="H2205" i="57"/>
  <c r="G2206" i="57"/>
  <c r="H2206" i="57"/>
  <c r="G2207" i="57"/>
  <c r="H2207" i="57"/>
  <c r="G2208" i="57"/>
  <c r="H2208" i="57"/>
  <c r="G2209" i="57"/>
  <c r="H2209" i="57"/>
  <c r="G2210" i="57"/>
  <c r="H2210" i="57"/>
  <c r="G2211" i="57"/>
  <c r="H2211" i="57"/>
  <c r="G2212" i="57"/>
  <c r="H2212" i="57"/>
  <c r="G2213" i="57"/>
  <c r="H2213" i="57"/>
  <c r="G2214" i="57"/>
  <c r="H2214" i="57"/>
  <c r="G2215" i="57"/>
  <c r="H2215" i="57"/>
  <c r="G2216" i="57"/>
  <c r="H2216" i="57"/>
  <c r="G2217" i="57"/>
  <c r="H2217" i="57"/>
  <c r="G2218" i="57"/>
  <c r="H2218" i="57"/>
  <c r="G2219" i="57"/>
  <c r="H2219" i="57"/>
  <c r="G2220" i="57"/>
  <c r="H2220" i="57"/>
  <c r="G2221" i="57"/>
  <c r="H2221" i="57"/>
  <c r="G2222" i="57"/>
  <c r="H2222" i="57"/>
  <c r="G2223" i="57"/>
  <c r="H2223" i="57"/>
  <c r="G2224" i="57"/>
  <c r="H2224" i="57"/>
  <c r="G2225" i="57"/>
  <c r="H2225" i="57"/>
  <c r="G2226" i="57"/>
  <c r="H2226" i="57"/>
  <c r="G2227" i="57"/>
  <c r="H2227" i="57"/>
  <c r="G2228" i="57"/>
  <c r="H2228" i="57"/>
  <c r="G2229" i="57"/>
  <c r="H2229" i="57"/>
  <c r="G2230" i="57"/>
  <c r="H2230" i="57"/>
  <c r="G2231" i="57"/>
  <c r="H2231" i="57"/>
  <c r="G2232" i="57"/>
  <c r="H2232" i="57"/>
  <c r="G2233" i="57"/>
  <c r="H2233" i="57"/>
  <c r="G2234" i="57"/>
  <c r="H2234" i="57"/>
  <c r="G2235" i="57"/>
  <c r="H2235" i="57"/>
  <c r="G2236" i="57"/>
  <c r="H2236" i="57"/>
  <c r="G2237" i="57"/>
  <c r="H2237" i="57"/>
  <c r="G2238" i="57"/>
  <c r="H2238" i="57"/>
  <c r="G2239" i="57"/>
  <c r="H2239" i="57"/>
  <c r="G2240" i="57"/>
  <c r="H2240" i="57"/>
  <c r="G2241" i="57"/>
  <c r="H2241" i="57"/>
  <c r="G2242" i="57"/>
  <c r="H2242" i="57"/>
  <c r="G2243" i="57"/>
  <c r="H2243" i="57"/>
  <c r="G2244" i="57"/>
  <c r="H2244" i="57"/>
  <c r="G2245" i="57"/>
  <c r="H2245" i="57"/>
  <c r="G2246" i="57"/>
  <c r="H2246" i="57"/>
  <c r="G2247" i="57"/>
  <c r="H2247" i="57"/>
  <c r="G2248" i="57"/>
  <c r="H2248" i="57"/>
  <c r="G2249" i="57"/>
  <c r="H2249" i="57"/>
  <c r="G2250" i="57"/>
  <c r="H2250" i="57"/>
  <c r="G2251" i="57"/>
  <c r="H2251" i="57"/>
  <c r="G2252" i="57"/>
  <c r="H2252" i="57"/>
  <c r="G2253" i="57"/>
  <c r="H2253" i="57"/>
  <c r="G2254" i="57"/>
  <c r="H2254" i="57"/>
  <c r="G2255" i="57"/>
  <c r="H2255" i="57"/>
  <c r="G2256" i="57"/>
  <c r="H2256" i="57"/>
  <c r="G2257" i="57"/>
  <c r="H2257" i="57"/>
  <c r="G2258" i="57"/>
  <c r="H2258" i="57"/>
  <c r="G2259" i="57"/>
  <c r="H2259" i="57"/>
  <c r="G2260" i="57"/>
  <c r="H2260" i="57"/>
  <c r="G2261" i="57"/>
  <c r="H2261" i="57"/>
  <c r="G2262" i="57"/>
  <c r="H2262" i="57"/>
  <c r="G2263" i="57"/>
  <c r="H2263" i="57"/>
  <c r="G2264" i="57"/>
  <c r="H2264" i="57"/>
  <c r="G2265" i="57"/>
  <c r="H2265" i="57"/>
  <c r="G2266" i="57"/>
  <c r="H2266" i="57"/>
  <c r="G2267" i="57"/>
  <c r="H2267" i="57"/>
  <c r="G2268" i="57"/>
  <c r="H2268" i="57"/>
  <c r="G2269" i="57"/>
  <c r="H2269" i="57"/>
  <c r="G2270" i="57"/>
  <c r="H2270" i="57"/>
  <c r="G2271" i="57"/>
  <c r="H2271" i="57"/>
  <c r="G2272" i="57"/>
  <c r="H2272" i="57"/>
  <c r="G2273" i="57"/>
  <c r="H2273" i="57"/>
  <c r="G2274" i="57"/>
  <c r="H2274" i="57"/>
  <c r="G2275" i="57"/>
  <c r="H2275" i="57"/>
  <c r="G2276" i="57"/>
  <c r="H2276" i="57"/>
  <c r="G2277" i="57"/>
  <c r="H2277" i="57"/>
  <c r="G2278" i="57"/>
  <c r="H2278" i="57"/>
  <c r="G2279" i="57"/>
  <c r="H2279" i="57"/>
  <c r="G2280" i="57"/>
  <c r="H2280" i="57"/>
  <c r="G2281" i="57"/>
  <c r="H2281" i="57"/>
  <c r="G2282" i="57"/>
  <c r="H2282" i="57"/>
  <c r="G2283" i="57"/>
  <c r="H2283" i="57"/>
  <c r="G2284" i="57"/>
  <c r="H2284" i="57"/>
  <c r="G2285" i="57"/>
  <c r="H2285" i="57"/>
  <c r="G2286" i="57"/>
  <c r="H2286" i="57"/>
  <c r="G2287" i="57"/>
  <c r="H2287" i="57"/>
  <c r="G2288" i="57"/>
  <c r="H2288" i="57"/>
  <c r="G2289" i="57"/>
  <c r="H2289" i="57"/>
  <c r="G2290" i="57"/>
  <c r="H2290" i="57"/>
  <c r="G2291" i="57"/>
  <c r="H2291" i="57"/>
  <c r="G2292" i="57"/>
  <c r="H2292" i="57"/>
  <c r="G2293" i="57"/>
  <c r="H2293" i="57"/>
  <c r="G2294" i="57"/>
  <c r="H2294" i="57"/>
  <c r="G2295" i="57"/>
  <c r="H2295" i="57"/>
  <c r="G2296" i="57"/>
  <c r="H2296" i="57"/>
  <c r="G2297" i="57"/>
  <c r="H2297" i="57"/>
  <c r="G2298" i="57"/>
  <c r="H2298" i="57"/>
  <c r="G2299" i="57"/>
  <c r="H2299" i="57"/>
  <c r="G2300" i="57"/>
  <c r="H2300" i="57"/>
  <c r="G2301" i="57"/>
  <c r="H2301" i="57"/>
  <c r="G2302" i="57"/>
  <c r="H2302" i="57"/>
  <c r="G2303" i="57"/>
  <c r="H2303" i="57"/>
  <c r="G2304" i="57"/>
  <c r="H2304" i="57"/>
  <c r="G2305" i="57"/>
  <c r="H2305" i="57"/>
  <c r="G2306" i="57"/>
  <c r="H2306" i="57"/>
  <c r="G2307" i="57"/>
  <c r="H2307" i="57"/>
  <c r="G2308" i="57"/>
  <c r="H2308" i="57"/>
  <c r="G2309" i="57"/>
  <c r="H2309" i="57"/>
  <c r="G2310" i="57"/>
  <c r="H2310" i="57"/>
  <c r="G2311" i="57"/>
  <c r="H2311" i="57"/>
  <c r="G2312" i="57"/>
  <c r="H2312" i="57"/>
  <c r="G2313" i="57"/>
  <c r="H2313" i="57"/>
  <c r="G2314" i="57"/>
  <c r="H2314" i="57"/>
  <c r="G2315" i="57"/>
  <c r="H2315" i="57"/>
  <c r="G2316" i="57"/>
  <c r="H2316" i="57"/>
  <c r="G2317" i="57"/>
  <c r="H2317" i="57"/>
  <c r="G2318" i="57"/>
  <c r="H2318" i="57"/>
  <c r="G2319" i="57"/>
  <c r="H2319" i="57"/>
  <c r="G2320" i="57"/>
  <c r="H2320" i="57"/>
  <c r="G2321" i="57"/>
  <c r="H2321" i="57"/>
  <c r="G2322" i="57"/>
  <c r="H2322" i="57"/>
  <c r="G2323" i="57"/>
  <c r="H2323" i="57"/>
  <c r="G2324" i="57"/>
  <c r="H2324" i="57"/>
  <c r="G2325" i="57"/>
  <c r="H2325" i="57"/>
  <c r="G2326" i="57"/>
  <c r="H2326" i="57"/>
  <c r="G2327" i="57"/>
  <c r="H2327" i="57"/>
  <c r="G2328" i="57"/>
  <c r="H2328" i="57"/>
  <c r="G2329" i="57"/>
  <c r="H2329" i="57"/>
  <c r="G2330" i="57"/>
  <c r="H2330" i="57"/>
  <c r="G2331" i="57"/>
  <c r="H2331" i="57"/>
  <c r="G2332" i="57"/>
  <c r="H2332" i="57"/>
  <c r="G2333" i="57"/>
  <c r="H2333" i="57"/>
  <c r="G2334" i="57"/>
  <c r="H2334" i="57"/>
  <c r="G2335" i="57"/>
  <c r="H2335" i="57"/>
  <c r="G2336" i="57"/>
  <c r="H2336" i="57"/>
  <c r="G2337" i="57"/>
  <c r="H2337" i="57"/>
  <c r="G2338" i="57"/>
  <c r="H2338" i="57"/>
  <c r="G2339" i="57"/>
  <c r="H2339" i="57"/>
  <c r="G2340" i="57"/>
  <c r="H2340" i="57"/>
  <c r="G2341" i="57"/>
  <c r="H2341" i="57"/>
  <c r="G2342" i="57"/>
  <c r="H2342" i="57"/>
  <c r="G2343" i="57"/>
  <c r="H2343" i="57"/>
  <c r="G2344" i="57"/>
  <c r="H2344" i="57"/>
  <c r="G2345" i="57"/>
  <c r="H2345" i="57"/>
  <c r="G2346" i="57"/>
  <c r="H2346" i="57"/>
  <c r="G2347" i="57"/>
  <c r="H2347" i="57"/>
  <c r="G2348" i="57"/>
  <c r="H2348" i="57"/>
  <c r="G2349" i="57"/>
  <c r="H2349" i="57"/>
  <c r="G2350" i="57"/>
  <c r="H2350" i="57"/>
  <c r="G2351" i="57"/>
  <c r="H2351" i="57"/>
  <c r="G2352" i="57"/>
  <c r="H2352" i="57"/>
  <c r="G2353" i="57"/>
  <c r="H2353" i="57"/>
  <c r="G2354" i="57"/>
  <c r="H2354" i="57"/>
  <c r="G2355" i="57"/>
  <c r="H2355" i="57"/>
  <c r="G2356" i="57"/>
  <c r="H2356" i="57"/>
  <c r="G2357" i="57"/>
  <c r="H2357" i="57"/>
  <c r="G2358" i="57"/>
  <c r="H2358" i="57"/>
  <c r="G2359" i="57"/>
  <c r="H2359" i="57"/>
  <c r="G2360" i="57"/>
  <c r="H2360" i="57"/>
  <c r="G2361" i="57"/>
  <c r="H2361" i="57"/>
  <c r="G2362" i="57"/>
  <c r="H2362" i="57"/>
  <c r="G2363" i="57"/>
  <c r="H2363" i="57"/>
  <c r="G2364" i="57"/>
  <c r="H2364" i="57"/>
  <c r="G2365" i="57"/>
  <c r="H2365" i="57"/>
  <c r="G2366" i="57"/>
  <c r="H2366" i="57"/>
  <c r="G2367" i="57"/>
  <c r="H2367" i="57"/>
  <c r="G2368" i="57"/>
  <c r="H2368" i="57"/>
  <c r="G2369" i="57"/>
  <c r="H2369" i="57"/>
  <c r="G2370" i="57"/>
  <c r="H2370" i="57"/>
  <c r="G2371" i="57"/>
  <c r="H2371" i="57"/>
  <c r="G2372" i="57"/>
  <c r="H2372" i="57"/>
  <c r="G2373" i="57"/>
  <c r="H2373" i="57"/>
  <c r="G2374" i="57"/>
  <c r="H2374" i="57"/>
  <c r="G2375" i="57"/>
  <c r="H2375" i="57"/>
  <c r="G2376" i="57"/>
  <c r="H2376" i="57"/>
  <c r="G2377" i="57"/>
  <c r="H2377" i="57"/>
  <c r="G2378" i="57"/>
  <c r="H2378" i="57"/>
  <c r="G2379" i="57"/>
  <c r="H2379" i="57"/>
  <c r="G2380" i="57"/>
  <c r="H2380" i="57"/>
  <c r="G2381" i="57"/>
  <c r="H2381" i="57"/>
  <c r="G2382" i="57"/>
  <c r="H2382" i="57"/>
  <c r="G2383" i="57"/>
  <c r="H2383" i="57"/>
  <c r="G2384" i="57"/>
  <c r="H2384" i="57"/>
  <c r="G2385" i="57"/>
  <c r="H2385" i="57"/>
  <c r="G2386" i="57"/>
  <c r="H2386" i="57"/>
  <c r="G2387" i="57"/>
  <c r="H2387" i="57"/>
  <c r="G2388" i="57"/>
  <c r="H2388" i="57"/>
  <c r="G2389" i="57"/>
  <c r="H2389" i="57"/>
  <c r="G2390" i="57"/>
  <c r="H2390" i="57"/>
  <c r="G2391" i="57"/>
  <c r="H2391" i="57"/>
  <c r="G2392" i="57"/>
  <c r="H2392" i="57"/>
  <c r="G2393" i="57"/>
  <c r="H2393" i="57"/>
  <c r="G2394" i="57"/>
  <c r="H2394" i="57"/>
  <c r="G2395" i="57"/>
  <c r="H2395" i="57"/>
  <c r="G2396" i="57"/>
  <c r="H2396" i="57"/>
  <c r="G2397" i="57"/>
  <c r="H2397" i="57"/>
  <c r="G2398" i="57"/>
  <c r="H2398" i="57"/>
  <c r="G2399" i="57"/>
  <c r="H2399" i="57"/>
  <c r="G2400" i="57"/>
  <c r="H2400" i="57"/>
  <c r="G2401" i="57"/>
  <c r="H2401" i="57"/>
  <c r="G2402" i="57"/>
  <c r="H2402" i="57"/>
  <c r="G2403" i="57"/>
  <c r="H2403" i="57"/>
  <c r="G2404" i="57"/>
  <c r="H2404" i="57"/>
  <c r="G2405" i="57"/>
  <c r="H2405" i="57"/>
  <c r="G2406" i="57"/>
  <c r="H2406" i="57"/>
  <c r="G2407" i="57"/>
  <c r="H2407" i="57"/>
  <c r="G2408" i="57"/>
  <c r="H2408" i="57"/>
  <c r="G2409" i="57"/>
  <c r="H2409" i="57"/>
  <c r="G2410" i="57"/>
  <c r="H2410" i="57"/>
  <c r="G2411" i="57"/>
  <c r="H2411" i="57"/>
  <c r="G2412" i="57"/>
  <c r="H2412" i="57"/>
  <c r="G2413" i="57"/>
  <c r="H2413" i="57"/>
  <c r="G2414" i="57"/>
  <c r="H2414" i="57"/>
  <c r="G2415" i="57"/>
  <c r="H2415" i="57"/>
  <c r="G2416" i="57"/>
  <c r="H2416" i="57"/>
  <c r="G2417" i="57"/>
  <c r="H2417" i="57"/>
  <c r="G2418" i="57"/>
  <c r="H2418" i="57"/>
  <c r="G2419" i="57"/>
  <c r="H2419" i="57"/>
  <c r="G2420" i="57"/>
  <c r="H2420" i="57"/>
  <c r="G2421" i="57"/>
  <c r="H2421" i="57"/>
  <c r="G2422" i="57"/>
  <c r="H2422" i="57"/>
  <c r="G2423" i="57"/>
  <c r="H2423" i="57"/>
  <c r="G2424" i="57"/>
  <c r="H2424" i="57"/>
  <c r="G2425" i="57"/>
  <c r="H2425" i="57"/>
  <c r="G2426" i="57"/>
  <c r="H2426" i="57"/>
  <c r="G2427" i="57"/>
  <c r="H2427" i="57"/>
  <c r="G2428" i="57"/>
  <c r="H2428" i="57"/>
  <c r="G2429" i="57"/>
  <c r="H2429" i="57"/>
  <c r="G2430" i="57"/>
  <c r="H2430" i="57"/>
  <c r="G2431" i="57"/>
  <c r="H2431" i="57"/>
  <c r="G2432" i="57"/>
  <c r="H2432" i="57"/>
  <c r="G2433" i="57"/>
  <c r="H2433" i="57"/>
  <c r="G2434" i="57"/>
  <c r="H2434" i="57"/>
  <c r="G2435" i="57"/>
  <c r="H2435" i="57"/>
  <c r="G2436" i="57"/>
  <c r="H2436" i="57"/>
  <c r="G2437" i="57"/>
  <c r="H2437" i="57"/>
  <c r="G2438" i="57"/>
  <c r="H2438" i="57"/>
  <c r="G2439" i="57"/>
  <c r="H2439" i="57"/>
  <c r="G2440" i="57"/>
  <c r="H2440" i="57"/>
  <c r="G2441" i="57"/>
  <c r="H2441" i="57"/>
  <c r="G2442" i="57"/>
  <c r="H2442" i="57"/>
  <c r="G2443" i="57"/>
  <c r="H2443" i="57"/>
  <c r="G2444" i="57"/>
  <c r="H2444" i="57"/>
  <c r="G2445" i="57"/>
  <c r="H2445" i="57"/>
  <c r="G2446" i="57"/>
  <c r="H2446" i="57"/>
  <c r="G2447" i="57"/>
  <c r="H2447" i="57"/>
  <c r="G2448" i="57"/>
  <c r="H2448" i="57"/>
  <c r="G2449" i="57"/>
  <c r="H2449" i="57"/>
  <c r="G2450" i="57"/>
  <c r="H2450" i="57"/>
  <c r="G2451" i="57"/>
  <c r="H2451" i="57"/>
  <c r="G2452" i="57"/>
  <c r="H2452" i="57"/>
  <c r="G2453" i="57"/>
  <c r="H2453" i="57"/>
  <c r="G2454" i="57"/>
  <c r="H2454" i="57"/>
  <c r="G2455" i="57"/>
  <c r="H2455" i="57"/>
  <c r="G2456" i="57"/>
  <c r="H2456" i="57"/>
  <c r="G2457" i="57"/>
  <c r="H2457" i="57"/>
  <c r="G2458" i="57"/>
  <c r="H2458" i="57"/>
  <c r="G2459" i="57"/>
  <c r="H2459" i="57"/>
  <c r="G2460" i="57"/>
  <c r="H2460" i="57"/>
  <c r="G2461" i="57"/>
  <c r="H2461" i="57"/>
  <c r="G2462" i="57"/>
  <c r="H2462" i="57"/>
  <c r="G2463" i="57"/>
  <c r="H2463" i="57"/>
  <c r="G2464" i="57"/>
  <c r="H2464" i="57"/>
  <c r="G2465" i="57"/>
  <c r="H2465" i="57"/>
  <c r="G2466" i="57"/>
  <c r="H2466" i="57"/>
  <c r="G2467" i="57"/>
  <c r="H2467" i="57"/>
  <c r="G2468" i="57"/>
  <c r="H2468" i="57"/>
  <c r="G2469" i="57"/>
  <c r="H2469" i="57"/>
  <c r="G2470" i="57"/>
  <c r="H2470" i="57"/>
  <c r="G2471" i="57"/>
  <c r="H2471" i="57"/>
  <c r="G2472" i="57"/>
  <c r="H2472" i="57"/>
  <c r="G2473" i="57"/>
  <c r="H2473" i="57"/>
  <c r="G2474" i="57"/>
  <c r="H2474" i="57"/>
  <c r="G2475" i="57"/>
  <c r="H2475" i="57"/>
  <c r="G2476" i="57"/>
  <c r="H2476" i="57"/>
  <c r="G2477" i="57"/>
  <c r="H2477" i="57"/>
  <c r="G2478" i="57"/>
  <c r="H2478" i="57"/>
  <c r="G2479" i="57"/>
  <c r="H2479" i="57"/>
  <c r="G2480" i="57"/>
  <c r="H2480" i="57"/>
  <c r="G2481" i="57"/>
  <c r="H2481" i="57"/>
  <c r="G2482" i="57"/>
  <c r="H2482" i="57"/>
  <c r="G2483" i="57"/>
  <c r="H2483" i="57"/>
  <c r="G2484" i="57"/>
  <c r="H2484" i="57"/>
  <c r="G2485" i="57"/>
  <c r="H2485" i="57"/>
  <c r="G2486" i="57"/>
  <c r="H2486" i="57"/>
  <c r="G2487" i="57"/>
  <c r="H2487" i="57"/>
  <c r="G2488" i="57"/>
  <c r="H2488" i="57"/>
  <c r="G2489" i="57"/>
  <c r="H2489" i="57"/>
  <c r="G2490" i="57"/>
  <c r="H2490" i="57"/>
  <c r="G2491" i="57"/>
  <c r="H2491" i="57"/>
  <c r="G2492" i="57"/>
  <c r="H2492" i="57"/>
  <c r="G2493" i="57"/>
  <c r="H2493" i="57"/>
  <c r="G2494" i="57"/>
  <c r="H2494" i="57"/>
  <c r="G2495" i="57"/>
  <c r="H2495" i="57"/>
  <c r="G2496" i="57"/>
  <c r="H2496" i="57"/>
  <c r="G2497" i="57"/>
  <c r="H2497" i="57"/>
  <c r="G2498" i="57"/>
  <c r="H2498" i="57"/>
  <c r="G2499" i="57"/>
  <c r="H2499" i="57"/>
  <c r="G2500" i="57"/>
  <c r="H2500" i="57"/>
  <c r="G2501" i="57"/>
  <c r="H2501" i="57"/>
  <c r="G2502" i="57"/>
  <c r="H2502" i="57"/>
  <c r="G2503" i="57"/>
  <c r="H2503" i="57"/>
  <c r="G2504" i="57"/>
  <c r="H2504" i="57"/>
  <c r="G2505" i="57"/>
  <c r="H2505" i="57"/>
  <c r="G2506" i="57"/>
  <c r="H2506" i="57"/>
  <c r="G2507" i="57"/>
  <c r="H2507" i="57"/>
  <c r="G2508" i="57"/>
  <c r="H2508" i="57"/>
  <c r="G2509" i="57"/>
  <c r="H2509" i="57"/>
  <c r="G2510" i="57"/>
  <c r="H2510" i="57"/>
  <c r="G2511" i="57"/>
  <c r="H2511" i="57"/>
  <c r="G2512" i="57"/>
  <c r="H2512" i="57"/>
  <c r="G2513" i="57"/>
  <c r="H2513" i="57"/>
  <c r="G2514" i="57"/>
  <c r="H2514" i="57"/>
  <c r="G2515" i="57"/>
  <c r="H2515" i="57"/>
  <c r="G2516" i="57"/>
  <c r="H2516" i="57"/>
  <c r="G2517" i="57"/>
  <c r="H2517" i="57"/>
  <c r="G2518" i="57"/>
  <c r="H2518" i="57"/>
  <c r="G2519" i="57"/>
  <c r="H2519" i="57"/>
  <c r="G2520" i="57"/>
  <c r="H2520" i="57"/>
  <c r="G2521" i="57"/>
  <c r="H2521" i="57"/>
  <c r="G2522" i="57"/>
  <c r="H2522" i="57"/>
  <c r="G2523" i="57"/>
  <c r="H2523" i="57"/>
  <c r="G2524" i="57"/>
  <c r="H2524" i="57"/>
  <c r="G2525" i="57"/>
  <c r="H2525" i="57"/>
  <c r="G2526" i="57"/>
  <c r="H2526" i="57"/>
  <c r="G2527" i="57"/>
  <c r="H2527" i="57"/>
  <c r="G2528" i="57"/>
  <c r="H2528" i="57"/>
  <c r="G2529" i="57"/>
  <c r="H2529" i="57"/>
  <c r="G2530" i="57"/>
  <c r="H2530" i="57"/>
  <c r="G2531" i="57"/>
  <c r="H2531" i="57"/>
  <c r="G2532" i="57"/>
  <c r="H2532" i="57"/>
  <c r="G2533" i="57"/>
  <c r="H2533" i="57"/>
  <c r="G2534" i="57"/>
  <c r="H2534" i="57"/>
  <c r="G2535" i="57"/>
  <c r="H2535" i="57"/>
  <c r="G2536" i="57"/>
  <c r="H2536" i="57"/>
  <c r="G2537" i="57"/>
  <c r="H2537" i="57"/>
  <c r="G2538" i="57"/>
  <c r="H2538" i="57"/>
  <c r="G2539" i="57"/>
  <c r="H2539" i="57"/>
  <c r="G2540" i="57"/>
  <c r="H2540" i="57"/>
  <c r="G2541" i="57"/>
  <c r="H2541" i="57"/>
  <c r="G2542" i="57"/>
  <c r="H2542" i="57"/>
  <c r="G2543" i="57"/>
  <c r="H2543" i="57"/>
  <c r="G2544" i="57"/>
  <c r="H2544" i="57"/>
  <c r="G2545" i="57"/>
  <c r="H2545" i="57"/>
  <c r="G2546" i="57"/>
  <c r="H2546" i="57"/>
  <c r="G2547" i="57"/>
  <c r="H2547" i="57"/>
  <c r="G2548" i="57"/>
  <c r="H2548" i="57"/>
  <c r="G2549" i="57"/>
  <c r="H2549" i="57"/>
  <c r="G2550" i="57"/>
  <c r="H2550" i="57"/>
  <c r="G2551" i="57"/>
  <c r="H2551" i="57"/>
  <c r="G2552" i="57"/>
  <c r="H2552" i="57"/>
  <c r="G2553" i="57"/>
  <c r="H2553" i="57"/>
  <c r="G2554" i="57"/>
  <c r="H2554" i="57"/>
  <c r="G2555" i="57"/>
  <c r="H2555" i="57"/>
  <c r="G2556" i="57"/>
  <c r="H2556" i="57"/>
  <c r="G2557" i="57"/>
  <c r="H2557" i="57"/>
  <c r="G2558" i="57"/>
  <c r="H2558" i="57"/>
  <c r="G2559" i="57"/>
  <c r="H2559" i="57"/>
  <c r="G2560" i="57"/>
  <c r="H2560" i="57"/>
  <c r="G2561" i="57"/>
  <c r="H2561" i="57"/>
  <c r="G2562" i="57"/>
  <c r="H2562" i="57"/>
  <c r="G2563" i="57"/>
  <c r="H2563" i="57"/>
  <c r="G2564" i="57"/>
  <c r="H2564" i="57"/>
  <c r="G2565" i="57"/>
  <c r="H2565" i="57"/>
  <c r="G2566" i="57"/>
  <c r="H2566" i="57"/>
  <c r="G2567" i="57"/>
  <c r="H2567" i="57"/>
  <c r="G2568" i="57"/>
  <c r="H2568" i="57"/>
  <c r="G2569" i="57"/>
  <c r="H2569" i="57"/>
  <c r="G2570" i="57"/>
  <c r="H2570" i="57"/>
  <c r="G2571" i="57"/>
  <c r="H2571" i="57"/>
  <c r="G2572" i="57"/>
  <c r="H2572" i="57"/>
  <c r="G2573" i="57"/>
  <c r="H2573" i="57"/>
  <c r="G2574" i="57"/>
  <c r="H2574" i="57"/>
  <c r="G2575" i="57"/>
  <c r="H2575" i="57"/>
  <c r="G2576" i="57"/>
  <c r="H2576" i="57"/>
  <c r="G2577" i="57"/>
  <c r="H2577" i="57"/>
  <c r="G2578" i="57"/>
  <c r="H2578" i="57"/>
  <c r="G2579" i="57"/>
  <c r="H2579" i="57"/>
  <c r="G2580" i="57"/>
  <c r="H2580" i="57"/>
  <c r="G2581" i="57"/>
  <c r="H2581" i="57"/>
  <c r="G2582" i="57"/>
  <c r="H2582" i="57"/>
  <c r="G2583" i="57"/>
  <c r="H2583" i="57"/>
  <c r="G2584" i="57"/>
  <c r="H2584" i="57"/>
  <c r="G2585" i="57"/>
  <c r="H2585" i="57"/>
  <c r="G2586" i="57"/>
  <c r="H2586" i="57"/>
  <c r="G2587" i="57"/>
  <c r="H2587" i="57"/>
  <c r="G2588" i="57"/>
  <c r="H2588" i="57"/>
  <c r="G2589" i="57"/>
  <c r="H2589" i="57"/>
  <c r="G2590" i="57"/>
  <c r="H2590" i="57"/>
  <c r="G2591" i="57"/>
  <c r="H2591" i="57"/>
  <c r="G2592" i="57"/>
  <c r="H2592" i="57"/>
  <c r="G2593" i="57"/>
  <c r="H2593" i="57"/>
  <c r="G2594" i="57"/>
  <c r="H2594" i="57"/>
  <c r="G2595" i="57"/>
  <c r="H2595" i="57"/>
  <c r="G2596" i="57"/>
  <c r="H2596" i="57"/>
  <c r="G2597" i="57"/>
  <c r="H2597" i="57"/>
  <c r="G2598" i="57"/>
  <c r="H2598" i="57"/>
  <c r="G2599" i="57"/>
  <c r="H2599" i="57"/>
  <c r="G2600" i="57"/>
  <c r="H2600" i="57"/>
  <c r="G2601" i="57"/>
  <c r="H2601" i="57"/>
  <c r="G2602" i="57"/>
  <c r="H2602" i="57"/>
  <c r="G2603" i="57"/>
  <c r="H2603" i="57"/>
  <c r="G2604" i="57"/>
  <c r="H2604" i="57"/>
  <c r="G2605" i="57"/>
  <c r="H2605" i="57"/>
  <c r="G2606" i="57"/>
  <c r="H2606" i="57"/>
  <c r="G2607" i="57"/>
  <c r="H2607" i="57"/>
  <c r="G2608" i="57"/>
  <c r="H2608" i="57"/>
  <c r="G2609" i="57"/>
  <c r="H2609" i="57"/>
  <c r="G2610" i="57"/>
  <c r="H2610" i="57"/>
  <c r="G2611" i="57"/>
  <c r="H2611" i="57"/>
  <c r="G2612" i="57"/>
  <c r="H2612" i="57"/>
  <c r="G2613" i="57"/>
  <c r="H2613" i="57"/>
  <c r="G2614" i="57"/>
  <c r="H2614" i="57"/>
  <c r="G2615" i="57"/>
  <c r="H2615" i="57"/>
  <c r="G2616" i="57"/>
  <c r="H2616" i="57"/>
  <c r="G2617" i="57"/>
  <c r="H2617" i="57"/>
  <c r="G2618" i="57"/>
  <c r="H2618" i="57"/>
  <c r="G2619" i="57"/>
  <c r="H2619" i="57"/>
  <c r="G2620" i="57"/>
  <c r="H2620" i="57"/>
  <c r="G2621" i="57"/>
  <c r="H2621" i="57"/>
  <c r="G2622" i="57"/>
  <c r="H2622" i="57"/>
  <c r="G2623" i="57"/>
  <c r="H2623" i="57"/>
  <c r="G2624" i="57"/>
  <c r="H2624" i="57"/>
  <c r="G2625" i="57"/>
  <c r="H2625" i="57"/>
  <c r="G2626" i="57"/>
  <c r="H2626" i="57"/>
  <c r="G2627" i="57"/>
  <c r="H2627" i="57"/>
  <c r="G2628" i="57"/>
  <c r="H2628" i="57"/>
  <c r="G2629" i="57"/>
  <c r="H2629" i="57"/>
  <c r="G2630" i="57"/>
  <c r="H2630" i="57"/>
  <c r="G2631" i="57"/>
  <c r="H2631" i="57"/>
  <c r="G2632" i="57"/>
  <c r="H2632" i="57"/>
  <c r="G2633" i="57"/>
  <c r="H2633" i="57"/>
  <c r="G2634" i="57"/>
  <c r="H2634" i="57"/>
  <c r="G2635" i="57"/>
  <c r="H2635" i="57"/>
  <c r="G2636" i="57"/>
  <c r="H2636" i="57"/>
  <c r="G2637" i="57"/>
  <c r="H2637" i="57"/>
  <c r="G2638" i="57"/>
  <c r="H2638" i="57"/>
  <c r="G2639" i="57"/>
  <c r="H2639" i="57"/>
  <c r="G2640" i="57"/>
  <c r="H2640" i="57"/>
  <c r="G2641" i="57"/>
  <c r="H2641" i="57"/>
  <c r="G2642" i="57"/>
  <c r="H2642" i="57"/>
  <c r="G2643" i="57"/>
  <c r="H2643" i="57"/>
  <c r="G2644" i="57"/>
  <c r="H2644" i="57"/>
  <c r="G2645" i="57"/>
  <c r="H2645" i="57"/>
  <c r="G2646" i="57"/>
  <c r="H2646" i="57"/>
  <c r="G2647" i="57"/>
  <c r="H2647" i="57"/>
  <c r="G2648" i="57"/>
  <c r="H2648" i="57"/>
  <c r="G2649" i="57"/>
  <c r="H2649" i="57"/>
  <c r="G2650" i="57"/>
  <c r="H2650" i="57"/>
  <c r="G2651" i="57"/>
  <c r="H2651" i="57"/>
  <c r="G2652" i="57"/>
  <c r="H2652" i="57"/>
  <c r="G2653" i="57"/>
  <c r="H2653" i="57"/>
  <c r="G2654" i="57"/>
  <c r="H2654" i="57"/>
  <c r="G2655" i="57"/>
  <c r="H2655" i="57"/>
  <c r="G2656" i="57"/>
  <c r="H2656" i="57"/>
  <c r="G2657" i="57"/>
  <c r="H2657" i="57"/>
  <c r="G2658" i="57"/>
  <c r="H2658" i="57"/>
  <c r="G2659" i="57"/>
  <c r="H2659" i="57"/>
  <c r="G2660" i="57"/>
  <c r="H2660" i="57"/>
  <c r="G2661" i="57"/>
  <c r="H2661" i="57"/>
  <c r="G2662" i="57"/>
  <c r="H2662" i="57"/>
  <c r="G2663" i="57"/>
  <c r="H2663" i="57"/>
  <c r="G2664" i="57"/>
  <c r="H2664" i="57"/>
  <c r="G2665" i="57"/>
  <c r="H2665" i="57"/>
  <c r="G2666" i="57"/>
  <c r="H2666" i="57"/>
  <c r="G2667" i="57"/>
  <c r="H2667" i="57"/>
  <c r="G2668" i="57"/>
  <c r="H2668" i="57"/>
  <c r="G2669" i="57"/>
  <c r="H2669" i="57"/>
  <c r="G2670" i="57"/>
  <c r="H2670" i="57"/>
  <c r="G2671" i="57"/>
  <c r="H2671" i="57"/>
  <c r="G2672" i="57"/>
  <c r="H2672" i="57"/>
  <c r="G2673" i="57"/>
  <c r="H2673" i="57"/>
  <c r="G2674" i="57"/>
  <c r="H2674" i="57"/>
  <c r="G2675" i="57"/>
  <c r="H2675" i="57"/>
  <c r="G2676" i="57"/>
  <c r="H2676" i="57"/>
  <c r="G2677" i="57"/>
  <c r="H2677" i="57"/>
  <c r="G2678" i="57"/>
  <c r="H2678" i="57"/>
  <c r="G2679" i="57"/>
  <c r="H2679" i="57"/>
  <c r="G2680" i="57"/>
  <c r="H2680" i="57"/>
  <c r="G2681" i="57"/>
  <c r="H2681" i="57"/>
  <c r="G2682" i="57"/>
  <c r="H2682" i="57"/>
  <c r="G2683" i="57"/>
  <c r="H2683" i="57"/>
  <c r="G2684" i="57"/>
  <c r="H2684" i="57"/>
  <c r="G2685" i="57"/>
  <c r="H2685" i="57"/>
  <c r="G2686" i="57"/>
  <c r="H2686" i="57"/>
  <c r="G2687" i="57"/>
  <c r="H2687" i="57"/>
  <c r="G2688" i="57"/>
  <c r="H2688" i="57"/>
  <c r="G2689" i="57"/>
  <c r="H2689" i="57"/>
  <c r="G2690" i="57"/>
  <c r="H2690" i="57"/>
  <c r="G2691" i="57"/>
  <c r="H2691" i="57"/>
  <c r="G2692" i="57"/>
  <c r="H2692" i="57"/>
  <c r="G2693" i="57"/>
  <c r="H2693" i="57"/>
  <c r="G2694" i="57"/>
  <c r="H2694" i="57"/>
  <c r="G2695" i="57"/>
  <c r="H2695" i="57"/>
  <c r="G2696" i="57"/>
  <c r="H2696" i="57"/>
  <c r="G2697" i="57"/>
  <c r="H2697" i="57"/>
  <c r="G2698" i="57"/>
  <c r="H2698" i="57"/>
  <c r="G2699" i="57"/>
  <c r="H2699" i="57"/>
  <c r="G2700" i="57"/>
  <c r="H2700" i="57"/>
  <c r="G2701" i="57"/>
  <c r="H2701" i="57"/>
  <c r="G2702" i="57"/>
  <c r="H2702" i="57"/>
  <c r="G2703" i="57"/>
  <c r="H2703" i="57"/>
  <c r="G2704" i="57"/>
  <c r="H2704" i="57"/>
  <c r="G2705" i="57"/>
  <c r="H2705" i="57"/>
  <c r="G2706" i="57"/>
  <c r="H2706" i="57"/>
  <c r="G2707" i="57"/>
  <c r="H2707" i="57"/>
  <c r="G2708" i="57"/>
  <c r="H2708" i="57"/>
  <c r="G2709" i="57"/>
  <c r="H2709" i="57"/>
  <c r="G2710" i="57"/>
  <c r="H2710" i="57"/>
  <c r="G2711" i="57"/>
  <c r="H2711" i="57"/>
  <c r="G2712" i="57"/>
  <c r="H2712" i="57"/>
  <c r="G2713" i="57"/>
  <c r="H2713" i="57"/>
  <c r="G2714" i="57"/>
  <c r="H2714" i="57"/>
  <c r="G2715" i="57"/>
  <c r="H2715" i="57"/>
  <c r="G2716" i="57"/>
  <c r="H2716" i="57"/>
  <c r="G2717" i="57"/>
  <c r="H2717" i="57"/>
  <c r="G2718" i="57"/>
  <c r="H2718" i="57"/>
  <c r="G2719" i="57"/>
  <c r="H2719" i="57"/>
  <c r="G2720" i="57"/>
  <c r="H2720" i="57"/>
  <c r="G2721" i="57"/>
  <c r="H2721" i="57"/>
  <c r="G2722" i="57"/>
  <c r="H2722" i="57"/>
  <c r="G2723" i="57"/>
  <c r="H2723" i="57"/>
  <c r="G2724" i="57"/>
  <c r="H2724" i="57"/>
  <c r="G2725" i="57"/>
  <c r="H2725" i="57"/>
  <c r="G2726" i="57"/>
  <c r="H2726" i="57"/>
  <c r="G2727" i="57"/>
  <c r="H2727" i="57"/>
  <c r="G2728" i="57"/>
  <c r="H2728" i="57"/>
  <c r="G2729" i="57"/>
  <c r="H2729" i="57"/>
  <c r="G2730" i="57"/>
  <c r="H2730" i="57"/>
  <c r="G2731" i="57"/>
  <c r="H2731" i="57"/>
  <c r="G2732" i="57"/>
  <c r="H2732" i="57"/>
  <c r="G2733" i="57"/>
  <c r="H2733" i="57"/>
  <c r="G2734" i="57"/>
  <c r="H2734" i="57"/>
  <c r="G2735" i="57"/>
  <c r="H2735" i="57"/>
  <c r="G2736" i="57"/>
  <c r="H2736" i="57"/>
  <c r="G2737" i="57"/>
  <c r="H2737" i="57"/>
  <c r="G2738" i="57"/>
  <c r="H2738" i="57"/>
  <c r="G2739" i="57"/>
  <c r="H2739" i="57"/>
  <c r="G2740" i="57"/>
  <c r="H2740" i="57"/>
  <c r="G2741" i="57"/>
  <c r="H2741" i="57"/>
  <c r="G2742" i="57"/>
  <c r="H2742" i="57"/>
  <c r="G2743" i="57"/>
  <c r="H2743" i="57"/>
  <c r="G2744" i="57"/>
  <c r="H2744" i="57"/>
  <c r="G2745" i="57"/>
  <c r="H2745" i="57"/>
  <c r="G2746" i="57"/>
  <c r="H2746" i="57"/>
  <c r="G2747" i="57"/>
  <c r="H2747" i="57"/>
  <c r="G2748" i="57"/>
  <c r="H2748" i="57"/>
  <c r="G2749" i="57"/>
  <c r="H2749" i="57"/>
  <c r="G2750" i="57"/>
  <c r="H2750" i="57"/>
  <c r="G2751" i="57"/>
  <c r="H2751" i="57"/>
  <c r="G2752" i="57"/>
  <c r="H2752" i="57"/>
  <c r="G2753" i="57"/>
  <c r="H2753" i="57"/>
  <c r="G2754" i="57"/>
  <c r="H2754" i="57"/>
  <c r="G2755" i="57"/>
  <c r="H2755" i="57"/>
  <c r="G2756" i="57"/>
  <c r="H2756" i="57"/>
  <c r="G2757" i="57"/>
  <c r="H2757" i="57"/>
  <c r="G2758" i="57"/>
  <c r="H2758" i="57"/>
  <c r="G2759" i="57"/>
  <c r="H2759" i="57"/>
  <c r="G2760" i="57"/>
  <c r="H2760" i="57"/>
  <c r="G2761" i="57"/>
  <c r="H2761" i="57"/>
  <c r="G2762" i="57"/>
  <c r="H2762" i="57"/>
  <c r="G2763" i="57"/>
  <c r="H2763" i="57"/>
  <c r="G2764" i="57"/>
  <c r="H2764" i="57"/>
  <c r="G2765" i="57"/>
  <c r="H2765" i="57"/>
  <c r="G2766" i="57"/>
  <c r="H2766" i="57"/>
  <c r="G2767" i="57"/>
  <c r="H2767" i="57"/>
  <c r="G2768" i="57"/>
  <c r="H2768" i="57"/>
  <c r="G2769" i="57"/>
  <c r="H2769" i="57"/>
  <c r="G2770" i="57"/>
  <c r="H2770" i="57"/>
  <c r="G2771" i="57"/>
  <c r="H2771" i="57"/>
  <c r="G2772" i="57"/>
  <c r="H2772" i="57"/>
  <c r="G2773" i="57"/>
  <c r="H2773" i="57"/>
  <c r="G2774" i="57"/>
  <c r="H2774" i="57"/>
  <c r="G2775" i="57"/>
  <c r="H2775" i="57"/>
  <c r="G2776" i="57"/>
  <c r="H2776" i="57"/>
  <c r="G2777" i="57"/>
  <c r="H2777" i="57"/>
  <c r="G2778" i="57"/>
  <c r="H2778" i="57"/>
  <c r="G2779" i="57"/>
  <c r="H2779" i="57"/>
  <c r="G2780" i="57"/>
  <c r="H2780" i="57"/>
  <c r="G2781" i="57"/>
  <c r="H2781" i="57"/>
  <c r="G2782" i="57"/>
  <c r="H2782" i="57"/>
  <c r="G2783" i="57"/>
  <c r="H2783" i="57"/>
  <c r="G2784" i="57"/>
  <c r="H2784" i="57"/>
  <c r="G2785" i="57"/>
  <c r="H2785" i="57"/>
  <c r="G2786" i="57"/>
  <c r="H2786" i="57"/>
  <c r="G2787" i="57"/>
  <c r="H2787" i="57"/>
  <c r="G2788" i="57"/>
  <c r="H2788" i="57"/>
  <c r="G2789" i="57"/>
  <c r="H2789" i="57"/>
  <c r="G2790" i="57"/>
  <c r="H2790" i="57"/>
  <c r="G2791" i="57"/>
  <c r="H2791" i="57"/>
  <c r="G2792" i="57"/>
  <c r="H2792" i="57"/>
  <c r="G2793" i="57"/>
  <c r="H2793" i="57"/>
  <c r="G2794" i="57"/>
  <c r="H2794" i="57"/>
  <c r="G2795" i="57"/>
  <c r="H2795" i="57"/>
  <c r="G2796" i="57"/>
  <c r="H2796" i="57"/>
  <c r="G2797" i="57"/>
  <c r="H2797" i="57"/>
  <c r="G2798" i="57"/>
  <c r="H2798" i="57"/>
  <c r="G2799" i="57"/>
  <c r="H2799" i="57"/>
  <c r="G2800" i="57"/>
  <c r="H2800" i="57"/>
  <c r="G2801" i="57"/>
  <c r="H2801" i="57"/>
  <c r="G2802" i="57"/>
  <c r="H2802" i="57"/>
  <c r="G2803" i="57"/>
  <c r="H2803" i="57"/>
  <c r="G2804" i="57"/>
  <c r="H2804" i="57"/>
  <c r="G2805" i="57"/>
  <c r="H2805" i="57"/>
  <c r="G2806" i="57"/>
  <c r="H2806" i="57"/>
  <c r="G2807" i="57"/>
  <c r="H2807" i="57"/>
  <c r="G2808" i="57"/>
  <c r="H2808" i="57"/>
  <c r="G2809" i="57"/>
  <c r="H2809" i="57"/>
  <c r="G2810" i="57"/>
  <c r="H2810" i="57"/>
  <c r="G2811" i="57"/>
  <c r="H2811" i="57"/>
  <c r="G2812" i="57"/>
  <c r="H2812" i="57"/>
  <c r="G2813" i="57"/>
  <c r="H2813" i="57"/>
  <c r="G2814" i="57"/>
  <c r="H2814" i="57"/>
  <c r="G2815" i="57"/>
  <c r="H2815" i="57"/>
  <c r="G2816" i="57"/>
  <c r="H2816" i="57"/>
  <c r="G2817" i="57"/>
  <c r="H2817" i="57"/>
  <c r="G2818" i="57"/>
  <c r="H2818" i="57"/>
  <c r="G2819" i="57"/>
  <c r="H2819" i="57"/>
  <c r="G2820" i="57"/>
  <c r="H2820" i="57"/>
  <c r="G2821" i="57"/>
  <c r="H2821" i="57"/>
  <c r="G2822" i="57"/>
  <c r="H2822" i="57"/>
  <c r="G2823" i="57"/>
  <c r="H2823" i="57"/>
  <c r="G2824" i="57"/>
  <c r="H2824" i="57"/>
  <c r="G2825" i="57"/>
  <c r="H2825" i="57"/>
  <c r="G2826" i="57"/>
  <c r="H2826" i="57"/>
  <c r="G2827" i="57"/>
  <c r="H2827" i="57"/>
  <c r="G2828" i="57"/>
  <c r="H2828" i="57"/>
  <c r="G2829" i="57"/>
  <c r="H2829" i="57"/>
  <c r="G2830" i="57"/>
  <c r="H2830" i="57"/>
  <c r="G2831" i="57"/>
  <c r="H2831" i="57"/>
  <c r="G2832" i="57"/>
  <c r="H2832" i="57"/>
  <c r="G2833" i="57"/>
  <c r="H2833" i="57"/>
  <c r="G2834" i="57"/>
  <c r="H2834" i="57"/>
  <c r="G2835" i="57"/>
  <c r="H2835" i="57"/>
  <c r="G2836" i="57"/>
  <c r="H2836" i="57"/>
  <c r="G2837" i="57"/>
  <c r="H2837" i="57"/>
  <c r="G2838" i="57"/>
  <c r="H2838" i="57"/>
  <c r="G2839" i="57"/>
  <c r="H2839" i="57"/>
  <c r="G2840" i="57"/>
  <c r="H2840" i="57"/>
  <c r="G2841" i="57"/>
  <c r="H2841" i="57"/>
  <c r="G2842" i="57"/>
  <c r="H2842" i="57"/>
  <c r="G2843" i="57"/>
  <c r="H2843" i="57"/>
  <c r="G2844" i="57"/>
  <c r="H2844" i="57"/>
  <c r="G2845" i="57"/>
  <c r="H2845" i="57"/>
  <c r="G2846" i="57"/>
  <c r="H2846" i="57"/>
  <c r="G2847" i="57"/>
  <c r="H2847" i="57"/>
  <c r="G2848" i="57"/>
  <c r="H2848" i="57"/>
  <c r="G2849" i="57"/>
  <c r="H2849" i="57"/>
  <c r="G2850" i="57"/>
  <c r="H2850" i="57"/>
  <c r="G2851" i="57"/>
  <c r="H2851" i="57"/>
  <c r="G2852" i="57"/>
  <c r="H2852" i="57"/>
  <c r="G2853" i="57"/>
  <c r="H2853" i="57"/>
  <c r="G2854" i="57"/>
  <c r="H2854" i="57"/>
  <c r="G2855" i="57"/>
  <c r="H2855" i="57"/>
  <c r="G2856" i="57"/>
  <c r="H2856" i="57"/>
  <c r="G2857" i="57"/>
  <c r="H2857" i="57"/>
  <c r="G2858" i="57"/>
  <c r="H2858" i="57"/>
  <c r="G2859" i="57"/>
  <c r="H2859" i="57"/>
  <c r="G2860" i="57"/>
  <c r="H2860" i="57"/>
  <c r="G2861" i="57"/>
  <c r="H2861" i="57"/>
  <c r="G2862" i="57"/>
  <c r="H2862" i="57"/>
  <c r="G2863" i="57"/>
  <c r="H2863" i="57"/>
  <c r="G2864" i="57"/>
  <c r="H2864" i="57"/>
  <c r="G2865" i="57"/>
  <c r="H2865" i="57"/>
  <c r="G2866" i="57"/>
  <c r="H2866" i="57"/>
  <c r="G2867" i="57"/>
  <c r="H2867" i="57"/>
  <c r="G2868" i="57"/>
  <c r="H2868" i="57"/>
  <c r="G2869" i="57"/>
  <c r="H2869" i="57"/>
  <c r="G2870" i="57"/>
  <c r="H2870" i="57"/>
  <c r="G2871" i="57"/>
  <c r="H2871" i="57"/>
  <c r="G2872" i="57"/>
  <c r="H2872" i="57"/>
  <c r="G2873" i="57"/>
  <c r="H2873" i="57"/>
  <c r="G2874" i="57"/>
  <c r="H2874" i="57"/>
  <c r="G2875" i="57"/>
  <c r="H2875" i="57"/>
  <c r="G2876" i="57"/>
  <c r="H2876" i="57"/>
  <c r="G2877" i="57"/>
  <c r="H2877" i="57"/>
  <c r="G2878" i="57"/>
  <c r="H2878" i="57"/>
  <c r="G2879" i="57"/>
  <c r="H2879" i="57"/>
  <c r="G2880" i="57"/>
  <c r="H2880" i="57"/>
  <c r="G2881" i="57"/>
  <c r="H2881" i="57"/>
  <c r="G2882" i="57"/>
  <c r="H2882" i="57"/>
  <c r="G2883" i="57"/>
  <c r="H2883" i="57"/>
  <c r="G2884" i="57"/>
  <c r="H2884" i="57"/>
  <c r="G2885" i="57"/>
  <c r="H2885" i="57"/>
  <c r="G2886" i="57"/>
  <c r="H2886" i="57"/>
  <c r="G2887" i="57"/>
  <c r="H2887" i="57"/>
  <c r="G2888" i="57"/>
  <c r="H2888" i="57"/>
  <c r="G2889" i="57"/>
  <c r="H2889" i="57"/>
  <c r="G2890" i="57"/>
  <c r="H2890" i="57"/>
  <c r="G2891" i="57"/>
  <c r="H2891" i="57"/>
  <c r="G2892" i="57"/>
  <c r="H2892" i="57"/>
  <c r="G2893" i="57"/>
  <c r="H2893" i="57"/>
  <c r="G2894" i="57"/>
  <c r="H2894" i="57"/>
  <c r="G2895" i="57"/>
  <c r="H2895" i="57"/>
  <c r="G2896" i="57"/>
  <c r="H2896" i="57"/>
  <c r="G2897" i="57"/>
  <c r="H2897" i="57"/>
  <c r="G2898" i="57"/>
  <c r="H2898" i="57"/>
  <c r="G2899" i="57"/>
  <c r="H2899" i="57"/>
  <c r="G2900" i="57"/>
  <c r="H2900" i="57"/>
  <c r="G2901" i="57"/>
  <c r="H2901" i="57"/>
  <c r="G2902" i="57"/>
  <c r="H2902" i="57"/>
  <c r="G2903" i="57"/>
  <c r="H2903" i="57"/>
  <c r="G2904" i="57"/>
  <c r="H2904" i="57"/>
  <c r="G2905" i="57"/>
  <c r="H2905" i="57"/>
  <c r="G2906" i="57"/>
  <c r="H2906" i="57"/>
  <c r="G2907" i="57"/>
  <c r="H2907" i="57"/>
  <c r="G2908" i="57"/>
  <c r="H2908" i="57"/>
  <c r="G2909" i="57"/>
  <c r="H2909" i="57"/>
  <c r="G2910" i="57"/>
  <c r="H2910" i="57"/>
  <c r="G2911" i="57"/>
  <c r="H2911" i="57"/>
  <c r="G2912" i="57"/>
  <c r="H2912" i="57"/>
  <c r="G2913" i="57"/>
  <c r="H2913" i="57"/>
  <c r="G2914" i="57"/>
  <c r="H2914" i="57"/>
  <c r="G2915" i="57"/>
  <c r="H2915" i="57"/>
  <c r="G2916" i="57"/>
  <c r="H2916" i="57"/>
  <c r="G2917" i="57"/>
  <c r="H2917" i="57"/>
  <c r="G2918" i="57"/>
  <c r="H2918" i="57"/>
  <c r="G2919" i="57"/>
  <c r="H2919" i="57"/>
  <c r="G2920" i="57"/>
  <c r="H2920" i="57"/>
  <c r="G2921" i="57"/>
  <c r="H2921" i="57"/>
  <c r="G2922" i="57"/>
  <c r="H2922" i="57"/>
  <c r="G2923" i="57"/>
  <c r="H2923" i="57"/>
  <c r="G2924" i="57"/>
  <c r="H2924" i="57"/>
  <c r="G2925" i="57"/>
  <c r="H2925" i="57"/>
  <c r="G2926" i="57"/>
  <c r="H2926" i="57"/>
  <c r="G2927" i="57"/>
  <c r="H2927" i="57"/>
  <c r="G2928" i="57"/>
  <c r="H2928" i="57"/>
  <c r="G2929" i="57"/>
  <c r="H2929" i="57"/>
  <c r="G2930" i="57"/>
  <c r="H2930" i="57"/>
  <c r="G2931" i="57"/>
  <c r="H2931" i="57"/>
  <c r="G2932" i="57"/>
  <c r="H2932" i="57"/>
  <c r="G2933" i="57"/>
  <c r="H2933" i="57"/>
  <c r="G2934" i="57"/>
  <c r="H2934" i="57"/>
  <c r="G2935" i="57"/>
  <c r="H2935" i="57"/>
  <c r="G2936" i="57"/>
  <c r="H2936" i="57"/>
  <c r="G2937" i="57"/>
  <c r="H2937" i="57"/>
  <c r="G2938" i="57"/>
  <c r="H2938" i="57"/>
  <c r="G2939" i="57"/>
  <c r="H2939" i="57"/>
  <c r="G2940" i="57"/>
  <c r="H2940" i="57"/>
  <c r="G2941" i="57"/>
  <c r="H2941" i="57"/>
  <c r="G2942" i="57"/>
  <c r="H2942" i="57"/>
  <c r="G2943" i="57"/>
  <c r="H2943" i="57"/>
  <c r="G2944" i="57"/>
  <c r="H2944" i="57"/>
  <c r="G2945" i="57"/>
  <c r="H2945" i="57"/>
  <c r="G2946" i="57"/>
  <c r="H2946" i="57"/>
  <c r="G2947" i="57"/>
  <c r="H2947" i="57"/>
  <c r="G2948" i="57"/>
  <c r="H2948" i="57"/>
  <c r="G2949" i="57"/>
  <c r="H2949" i="57"/>
  <c r="G2950" i="57"/>
  <c r="H2950" i="57"/>
  <c r="G2951" i="57"/>
  <c r="H2951" i="57"/>
  <c r="G2952" i="57"/>
  <c r="H2952" i="57"/>
  <c r="G2953" i="57"/>
  <c r="H2953" i="57"/>
  <c r="G2954" i="57"/>
  <c r="H2954" i="57"/>
  <c r="G2955" i="57"/>
  <c r="H2955" i="57"/>
  <c r="G2956" i="57"/>
  <c r="H2956" i="57"/>
  <c r="G2957" i="57"/>
  <c r="H2957" i="57"/>
  <c r="G2958" i="57"/>
  <c r="H2958" i="57"/>
  <c r="G2959" i="57"/>
  <c r="H2959" i="57"/>
  <c r="G2960" i="57"/>
  <c r="H2960" i="57"/>
  <c r="G2961" i="57"/>
  <c r="H2961" i="57"/>
  <c r="G2962" i="57"/>
  <c r="H2962" i="57"/>
  <c r="G2963" i="57"/>
  <c r="H2963" i="57"/>
  <c r="G2964" i="57"/>
  <c r="H2964" i="57"/>
  <c r="G2965" i="57"/>
  <c r="H2965" i="57"/>
  <c r="G2966" i="57"/>
  <c r="H2966" i="57"/>
  <c r="G2967" i="57"/>
  <c r="H2967" i="57"/>
  <c r="G2968" i="57"/>
  <c r="H2968" i="57"/>
  <c r="G2969" i="57"/>
  <c r="H2969" i="57"/>
  <c r="G2970" i="57"/>
  <c r="H2970" i="57"/>
  <c r="G2971" i="57"/>
  <c r="H2971" i="57"/>
  <c r="G2972" i="57"/>
  <c r="H2972" i="57"/>
  <c r="G2973" i="57"/>
  <c r="H2973" i="57"/>
  <c r="G2974" i="57"/>
  <c r="H2974" i="57"/>
  <c r="G2975" i="57"/>
  <c r="H2975" i="57"/>
  <c r="G2976" i="57"/>
  <c r="H2976" i="57"/>
  <c r="G2977" i="57"/>
  <c r="H2977" i="57"/>
  <c r="G2978" i="57"/>
  <c r="H2978" i="57"/>
  <c r="G2979" i="57"/>
  <c r="H2979" i="57"/>
  <c r="G2980" i="57"/>
  <c r="H2980" i="57"/>
  <c r="G2981" i="57"/>
  <c r="H2981" i="57"/>
  <c r="G2982" i="57"/>
  <c r="H2982" i="57"/>
  <c r="G2983" i="57"/>
  <c r="H2983" i="57"/>
  <c r="G2984" i="57"/>
  <c r="H2984" i="57"/>
  <c r="G2985" i="57"/>
  <c r="H2985" i="57"/>
  <c r="G2986" i="57"/>
  <c r="H2986" i="57"/>
  <c r="G2987" i="57"/>
  <c r="H2987" i="57"/>
  <c r="G2988" i="57"/>
  <c r="H2988" i="57"/>
  <c r="G2989" i="57"/>
  <c r="H2989" i="57"/>
  <c r="G2990" i="57"/>
  <c r="H2990" i="57"/>
  <c r="G2991" i="57"/>
  <c r="H2991" i="57"/>
  <c r="G2992" i="57"/>
  <c r="H2992" i="57"/>
  <c r="G2993" i="57"/>
  <c r="H2993" i="57"/>
  <c r="G2994" i="57"/>
  <c r="H2994" i="57"/>
  <c r="G2995" i="57"/>
  <c r="H2995" i="57"/>
  <c r="G2996" i="57"/>
  <c r="H2996" i="57"/>
  <c r="G2997" i="57"/>
  <c r="H2997" i="57"/>
  <c r="G2998" i="57"/>
  <c r="H2998" i="57"/>
  <c r="G2999" i="57"/>
  <c r="H2999" i="57"/>
  <c r="G3000" i="57"/>
  <c r="H3000" i="57"/>
  <c r="G3001" i="57"/>
  <c r="H3001" i="57"/>
  <c r="G3002" i="57"/>
  <c r="H3002" i="57"/>
  <c r="G3003" i="57"/>
  <c r="H3003" i="57"/>
  <c r="G3004" i="57"/>
  <c r="H3004" i="57"/>
  <c r="G3005" i="57"/>
  <c r="H3005" i="57"/>
  <c r="G3006" i="57"/>
  <c r="H3006" i="57"/>
  <c r="G3007" i="57"/>
  <c r="H3007" i="57"/>
  <c r="G3008" i="57"/>
  <c r="H3008" i="57"/>
  <c r="G3009" i="57"/>
  <c r="H3009" i="57"/>
  <c r="G3010" i="57"/>
  <c r="H3010" i="57"/>
  <c r="G3011" i="57"/>
  <c r="H3011" i="57"/>
  <c r="G3012" i="57"/>
  <c r="H3012" i="57"/>
  <c r="G3013" i="57"/>
  <c r="H3013" i="57"/>
  <c r="G3014" i="57"/>
  <c r="H3014" i="57"/>
  <c r="G3015" i="57"/>
  <c r="H3015" i="57"/>
  <c r="G3016" i="57"/>
  <c r="H3016" i="57"/>
  <c r="G3017" i="57"/>
  <c r="H3017" i="57"/>
  <c r="G3018" i="57"/>
  <c r="H3018" i="57"/>
  <c r="G3019" i="57"/>
  <c r="H3019" i="57"/>
  <c r="G3020" i="57"/>
  <c r="H3020" i="57"/>
  <c r="G3021" i="57"/>
  <c r="H3021" i="57"/>
  <c r="G3022" i="57"/>
  <c r="H3022" i="57"/>
  <c r="G3023" i="57"/>
  <c r="H3023" i="57"/>
  <c r="G3024" i="57"/>
  <c r="H3024" i="57"/>
  <c r="G3025" i="57"/>
  <c r="H3025" i="57"/>
  <c r="G3026" i="57"/>
  <c r="H3026" i="57"/>
  <c r="G3027" i="57"/>
  <c r="H3027" i="57"/>
  <c r="G3028" i="57"/>
  <c r="H3028" i="57"/>
  <c r="G3029" i="57"/>
  <c r="H3029" i="57"/>
  <c r="G3030" i="57"/>
  <c r="H3030" i="57"/>
  <c r="G3031" i="57"/>
  <c r="H3031" i="57"/>
  <c r="G3032" i="57"/>
  <c r="H3032" i="57"/>
  <c r="G3033" i="57"/>
  <c r="H3033" i="57"/>
  <c r="G3034" i="57"/>
  <c r="H3034" i="57"/>
  <c r="G3035" i="57"/>
  <c r="H3035" i="57"/>
  <c r="G3036" i="57"/>
  <c r="H3036" i="57"/>
  <c r="G3037" i="57"/>
  <c r="H3037" i="57"/>
  <c r="G3038" i="57"/>
  <c r="H3038" i="57"/>
  <c r="G3039" i="57"/>
  <c r="H3039" i="57"/>
  <c r="G3040" i="57"/>
  <c r="H3040" i="57"/>
  <c r="G3041" i="57"/>
  <c r="H3041" i="57"/>
  <c r="G3042" i="57"/>
  <c r="H3042" i="57"/>
  <c r="G3043" i="57"/>
  <c r="H3043" i="57"/>
  <c r="G3044" i="57"/>
  <c r="H3044" i="57"/>
  <c r="G3045" i="57"/>
  <c r="H3045" i="57"/>
  <c r="G3046" i="57"/>
  <c r="H3046" i="57"/>
  <c r="G3047" i="57"/>
  <c r="H3047" i="57"/>
  <c r="G3048" i="57"/>
  <c r="H3048" i="57"/>
  <c r="G3049" i="57"/>
  <c r="H3049" i="57"/>
  <c r="G3050" i="57"/>
  <c r="H3050" i="57"/>
  <c r="G3051" i="57"/>
  <c r="H3051" i="57"/>
  <c r="G3052" i="57"/>
  <c r="H3052" i="57"/>
  <c r="G3053" i="57"/>
  <c r="H3053" i="57"/>
  <c r="G3054" i="57"/>
  <c r="H3054" i="57"/>
  <c r="G3055" i="57"/>
  <c r="H3055" i="57"/>
  <c r="G3056" i="57"/>
  <c r="H3056" i="57"/>
  <c r="G3057" i="57"/>
  <c r="H3057" i="57"/>
  <c r="G3058" i="57"/>
  <c r="H3058" i="57"/>
  <c r="G3059" i="57"/>
  <c r="H3059" i="57"/>
  <c r="G3060" i="57"/>
  <c r="H3060" i="57"/>
  <c r="G3061" i="57"/>
  <c r="H3061" i="57"/>
  <c r="G3062" i="57"/>
  <c r="H3062" i="57"/>
  <c r="G3063" i="57"/>
  <c r="H3063" i="57"/>
  <c r="G3064" i="57"/>
  <c r="H3064" i="57"/>
  <c r="G3065" i="57"/>
  <c r="H3065" i="57"/>
  <c r="G3066" i="57"/>
  <c r="H3066" i="57"/>
  <c r="G3067" i="57"/>
  <c r="H3067" i="57"/>
  <c r="G3068" i="57"/>
  <c r="H3068" i="57"/>
  <c r="G3069" i="57"/>
  <c r="H3069" i="57"/>
  <c r="G3070" i="57"/>
  <c r="H3070" i="57"/>
  <c r="G3071" i="57"/>
  <c r="H3071" i="57"/>
  <c r="G3072" i="57"/>
  <c r="H3072" i="57"/>
  <c r="G3073" i="57"/>
  <c r="H3073" i="57"/>
  <c r="G3074" i="57"/>
  <c r="H3074" i="57"/>
  <c r="G3075" i="57"/>
  <c r="H3075" i="57"/>
  <c r="G3076" i="57"/>
  <c r="H3076" i="57"/>
  <c r="G3077" i="57"/>
  <c r="H3077" i="57"/>
  <c r="G3078" i="57"/>
  <c r="H3078" i="57"/>
  <c r="G3079" i="57"/>
  <c r="H3079" i="57"/>
  <c r="G3080" i="57"/>
  <c r="H3080" i="57"/>
  <c r="G3081" i="57"/>
  <c r="H3081" i="57"/>
  <c r="G3082" i="57"/>
  <c r="H3082" i="57"/>
  <c r="G3083" i="57"/>
  <c r="H3083" i="57"/>
  <c r="G3084" i="57"/>
  <c r="H3084" i="57"/>
  <c r="G3085" i="57"/>
  <c r="H3085" i="57"/>
  <c r="G3086" i="57"/>
  <c r="H3086" i="57"/>
  <c r="G3087" i="57"/>
  <c r="H3087" i="57"/>
  <c r="G3088" i="57"/>
  <c r="H3088" i="57"/>
  <c r="G3089" i="57"/>
  <c r="H3089" i="57"/>
  <c r="G3090" i="57"/>
  <c r="H3090" i="57"/>
  <c r="G3091" i="57"/>
  <c r="H3091" i="57"/>
  <c r="G3092" i="57"/>
  <c r="H3092" i="57"/>
  <c r="G3093" i="57"/>
  <c r="H3093" i="57"/>
  <c r="G3094" i="57"/>
  <c r="H3094" i="57"/>
  <c r="G3095" i="57"/>
  <c r="H3095" i="57"/>
  <c r="G3096" i="57"/>
  <c r="H3096" i="57"/>
  <c r="G3097" i="57"/>
  <c r="H3097" i="57"/>
  <c r="G3098" i="57"/>
  <c r="H3098" i="57"/>
  <c r="G3099" i="57"/>
  <c r="H3099" i="57"/>
  <c r="G3100" i="57"/>
  <c r="H3100" i="57"/>
  <c r="G3101" i="57"/>
  <c r="H3101" i="57"/>
  <c r="G3102" i="57"/>
  <c r="H3102" i="57"/>
  <c r="G3103" i="57"/>
  <c r="H3103" i="57"/>
  <c r="G3104" i="57"/>
  <c r="H3104" i="57"/>
  <c r="G3105" i="57"/>
  <c r="H3105" i="57"/>
  <c r="G3106" i="57"/>
  <c r="H3106" i="57"/>
  <c r="G3107" i="57"/>
  <c r="H3107" i="57"/>
  <c r="G3108" i="57"/>
  <c r="H3108" i="57"/>
  <c r="G3109" i="57"/>
  <c r="H3109" i="57"/>
  <c r="G3110" i="57"/>
  <c r="H3110" i="57"/>
  <c r="G3111" i="57"/>
  <c r="H3111" i="57"/>
  <c r="G3112" i="57"/>
  <c r="H3112" i="57"/>
  <c r="G3113" i="57"/>
  <c r="H3113" i="57"/>
  <c r="G3114" i="57"/>
  <c r="H3114" i="57"/>
  <c r="G3115" i="57"/>
  <c r="H3115" i="57"/>
  <c r="G3116" i="57"/>
  <c r="H3116" i="57"/>
  <c r="G3117" i="57"/>
  <c r="H3117" i="57"/>
  <c r="G3118" i="57"/>
  <c r="H3118" i="57"/>
  <c r="G3119" i="57"/>
  <c r="H3119" i="57"/>
  <c r="G3120" i="57"/>
  <c r="H3120" i="57"/>
  <c r="G3121" i="57"/>
  <c r="H3121" i="57"/>
  <c r="G3122" i="57"/>
  <c r="H3122" i="57"/>
  <c r="G3123" i="57"/>
  <c r="H3123" i="57"/>
  <c r="G3124" i="57"/>
  <c r="H3124" i="57"/>
  <c r="G3125" i="57"/>
  <c r="H3125" i="57"/>
  <c r="G3126" i="57"/>
  <c r="H3126" i="57"/>
  <c r="G3127" i="57"/>
  <c r="H3127" i="57"/>
  <c r="G3128" i="57"/>
  <c r="H3128" i="57"/>
  <c r="G3129" i="57"/>
  <c r="H3129" i="57"/>
  <c r="G3130" i="57"/>
  <c r="H3130" i="57"/>
  <c r="G3131" i="57"/>
  <c r="H3131" i="57"/>
  <c r="G3132" i="57"/>
  <c r="H3132" i="57"/>
  <c r="G3133" i="57"/>
  <c r="H3133" i="57"/>
  <c r="G3134" i="57"/>
  <c r="H3134" i="57"/>
  <c r="G3135" i="57"/>
  <c r="H3135" i="57"/>
  <c r="G3136" i="57"/>
  <c r="H3136" i="57"/>
  <c r="G3137" i="57"/>
  <c r="H3137" i="57"/>
  <c r="G3138" i="57"/>
  <c r="H3138" i="57"/>
  <c r="G3139" i="57"/>
  <c r="H3139" i="57"/>
  <c r="G3140" i="57"/>
  <c r="H3140" i="57"/>
  <c r="G3141" i="57"/>
  <c r="H3141" i="57"/>
  <c r="G3142" i="57"/>
  <c r="H3142" i="57"/>
  <c r="G3143" i="57"/>
  <c r="H3143" i="57"/>
  <c r="G3144" i="57"/>
  <c r="H3144" i="57"/>
  <c r="G3145" i="57"/>
  <c r="H3145" i="57"/>
  <c r="G3146" i="57"/>
  <c r="H3146" i="57"/>
  <c r="G3147" i="57"/>
  <c r="H3147" i="57"/>
  <c r="G3148" i="57"/>
  <c r="H3148" i="57"/>
  <c r="G3149" i="57"/>
  <c r="H3149" i="57"/>
  <c r="G3150" i="57"/>
  <c r="H3150" i="57"/>
  <c r="G3151" i="57"/>
  <c r="H3151" i="57"/>
  <c r="G3152" i="57"/>
  <c r="H3152" i="57"/>
  <c r="G3153" i="57"/>
  <c r="H3153" i="57"/>
  <c r="G3154" i="57"/>
  <c r="H3154" i="57"/>
  <c r="G3155" i="57"/>
  <c r="H3155" i="57"/>
  <c r="G3156" i="57"/>
  <c r="H3156" i="57"/>
  <c r="G3157" i="57"/>
  <c r="H3157" i="57"/>
  <c r="G3158" i="57"/>
  <c r="H3158" i="57"/>
  <c r="G3159" i="57"/>
  <c r="H3159" i="57"/>
  <c r="G3160" i="57"/>
  <c r="H3160" i="57"/>
  <c r="G3161" i="57"/>
  <c r="H3161" i="57"/>
  <c r="G3162" i="57"/>
  <c r="H3162" i="57"/>
  <c r="G3163" i="57"/>
  <c r="H3163" i="57"/>
  <c r="G3164" i="57"/>
  <c r="H3164" i="57"/>
  <c r="G3165" i="57"/>
  <c r="H3165" i="57"/>
  <c r="G3166" i="57"/>
  <c r="H3166" i="57"/>
  <c r="G3167" i="57"/>
  <c r="H3167" i="57"/>
  <c r="G3168" i="57"/>
  <c r="H3168" i="57"/>
  <c r="G3169" i="57"/>
  <c r="H3169" i="57"/>
  <c r="G3170" i="57"/>
  <c r="H3170" i="57"/>
  <c r="G3171" i="57"/>
  <c r="H3171" i="57"/>
  <c r="G3172" i="57"/>
  <c r="H3172" i="57"/>
  <c r="G3173" i="57"/>
  <c r="H3173" i="57"/>
  <c r="G3174" i="57"/>
  <c r="H3174" i="57"/>
  <c r="G3175" i="57"/>
  <c r="H3175" i="57"/>
  <c r="G3176" i="57"/>
  <c r="H3176" i="57"/>
  <c r="G3177" i="57"/>
  <c r="H3177" i="57"/>
  <c r="G3178" i="57"/>
  <c r="H3178" i="57"/>
  <c r="G3179" i="57"/>
  <c r="H3179" i="57"/>
  <c r="G3180" i="57"/>
  <c r="H3180" i="57"/>
  <c r="G3181" i="57"/>
  <c r="H3181" i="57"/>
  <c r="G3182" i="57"/>
  <c r="H3182" i="57"/>
  <c r="G3183" i="57"/>
  <c r="H3183" i="57"/>
  <c r="G3184" i="57"/>
  <c r="H3184" i="57"/>
  <c r="G3185" i="57"/>
  <c r="H3185" i="57"/>
  <c r="G3186" i="57"/>
  <c r="H3186" i="57"/>
  <c r="G3187" i="57"/>
  <c r="H3187" i="57"/>
  <c r="G3188" i="57"/>
  <c r="H3188" i="57"/>
  <c r="G3189" i="57"/>
  <c r="H3189" i="57"/>
  <c r="G3190" i="57"/>
  <c r="H3190" i="57"/>
  <c r="G3191" i="57"/>
  <c r="H3191" i="57"/>
  <c r="G3192" i="57"/>
  <c r="H3192" i="57"/>
  <c r="G3193" i="57"/>
  <c r="H3193" i="57"/>
  <c r="G3194" i="57"/>
  <c r="H3194" i="57"/>
  <c r="G3195" i="57"/>
  <c r="H3195" i="57"/>
  <c r="G3196" i="57"/>
  <c r="H3196" i="57"/>
  <c r="G3197" i="57"/>
  <c r="H3197" i="57"/>
  <c r="G3198" i="57"/>
  <c r="H3198" i="57"/>
  <c r="G3199" i="57"/>
  <c r="H3199" i="57"/>
  <c r="G3200" i="57"/>
  <c r="H3200" i="57"/>
  <c r="G3201" i="57"/>
  <c r="H3201" i="57"/>
  <c r="G3202" i="57"/>
  <c r="H3202" i="57"/>
  <c r="G3203" i="57"/>
  <c r="H3203" i="57"/>
  <c r="G3204" i="57"/>
  <c r="H3204" i="57"/>
  <c r="G3205" i="57"/>
  <c r="H3205" i="57"/>
  <c r="G3206" i="57"/>
  <c r="H3206" i="57"/>
  <c r="G3207" i="57"/>
  <c r="H3207" i="57"/>
  <c r="G3208" i="57"/>
  <c r="H3208" i="57"/>
  <c r="G3209" i="57"/>
  <c r="H3209" i="57"/>
  <c r="G3210" i="57"/>
  <c r="H3210" i="57"/>
  <c r="G3211" i="57"/>
  <c r="H3211" i="57"/>
  <c r="G3212" i="57"/>
  <c r="H3212" i="57"/>
  <c r="G3213" i="57"/>
  <c r="H3213" i="57"/>
  <c r="G3214" i="57"/>
  <c r="H3214" i="57"/>
  <c r="G3215" i="57"/>
  <c r="H3215" i="57"/>
  <c r="G3216" i="57"/>
  <c r="H3216" i="57"/>
  <c r="G3217" i="57"/>
  <c r="H3217" i="57"/>
  <c r="G3218" i="57"/>
  <c r="H3218" i="57"/>
  <c r="G3219" i="57"/>
  <c r="H3219" i="57"/>
  <c r="G3220" i="57"/>
  <c r="H3220" i="57"/>
  <c r="G3221" i="57"/>
  <c r="H3221" i="57"/>
  <c r="G3222" i="57"/>
  <c r="H3222" i="57"/>
  <c r="G3223" i="57"/>
  <c r="H3223" i="57"/>
  <c r="G3224" i="57"/>
  <c r="H3224" i="57"/>
  <c r="G3225" i="57"/>
  <c r="H3225" i="57"/>
  <c r="G3226" i="57"/>
  <c r="H3226" i="57"/>
  <c r="G3227" i="57"/>
  <c r="H3227" i="57"/>
  <c r="G3228" i="57"/>
  <c r="H3228" i="57"/>
  <c r="G3229" i="57"/>
  <c r="H3229" i="57"/>
  <c r="G3230" i="57"/>
  <c r="H3230" i="57"/>
  <c r="G3231" i="57"/>
  <c r="H3231" i="57"/>
  <c r="G3232" i="57"/>
  <c r="H3232" i="57"/>
  <c r="G3233" i="57"/>
  <c r="H3233" i="57"/>
  <c r="G3234" i="57"/>
  <c r="H3234" i="57"/>
  <c r="G3235" i="57"/>
  <c r="H3235" i="57"/>
  <c r="G3236" i="57"/>
  <c r="H3236" i="57"/>
  <c r="G3237" i="57"/>
  <c r="H3237" i="57"/>
  <c r="G3238" i="57"/>
  <c r="H3238" i="57"/>
  <c r="G3239" i="57"/>
  <c r="H3239" i="57"/>
  <c r="G3240" i="57"/>
  <c r="H3240" i="57"/>
  <c r="G3241" i="57"/>
  <c r="H3241" i="57"/>
  <c r="G3242" i="57"/>
  <c r="H3242" i="57"/>
  <c r="G3243" i="57"/>
  <c r="H3243" i="57"/>
  <c r="G3244" i="57"/>
  <c r="H3244" i="57"/>
  <c r="G3245" i="57"/>
  <c r="H3245" i="57"/>
  <c r="G3246" i="57"/>
  <c r="H3246" i="57"/>
  <c r="G3247" i="57"/>
  <c r="H3247" i="57"/>
  <c r="G3248" i="57"/>
  <c r="H3248" i="57"/>
  <c r="G3249" i="57"/>
  <c r="H3249" i="57"/>
  <c r="G3250" i="57"/>
  <c r="H3250" i="57"/>
  <c r="G3251" i="57"/>
  <c r="H3251" i="57"/>
  <c r="G3252" i="57"/>
  <c r="H3252" i="57"/>
  <c r="G3253" i="57"/>
  <c r="H3253" i="57"/>
  <c r="G3254" i="57"/>
  <c r="H3254" i="57"/>
  <c r="G3255" i="57"/>
  <c r="H3255" i="57"/>
  <c r="G3256" i="57"/>
  <c r="H3256" i="57"/>
  <c r="G3257" i="57"/>
  <c r="H3257" i="57"/>
  <c r="G3258" i="57"/>
  <c r="H3258" i="57"/>
  <c r="G3259" i="57"/>
  <c r="H3259" i="57"/>
  <c r="G3260" i="57"/>
  <c r="H3260" i="57"/>
  <c r="G3261" i="57"/>
  <c r="H3261" i="57"/>
  <c r="G3262" i="57"/>
  <c r="H3262" i="57"/>
  <c r="G3263" i="57"/>
  <c r="H3263" i="57"/>
  <c r="G3264" i="57"/>
  <c r="H3264" i="57"/>
  <c r="G3265" i="57"/>
  <c r="H3265" i="57"/>
  <c r="G3266" i="57"/>
  <c r="H3266" i="57"/>
  <c r="G3267" i="57"/>
  <c r="H3267" i="57"/>
  <c r="G3268" i="57"/>
  <c r="H3268" i="57"/>
  <c r="G3269" i="57"/>
  <c r="H3269" i="57"/>
  <c r="G3270" i="57"/>
  <c r="H3270" i="57"/>
  <c r="G3271" i="57"/>
  <c r="H3271" i="57"/>
  <c r="G3272" i="57"/>
  <c r="H3272" i="57"/>
  <c r="G3273" i="57"/>
  <c r="H3273" i="57"/>
  <c r="G3274" i="57"/>
  <c r="H3274" i="57"/>
  <c r="G3275" i="57"/>
  <c r="H3275" i="57"/>
  <c r="G3276" i="57"/>
  <c r="H3276" i="57"/>
  <c r="G3277" i="57"/>
  <c r="H3277" i="57"/>
  <c r="G3278" i="57"/>
  <c r="H3278" i="57"/>
  <c r="G3279" i="57"/>
  <c r="H3279" i="57"/>
  <c r="G3280" i="57"/>
  <c r="H3280" i="57"/>
  <c r="G3281" i="57"/>
  <c r="H3281" i="57"/>
  <c r="G3282" i="57"/>
  <c r="H3282" i="57"/>
  <c r="G3283" i="57"/>
  <c r="H3283" i="57"/>
  <c r="G3284" i="57"/>
  <c r="H3284" i="57"/>
  <c r="G3285" i="57"/>
  <c r="H3285" i="57"/>
  <c r="G3286" i="57"/>
  <c r="H3286" i="57"/>
  <c r="G3287" i="57"/>
  <c r="H3287" i="57"/>
  <c r="G3288" i="57"/>
  <c r="H3288" i="57"/>
  <c r="G3289" i="57"/>
  <c r="H3289" i="57"/>
  <c r="G3290" i="57"/>
  <c r="H3290" i="57"/>
  <c r="G3291" i="57"/>
  <c r="H3291" i="57"/>
  <c r="G3292" i="57"/>
  <c r="H3292" i="57"/>
  <c r="G3293" i="57"/>
  <c r="H3293" i="57"/>
  <c r="G3294" i="57"/>
  <c r="H3294" i="57"/>
  <c r="G3295" i="57"/>
  <c r="H3295" i="57"/>
  <c r="G3296" i="57"/>
  <c r="H3296" i="57"/>
  <c r="G3297" i="57"/>
  <c r="H3297" i="57"/>
  <c r="G3298" i="57"/>
  <c r="H3298" i="57"/>
  <c r="G3299" i="57"/>
  <c r="H3299" i="57"/>
  <c r="G3300" i="57"/>
  <c r="H3300" i="57"/>
  <c r="G3301" i="57"/>
  <c r="H3301" i="57"/>
  <c r="G3302" i="57"/>
  <c r="H3302" i="57"/>
  <c r="G3303" i="57"/>
  <c r="H3303" i="57"/>
  <c r="G3304" i="57"/>
  <c r="H3304" i="57"/>
  <c r="G3305" i="57"/>
  <c r="H3305" i="57"/>
  <c r="G3306" i="57"/>
  <c r="H3306" i="57"/>
  <c r="G3307" i="57"/>
  <c r="H3307" i="57"/>
  <c r="G3308" i="57"/>
  <c r="H3308" i="57"/>
  <c r="G3309" i="57"/>
  <c r="H3309" i="57"/>
  <c r="G3310" i="57"/>
  <c r="H3310" i="57"/>
  <c r="G3311" i="57"/>
  <c r="H3311" i="57"/>
  <c r="G3312" i="57"/>
  <c r="H3312" i="57"/>
  <c r="G3313" i="57"/>
  <c r="H3313" i="57"/>
  <c r="G3314" i="57"/>
  <c r="H3314" i="57"/>
  <c r="G3315" i="57"/>
  <c r="H3315" i="57"/>
  <c r="G3316" i="57"/>
  <c r="H3316" i="57"/>
  <c r="G3317" i="57"/>
  <c r="H3317" i="57"/>
  <c r="G3318" i="57"/>
  <c r="H3318" i="57"/>
  <c r="G3319" i="57"/>
  <c r="H3319" i="57"/>
  <c r="G3320" i="57"/>
  <c r="H3320" i="57"/>
  <c r="G3321" i="57"/>
  <c r="H3321" i="57"/>
  <c r="G3322" i="57"/>
  <c r="H3322" i="57"/>
  <c r="G3323" i="57"/>
  <c r="H3323" i="57"/>
  <c r="G3324" i="57"/>
  <c r="H3324" i="57"/>
  <c r="G3325" i="57"/>
  <c r="H3325" i="57"/>
  <c r="G3326" i="57"/>
  <c r="H3326" i="57"/>
  <c r="G3327" i="57"/>
  <c r="H3327" i="57"/>
  <c r="G3328" i="57"/>
  <c r="H3328" i="57"/>
  <c r="G3329" i="57"/>
  <c r="H3329" i="57"/>
  <c r="G3330" i="57"/>
  <c r="H3330" i="57"/>
  <c r="G3331" i="57"/>
  <c r="H3331" i="57"/>
  <c r="G3332" i="57"/>
  <c r="H3332" i="57"/>
  <c r="G3333" i="57"/>
  <c r="H3333" i="57"/>
  <c r="G3334" i="57"/>
  <c r="H3334" i="57"/>
  <c r="G3335" i="57"/>
  <c r="H3335" i="57"/>
  <c r="G3336" i="57"/>
  <c r="H3336" i="57"/>
  <c r="G3337" i="57"/>
  <c r="H3337" i="57"/>
  <c r="G3338" i="57"/>
  <c r="H3338" i="57"/>
  <c r="G3339" i="57"/>
  <c r="H3339" i="57"/>
  <c r="G3340" i="57"/>
  <c r="H3340" i="57"/>
  <c r="G3341" i="57"/>
  <c r="H3341" i="57"/>
  <c r="G3342" i="57"/>
  <c r="H3342" i="57"/>
  <c r="G3343" i="57"/>
  <c r="H3343" i="57"/>
  <c r="G3344" i="57"/>
  <c r="H3344" i="57"/>
  <c r="G3345" i="57"/>
  <c r="H3345" i="57"/>
  <c r="G3346" i="57"/>
  <c r="H3346" i="57"/>
  <c r="G3347" i="57"/>
  <c r="H3347" i="57"/>
  <c r="G3348" i="57"/>
  <c r="H3348" i="57"/>
  <c r="G3349" i="57"/>
  <c r="H3349" i="57"/>
  <c r="G3350" i="57"/>
  <c r="H3350" i="57"/>
  <c r="G3351" i="57"/>
  <c r="H3351" i="57"/>
  <c r="G3352" i="57"/>
  <c r="H3352" i="57"/>
  <c r="G3353" i="57"/>
  <c r="H3353" i="57"/>
  <c r="G3354" i="57"/>
  <c r="H3354" i="57"/>
  <c r="G3355" i="57"/>
  <c r="H3355" i="57"/>
  <c r="G3356" i="57"/>
  <c r="H3356" i="57"/>
  <c r="G3357" i="57"/>
  <c r="H3357" i="57"/>
  <c r="G3358" i="57"/>
  <c r="H3358" i="57"/>
  <c r="G3359" i="57"/>
  <c r="H3359" i="57"/>
  <c r="G3360" i="57"/>
  <c r="H3360" i="57"/>
  <c r="G3361" i="57"/>
  <c r="H3361" i="57"/>
  <c r="G3362" i="57"/>
  <c r="H3362" i="57"/>
  <c r="G3363" i="57"/>
  <c r="H3363" i="57"/>
  <c r="G3364" i="57"/>
  <c r="H3364" i="57"/>
  <c r="G3365" i="57"/>
  <c r="H3365" i="57"/>
  <c r="G3366" i="57"/>
  <c r="H3366" i="57"/>
  <c r="G3367" i="57"/>
  <c r="H3367" i="57"/>
  <c r="G3368" i="57"/>
  <c r="H3368" i="57"/>
  <c r="G3369" i="57"/>
  <c r="H3369" i="57"/>
  <c r="G3370" i="57"/>
  <c r="H3370" i="57"/>
  <c r="G3371" i="57"/>
  <c r="H3371" i="57"/>
  <c r="G3372" i="57"/>
  <c r="H3372" i="57"/>
  <c r="G3373" i="57"/>
  <c r="H3373" i="57"/>
  <c r="G3374" i="57"/>
  <c r="H3374" i="57"/>
  <c r="G3375" i="57"/>
  <c r="H3375" i="57"/>
  <c r="G3376" i="57"/>
  <c r="H3376" i="57"/>
  <c r="G3377" i="57"/>
  <c r="H3377" i="57"/>
  <c r="G3378" i="57"/>
  <c r="H3378" i="57"/>
  <c r="G3379" i="57"/>
  <c r="H3379" i="57"/>
  <c r="G3380" i="57"/>
  <c r="H3380" i="57"/>
  <c r="G3381" i="57"/>
  <c r="H3381" i="57"/>
  <c r="G3382" i="57"/>
  <c r="H3382" i="57"/>
  <c r="G3383" i="57"/>
  <c r="H3383" i="57"/>
  <c r="G3384" i="57"/>
  <c r="H3384" i="57"/>
  <c r="G3385" i="57"/>
  <c r="H3385" i="57"/>
  <c r="G3386" i="57"/>
  <c r="H3386" i="57"/>
  <c r="G3387" i="57"/>
  <c r="H3387" i="57"/>
  <c r="G3388" i="57"/>
  <c r="H3388" i="57"/>
  <c r="G3389" i="57"/>
  <c r="H3389" i="57"/>
  <c r="G3390" i="57"/>
  <c r="H3390" i="57"/>
  <c r="G3391" i="57"/>
  <c r="H3391" i="57"/>
  <c r="G3392" i="57"/>
  <c r="H3392" i="57"/>
  <c r="G3393" i="57"/>
  <c r="H3393" i="57"/>
  <c r="G3394" i="57"/>
  <c r="H3394" i="57"/>
  <c r="G3395" i="57"/>
  <c r="H3395" i="57"/>
  <c r="G3396" i="57"/>
  <c r="H3396" i="57"/>
  <c r="G3397" i="57"/>
  <c r="H3397" i="57"/>
  <c r="G3398" i="57"/>
  <c r="H3398" i="57"/>
  <c r="G3399" i="57"/>
  <c r="H3399" i="57"/>
  <c r="G3400" i="57"/>
  <c r="H3400" i="57"/>
  <c r="G3401" i="57"/>
  <c r="H3401" i="57"/>
  <c r="G3402" i="57"/>
  <c r="H3402" i="57"/>
  <c r="G3403" i="57"/>
  <c r="H3403" i="57"/>
  <c r="G3404" i="57"/>
  <c r="H3404" i="57"/>
  <c r="G3405" i="57"/>
  <c r="H3405" i="57"/>
  <c r="G3406" i="57"/>
  <c r="H3406" i="57"/>
  <c r="G3407" i="57"/>
  <c r="H3407" i="57"/>
  <c r="G3408" i="57"/>
  <c r="H3408" i="57"/>
  <c r="G3409" i="57"/>
  <c r="H3409" i="57"/>
  <c r="G3410" i="57"/>
  <c r="H3410" i="57"/>
  <c r="G3411" i="57"/>
  <c r="H3411" i="57"/>
  <c r="G3412" i="57"/>
  <c r="H3412" i="57"/>
  <c r="G3413" i="57"/>
  <c r="H3413" i="57"/>
  <c r="G3414" i="57"/>
  <c r="H3414" i="57"/>
  <c r="G3415" i="57"/>
  <c r="H3415" i="57"/>
  <c r="G3416" i="57"/>
  <c r="H3416" i="57"/>
  <c r="G3417" i="57"/>
  <c r="H3417" i="57"/>
  <c r="G3418" i="57"/>
  <c r="H3418" i="57"/>
  <c r="G3419" i="57"/>
  <c r="H3419" i="57"/>
  <c r="G3420" i="57"/>
  <c r="H3420" i="57"/>
  <c r="G3421" i="57"/>
  <c r="H3421" i="57"/>
  <c r="G3422" i="57"/>
  <c r="H3422" i="57"/>
  <c r="G3423" i="57"/>
  <c r="H3423" i="57"/>
  <c r="G3424" i="57"/>
  <c r="H3424" i="57"/>
  <c r="G3425" i="57"/>
  <c r="H3425" i="57"/>
  <c r="G3426" i="57"/>
  <c r="H3426" i="57"/>
  <c r="G3427" i="57"/>
  <c r="H3427" i="57"/>
  <c r="G3428" i="57"/>
  <c r="H3428" i="57"/>
  <c r="G3429" i="57"/>
  <c r="H3429" i="57"/>
  <c r="G3430" i="57"/>
  <c r="H3430" i="57"/>
  <c r="G3431" i="57"/>
  <c r="H3431" i="57"/>
  <c r="G3432" i="57"/>
  <c r="H3432" i="57"/>
  <c r="G3433" i="57"/>
  <c r="H3433" i="57"/>
  <c r="G3434" i="57"/>
  <c r="H3434" i="57"/>
  <c r="G3435" i="57"/>
  <c r="H3435" i="57"/>
  <c r="G3436" i="57"/>
  <c r="H3436" i="57"/>
  <c r="G3437" i="57"/>
  <c r="H3437" i="57"/>
  <c r="G3438" i="57"/>
  <c r="H3438" i="57"/>
  <c r="G3439" i="57"/>
  <c r="H3439" i="57"/>
  <c r="G3440" i="57"/>
  <c r="H3440" i="57"/>
  <c r="G3441" i="57"/>
  <c r="H3441" i="57"/>
  <c r="G3442" i="57"/>
  <c r="H3442" i="57"/>
  <c r="G3443" i="57"/>
  <c r="H3443" i="57"/>
  <c r="G3444" i="57"/>
  <c r="H3444" i="57"/>
  <c r="G3445" i="57"/>
  <c r="H3445" i="57"/>
  <c r="G3446" i="57"/>
  <c r="H3446" i="57"/>
  <c r="G3447" i="57"/>
  <c r="H3447" i="57"/>
  <c r="G3448" i="57"/>
  <c r="H3448" i="57"/>
  <c r="G3449" i="57"/>
  <c r="H3449" i="57"/>
  <c r="G3450" i="57"/>
  <c r="H3450" i="57"/>
  <c r="G3451" i="57"/>
  <c r="H3451" i="57"/>
  <c r="G3452" i="57"/>
  <c r="H3452" i="57"/>
  <c r="G3453" i="57"/>
  <c r="H3453" i="57"/>
  <c r="G3454" i="57"/>
  <c r="H3454" i="57"/>
  <c r="G3455" i="57"/>
  <c r="H3455" i="57"/>
  <c r="G3456" i="57"/>
  <c r="H3456" i="57"/>
  <c r="G3457" i="57"/>
  <c r="H3457" i="57"/>
  <c r="G3458" i="57"/>
  <c r="H3458" i="57"/>
  <c r="G3459" i="57"/>
  <c r="H3459" i="57"/>
  <c r="G3460" i="57"/>
  <c r="H3460" i="57"/>
  <c r="G3461" i="57"/>
  <c r="H3461" i="57"/>
  <c r="G3462" i="57"/>
  <c r="H3462" i="57"/>
  <c r="G3463" i="57"/>
  <c r="H3463" i="57"/>
  <c r="G3464" i="57"/>
  <c r="H3464" i="57"/>
  <c r="G3465" i="57"/>
  <c r="H3465" i="57"/>
  <c r="G3466" i="57"/>
  <c r="H3466" i="57"/>
  <c r="G3467" i="57"/>
  <c r="H3467" i="57"/>
  <c r="G3468" i="57"/>
  <c r="H3468" i="57"/>
  <c r="G3469" i="57"/>
  <c r="H3469" i="57"/>
  <c r="G3470" i="57"/>
  <c r="H3470" i="57"/>
  <c r="G3471" i="57"/>
  <c r="H3471" i="57"/>
  <c r="G3472" i="57"/>
  <c r="H3472" i="57"/>
  <c r="G3473" i="57"/>
  <c r="H3473" i="57"/>
  <c r="G3474" i="57"/>
  <c r="H3474" i="57"/>
  <c r="G3475" i="57"/>
  <c r="H3475" i="57"/>
  <c r="G3476" i="57"/>
  <c r="H3476" i="57"/>
  <c r="G3477" i="57"/>
  <c r="H3477" i="57"/>
  <c r="G3478" i="57"/>
  <c r="H3478" i="57"/>
  <c r="G3479" i="57"/>
  <c r="H3479" i="57"/>
  <c r="G3480" i="57"/>
  <c r="H3480" i="57"/>
  <c r="G3481" i="57"/>
  <c r="H3481" i="57"/>
  <c r="G3482" i="57"/>
  <c r="H3482" i="57"/>
  <c r="G3483" i="57"/>
  <c r="H3483" i="57"/>
  <c r="G3484" i="57"/>
  <c r="H3484" i="57"/>
  <c r="G3485" i="57"/>
  <c r="H3485" i="57"/>
  <c r="G3486" i="57"/>
  <c r="H3486" i="57"/>
  <c r="G3487" i="57"/>
  <c r="H3487" i="57"/>
  <c r="G3488" i="57"/>
  <c r="H3488" i="57"/>
  <c r="G3489" i="57"/>
  <c r="H3489" i="57"/>
  <c r="G3490" i="57"/>
  <c r="H3490" i="57"/>
  <c r="G3491" i="57"/>
  <c r="H3491" i="57"/>
  <c r="G3492" i="57"/>
  <c r="H3492" i="57"/>
  <c r="G3493" i="57"/>
  <c r="H3493" i="57"/>
  <c r="G3494" i="57"/>
  <c r="H3494" i="57"/>
  <c r="G3495" i="57"/>
  <c r="H3495" i="57"/>
  <c r="G3496" i="57"/>
  <c r="H3496" i="57"/>
  <c r="G3497" i="57"/>
  <c r="H3497" i="57"/>
  <c r="G3498" i="57"/>
  <c r="H3498" i="57"/>
  <c r="G3499" i="57"/>
  <c r="H3499" i="57"/>
  <c r="G3500" i="57"/>
  <c r="H3500" i="57"/>
  <c r="G3501" i="57"/>
  <c r="H3501" i="57"/>
  <c r="G3502" i="57"/>
  <c r="H3502" i="57"/>
  <c r="G3503" i="57"/>
  <c r="H3503" i="57"/>
  <c r="G3504" i="57"/>
  <c r="H3504" i="57"/>
  <c r="G3505" i="57"/>
  <c r="H3505" i="57"/>
  <c r="G3506" i="57"/>
  <c r="H3506" i="57"/>
  <c r="G3507" i="57"/>
  <c r="H3507" i="57"/>
  <c r="G3508" i="57"/>
  <c r="H3508" i="57"/>
  <c r="G3509" i="57"/>
  <c r="H3509" i="57"/>
  <c r="G3510" i="57"/>
  <c r="H3510" i="57"/>
  <c r="G3511" i="57"/>
  <c r="H3511" i="57"/>
  <c r="G3512" i="57"/>
  <c r="H3512" i="57"/>
  <c r="G3513" i="57"/>
  <c r="H3513" i="57"/>
  <c r="G3514" i="57"/>
  <c r="H3514" i="57"/>
  <c r="G3515" i="57"/>
  <c r="H3515" i="57"/>
  <c r="G3516" i="57"/>
  <c r="H3516" i="57"/>
  <c r="G3517" i="57"/>
  <c r="H3517" i="57"/>
  <c r="G3518" i="57"/>
  <c r="H3518" i="57"/>
  <c r="G3519" i="57"/>
  <c r="H3519" i="57"/>
  <c r="G3520" i="57"/>
  <c r="H3520" i="57"/>
  <c r="G3521" i="57"/>
  <c r="H3521" i="57"/>
  <c r="G3522" i="57"/>
  <c r="H3522" i="57"/>
  <c r="G3523" i="57"/>
  <c r="H3523" i="57"/>
  <c r="G3524" i="57"/>
  <c r="H3524" i="57"/>
  <c r="G3525" i="57"/>
  <c r="H3525" i="57"/>
  <c r="G3526" i="57"/>
  <c r="H3526" i="57"/>
  <c r="G3527" i="57"/>
  <c r="H3527" i="57"/>
  <c r="G3528" i="57"/>
  <c r="H3528" i="57"/>
  <c r="G3529" i="57"/>
  <c r="H3529" i="57"/>
  <c r="G3530" i="57"/>
  <c r="H3530" i="57"/>
  <c r="G3531" i="57"/>
  <c r="H3531" i="57"/>
  <c r="G3532" i="57"/>
  <c r="H3532" i="57"/>
  <c r="G3533" i="57"/>
  <c r="H3533" i="57"/>
  <c r="G3534" i="57"/>
  <c r="H3534" i="57"/>
  <c r="G3535" i="57"/>
  <c r="H3535" i="57"/>
  <c r="G3536" i="57"/>
  <c r="H3536" i="57"/>
  <c r="G3537" i="57"/>
  <c r="H3537" i="57"/>
  <c r="G3538" i="57"/>
  <c r="H3538" i="57"/>
  <c r="G3539" i="57"/>
  <c r="H3539" i="57"/>
  <c r="G3540" i="57"/>
  <c r="H3540" i="57"/>
  <c r="G3541" i="57"/>
  <c r="H3541" i="57"/>
  <c r="G3542" i="57"/>
  <c r="H3542" i="57"/>
  <c r="G3543" i="57"/>
  <c r="H3543" i="57"/>
  <c r="G3544" i="57"/>
  <c r="H3544" i="57"/>
  <c r="G3545" i="57"/>
  <c r="H3545" i="57"/>
  <c r="G3546" i="57"/>
  <c r="H3546" i="57"/>
  <c r="G3547" i="57"/>
  <c r="H3547" i="57"/>
  <c r="G3548" i="57"/>
  <c r="H3548" i="57"/>
  <c r="G3549" i="57"/>
  <c r="H3549" i="57"/>
  <c r="G3550" i="57"/>
  <c r="H3550" i="57"/>
  <c r="G3551" i="57"/>
  <c r="H3551" i="57"/>
  <c r="G3552" i="57"/>
  <c r="H3552" i="57"/>
  <c r="G3553" i="57"/>
  <c r="H3553" i="57"/>
  <c r="G3554" i="57"/>
  <c r="H3554" i="57"/>
  <c r="G3555" i="57"/>
  <c r="H3555" i="57"/>
  <c r="G3556" i="57"/>
  <c r="H3556" i="57"/>
  <c r="G3557" i="57"/>
  <c r="H3557" i="57"/>
  <c r="G3558" i="57"/>
  <c r="H3558" i="57"/>
  <c r="G3559" i="57"/>
  <c r="H3559" i="57"/>
  <c r="G3560" i="57"/>
  <c r="H3560" i="57"/>
  <c r="G3561" i="57"/>
  <c r="H3561" i="57"/>
  <c r="G3562" i="57"/>
  <c r="H3562" i="57"/>
  <c r="G3563" i="57"/>
  <c r="H3563" i="57"/>
  <c r="G3564" i="57"/>
  <c r="H3564" i="57"/>
  <c r="G3565" i="57"/>
  <c r="H3565" i="57"/>
  <c r="G3566" i="57"/>
  <c r="H3566" i="57"/>
  <c r="G3567" i="57"/>
  <c r="H3567" i="57"/>
  <c r="G3568" i="57"/>
  <c r="H3568" i="57"/>
  <c r="G3569" i="57"/>
  <c r="H3569" i="57"/>
  <c r="G3570" i="57"/>
  <c r="H3570" i="57"/>
  <c r="G3571" i="57"/>
  <c r="H3571" i="57"/>
  <c r="G3572" i="57"/>
  <c r="H3572" i="57"/>
  <c r="G3573" i="57"/>
  <c r="H3573" i="57"/>
  <c r="G3574" i="57"/>
  <c r="H3574" i="57"/>
  <c r="G3575" i="57"/>
  <c r="H3575" i="57"/>
  <c r="G3576" i="57"/>
  <c r="H3576" i="57"/>
  <c r="G3577" i="57"/>
  <c r="H3577" i="57"/>
  <c r="G3578" i="57"/>
  <c r="H3578" i="57"/>
  <c r="G3579" i="57"/>
  <c r="H3579" i="57"/>
  <c r="G3580" i="57"/>
  <c r="H3580" i="57"/>
  <c r="G3581" i="57"/>
  <c r="H3581" i="57"/>
  <c r="G3582" i="57"/>
  <c r="H3582" i="57"/>
  <c r="G3583" i="57"/>
  <c r="H3583" i="57"/>
  <c r="G3584" i="57"/>
  <c r="H3584" i="57"/>
  <c r="G3585" i="57"/>
  <c r="H3585" i="57"/>
  <c r="G3586" i="57"/>
  <c r="H3586" i="57"/>
  <c r="G3587" i="57"/>
  <c r="H3587" i="57"/>
  <c r="G3588" i="57"/>
  <c r="H3588" i="57"/>
  <c r="G3589" i="57"/>
  <c r="H3589" i="57"/>
  <c r="G3590" i="57"/>
  <c r="H3590" i="57"/>
  <c r="G3591" i="57"/>
  <c r="H3591" i="57"/>
  <c r="G3592" i="57"/>
  <c r="H3592" i="57"/>
  <c r="G3593" i="57"/>
  <c r="H3593" i="57"/>
  <c r="G3594" i="57"/>
  <c r="H3594" i="57"/>
  <c r="G3595" i="57"/>
  <c r="H3595" i="57"/>
  <c r="G3596" i="57"/>
  <c r="H3596" i="57"/>
  <c r="G3597" i="57"/>
  <c r="H3597" i="57"/>
  <c r="G3598" i="57"/>
  <c r="H3598" i="57"/>
  <c r="G3599" i="57"/>
  <c r="H3599" i="57"/>
  <c r="G3600" i="57"/>
  <c r="H3600" i="57"/>
  <c r="G3601" i="57"/>
  <c r="H3601" i="57"/>
  <c r="G3602" i="57"/>
  <c r="H3602" i="57"/>
  <c r="G3603" i="57"/>
  <c r="H3603" i="57"/>
  <c r="G3604" i="57"/>
  <c r="H3604" i="57"/>
  <c r="G3605" i="57"/>
  <c r="H3605" i="57"/>
  <c r="G3606" i="57"/>
  <c r="H3606" i="57"/>
  <c r="G3607" i="57"/>
  <c r="H3607" i="57"/>
  <c r="G3608" i="57"/>
  <c r="H3608" i="57"/>
  <c r="G3609" i="57"/>
  <c r="H3609" i="57"/>
  <c r="G3610" i="57"/>
  <c r="H3610" i="57"/>
  <c r="G3611" i="57"/>
  <c r="H3611" i="57"/>
  <c r="G3612" i="57"/>
  <c r="H3612" i="57"/>
  <c r="G3613" i="57"/>
  <c r="H3613" i="57"/>
  <c r="G3614" i="57"/>
  <c r="H3614" i="57"/>
  <c r="G3615" i="57"/>
  <c r="H3615" i="57"/>
  <c r="G3616" i="57"/>
  <c r="H3616" i="57"/>
  <c r="G3617" i="57"/>
  <c r="H3617" i="57"/>
  <c r="G3618" i="57"/>
  <c r="H3618" i="57"/>
  <c r="G3619" i="57"/>
  <c r="H3619" i="57"/>
  <c r="G3620" i="57"/>
  <c r="H3620" i="57"/>
  <c r="G3621" i="57"/>
  <c r="H3621" i="57"/>
  <c r="G3622" i="57"/>
  <c r="H3622" i="57"/>
  <c r="G3623" i="57"/>
  <c r="H3623" i="57"/>
  <c r="G3624" i="57"/>
  <c r="H3624" i="57"/>
  <c r="G3625" i="57"/>
  <c r="H3625" i="57"/>
  <c r="G3626" i="57"/>
  <c r="H3626" i="57"/>
  <c r="G3627" i="57"/>
  <c r="H3627" i="57"/>
  <c r="G3628" i="57"/>
  <c r="H3628" i="57"/>
  <c r="G3629" i="57"/>
  <c r="H3629" i="57"/>
  <c r="G3630" i="57"/>
  <c r="H3630" i="57"/>
  <c r="G3631" i="57"/>
  <c r="H3631" i="57"/>
  <c r="G3632" i="57"/>
  <c r="H3632" i="57"/>
  <c r="G3633" i="57"/>
  <c r="H3633" i="57"/>
  <c r="G3634" i="57"/>
  <c r="H3634" i="57"/>
  <c r="G3635" i="57"/>
  <c r="H3635" i="57"/>
  <c r="G3636" i="57"/>
  <c r="H3636" i="57"/>
  <c r="G3637" i="57"/>
  <c r="H3637" i="57"/>
  <c r="G3638" i="57"/>
  <c r="H3638" i="57"/>
  <c r="G3639" i="57"/>
  <c r="H3639" i="57"/>
  <c r="G3640" i="57"/>
  <c r="H3640" i="57"/>
  <c r="G3641" i="57"/>
  <c r="H3641" i="57"/>
  <c r="G3642" i="57"/>
  <c r="H3642" i="57"/>
  <c r="G3643" i="57"/>
  <c r="H3643" i="57"/>
  <c r="G3644" i="57"/>
  <c r="H3644" i="57"/>
  <c r="G3645" i="57"/>
  <c r="H3645" i="57"/>
  <c r="G3646" i="57"/>
  <c r="H3646" i="57"/>
  <c r="G3647" i="57"/>
  <c r="H3647" i="57"/>
  <c r="G3648" i="57"/>
  <c r="H3648" i="57"/>
  <c r="G3649" i="57"/>
  <c r="H3649" i="57"/>
  <c r="G3650" i="57"/>
  <c r="H3650" i="57"/>
  <c r="G3651" i="57"/>
  <c r="H3651" i="57"/>
  <c r="G3652" i="57"/>
  <c r="H3652" i="57"/>
  <c r="G3653" i="57"/>
  <c r="H3653" i="57"/>
  <c r="G3654" i="57"/>
  <c r="H3654" i="57"/>
  <c r="G3655" i="57"/>
  <c r="H3655" i="57"/>
  <c r="G3656" i="57"/>
  <c r="H3656" i="57"/>
  <c r="G3657" i="57"/>
  <c r="H3657" i="57"/>
  <c r="G3658" i="57"/>
  <c r="H3658" i="57"/>
  <c r="G3659" i="57"/>
  <c r="H3659" i="57"/>
  <c r="G3660" i="57"/>
  <c r="H3660" i="57"/>
  <c r="G3661" i="57"/>
  <c r="H3661" i="57"/>
  <c r="G3662" i="57"/>
  <c r="H3662" i="57"/>
  <c r="G3663" i="57"/>
  <c r="H3663" i="57"/>
  <c r="G3664" i="57"/>
  <c r="H3664" i="57"/>
  <c r="G3665" i="57"/>
  <c r="H3665" i="57"/>
  <c r="G3666" i="57"/>
  <c r="H3666" i="57"/>
  <c r="G3667" i="57"/>
  <c r="H3667" i="57"/>
  <c r="G3668" i="57"/>
  <c r="H3668" i="57"/>
  <c r="G3669" i="57"/>
  <c r="H3669" i="57"/>
  <c r="G3670" i="57"/>
  <c r="H3670" i="57"/>
  <c r="G3671" i="57"/>
  <c r="H3671" i="57"/>
  <c r="G3672" i="57"/>
  <c r="H3672" i="57"/>
  <c r="G3673" i="57"/>
  <c r="H3673" i="57"/>
  <c r="G3674" i="57"/>
  <c r="H3674" i="57"/>
  <c r="G3675" i="57"/>
  <c r="H3675" i="57"/>
  <c r="G3676" i="57"/>
  <c r="H3676" i="57"/>
  <c r="G3677" i="57"/>
  <c r="H3677" i="57"/>
  <c r="G3678" i="57"/>
  <c r="H3678" i="57"/>
  <c r="G3679" i="57"/>
  <c r="H3679" i="57"/>
  <c r="G3680" i="57"/>
  <c r="H3680" i="57"/>
  <c r="G3681" i="57"/>
  <c r="H3681" i="57"/>
  <c r="G3682" i="57"/>
  <c r="H3682" i="57"/>
  <c r="G3683" i="57"/>
  <c r="H3683" i="57"/>
  <c r="G3684" i="57"/>
  <c r="H3684" i="57"/>
  <c r="G3685" i="57"/>
  <c r="H3685" i="57"/>
  <c r="G3686" i="57"/>
  <c r="H3686" i="57"/>
  <c r="G3687" i="57"/>
  <c r="H3687" i="57"/>
  <c r="G3688" i="57"/>
  <c r="H3688" i="57"/>
  <c r="G3689" i="57"/>
  <c r="H3689" i="57"/>
  <c r="G3690" i="57"/>
  <c r="H3690" i="57"/>
  <c r="G3691" i="57"/>
  <c r="H3691" i="57"/>
  <c r="G3692" i="57"/>
  <c r="H3692" i="57"/>
  <c r="G3693" i="57"/>
  <c r="H3693" i="57"/>
  <c r="G3694" i="57"/>
  <c r="H3694" i="57"/>
  <c r="G3695" i="57"/>
  <c r="H3695" i="57"/>
  <c r="G3696" i="57"/>
  <c r="H3696" i="57"/>
  <c r="G3697" i="57"/>
  <c r="H3697" i="57"/>
  <c r="G3698" i="57"/>
  <c r="H3698" i="57"/>
  <c r="G3699" i="57"/>
  <c r="H3699" i="57"/>
  <c r="G3700" i="57"/>
  <c r="H3700" i="57"/>
  <c r="G3701" i="57"/>
  <c r="H3701" i="57"/>
  <c r="G3702" i="57"/>
  <c r="H3702" i="57"/>
  <c r="G3703" i="57"/>
  <c r="H3703" i="57"/>
  <c r="G3704" i="57"/>
  <c r="H3704" i="57"/>
  <c r="G3705" i="57"/>
  <c r="H3705" i="57"/>
  <c r="G3706" i="57"/>
  <c r="H3706" i="57"/>
  <c r="G3707" i="57"/>
  <c r="H3707" i="57"/>
  <c r="G3708" i="57"/>
  <c r="H3708" i="57"/>
  <c r="G3709" i="57"/>
  <c r="H3709" i="57"/>
  <c r="G3710" i="57"/>
  <c r="H3710" i="57"/>
  <c r="G3711" i="57"/>
  <c r="H3711" i="57"/>
  <c r="G3712" i="57"/>
  <c r="H3712" i="57"/>
  <c r="G3713" i="57"/>
  <c r="H3713" i="57"/>
  <c r="G3714" i="57"/>
  <c r="H3714" i="57"/>
  <c r="G3715" i="57"/>
  <c r="H3715" i="57"/>
  <c r="G3716" i="57"/>
  <c r="H3716" i="57"/>
  <c r="G3717" i="57"/>
  <c r="H3717" i="57"/>
  <c r="G3718" i="57"/>
  <c r="H3718" i="57"/>
  <c r="G3719" i="57"/>
  <c r="H3719" i="57"/>
  <c r="G3720" i="57"/>
  <c r="H3720" i="57"/>
  <c r="G3721" i="57"/>
  <c r="H3721" i="57"/>
  <c r="G3722" i="57"/>
  <c r="H3722" i="57"/>
  <c r="G3723" i="57"/>
  <c r="H3723" i="57"/>
  <c r="G3724" i="57"/>
  <c r="H3724" i="57"/>
  <c r="G3725" i="57"/>
  <c r="H3725" i="57"/>
  <c r="G3726" i="57"/>
  <c r="H3726" i="57"/>
  <c r="G3727" i="57"/>
  <c r="H3727" i="57"/>
  <c r="G3728" i="57"/>
  <c r="H3728" i="57"/>
  <c r="G3729" i="57"/>
  <c r="H3729" i="57"/>
  <c r="G3730" i="57"/>
  <c r="H3730" i="57"/>
  <c r="G3731" i="57"/>
  <c r="H3731" i="57"/>
  <c r="G3732" i="57"/>
  <c r="H3732" i="57"/>
  <c r="G3733" i="57"/>
  <c r="H3733" i="57"/>
  <c r="G3734" i="57"/>
  <c r="H3734" i="57"/>
  <c r="G3735" i="57"/>
  <c r="H3735" i="57"/>
  <c r="G3736" i="57"/>
  <c r="H3736" i="57"/>
  <c r="G3737" i="57"/>
  <c r="H3737" i="57"/>
  <c r="G3738" i="57"/>
  <c r="H3738" i="57"/>
  <c r="G3739" i="57"/>
  <c r="H3739" i="57"/>
  <c r="G3740" i="57"/>
  <c r="H3740" i="57"/>
  <c r="G3741" i="57"/>
  <c r="H3741" i="57"/>
  <c r="G3742" i="57"/>
  <c r="H3742" i="57"/>
  <c r="G3743" i="57"/>
  <c r="H3743" i="57"/>
  <c r="G3744" i="57"/>
  <c r="H3744" i="57"/>
  <c r="G3745" i="57"/>
  <c r="H3745" i="57"/>
  <c r="G3746" i="57"/>
  <c r="H3746" i="57"/>
  <c r="G3747" i="57"/>
  <c r="H3747" i="57"/>
  <c r="G3748" i="57"/>
  <c r="H3748" i="57"/>
  <c r="G3749" i="57"/>
  <c r="H3749" i="57"/>
  <c r="G3750" i="57"/>
  <c r="H3750" i="57"/>
  <c r="G3751" i="57"/>
  <c r="H3751" i="57"/>
  <c r="G3752" i="57"/>
  <c r="H3752" i="57"/>
  <c r="G3753" i="57"/>
  <c r="H3753" i="57"/>
  <c r="G3754" i="57"/>
  <c r="H3754" i="57"/>
  <c r="G3755" i="57"/>
  <c r="H3755" i="57"/>
  <c r="G3756" i="57"/>
  <c r="H3756" i="57"/>
  <c r="G3757" i="57"/>
  <c r="H3757" i="57"/>
  <c r="G3758" i="57"/>
  <c r="H3758" i="57"/>
  <c r="G3759" i="57"/>
  <c r="H3759" i="57"/>
  <c r="G3760" i="57"/>
  <c r="H3760" i="57"/>
  <c r="G3761" i="57"/>
  <c r="H3761" i="57"/>
  <c r="G3762" i="57"/>
  <c r="H3762" i="57"/>
  <c r="G3763" i="57"/>
  <c r="H3763" i="57"/>
  <c r="G3764" i="57"/>
  <c r="H3764" i="57"/>
  <c r="G3765" i="57"/>
  <c r="H3765" i="57"/>
  <c r="G3766" i="57"/>
  <c r="H3766" i="57"/>
  <c r="G3767" i="57"/>
  <c r="H3767" i="57"/>
  <c r="G3768" i="57"/>
  <c r="H3768" i="57"/>
  <c r="G3769" i="57"/>
  <c r="H3769" i="57"/>
  <c r="G3770" i="57"/>
  <c r="H3770" i="57"/>
  <c r="G3771" i="57"/>
  <c r="H3771" i="57"/>
  <c r="G3772" i="57"/>
  <c r="H3772" i="57"/>
  <c r="G3773" i="57"/>
  <c r="H3773" i="57"/>
  <c r="G3774" i="57"/>
  <c r="H3774" i="57"/>
  <c r="G3775" i="57"/>
  <c r="H3775" i="57"/>
  <c r="G3776" i="57"/>
  <c r="H3776" i="57"/>
  <c r="G3777" i="57"/>
  <c r="H3777" i="57"/>
  <c r="G3778" i="57"/>
  <c r="H3778" i="57"/>
  <c r="G3779" i="57"/>
  <c r="H3779" i="57"/>
  <c r="G3780" i="57"/>
  <c r="H3780" i="57"/>
  <c r="G3781" i="57"/>
  <c r="H3781" i="57"/>
  <c r="G3782" i="57"/>
  <c r="H3782" i="57"/>
  <c r="G3783" i="57"/>
  <c r="H3783" i="57"/>
  <c r="G3784" i="57"/>
  <c r="H3784" i="57"/>
  <c r="G3785" i="57"/>
  <c r="H3785" i="57"/>
  <c r="G3786" i="57"/>
  <c r="H3786" i="57"/>
  <c r="G3787" i="57"/>
  <c r="H3787" i="57"/>
  <c r="G3788" i="57"/>
  <c r="H3788" i="57"/>
  <c r="G3789" i="57"/>
  <c r="H3789" i="57"/>
  <c r="G3790" i="57"/>
  <c r="H3790" i="57"/>
  <c r="G3791" i="57"/>
  <c r="H3791" i="57"/>
  <c r="G3792" i="57"/>
  <c r="H3792" i="57"/>
  <c r="G3793" i="57"/>
  <c r="H3793" i="57"/>
  <c r="G3794" i="57"/>
  <c r="H3794" i="57"/>
  <c r="G3795" i="57"/>
  <c r="H3795" i="57"/>
  <c r="G3796" i="57"/>
  <c r="H3796" i="57"/>
  <c r="G3797" i="57"/>
  <c r="H3797" i="57"/>
  <c r="G3798" i="57"/>
  <c r="H3798" i="57"/>
  <c r="G3799" i="57"/>
  <c r="H3799" i="57"/>
  <c r="G3800" i="57"/>
  <c r="H3800" i="57"/>
  <c r="G3801" i="57"/>
  <c r="H3801" i="57"/>
  <c r="G3802" i="57"/>
  <c r="H3802" i="57"/>
  <c r="G3803" i="57"/>
  <c r="H3803" i="57"/>
  <c r="G3804" i="57"/>
  <c r="H3804" i="57"/>
  <c r="G3805" i="57"/>
  <c r="H3805" i="57"/>
  <c r="G3806" i="57"/>
  <c r="H3806" i="57"/>
  <c r="G3807" i="57"/>
  <c r="H3807" i="57"/>
  <c r="G3808" i="57"/>
  <c r="H3808" i="57"/>
  <c r="G3809" i="57"/>
  <c r="H3809" i="57"/>
  <c r="G3810" i="57"/>
  <c r="H3810" i="57"/>
  <c r="G3811" i="57"/>
  <c r="H3811" i="57"/>
  <c r="G3812" i="57"/>
  <c r="H3812" i="57"/>
  <c r="G3813" i="57"/>
  <c r="H3813" i="57"/>
  <c r="G3814" i="57"/>
  <c r="H3814" i="57"/>
  <c r="G3815" i="57"/>
  <c r="H3815" i="57"/>
  <c r="G3816" i="57"/>
  <c r="H3816" i="57"/>
  <c r="G3817" i="57"/>
  <c r="H3817" i="57"/>
  <c r="G3818" i="57"/>
  <c r="H3818" i="57"/>
  <c r="G3819" i="57"/>
  <c r="H3819" i="57"/>
  <c r="G3820" i="57"/>
  <c r="H3820" i="57"/>
  <c r="G3821" i="57"/>
  <c r="H3821" i="57"/>
  <c r="G3822" i="57"/>
  <c r="H3822" i="57"/>
  <c r="G3823" i="57"/>
  <c r="H3823" i="57"/>
  <c r="G3824" i="57"/>
  <c r="H3824" i="57"/>
  <c r="G3825" i="57"/>
  <c r="H3825" i="57"/>
  <c r="G3826" i="57"/>
  <c r="H3826" i="57"/>
  <c r="G3827" i="57"/>
  <c r="H3827" i="57"/>
  <c r="G3828" i="57"/>
  <c r="H3828" i="57"/>
  <c r="G3829" i="57"/>
  <c r="H3829" i="57"/>
  <c r="G3830" i="57"/>
  <c r="H3830" i="57"/>
  <c r="G3831" i="57"/>
  <c r="H3831" i="57"/>
  <c r="G3832" i="57"/>
  <c r="H3832" i="57"/>
  <c r="G3833" i="57"/>
  <c r="H3833" i="57"/>
  <c r="G3834" i="57"/>
  <c r="H3834" i="57"/>
  <c r="G3835" i="57"/>
  <c r="H3835" i="57"/>
  <c r="G3836" i="57"/>
  <c r="H3836" i="57"/>
  <c r="G3837" i="57"/>
  <c r="H3837" i="57"/>
  <c r="G3838" i="57"/>
  <c r="H3838" i="57"/>
  <c r="G3839" i="57"/>
  <c r="H3839" i="57"/>
  <c r="G3840" i="57"/>
  <c r="H3840" i="57"/>
  <c r="G3841" i="57"/>
  <c r="H3841" i="57"/>
  <c r="G3842" i="57"/>
  <c r="H3842" i="57"/>
  <c r="G3843" i="57"/>
  <c r="H3843" i="57"/>
  <c r="G3844" i="57"/>
  <c r="H3844" i="57"/>
  <c r="G3845" i="57"/>
  <c r="H3845" i="57"/>
  <c r="G3846" i="57"/>
  <c r="H3846" i="57"/>
  <c r="G3847" i="57"/>
  <c r="H3847" i="57"/>
  <c r="G3848" i="57"/>
  <c r="H3848" i="57"/>
  <c r="G3849" i="57"/>
  <c r="H3849" i="57"/>
  <c r="G3850" i="57"/>
  <c r="H3850" i="57"/>
  <c r="G3851" i="57"/>
  <c r="H3851" i="57"/>
  <c r="G3852" i="57"/>
  <c r="H3852" i="57"/>
  <c r="G3853" i="57"/>
  <c r="H3853" i="57"/>
  <c r="G3854" i="57"/>
  <c r="H3854" i="57"/>
  <c r="G3855" i="57"/>
  <c r="H3855" i="57"/>
  <c r="G3856" i="57"/>
  <c r="H3856" i="57"/>
  <c r="G3857" i="57"/>
  <c r="H3857" i="57"/>
  <c r="G3858" i="57"/>
  <c r="H3858" i="57"/>
  <c r="G3859" i="57"/>
  <c r="H3859" i="57"/>
  <c r="G3860" i="57"/>
  <c r="H3860" i="57"/>
  <c r="G3861" i="57"/>
  <c r="H3861" i="57"/>
  <c r="G3862" i="57"/>
  <c r="H3862" i="57"/>
  <c r="G3863" i="57"/>
  <c r="H3863" i="57"/>
  <c r="G3864" i="57"/>
  <c r="H3864" i="57"/>
  <c r="G3865" i="57"/>
  <c r="H3865" i="57"/>
  <c r="G3866" i="57"/>
  <c r="H3866" i="57"/>
  <c r="G3867" i="57"/>
  <c r="H3867" i="57"/>
  <c r="G3868" i="57"/>
  <c r="H3868" i="57"/>
  <c r="G3869" i="57"/>
  <c r="H3869" i="57"/>
  <c r="G3870" i="57"/>
  <c r="H3870" i="57"/>
  <c r="G3871" i="57"/>
  <c r="H3871" i="57"/>
  <c r="G3872" i="57"/>
  <c r="H3872" i="57"/>
  <c r="G3873" i="57"/>
  <c r="H3873" i="57"/>
  <c r="G3874" i="57"/>
  <c r="H3874" i="57"/>
  <c r="G3875" i="57"/>
  <c r="H3875" i="57"/>
  <c r="G3876" i="57"/>
  <c r="H3876" i="57"/>
  <c r="G3877" i="57"/>
  <c r="H3877" i="57"/>
  <c r="G3878" i="57"/>
  <c r="H3878" i="57"/>
  <c r="G3879" i="57"/>
  <c r="H3879" i="57"/>
  <c r="G3880" i="57"/>
  <c r="H3880" i="57"/>
  <c r="G3881" i="57"/>
  <c r="H3881" i="57"/>
  <c r="G3882" i="57"/>
  <c r="H3882" i="57"/>
  <c r="G3883" i="57"/>
  <c r="H3883" i="57"/>
  <c r="G3884" i="57"/>
  <c r="H3884" i="57"/>
  <c r="G3885" i="57"/>
  <c r="H3885" i="57"/>
  <c r="G3886" i="57"/>
  <c r="H3886" i="57"/>
  <c r="G3887" i="57"/>
  <c r="H3887" i="57"/>
  <c r="G3888" i="57"/>
  <c r="H3888" i="57"/>
  <c r="G3889" i="57"/>
  <c r="H3889" i="57"/>
  <c r="G3890" i="57"/>
  <c r="H3890" i="57"/>
  <c r="G3891" i="57"/>
  <c r="H3891" i="57"/>
  <c r="G3892" i="57"/>
  <c r="H3892" i="57"/>
  <c r="G3893" i="57"/>
  <c r="H3893" i="57"/>
  <c r="G3894" i="57"/>
  <c r="H3894" i="57"/>
  <c r="G3895" i="57"/>
  <c r="H3895" i="57"/>
  <c r="G3896" i="57"/>
  <c r="H3896" i="57"/>
  <c r="G3897" i="57"/>
  <c r="H3897" i="57"/>
  <c r="G3898" i="57"/>
  <c r="H3898" i="57"/>
  <c r="G3899" i="57"/>
  <c r="H3899" i="57"/>
  <c r="G3900" i="57"/>
  <c r="H3900" i="57"/>
  <c r="G3901" i="57"/>
  <c r="H3901" i="57"/>
  <c r="G3902" i="57"/>
  <c r="H3902" i="57"/>
  <c r="G3903" i="57"/>
  <c r="H3903" i="57"/>
  <c r="G3904" i="57"/>
  <c r="H3904" i="57"/>
  <c r="G3905" i="57"/>
  <c r="H3905" i="57"/>
  <c r="G3906" i="57"/>
  <c r="H3906" i="57"/>
  <c r="G3907" i="57"/>
  <c r="H3907" i="57"/>
  <c r="G3908" i="57"/>
  <c r="H3908" i="57"/>
  <c r="G3909" i="57"/>
  <c r="H3909" i="57"/>
  <c r="G3910" i="57"/>
  <c r="H3910" i="57"/>
  <c r="G3911" i="57"/>
  <c r="H3911" i="57"/>
  <c r="G3912" i="57"/>
  <c r="H3912" i="57"/>
  <c r="G3913" i="57"/>
  <c r="H3913" i="57"/>
  <c r="G3914" i="57"/>
  <c r="H3914" i="57"/>
  <c r="G3915" i="57"/>
  <c r="H3915" i="57"/>
  <c r="G3916" i="57"/>
  <c r="H3916" i="57"/>
  <c r="G3917" i="57"/>
  <c r="H3917" i="57"/>
  <c r="G3918" i="57"/>
  <c r="H3918" i="57"/>
  <c r="G3919" i="57"/>
  <c r="H3919" i="57"/>
  <c r="G3920" i="57"/>
  <c r="H3920" i="57"/>
  <c r="G3921" i="57"/>
  <c r="H3921" i="57"/>
  <c r="G3922" i="57"/>
  <c r="H3922" i="57"/>
  <c r="G3923" i="57"/>
  <c r="H3923" i="57"/>
  <c r="G3924" i="57"/>
  <c r="H3924" i="57"/>
  <c r="G3925" i="57"/>
  <c r="H3925" i="57"/>
  <c r="G3926" i="57"/>
  <c r="H3926" i="57"/>
  <c r="G3927" i="57"/>
  <c r="H3927" i="57"/>
  <c r="G3928" i="57"/>
  <c r="H3928" i="57"/>
  <c r="G3929" i="57"/>
  <c r="H3929" i="57"/>
  <c r="G3930" i="57"/>
  <c r="H3930" i="57"/>
  <c r="G3931" i="57"/>
  <c r="H3931" i="57"/>
  <c r="G3932" i="57"/>
  <c r="H3932" i="57"/>
  <c r="G3933" i="57"/>
  <c r="H3933" i="57"/>
  <c r="G3934" i="57"/>
  <c r="H3934" i="57"/>
  <c r="G3935" i="57"/>
  <c r="H3935" i="57"/>
  <c r="G3936" i="57"/>
  <c r="H3936" i="57"/>
  <c r="G3937" i="57"/>
  <c r="H3937" i="57"/>
  <c r="G3938" i="57"/>
  <c r="H3938" i="57"/>
  <c r="G3939" i="57"/>
  <c r="H3939" i="57"/>
  <c r="G3940" i="57"/>
  <c r="H3940" i="57"/>
  <c r="G3941" i="57"/>
  <c r="H3941" i="57"/>
  <c r="G3942" i="57"/>
  <c r="H3942" i="57"/>
  <c r="G3943" i="57"/>
  <c r="H3943" i="57"/>
  <c r="G3944" i="57"/>
  <c r="H3944" i="57"/>
  <c r="G3945" i="57"/>
  <c r="H3945" i="57"/>
  <c r="G3946" i="57"/>
  <c r="H3946" i="57"/>
  <c r="G3947" i="57"/>
  <c r="H3947" i="57"/>
  <c r="G3948" i="57"/>
  <c r="H3948" i="57"/>
  <c r="G3949" i="57"/>
  <c r="H3949" i="57"/>
  <c r="G3950" i="57"/>
  <c r="H3950" i="57"/>
  <c r="G3951" i="57"/>
  <c r="H3951" i="57"/>
  <c r="G3952" i="57"/>
  <c r="H3952" i="57"/>
  <c r="G3953" i="57"/>
  <c r="H3953" i="57"/>
  <c r="G3954" i="57"/>
  <c r="H3954" i="57"/>
  <c r="G3955" i="57"/>
  <c r="H3955" i="57"/>
  <c r="G3956" i="57"/>
  <c r="H3956" i="57"/>
  <c r="G3957" i="57"/>
  <c r="H3957" i="57"/>
  <c r="G3958" i="57"/>
  <c r="H3958" i="57"/>
  <c r="G3959" i="57"/>
  <c r="H3959" i="57"/>
  <c r="G3960" i="57"/>
  <c r="H3960" i="57"/>
  <c r="G3961" i="57"/>
  <c r="H3961" i="57"/>
  <c r="G3962" i="57"/>
  <c r="H3962" i="57"/>
  <c r="G3963" i="57"/>
  <c r="H3963" i="57"/>
  <c r="G3964" i="57"/>
  <c r="H3964" i="57"/>
  <c r="G3965" i="57"/>
  <c r="H3965" i="57"/>
  <c r="G3966" i="57"/>
  <c r="H3966" i="57"/>
  <c r="G3967" i="57"/>
  <c r="H3967" i="57"/>
  <c r="G3968" i="57"/>
  <c r="H3968" i="57"/>
  <c r="G3969" i="57"/>
  <c r="H3969" i="57"/>
  <c r="G3970" i="57"/>
  <c r="H3970" i="57"/>
  <c r="G3971" i="57"/>
  <c r="H3971" i="57"/>
  <c r="G3972" i="57"/>
  <c r="H3972" i="57"/>
  <c r="G3973" i="57"/>
  <c r="H3973" i="57"/>
  <c r="G3974" i="57"/>
  <c r="H3974" i="57"/>
  <c r="G3975" i="57"/>
  <c r="H3975" i="57"/>
  <c r="G3976" i="57"/>
  <c r="H3976" i="57"/>
  <c r="G3977" i="57"/>
  <c r="H3977" i="57"/>
  <c r="G3978" i="57"/>
  <c r="H3978" i="57"/>
  <c r="G3979" i="57"/>
  <c r="H3979" i="57"/>
  <c r="G3980" i="57"/>
  <c r="H3980" i="57"/>
  <c r="G3981" i="57"/>
  <c r="H3981" i="57"/>
  <c r="G3982" i="57"/>
  <c r="H3982" i="57"/>
  <c r="G3983" i="57"/>
  <c r="H3983" i="57"/>
  <c r="G3984" i="57"/>
  <c r="H3984" i="57"/>
  <c r="G3985" i="57"/>
  <c r="H3985" i="57"/>
  <c r="G3986" i="57"/>
  <c r="H3986" i="57"/>
  <c r="G3987" i="57"/>
  <c r="H3987" i="57"/>
  <c r="G3988" i="57"/>
  <c r="H3988" i="57"/>
  <c r="G3989" i="57"/>
  <c r="H3989" i="57"/>
  <c r="G3990" i="57"/>
  <c r="H3990" i="57"/>
  <c r="G3991" i="57"/>
  <c r="H3991" i="57"/>
  <c r="G3992" i="57"/>
  <c r="H3992" i="57"/>
  <c r="G3993" i="57"/>
  <c r="H3993" i="57"/>
  <c r="G3994" i="57"/>
  <c r="H3994" i="57"/>
  <c r="G3995" i="57"/>
  <c r="H3995" i="57"/>
  <c r="G3996" i="57"/>
  <c r="H3996" i="57"/>
  <c r="G3997" i="57"/>
  <c r="H3997" i="57"/>
  <c r="G3998" i="57"/>
  <c r="H3998" i="57"/>
  <c r="G3999" i="57"/>
  <c r="H3999" i="57"/>
  <c r="G4000" i="57"/>
  <c r="H4000" i="57"/>
  <c r="G4001" i="57"/>
  <c r="H4001" i="57"/>
  <c r="G4002" i="57"/>
  <c r="H4002" i="57"/>
  <c r="G4003" i="57"/>
  <c r="H4003" i="57"/>
  <c r="G4004" i="57"/>
  <c r="H4004" i="57"/>
  <c r="G4005" i="57"/>
  <c r="H4005" i="57"/>
  <c r="G4006" i="57"/>
  <c r="H4006" i="57"/>
  <c r="G4007" i="57"/>
  <c r="H4007" i="57"/>
  <c r="G4008" i="57"/>
  <c r="H4008" i="57"/>
  <c r="G4009" i="57"/>
  <c r="H4009" i="57"/>
  <c r="G4010" i="57"/>
  <c r="H4010" i="57"/>
  <c r="G4011" i="57"/>
  <c r="H4011" i="57"/>
  <c r="G4012" i="57"/>
  <c r="H4012" i="57"/>
  <c r="G4013" i="57"/>
  <c r="H4013" i="57"/>
  <c r="G4014" i="57"/>
  <c r="H4014" i="57"/>
  <c r="G4015" i="57"/>
  <c r="H4015" i="57"/>
  <c r="G4016" i="57"/>
  <c r="H4016" i="57"/>
  <c r="G4017" i="57"/>
  <c r="H4017" i="57"/>
  <c r="G4018" i="57"/>
  <c r="H4018" i="57"/>
  <c r="G4019" i="57"/>
  <c r="H4019" i="57"/>
  <c r="G4020" i="57"/>
  <c r="H4020" i="57"/>
  <c r="G4021" i="57"/>
  <c r="H4021" i="57"/>
  <c r="G4022" i="57"/>
  <c r="H4022" i="57"/>
  <c r="G4023" i="57"/>
  <c r="H4023" i="57"/>
  <c r="G4024" i="57"/>
  <c r="H4024" i="57"/>
  <c r="G4025" i="57"/>
  <c r="H4025" i="57"/>
  <c r="G4026" i="57"/>
  <c r="H4026" i="57"/>
  <c r="G4027" i="57"/>
  <c r="H4027" i="57"/>
  <c r="G4028" i="57"/>
  <c r="H4028" i="57"/>
  <c r="G4029" i="57"/>
  <c r="H4029" i="57"/>
  <c r="G4030" i="57"/>
  <c r="H4030" i="57"/>
  <c r="G4031" i="57"/>
  <c r="H4031" i="57"/>
  <c r="G4032" i="57"/>
  <c r="H4032" i="57"/>
  <c r="G4033" i="57"/>
  <c r="H4033" i="57"/>
  <c r="G4034" i="57"/>
  <c r="H4034" i="57"/>
  <c r="G4035" i="57"/>
  <c r="H4035" i="57"/>
  <c r="G4036" i="57"/>
  <c r="H4036" i="57"/>
  <c r="G4037" i="57"/>
  <c r="H4037" i="57"/>
  <c r="G4038" i="57"/>
  <c r="H4038" i="57"/>
  <c r="G4039" i="57"/>
  <c r="H4039" i="57"/>
  <c r="G4040" i="57"/>
  <c r="H4040" i="57"/>
  <c r="G4041" i="57"/>
  <c r="H4041" i="57"/>
  <c r="G4042" i="57"/>
  <c r="H4042" i="57"/>
  <c r="G4043" i="57"/>
  <c r="H4043" i="57"/>
  <c r="G4044" i="57"/>
  <c r="H4044" i="57"/>
  <c r="G4045" i="57"/>
  <c r="H4045" i="57"/>
  <c r="G4046" i="57"/>
  <c r="H4046" i="57"/>
  <c r="G4047" i="57"/>
  <c r="H4047" i="57"/>
  <c r="G4048" i="57"/>
  <c r="H4048" i="57"/>
  <c r="G4049" i="57"/>
  <c r="H4049" i="57"/>
  <c r="G4050" i="57"/>
  <c r="H4050" i="57"/>
  <c r="G4051" i="57"/>
  <c r="H4051" i="57"/>
  <c r="G4052" i="57"/>
  <c r="H4052" i="57"/>
  <c r="G4053" i="57"/>
  <c r="H4053" i="57"/>
  <c r="G4054" i="57"/>
  <c r="H4054" i="57"/>
  <c r="G4055" i="57"/>
  <c r="H4055" i="57"/>
  <c r="G4056" i="57"/>
  <c r="H4056" i="57"/>
  <c r="G4057" i="57"/>
  <c r="H4057" i="57"/>
  <c r="G4058" i="57"/>
  <c r="H4058" i="57"/>
  <c r="G4059" i="57"/>
  <c r="H4059" i="57"/>
  <c r="G4060" i="57"/>
  <c r="H4060" i="57"/>
  <c r="G4061" i="57"/>
  <c r="H4061" i="57"/>
  <c r="G4062" i="57"/>
  <c r="H4062" i="57"/>
  <c r="G4063" i="57"/>
  <c r="H4063" i="57"/>
  <c r="G4064" i="57"/>
  <c r="H4064" i="57"/>
  <c r="G4065" i="57"/>
  <c r="H4065" i="57"/>
  <c r="G4066" i="57"/>
  <c r="H4066" i="57"/>
  <c r="G4067" i="57"/>
  <c r="H4067" i="57"/>
  <c r="G4068" i="57"/>
  <c r="H4068" i="57"/>
  <c r="G4069" i="57"/>
  <c r="H4069" i="57"/>
  <c r="G4070" i="57"/>
  <c r="H4070" i="57"/>
  <c r="G4071" i="57"/>
  <c r="H4071" i="57"/>
  <c r="G4072" i="57"/>
  <c r="H4072" i="57"/>
  <c r="G4073" i="57"/>
  <c r="H4073" i="57"/>
  <c r="G4074" i="57"/>
  <c r="H4074" i="57"/>
  <c r="G4075" i="57"/>
  <c r="H4075" i="57"/>
  <c r="G4076" i="57"/>
  <c r="H4076" i="57"/>
  <c r="G4077" i="57"/>
  <c r="H4077" i="57"/>
  <c r="G4078" i="57"/>
  <c r="H4078" i="57"/>
  <c r="G4079" i="57"/>
  <c r="H4079" i="57"/>
  <c r="G4080" i="57"/>
  <c r="H4080" i="57"/>
  <c r="G4081" i="57"/>
  <c r="H4081" i="57"/>
  <c r="G4082" i="57"/>
  <c r="H4082" i="57"/>
  <c r="G4083" i="57"/>
  <c r="H4083" i="57"/>
  <c r="G4084" i="57"/>
  <c r="H4084" i="57"/>
  <c r="G4085" i="57"/>
  <c r="H4085" i="57"/>
  <c r="G4086" i="57"/>
  <c r="H4086" i="57"/>
  <c r="G4087" i="57"/>
  <c r="H4087" i="57"/>
  <c r="G4088" i="57"/>
  <c r="H4088" i="57"/>
  <c r="G4089" i="57"/>
  <c r="H4089" i="57"/>
  <c r="G4090" i="57"/>
  <c r="H4090" i="57"/>
  <c r="G4091" i="57"/>
  <c r="H4091" i="57"/>
  <c r="G4092" i="57"/>
  <c r="H4092" i="57"/>
  <c r="G4093" i="57"/>
  <c r="H4093" i="57"/>
  <c r="G4094" i="57"/>
  <c r="H4094" i="57"/>
  <c r="G4095" i="57"/>
  <c r="H4095" i="57"/>
  <c r="G4096" i="57"/>
  <c r="H4096" i="57"/>
  <c r="G4097" i="57"/>
  <c r="H4097" i="57"/>
  <c r="G4098" i="57"/>
  <c r="H4098" i="57"/>
  <c r="G4099" i="57"/>
  <c r="H4099" i="57"/>
  <c r="G4100" i="57"/>
  <c r="H4100" i="57"/>
  <c r="G4101" i="57"/>
  <c r="H4101" i="57"/>
  <c r="G4102" i="57"/>
  <c r="H4102" i="57"/>
  <c r="G4103" i="57"/>
  <c r="H4103" i="57"/>
  <c r="G4104" i="57"/>
  <c r="H4104" i="57"/>
  <c r="G4105" i="57"/>
  <c r="H4105" i="57"/>
  <c r="G4106" i="57"/>
  <c r="H4106" i="57"/>
  <c r="G4107" i="57"/>
  <c r="H4107" i="57"/>
  <c r="G4108" i="57"/>
  <c r="H4108" i="57"/>
  <c r="G4109" i="57"/>
  <c r="H4109" i="57"/>
  <c r="G4110" i="57"/>
  <c r="H4110" i="57"/>
  <c r="G4111" i="57"/>
  <c r="H4111" i="57"/>
  <c r="G4112" i="57"/>
  <c r="H4112" i="57"/>
  <c r="G4113" i="57"/>
  <c r="H4113" i="57"/>
  <c r="G4114" i="57"/>
  <c r="H4114" i="57"/>
  <c r="G4115" i="57"/>
  <c r="H4115" i="57"/>
  <c r="G4116" i="57"/>
  <c r="H4116" i="57"/>
  <c r="G4117" i="57"/>
  <c r="H4117" i="57"/>
  <c r="G4118" i="57"/>
  <c r="H4118" i="57"/>
  <c r="G4119" i="57"/>
  <c r="H4119" i="57"/>
  <c r="G4120" i="57"/>
  <c r="H4120" i="57"/>
  <c r="G4121" i="57"/>
  <c r="H4121" i="57"/>
  <c r="G4122" i="57"/>
  <c r="H4122" i="57"/>
  <c r="G4123" i="57"/>
  <c r="H4123" i="57"/>
  <c r="G4124" i="57"/>
  <c r="H4124" i="57"/>
  <c r="G4125" i="57"/>
  <c r="H4125" i="57"/>
  <c r="G4126" i="57"/>
  <c r="H4126" i="57"/>
  <c r="G4127" i="57"/>
  <c r="H4127" i="57"/>
  <c r="G4128" i="57"/>
  <c r="H4128" i="57"/>
  <c r="G4129" i="57"/>
  <c r="H4129" i="57"/>
  <c r="G4130" i="57"/>
  <c r="H4130" i="57"/>
  <c r="G4131" i="57"/>
  <c r="H4131" i="57"/>
  <c r="G4132" i="57"/>
  <c r="H4132" i="57"/>
  <c r="G4133" i="57"/>
  <c r="H4133" i="57"/>
  <c r="G4134" i="57"/>
  <c r="H4134" i="57"/>
  <c r="G4135" i="57"/>
  <c r="H4135" i="57"/>
  <c r="G4136" i="57"/>
  <c r="H4136" i="57"/>
  <c r="G4137" i="57"/>
  <c r="H4137" i="57"/>
  <c r="G4138" i="57"/>
  <c r="H4138" i="57"/>
  <c r="G4139" i="57"/>
  <c r="H4139" i="57"/>
  <c r="G4140" i="57"/>
  <c r="H4140" i="57"/>
  <c r="G4141" i="57"/>
  <c r="H4141" i="57"/>
  <c r="G4142" i="57"/>
  <c r="H4142" i="57"/>
  <c r="G4143" i="57"/>
  <c r="H4143" i="57"/>
  <c r="G4144" i="57"/>
  <c r="H4144" i="57"/>
  <c r="G4145" i="57"/>
  <c r="H4145" i="57"/>
  <c r="G4146" i="57"/>
  <c r="H4146" i="57"/>
  <c r="G4147" i="57"/>
  <c r="H4147" i="57"/>
  <c r="G4148" i="57"/>
  <c r="H4148" i="57"/>
  <c r="G4149" i="57"/>
  <c r="H4149" i="57"/>
  <c r="G4150" i="57"/>
  <c r="H4150" i="57"/>
  <c r="G4151" i="57"/>
  <c r="H4151" i="57"/>
  <c r="G4152" i="57"/>
  <c r="H4152" i="57"/>
  <c r="G4153" i="57"/>
  <c r="H4153" i="57"/>
  <c r="G4154" i="57"/>
  <c r="H4154" i="57"/>
  <c r="G4155" i="57"/>
  <c r="H4155" i="57"/>
  <c r="G4156" i="57"/>
  <c r="H4156" i="57"/>
  <c r="G4157" i="57"/>
  <c r="H4157" i="57"/>
  <c r="G4158" i="57"/>
  <c r="H4158" i="57"/>
  <c r="G4159" i="57"/>
  <c r="H4159" i="57"/>
  <c r="G4160" i="57"/>
  <c r="H4160" i="57"/>
  <c r="G4161" i="57"/>
  <c r="H4161" i="57"/>
  <c r="G4162" i="57"/>
  <c r="H4162" i="57"/>
  <c r="G4163" i="57"/>
  <c r="H4163" i="57"/>
  <c r="G4164" i="57"/>
  <c r="H4164" i="57"/>
  <c r="G4165" i="57"/>
  <c r="H4165" i="57"/>
  <c r="G4166" i="57"/>
  <c r="H4166" i="57"/>
  <c r="G4167" i="57"/>
  <c r="H4167" i="57"/>
  <c r="G4168" i="57"/>
  <c r="H4168" i="57"/>
  <c r="G4169" i="57"/>
  <c r="H4169" i="57"/>
  <c r="G4170" i="57"/>
  <c r="H4170" i="57"/>
  <c r="G4171" i="57"/>
  <c r="H4171" i="57"/>
  <c r="G4172" i="57"/>
  <c r="H4172" i="57"/>
  <c r="G4173" i="57"/>
  <c r="H4173" i="57"/>
  <c r="G4174" i="57"/>
  <c r="H4174" i="57"/>
  <c r="G4175" i="57"/>
  <c r="H4175" i="57"/>
  <c r="G4176" i="57"/>
  <c r="H4176" i="57"/>
  <c r="G4177" i="57"/>
  <c r="H4177" i="57"/>
  <c r="G4178" i="57"/>
  <c r="H4178" i="57"/>
  <c r="G4179" i="57"/>
  <c r="H4179" i="57"/>
  <c r="G4180" i="57"/>
  <c r="H4180" i="57"/>
  <c r="G4181" i="57"/>
  <c r="H4181" i="57"/>
  <c r="G4182" i="57"/>
  <c r="H4182" i="57"/>
  <c r="G4183" i="57"/>
  <c r="H4183" i="57"/>
  <c r="G4184" i="57"/>
  <c r="H4184" i="57"/>
  <c r="G4185" i="57"/>
  <c r="H4185" i="57"/>
  <c r="G4186" i="57"/>
  <c r="H4186" i="57"/>
  <c r="G4187" i="57"/>
  <c r="H4187" i="57"/>
  <c r="G4188" i="57"/>
  <c r="H4188" i="57"/>
  <c r="G4189" i="57"/>
  <c r="H4189" i="57"/>
  <c r="G4190" i="57"/>
  <c r="H4190" i="57"/>
  <c r="G4191" i="57"/>
  <c r="H4191" i="57"/>
  <c r="G4192" i="57"/>
  <c r="H4192" i="57"/>
  <c r="G4193" i="57"/>
  <c r="H4193" i="57"/>
  <c r="G4194" i="57"/>
  <c r="H4194" i="57"/>
  <c r="G4195" i="57"/>
  <c r="H4195" i="57"/>
  <c r="G4196" i="57"/>
  <c r="H4196" i="57"/>
  <c r="G4197" i="57"/>
  <c r="H4197" i="57"/>
  <c r="G4198" i="57"/>
  <c r="H4198" i="57"/>
  <c r="G4199" i="57"/>
  <c r="H4199" i="57"/>
  <c r="G4200" i="57"/>
  <c r="H4200" i="57"/>
  <c r="G4201" i="57"/>
  <c r="H4201" i="57"/>
  <c r="G4202" i="57"/>
  <c r="H4202" i="57"/>
  <c r="G4203" i="57"/>
  <c r="H4203" i="57"/>
  <c r="G4204" i="57"/>
  <c r="H4204" i="57"/>
  <c r="G4205" i="57"/>
  <c r="H4205" i="57"/>
  <c r="G4206" i="57"/>
  <c r="H4206" i="57"/>
  <c r="G4207" i="57"/>
  <c r="H4207" i="57"/>
  <c r="G4208" i="57"/>
  <c r="H4208" i="57"/>
  <c r="G4209" i="57"/>
  <c r="H4209" i="57"/>
  <c r="G4210" i="57"/>
  <c r="H4210" i="57"/>
  <c r="G4211" i="57"/>
  <c r="H4211" i="57"/>
  <c r="G4212" i="57"/>
  <c r="H4212" i="57"/>
  <c r="G4213" i="57"/>
  <c r="H4213" i="57"/>
  <c r="G4214" i="57"/>
  <c r="H4214" i="57"/>
  <c r="G4215" i="57"/>
  <c r="H4215" i="57"/>
  <c r="G4216" i="57"/>
  <c r="H4216" i="57"/>
  <c r="G4217" i="57"/>
  <c r="H4217" i="57"/>
  <c r="G4218" i="57"/>
  <c r="H4218" i="57"/>
  <c r="G4219" i="57"/>
  <c r="H4219" i="57"/>
  <c r="G4220" i="57"/>
  <c r="H4220" i="57"/>
  <c r="G4221" i="57"/>
  <c r="H4221" i="57"/>
  <c r="G4222" i="57"/>
  <c r="H4222" i="57"/>
  <c r="G4223" i="57"/>
  <c r="H4223" i="57"/>
  <c r="G4224" i="57"/>
  <c r="H4224" i="57"/>
  <c r="G4225" i="57"/>
  <c r="H4225" i="57"/>
  <c r="G4226" i="57"/>
  <c r="H4226" i="57"/>
  <c r="G4227" i="57"/>
  <c r="H4227" i="57"/>
  <c r="G4228" i="57"/>
  <c r="H4228" i="57"/>
  <c r="G4229" i="57"/>
  <c r="H4229" i="57"/>
  <c r="G4230" i="57"/>
  <c r="H4230" i="57"/>
  <c r="G4231" i="57"/>
  <c r="H4231" i="57"/>
  <c r="G4232" i="57"/>
  <c r="H4232" i="57"/>
  <c r="G4233" i="57"/>
  <c r="H4233" i="57"/>
  <c r="G4234" i="57"/>
  <c r="H4234" i="57"/>
  <c r="G4235" i="57"/>
  <c r="H4235" i="57"/>
  <c r="G4236" i="57"/>
  <c r="H4236" i="57"/>
  <c r="G4237" i="57"/>
  <c r="H4237" i="57"/>
  <c r="G4238" i="57"/>
  <c r="H4238" i="57"/>
  <c r="G4239" i="57"/>
  <c r="H4239" i="57"/>
  <c r="G4240" i="57"/>
  <c r="H4240" i="57"/>
  <c r="G4241" i="57"/>
  <c r="H4241" i="57"/>
  <c r="G4242" i="57"/>
  <c r="H4242" i="57"/>
  <c r="G4243" i="57"/>
  <c r="H4243" i="57"/>
  <c r="G4244" i="57"/>
  <c r="H4244" i="57"/>
  <c r="G4245" i="57"/>
  <c r="H4245" i="57"/>
  <c r="G4246" i="57"/>
  <c r="H4246" i="57"/>
  <c r="G4247" i="57"/>
  <c r="H4247" i="57"/>
  <c r="G4248" i="57"/>
  <c r="H4248" i="57"/>
  <c r="G4249" i="57"/>
  <c r="H4249" i="57"/>
  <c r="G4250" i="57"/>
  <c r="H4250" i="57"/>
  <c r="G4251" i="57"/>
  <c r="H4251" i="57"/>
  <c r="G4252" i="57"/>
  <c r="H4252" i="57"/>
  <c r="G4253" i="57"/>
  <c r="H4253" i="57"/>
  <c r="G4254" i="57"/>
  <c r="H4254" i="57"/>
  <c r="G4255" i="57"/>
  <c r="H4255" i="57"/>
  <c r="G4256" i="57"/>
  <c r="H4256" i="57"/>
  <c r="G4257" i="57"/>
  <c r="H4257" i="57"/>
  <c r="G4258" i="57"/>
  <c r="H4258" i="57"/>
  <c r="G4259" i="57"/>
  <c r="H4259" i="57"/>
  <c r="G4260" i="57"/>
  <c r="H4260" i="57"/>
  <c r="G4261" i="57"/>
  <c r="H4261" i="57"/>
  <c r="G4262" i="57"/>
  <c r="H4262" i="57"/>
  <c r="G4263" i="57"/>
  <c r="H4263" i="57"/>
  <c r="G4264" i="57"/>
  <c r="H4264" i="57"/>
  <c r="G4265" i="57"/>
  <c r="H4265" i="57"/>
  <c r="G4266" i="57"/>
  <c r="H4266" i="57"/>
  <c r="G4267" i="57"/>
  <c r="H4267" i="57"/>
  <c r="G4268" i="57"/>
  <c r="H4268" i="57"/>
  <c r="G4269" i="57"/>
  <c r="H4269" i="57"/>
  <c r="G4270" i="57"/>
  <c r="H4270" i="57"/>
  <c r="G4271" i="57"/>
  <c r="H4271" i="57"/>
  <c r="G4272" i="57"/>
  <c r="H4272" i="57"/>
  <c r="G4273" i="57"/>
  <c r="H4273" i="57"/>
  <c r="G4274" i="57"/>
  <c r="H4274" i="57"/>
  <c r="G4275" i="57"/>
  <c r="H4275" i="57"/>
  <c r="G4276" i="57"/>
  <c r="H4276" i="57"/>
  <c r="G4277" i="57"/>
  <c r="H4277" i="57"/>
  <c r="G4278" i="57"/>
  <c r="H4278" i="57"/>
  <c r="G4279" i="57"/>
  <c r="H4279" i="57"/>
  <c r="G4280" i="57"/>
  <c r="H4280" i="57"/>
  <c r="G4281" i="57"/>
  <c r="H4281" i="57"/>
  <c r="G4282" i="57"/>
  <c r="H4282" i="57"/>
  <c r="G4283" i="57"/>
  <c r="H4283" i="57"/>
  <c r="G4284" i="57"/>
  <c r="H4284" i="57"/>
  <c r="G4285" i="57"/>
  <c r="H4285" i="57"/>
  <c r="G4286" i="57"/>
  <c r="H4286" i="57"/>
  <c r="G4287" i="57"/>
  <c r="H4287" i="57"/>
  <c r="G4288" i="57"/>
  <c r="H4288" i="57"/>
  <c r="G4289" i="57"/>
  <c r="H4289" i="57"/>
  <c r="G4290" i="57"/>
  <c r="H4290" i="57"/>
  <c r="G4291" i="57"/>
  <c r="H4291" i="57"/>
  <c r="G4292" i="57"/>
  <c r="H4292" i="57"/>
  <c r="G4293" i="57"/>
  <c r="H4293" i="57"/>
  <c r="G4294" i="57"/>
  <c r="H4294" i="57"/>
  <c r="G4295" i="57"/>
  <c r="H4295" i="57"/>
  <c r="G4296" i="57"/>
  <c r="H4296" i="57"/>
  <c r="G4297" i="57"/>
  <c r="H4297" i="57"/>
  <c r="G4298" i="57"/>
  <c r="H4298" i="57"/>
  <c r="G4299" i="57"/>
  <c r="H4299" i="57"/>
  <c r="G4300" i="57"/>
  <c r="H4300" i="57"/>
  <c r="G4301" i="57"/>
  <c r="H4301" i="57"/>
  <c r="G4302" i="57"/>
  <c r="H4302" i="57"/>
  <c r="G4303" i="57"/>
  <c r="H4303" i="57"/>
  <c r="G4304" i="57"/>
  <c r="H4304" i="57"/>
  <c r="G4305" i="57"/>
  <c r="H4305" i="57"/>
  <c r="G4306" i="57"/>
  <c r="H4306" i="57"/>
  <c r="G4307" i="57"/>
  <c r="H4307" i="57"/>
  <c r="G4308" i="57"/>
  <c r="H4308" i="57"/>
  <c r="G4309" i="57"/>
  <c r="H4309" i="57"/>
  <c r="G4310" i="57"/>
  <c r="H4310" i="57"/>
  <c r="G4311" i="57"/>
  <c r="H4311" i="57"/>
  <c r="G4312" i="57"/>
  <c r="H4312" i="57"/>
  <c r="G4313" i="57"/>
  <c r="H4313" i="57"/>
  <c r="G4314" i="57"/>
  <c r="H4314" i="57"/>
  <c r="G4315" i="57"/>
  <c r="H4315" i="57"/>
  <c r="G4316" i="57"/>
  <c r="H4316" i="57"/>
  <c r="G4317" i="57"/>
  <c r="H4317" i="57"/>
  <c r="G4318" i="57"/>
  <c r="H4318" i="57"/>
  <c r="G4319" i="57"/>
  <c r="H4319" i="57"/>
  <c r="G4320" i="57"/>
  <c r="H4320" i="57"/>
  <c r="G4321" i="57"/>
  <c r="H4321" i="57"/>
  <c r="G4322" i="57"/>
  <c r="H4322" i="57"/>
  <c r="G4323" i="57"/>
  <c r="H4323" i="57"/>
  <c r="G4324" i="57"/>
  <c r="H4324" i="57"/>
  <c r="G4325" i="57"/>
  <c r="H4325" i="57"/>
  <c r="G4326" i="57"/>
  <c r="H4326" i="57"/>
  <c r="G4327" i="57"/>
  <c r="H4327" i="57"/>
  <c r="G4328" i="57"/>
  <c r="H4328" i="57"/>
  <c r="G4329" i="57"/>
  <c r="H4329" i="57"/>
  <c r="G4330" i="57"/>
  <c r="H4330" i="57"/>
  <c r="G4331" i="57"/>
  <c r="H4331" i="57"/>
  <c r="G4332" i="57"/>
  <c r="H4332" i="57"/>
  <c r="G4333" i="57"/>
  <c r="H4333" i="57"/>
  <c r="G4334" i="57"/>
  <c r="H4334" i="57"/>
  <c r="G4335" i="57"/>
  <c r="H4335" i="57"/>
  <c r="G4336" i="57"/>
  <c r="H4336" i="57"/>
  <c r="G4337" i="57"/>
  <c r="H4337" i="57"/>
  <c r="G4338" i="57"/>
  <c r="H4338" i="57"/>
  <c r="G4339" i="57"/>
  <c r="H4339" i="57"/>
  <c r="G4340" i="57"/>
  <c r="H4340" i="57"/>
  <c r="G4341" i="57"/>
  <c r="H4341" i="57"/>
  <c r="G4342" i="57"/>
  <c r="H4342" i="57"/>
  <c r="G4343" i="57"/>
  <c r="H4343" i="57"/>
  <c r="G4344" i="57"/>
  <c r="H4344" i="57"/>
  <c r="G4345" i="57"/>
  <c r="H4345" i="57"/>
  <c r="G4346" i="57"/>
  <c r="H4346" i="57"/>
  <c r="G4347" i="57"/>
  <c r="H4347" i="57"/>
  <c r="G4348" i="57"/>
  <c r="H4348" i="57"/>
  <c r="G4349" i="57"/>
  <c r="H4349" i="57"/>
  <c r="G4350" i="57"/>
  <c r="H4350" i="57"/>
  <c r="G4351" i="57"/>
  <c r="H4351" i="57"/>
  <c r="G4352" i="57"/>
  <c r="H4352" i="57"/>
  <c r="G4353" i="57"/>
  <c r="H4353" i="57"/>
  <c r="G4354" i="57"/>
  <c r="H4354" i="57"/>
  <c r="G4355" i="57"/>
  <c r="H4355" i="57"/>
  <c r="G4356" i="57"/>
  <c r="H4356" i="57"/>
  <c r="G4357" i="57"/>
  <c r="H4357" i="57"/>
  <c r="G4358" i="57"/>
  <c r="H4358" i="57"/>
  <c r="G4359" i="57"/>
  <c r="H4359" i="57"/>
  <c r="G4360" i="57"/>
  <c r="H4360" i="57"/>
  <c r="G4361" i="57"/>
  <c r="H4361" i="57"/>
  <c r="G4362" i="57"/>
  <c r="H4362" i="57"/>
  <c r="G4363" i="57"/>
  <c r="H4363" i="57"/>
  <c r="G4364" i="57"/>
  <c r="H4364" i="57"/>
  <c r="G4365" i="57"/>
  <c r="H4365" i="57"/>
  <c r="G4366" i="57"/>
  <c r="H4366" i="57"/>
  <c r="G4367" i="57"/>
  <c r="H4367" i="57"/>
  <c r="G4368" i="57"/>
  <c r="H4368" i="57"/>
  <c r="G4369" i="57"/>
  <c r="H4369" i="57"/>
  <c r="G4370" i="57"/>
  <c r="H4370" i="57"/>
  <c r="G4371" i="57"/>
  <c r="H4371" i="57"/>
  <c r="G4372" i="57"/>
  <c r="H4372" i="57"/>
  <c r="G4373" i="57"/>
  <c r="H4373" i="57"/>
  <c r="G4374" i="57"/>
  <c r="H4374" i="57"/>
  <c r="G4375" i="57"/>
  <c r="H4375" i="57"/>
  <c r="G4376" i="57"/>
  <c r="H4376" i="57"/>
  <c r="G4377" i="57"/>
  <c r="H4377" i="57"/>
  <c r="G4378" i="57"/>
  <c r="H4378" i="57"/>
  <c r="G4379" i="57"/>
  <c r="H4379" i="57"/>
  <c r="G4380" i="57"/>
  <c r="H4380" i="57"/>
  <c r="G4381" i="57"/>
  <c r="H4381" i="57"/>
  <c r="G4382" i="57"/>
  <c r="H4382" i="57"/>
  <c r="G4383" i="57"/>
  <c r="H4383" i="57"/>
  <c r="G4384" i="57"/>
  <c r="H4384" i="57"/>
  <c r="G4385" i="57"/>
  <c r="H4385" i="57"/>
  <c r="G4386" i="57"/>
  <c r="H4386" i="57"/>
  <c r="G4387" i="57"/>
  <c r="H4387" i="57"/>
  <c r="G4388" i="57"/>
  <c r="H4388" i="57"/>
  <c r="G4389" i="57"/>
  <c r="H4389" i="57"/>
  <c r="G4390" i="57"/>
  <c r="H4390" i="57"/>
  <c r="G4391" i="57"/>
  <c r="H4391" i="57"/>
  <c r="G4392" i="57"/>
  <c r="H4392" i="57"/>
  <c r="G4393" i="57"/>
  <c r="H4393" i="57"/>
  <c r="G4394" i="57"/>
  <c r="H4394" i="57"/>
  <c r="G4395" i="57"/>
  <c r="H4395" i="57"/>
  <c r="G4396" i="57"/>
  <c r="H4396" i="57"/>
  <c r="G4397" i="57"/>
  <c r="H4397" i="57"/>
  <c r="G4398" i="57"/>
  <c r="H4398" i="57"/>
  <c r="G4399" i="57"/>
  <c r="H4399" i="57"/>
  <c r="G4400" i="57"/>
  <c r="H4400" i="57"/>
  <c r="G4401" i="57"/>
  <c r="H4401" i="57"/>
  <c r="G4402" i="57"/>
  <c r="H4402" i="57"/>
  <c r="G4403" i="57"/>
  <c r="H4403" i="57"/>
  <c r="G4404" i="57"/>
  <c r="H4404" i="57"/>
  <c r="G4405" i="57"/>
  <c r="H4405" i="57"/>
  <c r="G4406" i="57"/>
  <c r="H4406" i="57"/>
  <c r="G4407" i="57"/>
  <c r="H4407" i="57"/>
  <c r="G4408" i="57"/>
  <c r="H4408" i="57"/>
  <c r="G4409" i="57"/>
  <c r="H4409" i="57"/>
  <c r="G4410" i="57"/>
  <c r="H4410" i="57"/>
  <c r="G4411" i="57"/>
  <c r="H4411" i="57"/>
  <c r="G4412" i="57"/>
  <c r="H4412" i="57"/>
  <c r="G4413" i="57"/>
  <c r="H4413" i="57"/>
  <c r="G4414" i="57"/>
  <c r="H4414" i="57"/>
  <c r="G4415" i="57"/>
  <c r="H4415" i="57"/>
  <c r="G4416" i="57"/>
  <c r="H4416" i="57"/>
  <c r="G4417" i="57"/>
  <c r="H4417" i="57"/>
  <c r="G4418" i="57"/>
  <c r="H4418" i="57"/>
  <c r="G4419" i="57"/>
  <c r="H4419" i="57"/>
  <c r="G4420" i="57"/>
  <c r="H4420" i="57"/>
  <c r="G4421" i="57"/>
  <c r="H4421" i="57"/>
  <c r="G4422" i="57"/>
  <c r="H4422" i="57"/>
  <c r="G4423" i="57"/>
  <c r="H4423" i="57"/>
  <c r="G4424" i="57"/>
  <c r="H4424" i="57"/>
  <c r="G4425" i="57"/>
  <c r="H4425" i="57"/>
  <c r="G4426" i="57"/>
  <c r="H4426" i="57"/>
  <c r="G4427" i="57"/>
  <c r="H4427" i="57"/>
  <c r="G4428" i="57"/>
  <c r="H4428" i="57"/>
  <c r="G4429" i="57"/>
  <c r="H4429" i="57"/>
  <c r="G4430" i="57"/>
  <c r="H4430" i="57"/>
  <c r="G4431" i="57"/>
  <c r="H4431" i="57"/>
  <c r="G4432" i="57"/>
  <c r="H4432" i="57"/>
  <c r="G4433" i="57"/>
  <c r="H4433" i="57"/>
  <c r="G4434" i="57"/>
  <c r="H4434" i="57"/>
  <c r="G4435" i="57"/>
  <c r="H4435" i="57"/>
  <c r="G4436" i="57"/>
  <c r="H4436" i="57"/>
  <c r="G4437" i="57"/>
  <c r="H4437" i="57"/>
  <c r="G4438" i="57"/>
  <c r="H4438" i="57"/>
  <c r="G4439" i="57"/>
  <c r="H4439" i="57"/>
  <c r="G4440" i="57"/>
  <c r="H4440" i="57"/>
  <c r="G4441" i="57"/>
  <c r="H4441" i="57"/>
  <c r="G4442" i="57"/>
  <c r="H4442" i="57"/>
  <c r="G4443" i="57"/>
  <c r="H4443" i="57"/>
  <c r="G4444" i="57"/>
  <c r="H4444" i="57"/>
  <c r="G4445" i="57"/>
  <c r="H4445" i="57"/>
  <c r="G4446" i="57"/>
  <c r="H4446" i="57"/>
  <c r="G4447" i="57"/>
  <c r="H4447" i="57"/>
  <c r="G4448" i="57"/>
  <c r="H4448" i="57"/>
  <c r="G4449" i="57"/>
  <c r="H4449" i="57"/>
  <c r="G4450" i="57"/>
  <c r="H4450" i="57"/>
  <c r="G4451" i="57"/>
  <c r="H4451" i="57"/>
  <c r="G4452" i="57"/>
  <c r="H4452" i="57"/>
  <c r="G4453" i="57"/>
  <c r="H4453" i="57"/>
  <c r="G4454" i="57"/>
  <c r="H4454" i="57"/>
  <c r="G4455" i="57"/>
  <c r="H4455" i="57"/>
  <c r="G4456" i="57"/>
  <c r="H4456" i="57"/>
  <c r="G4457" i="57"/>
  <c r="H4457" i="57"/>
  <c r="G4458" i="57"/>
  <c r="H4458" i="57"/>
  <c r="G4459" i="57"/>
  <c r="H4459" i="57"/>
  <c r="G4460" i="57"/>
  <c r="H4460" i="57"/>
  <c r="G4461" i="57"/>
  <c r="H4461" i="57"/>
  <c r="G4462" i="57"/>
  <c r="H4462" i="57"/>
  <c r="G4463" i="57"/>
  <c r="H4463" i="57"/>
  <c r="G4464" i="57"/>
  <c r="H4464" i="57"/>
  <c r="G4465" i="57"/>
  <c r="H4465" i="57"/>
  <c r="G4466" i="57"/>
  <c r="H4466" i="57"/>
  <c r="G4467" i="57"/>
  <c r="H4467" i="57"/>
  <c r="G4468" i="57"/>
  <c r="H4468" i="57"/>
  <c r="G4469" i="57"/>
  <c r="H4469" i="57"/>
  <c r="G4470" i="57"/>
  <c r="H4470" i="57"/>
  <c r="G4471" i="57"/>
  <c r="H4471" i="57"/>
  <c r="G4472" i="57"/>
  <c r="H4472" i="57"/>
  <c r="G4473" i="57"/>
  <c r="H4473" i="57"/>
  <c r="G4474" i="57"/>
  <c r="H4474" i="57"/>
  <c r="G4475" i="57"/>
  <c r="H4475" i="57"/>
  <c r="G4476" i="57"/>
  <c r="H4476" i="57"/>
  <c r="G4477" i="57"/>
  <c r="H4477" i="57"/>
  <c r="G4478" i="57"/>
  <c r="H4478" i="57"/>
  <c r="G4479" i="57"/>
  <c r="H4479" i="57"/>
  <c r="G4480" i="57"/>
  <c r="H4480" i="57"/>
  <c r="G4481" i="57"/>
  <c r="H4481" i="57"/>
  <c r="G4482" i="57"/>
  <c r="H4482" i="57"/>
  <c r="G4483" i="57"/>
  <c r="H4483" i="57"/>
  <c r="G4484" i="57"/>
  <c r="H4484" i="57"/>
  <c r="G4485" i="57"/>
  <c r="H4485" i="57"/>
  <c r="G4486" i="57"/>
  <c r="H4486" i="57"/>
  <c r="G4487" i="57"/>
  <c r="H4487" i="57"/>
  <c r="G4488" i="57"/>
  <c r="H4488" i="57"/>
  <c r="G4489" i="57"/>
  <c r="H4489" i="57"/>
  <c r="G4490" i="57"/>
  <c r="H4490" i="57"/>
  <c r="G4491" i="57"/>
  <c r="H4491" i="57"/>
  <c r="G4492" i="57"/>
  <c r="H4492" i="57"/>
  <c r="G4493" i="57"/>
  <c r="H4493" i="57"/>
  <c r="G4494" i="57"/>
  <c r="H4494" i="57"/>
  <c r="G4495" i="57"/>
  <c r="H4495" i="57"/>
  <c r="G4496" i="57"/>
  <c r="H4496" i="57"/>
  <c r="G4497" i="57"/>
  <c r="H4497" i="57"/>
  <c r="G4498" i="57"/>
  <c r="H4498" i="57"/>
  <c r="G4499" i="57"/>
  <c r="H4499" i="57"/>
  <c r="G4500" i="57"/>
  <c r="H4500" i="57"/>
  <c r="G4501" i="57"/>
  <c r="H4501" i="57"/>
  <c r="G4502" i="57"/>
  <c r="H4502" i="57"/>
  <c r="G4503" i="57"/>
  <c r="H4503" i="57"/>
  <c r="G4504" i="57"/>
  <c r="H4504" i="57"/>
  <c r="G4505" i="57"/>
  <c r="H4505" i="57"/>
  <c r="G4506" i="57"/>
  <c r="H4506" i="57"/>
  <c r="G4507" i="57"/>
  <c r="H4507" i="57"/>
  <c r="G4508" i="57"/>
  <c r="H4508" i="57"/>
  <c r="G4509" i="57"/>
  <c r="H4509" i="57"/>
  <c r="G4510" i="57"/>
  <c r="H4510" i="57"/>
  <c r="G4511" i="57"/>
  <c r="H4511" i="57"/>
  <c r="G4512" i="57"/>
  <c r="H4512" i="57"/>
  <c r="G4513" i="57"/>
  <c r="H4513" i="57"/>
  <c r="G4514" i="57"/>
  <c r="H4514" i="57"/>
  <c r="G4515" i="57"/>
  <c r="H4515" i="57"/>
  <c r="G4516" i="57"/>
  <c r="H4516" i="57"/>
  <c r="G4517" i="57"/>
  <c r="H4517" i="57"/>
  <c r="G4518" i="57"/>
  <c r="H4518" i="57"/>
  <c r="G4519" i="57"/>
  <c r="H4519" i="57"/>
  <c r="G4520" i="57"/>
  <c r="H4520" i="57"/>
  <c r="G4521" i="57"/>
  <c r="H4521" i="57"/>
  <c r="G4522" i="57"/>
  <c r="H4522" i="57"/>
  <c r="G4523" i="57"/>
  <c r="H4523" i="57"/>
  <c r="G4524" i="57"/>
  <c r="H4524" i="57"/>
  <c r="G4525" i="57"/>
  <c r="H4525" i="57"/>
  <c r="G4526" i="57"/>
  <c r="H4526" i="57"/>
  <c r="G4527" i="57"/>
  <c r="H4527" i="57"/>
  <c r="G4528" i="57"/>
  <c r="H4528" i="57"/>
  <c r="G4529" i="57"/>
  <c r="H4529" i="57"/>
  <c r="G4530" i="57"/>
  <c r="H4530" i="57"/>
  <c r="G4531" i="57"/>
  <c r="H4531" i="57"/>
  <c r="G4532" i="57"/>
  <c r="H4532" i="57"/>
  <c r="G4533" i="57"/>
  <c r="H4533" i="57"/>
  <c r="G4534" i="57"/>
  <c r="H4534" i="57"/>
  <c r="G4535" i="57"/>
  <c r="H4535" i="57"/>
  <c r="G4536" i="57"/>
  <c r="H4536" i="57"/>
  <c r="G4537" i="57"/>
  <c r="H4537" i="57"/>
  <c r="G4538" i="57"/>
  <c r="H4538" i="57"/>
  <c r="G4539" i="57"/>
  <c r="H4539" i="57"/>
  <c r="G4540" i="57"/>
  <c r="H4540" i="57"/>
  <c r="G4541" i="57"/>
  <c r="H4541" i="57"/>
  <c r="G4542" i="57"/>
  <c r="H4542" i="57"/>
  <c r="G4543" i="57"/>
  <c r="H4543" i="57"/>
  <c r="G4544" i="57"/>
  <c r="H4544" i="57"/>
  <c r="G4545" i="57"/>
  <c r="H4545" i="57"/>
  <c r="G4546" i="57"/>
  <c r="H4546" i="57"/>
  <c r="G4547" i="57"/>
  <c r="H4547" i="57"/>
  <c r="G4548" i="57"/>
  <c r="H4548" i="57"/>
  <c r="G4549" i="57"/>
  <c r="H4549" i="57"/>
  <c r="G4550" i="57"/>
  <c r="H4550" i="57"/>
  <c r="G4551" i="57"/>
  <c r="H4551" i="57"/>
  <c r="G4552" i="57"/>
  <c r="H4552" i="57"/>
  <c r="G4553" i="57"/>
  <c r="H4553" i="57"/>
  <c r="G4554" i="57"/>
  <c r="H4554" i="57"/>
  <c r="G4555" i="57"/>
  <c r="H4555" i="57"/>
  <c r="G4556" i="57"/>
  <c r="H4556" i="57"/>
  <c r="G4557" i="57"/>
  <c r="H4557" i="57"/>
  <c r="G4558" i="57"/>
  <c r="H4558" i="57"/>
  <c r="G4559" i="57"/>
  <c r="H4559" i="57"/>
  <c r="G4560" i="57"/>
  <c r="H4560" i="57"/>
  <c r="G4561" i="57"/>
  <c r="H4561" i="57"/>
  <c r="G4562" i="57"/>
  <c r="H4562" i="57"/>
  <c r="G4563" i="57"/>
  <c r="H4563" i="57"/>
  <c r="G4564" i="57"/>
  <c r="H4564" i="57"/>
  <c r="G4565" i="57"/>
  <c r="H4565" i="57"/>
  <c r="G4566" i="57"/>
  <c r="H4566" i="57"/>
  <c r="G4567" i="57"/>
  <c r="H4567" i="57"/>
  <c r="G4568" i="57"/>
  <c r="H4568" i="57"/>
  <c r="G4569" i="57"/>
  <c r="H4569" i="57"/>
  <c r="G4570" i="57"/>
  <c r="H4570" i="57"/>
  <c r="G4571" i="57"/>
  <c r="H4571" i="57"/>
  <c r="G4572" i="57"/>
  <c r="H4572" i="57"/>
  <c r="G4573" i="57"/>
  <c r="H4573" i="57"/>
  <c r="G4574" i="57"/>
  <c r="H4574" i="57"/>
  <c r="G4575" i="57"/>
  <c r="H4575" i="57"/>
  <c r="G4576" i="57"/>
  <c r="H4576" i="57"/>
  <c r="G4577" i="57"/>
  <c r="H4577" i="57"/>
  <c r="G4578" i="57"/>
  <c r="H4578" i="57"/>
  <c r="G4579" i="57"/>
  <c r="H4579" i="57"/>
  <c r="G4580" i="57"/>
  <c r="H4580" i="57"/>
  <c r="G4581" i="57"/>
  <c r="H4581" i="57"/>
  <c r="G4582" i="57"/>
  <c r="H4582" i="57"/>
  <c r="G4583" i="57"/>
  <c r="H4583" i="57"/>
  <c r="G4584" i="57"/>
  <c r="H4584" i="57"/>
  <c r="G4585" i="57"/>
  <c r="H4585" i="57"/>
  <c r="G4586" i="57"/>
  <c r="H4586" i="57"/>
  <c r="G4587" i="57"/>
  <c r="H4587" i="57"/>
  <c r="G4588" i="57"/>
  <c r="H4588" i="57"/>
  <c r="G4589" i="57"/>
  <c r="H4589" i="57"/>
  <c r="G4590" i="57"/>
  <c r="H4590" i="57"/>
  <c r="G4591" i="57"/>
  <c r="H4591" i="57"/>
  <c r="G4592" i="57"/>
  <c r="H4592" i="57"/>
  <c r="G4593" i="57"/>
  <c r="H4593" i="57"/>
  <c r="G4594" i="57"/>
  <c r="H4594" i="57"/>
  <c r="G4595" i="57"/>
  <c r="H4595" i="57"/>
  <c r="G4596" i="57"/>
  <c r="H4596" i="57"/>
  <c r="G4597" i="57"/>
  <c r="H4597" i="57"/>
  <c r="G4598" i="57"/>
  <c r="H4598" i="57"/>
  <c r="G4599" i="57"/>
  <c r="H4599" i="57"/>
  <c r="G4600" i="57"/>
  <c r="H4600" i="57"/>
  <c r="G4601" i="57"/>
  <c r="H4601" i="57"/>
  <c r="G4602" i="57"/>
  <c r="H4602" i="57"/>
  <c r="G4603" i="57"/>
  <c r="H4603" i="57"/>
  <c r="G4604" i="57"/>
  <c r="H4604" i="57"/>
  <c r="G4605" i="57"/>
  <c r="H4605" i="57"/>
  <c r="G4606" i="57"/>
  <c r="H4606" i="57"/>
  <c r="G4607" i="57"/>
  <c r="H4607" i="57"/>
  <c r="G4608" i="57"/>
  <c r="H4608" i="57"/>
  <c r="G4609" i="57"/>
  <c r="H4609" i="57"/>
  <c r="G4610" i="57"/>
  <c r="H4610" i="57"/>
  <c r="G4611" i="57"/>
  <c r="H4611" i="57"/>
  <c r="G4612" i="57"/>
  <c r="H4612" i="57"/>
  <c r="G4613" i="57"/>
  <c r="H4613" i="57"/>
  <c r="G4614" i="57"/>
  <c r="H4614" i="57"/>
  <c r="G4615" i="57"/>
  <c r="H4615" i="57"/>
  <c r="G4616" i="57"/>
  <c r="H4616" i="57"/>
  <c r="G4617" i="57"/>
  <c r="H4617" i="57"/>
  <c r="G4618" i="57"/>
  <c r="H4618" i="57"/>
  <c r="G4619" i="57"/>
  <c r="H4619" i="57"/>
  <c r="G4620" i="57"/>
  <c r="H4620" i="57"/>
  <c r="G4621" i="57"/>
  <c r="H4621" i="57"/>
  <c r="G4622" i="57"/>
  <c r="H4622" i="57"/>
  <c r="G4623" i="57"/>
  <c r="H4623" i="57"/>
  <c r="G4624" i="57"/>
  <c r="H4624" i="57"/>
  <c r="G4625" i="57"/>
  <c r="H4625" i="57"/>
  <c r="G4626" i="57"/>
  <c r="H4626" i="57"/>
  <c r="G4627" i="57"/>
  <c r="H4627" i="57"/>
  <c r="G4628" i="57"/>
  <c r="H4628" i="57"/>
  <c r="G4629" i="57"/>
  <c r="H4629" i="57"/>
  <c r="G4630" i="57"/>
  <c r="H4630" i="57"/>
  <c r="G4631" i="57"/>
  <c r="H4631" i="57"/>
  <c r="G4632" i="57"/>
  <c r="H4632" i="57"/>
  <c r="G4633" i="57"/>
  <c r="H4633" i="57"/>
  <c r="G4634" i="57"/>
  <c r="H4634" i="57"/>
  <c r="G4635" i="57"/>
  <c r="H4635" i="57"/>
  <c r="G4636" i="57"/>
  <c r="H4636" i="57"/>
  <c r="G4637" i="57"/>
  <c r="H4637" i="57"/>
  <c r="G4638" i="57"/>
  <c r="H4638" i="57"/>
  <c r="G4639" i="57"/>
  <c r="H4639" i="57"/>
  <c r="G4640" i="57"/>
  <c r="H4640" i="57"/>
  <c r="G4641" i="57"/>
  <c r="H4641" i="57"/>
  <c r="G4642" i="57"/>
  <c r="H4642" i="57"/>
  <c r="G4643" i="57"/>
  <c r="H4643" i="57"/>
  <c r="G4644" i="57"/>
  <c r="H4644" i="57"/>
  <c r="G4645" i="57"/>
  <c r="H4645" i="57"/>
  <c r="G4646" i="57"/>
  <c r="H4646" i="57"/>
  <c r="G4647" i="57"/>
  <c r="H4647" i="57"/>
  <c r="G4648" i="57"/>
  <c r="H4648" i="57"/>
  <c r="G4649" i="57"/>
  <c r="H4649" i="57"/>
  <c r="G4650" i="57"/>
  <c r="H4650" i="57"/>
  <c r="G4651" i="57"/>
  <c r="H4651" i="57"/>
  <c r="G4652" i="57"/>
  <c r="H4652" i="57"/>
  <c r="G4653" i="57"/>
  <c r="H4653" i="57"/>
  <c r="G4654" i="57"/>
  <c r="H4654" i="57"/>
  <c r="G4655" i="57"/>
  <c r="H4655" i="57"/>
  <c r="G4656" i="57"/>
  <c r="H4656" i="57"/>
  <c r="G4657" i="57"/>
  <c r="H4657" i="57"/>
  <c r="G4658" i="57"/>
  <c r="H4658" i="57"/>
  <c r="G4659" i="57"/>
  <c r="H4659" i="57"/>
  <c r="G4660" i="57"/>
  <c r="H4660" i="57"/>
  <c r="G4661" i="57"/>
  <c r="H4661" i="57"/>
  <c r="G4662" i="57"/>
  <c r="H4662" i="57"/>
  <c r="G4663" i="57"/>
  <c r="H4663" i="57"/>
  <c r="G4664" i="57"/>
  <c r="H4664" i="57"/>
  <c r="G4665" i="57"/>
  <c r="H4665" i="57"/>
  <c r="G4666" i="57"/>
  <c r="H4666" i="57"/>
  <c r="G4667" i="57"/>
  <c r="H4667" i="57"/>
  <c r="G4668" i="57"/>
  <c r="H4668" i="57"/>
  <c r="G4669" i="57"/>
  <c r="H4669" i="57"/>
  <c r="G4670" i="57"/>
  <c r="H4670" i="57"/>
  <c r="G4671" i="57"/>
  <c r="H4671" i="57"/>
  <c r="G4672" i="57"/>
  <c r="H4672" i="57"/>
  <c r="G4673" i="57"/>
  <c r="H4673" i="57"/>
  <c r="G4674" i="57"/>
  <c r="H4674" i="57"/>
  <c r="G4675" i="57"/>
  <c r="H4675" i="57"/>
  <c r="G4676" i="57"/>
  <c r="H4676" i="57"/>
  <c r="G4677" i="57"/>
  <c r="H4677" i="57"/>
  <c r="G4678" i="57"/>
  <c r="H4678" i="57"/>
  <c r="G4679" i="57"/>
  <c r="H4679" i="57"/>
  <c r="G4680" i="57"/>
  <c r="H4680" i="57"/>
  <c r="G4681" i="57"/>
  <c r="H4681" i="57"/>
  <c r="G4682" i="57"/>
  <c r="H4682" i="57"/>
  <c r="G4683" i="57"/>
  <c r="H4683" i="57"/>
  <c r="G4684" i="57"/>
  <c r="H4684" i="57"/>
  <c r="G4685" i="57"/>
  <c r="H4685" i="57"/>
  <c r="G4686" i="57"/>
  <c r="H4686" i="57"/>
  <c r="G4687" i="57"/>
  <c r="H4687" i="57"/>
  <c r="G4688" i="57"/>
  <c r="H4688" i="57"/>
  <c r="G4689" i="57"/>
  <c r="H4689" i="57"/>
  <c r="G4690" i="57"/>
  <c r="H4690" i="57"/>
  <c r="G4691" i="57"/>
  <c r="H4691" i="57"/>
  <c r="G4692" i="57"/>
  <c r="H4692" i="57"/>
  <c r="G4693" i="57"/>
  <c r="H4693" i="57"/>
  <c r="G4694" i="57"/>
  <c r="H4694" i="57"/>
  <c r="G4695" i="57"/>
  <c r="H4695" i="57"/>
  <c r="G4696" i="57"/>
  <c r="H4696" i="57"/>
  <c r="G4697" i="57"/>
  <c r="H4697" i="57"/>
  <c r="G4698" i="57"/>
  <c r="H4698" i="57"/>
  <c r="G4699" i="57"/>
  <c r="H4699" i="57"/>
  <c r="G4700" i="57"/>
  <c r="H4700" i="57"/>
  <c r="G4701" i="57"/>
  <c r="H4701" i="57"/>
  <c r="G4702" i="57"/>
  <c r="H4702" i="57"/>
  <c r="G4703" i="57"/>
  <c r="H4703" i="57"/>
  <c r="G4704" i="57"/>
  <c r="H4704" i="57"/>
  <c r="G4705" i="57"/>
  <c r="H4705" i="57"/>
  <c r="G4706" i="57"/>
  <c r="H4706" i="57"/>
  <c r="G4707" i="57"/>
  <c r="H4707" i="57"/>
  <c r="G4708" i="57"/>
  <c r="H4708" i="57"/>
  <c r="G4709" i="57"/>
  <c r="H4709" i="57"/>
  <c r="G4710" i="57"/>
  <c r="H4710" i="57"/>
  <c r="G4711" i="57"/>
  <c r="H4711" i="57"/>
  <c r="G4712" i="57"/>
  <c r="H4712" i="57"/>
  <c r="G4713" i="57"/>
  <c r="H4713" i="57"/>
  <c r="G4714" i="57"/>
  <c r="H4714" i="57"/>
  <c r="G4715" i="57"/>
  <c r="H4715" i="57"/>
  <c r="G4716" i="57"/>
  <c r="H4716" i="57"/>
  <c r="G4717" i="57"/>
  <c r="H4717" i="57"/>
  <c r="G4718" i="57"/>
  <c r="H4718" i="57"/>
  <c r="G4719" i="57"/>
  <c r="H4719" i="57"/>
  <c r="G4720" i="57"/>
  <c r="H4720" i="57"/>
  <c r="G4721" i="57"/>
  <c r="H4721" i="57"/>
  <c r="G4722" i="57"/>
  <c r="H4722" i="57"/>
  <c r="G4723" i="57"/>
  <c r="H4723" i="57"/>
  <c r="G4724" i="57"/>
  <c r="H4724" i="57"/>
  <c r="G4725" i="57"/>
  <c r="H4725" i="57"/>
  <c r="G4726" i="57"/>
  <c r="H4726" i="57"/>
  <c r="G4727" i="57"/>
  <c r="H4727" i="57"/>
  <c r="G4728" i="57"/>
  <c r="H4728" i="57"/>
  <c r="G4729" i="57"/>
  <c r="H4729" i="57"/>
  <c r="G4730" i="57"/>
  <c r="H4730" i="57"/>
  <c r="G4731" i="57"/>
  <c r="H4731" i="57"/>
  <c r="G4732" i="57"/>
  <c r="H4732" i="57"/>
  <c r="G4733" i="57"/>
  <c r="H4733" i="57"/>
  <c r="G4734" i="57"/>
  <c r="H4734" i="57"/>
  <c r="G4735" i="57"/>
  <c r="H4735" i="57"/>
  <c r="G4736" i="57"/>
  <c r="H4736" i="57"/>
  <c r="G4737" i="57"/>
  <c r="H4737" i="57"/>
  <c r="G4738" i="57"/>
  <c r="H4738" i="57"/>
  <c r="G4739" i="57"/>
  <c r="H4739" i="57"/>
  <c r="G4740" i="57"/>
  <c r="H4740" i="57"/>
  <c r="G4741" i="57"/>
  <c r="H4741" i="57"/>
  <c r="G4742" i="57"/>
  <c r="H4742" i="57"/>
  <c r="G4743" i="57"/>
  <c r="H4743" i="57"/>
  <c r="G4744" i="57"/>
  <c r="H4744" i="57"/>
  <c r="G4745" i="57"/>
  <c r="H4745" i="57"/>
  <c r="G4746" i="57"/>
  <c r="H4746" i="57"/>
  <c r="G4747" i="57"/>
  <c r="H4747" i="57"/>
  <c r="G4748" i="57"/>
  <c r="H4748" i="57"/>
  <c r="G4749" i="57"/>
  <c r="H4749" i="57"/>
  <c r="G4750" i="57"/>
  <c r="H4750" i="57"/>
  <c r="G4751" i="57"/>
  <c r="H4751" i="57"/>
  <c r="G4752" i="57"/>
  <c r="H4752" i="57"/>
  <c r="G4753" i="57"/>
  <c r="H4753" i="57"/>
  <c r="G4754" i="57"/>
  <c r="H4754" i="57"/>
  <c r="G4755" i="57"/>
  <c r="H4755" i="57"/>
  <c r="G4756" i="57"/>
  <c r="H4756" i="57"/>
  <c r="G4757" i="57"/>
  <c r="H4757" i="57"/>
  <c r="G4758" i="57"/>
  <c r="H4758" i="57"/>
  <c r="G4759" i="57"/>
  <c r="H4759" i="57"/>
  <c r="G4760" i="57"/>
  <c r="H4760" i="57"/>
  <c r="G4761" i="57"/>
  <c r="H4761" i="57"/>
  <c r="G4762" i="57"/>
  <c r="H4762" i="57"/>
  <c r="G4763" i="57"/>
  <c r="H4763" i="57"/>
  <c r="G4764" i="57"/>
  <c r="H4764" i="57"/>
  <c r="G4765" i="57"/>
  <c r="H4765" i="57"/>
  <c r="G4766" i="57"/>
  <c r="H4766" i="57"/>
  <c r="G4767" i="57"/>
  <c r="H4767" i="57"/>
  <c r="G4768" i="57"/>
  <c r="H4768" i="57"/>
  <c r="G4769" i="57"/>
  <c r="H4769" i="57"/>
  <c r="G4770" i="57"/>
  <c r="H4770" i="57"/>
  <c r="G4771" i="57"/>
  <c r="H4771" i="57"/>
  <c r="G4772" i="57"/>
  <c r="H4772" i="57"/>
  <c r="G4773" i="57"/>
  <c r="H4773" i="57"/>
  <c r="G4774" i="57"/>
  <c r="H4774" i="57"/>
  <c r="G4775" i="57"/>
  <c r="H4775" i="57"/>
  <c r="G4776" i="57"/>
  <c r="H4776" i="57"/>
  <c r="G4777" i="57"/>
  <c r="H4777" i="57"/>
  <c r="G4778" i="57"/>
  <c r="H4778" i="57"/>
  <c r="G4779" i="57"/>
  <c r="H4779" i="57"/>
  <c r="G4780" i="57"/>
  <c r="H4780" i="57"/>
  <c r="G4781" i="57"/>
  <c r="H4781" i="57"/>
  <c r="G4782" i="57"/>
  <c r="H4782" i="57"/>
  <c r="G4783" i="57"/>
  <c r="H4783" i="57"/>
  <c r="G4784" i="57"/>
  <c r="H4784" i="57"/>
  <c r="G4785" i="57"/>
  <c r="H4785" i="57"/>
  <c r="G4786" i="57"/>
  <c r="H4786" i="57"/>
  <c r="G4787" i="57"/>
  <c r="H4787" i="57"/>
  <c r="G4788" i="57"/>
  <c r="H4788" i="57"/>
  <c r="G4789" i="57"/>
  <c r="H4789" i="57"/>
  <c r="G4790" i="57"/>
  <c r="H4790" i="57"/>
  <c r="G4791" i="57"/>
  <c r="H4791" i="57"/>
  <c r="G4792" i="57"/>
  <c r="H4792" i="57"/>
  <c r="G4793" i="57"/>
  <c r="H4793" i="57"/>
  <c r="G4794" i="57"/>
  <c r="H4794" i="57"/>
  <c r="G4795" i="57"/>
  <c r="H4795" i="57"/>
  <c r="G4796" i="57"/>
  <c r="H4796" i="57"/>
  <c r="G4797" i="57"/>
  <c r="H4797" i="57"/>
  <c r="G4798" i="57"/>
  <c r="H4798" i="57"/>
  <c r="G4799" i="57"/>
  <c r="H4799" i="57"/>
  <c r="G4800" i="57"/>
  <c r="H4800" i="57"/>
  <c r="G4801" i="57"/>
  <c r="H4801" i="57"/>
  <c r="G4802" i="57"/>
  <c r="H4802" i="57"/>
  <c r="G4803" i="57"/>
  <c r="H4803" i="57"/>
  <c r="G4804" i="57"/>
  <c r="H4804" i="57"/>
  <c r="G4805" i="57"/>
  <c r="H4805" i="57"/>
  <c r="G4806" i="57"/>
  <c r="H4806" i="57"/>
  <c r="G4807" i="57"/>
  <c r="H4807" i="57"/>
  <c r="G4808" i="57"/>
  <c r="H4808" i="57"/>
  <c r="G4809" i="57"/>
  <c r="H4809" i="57"/>
  <c r="G4810" i="57"/>
  <c r="H4810" i="57"/>
  <c r="G4811" i="57"/>
  <c r="H4811" i="57"/>
  <c r="G4812" i="57"/>
  <c r="H4812" i="57"/>
  <c r="G4813" i="57"/>
  <c r="H4813" i="57"/>
  <c r="G4814" i="57"/>
  <c r="H4814" i="57"/>
  <c r="G4815" i="57"/>
  <c r="H4815" i="57"/>
  <c r="G4816" i="57"/>
  <c r="H4816" i="57"/>
  <c r="G4817" i="57"/>
  <c r="H4817" i="57"/>
  <c r="G4818" i="57"/>
  <c r="H4818" i="57"/>
  <c r="G4819" i="57"/>
  <c r="H4819" i="57"/>
  <c r="G4820" i="57"/>
  <c r="H4820" i="57"/>
  <c r="G4821" i="57"/>
  <c r="H4821" i="57"/>
  <c r="G4822" i="57"/>
  <c r="H4822" i="57"/>
  <c r="G4823" i="57"/>
  <c r="H4823" i="57"/>
  <c r="G4824" i="57"/>
  <c r="H4824" i="57"/>
  <c r="G4825" i="57"/>
  <c r="H4825" i="57"/>
  <c r="G4826" i="57"/>
  <c r="H4826" i="57"/>
  <c r="G4827" i="57"/>
  <c r="H4827" i="57"/>
  <c r="G4828" i="57"/>
  <c r="H4828" i="57"/>
  <c r="G4829" i="57"/>
  <c r="H4829" i="57"/>
  <c r="G4830" i="57"/>
  <c r="H4830" i="57"/>
  <c r="G4831" i="57"/>
  <c r="H4831" i="57"/>
  <c r="G4832" i="57"/>
  <c r="H4832" i="57"/>
  <c r="G4833" i="57"/>
  <c r="H4833" i="57"/>
  <c r="G4834" i="57"/>
  <c r="H4834" i="57"/>
  <c r="G4835" i="57"/>
  <c r="H4835" i="57"/>
  <c r="G4836" i="57"/>
  <c r="H4836" i="57"/>
  <c r="G4837" i="57"/>
  <c r="H4837" i="57"/>
  <c r="G4838" i="57"/>
  <c r="H4838" i="57"/>
  <c r="G4839" i="57"/>
  <c r="H4839" i="57"/>
  <c r="G4840" i="57"/>
  <c r="H4840" i="57"/>
  <c r="G4841" i="57"/>
  <c r="H4841" i="57"/>
  <c r="G4842" i="57"/>
  <c r="H4842" i="57"/>
  <c r="G4843" i="57"/>
  <c r="H4843" i="57"/>
  <c r="G4844" i="57"/>
  <c r="H4844" i="57"/>
  <c r="G4845" i="57"/>
  <c r="H4845" i="57"/>
  <c r="G4846" i="57"/>
  <c r="H4846" i="57"/>
  <c r="G4847" i="57"/>
  <c r="H4847" i="57"/>
  <c r="G4848" i="57"/>
  <c r="H4848" i="57"/>
  <c r="G4849" i="57"/>
  <c r="H4849" i="57"/>
  <c r="G4850" i="57"/>
  <c r="H4850" i="57"/>
  <c r="G4851" i="57"/>
  <c r="H4851" i="57"/>
  <c r="G4852" i="57"/>
  <c r="H4852" i="57"/>
  <c r="G4853" i="57"/>
  <c r="H4853" i="57"/>
  <c r="G4854" i="57"/>
  <c r="H4854" i="57"/>
  <c r="G4855" i="57"/>
  <c r="H4855" i="57"/>
  <c r="G4856" i="57"/>
  <c r="H4856" i="57"/>
  <c r="G4857" i="57"/>
  <c r="H4857" i="57"/>
  <c r="G4858" i="57"/>
  <c r="H4858" i="57"/>
  <c r="G4859" i="57"/>
  <c r="H4859" i="57"/>
  <c r="G4860" i="57"/>
  <c r="H4860" i="57"/>
  <c r="G4861" i="57"/>
  <c r="H4861" i="57"/>
  <c r="G4862" i="57"/>
  <c r="H4862" i="57"/>
  <c r="G4863" i="57"/>
  <c r="H4863" i="57"/>
  <c r="G4864" i="57"/>
  <c r="H4864" i="57"/>
  <c r="G4865" i="57"/>
  <c r="H4865" i="57"/>
  <c r="G4866" i="57"/>
  <c r="H4866" i="57"/>
  <c r="G4867" i="57"/>
  <c r="H4867" i="57"/>
  <c r="G4868" i="57"/>
  <c r="H4868" i="57"/>
  <c r="G4869" i="57"/>
  <c r="H4869" i="57"/>
  <c r="G4870" i="57"/>
  <c r="H4870" i="57"/>
  <c r="G4871" i="57"/>
  <c r="H4871" i="57"/>
  <c r="G4872" i="57"/>
  <c r="H4872" i="57"/>
  <c r="G4873" i="57"/>
  <c r="H4873" i="57"/>
  <c r="G4874" i="57"/>
  <c r="H4874" i="57"/>
  <c r="G4875" i="57"/>
  <c r="H4875" i="57"/>
  <c r="G4876" i="57"/>
  <c r="H4876" i="57"/>
  <c r="G4877" i="57"/>
  <c r="H4877" i="57"/>
  <c r="G4878" i="57"/>
  <c r="H4878" i="57"/>
  <c r="G4879" i="57"/>
  <c r="H4879" i="57"/>
  <c r="G4880" i="57"/>
  <c r="H4880" i="57"/>
  <c r="G4881" i="57"/>
  <c r="H4881" i="57"/>
  <c r="G4882" i="57"/>
  <c r="H4882" i="57"/>
  <c r="G4883" i="57"/>
  <c r="H4883" i="57"/>
  <c r="G4884" i="57"/>
  <c r="H4884" i="57"/>
  <c r="G4885" i="57"/>
  <c r="H4885" i="57"/>
  <c r="G4886" i="57"/>
  <c r="H4886" i="57"/>
  <c r="G4887" i="57"/>
  <c r="H4887" i="57"/>
  <c r="G4888" i="57"/>
  <c r="H4888" i="57"/>
  <c r="G4889" i="57"/>
  <c r="H4889" i="57"/>
  <c r="G4890" i="57"/>
  <c r="H4890" i="57"/>
  <c r="G4891" i="57"/>
  <c r="H4891" i="57"/>
  <c r="G4892" i="57"/>
  <c r="H4892" i="57"/>
  <c r="G4893" i="57"/>
  <c r="H4893" i="57"/>
  <c r="G4894" i="57"/>
  <c r="H4894" i="57"/>
  <c r="G4895" i="57"/>
  <c r="H4895" i="57"/>
  <c r="G4896" i="57"/>
  <c r="H4896" i="57"/>
  <c r="G4897" i="57"/>
  <c r="H4897" i="57"/>
  <c r="G4898" i="57"/>
  <c r="H4898" i="57"/>
  <c r="G4899" i="57"/>
  <c r="H4899" i="57"/>
  <c r="G4900" i="57"/>
  <c r="H4900" i="57"/>
  <c r="G4901" i="57"/>
  <c r="H4901" i="57"/>
  <c r="G4902" i="57"/>
  <c r="H4902" i="57"/>
  <c r="G4903" i="57"/>
  <c r="H4903" i="57"/>
  <c r="G4904" i="57"/>
  <c r="H4904" i="57"/>
  <c r="G4905" i="57"/>
  <c r="H4905" i="57"/>
  <c r="G4906" i="57"/>
  <c r="H4906" i="57"/>
  <c r="G4907" i="57"/>
  <c r="H4907" i="57"/>
  <c r="G4908" i="57"/>
  <c r="H4908" i="57"/>
  <c r="G4909" i="57"/>
  <c r="H4909" i="57"/>
  <c r="G4910" i="57"/>
  <c r="H4910" i="57"/>
  <c r="G4911" i="57"/>
  <c r="H4911" i="57"/>
  <c r="G4912" i="57"/>
  <c r="H4912" i="57"/>
  <c r="G4913" i="57"/>
  <c r="H4913" i="57"/>
  <c r="G4914" i="57"/>
  <c r="H4914" i="57"/>
  <c r="G4915" i="57"/>
  <c r="H4915" i="57"/>
  <c r="G4916" i="57"/>
  <c r="H4916" i="57"/>
  <c r="G4917" i="57"/>
  <c r="H4917" i="57"/>
  <c r="G4918" i="57"/>
  <c r="H4918" i="57"/>
  <c r="G4919" i="57"/>
  <c r="H4919" i="57"/>
  <c r="G4920" i="57"/>
  <c r="H4920" i="57"/>
  <c r="G4921" i="57"/>
  <c r="H4921" i="57"/>
  <c r="G4922" i="57"/>
  <c r="H4922" i="57"/>
  <c r="G4923" i="57"/>
  <c r="H4923" i="57"/>
  <c r="G4924" i="57"/>
  <c r="H4924" i="57"/>
  <c r="G4925" i="57"/>
  <c r="H4925" i="57"/>
  <c r="G4926" i="57"/>
  <c r="H4926" i="57"/>
  <c r="G4927" i="57"/>
  <c r="H4927" i="57"/>
  <c r="G4928" i="57"/>
  <c r="H4928" i="57"/>
  <c r="G4929" i="57"/>
  <c r="H4929" i="57"/>
  <c r="G4930" i="57"/>
  <c r="H4930" i="57"/>
  <c r="G4931" i="57"/>
  <c r="H4931" i="57"/>
  <c r="G4932" i="57"/>
  <c r="H4932" i="57"/>
  <c r="G4933" i="57"/>
  <c r="H4933" i="57"/>
  <c r="G4934" i="57"/>
  <c r="H4934" i="57"/>
  <c r="G4935" i="57"/>
  <c r="H4935" i="57"/>
  <c r="G4936" i="57"/>
  <c r="H4936" i="57"/>
  <c r="G4937" i="57"/>
  <c r="H4937" i="57"/>
  <c r="G4938" i="57"/>
  <c r="H4938" i="57"/>
  <c r="G4939" i="57"/>
  <c r="H4939" i="57"/>
  <c r="G4940" i="57"/>
  <c r="H4940" i="57"/>
  <c r="G4941" i="57"/>
  <c r="H4941" i="57"/>
  <c r="G4942" i="57"/>
  <c r="H4942" i="57"/>
  <c r="G4943" i="57"/>
  <c r="H4943" i="57"/>
  <c r="G4944" i="57"/>
  <c r="H4944" i="57"/>
  <c r="G4945" i="57"/>
  <c r="H4945" i="57"/>
  <c r="G4946" i="57"/>
  <c r="H4946" i="57"/>
  <c r="G4947" i="57"/>
  <c r="H4947" i="57"/>
  <c r="G4948" i="57"/>
  <c r="H4948" i="57"/>
  <c r="G4949" i="57"/>
  <c r="H4949" i="57"/>
  <c r="G4950" i="57"/>
  <c r="H4950" i="57"/>
  <c r="G4951" i="57"/>
  <c r="H4951" i="57"/>
  <c r="G4952" i="57"/>
  <c r="H4952" i="57"/>
  <c r="G4953" i="57"/>
  <c r="H4953" i="57"/>
  <c r="G4954" i="57"/>
  <c r="H4954" i="57"/>
  <c r="G4955" i="57"/>
  <c r="H4955" i="57"/>
  <c r="G4956" i="57"/>
  <c r="H4956" i="57"/>
  <c r="G4957" i="57"/>
  <c r="H4957" i="57"/>
  <c r="G4958" i="57"/>
  <c r="H4958" i="57"/>
  <c r="G4959" i="57"/>
  <c r="H4959" i="57"/>
  <c r="G4960" i="57"/>
  <c r="H4960" i="57"/>
  <c r="G4961" i="57"/>
  <c r="H4961" i="57"/>
  <c r="G4962" i="57"/>
  <c r="H4962" i="57"/>
  <c r="G4963" i="57"/>
  <c r="H4963" i="57"/>
  <c r="G4964" i="57"/>
  <c r="H4964" i="57"/>
  <c r="G4965" i="57"/>
  <c r="H4965" i="57"/>
  <c r="G4966" i="57"/>
  <c r="H4966" i="57"/>
  <c r="G4967" i="57"/>
  <c r="H4967" i="57"/>
  <c r="G4968" i="57"/>
  <c r="H4968" i="57"/>
  <c r="G4969" i="57"/>
  <c r="H4969" i="57"/>
  <c r="G4970" i="57"/>
  <c r="H4970" i="57"/>
  <c r="G4971" i="57"/>
  <c r="H4971" i="57"/>
  <c r="G4972" i="57"/>
  <c r="H4972" i="57"/>
  <c r="G4973" i="57"/>
  <c r="H4973" i="57"/>
  <c r="G4974" i="57"/>
  <c r="H4974" i="57"/>
  <c r="G4975" i="57"/>
  <c r="H4975" i="57"/>
  <c r="G4976" i="57"/>
  <c r="H4976" i="57"/>
  <c r="G4977" i="57"/>
  <c r="H4977" i="57"/>
  <c r="G4978" i="57"/>
  <c r="H4978" i="57"/>
  <c r="G4979" i="57"/>
  <c r="H4979" i="57"/>
  <c r="G4980" i="57"/>
  <c r="H4980" i="57"/>
  <c r="G4981" i="57"/>
  <c r="H4981" i="57"/>
  <c r="G4982" i="57"/>
  <c r="H4982" i="57"/>
  <c r="G4983" i="57"/>
  <c r="H4983" i="57"/>
  <c r="G4984" i="57"/>
  <c r="H4984" i="57"/>
  <c r="G4985" i="57"/>
  <c r="H4985" i="57"/>
  <c r="G4986" i="57"/>
  <c r="H4986" i="57"/>
  <c r="G4987" i="57"/>
  <c r="H4987" i="57"/>
  <c r="G4988" i="57"/>
  <c r="H4988" i="57"/>
  <c r="G4989" i="57"/>
  <c r="H4989" i="57"/>
  <c r="G4990" i="57"/>
  <c r="H4990" i="57"/>
  <c r="G4991" i="57"/>
  <c r="H4991" i="57"/>
  <c r="G4992" i="57"/>
  <c r="H4992" i="57"/>
  <c r="G4993" i="57"/>
  <c r="H4993" i="57"/>
  <c r="G4994" i="57"/>
  <c r="H4994" i="57"/>
  <c r="G4995" i="57"/>
  <c r="H4995" i="57"/>
  <c r="G4996" i="57"/>
  <c r="H4996" i="57"/>
  <c r="G4997" i="57"/>
  <c r="H4997" i="57"/>
  <c r="G4998" i="57"/>
  <c r="H4998" i="57"/>
  <c r="G4999" i="57"/>
  <c r="H4999" i="57"/>
  <c r="G5000" i="57"/>
  <c r="H5000" i="57"/>
  <c r="G5001" i="57"/>
  <c r="H5001" i="57"/>
  <c r="G5002" i="57"/>
  <c r="H5002" i="57"/>
  <c r="G5003" i="57"/>
  <c r="H5003" i="57"/>
  <c r="G5004" i="57"/>
  <c r="H5004" i="57"/>
  <c r="G5005" i="57"/>
  <c r="H5005" i="57"/>
  <c r="G5006" i="57"/>
  <c r="H5006" i="57"/>
  <c r="G5007" i="57"/>
  <c r="H5007" i="57"/>
  <c r="G5008" i="57"/>
  <c r="H5008" i="57"/>
  <c r="G5009" i="57"/>
  <c r="H5009" i="57"/>
  <c r="G5010" i="57"/>
  <c r="H5010" i="57"/>
  <c r="G5011" i="57"/>
  <c r="H5011" i="57"/>
  <c r="G5012" i="57"/>
  <c r="H5012" i="57"/>
  <c r="G5013" i="57"/>
  <c r="H5013" i="57"/>
  <c r="G5014" i="57"/>
  <c r="H5014" i="57"/>
  <c r="G5015" i="57"/>
  <c r="H5015" i="57"/>
  <c r="G5016" i="57"/>
  <c r="H5016" i="57"/>
  <c r="G5017" i="57"/>
  <c r="H5017" i="57"/>
  <c r="G5018" i="57"/>
  <c r="H5018" i="57"/>
  <c r="G5019" i="57"/>
  <c r="H5019" i="57"/>
  <c r="G5020" i="57"/>
  <c r="H5020" i="57"/>
  <c r="G5021" i="57"/>
  <c r="H5021" i="57"/>
  <c r="G5022" i="57"/>
  <c r="H5022" i="57"/>
  <c r="G5023" i="57"/>
  <c r="H5023" i="57"/>
  <c r="G5024" i="57"/>
  <c r="H5024" i="57"/>
  <c r="G5025" i="57"/>
  <c r="H5025" i="57"/>
  <c r="G5026" i="57"/>
  <c r="H5026" i="57"/>
  <c r="G5027" i="57"/>
  <c r="H5027" i="57"/>
  <c r="G5028" i="57"/>
  <c r="H5028" i="57"/>
  <c r="G5029" i="57"/>
  <c r="H5029" i="57"/>
  <c r="G5030" i="57"/>
  <c r="H5030" i="57"/>
  <c r="G5031" i="57"/>
  <c r="H5031" i="57"/>
  <c r="G5032" i="57"/>
  <c r="H5032" i="57"/>
  <c r="G5033" i="57"/>
  <c r="H5033" i="57"/>
  <c r="G5034" i="57"/>
  <c r="H5034" i="57"/>
  <c r="G5035" i="57"/>
  <c r="H5035" i="57"/>
  <c r="G5036" i="57"/>
  <c r="H5036" i="57"/>
  <c r="G5037" i="57"/>
  <c r="H5037" i="57"/>
  <c r="G5038" i="57"/>
  <c r="H5038" i="57"/>
  <c r="G5039" i="57"/>
  <c r="H5039" i="57"/>
  <c r="G5040" i="57"/>
  <c r="H5040" i="57"/>
  <c r="G5041" i="57"/>
  <c r="H5041" i="57"/>
  <c r="G5042" i="57"/>
  <c r="H5042" i="57"/>
  <c r="G5043" i="57"/>
  <c r="H5043" i="57"/>
  <c r="G5044" i="57"/>
  <c r="H5044" i="57"/>
  <c r="G5045" i="57"/>
  <c r="H5045" i="57"/>
  <c r="G5046" i="57"/>
  <c r="H5046" i="57"/>
  <c r="G5047" i="57"/>
  <c r="H5047" i="57"/>
  <c r="G5048" i="57"/>
  <c r="H5048" i="57"/>
  <c r="G5049" i="57"/>
  <c r="H5049" i="57"/>
  <c r="G5050" i="57"/>
  <c r="H5050" i="57"/>
  <c r="G5051" i="57"/>
  <c r="H5051" i="57"/>
  <c r="G5052" i="57"/>
  <c r="H5052" i="57"/>
  <c r="G5053" i="57"/>
  <c r="H5053" i="57"/>
  <c r="G5054" i="57"/>
  <c r="H5054" i="57"/>
  <c r="G5055" i="57"/>
  <c r="H5055" i="57"/>
  <c r="G5056" i="57"/>
  <c r="H5056" i="57"/>
  <c r="G5057" i="57"/>
  <c r="H5057" i="57"/>
  <c r="G5058" i="57"/>
  <c r="H5058" i="57"/>
  <c r="G5059" i="57"/>
  <c r="H5059" i="57"/>
  <c r="G5060" i="57"/>
  <c r="H5060" i="57"/>
  <c r="G5061" i="57"/>
  <c r="H5061" i="57"/>
  <c r="G5062" i="57"/>
  <c r="H5062" i="57"/>
  <c r="G5063" i="57"/>
  <c r="H5063" i="57"/>
  <c r="G5064" i="57"/>
  <c r="H5064" i="57"/>
  <c r="G5065" i="57"/>
  <c r="H5065" i="57"/>
  <c r="G5066" i="57"/>
  <c r="H5066" i="57"/>
  <c r="G5067" i="57"/>
  <c r="H5067" i="57"/>
  <c r="G5068" i="57"/>
  <c r="H5068" i="57"/>
  <c r="G5069" i="57"/>
  <c r="H5069" i="57"/>
  <c r="G5070" i="57"/>
  <c r="H5070" i="57"/>
  <c r="G5071" i="57"/>
  <c r="H5071" i="57"/>
  <c r="G5072" i="57"/>
  <c r="H5072" i="57"/>
  <c r="G5073" i="57"/>
  <c r="H5073" i="57"/>
  <c r="G5074" i="57"/>
  <c r="H5074" i="57"/>
  <c r="G5075" i="57"/>
  <c r="H5075" i="57"/>
  <c r="G5076" i="57"/>
  <c r="H5076" i="57"/>
  <c r="G5077" i="57"/>
  <c r="H5077" i="57"/>
  <c r="G5078" i="57"/>
  <c r="H5078" i="57"/>
  <c r="G5079" i="57"/>
  <c r="H5079" i="57"/>
  <c r="G5080" i="57"/>
  <c r="H5080" i="57"/>
  <c r="G5081" i="57"/>
  <c r="H5081" i="57"/>
  <c r="G5082" i="57"/>
  <c r="H5082" i="57"/>
  <c r="G5083" i="57"/>
  <c r="H5083" i="57"/>
  <c r="G5084" i="57"/>
  <c r="H5084" i="57"/>
  <c r="G5085" i="57"/>
  <c r="H5085" i="57"/>
  <c r="G5086" i="57"/>
  <c r="H5086" i="57"/>
  <c r="G5087" i="57"/>
  <c r="H5087" i="57"/>
  <c r="G5088" i="57"/>
  <c r="H5088" i="57"/>
  <c r="G5089" i="57"/>
  <c r="H5089" i="57"/>
  <c r="G5090" i="57"/>
  <c r="H5090" i="57"/>
  <c r="G5091" i="57"/>
  <c r="H5091" i="57"/>
  <c r="G5092" i="57"/>
  <c r="H5092" i="57"/>
  <c r="G5093" i="57"/>
  <c r="H5093" i="57"/>
  <c r="G5094" i="57"/>
  <c r="H5094" i="57"/>
  <c r="G5095" i="57"/>
  <c r="H5095" i="57"/>
  <c r="G5096" i="57"/>
  <c r="H5096" i="57"/>
  <c r="G5097" i="57"/>
  <c r="H5097" i="57"/>
  <c r="G5098" i="57"/>
  <c r="H5098" i="57"/>
  <c r="G5099" i="57"/>
  <c r="H5099" i="57"/>
  <c r="G5100" i="57"/>
  <c r="H5100" i="57"/>
  <c r="G5101" i="57"/>
  <c r="H5101" i="57"/>
  <c r="G5102" i="57"/>
  <c r="H5102" i="57"/>
  <c r="G5103" i="57"/>
  <c r="H5103" i="57"/>
  <c r="G5104" i="57"/>
  <c r="H5104" i="57"/>
  <c r="G5105" i="57"/>
  <c r="H5105" i="57"/>
  <c r="G5106" i="57"/>
  <c r="H5106" i="57"/>
  <c r="G5107" i="57"/>
  <c r="H5107" i="57"/>
  <c r="G5108" i="57"/>
  <c r="H5108" i="57"/>
  <c r="G5109" i="57"/>
  <c r="H5109" i="57"/>
  <c r="G5110" i="57"/>
  <c r="H5110" i="57"/>
  <c r="G5111" i="57"/>
  <c r="H5111" i="57"/>
  <c r="G5112" i="57"/>
  <c r="H5112" i="57"/>
  <c r="G5113" i="57"/>
  <c r="H5113" i="57"/>
  <c r="G5114" i="57"/>
  <c r="H5114" i="57"/>
  <c r="G5115" i="57"/>
  <c r="H5115" i="57"/>
  <c r="G5116" i="57"/>
  <c r="H5116" i="57"/>
  <c r="G5117" i="57"/>
  <c r="H5117" i="57"/>
  <c r="G5118" i="57"/>
  <c r="H5118" i="57"/>
  <c r="G5119" i="57"/>
  <c r="H5119" i="57"/>
  <c r="G5120" i="57"/>
  <c r="H5120" i="57"/>
  <c r="G5121" i="57"/>
  <c r="H5121" i="57"/>
  <c r="G5122" i="57"/>
  <c r="H5122" i="57"/>
  <c r="G5123" i="57"/>
  <c r="H5123" i="57"/>
  <c r="G5124" i="57"/>
  <c r="H5124" i="57"/>
  <c r="G5125" i="57"/>
  <c r="H5125" i="57"/>
  <c r="G5126" i="57"/>
  <c r="H5126" i="57"/>
  <c r="G5127" i="57"/>
  <c r="H5127" i="57"/>
  <c r="G5128" i="57"/>
  <c r="H5128" i="57"/>
  <c r="G5129" i="57"/>
  <c r="H5129" i="57"/>
  <c r="G5130" i="57"/>
  <c r="H5130" i="57"/>
  <c r="G5131" i="57"/>
  <c r="H5131" i="57"/>
  <c r="G5132" i="57"/>
  <c r="H5132" i="57"/>
  <c r="G5133" i="57"/>
  <c r="H5133" i="57"/>
  <c r="G5134" i="57"/>
  <c r="H5134" i="57"/>
  <c r="G5135" i="57"/>
  <c r="H5135" i="57"/>
  <c r="G5136" i="57"/>
  <c r="H5136" i="57"/>
  <c r="G5137" i="57"/>
  <c r="H5137" i="57"/>
  <c r="G5138" i="57"/>
  <c r="H5138" i="57"/>
  <c r="G5139" i="57"/>
  <c r="H5139" i="57"/>
  <c r="G5140" i="57"/>
  <c r="H5140" i="57"/>
  <c r="G5141" i="57"/>
  <c r="H5141" i="57"/>
  <c r="G5142" i="57"/>
  <c r="H5142" i="57"/>
  <c r="G5143" i="57"/>
  <c r="H5143" i="57"/>
  <c r="G5144" i="57"/>
  <c r="H5144" i="57"/>
  <c r="G5145" i="57"/>
  <c r="H5145" i="57"/>
  <c r="G5146" i="57"/>
  <c r="H5146" i="57"/>
  <c r="G5147" i="57"/>
  <c r="H5147" i="57"/>
  <c r="G5148" i="57"/>
  <c r="H5148" i="57"/>
  <c r="G5149" i="57"/>
  <c r="H5149" i="57"/>
  <c r="G5150" i="57"/>
  <c r="H5150" i="57"/>
  <c r="G5151" i="57"/>
  <c r="H5151" i="57"/>
  <c r="G5152" i="57"/>
  <c r="H5152" i="57"/>
  <c r="G5153" i="57"/>
  <c r="H5153" i="57"/>
  <c r="G5154" i="57"/>
  <c r="H5154" i="57"/>
  <c r="G5155" i="57"/>
  <c r="H5155" i="57"/>
  <c r="G5156" i="57"/>
  <c r="H5156" i="57"/>
  <c r="G5157" i="57"/>
  <c r="H5157" i="57"/>
  <c r="G5158" i="57"/>
  <c r="H5158" i="57"/>
  <c r="G5159" i="57"/>
  <c r="H5159" i="57"/>
  <c r="G5160" i="57"/>
  <c r="H5160" i="57"/>
  <c r="G5161" i="57"/>
  <c r="H5161" i="57"/>
  <c r="G5162" i="57"/>
  <c r="H5162" i="57"/>
  <c r="G5163" i="57"/>
  <c r="H5163" i="57"/>
  <c r="G5164" i="57"/>
  <c r="H5164" i="57"/>
  <c r="G5165" i="57"/>
  <c r="H5165" i="57"/>
  <c r="G5166" i="57"/>
  <c r="H5166" i="57"/>
  <c r="G5167" i="57"/>
  <c r="H5167" i="57"/>
  <c r="G5168" i="57"/>
  <c r="H5168" i="57"/>
  <c r="G5169" i="57"/>
  <c r="H5169" i="57"/>
  <c r="G5170" i="57"/>
  <c r="H5170" i="57"/>
  <c r="G5171" i="57"/>
  <c r="H5171" i="57"/>
  <c r="G5172" i="57"/>
  <c r="H5172" i="57"/>
  <c r="G5173" i="57"/>
  <c r="H5173" i="57"/>
  <c r="G5174" i="57"/>
  <c r="H5174" i="57"/>
  <c r="G5175" i="57"/>
  <c r="H5175" i="57"/>
  <c r="G5176" i="57"/>
  <c r="H5176" i="57"/>
  <c r="G5177" i="57"/>
  <c r="H5177" i="57"/>
  <c r="G5178" i="57"/>
  <c r="H5178" i="57"/>
  <c r="G5179" i="57"/>
  <c r="H5179" i="57"/>
  <c r="G5180" i="57"/>
  <c r="H5180" i="57"/>
  <c r="G5181" i="57"/>
  <c r="H5181" i="57"/>
  <c r="G5182" i="57"/>
  <c r="H5182" i="57"/>
  <c r="G5183" i="57"/>
  <c r="H5183" i="57"/>
  <c r="G5184" i="57"/>
  <c r="H5184" i="57"/>
  <c r="G5185" i="57"/>
  <c r="H5185" i="57"/>
  <c r="G5186" i="57"/>
  <c r="H5186" i="57"/>
  <c r="G5187" i="57"/>
  <c r="H5187" i="57"/>
  <c r="G5188" i="57"/>
  <c r="H5188" i="57"/>
  <c r="G5189" i="57"/>
  <c r="H5189" i="57"/>
  <c r="G5190" i="57"/>
  <c r="H5190" i="57"/>
  <c r="G5191" i="57"/>
  <c r="H5191" i="57"/>
  <c r="G5192" i="57"/>
  <c r="H5192" i="57"/>
  <c r="G5193" i="57"/>
  <c r="H5193" i="57"/>
  <c r="G5194" i="57"/>
  <c r="H5194" i="57"/>
  <c r="G5195" i="57"/>
  <c r="H5195" i="57"/>
  <c r="G5196" i="57"/>
  <c r="H5196" i="57"/>
  <c r="G5197" i="57"/>
  <c r="H5197" i="57"/>
  <c r="G5198" i="57"/>
  <c r="H5198" i="57"/>
  <c r="G5199" i="57"/>
  <c r="H5199" i="57"/>
  <c r="G5200" i="57"/>
  <c r="H5200" i="57"/>
  <c r="G5201" i="57"/>
  <c r="H5201" i="57"/>
  <c r="G5202" i="57"/>
  <c r="H5202" i="57"/>
  <c r="G5203" i="57"/>
  <c r="H5203" i="57"/>
  <c r="G5204" i="57"/>
  <c r="H5204" i="57"/>
  <c r="G5205" i="57"/>
  <c r="H5205" i="57"/>
  <c r="G5206" i="57"/>
  <c r="H5206" i="57"/>
  <c r="G5207" i="57"/>
  <c r="H5207" i="57"/>
  <c r="G5208" i="57"/>
  <c r="H5208" i="57"/>
  <c r="G5209" i="57"/>
  <c r="H5209" i="57"/>
  <c r="G5210" i="57"/>
  <c r="H5210" i="57"/>
  <c r="G5211" i="57"/>
  <c r="H5211" i="57"/>
  <c r="G5212" i="57"/>
  <c r="H5212" i="57"/>
  <c r="G5213" i="57"/>
  <c r="H5213" i="57"/>
  <c r="G5214" i="57"/>
  <c r="H5214" i="57"/>
  <c r="G5215" i="57"/>
  <c r="H5215" i="57"/>
  <c r="G5216" i="57"/>
  <c r="H5216" i="57"/>
  <c r="G5217" i="57"/>
  <c r="H5217" i="57"/>
  <c r="G5218" i="57"/>
  <c r="H5218" i="57"/>
  <c r="G5219" i="57"/>
  <c r="H5219" i="57"/>
  <c r="G5220" i="57"/>
  <c r="H5220" i="57"/>
  <c r="G5221" i="57"/>
  <c r="H5221" i="57"/>
  <c r="G5222" i="57"/>
  <c r="H5222" i="57"/>
  <c r="G5223" i="57"/>
  <c r="H5223" i="57"/>
  <c r="G5224" i="57"/>
  <c r="H5224" i="57"/>
  <c r="G5225" i="57"/>
  <c r="H5225" i="57"/>
  <c r="G5226" i="57"/>
  <c r="H5226" i="57"/>
  <c r="G5227" i="57"/>
  <c r="H5227" i="57"/>
  <c r="G5228" i="57"/>
  <c r="H5228" i="57"/>
  <c r="G5229" i="57"/>
  <c r="H5229" i="57"/>
  <c r="G5230" i="57"/>
  <c r="H5230" i="57"/>
  <c r="G5231" i="57"/>
  <c r="H5231" i="57"/>
  <c r="G5232" i="57"/>
  <c r="H5232" i="57"/>
  <c r="G5233" i="57"/>
  <c r="H5233" i="57"/>
  <c r="G5234" i="57"/>
  <c r="H5234" i="57"/>
  <c r="G5235" i="57"/>
  <c r="H5235" i="57"/>
  <c r="G5236" i="57"/>
  <c r="H5236" i="57"/>
  <c r="G5237" i="57"/>
  <c r="H5237" i="57"/>
  <c r="G5238" i="57"/>
  <c r="H5238" i="57"/>
  <c r="G5239" i="57"/>
  <c r="H5239" i="57"/>
  <c r="G5240" i="57"/>
  <c r="H5240" i="57"/>
  <c r="G5241" i="57"/>
  <c r="H5241" i="57"/>
  <c r="G5242" i="57"/>
  <c r="H5242" i="57"/>
  <c r="G5243" i="57"/>
  <c r="H5243" i="57"/>
  <c r="G5244" i="57"/>
  <c r="H5244" i="57"/>
  <c r="G5245" i="57"/>
  <c r="H5245" i="57"/>
  <c r="G5246" i="57"/>
  <c r="H5246" i="57"/>
  <c r="G5247" i="57"/>
  <c r="H5247" i="57"/>
  <c r="G5248" i="57"/>
  <c r="H5248" i="57"/>
  <c r="G5249" i="57"/>
  <c r="H5249" i="57"/>
  <c r="G5250" i="57"/>
  <c r="H5250" i="57"/>
  <c r="G5251" i="57"/>
  <c r="H5251" i="57"/>
  <c r="G5252" i="57"/>
  <c r="H5252" i="57"/>
  <c r="G5253" i="57"/>
  <c r="H5253" i="57"/>
  <c r="G5254" i="57"/>
  <c r="H5254" i="57"/>
  <c r="G5255" i="57"/>
  <c r="H5255" i="57"/>
  <c r="G5256" i="57"/>
  <c r="H5256" i="57"/>
  <c r="G5257" i="57"/>
  <c r="H5257" i="57"/>
  <c r="G5258" i="57"/>
  <c r="H5258" i="57"/>
  <c r="G5259" i="57"/>
  <c r="H5259" i="57"/>
  <c r="G5260" i="57"/>
  <c r="H5260" i="57"/>
  <c r="G5261" i="57"/>
  <c r="H5261" i="57"/>
  <c r="G5262" i="57"/>
  <c r="H5262" i="57"/>
  <c r="G5263" i="57"/>
  <c r="H5263" i="57"/>
  <c r="G5264" i="57"/>
  <c r="H5264" i="57"/>
  <c r="G5265" i="57"/>
  <c r="H5265" i="57"/>
  <c r="G5266" i="57"/>
  <c r="H5266" i="57"/>
  <c r="G5267" i="57"/>
  <c r="H5267" i="57"/>
  <c r="G5268" i="57"/>
  <c r="H5268" i="57"/>
  <c r="G5269" i="57"/>
  <c r="H5269" i="57"/>
  <c r="G5270" i="57"/>
  <c r="H5270" i="57"/>
  <c r="G5271" i="57"/>
  <c r="H5271" i="57"/>
  <c r="G5272" i="57"/>
  <c r="H5272" i="57"/>
  <c r="G5273" i="57"/>
  <c r="H5273" i="57"/>
  <c r="G5274" i="57"/>
  <c r="H5274" i="57"/>
  <c r="G5275" i="57"/>
  <c r="H5275" i="57"/>
  <c r="G5276" i="57"/>
  <c r="H5276" i="57"/>
  <c r="G5277" i="57"/>
  <c r="H5277" i="57"/>
  <c r="G5278" i="57"/>
  <c r="H5278" i="57"/>
  <c r="G5279" i="57"/>
  <c r="H5279" i="57"/>
  <c r="G5280" i="57"/>
  <c r="H5280" i="57"/>
  <c r="G5281" i="57"/>
  <c r="H5281" i="57"/>
  <c r="G5282" i="57"/>
  <c r="H5282" i="57"/>
  <c r="G5283" i="57"/>
  <c r="H5283" i="57"/>
  <c r="G5284" i="57"/>
  <c r="H5284" i="57"/>
  <c r="G5285" i="57"/>
  <c r="H5285" i="57"/>
  <c r="G5286" i="57"/>
  <c r="H5286" i="57"/>
  <c r="G5287" i="57"/>
  <c r="H5287" i="57"/>
  <c r="G5288" i="57"/>
  <c r="H5288" i="57"/>
  <c r="G5289" i="57"/>
  <c r="H5289" i="57"/>
  <c r="G5290" i="57"/>
  <c r="H5290" i="57"/>
  <c r="G5291" i="57"/>
  <c r="H5291" i="57"/>
  <c r="G5292" i="57"/>
  <c r="H5292" i="57"/>
  <c r="G5293" i="57"/>
  <c r="H5293" i="57"/>
  <c r="G5294" i="57"/>
  <c r="H5294" i="57"/>
  <c r="G5295" i="57"/>
  <c r="H5295" i="57"/>
  <c r="G5296" i="57"/>
  <c r="H5296" i="57"/>
  <c r="G5297" i="57"/>
  <c r="H5297" i="57"/>
  <c r="G5298" i="57"/>
  <c r="H5298" i="57"/>
  <c r="G5299" i="57"/>
  <c r="H5299" i="57"/>
  <c r="G5300" i="57"/>
  <c r="H5300" i="57"/>
  <c r="G5301" i="57"/>
  <c r="H5301" i="57"/>
  <c r="G5302" i="57"/>
  <c r="H5302" i="57"/>
  <c r="G5303" i="57"/>
  <c r="H5303" i="57"/>
  <c r="G5304" i="57"/>
  <c r="H5304" i="57"/>
  <c r="G5305" i="57"/>
  <c r="H5305" i="57"/>
  <c r="G5306" i="57"/>
  <c r="H5306" i="57"/>
  <c r="G5307" i="57"/>
  <c r="H5307" i="57"/>
  <c r="G5308" i="57"/>
  <c r="H5308" i="57"/>
  <c r="G5309" i="57"/>
  <c r="H5309" i="57"/>
  <c r="G5310" i="57"/>
  <c r="H5310" i="57"/>
  <c r="G5311" i="57"/>
  <c r="H5311" i="57"/>
  <c r="G5312" i="57"/>
  <c r="H5312" i="57"/>
  <c r="G5313" i="57"/>
  <c r="H5313" i="57"/>
  <c r="G5314" i="57"/>
  <c r="H5314" i="57"/>
  <c r="G5315" i="57"/>
  <c r="H5315" i="57"/>
  <c r="G5316" i="57"/>
  <c r="H5316" i="57"/>
  <c r="G5317" i="57"/>
  <c r="H5317" i="57"/>
  <c r="G5318" i="57"/>
  <c r="H5318" i="57"/>
  <c r="G5319" i="57"/>
  <c r="H5319" i="57"/>
  <c r="G5320" i="57"/>
  <c r="H5320" i="57"/>
  <c r="G5321" i="57"/>
  <c r="H5321" i="57"/>
  <c r="G5322" i="57"/>
  <c r="H5322" i="57"/>
  <c r="G5323" i="57"/>
  <c r="H5323" i="57"/>
  <c r="G5324" i="57"/>
  <c r="H5324" i="57"/>
  <c r="G5325" i="57"/>
  <c r="H5325" i="57"/>
  <c r="G5326" i="57"/>
  <c r="H5326" i="57"/>
  <c r="G5327" i="57"/>
  <c r="H5327" i="57"/>
  <c r="G5328" i="57"/>
  <c r="H5328" i="57"/>
  <c r="G5329" i="57"/>
  <c r="H5329" i="57"/>
  <c r="G5330" i="57"/>
  <c r="H5330" i="57"/>
  <c r="G5331" i="57"/>
  <c r="H5331" i="57"/>
  <c r="G5332" i="57"/>
  <c r="H5332" i="57"/>
  <c r="G5333" i="57"/>
  <c r="H5333" i="57"/>
  <c r="G5334" i="57"/>
  <c r="H5334" i="57"/>
  <c r="G5335" i="57"/>
  <c r="H5335" i="57"/>
  <c r="G5336" i="57"/>
  <c r="H5336" i="57"/>
  <c r="G5337" i="57"/>
  <c r="H5337" i="57"/>
  <c r="G5338" i="57"/>
  <c r="H5338" i="57"/>
  <c r="G5339" i="57"/>
  <c r="H5339" i="57"/>
  <c r="G5340" i="57"/>
  <c r="H5340" i="57"/>
  <c r="G5341" i="57"/>
  <c r="H5341" i="57"/>
  <c r="G5342" i="57"/>
  <c r="H5342" i="57"/>
  <c r="G5343" i="57"/>
  <c r="H5343" i="57"/>
  <c r="G5344" i="57"/>
  <c r="H5344" i="57"/>
  <c r="G5345" i="57"/>
  <c r="H5345" i="57"/>
  <c r="G5346" i="57"/>
  <c r="H5346" i="57"/>
  <c r="G5347" i="57"/>
  <c r="H5347" i="57"/>
  <c r="G5348" i="57"/>
  <c r="H5348" i="57"/>
  <c r="G5349" i="57"/>
  <c r="H5349" i="57"/>
  <c r="G5350" i="57"/>
  <c r="H5350" i="57"/>
  <c r="G5351" i="57"/>
  <c r="H5351" i="57"/>
  <c r="G5352" i="57"/>
  <c r="H5352" i="57"/>
  <c r="G5353" i="57"/>
  <c r="H5353" i="57"/>
  <c r="G5354" i="57"/>
  <c r="H5354" i="57"/>
  <c r="G5355" i="57"/>
  <c r="H5355" i="57"/>
  <c r="G5356" i="57"/>
  <c r="H5356" i="57"/>
  <c r="G5357" i="57"/>
  <c r="H5357" i="57"/>
  <c r="G5358" i="57"/>
  <c r="H5358" i="57"/>
  <c r="G5359" i="57"/>
  <c r="H5359" i="57"/>
  <c r="G5360" i="57"/>
  <c r="H5360" i="57"/>
  <c r="G5361" i="57"/>
  <c r="H5361" i="57"/>
  <c r="G5362" i="57"/>
  <c r="H5362" i="57"/>
  <c r="G5363" i="57"/>
  <c r="H5363" i="57"/>
  <c r="G5364" i="57"/>
  <c r="H5364" i="57"/>
  <c r="G5365" i="57"/>
  <c r="H5365" i="57"/>
  <c r="G5366" i="57"/>
  <c r="H5366" i="57"/>
  <c r="G5367" i="57"/>
  <c r="H5367" i="57"/>
  <c r="G5368" i="57"/>
  <c r="H5368" i="57"/>
  <c r="G5369" i="57"/>
  <c r="H5369" i="57"/>
  <c r="G5370" i="57"/>
  <c r="H5370" i="57"/>
  <c r="G5371" i="57"/>
  <c r="H5371" i="57"/>
  <c r="G5372" i="57"/>
  <c r="H5372" i="57"/>
  <c r="G5373" i="57"/>
  <c r="H5373" i="57"/>
  <c r="G5374" i="57"/>
  <c r="H5374" i="57"/>
  <c r="G5375" i="57"/>
  <c r="H5375" i="57"/>
  <c r="G5376" i="57"/>
  <c r="H5376" i="57"/>
  <c r="G5377" i="57"/>
  <c r="H5377" i="57"/>
  <c r="G5378" i="57"/>
  <c r="H5378" i="57"/>
  <c r="G5379" i="57"/>
  <c r="H5379" i="57"/>
  <c r="G5380" i="57"/>
  <c r="H5380" i="57"/>
  <c r="G5381" i="57"/>
  <c r="H5381" i="57"/>
  <c r="G5382" i="57"/>
  <c r="H5382" i="57"/>
  <c r="G5383" i="57"/>
  <c r="H5383" i="57"/>
  <c r="G5384" i="57"/>
  <c r="H5384" i="57"/>
  <c r="G5385" i="57"/>
  <c r="H5385" i="57"/>
  <c r="G5386" i="57"/>
  <c r="H5386" i="57"/>
  <c r="G5387" i="57"/>
  <c r="H5387" i="57"/>
  <c r="G5388" i="57"/>
  <c r="H5388" i="57"/>
  <c r="G5389" i="57"/>
  <c r="H5389" i="57"/>
  <c r="G5390" i="57"/>
  <c r="H5390" i="57"/>
  <c r="G5391" i="57"/>
  <c r="H5391" i="57"/>
  <c r="G5392" i="57"/>
  <c r="H5392" i="57"/>
  <c r="G5393" i="57"/>
  <c r="H5393" i="57"/>
  <c r="G5394" i="57"/>
  <c r="H5394" i="57"/>
  <c r="G5395" i="57"/>
  <c r="H5395" i="57"/>
  <c r="G5396" i="57"/>
  <c r="H5396" i="57"/>
  <c r="G5397" i="57"/>
  <c r="H5397" i="57"/>
  <c r="G5398" i="57"/>
  <c r="H5398" i="57"/>
  <c r="G5399" i="57"/>
  <c r="H5399" i="57"/>
  <c r="G5400" i="57"/>
  <c r="H5400" i="57"/>
  <c r="G5401" i="57"/>
  <c r="H5401" i="57"/>
  <c r="G5402" i="57"/>
  <c r="H5402" i="57"/>
  <c r="G5403" i="57"/>
  <c r="H5403" i="57"/>
  <c r="G5404" i="57"/>
  <c r="H5404" i="57"/>
  <c r="G5405" i="57"/>
  <c r="H5405" i="57"/>
  <c r="G5406" i="57"/>
  <c r="H5406" i="57"/>
  <c r="G5407" i="57"/>
  <c r="H5407" i="57"/>
  <c r="G5408" i="57"/>
  <c r="H5408" i="57"/>
  <c r="G5409" i="57"/>
  <c r="H5409" i="57"/>
  <c r="G5410" i="57"/>
  <c r="H5410" i="57"/>
  <c r="G5411" i="57"/>
  <c r="H5411" i="57"/>
  <c r="G5412" i="57"/>
  <c r="H5412" i="57"/>
  <c r="G5413" i="57"/>
  <c r="H5413" i="57"/>
  <c r="G5414" i="57"/>
  <c r="H5414" i="57"/>
  <c r="G5415" i="57"/>
  <c r="H5415" i="57"/>
  <c r="G5416" i="57"/>
  <c r="H5416" i="57"/>
  <c r="G5417" i="57"/>
  <c r="H5417" i="57"/>
  <c r="G5418" i="57"/>
  <c r="H5418" i="57"/>
  <c r="G5419" i="57"/>
  <c r="H5419" i="57"/>
  <c r="G5420" i="57"/>
  <c r="H5420" i="57"/>
  <c r="G5421" i="57"/>
  <c r="H5421" i="57"/>
  <c r="G5422" i="57"/>
  <c r="H5422" i="57"/>
  <c r="G5423" i="57"/>
  <c r="H5423" i="57"/>
  <c r="G5424" i="57"/>
  <c r="H5424" i="57"/>
  <c r="G5425" i="57"/>
  <c r="H5425" i="57"/>
  <c r="G5426" i="57"/>
  <c r="H5426" i="57"/>
  <c r="G5427" i="57"/>
  <c r="H5427" i="57"/>
  <c r="G5428" i="57"/>
  <c r="H5428" i="57"/>
  <c r="G5429" i="57"/>
  <c r="H5429" i="57"/>
  <c r="G5430" i="57"/>
  <c r="H5430" i="57"/>
  <c r="G5431" i="57"/>
  <c r="H5431" i="57"/>
  <c r="G5432" i="57"/>
  <c r="H5432" i="57"/>
  <c r="G5433" i="57"/>
  <c r="H5433" i="57"/>
  <c r="G5434" i="57"/>
  <c r="H5434" i="57"/>
  <c r="G5435" i="57"/>
  <c r="H5435" i="57"/>
  <c r="G5436" i="57"/>
  <c r="H5436" i="57"/>
  <c r="G5437" i="57"/>
  <c r="H5437" i="57"/>
  <c r="G5438" i="57"/>
  <c r="H5438" i="57"/>
  <c r="G5439" i="57"/>
  <c r="H5439" i="57"/>
  <c r="G5440" i="57"/>
  <c r="H5440" i="57"/>
  <c r="G5441" i="57"/>
  <c r="H5441" i="57"/>
  <c r="G5442" i="57"/>
  <c r="H5442" i="57"/>
  <c r="G5443" i="57"/>
  <c r="H5443" i="57"/>
  <c r="G5444" i="57"/>
  <c r="H5444" i="57"/>
  <c r="G5445" i="57"/>
  <c r="H5445" i="57"/>
  <c r="G5446" i="57"/>
  <c r="H5446" i="57"/>
  <c r="G5447" i="57"/>
  <c r="H5447" i="57"/>
  <c r="G5448" i="57"/>
  <c r="H5448" i="57"/>
  <c r="G5449" i="57"/>
  <c r="H5449" i="57"/>
  <c r="G5450" i="57"/>
  <c r="H5450" i="57"/>
  <c r="G5451" i="57"/>
  <c r="H5451" i="57"/>
  <c r="G5452" i="57"/>
  <c r="H5452" i="57"/>
  <c r="G5453" i="57"/>
  <c r="H5453" i="57"/>
  <c r="G5454" i="57"/>
  <c r="H5454" i="57"/>
  <c r="G5455" i="57"/>
  <c r="H5455" i="57"/>
  <c r="G5456" i="57"/>
  <c r="H5456" i="57"/>
  <c r="G5457" i="57"/>
  <c r="H5457" i="57"/>
  <c r="G5458" i="57"/>
  <c r="H5458" i="57"/>
  <c r="G5459" i="57"/>
  <c r="H5459" i="57"/>
  <c r="G5460" i="57"/>
  <c r="H5460" i="57"/>
  <c r="G5461" i="57"/>
  <c r="H5461" i="57"/>
  <c r="G5462" i="57"/>
  <c r="H5462" i="57"/>
  <c r="G5463" i="57"/>
  <c r="H5463" i="57"/>
  <c r="G5464" i="57"/>
  <c r="H5464" i="57"/>
  <c r="G5465" i="57"/>
  <c r="H5465" i="57"/>
  <c r="G5466" i="57"/>
  <c r="H5466" i="57"/>
  <c r="G5467" i="57"/>
  <c r="H5467" i="57"/>
  <c r="G5468" i="57"/>
  <c r="H5468" i="57"/>
  <c r="G5469" i="57"/>
  <c r="H5469" i="57"/>
  <c r="G5470" i="57"/>
  <c r="H5470" i="57"/>
  <c r="G5471" i="57"/>
  <c r="H5471" i="57"/>
  <c r="G5472" i="57"/>
  <c r="H5472" i="57"/>
  <c r="G5473" i="57"/>
  <c r="H5473" i="57"/>
  <c r="G5474" i="57"/>
  <c r="H5474" i="57"/>
  <c r="G5475" i="57"/>
  <c r="H5475" i="57"/>
  <c r="G5476" i="57"/>
  <c r="H5476" i="57"/>
  <c r="G5477" i="57"/>
  <c r="H5477" i="57"/>
  <c r="G5478" i="57"/>
  <c r="H5478" i="57"/>
  <c r="G5479" i="57"/>
  <c r="H5479" i="57"/>
  <c r="G5480" i="57"/>
  <c r="H5480" i="57"/>
  <c r="G5481" i="57"/>
  <c r="H5481" i="57"/>
  <c r="G5482" i="57"/>
  <c r="H5482" i="57"/>
  <c r="G5483" i="57"/>
  <c r="H5483" i="57"/>
  <c r="G5484" i="57"/>
  <c r="H5484" i="57"/>
  <c r="G5485" i="57"/>
  <c r="H5485" i="57"/>
  <c r="G5486" i="57"/>
  <c r="H5486" i="57"/>
  <c r="G5487" i="57"/>
  <c r="H5487" i="57"/>
  <c r="G5488" i="57"/>
  <c r="H5488" i="57"/>
  <c r="G5489" i="57"/>
  <c r="H5489" i="57"/>
  <c r="G5490" i="57"/>
  <c r="H5490" i="57"/>
  <c r="G5491" i="57"/>
  <c r="H5491" i="57"/>
  <c r="G5492" i="57"/>
  <c r="H5492" i="57"/>
  <c r="G5493" i="57"/>
  <c r="H5493" i="57"/>
  <c r="G5494" i="57"/>
  <c r="H5494" i="57"/>
  <c r="G5495" i="57"/>
  <c r="H5495" i="57"/>
  <c r="G5496" i="57"/>
  <c r="H5496" i="57"/>
  <c r="G5497" i="57"/>
  <c r="H5497" i="57"/>
  <c r="G5498" i="57"/>
  <c r="H5498" i="57"/>
  <c r="G5499" i="57"/>
  <c r="H5499" i="57"/>
  <c r="G5500" i="57"/>
  <c r="H5500" i="57"/>
  <c r="G5501" i="57"/>
  <c r="H5501" i="57"/>
  <c r="G5502" i="57"/>
  <c r="H5502" i="57"/>
  <c r="G5503" i="57"/>
  <c r="H5503" i="57"/>
  <c r="G5504" i="57"/>
  <c r="H5504" i="57"/>
  <c r="G5505" i="57"/>
  <c r="H5505" i="57"/>
  <c r="G5506" i="57"/>
  <c r="H5506" i="57"/>
  <c r="G5507" i="57"/>
  <c r="H5507" i="57"/>
  <c r="G5508" i="57"/>
  <c r="H5508" i="57"/>
  <c r="G5509" i="57"/>
  <c r="H5509" i="57"/>
  <c r="G5510" i="57"/>
  <c r="H5510" i="57"/>
  <c r="G5511" i="57"/>
  <c r="H5511" i="57"/>
  <c r="G5512" i="57"/>
  <c r="H5512" i="57"/>
  <c r="G5513" i="57"/>
  <c r="H5513" i="57"/>
  <c r="G5514" i="57"/>
  <c r="H5514" i="57"/>
  <c r="G5515" i="57"/>
  <c r="H5515" i="57"/>
  <c r="G5516" i="57"/>
  <c r="H5516" i="57"/>
  <c r="G5517" i="57"/>
  <c r="H5517" i="57"/>
  <c r="G5518" i="57"/>
  <c r="H5518" i="57"/>
  <c r="G5519" i="57"/>
  <c r="H5519" i="57"/>
  <c r="G5520" i="57"/>
  <c r="H5520" i="57"/>
  <c r="G5521" i="57"/>
  <c r="H5521" i="57"/>
  <c r="G5522" i="57"/>
  <c r="H5522" i="57"/>
  <c r="G5523" i="57"/>
  <c r="H5523" i="57"/>
  <c r="G5524" i="57"/>
  <c r="H5524" i="57"/>
  <c r="G5525" i="57"/>
  <c r="H5525" i="57"/>
  <c r="G5526" i="57"/>
  <c r="H5526" i="57"/>
  <c r="G5527" i="57"/>
  <c r="H5527" i="57"/>
  <c r="G5528" i="57"/>
  <c r="H5528" i="57"/>
  <c r="G5529" i="57"/>
  <c r="H5529" i="57"/>
  <c r="G5530" i="57"/>
  <c r="H5530" i="57"/>
  <c r="G5531" i="57"/>
  <c r="H5531" i="57"/>
  <c r="G5532" i="57"/>
  <c r="H5532" i="57"/>
  <c r="G5533" i="57"/>
  <c r="H5533" i="57"/>
  <c r="G5534" i="57"/>
  <c r="H5534" i="57"/>
  <c r="G5535" i="57"/>
  <c r="H5535" i="57"/>
  <c r="G5536" i="57"/>
  <c r="H5536" i="57"/>
  <c r="G5537" i="57"/>
  <c r="H5537" i="57"/>
  <c r="G5538" i="57"/>
  <c r="H5538" i="57"/>
  <c r="G5539" i="57"/>
  <c r="H5539" i="57"/>
  <c r="G5540" i="57"/>
  <c r="H5540" i="57"/>
  <c r="G5541" i="57"/>
  <c r="H5541" i="57"/>
  <c r="G5542" i="57"/>
  <c r="H5542" i="57"/>
  <c r="G5543" i="57"/>
  <c r="H5543" i="57"/>
  <c r="G5544" i="57"/>
  <c r="H5544" i="57"/>
  <c r="G5545" i="57"/>
  <c r="H5545" i="57"/>
  <c r="G5546" i="57"/>
  <c r="H5546" i="57"/>
  <c r="G5547" i="57"/>
  <c r="H5547" i="57"/>
  <c r="G5548" i="57"/>
  <c r="H5548" i="57"/>
  <c r="G5549" i="57"/>
  <c r="H5549" i="57"/>
  <c r="G5550" i="57"/>
  <c r="H5550" i="57"/>
  <c r="G5551" i="57"/>
  <c r="H5551" i="57"/>
  <c r="G5552" i="57"/>
  <c r="H5552" i="57"/>
  <c r="G5553" i="57"/>
  <c r="H5553" i="57"/>
  <c r="G5554" i="57"/>
  <c r="H5554" i="57"/>
  <c r="G5555" i="57"/>
  <c r="H5555" i="57"/>
  <c r="G5556" i="57"/>
  <c r="H5556" i="57"/>
  <c r="G5557" i="57"/>
  <c r="H5557" i="57"/>
  <c r="G5558" i="57"/>
  <c r="H5558" i="57"/>
  <c r="G5559" i="57"/>
  <c r="H5559" i="57"/>
  <c r="G5560" i="57"/>
  <c r="H5560" i="57"/>
  <c r="G5561" i="57"/>
  <c r="H5561" i="57"/>
  <c r="G5562" i="57"/>
  <c r="H5562" i="57"/>
  <c r="G5563" i="57"/>
  <c r="H5563" i="57"/>
  <c r="G5564" i="57"/>
  <c r="H5564" i="57"/>
  <c r="G5565" i="57"/>
  <c r="H5565" i="57"/>
  <c r="G5566" i="57"/>
  <c r="H5566" i="57"/>
  <c r="G5567" i="57"/>
  <c r="H5567" i="57"/>
  <c r="G5568" i="57"/>
  <c r="H5568" i="57"/>
  <c r="G5569" i="57"/>
  <c r="H5569" i="57"/>
  <c r="G5570" i="57"/>
  <c r="H5570" i="57"/>
  <c r="G5571" i="57"/>
  <c r="H5571" i="57"/>
  <c r="G5572" i="57"/>
  <c r="H5572" i="57"/>
  <c r="G5573" i="57"/>
  <c r="H5573" i="57"/>
  <c r="G5574" i="57"/>
  <c r="H5574" i="57"/>
  <c r="G5575" i="57"/>
  <c r="H5575" i="57"/>
  <c r="G5576" i="57"/>
  <c r="H5576" i="57"/>
  <c r="G5577" i="57"/>
  <c r="H5577" i="57"/>
  <c r="G5578" i="57"/>
  <c r="H5578" i="57"/>
  <c r="G5579" i="57"/>
  <c r="H5579" i="57"/>
  <c r="G5580" i="57"/>
  <c r="H5580" i="57"/>
  <c r="G5581" i="57"/>
  <c r="H5581" i="57"/>
  <c r="G5582" i="57"/>
  <c r="H5582" i="57"/>
  <c r="G5583" i="57"/>
  <c r="H5583" i="57"/>
  <c r="G5584" i="57"/>
  <c r="H5584" i="57"/>
  <c r="G5585" i="57"/>
  <c r="H5585" i="57"/>
  <c r="G5586" i="57"/>
  <c r="H5586" i="57"/>
  <c r="G5587" i="57"/>
  <c r="H5587" i="57"/>
  <c r="G5588" i="57"/>
  <c r="H5588" i="57"/>
  <c r="G5589" i="57"/>
  <c r="H5589" i="57"/>
  <c r="G5590" i="57"/>
  <c r="H5590" i="57"/>
  <c r="G5591" i="57"/>
  <c r="H5591" i="57"/>
  <c r="G5592" i="57"/>
  <c r="H5592" i="57"/>
  <c r="G5593" i="57"/>
  <c r="H5593" i="57"/>
  <c r="G5594" i="57"/>
  <c r="H5594" i="57"/>
  <c r="G5595" i="57"/>
  <c r="H5595" i="57"/>
  <c r="G5596" i="57"/>
  <c r="H5596" i="57"/>
  <c r="G5597" i="57"/>
  <c r="H5597" i="57"/>
  <c r="G5598" i="57"/>
  <c r="H5598" i="57"/>
  <c r="G5599" i="57"/>
  <c r="H5599" i="57"/>
  <c r="G5600" i="57"/>
  <c r="H5600" i="57"/>
  <c r="G5601" i="57"/>
  <c r="H5601" i="57"/>
  <c r="G5602" i="57"/>
  <c r="H5602" i="57"/>
  <c r="G5603" i="57"/>
  <c r="H5603" i="57"/>
  <c r="G5604" i="57"/>
  <c r="H5604" i="57"/>
  <c r="G5605" i="57"/>
  <c r="H5605" i="57"/>
  <c r="G5606" i="57"/>
  <c r="H5606" i="57"/>
  <c r="G5607" i="57"/>
  <c r="H5607" i="57"/>
  <c r="G5608" i="57"/>
  <c r="H5608" i="57"/>
  <c r="G5609" i="57"/>
  <c r="H5609" i="57"/>
  <c r="G5610" i="57"/>
  <c r="H5610" i="57"/>
  <c r="G5611" i="57"/>
  <c r="H5611" i="57"/>
  <c r="G5612" i="57"/>
  <c r="H5612" i="57"/>
  <c r="G5613" i="57"/>
  <c r="H5613" i="57"/>
  <c r="G5614" i="57"/>
  <c r="H5614" i="57"/>
  <c r="G5615" i="57"/>
  <c r="H5615" i="57"/>
  <c r="G5616" i="57"/>
  <c r="H5616" i="57"/>
  <c r="G5617" i="57"/>
  <c r="H5617" i="57"/>
  <c r="G5618" i="57"/>
  <c r="H5618" i="57"/>
  <c r="G5619" i="57"/>
  <c r="H5619" i="57"/>
  <c r="G5620" i="57"/>
  <c r="H5620" i="57"/>
  <c r="G5621" i="57"/>
  <c r="H5621" i="57"/>
  <c r="G5622" i="57"/>
  <c r="H5622" i="57"/>
  <c r="G5623" i="57"/>
  <c r="H5623" i="57"/>
  <c r="G5624" i="57"/>
  <c r="H5624" i="57"/>
  <c r="G5625" i="57"/>
  <c r="H5625" i="57"/>
  <c r="G5626" i="57"/>
  <c r="H5626" i="57"/>
  <c r="G5627" i="57"/>
  <c r="H5627" i="57"/>
  <c r="G5628" i="57"/>
  <c r="H5628" i="57"/>
  <c r="G5629" i="57"/>
  <c r="H5629" i="57"/>
  <c r="G5630" i="57"/>
  <c r="H5630" i="57"/>
  <c r="G5631" i="57"/>
  <c r="H5631" i="57"/>
  <c r="G5632" i="57"/>
  <c r="H5632" i="57"/>
  <c r="G5633" i="57"/>
  <c r="H5633" i="57"/>
  <c r="G5634" i="57"/>
  <c r="H5634" i="57"/>
  <c r="G5635" i="57"/>
  <c r="H5635" i="57"/>
  <c r="G5636" i="57"/>
  <c r="H5636" i="57"/>
  <c r="G5637" i="57"/>
  <c r="H5637" i="57"/>
  <c r="G5638" i="57"/>
  <c r="H5638" i="57"/>
  <c r="G5639" i="57"/>
  <c r="H5639" i="57"/>
  <c r="G5640" i="57"/>
  <c r="H5640" i="57"/>
  <c r="G5641" i="57"/>
  <c r="H5641" i="57"/>
  <c r="G5642" i="57"/>
  <c r="H5642" i="57"/>
  <c r="G5643" i="57"/>
  <c r="H5643" i="57"/>
  <c r="G5644" i="57"/>
  <c r="H5644" i="57"/>
  <c r="G5645" i="57"/>
  <c r="H5645" i="57"/>
  <c r="G5646" i="57"/>
  <c r="H5646" i="57"/>
  <c r="G5647" i="57"/>
  <c r="H5647" i="57"/>
  <c r="G5648" i="57"/>
  <c r="H5648" i="57"/>
  <c r="G5649" i="57"/>
  <c r="H5649" i="57"/>
  <c r="G5650" i="57"/>
  <c r="H5650" i="57"/>
  <c r="G5651" i="57"/>
  <c r="H5651" i="57"/>
  <c r="G5652" i="57"/>
  <c r="H5652" i="57"/>
  <c r="G5653" i="57"/>
  <c r="H5653" i="57"/>
  <c r="G5654" i="57"/>
  <c r="H5654" i="57"/>
  <c r="G5655" i="57"/>
  <c r="H5655" i="57"/>
  <c r="G5656" i="57"/>
  <c r="H5656" i="57"/>
  <c r="G5657" i="57"/>
  <c r="H5657" i="57"/>
  <c r="G5658" i="57"/>
  <c r="H5658" i="57"/>
  <c r="G5659" i="57"/>
  <c r="H5659" i="57"/>
  <c r="G5660" i="57"/>
  <c r="H5660" i="57"/>
  <c r="G5661" i="57"/>
  <c r="H5661" i="57"/>
  <c r="G5662" i="57"/>
  <c r="H5662" i="57"/>
  <c r="G5663" i="57"/>
  <c r="H5663" i="57"/>
  <c r="G5664" i="57"/>
  <c r="H5664" i="57"/>
  <c r="G5665" i="57"/>
  <c r="H5665" i="57"/>
  <c r="G5666" i="57"/>
  <c r="H5666" i="57"/>
  <c r="G5667" i="57"/>
  <c r="H5667" i="57"/>
  <c r="G5668" i="57"/>
  <c r="H5668" i="57"/>
  <c r="G5669" i="57"/>
  <c r="H5669" i="57"/>
  <c r="G5670" i="57"/>
  <c r="H5670" i="57"/>
  <c r="G5671" i="57"/>
  <c r="H5671" i="57"/>
  <c r="G5672" i="57"/>
  <c r="H5672" i="57"/>
  <c r="G5673" i="57"/>
  <c r="H5673" i="57"/>
  <c r="G5674" i="57"/>
  <c r="H5674" i="57"/>
  <c r="G5675" i="57"/>
  <c r="H5675" i="57"/>
  <c r="G5676" i="57"/>
  <c r="H5676" i="57"/>
  <c r="G5677" i="57"/>
  <c r="H5677" i="57"/>
  <c r="G5678" i="57"/>
  <c r="H5678" i="57"/>
  <c r="G5679" i="57"/>
  <c r="H5679" i="57"/>
  <c r="G5680" i="57"/>
  <c r="H5680" i="57"/>
  <c r="G5681" i="57"/>
  <c r="H5681" i="57"/>
  <c r="G5682" i="57"/>
  <c r="H5682" i="57"/>
  <c r="G5683" i="57"/>
  <c r="H5683" i="57"/>
  <c r="G5684" i="57"/>
  <c r="H5684" i="57"/>
  <c r="G5685" i="57"/>
  <c r="H5685" i="57"/>
  <c r="G5686" i="57"/>
  <c r="H5686" i="57"/>
  <c r="G5687" i="57"/>
  <c r="H5687" i="57"/>
  <c r="G5688" i="57"/>
  <c r="H5688" i="57"/>
  <c r="G5689" i="57"/>
  <c r="H5689" i="57"/>
  <c r="G5690" i="57"/>
  <c r="H5690" i="57"/>
  <c r="G5691" i="57"/>
  <c r="H5691" i="57"/>
  <c r="G5692" i="57"/>
  <c r="H5692" i="57"/>
  <c r="G5693" i="57"/>
  <c r="H5693" i="57"/>
  <c r="G5694" i="57"/>
  <c r="H5694" i="57"/>
  <c r="G5695" i="57"/>
  <c r="H5695" i="57"/>
  <c r="G5696" i="57"/>
  <c r="H5696" i="57"/>
  <c r="G5697" i="57"/>
  <c r="H5697" i="57"/>
  <c r="G5698" i="57"/>
  <c r="H5698" i="57"/>
  <c r="G5699" i="57"/>
  <c r="H5699" i="57"/>
  <c r="G5700" i="57"/>
  <c r="H5700" i="57"/>
  <c r="G5701" i="57"/>
  <c r="H5701" i="57"/>
  <c r="G5702" i="57"/>
  <c r="H5702" i="57"/>
  <c r="G5703" i="57"/>
  <c r="H5703" i="57"/>
  <c r="G5704" i="57"/>
  <c r="H5704" i="57"/>
  <c r="G5705" i="57"/>
  <c r="H5705" i="57"/>
  <c r="G5706" i="57"/>
  <c r="H5706" i="57"/>
  <c r="G5707" i="57"/>
  <c r="H5707" i="57"/>
  <c r="G5708" i="57"/>
  <c r="H5708" i="57"/>
  <c r="G5709" i="57"/>
  <c r="H5709" i="57"/>
  <c r="G5710" i="57"/>
  <c r="H5710" i="57"/>
  <c r="G5711" i="57"/>
  <c r="H5711" i="57"/>
  <c r="G5712" i="57"/>
  <c r="H5712" i="57"/>
  <c r="G5713" i="57"/>
  <c r="H5713" i="57"/>
  <c r="G5714" i="57"/>
  <c r="H5714" i="57"/>
  <c r="G5715" i="57"/>
  <c r="H5715" i="57"/>
  <c r="G5716" i="57"/>
  <c r="H5716" i="57"/>
  <c r="G5717" i="57"/>
  <c r="H5717" i="57"/>
  <c r="G5718" i="57"/>
  <c r="H5718" i="57"/>
  <c r="G5719" i="57"/>
  <c r="H5719" i="57"/>
  <c r="G5720" i="57"/>
  <c r="H5720" i="57"/>
  <c r="G5721" i="57"/>
  <c r="H5721" i="57"/>
  <c r="G5722" i="57"/>
  <c r="H5722" i="57"/>
  <c r="G5723" i="57"/>
  <c r="H5723" i="57"/>
  <c r="G5724" i="57"/>
  <c r="H5724" i="57"/>
  <c r="G5725" i="57"/>
  <c r="H5725" i="57"/>
  <c r="G5726" i="57"/>
  <c r="H5726" i="57"/>
  <c r="G5727" i="57"/>
  <c r="H5727" i="57"/>
  <c r="G5728" i="57"/>
  <c r="H5728" i="57"/>
  <c r="G5729" i="57"/>
  <c r="H5729" i="57"/>
  <c r="G5730" i="57"/>
  <c r="H5730" i="57"/>
  <c r="G5731" i="57"/>
  <c r="H5731" i="57"/>
  <c r="G5732" i="57"/>
  <c r="H5732" i="57"/>
  <c r="G5733" i="57"/>
  <c r="H5733" i="57"/>
  <c r="G5734" i="57"/>
  <c r="H5734" i="57"/>
  <c r="G5735" i="57"/>
  <c r="H5735" i="57"/>
  <c r="G5736" i="57"/>
  <c r="H5736" i="57"/>
  <c r="G5737" i="57"/>
  <c r="H5737" i="57"/>
  <c r="G5738" i="57"/>
  <c r="H5738" i="57"/>
  <c r="G5739" i="57"/>
  <c r="H5739" i="57"/>
  <c r="G5740" i="57"/>
  <c r="H5740" i="57"/>
  <c r="G5741" i="57"/>
  <c r="H5741" i="57"/>
  <c r="G5742" i="57"/>
  <c r="H5742" i="57"/>
  <c r="G5743" i="57"/>
  <c r="H5743" i="57"/>
  <c r="G5744" i="57"/>
  <c r="H5744" i="57"/>
  <c r="G5745" i="57"/>
  <c r="H5745" i="57"/>
  <c r="G5746" i="57"/>
  <c r="H5746" i="57"/>
  <c r="G5747" i="57"/>
  <c r="H5747" i="57"/>
  <c r="G5748" i="57"/>
  <c r="H5748" i="57"/>
  <c r="G5749" i="57"/>
  <c r="H5749" i="57"/>
  <c r="G5750" i="57"/>
  <c r="H5750" i="57"/>
  <c r="G5751" i="57"/>
  <c r="H5751" i="57"/>
  <c r="G5752" i="57"/>
  <c r="H5752" i="57"/>
  <c r="G5753" i="57"/>
  <c r="H5753" i="57"/>
  <c r="G5754" i="57"/>
  <c r="H5754" i="57"/>
  <c r="G5755" i="57"/>
  <c r="H5755" i="57"/>
  <c r="G5756" i="57"/>
  <c r="H5756" i="57"/>
  <c r="G5757" i="57"/>
  <c r="H5757" i="57"/>
  <c r="G5758" i="57"/>
  <c r="H5758" i="57"/>
  <c r="G5759" i="57"/>
  <c r="H5759" i="57"/>
  <c r="G5760" i="57"/>
  <c r="H5760" i="57"/>
  <c r="G5761" i="57"/>
  <c r="H5761" i="57"/>
  <c r="G5762" i="57"/>
  <c r="H5762" i="57"/>
  <c r="G5763" i="57"/>
  <c r="H5763" i="57"/>
  <c r="G5764" i="57"/>
  <c r="H5764" i="57"/>
  <c r="G5765" i="57"/>
  <c r="H5765" i="57"/>
  <c r="G5766" i="57"/>
  <c r="H5766" i="57"/>
  <c r="G5767" i="57"/>
  <c r="H5767" i="57"/>
  <c r="G5768" i="57"/>
  <c r="H5768" i="57"/>
  <c r="G5769" i="57"/>
  <c r="H5769" i="57"/>
  <c r="G5770" i="57"/>
  <c r="H5770" i="57"/>
  <c r="G5771" i="57"/>
  <c r="H5771" i="57"/>
  <c r="G5772" i="57"/>
  <c r="H5772" i="57"/>
  <c r="G5773" i="57"/>
  <c r="H5773" i="57"/>
  <c r="G5774" i="57"/>
  <c r="H5774" i="57"/>
  <c r="G5775" i="57"/>
  <c r="H5775" i="57"/>
  <c r="G5776" i="57"/>
  <c r="H5776" i="57"/>
  <c r="G5777" i="57"/>
  <c r="H5777" i="57"/>
  <c r="G5778" i="57"/>
  <c r="H5778" i="57"/>
  <c r="G5779" i="57"/>
  <c r="H5779" i="57"/>
  <c r="G5780" i="57"/>
  <c r="H5780" i="57"/>
  <c r="G5781" i="57"/>
  <c r="H5781" i="57"/>
  <c r="G5782" i="57"/>
  <c r="H5782" i="57"/>
  <c r="G5783" i="57"/>
  <c r="H5783" i="57"/>
  <c r="G5784" i="57"/>
  <c r="H5784" i="57"/>
  <c r="G5785" i="57"/>
  <c r="H5785" i="57"/>
  <c r="G5786" i="57"/>
  <c r="H5786" i="57"/>
  <c r="G5787" i="57"/>
  <c r="H5787" i="57"/>
  <c r="G5788" i="57"/>
  <c r="H5788" i="57"/>
  <c r="G5789" i="57"/>
  <c r="H5789" i="57"/>
  <c r="G5790" i="57"/>
  <c r="H5790" i="57"/>
  <c r="G5791" i="57"/>
  <c r="H5791" i="57"/>
  <c r="G5792" i="57"/>
  <c r="H5792" i="57"/>
  <c r="G5793" i="57"/>
  <c r="H5793" i="57"/>
  <c r="G5794" i="57"/>
  <c r="H5794" i="57"/>
  <c r="G5795" i="57"/>
  <c r="H5795" i="57"/>
  <c r="G5796" i="57"/>
  <c r="H5796" i="57"/>
  <c r="G5797" i="57"/>
  <c r="H5797" i="57"/>
  <c r="G5798" i="57"/>
  <c r="H5798" i="57"/>
  <c r="G5799" i="57"/>
  <c r="H5799" i="57"/>
  <c r="G5800" i="57"/>
  <c r="H5800" i="57"/>
  <c r="G5801" i="57"/>
  <c r="H5801" i="57"/>
  <c r="G5802" i="57"/>
  <c r="H5802" i="57"/>
  <c r="G5803" i="57"/>
  <c r="H5803" i="57"/>
  <c r="G5804" i="57"/>
  <c r="H5804" i="57"/>
  <c r="G5805" i="57"/>
  <c r="H5805" i="57"/>
  <c r="G5806" i="57"/>
  <c r="H5806" i="57"/>
  <c r="G5807" i="57"/>
  <c r="H5807" i="57"/>
  <c r="G5808" i="57"/>
  <c r="H5808" i="57"/>
  <c r="G5809" i="57"/>
  <c r="H5809" i="57"/>
  <c r="G5810" i="57"/>
  <c r="H5810" i="57"/>
  <c r="G5811" i="57"/>
  <c r="H5811" i="57"/>
  <c r="G5812" i="57"/>
  <c r="H5812" i="57"/>
  <c r="G5813" i="57"/>
  <c r="H5813" i="57"/>
  <c r="G5814" i="57"/>
  <c r="H5814" i="57"/>
  <c r="G5815" i="57"/>
  <c r="H5815" i="57"/>
  <c r="G5816" i="57"/>
  <c r="H5816" i="57"/>
  <c r="G5817" i="57"/>
  <c r="H5817" i="57"/>
  <c r="G5818" i="57"/>
  <c r="H5818" i="57"/>
  <c r="G5819" i="57"/>
  <c r="H5819" i="57"/>
  <c r="G5820" i="57"/>
  <c r="H5820" i="57"/>
  <c r="G5821" i="57"/>
  <c r="H5821" i="57"/>
  <c r="G5822" i="57"/>
  <c r="H5822" i="57"/>
  <c r="G5823" i="57"/>
  <c r="H5823" i="57"/>
  <c r="G5824" i="57"/>
  <c r="H5824" i="57"/>
  <c r="G5825" i="57"/>
  <c r="H5825" i="57"/>
  <c r="G5826" i="57"/>
  <c r="H5826" i="57"/>
  <c r="G5827" i="57"/>
  <c r="H5827" i="57"/>
  <c r="G5828" i="57"/>
  <c r="H5828" i="57"/>
  <c r="G5829" i="57"/>
  <c r="H5829" i="57"/>
  <c r="G5830" i="57"/>
  <c r="H5830" i="57"/>
  <c r="G5831" i="57"/>
  <c r="H5831" i="57"/>
  <c r="G5832" i="57"/>
  <c r="H5832" i="57"/>
  <c r="G5833" i="57"/>
  <c r="H5833" i="57"/>
  <c r="G5834" i="57"/>
  <c r="H5834" i="57"/>
  <c r="G5835" i="57"/>
  <c r="H5835" i="57"/>
  <c r="G5836" i="57"/>
  <c r="H5836" i="57"/>
  <c r="G5837" i="57"/>
  <c r="H5837" i="57"/>
  <c r="G5838" i="57"/>
  <c r="H5838" i="57"/>
  <c r="G5839" i="57"/>
  <c r="H5839" i="57"/>
  <c r="G5840" i="57"/>
  <c r="H5840" i="57"/>
  <c r="G5841" i="57"/>
  <c r="H5841" i="57"/>
  <c r="G5842" i="57"/>
  <c r="H5842" i="57"/>
  <c r="G5843" i="57"/>
  <c r="H5843" i="57"/>
  <c r="G5844" i="57"/>
  <c r="H5844" i="57"/>
  <c r="G5845" i="57"/>
  <c r="H5845" i="57"/>
  <c r="G5846" i="57"/>
  <c r="H5846" i="57"/>
  <c r="G5847" i="57"/>
  <c r="H5847" i="57"/>
  <c r="G5848" i="57"/>
  <c r="H5848" i="57"/>
  <c r="G5849" i="57"/>
  <c r="H5849" i="57"/>
  <c r="G5850" i="57"/>
  <c r="H5850" i="57"/>
  <c r="G5851" i="57"/>
  <c r="H5851" i="57"/>
  <c r="G5852" i="57"/>
  <c r="H5852" i="57"/>
  <c r="G5853" i="57"/>
  <c r="H5853" i="57"/>
  <c r="G5854" i="57"/>
  <c r="H5854" i="57"/>
  <c r="G5855" i="57"/>
  <c r="H5855" i="57"/>
  <c r="G5856" i="57"/>
  <c r="H5856" i="57"/>
  <c r="G5857" i="57"/>
  <c r="H5857" i="57"/>
  <c r="G5858" i="57"/>
  <c r="H5858" i="57"/>
  <c r="G5859" i="57"/>
  <c r="H5859" i="57"/>
  <c r="G5860" i="57"/>
  <c r="H5860" i="57"/>
  <c r="G5861" i="57"/>
  <c r="H5861" i="57"/>
  <c r="G5862" i="57"/>
  <c r="H5862" i="57"/>
  <c r="G5863" i="57"/>
  <c r="H5863" i="57"/>
  <c r="G5864" i="57"/>
  <c r="H5864" i="57"/>
  <c r="G5865" i="57"/>
  <c r="H5865" i="57"/>
  <c r="G5866" i="57"/>
  <c r="H5866" i="57"/>
  <c r="G5867" i="57"/>
  <c r="H5867" i="57"/>
  <c r="G5868" i="57"/>
  <c r="H5868" i="57"/>
  <c r="G5869" i="57"/>
  <c r="H5869" i="57"/>
  <c r="G5870" i="57"/>
  <c r="H5870" i="57"/>
  <c r="G5871" i="57"/>
  <c r="H5871" i="57"/>
  <c r="G5872" i="57"/>
  <c r="H5872" i="57"/>
  <c r="G5873" i="57"/>
  <c r="H5873" i="57"/>
  <c r="G5874" i="57"/>
  <c r="H5874" i="57"/>
  <c r="G5875" i="57"/>
  <c r="H5875" i="57"/>
  <c r="G5876" i="57"/>
  <c r="H5876" i="57"/>
  <c r="G5877" i="57"/>
  <c r="H5877" i="57"/>
  <c r="G5878" i="57"/>
  <c r="H5878" i="57"/>
  <c r="G5879" i="57"/>
  <c r="H5879" i="57"/>
  <c r="G5880" i="57"/>
  <c r="H5880" i="57"/>
  <c r="G5881" i="57"/>
  <c r="H5881" i="57"/>
  <c r="G5882" i="57"/>
  <c r="H5882" i="57"/>
  <c r="G5883" i="57"/>
  <c r="H5883" i="57"/>
  <c r="G5884" i="57"/>
  <c r="H5884" i="57"/>
  <c r="G5885" i="57"/>
  <c r="H5885" i="57"/>
  <c r="G5886" i="57"/>
  <c r="H5886" i="57"/>
  <c r="G5887" i="57"/>
  <c r="H5887" i="57"/>
  <c r="G5888" i="57"/>
  <c r="H5888" i="57"/>
  <c r="G5889" i="57"/>
  <c r="H5889" i="57"/>
  <c r="G5890" i="57"/>
  <c r="H5890" i="57"/>
  <c r="G5891" i="57"/>
  <c r="H5891" i="57"/>
  <c r="G5892" i="57"/>
  <c r="H5892" i="57"/>
  <c r="G5893" i="57"/>
  <c r="H5893" i="57"/>
  <c r="G5894" i="57"/>
  <c r="H5894" i="57"/>
  <c r="G5895" i="57"/>
  <c r="H5895" i="57"/>
  <c r="G5896" i="57"/>
  <c r="H5896" i="57"/>
  <c r="G5897" i="57"/>
  <c r="H5897" i="57"/>
  <c r="G5898" i="57"/>
  <c r="H5898" i="57"/>
  <c r="G5899" i="57"/>
  <c r="H5899" i="57"/>
  <c r="G5900" i="57"/>
  <c r="H5900" i="57"/>
  <c r="G5901" i="57"/>
  <c r="H5901" i="57"/>
  <c r="G5902" i="57"/>
  <c r="H5902" i="57"/>
  <c r="G5903" i="57"/>
  <c r="H5903" i="57"/>
  <c r="G5904" i="57"/>
  <c r="H5904" i="57"/>
  <c r="G5905" i="57"/>
  <c r="H5905" i="57"/>
  <c r="G5906" i="57"/>
  <c r="H5906" i="57"/>
  <c r="G5907" i="57"/>
  <c r="H5907" i="57"/>
  <c r="G5908" i="57"/>
  <c r="H5908" i="57"/>
  <c r="G5909" i="57"/>
  <c r="H5909" i="57"/>
  <c r="G5910" i="57"/>
  <c r="H5910" i="57"/>
  <c r="G5911" i="57"/>
  <c r="H5911" i="57"/>
  <c r="G5912" i="57"/>
  <c r="H5912" i="57"/>
  <c r="G5913" i="57"/>
  <c r="H5913" i="57"/>
  <c r="G5914" i="57"/>
  <c r="H5914" i="57"/>
  <c r="G5915" i="57"/>
  <c r="H5915" i="57"/>
  <c r="G5916" i="57"/>
  <c r="H5916" i="57"/>
  <c r="G5917" i="57"/>
  <c r="H5917" i="57"/>
  <c r="G5918" i="57"/>
  <c r="H5918" i="57"/>
  <c r="G5919" i="57"/>
  <c r="H5919" i="57"/>
  <c r="G5920" i="57"/>
  <c r="H5920" i="57"/>
  <c r="G5921" i="57"/>
  <c r="H5921" i="57"/>
  <c r="G5922" i="57"/>
  <c r="H5922" i="57"/>
  <c r="G5923" i="57"/>
  <c r="H5923" i="57"/>
  <c r="G5924" i="57"/>
  <c r="H5924" i="57"/>
  <c r="G5925" i="57"/>
  <c r="H5925" i="57"/>
  <c r="G5926" i="57"/>
  <c r="H5926" i="57"/>
  <c r="G5927" i="57"/>
  <c r="H5927" i="57"/>
  <c r="G5928" i="57"/>
  <c r="H5928" i="57"/>
  <c r="G5929" i="57"/>
  <c r="H5929" i="57"/>
  <c r="G5930" i="57"/>
  <c r="H5930" i="57"/>
  <c r="G5931" i="57"/>
  <c r="H5931" i="57"/>
  <c r="G5932" i="57"/>
  <c r="H5932" i="57"/>
  <c r="G5933" i="57"/>
  <c r="H5933" i="57"/>
  <c r="G5934" i="57"/>
  <c r="H5934" i="57"/>
  <c r="G5935" i="57"/>
  <c r="H5935" i="57"/>
  <c r="G5936" i="57"/>
  <c r="H5936" i="57"/>
  <c r="G5937" i="57"/>
  <c r="H5937" i="57"/>
  <c r="G5938" i="57"/>
  <c r="H5938" i="57"/>
  <c r="G5939" i="57"/>
  <c r="H5939" i="57"/>
  <c r="G5940" i="57"/>
  <c r="H5940" i="57"/>
  <c r="G5941" i="57"/>
  <c r="H5941" i="57"/>
  <c r="G5942" i="57"/>
  <c r="H5942" i="57"/>
  <c r="G5943" i="57"/>
  <c r="H5943" i="57"/>
  <c r="G5944" i="57"/>
  <c r="H5944" i="57"/>
  <c r="G5945" i="57"/>
  <c r="H5945" i="57"/>
  <c r="G5946" i="57"/>
  <c r="H5946" i="57"/>
  <c r="G5947" i="57"/>
  <c r="H5947" i="57"/>
  <c r="G5948" i="57"/>
  <c r="H5948" i="57"/>
  <c r="G5949" i="57"/>
  <c r="H5949" i="57"/>
  <c r="G5950" i="57"/>
  <c r="H5950" i="57"/>
  <c r="G5951" i="57"/>
  <c r="H5951" i="57"/>
  <c r="G5952" i="57"/>
  <c r="H5952" i="57"/>
  <c r="G5953" i="57"/>
  <c r="H5953" i="57"/>
  <c r="G5954" i="57"/>
  <c r="H5954" i="57"/>
  <c r="G5955" i="57"/>
  <c r="H5955" i="57"/>
  <c r="G5956" i="57"/>
  <c r="H5956" i="57"/>
  <c r="G5957" i="57"/>
  <c r="H5957" i="57"/>
  <c r="G5958" i="57"/>
  <c r="H5958" i="57"/>
  <c r="G5959" i="57"/>
  <c r="H5959" i="57"/>
  <c r="G5960" i="57"/>
  <c r="H5960" i="57"/>
  <c r="G5961" i="57"/>
  <c r="H5961" i="57"/>
  <c r="G5962" i="57"/>
  <c r="H5962" i="57"/>
  <c r="G5963" i="57"/>
  <c r="H5963" i="57"/>
  <c r="G5964" i="57"/>
  <c r="H5964" i="57"/>
  <c r="G5965" i="57"/>
  <c r="H5965" i="57"/>
  <c r="G5966" i="57"/>
  <c r="H5966" i="57"/>
  <c r="G5967" i="57"/>
  <c r="H5967" i="57"/>
  <c r="G5968" i="57"/>
  <c r="H5968" i="57"/>
  <c r="G5969" i="57"/>
  <c r="H5969" i="57"/>
  <c r="G5970" i="57"/>
  <c r="H5970" i="57"/>
  <c r="G5971" i="57"/>
  <c r="H5971" i="57"/>
  <c r="G5972" i="57"/>
  <c r="H5972" i="57"/>
  <c r="G5973" i="57"/>
  <c r="H5973" i="57"/>
  <c r="G5974" i="57"/>
  <c r="H5974" i="57"/>
  <c r="G5975" i="57"/>
  <c r="H5975" i="57"/>
  <c r="G5976" i="57"/>
  <c r="H5976" i="57"/>
  <c r="G5977" i="57"/>
  <c r="H5977" i="57"/>
  <c r="G5978" i="57"/>
  <c r="H5978" i="57"/>
  <c r="G5979" i="57"/>
  <c r="H5979" i="57"/>
  <c r="G5980" i="57"/>
  <c r="H5980" i="57"/>
  <c r="G5981" i="57"/>
  <c r="H5981" i="57"/>
  <c r="G5982" i="57"/>
  <c r="H5982" i="57"/>
  <c r="G5983" i="57"/>
  <c r="H5983" i="57"/>
  <c r="G5984" i="57"/>
  <c r="H5984" i="57"/>
  <c r="G5985" i="57"/>
  <c r="H5985" i="57"/>
  <c r="G5986" i="57"/>
  <c r="H5986" i="57"/>
  <c r="G5987" i="57"/>
  <c r="H5987" i="57"/>
  <c r="G5988" i="57"/>
  <c r="H5988" i="57"/>
  <c r="G5989" i="57"/>
  <c r="H5989" i="57"/>
  <c r="G5990" i="57"/>
  <c r="H5990" i="57"/>
  <c r="G5991" i="57"/>
  <c r="H5991" i="57"/>
  <c r="G5992" i="57"/>
  <c r="H5992" i="57"/>
  <c r="G5993" i="57"/>
  <c r="H5993" i="57"/>
  <c r="G5994" i="57"/>
  <c r="H5994" i="57"/>
  <c r="G5995" i="57"/>
  <c r="H5995" i="57"/>
  <c r="G5996" i="57"/>
  <c r="H5996" i="57"/>
  <c r="G5997" i="57"/>
  <c r="H5997" i="57"/>
  <c r="G5998" i="57"/>
  <c r="H5998" i="57"/>
  <c r="G5999" i="57"/>
  <c r="H5999" i="57"/>
  <c r="G6000" i="57"/>
  <c r="H6000" i="57"/>
  <c r="G6001" i="57"/>
  <c r="H6001" i="57"/>
  <c r="G6002" i="57"/>
  <c r="H6002" i="57"/>
  <c r="G6003" i="57"/>
  <c r="H6003" i="57"/>
  <c r="G6004" i="57"/>
  <c r="H6004" i="57"/>
  <c r="G6005" i="57"/>
  <c r="H6005" i="57"/>
  <c r="G6006" i="57"/>
  <c r="H6006" i="57"/>
  <c r="G6007" i="57"/>
  <c r="H6007" i="57"/>
  <c r="G6008" i="57"/>
  <c r="H6008" i="57"/>
  <c r="G6009" i="57"/>
  <c r="H6009" i="57"/>
  <c r="G6010" i="57"/>
  <c r="H6010" i="57"/>
  <c r="G6011" i="57"/>
  <c r="H6011" i="57"/>
  <c r="G6012" i="57"/>
  <c r="H6012" i="57"/>
  <c r="G6013" i="57"/>
  <c r="H6013" i="57"/>
  <c r="G6014" i="57"/>
  <c r="H6014" i="57"/>
  <c r="G6015" i="57"/>
  <c r="H6015" i="57"/>
  <c r="G6016" i="57"/>
  <c r="H6016" i="57"/>
  <c r="G6017" i="57"/>
  <c r="H6017" i="57"/>
  <c r="G6018" i="57"/>
  <c r="H6018" i="57"/>
  <c r="G6019" i="57"/>
  <c r="H6019" i="57"/>
  <c r="G6020" i="57"/>
  <c r="H6020" i="57"/>
  <c r="G6021" i="57"/>
  <c r="H6021" i="57"/>
  <c r="G6022" i="57"/>
  <c r="H6022" i="57"/>
  <c r="G6023" i="57"/>
  <c r="H6023" i="57"/>
  <c r="G6024" i="57"/>
  <c r="H6024" i="57"/>
  <c r="G6025" i="57"/>
  <c r="H6025" i="57"/>
  <c r="G6026" i="57"/>
  <c r="H6026" i="57"/>
  <c r="G6027" i="57"/>
  <c r="H6027" i="57"/>
  <c r="G6028" i="57"/>
  <c r="H6028" i="57"/>
  <c r="G6029" i="57"/>
  <c r="H6029" i="57"/>
  <c r="G6030" i="57"/>
  <c r="H6030" i="57"/>
  <c r="G6031" i="57"/>
  <c r="H6031" i="57"/>
  <c r="G6032" i="57"/>
  <c r="H6032" i="57"/>
  <c r="G6033" i="57"/>
  <c r="H6033" i="57"/>
  <c r="G6034" i="57"/>
  <c r="H6034" i="57"/>
  <c r="G6035" i="57"/>
  <c r="H6035" i="57"/>
  <c r="G6036" i="57"/>
  <c r="H6036" i="57"/>
  <c r="G6037" i="57"/>
  <c r="H6037" i="57"/>
  <c r="G6038" i="57"/>
  <c r="H6038" i="57"/>
  <c r="G6039" i="57"/>
  <c r="H6039" i="57"/>
  <c r="G6040" i="57"/>
  <c r="H6040" i="57"/>
  <c r="G6041" i="57"/>
  <c r="H6041" i="57"/>
  <c r="G6042" i="57"/>
  <c r="H6042" i="57"/>
  <c r="G6043" i="57"/>
  <c r="H6043" i="57"/>
  <c r="G6044" i="57"/>
  <c r="H6044" i="57"/>
  <c r="G6045" i="57"/>
  <c r="H6045" i="57"/>
  <c r="G6046" i="57"/>
  <c r="H6046" i="57"/>
  <c r="G6047" i="57"/>
  <c r="H6047" i="57"/>
  <c r="G6048" i="57"/>
  <c r="H6048" i="57"/>
  <c r="G6049" i="57"/>
  <c r="H6049" i="57"/>
  <c r="G6050" i="57"/>
  <c r="H6050" i="57"/>
  <c r="G6051" i="57"/>
  <c r="H6051" i="57"/>
  <c r="G6052" i="57"/>
  <c r="H6052" i="57"/>
  <c r="G6053" i="57"/>
  <c r="H6053" i="57"/>
  <c r="G6054" i="57"/>
  <c r="H6054" i="57"/>
  <c r="G6055" i="57"/>
  <c r="H6055" i="57"/>
  <c r="G6056" i="57"/>
  <c r="H6056" i="57"/>
  <c r="G6057" i="57"/>
  <c r="H6057" i="57"/>
  <c r="G6058" i="57"/>
  <c r="H6058" i="57"/>
  <c r="G6059" i="57"/>
  <c r="H6059" i="57"/>
  <c r="G6060" i="57"/>
  <c r="H6060" i="57"/>
  <c r="G6061" i="57"/>
  <c r="H6061" i="57"/>
  <c r="G6062" i="57"/>
  <c r="H6062" i="57"/>
  <c r="G6063" i="57"/>
  <c r="H6063" i="57"/>
  <c r="G6064" i="57"/>
  <c r="H6064" i="57"/>
  <c r="G6065" i="57"/>
  <c r="H6065" i="57"/>
  <c r="G6066" i="57"/>
  <c r="H6066" i="57"/>
  <c r="G6067" i="57"/>
  <c r="H6067" i="57"/>
  <c r="G6068" i="57"/>
  <c r="H6068" i="57"/>
  <c r="G6069" i="57"/>
  <c r="H6069" i="57"/>
  <c r="G6070" i="57"/>
  <c r="H6070" i="57"/>
  <c r="G6071" i="57"/>
  <c r="H6071" i="57"/>
  <c r="G6072" i="57"/>
  <c r="H6072" i="57"/>
  <c r="G6073" i="57"/>
  <c r="H6073" i="57"/>
  <c r="G6074" i="57"/>
  <c r="H6074" i="57"/>
  <c r="G6075" i="57"/>
  <c r="H6075" i="57"/>
  <c r="G6076" i="57"/>
  <c r="H6076" i="57"/>
  <c r="G6077" i="57"/>
  <c r="H6077" i="57"/>
  <c r="G6078" i="57"/>
  <c r="H6078" i="57"/>
  <c r="G6079" i="57"/>
  <c r="H6079" i="57"/>
  <c r="G6080" i="57"/>
  <c r="H6080" i="57"/>
  <c r="G6081" i="57"/>
  <c r="H6081" i="57"/>
  <c r="G6082" i="57"/>
  <c r="H6082" i="57"/>
  <c r="G6083" i="57"/>
  <c r="H6083" i="57"/>
  <c r="G6084" i="57"/>
  <c r="H6084" i="57"/>
  <c r="G6085" i="57"/>
  <c r="H6085" i="57"/>
  <c r="G6086" i="57"/>
  <c r="H6086" i="57"/>
  <c r="G6087" i="57"/>
  <c r="H6087" i="57"/>
  <c r="G6088" i="57"/>
  <c r="H6088" i="57"/>
  <c r="G6089" i="57"/>
  <c r="H6089" i="57"/>
  <c r="G6090" i="57"/>
  <c r="H6090" i="57"/>
  <c r="G6091" i="57"/>
  <c r="H6091" i="57"/>
  <c r="G6092" i="57"/>
  <c r="H6092" i="57"/>
  <c r="G6093" i="57"/>
  <c r="H6093" i="57"/>
  <c r="G6094" i="57"/>
  <c r="H6094" i="57"/>
  <c r="G6095" i="57"/>
  <c r="H6095" i="57"/>
  <c r="G6096" i="57"/>
  <c r="H6096" i="57"/>
  <c r="G6097" i="57"/>
  <c r="H6097" i="57"/>
  <c r="G6098" i="57"/>
  <c r="H6098" i="57"/>
  <c r="G6099" i="57"/>
  <c r="H6099" i="57"/>
  <c r="G6100" i="57"/>
  <c r="H6100" i="57"/>
  <c r="G6101" i="57"/>
  <c r="H6101" i="57"/>
  <c r="G6102" i="57"/>
  <c r="H6102" i="57"/>
  <c r="G6103" i="57"/>
  <c r="H6103" i="57"/>
  <c r="G6104" i="57"/>
  <c r="H6104" i="57"/>
  <c r="G6105" i="57"/>
  <c r="H6105" i="57"/>
  <c r="G6106" i="57"/>
  <c r="H6106" i="57"/>
  <c r="G6107" i="57"/>
  <c r="H6107" i="57"/>
  <c r="G6108" i="57"/>
  <c r="H6108" i="57"/>
  <c r="G6109" i="57"/>
  <c r="H6109" i="57"/>
  <c r="G6110" i="57"/>
  <c r="H6110" i="57"/>
  <c r="G6111" i="57"/>
  <c r="H6111" i="57"/>
  <c r="G6112" i="57"/>
  <c r="H6112" i="57"/>
  <c r="G6113" i="57"/>
  <c r="H6113" i="57"/>
  <c r="G6114" i="57"/>
  <c r="H6114" i="57"/>
  <c r="G6115" i="57"/>
  <c r="H6115" i="57"/>
  <c r="G6116" i="57"/>
  <c r="H6116" i="57"/>
  <c r="G6117" i="57"/>
  <c r="H6117" i="57"/>
  <c r="G6118" i="57"/>
  <c r="H6118" i="57"/>
  <c r="G6119" i="57"/>
  <c r="H6119" i="57"/>
  <c r="G6120" i="57"/>
  <c r="H6120" i="57"/>
  <c r="G6121" i="57"/>
  <c r="H6121" i="57"/>
  <c r="G6122" i="57"/>
  <c r="H6122" i="57"/>
  <c r="G6123" i="57"/>
  <c r="H6123" i="57"/>
  <c r="G6124" i="57"/>
  <c r="H6124" i="57"/>
  <c r="G6125" i="57"/>
  <c r="H6125" i="57"/>
  <c r="G6126" i="57"/>
  <c r="H6126" i="57"/>
  <c r="G6127" i="57"/>
  <c r="H6127" i="57"/>
  <c r="G6128" i="57"/>
  <c r="H6128" i="57"/>
  <c r="G6129" i="57"/>
  <c r="H6129" i="57"/>
  <c r="G6130" i="57"/>
  <c r="H6130" i="57"/>
  <c r="G6131" i="57"/>
  <c r="H6131" i="57"/>
  <c r="G6132" i="57"/>
  <c r="H6132" i="57"/>
  <c r="G6133" i="57"/>
  <c r="H6133" i="57"/>
  <c r="G6134" i="57"/>
  <c r="H6134" i="57"/>
  <c r="G6135" i="57"/>
  <c r="H6135" i="57"/>
  <c r="G6136" i="57"/>
  <c r="H6136" i="57"/>
  <c r="G6137" i="57"/>
  <c r="H6137" i="57"/>
  <c r="G6138" i="57"/>
  <c r="H6138" i="57"/>
  <c r="G6139" i="57"/>
  <c r="H6139" i="57"/>
  <c r="G6140" i="57"/>
  <c r="H6140" i="57"/>
  <c r="G6141" i="57"/>
  <c r="H6141" i="57"/>
  <c r="G6142" i="57"/>
  <c r="H6142" i="57"/>
  <c r="G6143" i="57"/>
  <c r="H6143" i="57"/>
  <c r="G6144" i="57"/>
  <c r="H6144" i="57"/>
  <c r="G6145" i="57"/>
  <c r="H6145" i="57"/>
  <c r="G6146" i="57"/>
  <c r="H6146" i="57"/>
  <c r="G6147" i="57"/>
  <c r="H6147" i="57"/>
  <c r="G6148" i="57"/>
  <c r="H6148" i="57"/>
  <c r="G6149" i="57"/>
  <c r="H6149" i="57"/>
  <c r="G6150" i="57"/>
  <c r="H6150" i="57"/>
  <c r="G6151" i="57"/>
  <c r="H6151" i="57"/>
  <c r="G6152" i="57"/>
  <c r="H6152" i="57"/>
  <c r="G6153" i="57"/>
  <c r="H6153" i="57"/>
  <c r="G6154" i="57"/>
  <c r="H6154" i="57"/>
  <c r="G6155" i="57"/>
  <c r="H6155" i="57"/>
  <c r="G6156" i="57"/>
  <c r="H6156" i="57"/>
  <c r="G6157" i="57"/>
  <c r="H6157" i="57"/>
  <c r="G6158" i="57"/>
  <c r="H6158" i="57"/>
  <c r="G6159" i="57"/>
  <c r="H6159" i="57"/>
  <c r="G6160" i="57"/>
  <c r="H6160" i="57"/>
  <c r="G6161" i="57"/>
  <c r="H6161" i="57"/>
  <c r="G6162" i="57"/>
  <c r="H6162" i="57"/>
  <c r="G6163" i="57"/>
  <c r="H6163" i="57"/>
  <c r="G6164" i="57"/>
  <c r="H6164" i="57"/>
  <c r="G6165" i="57"/>
  <c r="H6165" i="57"/>
  <c r="G6166" i="57"/>
  <c r="H6166" i="57"/>
  <c r="G6167" i="57"/>
  <c r="H6167" i="57"/>
  <c r="G6168" i="57"/>
  <c r="H6168" i="57"/>
  <c r="G6169" i="57"/>
  <c r="H6169" i="57"/>
  <c r="G6170" i="57"/>
  <c r="H6170" i="57"/>
  <c r="G6171" i="57"/>
  <c r="H6171" i="57"/>
  <c r="G6172" i="57"/>
  <c r="H6172" i="57"/>
  <c r="G6173" i="57"/>
  <c r="H6173" i="57"/>
  <c r="G6174" i="57"/>
  <c r="H6174" i="57"/>
  <c r="G6175" i="57"/>
  <c r="H6175" i="57"/>
  <c r="G6176" i="57"/>
  <c r="H6176" i="57"/>
  <c r="G6177" i="57"/>
  <c r="H6177" i="57"/>
  <c r="G6178" i="57"/>
  <c r="H6178" i="57"/>
  <c r="G6179" i="57"/>
  <c r="H6179" i="57"/>
  <c r="G6180" i="57"/>
  <c r="H6180" i="57"/>
  <c r="G6181" i="57"/>
  <c r="H6181" i="57"/>
  <c r="G6182" i="57"/>
  <c r="H6182" i="57"/>
  <c r="G6183" i="57"/>
  <c r="H6183" i="57"/>
  <c r="G6184" i="57"/>
  <c r="H6184" i="57"/>
  <c r="G6185" i="57"/>
  <c r="H6185" i="57"/>
  <c r="G6186" i="57"/>
  <c r="H6186" i="57"/>
  <c r="G6187" i="57"/>
  <c r="H6187" i="57"/>
  <c r="G6188" i="57"/>
  <c r="H6188" i="57"/>
  <c r="G6189" i="57"/>
  <c r="H6189" i="57"/>
  <c r="G6190" i="57"/>
  <c r="H6190" i="57"/>
  <c r="G6191" i="57"/>
  <c r="H6191" i="57"/>
  <c r="G6192" i="57"/>
  <c r="H6192" i="57"/>
  <c r="G6193" i="57"/>
  <c r="H6193" i="57"/>
  <c r="G6194" i="57"/>
  <c r="H6194" i="57"/>
  <c r="G6195" i="57"/>
  <c r="H6195" i="57"/>
  <c r="G6196" i="57"/>
  <c r="H6196" i="57"/>
  <c r="G6197" i="57"/>
  <c r="H6197" i="57"/>
  <c r="G6198" i="57"/>
  <c r="H6198" i="57"/>
  <c r="G6199" i="57"/>
  <c r="H6199" i="57"/>
  <c r="G6200" i="57"/>
  <c r="H6200" i="57"/>
  <c r="G6201" i="57"/>
  <c r="H6201" i="57"/>
  <c r="G6202" i="57"/>
  <c r="H6202" i="57"/>
  <c r="G6203" i="57"/>
  <c r="H6203" i="57"/>
  <c r="G6204" i="57"/>
  <c r="H6204" i="57"/>
  <c r="G6205" i="57"/>
  <c r="H6205" i="57"/>
  <c r="G6206" i="57"/>
  <c r="H6206" i="57"/>
  <c r="G6207" i="57"/>
  <c r="H6207" i="57"/>
  <c r="G6208" i="57"/>
  <c r="H6208" i="57"/>
  <c r="G6209" i="57"/>
  <c r="H6209" i="57"/>
  <c r="G6210" i="57"/>
  <c r="H6210" i="57"/>
  <c r="G6211" i="57"/>
  <c r="H6211" i="57"/>
  <c r="G6212" i="57"/>
  <c r="H6212" i="57"/>
  <c r="G6213" i="57"/>
  <c r="H6213" i="57"/>
  <c r="G6214" i="57"/>
  <c r="H6214" i="57"/>
  <c r="G6215" i="57"/>
  <c r="H6215" i="57"/>
  <c r="G6216" i="57"/>
  <c r="H6216" i="57"/>
  <c r="G6217" i="57"/>
  <c r="H6217" i="57"/>
  <c r="G6218" i="57"/>
  <c r="H6218" i="57"/>
  <c r="G6219" i="57"/>
  <c r="H6219" i="57"/>
  <c r="G6220" i="57"/>
  <c r="H6220" i="57"/>
  <c r="G6221" i="57"/>
  <c r="H6221" i="57"/>
  <c r="G6222" i="57"/>
  <c r="H6222" i="57"/>
  <c r="G6223" i="57"/>
  <c r="H6223" i="57"/>
  <c r="G6224" i="57"/>
  <c r="H6224" i="57"/>
  <c r="G6225" i="57"/>
  <c r="H6225" i="57"/>
  <c r="G6226" i="57"/>
  <c r="H6226" i="57"/>
  <c r="G6227" i="57"/>
  <c r="H6227" i="57"/>
  <c r="G6228" i="57"/>
  <c r="H6228" i="57"/>
  <c r="G6229" i="57"/>
  <c r="H6229" i="57"/>
  <c r="G6230" i="57"/>
  <c r="H6230" i="57"/>
  <c r="G6231" i="57"/>
  <c r="H6231" i="57"/>
  <c r="G6232" i="57"/>
  <c r="H6232" i="57"/>
  <c r="G6233" i="57"/>
  <c r="H6233" i="57"/>
  <c r="G6234" i="57"/>
  <c r="H6234" i="57"/>
  <c r="G6235" i="57"/>
  <c r="H6235" i="57"/>
  <c r="G6236" i="57"/>
  <c r="H6236" i="57"/>
  <c r="G6237" i="57"/>
  <c r="H6237" i="57"/>
  <c r="G6238" i="57"/>
  <c r="H6238" i="57"/>
  <c r="G6239" i="57"/>
  <c r="H6239" i="57"/>
  <c r="G6240" i="57"/>
  <c r="H6240" i="57"/>
  <c r="G6241" i="57"/>
  <c r="H6241" i="57"/>
  <c r="G6242" i="57"/>
  <c r="H6242" i="57"/>
  <c r="G6243" i="57"/>
  <c r="H6243" i="57"/>
  <c r="G6244" i="57"/>
  <c r="H6244" i="57"/>
  <c r="G6245" i="57"/>
  <c r="H6245" i="57"/>
  <c r="G6246" i="57"/>
  <c r="H6246" i="57"/>
  <c r="G6247" i="57"/>
  <c r="H6247" i="57"/>
  <c r="G6248" i="57"/>
  <c r="H6248" i="57"/>
  <c r="G6249" i="57"/>
  <c r="H6249" i="57"/>
  <c r="G6250" i="57"/>
  <c r="H6250" i="57"/>
  <c r="G6251" i="57"/>
  <c r="H6251" i="57"/>
  <c r="G6252" i="57"/>
  <c r="H6252" i="57"/>
  <c r="G6253" i="57"/>
  <c r="H6253" i="57"/>
  <c r="G6254" i="57"/>
  <c r="H6254" i="57"/>
  <c r="G6255" i="57"/>
  <c r="H6255" i="57"/>
  <c r="G6256" i="57"/>
  <c r="H6256" i="57"/>
  <c r="G6257" i="57"/>
  <c r="H6257" i="57"/>
  <c r="G6258" i="57"/>
  <c r="H6258" i="57"/>
  <c r="G6259" i="57"/>
  <c r="H6259" i="57"/>
  <c r="G6260" i="57"/>
  <c r="H6260" i="57"/>
  <c r="G6261" i="57"/>
  <c r="H6261" i="57"/>
  <c r="G6262" i="57"/>
  <c r="H6262" i="57"/>
  <c r="G6263" i="57"/>
  <c r="H6263" i="57"/>
  <c r="G6264" i="57"/>
  <c r="H6264" i="57"/>
  <c r="G6265" i="57"/>
  <c r="H6265" i="57"/>
  <c r="G6266" i="57"/>
  <c r="H6266" i="57"/>
  <c r="G6267" i="57"/>
  <c r="H6267" i="57"/>
  <c r="G6268" i="57"/>
  <c r="H6268" i="57"/>
  <c r="G6269" i="57"/>
  <c r="H6269" i="57"/>
  <c r="G6270" i="57"/>
  <c r="H6270" i="57"/>
  <c r="G6271" i="57"/>
  <c r="H6271" i="57"/>
  <c r="G6272" i="57"/>
  <c r="H6272" i="57"/>
  <c r="G6273" i="57"/>
  <c r="H6273" i="57"/>
  <c r="G6274" i="57"/>
  <c r="H6274" i="57"/>
  <c r="G6275" i="57"/>
  <c r="H6275" i="57"/>
  <c r="G6276" i="57"/>
  <c r="H6276" i="57"/>
  <c r="G6277" i="57"/>
  <c r="H6277" i="57"/>
  <c r="G6278" i="57"/>
  <c r="H6278" i="57"/>
  <c r="G6279" i="57"/>
  <c r="H6279" i="57"/>
  <c r="G6280" i="57"/>
  <c r="H6280" i="57"/>
  <c r="G6281" i="57"/>
  <c r="H6281" i="57"/>
  <c r="G6282" i="57"/>
  <c r="H6282" i="57"/>
  <c r="G6283" i="57"/>
  <c r="H6283" i="57"/>
  <c r="G6284" i="57"/>
  <c r="H6284" i="57"/>
  <c r="G6285" i="57"/>
  <c r="H6285" i="57"/>
  <c r="G6286" i="57"/>
  <c r="H6286" i="57"/>
  <c r="G6287" i="57"/>
  <c r="H6287" i="57"/>
  <c r="G6288" i="57"/>
  <c r="H6288" i="57"/>
  <c r="G6289" i="57"/>
  <c r="H6289" i="57"/>
  <c r="G6290" i="57"/>
  <c r="H6290" i="57"/>
  <c r="G6291" i="57"/>
  <c r="H6291" i="57"/>
  <c r="G6292" i="57"/>
  <c r="H6292" i="57"/>
  <c r="G6293" i="57"/>
  <c r="H6293" i="57"/>
  <c r="G6294" i="57"/>
  <c r="H6294" i="57"/>
  <c r="G6295" i="57"/>
  <c r="H6295" i="57"/>
  <c r="G6296" i="57"/>
  <c r="H6296" i="57"/>
  <c r="G6297" i="57"/>
  <c r="H6297" i="57"/>
  <c r="G6298" i="57"/>
  <c r="H6298" i="57"/>
  <c r="G6299" i="57"/>
  <c r="H6299" i="57"/>
  <c r="G6300" i="57"/>
  <c r="H6300" i="57"/>
  <c r="G6301" i="57"/>
  <c r="H6301" i="57"/>
  <c r="G6302" i="57"/>
  <c r="H6302" i="57"/>
  <c r="G6303" i="57"/>
  <c r="H6303" i="57"/>
  <c r="G6304" i="57"/>
  <c r="H6304" i="57"/>
  <c r="G6305" i="57"/>
  <c r="H6305" i="57"/>
  <c r="G6306" i="57"/>
  <c r="H6306" i="57"/>
  <c r="G6307" i="57"/>
  <c r="H6307" i="57"/>
  <c r="G6308" i="57"/>
  <c r="H6308" i="57"/>
  <c r="G6309" i="57"/>
  <c r="H6309" i="57"/>
  <c r="G6310" i="57"/>
  <c r="H6310" i="57"/>
  <c r="G6311" i="57"/>
  <c r="H6311" i="57"/>
  <c r="G6312" i="57"/>
  <c r="H6312" i="57"/>
  <c r="G6313" i="57"/>
  <c r="H6313" i="57"/>
  <c r="G6314" i="57"/>
  <c r="H6314" i="57"/>
  <c r="G6315" i="57"/>
  <c r="H6315" i="57"/>
  <c r="G6316" i="57"/>
  <c r="H6316" i="57"/>
  <c r="G6317" i="57"/>
  <c r="H6317" i="57"/>
  <c r="G6318" i="57"/>
  <c r="H6318" i="57"/>
  <c r="G6319" i="57"/>
  <c r="H6319" i="57"/>
  <c r="G6320" i="57"/>
  <c r="H6320" i="57"/>
  <c r="G6321" i="57"/>
  <c r="H6321" i="57"/>
  <c r="G6322" i="57"/>
  <c r="H6322" i="57"/>
  <c r="G6323" i="57"/>
  <c r="H6323" i="57"/>
  <c r="G6324" i="57"/>
  <c r="H6324" i="57"/>
  <c r="G6325" i="57"/>
  <c r="H6325" i="57"/>
  <c r="G6326" i="57"/>
  <c r="H6326" i="57"/>
  <c r="G6327" i="57"/>
  <c r="H6327" i="57"/>
  <c r="G6328" i="57"/>
  <c r="H6328" i="57"/>
  <c r="G6329" i="57"/>
  <c r="H6329" i="57"/>
  <c r="G6330" i="57"/>
  <c r="H6330" i="57"/>
  <c r="G6331" i="57"/>
  <c r="H6331" i="57"/>
  <c r="G6332" i="57"/>
  <c r="H6332" i="57"/>
  <c r="G6333" i="57"/>
  <c r="H6333" i="57"/>
  <c r="G6334" i="57"/>
  <c r="H6334" i="57"/>
  <c r="G6335" i="57"/>
  <c r="H6335" i="57"/>
  <c r="G6336" i="57"/>
  <c r="H6336" i="57"/>
  <c r="G6337" i="57"/>
  <c r="H6337" i="57"/>
  <c r="G6338" i="57"/>
  <c r="H6338" i="57"/>
  <c r="G6339" i="57"/>
  <c r="H6339" i="57"/>
  <c r="G6340" i="57"/>
  <c r="H6340" i="57"/>
  <c r="G6341" i="57"/>
  <c r="H6341" i="57"/>
  <c r="G6342" i="57"/>
  <c r="H6342" i="57"/>
  <c r="G6343" i="57"/>
  <c r="H6343" i="57"/>
  <c r="G6344" i="57"/>
  <c r="H6344" i="57"/>
  <c r="G6345" i="57"/>
  <c r="H6345" i="57"/>
  <c r="G6346" i="57"/>
  <c r="H6346" i="57"/>
  <c r="G6347" i="57"/>
  <c r="H6347" i="57"/>
  <c r="G6348" i="57"/>
  <c r="H6348" i="57"/>
  <c r="G6349" i="57"/>
  <c r="H6349" i="57"/>
  <c r="G6350" i="57"/>
  <c r="H6350" i="57"/>
  <c r="G6351" i="57"/>
  <c r="H6351" i="57"/>
  <c r="G6352" i="57"/>
  <c r="H6352" i="57"/>
  <c r="G6353" i="57"/>
  <c r="H6353" i="57"/>
  <c r="G6354" i="57"/>
  <c r="H6354" i="57"/>
  <c r="G6355" i="57"/>
  <c r="H6355" i="57"/>
  <c r="G6356" i="57"/>
  <c r="H6356" i="57"/>
  <c r="G6357" i="57"/>
  <c r="H6357" i="57"/>
  <c r="G6358" i="57"/>
  <c r="H6358" i="57"/>
  <c r="G6359" i="57"/>
  <c r="H6359" i="57"/>
  <c r="G6360" i="57"/>
  <c r="H6360" i="57"/>
  <c r="G6361" i="57"/>
  <c r="H6361" i="57"/>
  <c r="G6362" i="57"/>
  <c r="H6362" i="57"/>
  <c r="G6363" i="57"/>
  <c r="H6363" i="57"/>
  <c r="G6364" i="57"/>
  <c r="H6364" i="57"/>
  <c r="G6365" i="57"/>
  <c r="H6365" i="57"/>
  <c r="G6366" i="57"/>
  <c r="H6366" i="57"/>
  <c r="G6367" i="57"/>
  <c r="H6367" i="57"/>
  <c r="G6368" i="57"/>
  <c r="H6368" i="57"/>
  <c r="G6369" i="57"/>
  <c r="H6369" i="57"/>
  <c r="G6370" i="57"/>
  <c r="H6370" i="57"/>
  <c r="G6371" i="57"/>
  <c r="H6371" i="57"/>
  <c r="G6372" i="57"/>
  <c r="H6372" i="57"/>
  <c r="G6373" i="57"/>
  <c r="H6373" i="57"/>
  <c r="G6374" i="57"/>
  <c r="H6374" i="57"/>
  <c r="G6375" i="57"/>
  <c r="H6375" i="57"/>
  <c r="G6376" i="57"/>
  <c r="H6376" i="57"/>
  <c r="G6377" i="57"/>
  <c r="H6377" i="57"/>
  <c r="G6378" i="57"/>
  <c r="H6378" i="57"/>
  <c r="G6379" i="57"/>
  <c r="H6379" i="57"/>
  <c r="G6380" i="57"/>
  <c r="H6380" i="57"/>
  <c r="G6381" i="57"/>
  <c r="H6381" i="57"/>
  <c r="G6382" i="57"/>
  <c r="H6382" i="57"/>
  <c r="G6383" i="57"/>
  <c r="H6383" i="57"/>
  <c r="G6384" i="57"/>
  <c r="H6384" i="57"/>
  <c r="G6385" i="57"/>
  <c r="H6385" i="57"/>
  <c r="G6386" i="57"/>
  <c r="H6386" i="57"/>
  <c r="G6387" i="57"/>
  <c r="H6387" i="57"/>
  <c r="G6388" i="57"/>
  <c r="H6388" i="57"/>
  <c r="G6389" i="57"/>
  <c r="H6389" i="57"/>
  <c r="G6390" i="57"/>
  <c r="H6390" i="57"/>
  <c r="G6391" i="57"/>
  <c r="H6391" i="57"/>
  <c r="G6392" i="57"/>
  <c r="H6392" i="57"/>
  <c r="G6393" i="57"/>
  <c r="H6393" i="57"/>
  <c r="G6394" i="57"/>
  <c r="H6394" i="57"/>
  <c r="G6395" i="57"/>
  <c r="H6395" i="57"/>
  <c r="G6396" i="57"/>
  <c r="H6396" i="57"/>
  <c r="G6397" i="57"/>
  <c r="H6397" i="57"/>
  <c r="G6398" i="57"/>
  <c r="H6398" i="57"/>
  <c r="G6399" i="57"/>
  <c r="H6399" i="57"/>
  <c r="G6400" i="57"/>
  <c r="H6400" i="57"/>
  <c r="G6401" i="57"/>
  <c r="H6401" i="57"/>
  <c r="G6402" i="57"/>
  <c r="H6402" i="57"/>
  <c r="G6403" i="57"/>
  <c r="H6403" i="57"/>
  <c r="G6404" i="57"/>
  <c r="H6404" i="57"/>
  <c r="G6405" i="57"/>
  <c r="H6405" i="57"/>
  <c r="G6406" i="57"/>
  <c r="H6406" i="57"/>
  <c r="G6407" i="57"/>
  <c r="H6407" i="57"/>
  <c r="G6408" i="57"/>
  <c r="H6408" i="57"/>
  <c r="G6409" i="57"/>
  <c r="H6409" i="57"/>
  <c r="G6410" i="57"/>
  <c r="H6410" i="57"/>
  <c r="G6411" i="57"/>
  <c r="H6411" i="57"/>
  <c r="G6412" i="57"/>
  <c r="H6412" i="57"/>
  <c r="G6413" i="57"/>
  <c r="H6413" i="57"/>
  <c r="G6414" i="57"/>
  <c r="H6414" i="57"/>
  <c r="G6415" i="57"/>
  <c r="H6415" i="57"/>
  <c r="G6416" i="57"/>
  <c r="H6416" i="57"/>
  <c r="G6417" i="57"/>
  <c r="H6417" i="57"/>
  <c r="G6418" i="57"/>
  <c r="H6418" i="57"/>
  <c r="G6419" i="57"/>
  <c r="H6419" i="57"/>
  <c r="G6420" i="57"/>
  <c r="H6420" i="57"/>
  <c r="G6421" i="57"/>
  <c r="H6421" i="57"/>
  <c r="G6422" i="57"/>
  <c r="H6422" i="57"/>
  <c r="G6423" i="57"/>
  <c r="H6423" i="57"/>
  <c r="G6424" i="57"/>
  <c r="H6424" i="57"/>
  <c r="G6425" i="57"/>
  <c r="H6425" i="57"/>
  <c r="G6426" i="57"/>
  <c r="H6426" i="57"/>
  <c r="G6427" i="57"/>
  <c r="H6427" i="57"/>
  <c r="G6428" i="57"/>
  <c r="H6428" i="57"/>
  <c r="G6429" i="57"/>
  <c r="H6429" i="57"/>
  <c r="G6430" i="57"/>
  <c r="H6430" i="57"/>
  <c r="G6431" i="57"/>
  <c r="H6431" i="57"/>
  <c r="G6432" i="57"/>
  <c r="H6432" i="57"/>
  <c r="G6433" i="57"/>
  <c r="H6433" i="57"/>
  <c r="G6434" i="57"/>
  <c r="H6434" i="57"/>
  <c r="G6435" i="57"/>
  <c r="H6435" i="57"/>
  <c r="G6436" i="57"/>
  <c r="H6436" i="57"/>
  <c r="G6437" i="57"/>
  <c r="H6437" i="57"/>
  <c r="G6438" i="57"/>
  <c r="H6438" i="57"/>
  <c r="G6439" i="57"/>
  <c r="H6439" i="57"/>
  <c r="G6440" i="57"/>
  <c r="H6440" i="57"/>
  <c r="G6441" i="57"/>
  <c r="H6441" i="57"/>
  <c r="G6442" i="57"/>
  <c r="H6442" i="57"/>
  <c r="G6443" i="57"/>
  <c r="H6443" i="57"/>
  <c r="G6444" i="57"/>
  <c r="H6444" i="57"/>
  <c r="G6445" i="57"/>
  <c r="H6445" i="57"/>
  <c r="G6446" i="57"/>
  <c r="H6446" i="57"/>
  <c r="G6447" i="57"/>
  <c r="H6447" i="57"/>
  <c r="G6448" i="57"/>
  <c r="H6448" i="57"/>
  <c r="G6449" i="57"/>
  <c r="H6449" i="57"/>
  <c r="G6450" i="57"/>
  <c r="H6450" i="57"/>
  <c r="G6451" i="57"/>
  <c r="H6451" i="57"/>
  <c r="G6452" i="57"/>
  <c r="H6452" i="57"/>
  <c r="G6453" i="57"/>
  <c r="H6453" i="57"/>
  <c r="G6454" i="57"/>
  <c r="H6454" i="57"/>
  <c r="G6455" i="57"/>
  <c r="H6455" i="57"/>
  <c r="G6456" i="57"/>
  <c r="H6456" i="57"/>
  <c r="G6457" i="57"/>
  <c r="H6457" i="57"/>
  <c r="G6458" i="57"/>
  <c r="H6458" i="57"/>
  <c r="G6459" i="57"/>
  <c r="H6459" i="57"/>
  <c r="G6460" i="57"/>
  <c r="H6460" i="57"/>
  <c r="G6461" i="57"/>
  <c r="H6461" i="57"/>
  <c r="G6462" i="57"/>
  <c r="H6462" i="57"/>
  <c r="G6463" i="57"/>
  <c r="H6463" i="57"/>
  <c r="G6464" i="57"/>
  <c r="H6464" i="57"/>
  <c r="G6465" i="57"/>
  <c r="H6465" i="57"/>
  <c r="G6466" i="57"/>
  <c r="H6466" i="57"/>
  <c r="G6467" i="57"/>
  <c r="H6467" i="57"/>
  <c r="G6468" i="57"/>
  <c r="H6468" i="57"/>
  <c r="G6469" i="57"/>
  <c r="H6469" i="57"/>
  <c r="G6470" i="57"/>
  <c r="H6470" i="57"/>
  <c r="G6471" i="57"/>
  <c r="H6471" i="57"/>
  <c r="G6472" i="57"/>
  <c r="H6472" i="57"/>
  <c r="G6473" i="57"/>
  <c r="H6473" i="57"/>
  <c r="G6474" i="57"/>
  <c r="H6474" i="57"/>
  <c r="G6475" i="57"/>
  <c r="H6475" i="57"/>
  <c r="G6476" i="57"/>
  <c r="H6476" i="57"/>
  <c r="G6477" i="57"/>
  <c r="H6477" i="57"/>
  <c r="G6478" i="57"/>
  <c r="H6478" i="57"/>
  <c r="G6479" i="57"/>
  <c r="H6479" i="57"/>
  <c r="G6480" i="57"/>
  <c r="H6480" i="57"/>
  <c r="G6481" i="57"/>
  <c r="H6481" i="57"/>
  <c r="G6482" i="57"/>
  <c r="H6482" i="57"/>
  <c r="G6483" i="57"/>
  <c r="H6483" i="57"/>
  <c r="G6484" i="57"/>
  <c r="H6484" i="57"/>
  <c r="G6485" i="57"/>
  <c r="H6485" i="57"/>
  <c r="G6486" i="57"/>
  <c r="H6486" i="57"/>
  <c r="G6487" i="57"/>
  <c r="H6487" i="57"/>
  <c r="G6488" i="57"/>
  <c r="H6488" i="57"/>
  <c r="G6489" i="57"/>
  <c r="H6489" i="57"/>
  <c r="G6490" i="57"/>
  <c r="H6490" i="57"/>
  <c r="G6491" i="57"/>
  <c r="H6491" i="57"/>
  <c r="G6492" i="57"/>
  <c r="H6492" i="57"/>
  <c r="G6493" i="57"/>
  <c r="H6493" i="57"/>
  <c r="G6494" i="57"/>
  <c r="H6494" i="57"/>
  <c r="G6495" i="57"/>
  <c r="H6495" i="57"/>
  <c r="G6496" i="57"/>
  <c r="H6496" i="57"/>
  <c r="G6497" i="57"/>
  <c r="H6497" i="57"/>
  <c r="G6498" i="57"/>
  <c r="H6498" i="57"/>
  <c r="G6499" i="57"/>
  <c r="H6499" i="57"/>
  <c r="G6500" i="57"/>
  <c r="H6500" i="57"/>
  <c r="G6501" i="57"/>
  <c r="H6501" i="57"/>
  <c r="G6502" i="57"/>
  <c r="H6502" i="57"/>
  <c r="G6503" i="57"/>
  <c r="H6503" i="57"/>
  <c r="G6504" i="57"/>
  <c r="H6504" i="57"/>
  <c r="G6505" i="57"/>
  <c r="H6505" i="57"/>
  <c r="G6506" i="57"/>
  <c r="H6506" i="57"/>
  <c r="G6507" i="57"/>
  <c r="H6507" i="57"/>
  <c r="G6508" i="57"/>
  <c r="H6508" i="57"/>
  <c r="G6509" i="57"/>
  <c r="H6509" i="57"/>
  <c r="G6510" i="57"/>
  <c r="H6510" i="57"/>
  <c r="G6511" i="57"/>
  <c r="H6511" i="57"/>
  <c r="G6512" i="57"/>
  <c r="H6512" i="57"/>
  <c r="G6513" i="57"/>
  <c r="H6513" i="57"/>
  <c r="G6514" i="57"/>
  <c r="H6514" i="57"/>
  <c r="G6515" i="57"/>
  <c r="H6515" i="57"/>
  <c r="G6516" i="57"/>
  <c r="H6516" i="57"/>
  <c r="G6517" i="57"/>
  <c r="H6517" i="57"/>
  <c r="G6518" i="57"/>
  <c r="H6518" i="57"/>
  <c r="G6519" i="57"/>
  <c r="H6519" i="57"/>
  <c r="G6520" i="57"/>
  <c r="H6520" i="57"/>
  <c r="G6521" i="57"/>
  <c r="H6521" i="57"/>
  <c r="G6522" i="57"/>
  <c r="H6522" i="57"/>
  <c r="G6523" i="57"/>
  <c r="H6523" i="57"/>
  <c r="G6524" i="57"/>
  <c r="H6524" i="57"/>
  <c r="G6525" i="57"/>
  <c r="H6525" i="57"/>
  <c r="G6526" i="57"/>
  <c r="H6526" i="57"/>
  <c r="G6527" i="57"/>
  <c r="H6527" i="57"/>
  <c r="G6528" i="57"/>
  <c r="H6528" i="57"/>
  <c r="G6529" i="57"/>
  <c r="H6529" i="57"/>
  <c r="G6530" i="57"/>
  <c r="H6530" i="57"/>
  <c r="G6531" i="57"/>
  <c r="H6531" i="57"/>
  <c r="G6532" i="57"/>
  <c r="H6532" i="57"/>
  <c r="G6533" i="57"/>
  <c r="H6533" i="57"/>
  <c r="G6534" i="57"/>
  <c r="H6534" i="57"/>
  <c r="G6535" i="57"/>
  <c r="H6535" i="57"/>
  <c r="G6536" i="57"/>
  <c r="H6536" i="57"/>
  <c r="G6537" i="57"/>
  <c r="H6537" i="57"/>
  <c r="G6538" i="57"/>
  <c r="H6538" i="57"/>
  <c r="G6539" i="57"/>
  <c r="H6539" i="57"/>
  <c r="G6540" i="57"/>
  <c r="H6540" i="57"/>
  <c r="G6541" i="57"/>
  <c r="H6541" i="57"/>
  <c r="G6542" i="57"/>
  <c r="H6542" i="57"/>
  <c r="G6543" i="57"/>
  <c r="H6543" i="57"/>
  <c r="G6544" i="57"/>
  <c r="H6544" i="57"/>
  <c r="G6545" i="57"/>
  <c r="H6545" i="57"/>
  <c r="G6546" i="57"/>
  <c r="H6546" i="57"/>
  <c r="G6547" i="57"/>
  <c r="H6547" i="57"/>
  <c r="G6548" i="57"/>
  <c r="H6548" i="57"/>
  <c r="G6549" i="57"/>
  <c r="H6549" i="57"/>
  <c r="G6550" i="57"/>
  <c r="H6550" i="57"/>
  <c r="G6551" i="57"/>
  <c r="H6551" i="57"/>
  <c r="G6552" i="57"/>
  <c r="H6552" i="57"/>
  <c r="G6553" i="57"/>
  <c r="H6553" i="57"/>
  <c r="G6554" i="57"/>
  <c r="H6554" i="57"/>
  <c r="G6555" i="57"/>
  <c r="H6555" i="57"/>
  <c r="G6556" i="57"/>
  <c r="H6556" i="57"/>
  <c r="G6557" i="57"/>
  <c r="H6557" i="57"/>
  <c r="G6558" i="57"/>
  <c r="H6558" i="57"/>
  <c r="G6559" i="57"/>
  <c r="H6559" i="57"/>
  <c r="G6560" i="57"/>
  <c r="H6560" i="57"/>
  <c r="G6561" i="57"/>
  <c r="H6561" i="57"/>
  <c r="G6562" i="57"/>
  <c r="H6562" i="57"/>
  <c r="G6563" i="57"/>
  <c r="H6563" i="57"/>
  <c r="G6564" i="57"/>
  <c r="H6564" i="57"/>
  <c r="G6565" i="57"/>
  <c r="H6565" i="57"/>
  <c r="G6566" i="57"/>
  <c r="H6566" i="57"/>
  <c r="G6567" i="57"/>
  <c r="H6567" i="57"/>
  <c r="G6568" i="57"/>
  <c r="H6568" i="57"/>
  <c r="G6569" i="57"/>
  <c r="H6569" i="57"/>
  <c r="G6570" i="57"/>
  <c r="H6570" i="57"/>
  <c r="G6571" i="57"/>
  <c r="H6571" i="57"/>
  <c r="G6572" i="57"/>
  <c r="H6572" i="57"/>
  <c r="G6573" i="57"/>
  <c r="H6573" i="57"/>
  <c r="G6574" i="57"/>
  <c r="H6574" i="57"/>
  <c r="G6575" i="57"/>
  <c r="H6575" i="57"/>
  <c r="G6576" i="57"/>
  <c r="H6576" i="57"/>
  <c r="G6577" i="57"/>
  <c r="H6577" i="57"/>
  <c r="G6578" i="57"/>
  <c r="H6578" i="57"/>
  <c r="G6579" i="57"/>
  <c r="H6579" i="57"/>
  <c r="G6580" i="57"/>
  <c r="H6580" i="57"/>
  <c r="G6581" i="57"/>
  <c r="H6581" i="57"/>
  <c r="G6582" i="57"/>
  <c r="H6582" i="57"/>
  <c r="G6583" i="57"/>
  <c r="H6583" i="57"/>
  <c r="G6584" i="57"/>
  <c r="H6584" i="57"/>
  <c r="G6585" i="57"/>
  <c r="H6585" i="57"/>
  <c r="G6586" i="57"/>
  <c r="H6586" i="57"/>
  <c r="G6587" i="57"/>
  <c r="H6587" i="57"/>
  <c r="G6588" i="57"/>
  <c r="H6588" i="57"/>
  <c r="G6589" i="57"/>
  <c r="H6589" i="57"/>
  <c r="G6590" i="57"/>
  <c r="H6590" i="57"/>
  <c r="G6591" i="57"/>
  <c r="H6591" i="57"/>
  <c r="G6592" i="57"/>
  <c r="H6592" i="57"/>
  <c r="G6593" i="57"/>
  <c r="H6593" i="57"/>
  <c r="G6594" i="57"/>
  <c r="H6594" i="57"/>
  <c r="G6595" i="57"/>
  <c r="H6595" i="57"/>
  <c r="G6596" i="57"/>
  <c r="H6596" i="57"/>
  <c r="G6597" i="57"/>
  <c r="H6597" i="57"/>
  <c r="G6598" i="57"/>
  <c r="H6598" i="57"/>
  <c r="G6599" i="57"/>
  <c r="H6599" i="57"/>
  <c r="G6600" i="57"/>
  <c r="H6600" i="57"/>
  <c r="G6601" i="57"/>
  <c r="H6601" i="57"/>
  <c r="G6602" i="57"/>
  <c r="H6602" i="57"/>
  <c r="G6603" i="57"/>
  <c r="H6603" i="57"/>
  <c r="G6604" i="57"/>
  <c r="H6604" i="57"/>
  <c r="G6605" i="57"/>
  <c r="H6605" i="57"/>
  <c r="G6606" i="57"/>
  <c r="H6606" i="57"/>
  <c r="G6607" i="57"/>
  <c r="H6607" i="57"/>
  <c r="G6608" i="57"/>
  <c r="H6608" i="57"/>
  <c r="G6609" i="57"/>
  <c r="H6609" i="57"/>
  <c r="G6610" i="57"/>
  <c r="H6610" i="57"/>
  <c r="G6611" i="57"/>
  <c r="H6611" i="57"/>
  <c r="G6612" i="57"/>
  <c r="H6612" i="57"/>
  <c r="G6613" i="57"/>
  <c r="H6613" i="57"/>
  <c r="G6614" i="57"/>
  <c r="H6614" i="57"/>
  <c r="G6615" i="57"/>
  <c r="H6615" i="57"/>
  <c r="G6616" i="57"/>
  <c r="H6616" i="57"/>
  <c r="G6617" i="57"/>
  <c r="H6617" i="57"/>
  <c r="G6618" i="57"/>
  <c r="H6618" i="57"/>
  <c r="G6619" i="57"/>
  <c r="H6619" i="57"/>
  <c r="G6620" i="57"/>
  <c r="H6620" i="57"/>
  <c r="G6621" i="57"/>
  <c r="H6621" i="57"/>
  <c r="G6622" i="57"/>
  <c r="H6622" i="57"/>
  <c r="G6623" i="57"/>
  <c r="H6623" i="57"/>
  <c r="G6624" i="57"/>
  <c r="H6624" i="57"/>
  <c r="G6625" i="57"/>
  <c r="H6625" i="57"/>
  <c r="G6626" i="57"/>
  <c r="H6626" i="57"/>
  <c r="G6627" i="57"/>
  <c r="H6627" i="57"/>
  <c r="G6628" i="57"/>
  <c r="H6628" i="57"/>
  <c r="G6629" i="57"/>
  <c r="H6629" i="57"/>
  <c r="G6630" i="57"/>
  <c r="H6630" i="57"/>
  <c r="G6631" i="57"/>
  <c r="H6631" i="57"/>
  <c r="G6632" i="57"/>
  <c r="H6632" i="57"/>
  <c r="G6633" i="57"/>
  <c r="H6633" i="57"/>
  <c r="G6634" i="57"/>
  <c r="H6634" i="57"/>
  <c r="G6635" i="57"/>
  <c r="H6635" i="57"/>
  <c r="G6636" i="57"/>
  <c r="H6636" i="57"/>
  <c r="G6637" i="57"/>
  <c r="H6637" i="57"/>
  <c r="G6638" i="57"/>
  <c r="H6638" i="57"/>
  <c r="G6639" i="57"/>
  <c r="H6639" i="57"/>
  <c r="G6640" i="57"/>
  <c r="H6640" i="57"/>
  <c r="G6641" i="57"/>
  <c r="H6641" i="57"/>
  <c r="G6642" i="57"/>
  <c r="H6642" i="57"/>
  <c r="G6643" i="57"/>
  <c r="H6643" i="57"/>
  <c r="G6644" i="57"/>
  <c r="H6644" i="57"/>
  <c r="G6645" i="57"/>
  <c r="H6645" i="57"/>
  <c r="G6646" i="57"/>
  <c r="H6646" i="57"/>
  <c r="G6647" i="57"/>
  <c r="H6647" i="57"/>
  <c r="G6648" i="57"/>
  <c r="H6648" i="57"/>
  <c r="G6649" i="57"/>
  <c r="H6649" i="57"/>
  <c r="G6650" i="57"/>
  <c r="H6650" i="57"/>
  <c r="G6651" i="57"/>
  <c r="H6651" i="57"/>
  <c r="G6652" i="57"/>
  <c r="H6652" i="57"/>
  <c r="G6653" i="57"/>
  <c r="H6653" i="57"/>
  <c r="G6654" i="57"/>
  <c r="H6654" i="57"/>
  <c r="G6655" i="57"/>
  <c r="H6655" i="57"/>
  <c r="G6656" i="57"/>
  <c r="H6656" i="57"/>
  <c r="G6657" i="57"/>
  <c r="H6657" i="57"/>
  <c r="G6658" i="57"/>
  <c r="H6658" i="57"/>
  <c r="G6659" i="57"/>
  <c r="H6659" i="57"/>
  <c r="G6660" i="57"/>
  <c r="H6660" i="57"/>
  <c r="G6661" i="57"/>
  <c r="H6661" i="57"/>
  <c r="G6662" i="57"/>
  <c r="H6662" i="57"/>
  <c r="G6663" i="57"/>
  <c r="H6663" i="57"/>
  <c r="G6664" i="57"/>
  <c r="H6664" i="57"/>
  <c r="G6665" i="57"/>
  <c r="H6665" i="57"/>
  <c r="G6666" i="57"/>
  <c r="H6666" i="57"/>
  <c r="G6667" i="57"/>
  <c r="H6667" i="57"/>
  <c r="G6668" i="57"/>
  <c r="H6668" i="57"/>
  <c r="G6669" i="57"/>
  <c r="H6669" i="57"/>
  <c r="G6670" i="57"/>
  <c r="H6670" i="57"/>
  <c r="G6671" i="57"/>
  <c r="H6671" i="57"/>
  <c r="G6672" i="57"/>
  <c r="H6672" i="57"/>
  <c r="G6673" i="57"/>
  <c r="H6673" i="57"/>
  <c r="G6674" i="57"/>
  <c r="H6674" i="57"/>
  <c r="G6675" i="57"/>
  <c r="H6675" i="57"/>
  <c r="G6676" i="57"/>
  <c r="H6676" i="57"/>
  <c r="G6677" i="57"/>
  <c r="H6677" i="57"/>
  <c r="G6678" i="57"/>
  <c r="H6678" i="57"/>
  <c r="G6679" i="57"/>
  <c r="H6679" i="57"/>
  <c r="G6680" i="57"/>
  <c r="H6680" i="57"/>
  <c r="G6681" i="57"/>
  <c r="H6681" i="57"/>
  <c r="G6682" i="57"/>
  <c r="H6682" i="57"/>
  <c r="G6683" i="57"/>
  <c r="H6683" i="57"/>
  <c r="G6684" i="57"/>
  <c r="H6684" i="57"/>
  <c r="G6685" i="57"/>
  <c r="H6685" i="57"/>
  <c r="G6686" i="57"/>
  <c r="H6686" i="57"/>
  <c r="G6687" i="57"/>
  <c r="H6687" i="57"/>
  <c r="G6688" i="57"/>
  <c r="H6688" i="57"/>
  <c r="G6689" i="57"/>
  <c r="H6689" i="57"/>
  <c r="G6690" i="57"/>
  <c r="H6690" i="57"/>
  <c r="G6691" i="57"/>
  <c r="H6691" i="57"/>
  <c r="G6692" i="57"/>
  <c r="H6692" i="57"/>
  <c r="G6693" i="57"/>
  <c r="H6693" i="57"/>
  <c r="G6694" i="57"/>
  <c r="H6694" i="57"/>
  <c r="G6695" i="57"/>
  <c r="H6695" i="57"/>
  <c r="G6696" i="57"/>
  <c r="H6696" i="57"/>
  <c r="G6697" i="57"/>
  <c r="H6697" i="57"/>
  <c r="G6698" i="57"/>
  <c r="H6698" i="57"/>
  <c r="G6699" i="57"/>
  <c r="H6699" i="57"/>
  <c r="G6700" i="57"/>
  <c r="H6700" i="57"/>
  <c r="G6701" i="57"/>
  <c r="H6701" i="57"/>
  <c r="G6702" i="57"/>
  <c r="H6702" i="57"/>
  <c r="G6703" i="57"/>
  <c r="H6703" i="57"/>
  <c r="G6704" i="57"/>
  <c r="H6704" i="57"/>
  <c r="G6705" i="57"/>
  <c r="H6705" i="57"/>
  <c r="G6706" i="57"/>
  <c r="H6706" i="57"/>
  <c r="G6707" i="57"/>
  <c r="H6707" i="57"/>
  <c r="G6708" i="57"/>
  <c r="H6708" i="57"/>
  <c r="G6709" i="57"/>
  <c r="H6709" i="57"/>
  <c r="G6710" i="57"/>
  <c r="H6710" i="57"/>
  <c r="G6711" i="57"/>
  <c r="H6711" i="57"/>
  <c r="G6712" i="57"/>
  <c r="H6712" i="57"/>
  <c r="G6713" i="57"/>
  <c r="H6713" i="57"/>
  <c r="G6714" i="57"/>
  <c r="H6714" i="57"/>
  <c r="G6715" i="57"/>
  <c r="H6715" i="57"/>
  <c r="G6716" i="57"/>
  <c r="H6716" i="57"/>
  <c r="G6717" i="57"/>
  <c r="H6717" i="57"/>
  <c r="G6718" i="57"/>
  <c r="H6718" i="57"/>
  <c r="G6719" i="57"/>
  <c r="H6719" i="57"/>
  <c r="G6720" i="57"/>
  <c r="H6720" i="57"/>
  <c r="G6721" i="57"/>
  <c r="H6721" i="57"/>
  <c r="G6722" i="57"/>
  <c r="H6722" i="57"/>
  <c r="G6723" i="57"/>
  <c r="H6723" i="57"/>
  <c r="G6724" i="57"/>
  <c r="H6724" i="57"/>
  <c r="G6725" i="57"/>
  <c r="H6725" i="57"/>
  <c r="G6726" i="57"/>
  <c r="H6726" i="57"/>
  <c r="G6727" i="57"/>
  <c r="H6727" i="57"/>
  <c r="G6728" i="57"/>
  <c r="H6728" i="57"/>
  <c r="G6729" i="57"/>
  <c r="H6729" i="57"/>
  <c r="G6730" i="57"/>
  <c r="H6730" i="57"/>
  <c r="G6731" i="57"/>
  <c r="H6731" i="57"/>
  <c r="G6732" i="57"/>
  <c r="H6732" i="57"/>
  <c r="G6733" i="57"/>
  <c r="H6733" i="57"/>
  <c r="G6734" i="57"/>
  <c r="H6734" i="57"/>
  <c r="G6735" i="57"/>
  <c r="H6735" i="57"/>
  <c r="G6736" i="57"/>
  <c r="H6736" i="57"/>
  <c r="G6737" i="57"/>
  <c r="H6737" i="57"/>
  <c r="G6738" i="57"/>
  <c r="H6738" i="57"/>
  <c r="G6739" i="57"/>
  <c r="H6739" i="57"/>
  <c r="G6740" i="57"/>
  <c r="H6740" i="57"/>
  <c r="G6741" i="57"/>
  <c r="H6741" i="57"/>
  <c r="G6742" i="57"/>
  <c r="H6742" i="57"/>
  <c r="G6743" i="57"/>
  <c r="H6743" i="57"/>
  <c r="G6744" i="57"/>
  <c r="H6744" i="57"/>
  <c r="G6745" i="57"/>
  <c r="H6745" i="57"/>
  <c r="G6746" i="57"/>
  <c r="H6746" i="57"/>
  <c r="G6747" i="57"/>
  <c r="H6747" i="57"/>
  <c r="G6748" i="57"/>
  <c r="H6748" i="57"/>
  <c r="G6749" i="57"/>
  <c r="H6749" i="57"/>
  <c r="G6750" i="57"/>
  <c r="H6750" i="57"/>
  <c r="G6751" i="57"/>
  <c r="H6751" i="57"/>
  <c r="G6752" i="57"/>
  <c r="H6752" i="57"/>
  <c r="G6753" i="57"/>
  <c r="H6753" i="57"/>
  <c r="G6754" i="57"/>
  <c r="H6754" i="57"/>
  <c r="G6755" i="57"/>
  <c r="H6755" i="57"/>
  <c r="G6756" i="57"/>
  <c r="H6756" i="57"/>
  <c r="G6757" i="57"/>
  <c r="H6757" i="57"/>
  <c r="G6758" i="57"/>
  <c r="H6758" i="57"/>
  <c r="G6759" i="57"/>
  <c r="H6759" i="57"/>
  <c r="G6760" i="57"/>
  <c r="H6760" i="57"/>
  <c r="G6761" i="57"/>
  <c r="H6761" i="57"/>
  <c r="G6762" i="57"/>
  <c r="H6762" i="57"/>
  <c r="G6763" i="57"/>
  <c r="H6763" i="57"/>
  <c r="G6764" i="57"/>
  <c r="H6764" i="57"/>
  <c r="G6765" i="57"/>
  <c r="H6765" i="57"/>
  <c r="G6766" i="57"/>
  <c r="H6766" i="57"/>
  <c r="G6767" i="57"/>
  <c r="H6767" i="57"/>
  <c r="G6768" i="57"/>
  <c r="H6768" i="57"/>
  <c r="G6769" i="57"/>
  <c r="H6769" i="57"/>
  <c r="G6770" i="57"/>
  <c r="H6770" i="57"/>
  <c r="G6771" i="57"/>
  <c r="H6771" i="57"/>
  <c r="G6772" i="57"/>
  <c r="H6772" i="57"/>
  <c r="G6773" i="57"/>
  <c r="H6773" i="57"/>
  <c r="G6774" i="57"/>
  <c r="H6774" i="57"/>
  <c r="G6775" i="57"/>
  <c r="H6775" i="57"/>
  <c r="G6776" i="57"/>
  <c r="H6776" i="57"/>
  <c r="G6777" i="57"/>
  <c r="H6777" i="57"/>
  <c r="G6778" i="57"/>
  <c r="H6778" i="57"/>
  <c r="G6779" i="57"/>
  <c r="H6779" i="57"/>
  <c r="G6780" i="57"/>
  <c r="H6780" i="57"/>
  <c r="G6781" i="57"/>
  <c r="H6781" i="57"/>
  <c r="G6782" i="57"/>
  <c r="H6782" i="57"/>
  <c r="G6783" i="57"/>
  <c r="H6783" i="57"/>
  <c r="G6784" i="57"/>
  <c r="H6784" i="57"/>
  <c r="G6785" i="57"/>
  <c r="H6785" i="57"/>
  <c r="G6786" i="57"/>
  <c r="H6786" i="57"/>
  <c r="G6787" i="57"/>
  <c r="H6787" i="57"/>
  <c r="G6788" i="57"/>
  <c r="H6788" i="57"/>
  <c r="G6789" i="57"/>
  <c r="H6789" i="57"/>
  <c r="G6790" i="57"/>
  <c r="H6790" i="57"/>
  <c r="G6791" i="57"/>
  <c r="H6791" i="57"/>
  <c r="G6792" i="57"/>
  <c r="H6792" i="57"/>
  <c r="G6793" i="57"/>
  <c r="H6793" i="57"/>
  <c r="G6794" i="57"/>
  <c r="H6794" i="57"/>
  <c r="G6795" i="57"/>
  <c r="H6795" i="57"/>
  <c r="G6796" i="57"/>
  <c r="H6796" i="57"/>
  <c r="G6797" i="57"/>
  <c r="H6797" i="57"/>
  <c r="G6798" i="57"/>
  <c r="H6798" i="57"/>
  <c r="G6799" i="57"/>
  <c r="H6799" i="57"/>
  <c r="G6800" i="57"/>
  <c r="H6800" i="57"/>
  <c r="G6801" i="57"/>
  <c r="H6801" i="57"/>
  <c r="G6802" i="57"/>
  <c r="H6802" i="57"/>
  <c r="G6803" i="57"/>
  <c r="H6803" i="57"/>
  <c r="G6804" i="57"/>
  <c r="H6804" i="57"/>
  <c r="G6805" i="57"/>
  <c r="H6805" i="57"/>
  <c r="G6806" i="57"/>
  <c r="H6806" i="57"/>
  <c r="G6807" i="57"/>
  <c r="H6807" i="57"/>
  <c r="G6808" i="57"/>
  <c r="H6808" i="57"/>
  <c r="G6809" i="57"/>
  <c r="H6809" i="57"/>
  <c r="G6810" i="57"/>
  <c r="H6810" i="57"/>
  <c r="G6811" i="57"/>
  <c r="H6811" i="57"/>
  <c r="G6812" i="57"/>
  <c r="H6812" i="57"/>
  <c r="G6813" i="57"/>
  <c r="H6813" i="57"/>
  <c r="G6814" i="57"/>
  <c r="H6814" i="57"/>
  <c r="G6815" i="57"/>
  <c r="H6815" i="57"/>
  <c r="G6816" i="57"/>
  <c r="H6816" i="57"/>
  <c r="G6817" i="57"/>
  <c r="H6817" i="57"/>
  <c r="G6818" i="57"/>
  <c r="H6818" i="57"/>
  <c r="G6819" i="57"/>
  <c r="H6819" i="57"/>
  <c r="G6820" i="57"/>
  <c r="H6820" i="57"/>
  <c r="G6821" i="57"/>
  <c r="H6821" i="57"/>
  <c r="G6822" i="57"/>
  <c r="H6822" i="57"/>
  <c r="G6823" i="57"/>
  <c r="H6823" i="57"/>
  <c r="G6824" i="57"/>
  <c r="H6824" i="57"/>
  <c r="G6825" i="57"/>
  <c r="H6825" i="57"/>
  <c r="G6826" i="57"/>
  <c r="H6826" i="57"/>
  <c r="G6827" i="57"/>
  <c r="H6827" i="57"/>
  <c r="G6828" i="57"/>
  <c r="H6828" i="57"/>
  <c r="G6829" i="57"/>
  <c r="H6829" i="57"/>
  <c r="G6830" i="57"/>
  <c r="H6830" i="57"/>
  <c r="G6831" i="57"/>
  <c r="H6831" i="57"/>
  <c r="G6832" i="57"/>
  <c r="H6832" i="57"/>
  <c r="G6833" i="57"/>
  <c r="H6833" i="57"/>
  <c r="G6834" i="57"/>
  <c r="H6834" i="57"/>
  <c r="G6835" i="57"/>
  <c r="H6835" i="57"/>
  <c r="G6836" i="57"/>
  <c r="H6836" i="57"/>
  <c r="G6837" i="57"/>
  <c r="H6837" i="57"/>
  <c r="G6838" i="57"/>
  <c r="H6838" i="57"/>
  <c r="G6839" i="57"/>
  <c r="H6839" i="57"/>
  <c r="G6840" i="57"/>
  <c r="H6840" i="57"/>
  <c r="G6841" i="57"/>
  <c r="H6841" i="57"/>
  <c r="G6842" i="57"/>
  <c r="H6842" i="57"/>
  <c r="G6843" i="57"/>
  <c r="H6843" i="57"/>
  <c r="G6844" i="57"/>
  <c r="H6844" i="57"/>
  <c r="G6845" i="57"/>
  <c r="H6845" i="57"/>
  <c r="G6846" i="57"/>
  <c r="H6846" i="57"/>
  <c r="G6847" i="57"/>
  <c r="H6847" i="57"/>
  <c r="G6848" i="57"/>
  <c r="H6848" i="57"/>
  <c r="G6849" i="57"/>
  <c r="H6849" i="57"/>
  <c r="G6850" i="57"/>
  <c r="H6850" i="57"/>
  <c r="G6851" i="57"/>
  <c r="H6851" i="57"/>
  <c r="G6852" i="57"/>
  <c r="H6852" i="57"/>
  <c r="G6853" i="57"/>
  <c r="H6853" i="57"/>
  <c r="G6854" i="57"/>
  <c r="H6854" i="57"/>
  <c r="G6855" i="57"/>
  <c r="H6855" i="57"/>
  <c r="G6856" i="57"/>
  <c r="H6856" i="57"/>
  <c r="G6857" i="57"/>
  <c r="H6857" i="57"/>
  <c r="G6858" i="57"/>
  <c r="H6858" i="57"/>
  <c r="G6859" i="57"/>
  <c r="H6859" i="57"/>
  <c r="G6860" i="57"/>
  <c r="H6860" i="57"/>
  <c r="G6861" i="57"/>
  <c r="H6861" i="57"/>
  <c r="G6862" i="57"/>
  <c r="H6862" i="57"/>
  <c r="G6863" i="57"/>
  <c r="H6863" i="57"/>
  <c r="G6864" i="57"/>
  <c r="H6864" i="57"/>
  <c r="G6865" i="57"/>
  <c r="H6865" i="57"/>
  <c r="G6866" i="57"/>
  <c r="H6866" i="57"/>
  <c r="G6867" i="57"/>
  <c r="H6867" i="57"/>
  <c r="G6868" i="57"/>
  <c r="H6868" i="57"/>
  <c r="G6869" i="57"/>
  <c r="H6869" i="57"/>
  <c r="G6870" i="57"/>
  <c r="H6870" i="57"/>
  <c r="G6871" i="57"/>
  <c r="H6871" i="57"/>
  <c r="G6872" i="57"/>
  <c r="H6872" i="57"/>
  <c r="G6873" i="57"/>
  <c r="H6873" i="57"/>
  <c r="G6874" i="57"/>
  <c r="H6874" i="57"/>
  <c r="G6875" i="57"/>
  <c r="H6875" i="57"/>
  <c r="G6876" i="57"/>
  <c r="H6876" i="57"/>
  <c r="G6877" i="57"/>
  <c r="H6877" i="57"/>
  <c r="G6878" i="57"/>
  <c r="H6878" i="57"/>
  <c r="G6879" i="57"/>
  <c r="H6879" i="57"/>
  <c r="G6880" i="57"/>
  <c r="H6880" i="57"/>
  <c r="G6881" i="57"/>
  <c r="H6881" i="57"/>
  <c r="G6882" i="57"/>
  <c r="H6882" i="57"/>
  <c r="G6883" i="57"/>
  <c r="H6883" i="57"/>
  <c r="G6884" i="57"/>
  <c r="H6884" i="57"/>
  <c r="G6885" i="57"/>
  <c r="H6885" i="57"/>
  <c r="G6886" i="57"/>
  <c r="H6886" i="57"/>
  <c r="G6887" i="57"/>
  <c r="H6887" i="57"/>
  <c r="G6888" i="57"/>
  <c r="H6888" i="57"/>
  <c r="G6889" i="57"/>
  <c r="H6889" i="57"/>
  <c r="G6890" i="57"/>
  <c r="H6890" i="57"/>
  <c r="G6891" i="57"/>
  <c r="H6891" i="57"/>
  <c r="G6892" i="57"/>
  <c r="H6892" i="57"/>
  <c r="G6893" i="57"/>
  <c r="H6893" i="57"/>
  <c r="G6894" i="57"/>
  <c r="H6894" i="57"/>
  <c r="G6895" i="57"/>
  <c r="H6895" i="57"/>
  <c r="G6896" i="57"/>
  <c r="H6896" i="57"/>
  <c r="G6897" i="57"/>
  <c r="H6897" i="57"/>
  <c r="G6898" i="57"/>
  <c r="H6898" i="57"/>
  <c r="G6899" i="57"/>
  <c r="H6899" i="57"/>
  <c r="G6900" i="57"/>
  <c r="H6900" i="57"/>
  <c r="G6901" i="57"/>
  <c r="H6901" i="57"/>
  <c r="G6902" i="57"/>
  <c r="H6902" i="57"/>
  <c r="G6903" i="57"/>
  <c r="H6903" i="57"/>
  <c r="G6904" i="57"/>
  <c r="H6904" i="57"/>
  <c r="G6905" i="57"/>
  <c r="H6905" i="57"/>
  <c r="G6906" i="57"/>
  <c r="H6906" i="57"/>
  <c r="G6907" i="57"/>
  <c r="H6907" i="57"/>
  <c r="G6908" i="57"/>
  <c r="H6908" i="57"/>
  <c r="G6909" i="57"/>
  <c r="H6909" i="57"/>
  <c r="G6910" i="57"/>
  <c r="H6910" i="57"/>
  <c r="G6911" i="57"/>
  <c r="H6911" i="57"/>
  <c r="G6912" i="57"/>
  <c r="H6912" i="57"/>
  <c r="G6913" i="57"/>
  <c r="H6913" i="57"/>
  <c r="G6914" i="57"/>
  <c r="H6914" i="57"/>
  <c r="G6915" i="57"/>
  <c r="H6915" i="57"/>
  <c r="G6916" i="57"/>
  <c r="H6916" i="57"/>
  <c r="G6917" i="57"/>
  <c r="H6917" i="57"/>
  <c r="G6918" i="57"/>
  <c r="H6918" i="57"/>
  <c r="G6919" i="57"/>
  <c r="H6919" i="57"/>
  <c r="G6920" i="57"/>
  <c r="H6920" i="57"/>
  <c r="G6921" i="57"/>
  <c r="H6921" i="57"/>
  <c r="G6922" i="57"/>
  <c r="H6922" i="57"/>
  <c r="G6923" i="57"/>
  <c r="H6923" i="57"/>
  <c r="G6924" i="57"/>
  <c r="H6924" i="57"/>
  <c r="G6925" i="57"/>
  <c r="H6925" i="57"/>
  <c r="G6926" i="57"/>
  <c r="H6926" i="57"/>
  <c r="G6927" i="57"/>
  <c r="H6927" i="57"/>
  <c r="G6928" i="57"/>
  <c r="H6928" i="57"/>
  <c r="G6929" i="57"/>
  <c r="H6929" i="57"/>
  <c r="G6930" i="57"/>
  <c r="H6930" i="57"/>
  <c r="G6931" i="57"/>
  <c r="H6931" i="57"/>
  <c r="G6932" i="57"/>
  <c r="H6932" i="57"/>
  <c r="G6933" i="57"/>
  <c r="H6933" i="57"/>
  <c r="G6934" i="57"/>
  <c r="H6934" i="57"/>
  <c r="G6935" i="57"/>
  <c r="H6935" i="57"/>
  <c r="G6936" i="57"/>
  <c r="H6936" i="57"/>
  <c r="G6937" i="57"/>
  <c r="H6937" i="57"/>
  <c r="G6938" i="57"/>
  <c r="H6938" i="57"/>
  <c r="G6939" i="57"/>
  <c r="H6939" i="57"/>
  <c r="G6940" i="57"/>
  <c r="H6940" i="57"/>
  <c r="G6941" i="57"/>
  <c r="H6941" i="57"/>
  <c r="G6942" i="57"/>
  <c r="H6942" i="57"/>
  <c r="G6943" i="57"/>
  <c r="H6943" i="57"/>
  <c r="G6944" i="57"/>
  <c r="H6944" i="57"/>
  <c r="G6945" i="57"/>
  <c r="H6945" i="57"/>
  <c r="G6946" i="57"/>
  <c r="H6946" i="57"/>
  <c r="G6947" i="57"/>
  <c r="H6947" i="57"/>
  <c r="G6948" i="57"/>
  <c r="H6948" i="57"/>
  <c r="G6949" i="57"/>
  <c r="H6949" i="57"/>
  <c r="G6950" i="57"/>
  <c r="H6950" i="57"/>
  <c r="G6951" i="57"/>
  <c r="H6951" i="57"/>
  <c r="G6952" i="57"/>
  <c r="H6952" i="57"/>
  <c r="G6953" i="57"/>
  <c r="H6953" i="57"/>
  <c r="G6954" i="57"/>
  <c r="H6954" i="57"/>
  <c r="G6955" i="57"/>
  <c r="H6955" i="57"/>
  <c r="G6956" i="57"/>
  <c r="H6956" i="57"/>
  <c r="G6957" i="57"/>
  <c r="H6957" i="57"/>
  <c r="G6958" i="57"/>
  <c r="H6958" i="57"/>
  <c r="G6959" i="57"/>
  <c r="H6959" i="57"/>
  <c r="G6960" i="57"/>
  <c r="H6960" i="57"/>
  <c r="G6961" i="57"/>
  <c r="H6961" i="57"/>
  <c r="G6962" i="57"/>
  <c r="H6962" i="57"/>
  <c r="G6963" i="57"/>
  <c r="H6963" i="57"/>
  <c r="G6964" i="57"/>
  <c r="H6964" i="57"/>
  <c r="G6965" i="57"/>
  <c r="H6965" i="57"/>
  <c r="G6966" i="57"/>
  <c r="H6966" i="57"/>
  <c r="G6967" i="57"/>
  <c r="H6967" i="57"/>
  <c r="G6968" i="57"/>
  <c r="H6968" i="57"/>
  <c r="G6969" i="57"/>
  <c r="H6969" i="57"/>
  <c r="G6970" i="57"/>
  <c r="H6970" i="57"/>
  <c r="G6971" i="57"/>
  <c r="H6971" i="57"/>
  <c r="G6972" i="57"/>
  <c r="H6972" i="57"/>
  <c r="G6973" i="57"/>
  <c r="H6973" i="57"/>
  <c r="G6974" i="57"/>
  <c r="H6974" i="57"/>
  <c r="G6975" i="57"/>
  <c r="H6975" i="57"/>
  <c r="G6976" i="57"/>
  <c r="H6976" i="57"/>
  <c r="G6977" i="57"/>
  <c r="H6977" i="57"/>
  <c r="G6978" i="57"/>
  <c r="H6978" i="57"/>
  <c r="G6979" i="57"/>
  <c r="H6979" i="57"/>
  <c r="G6980" i="57"/>
  <c r="H6980" i="57"/>
  <c r="G6981" i="57"/>
  <c r="H6981" i="57"/>
  <c r="G6982" i="57"/>
  <c r="H6982" i="57"/>
  <c r="G6983" i="57"/>
  <c r="H6983" i="57"/>
  <c r="G6984" i="57"/>
  <c r="H6984" i="57"/>
  <c r="G6985" i="57"/>
  <c r="H6985" i="57"/>
  <c r="G6986" i="57"/>
  <c r="H6986" i="57"/>
  <c r="G6987" i="57"/>
  <c r="H6987" i="57"/>
  <c r="G6988" i="57"/>
  <c r="H6988" i="57"/>
  <c r="G6989" i="57"/>
  <c r="H6989" i="57"/>
  <c r="G6990" i="57"/>
  <c r="H6990" i="57"/>
  <c r="G6991" i="57"/>
  <c r="H6991" i="57"/>
  <c r="G6992" i="57"/>
  <c r="H6992" i="57"/>
  <c r="G6993" i="57"/>
  <c r="H6993" i="57"/>
  <c r="G6994" i="57"/>
  <c r="H6994" i="57"/>
  <c r="G6995" i="57"/>
  <c r="H6995" i="57"/>
  <c r="G6996" i="57"/>
  <c r="H6996" i="57"/>
  <c r="G6997" i="57"/>
  <c r="H6997" i="57"/>
  <c r="G6998" i="57"/>
  <c r="H6998" i="57"/>
  <c r="G6999" i="57"/>
  <c r="H6999" i="57"/>
  <c r="G7000" i="57"/>
  <c r="H7000" i="57"/>
  <c r="G7001" i="57"/>
  <c r="H7001" i="57"/>
  <c r="G7002" i="57"/>
  <c r="H7002" i="57"/>
  <c r="G7003" i="57"/>
  <c r="H7003" i="57"/>
  <c r="G7004" i="57"/>
  <c r="H7004" i="57"/>
  <c r="G7005" i="57"/>
  <c r="H7005" i="57"/>
  <c r="G7006" i="57"/>
  <c r="H7006" i="57"/>
  <c r="G7007" i="57"/>
  <c r="H7007" i="57"/>
  <c r="G7008" i="57"/>
  <c r="H7008" i="57"/>
  <c r="G7009" i="57"/>
  <c r="H7009" i="57"/>
  <c r="G7010" i="57"/>
  <c r="H7010" i="57"/>
  <c r="G7011" i="57"/>
  <c r="H7011" i="57"/>
  <c r="G7012" i="57"/>
  <c r="H7012" i="57"/>
  <c r="G7013" i="57"/>
  <c r="H7013" i="57"/>
  <c r="G7014" i="57"/>
  <c r="H7014" i="57"/>
  <c r="G7015" i="57"/>
  <c r="H7015" i="57"/>
  <c r="G7016" i="57"/>
  <c r="H7016" i="57"/>
  <c r="G7017" i="57"/>
  <c r="H7017" i="57"/>
  <c r="G7018" i="57"/>
  <c r="H7018" i="57"/>
  <c r="G7019" i="57"/>
  <c r="H7019" i="57"/>
  <c r="G7020" i="57"/>
  <c r="H7020" i="57"/>
  <c r="G7021" i="57"/>
  <c r="H7021" i="57"/>
  <c r="G7022" i="57"/>
  <c r="H7022" i="57"/>
  <c r="G7023" i="57"/>
  <c r="H7023" i="57"/>
  <c r="G7024" i="57"/>
  <c r="H7024" i="57"/>
  <c r="G7025" i="57"/>
  <c r="H7025" i="57"/>
  <c r="G7026" i="57"/>
  <c r="H7026" i="57"/>
  <c r="G7027" i="57"/>
  <c r="H7027" i="57"/>
  <c r="G7028" i="57"/>
  <c r="H7028" i="57"/>
  <c r="G7029" i="57"/>
  <c r="H7029" i="57"/>
  <c r="G7030" i="57"/>
  <c r="H7030" i="57"/>
  <c r="G7031" i="57"/>
  <c r="H7031" i="57"/>
  <c r="G7032" i="57"/>
  <c r="H7032" i="57"/>
  <c r="G7033" i="57"/>
  <c r="H7033" i="57"/>
  <c r="G7034" i="57"/>
  <c r="H7034" i="57"/>
  <c r="G7035" i="57"/>
  <c r="H7035" i="57"/>
  <c r="G7036" i="57"/>
  <c r="H7036" i="57"/>
  <c r="G7037" i="57"/>
  <c r="H7037" i="57"/>
  <c r="G7038" i="57"/>
  <c r="H7038" i="57"/>
  <c r="G7039" i="57"/>
  <c r="H7039" i="57"/>
  <c r="G7040" i="57"/>
  <c r="H7040" i="57"/>
  <c r="G7041" i="57"/>
  <c r="H7041" i="57"/>
  <c r="G7042" i="57"/>
  <c r="H7042" i="57"/>
  <c r="G7043" i="57"/>
  <c r="H7043" i="57"/>
  <c r="G7044" i="57"/>
  <c r="H7044" i="57"/>
  <c r="G7045" i="57"/>
  <c r="H7045" i="57"/>
  <c r="G7046" i="57"/>
  <c r="H7046" i="57"/>
  <c r="G7047" i="57"/>
  <c r="H7047" i="57"/>
  <c r="G7048" i="57"/>
  <c r="H7048" i="57"/>
  <c r="G7049" i="57"/>
  <c r="H7049" i="57"/>
  <c r="G7050" i="57"/>
  <c r="H7050" i="57"/>
  <c r="G7051" i="57"/>
  <c r="H7051" i="57"/>
  <c r="G7052" i="57"/>
  <c r="H7052" i="57"/>
  <c r="G7053" i="57"/>
  <c r="H7053" i="57"/>
  <c r="G7054" i="57"/>
  <c r="H7054" i="57"/>
  <c r="G7055" i="57"/>
  <c r="H7055" i="57"/>
  <c r="G7056" i="57"/>
  <c r="H7056" i="57"/>
  <c r="G7057" i="57"/>
  <c r="H7057" i="57"/>
  <c r="G7058" i="57"/>
  <c r="H7058" i="57"/>
  <c r="G7059" i="57"/>
  <c r="H7059" i="57"/>
  <c r="G7060" i="57"/>
  <c r="H7060" i="57"/>
  <c r="G7061" i="57"/>
  <c r="H7061" i="57"/>
  <c r="G7062" i="57"/>
  <c r="H7062" i="57"/>
  <c r="G7063" i="57"/>
  <c r="H7063" i="57"/>
  <c r="G7064" i="57"/>
  <c r="H7064" i="57"/>
  <c r="G7065" i="57"/>
  <c r="H7065" i="57"/>
  <c r="G7066" i="57"/>
  <c r="H7066" i="57"/>
  <c r="G7067" i="57"/>
  <c r="H7067" i="57"/>
  <c r="G7068" i="57"/>
  <c r="H7068" i="57"/>
  <c r="G7069" i="57"/>
  <c r="H7069" i="57"/>
  <c r="G7070" i="57"/>
  <c r="H7070" i="57"/>
  <c r="G7071" i="57"/>
  <c r="H7071" i="57"/>
  <c r="G7072" i="57"/>
  <c r="H7072" i="57"/>
  <c r="G7073" i="57"/>
  <c r="H7073" i="57"/>
  <c r="G7074" i="57"/>
  <c r="H7074" i="57"/>
  <c r="G7075" i="57"/>
  <c r="H7075" i="57"/>
  <c r="G7076" i="57"/>
  <c r="H7076" i="57"/>
  <c r="G7077" i="57"/>
  <c r="H7077" i="57"/>
  <c r="G7078" i="57"/>
  <c r="H7078" i="57"/>
  <c r="G7079" i="57"/>
  <c r="H7079" i="57"/>
  <c r="G7080" i="57"/>
  <c r="H7080" i="57"/>
  <c r="G7081" i="57"/>
  <c r="H7081" i="57"/>
  <c r="G7082" i="57"/>
  <c r="H7082" i="57"/>
  <c r="G7083" i="57"/>
  <c r="H7083" i="57"/>
  <c r="G7084" i="57"/>
  <c r="H7084" i="57"/>
  <c r="G7085" i="57"/>
  <c r="H7085" i="57"/>
  <c r="G7086" i="57"/>
  <c r="H7086" i="57"/>
  <c r="G7087" i="57"/>
  <c r="H7087" i="57"/>
  <c r="G7088" i="57"/>
  <c r="H7088" i="57"/>
  <c r="G7089" i="57"/>
  <c r="H7089" i="57"/>
  <c r="G7090" i="57"/>
  <c r="H7090" i="57"/>
  <c r="G7091" i="57"/>
  <c r="H7091" i="57"/>
  <c r="G7092" i="57"/>
  <c r="H7092" i="57"/>
  <c r="G7093" i="57"/>
  <c r="H7093" i="57"/>
  <c r="G7094" i="57"/>
  <c r="H7094" i="57"/>
  <c r="G7095" i="57"/>
  <c r="H7095" i="57"/>
  <c r="G7096" i="57"/>
  <c r="H7096" i="57"/>
  <c r="G7097" i="57"/>
  <c r="H7097" i="57"/>
  <c r="G7098" i="57"/>
  <c r="H7098" i="57"/>
  <c r="G7099" i="57"/>
  <c r="H7099" i="57"/>
  <c r="G7100" i="57"/>
  <c r="H7100" i="57"/>
  <c r="G7101" i="57"/>
  <c r="H7101" i="57"/>
  <c r="G7102" i="57"/>
  <c r="H7102" i="57"/>
  <c r="G7103" i="57"/>
  <c r="H7103" i="57"/>
  <c r="G7104" i="57"/>
  <c r="H7104" i="57"/>
  <c r="G7105" i="57"/>
  <c r="H7105" i="57"/>
  <c r="G7106" i="57"/>
  <c r="H7106" i="57"/>
  <c r="G7107" i="57"/>
  <c r="H7107" i="57"/>
  <c r="G7108" i="57"/>
  <c r="H7108" i="57"/>
  <c r="G7109" i="57"/>
  <c r="H7109" i="57"/>
  <c r="G7110" i="57"/>
  <c r="H7110" i="57"/>
  <c r="G7111" i="57"/>
  <c r="H7111" i="57"/>
  <c r="G7112" i="57"/>
  <c r="H7112" i="57"/>
  <c r="G7113" i="57"/>
  <c r="H7113" i="57"/>
  <c r="G7114" i="57"/>
  <c r="H7114" i="57"/>
  <c r="G7115" i="57"/>
  <c r="H7115" i="57"/>
  <c r="G7116" i="57"/>
  <c r="H7116" i="57"/>
  <c r="G7117" i="57"/>
  <c r="H7117" i="57"/>
  <c r="G7118" i="57"/>
  <c r="H7118" i="57"/>
  <c r="G7119" i="57"/>
  <c r="H7119" i="57"/>
  <c r="G7120" i="57"/>
  <c r="H7120" i="57"/>
  <c r="G7121" i="57"/>
  <c r="H7121" i="57"/>
  <c r="G7122" i="57"/>
  <c r="H7122" i="57"/>
  <c r="G7123" i="57"/>
  <c r="H7123" i="57"/>
  <c r="G7124" i="57"/>
  <c r="H7124" i="57"/>
  <c r="G7125" i="57"/>
  <c r="H7125" i="57"/>
  <c r="G7126" i="57"/>
  <c r="H7126" i="57"/>
  <c r="G7127" i="57"/>
  <c r="H7127" i="57"/>
  <c r="G7128" i="57"/>
  <c r="H7128" i="57"/>
  <c r="G7129" i="57"/>
  <c r="H7129" i="57"/>
  <c r="G7130" i="57"/>
  <c r="H7130" i="57"/>
  <c r="G7131" i="57"/>
  <c r="H7131" i="57"/>
  <c r="G7132" i="57"/>
  <c r="H7132" i="57"/>
  <c r="G7133" i="57"/>
  <c r="H7133" i="57"/>
  <c r="G7134" i="57"/>
  <c r="H7134" i="57"/>
  <c r="G7135" i="57"/>
  <c r="H7135" i="57"/>
  <c r="G7136" i="57"/>
  <c r="H7136" i="57"/>
  <c r="G7137" i="57"/>
  <c r="H7137" i="57"/>
  <c r="G7138" i="57"/>
  <c r="H7138" i="57"/>
  <c r="G7139" i="57"/>
  <c r="H7139" i="57"/>
  <c r="G7140" i="57"/>
  <c r="H7140" i="57"/>
  <c r="G7141" i="57"/>
  <c r="H7141" i="57"/>
  <c r="G7142" i="57"/>
  <c r="H7142" i="57"/>
  <c r="G7143" i="57"/>
  <c r="H7143" i="57"/>
  <c r="G7144" i="57"/>
  <c r="H7144" i="57"/>
  <c r="G7145" i="57"/>
  <c r="H7145" i="57"/>
  <c r="G7146" i="57"/>
  <c r="H7146" i="57"/>
  <c r="G7147" i="57"/>
  <c r="H7147" i="57"/>
  <c r="G7148" i="57"/>
  <c r="H7148" i="57"/>
  <c r="G7149" i="57"/>
  <c r="H7149" i="57"/>
  <c r="G7150" i="57"/>
  <c r="H7150" i="57"/>
  <c r="G7151" i="57"/>
  <c r="H7151" i="57"/>
  <c r="G7152" i="57"/>
  <c r="H7152" i="57"/>
  <c r="G7153" i="57"/>
  <c r="H7153" i="57"/>
  <c r="G7154" i="57"/>
  <c r="H7154" i="57"/>
  <c r="G7155" i="57"/>
  <c r="H7155" i="57"/>
  <c r="G7156" i="57"/>
  <c r="H7156" i="57"/>
  <c r="G7157" i="57"/>
  <c r="H7157" i="57"/>
  <c r="G7158" i="57"/>
  <c r="H7158" i="57"/>
  <c r="G7159" i="57"/>
  <c r="H7159" i="57"/>
  <c r="G7160" i="57"/>
  <c r="H7160" i="57"/>
  <c r="G7161" i="57"/>
  <c r="H7161" i="57"/>
  <c r="G7162" i="57"/>
  <c r="H7162" i="57"/>
  <c r="G7163" i="57"/>
  <c r="H7163" i="57"/>
  <c r="G7164" i="57"/>
  <c r="H7164" i="57"/>
  <c r="G7165" i="57"/>
  <c r="H7165" i="57"/>
  <c r="G7166" i="57"/>
  <c r="H7166" i="57"/>
  <c r="G7167" i="57"/>
  <c r="H7167" i="57"/>
  <c r="G7168" i="57"/>
  <c r="H7168" i="57"/>
  <c r="G7169" i="57"/>
  <c r="H7169" i="57"/>
  <c r="G7170" i="57"/>
  <c r="H7170" i="57"/>
  <c r="G7171" i="57"/>
  <c r="H7171" i="57"/>
  <c r="G7172" i="57"/>
  <c r="H7172" i="57"/>
  <c r="G7173" i="57"/>
  <c r="H7173" i="57"/>
  <c r="G7174" i="57"/>
  <c r="H7174" i="57"/>
  <c r="G7175" i="57"/>
  <c r="H7175" i="57"/>
  <c r="G7176" i="57"/>
  <c r="H7176" i="57"/>
  <c r="G7177" i="57"/>
  <c r="H7177" i="57"/>
  <c r="G7178" i="57"/>
  <c r="H7178" i="57"/>
  <c r="G7179" i="57"/>
  <c r="H7179" i="57"/>
  <c r="G7180" i="57"/>
  <c r="H7180" i="57"/>
  <c r="G7181" i="57"/>
  <c r="H7181" i="57"/>
  <c r="G7182" i="57"/>
  <c r="H7182" i="57"/>
  <c r="G7183" i="57"/>
  <c r="H7183" i="57"/>
  <c r="G7184" i="57"/>
  <c r="H7184" i="57"/>
  <c r="G7185" i="57"/>
  <c r="H7185" i="57"/>
  <c r="G7186" i="57"/>
  <c r="H7186" i="57"/>
  <c r="G7187" i="57"/>
  <c r="H7187" i="57"/>
  <c r="G7188" i="57"/>
  <c r="H7188" i="57"/>
  <c r="G7189" i="57"/>
  <c r="H7189" i="57"/>
  <c r="G7190" i="57"/>
  <c r="H7190" i="57"/>
  <c r="G7191" i="57"/>
  <c r="H7191" i="57"/>
  <c r="G7192" i="57"/>
  <c r="H7192" i="57"/>
  <c r="G7193" i="57"/>
  <c r="H7193" i="57"/>
  <c r="G7194" i="57"/>
  <c r="H7194" i="57"/>
  <c r="G7195" i="57"/>
  <c r="H7195" i="57"/>
  <c r="G7196" i="57"/>
  <c r="H7196" i="57"/>
  <c r="G7197" i="57"/>
  <c r="H7197" i="57"/>
  <c r="G7198" i="57"/>
  <c r="H7198" i="57"/>
  <c r="G7199" i="57"/>
  <c r="H7199" i="57"/>
  <c r="G7200" i="57"/>
  <c r="H7200" i="57"/>
  <c r="G7201" i="57"/>
  <c r="H7201" i="57"/>
  <c r="G7202" i="57"/>
  <c r="H7202" i="57"/>
  <c r="G7203" i="57"/>
  <c r="H7203" i="57"/>
  <c r="G7204" i="57"/>
  <c r="H7204" i="57"/>
  <c r="G7205" i="57"/>
  <c r="H7205" i="57"/>
  <c r="G7206" i="57"/>
  <c r="H7206" i="57"/>
  <c r="G7207" i="57"/>
  <c r="H7207" i="57"/>
  <c r="G7208" i="57"/>
  <c r="H7208" i="57"/>
  <c r="G7209" i="57"/>
  <c r="H7209" i="57"/>
  <c r="G7210" i="57"/>
  <c r="H7210" i="57"/>
  <c r="G7211" i="57"/>
  <c r="H7211" i="57"/>
  <c r="G7212" i="57"/>
  <c r="H7212" i="57"/>
  <c r="G7213" i="57"/>
  <c r="H7213" i="57"/>
  <c r="G7214" i="57"/>
  <c r="H7214" i="57"/>
  <c r="G7215" i="57"/>
  <c r="H7215" i="57"/>
  <c r="G7216" i="57"/>
  <c r="H7216" i="57"/>
  <c r="G7217" i="57"/>
  <c r="H7217" i="57"/>
  <c r="G7218" i="57"/>
  <c r="H7218" i="57"/>
  <c r="G7219" i="57"/>
  <c r="H7219" i="57"/>
  <c r="G7220" i="57"/>
  <c r="H7220" i="57"/>
  <c r="G7221" i="57"/>
  <c r="H7221" i="57"/>
  <c r="G7222" i="57"/>
  <c r="H7222" i="57"/>
  <c r="G7223" i="57"/>
  <c r="H7223" i="57"/>
  <c r="G7224" i="57"/>
  <c r="H7224" i="57"/>
  <c r="G7225" i="57"/>
  <c r="H7225" i="57"/>
  <c r="G7226" i="57"/>
  <c r="H7226" i="57"/>
  <c r="G7227" i="57"/>
  <c r="H7227" i="57"/>
  <c r="G7228" i="57"/>
  <c r="H7228" i="57"/>
  <c r="G7229" i="57"/>
  <c r="H7229" i="57"/>
  <c r="G7230" i="57"/>
  <c r="H7230" i="57"/>
  <c r="G7231" i="57"/>
  <c r="H7231" i="57"/>
  <c r="G7232" i="57"/>
  <c r="H7232" i="57"/>
  <c r="G7233" i="57"/>
  <c r="H7233" i="57"/>
  <c r="G7234" i="57"/>
  <c r="H7234" i="57"/>
  <c r="G7235" i="57"/>
  <c r="H7235" i="57"/>
  <c r="G7236" i="57"/>
  <c r="H7236" i="57"/>
  <c r="G7237" i="57"/>
  <c r="H7237" i="57"/>
  <c r="G7238" i="57"/>
  <c r="H7238" i="57"/>
  <c r="G7239" i="57"/>
  <c r="H7239" i="57"/>
  <c r="G7240" i="57"/>
  <c r="H7240" i="57"/>
  <c r="G7241" i="57"/>
  <c r="H7241" i="57"/>
  <c r="G7242" i="57"/>
  <c r="H7242" i="57"/>
  <c r="G7243" i="57"/>
  <c r="H7243" i="57"/>
  <c r="G7244" i="57"/>
  <c r="H7244" i="57"/>
  <c r="G7245" i="57"/>
  <c r="H7245" i="57"/>
  <c r="G7246" i="57"/>
  <c r="H7246" i="57"/>
  <c r="G7247" i="57"/>
  <c r="H7247" i="57"/>
  <c r="G7248" i="57"/>
  <c r="H7248" i="57"/>
  <c r="G7249" i="57"/>
  <c r="H7249" i="57"/>
  <c r="G7250" i="57"/>
  <c r="H7250" i="57"/>
  <c r="G7251" i="57"/>
  <c r="H7251" i="57"/>
  <c r="G7252" i="57"/>
  <c r="H7252" i="57"/>
  <c r="G7253" i="57"/>
  <c r="H7253" i="57"/>
  <c r="G7254" i="57"/>
  <c r="H7254" i="57"/>
  <c r="G7255" i="57"/>
  <c r="H7255" i="57"/>
  <c r="G7256" i="57"/>
  <c r="H7256" i="57"/>
  <c r="G7257" i="57"/>
  <c r="H7257" i="57"/>
  <c r="G7258" i="57"/>
  <c r="H7258" i="57"/>
  <c r="G7259" i="57"/>
  <c r="H7259" i="57"/>
  <c r="G7260" i="57"/>
  <c r="H7260" i="57"/>
  <c r="G7261" i="57"/>
  <c r="H7261" i="57"/>
  <c r="G7262" i="57"/>
  <c r="H7262" i="57"/>
  <c r="G7263" i="57"/>
  <c r="H7263" i="57"/>
  <c r="G7264" i="57"/>
  <c r="H7264" i="57"/>
  <c r="G7265" i="57"/>
  <c r="H7265" i="57"/>
  <c r="G7266" i="57"/>
  <c r="H7266" i="57"/>
  <c r="G7267" i="57"/>
  <c r="H7267" i="57"/>
  <c r="G7268" i="57"/>
  <c r="H7268" i="57"/>
  <c r="G7269" i="57"/>
  <c r="H7269" i="57"/>
  <c r="G7270" i="57"/>
  <c r="H7270" i="57"/>
  <c r="G7271" i="57"/>
  <c r="H7271" i="57"/>
  <c r="G7272" i="57"/>
  <c r="H7272" i="57"/>
  <c r="G7273" i="57"/>
  <c r="H7273" i="57"/>
  <c r="G7274" i="57"/>
  <c r="H7274" i="57"/>
  <c r="G7275" i="57"/>
  <c r="H7275" i="57"/>
  <c r="G7276" i="57"/>
  <c r="H7276" i="57"/>
  <c r="G7277" i="57"/>
  <c r="H7277" i="57"/>
  <c r="G7278" i="57"/>
  <c r="H7278" i="57"/>
  <c r="G7279" i="57"/>
  <c r="H7279" i="57"/>
  <c r="G7280" i="57"/>
  <c r="H7280" i="57"/>
  <c r="G7281" i="57"/>
  <c r="H7281" i="57"/>
  <c r="G7282" i="57"/>
  <c r="H7282" i="57"/>
  <c r="G7283" i="57"/>
  <c r="H7283" i="57"/>
  <c r="G7284" i="57"/>
  <c r="H7284" i="57"/>
  <c r="G7285" i="57"/>
  <c r="H7285" i="57"/>
  <c r="G7286" i="57"/>
  <c r="H7286" i="57"/>
  <c r="G7287" i="57"/>
  <c r="H7287" i="57"/>
  <c r="G7288" i="57"/>
  <c r="H7288" i="57"/>
  <c r="G7289" i="57"/>
  <c r="H7289" i="57"/>
  <c r="G7290" i="57"/>
  <c r="H7290" i="57"/>
  <c r="G7291" i="57"/>
  <c r="H7291" i="57"/>
  <c r="G7292" i="57"/>
  <c r="H7292" i="57"/>
  <c r="G7293" i="57"/>
  <c r="H7293" i="57"/>
  <c r="G7294" i="57"/>
  <c r="H7294" i="57"/>
  <c r="G7295" i="57"/>
  <c r="H7295" i="57"/>
  <c r="G7296" i="57"/>
  <c r="H7296" i="57"/>
  <c r="G7297" i="57"/>
  <c r="H7297" i="57"/>
  <c r="G7298" i="57"/>
  <c r="H7298" i="57"/>
  <c r="G7299" i="57"/>
  <c r="H7299" i="57"/>
  <c r="G7300" i="57"/>
  <c r="H7300" i="57"/>
  <c r="G7301" i="57"/>
  <c r="H7301" i="57"/>
  <c r="G7302" i="57"/>
  <c r="H7302" i="57"/>
  <c r="G7303" i="57"/>
  <c r="H7303" i="57"/>
  <c r="G7304" i="57"/>
  <c r="H7304" i="57"/>
  <c r="G7305" i="57"/>
  <c r="H7305" i="57"/>
  <c r="G7306" i="57"/>
  <c r="H7306" i="57"/>
  <c r="G7307" i="57"/>
  <c r="H7307" i="57"/>
  <c r="G7308" i="57"/>
  <c r="H7308" i="57"/>
  <c r="G7309" i="57"/>
  <c r="H7309" i="57"/>
  <c r="G7310" i="57"/>
  <c r="H7310" i="57"/>
  <c r="G7311" i="57"/>
  <c r="H7311" i="57"/>
  <c r="G7312" i="57"/>
  <c r="H7312" i="57"/>
  <c r="G7313" i="57"/>
  <c r="H7313" i="57"/>
  <c r="G7314" i="57"/>
  <c r="H7314" i="57"/>
  <c r="G7315" i="57"/>
  <c r="H7315" i="57"/>
  <c r="G7316" i="57"/>
  <c r="H7316" i="57"/>
  <c r="G7317" i="57"/>
  <c r="H7317" i="57"/>
  <c r="G7318" i="57"/>
  <c r="H7318" i="57"/>
  <c r="G7319" i="57"/>
  <c r="H7319" i="57"/>
  <c r="G7320" i="57"/>
  <c r="H7320" i="57"/>
  <c r="G7321" i="57"/>
  <c r="H7321" i="57"/>
  <c r="G7322" i="57"/>
  <c r="H7322" i="57"/>
  <c r="G7323" i="57"/>
  <c r="H7323" i="57"/>
  <c r="G7324" i="57"/>
  <c r="H7324" i="57"/>
  <c r="G7325" i="57"/>
  <c r="H7325" i="57"/>
  <c r="G7326" i="57"/>
  <c r="H7326" i="57"/>
  <c r="G7327" i="57"/>
  <c r="H7327" i="57"/>
  <c r="G7328" i="57"/>
  <c r="H7328" i="57"/>
  <c r="G7329" i="57"/>
  <c r="H7329" i="57"/>
  <c r="G7330" i="57"/>
  <c r="H7330" i="57"/>
  <c r="G7331" i="57"/>
  <c r="H7331" i="57"/>
  <c r="G7332" i="57"/>
  <c r="H7332" i="57"/>
  <c r="G7333" i="57"/>
  <c r="H7333" i="57"/>
  <c r="G7334" i="57"/>
  <c r="H7334" i="57"/>
  <c r="G7335" i="57"/>
  <c r="H7335" i="57"/>
  <c r="G7336" i="57"/>
  <c r="H7336" i="57"/>
  <c r="G7337" i="57"/>
  <c r="H7337" i="57"/>
  <c r="G7338" i="57"/>
  <c r="H7338" i="57"/>
  <c r="G7339" i="57"/>
  <c r="H7339" i="57"/>
  <c r="G7340" i="57"/>
  <c r="H7340" i="57"/>
  <c r="G7341" i="57"/>
  <c r="H7341" i="57"/>
  <c r="G7342" i="57"/>
  <c r="H7342" i="57"/>
  <c r="G7343" i="57"/>
  <c r="H7343" i="57"/>
  <c r="G7344" i="57"/>
  <c r="H7344" i="57"/>
  <c r="G7345" i="57"/>
  <c r="H7345" i="57"/>
  <c r="G7346" i="57"/>
  <c r="H7346" i="57"/>
  <c r="G7347" i="57"/>
  <c r="H7347" i="57"/>
  <c r="G7348" i="57"/>
  <c r="H7348" i="57"/>
  <c r="G7349" i="57"/>
  <c r="H7349" i="57"/>
  <c r="G7350" i="57"/>
  <c r="H7350" i="57"/>
  <c r="G7351" i="57"/>
  <c r="H7351" i="57"/>
  <c r="G7352" i="57"/>
  <c r="H7352" i="57"/>
  <c r="G7353" i="57"/>
  <c r="H7353" i="57"/>
  <c r="G7354" i="57"/>
  <c r="H7354" i="57"/>
  <c r="G7355" i="57"/>
  <c r="H7355" i="57"/>
  <c r="G7356" i="57"/>
  <c r="H7356" i="57"/>
  <c r="G7357" i="57"/>
  <c r="H7357" i="57"/>
  <c r="G7358" i="57"/>
  <c r="H7358" i="57"/>
  <c r="G7359" i="57"/>
  <c r="H7359" i="57"/>
  <c r="G7360" i="57"/>
  <c r="H7360" i="57"/>
  <c r="G7361" i="57"/>
  <c r="H7361" i="57"/>
  <c r="G7362" i="57"/>
  <c r="H7362" i="57"/>
  <c r="G7363" i="57"/>
  <c r="H7363" i="57"/>
  <c r="G7364" i="57"/>
  <c r="H7364" i="57"/>
  <c r="G7365" i="57"/>
  <c r="H7365" i="57"/>
  <c r="G7366" i="57"/>
  <c r="H7366" i="57"/>
  <c r="G7367" i="57"/>
  <c r="H7367" i="57"/>
  <c r="G7368" i="57"/>
  <c r="H7368" i="57"/>
  <c r="G7369" i="57"/>
  <c r="H7369" i="57"/>
  <c r="G7370" i="57"/>
  <c r="H7370" i="57"/>
  <c r="G7371" i="57"/>
  <c r="H7371" i="57"/>
  <c r="G7372" i="57"/>
  <c r="H7372" i="57"/>
  <c r="G7373" i="57"/>
  <c r="H7373" i="57"/>
  <c r="G7374" i="57"/>
  <c r="H7374" i="57"/>
  <c r="G7375" i="57"/>
  <c r="H7375" i="57"/>
  <c r="G7376" i="57"/>
  <c r="H7376" i="57"/>
  <c r="G7377" i="57"/>
  <c r="H7377" i="57"/>
  <c r="G7378" i="57"/>
  <c r="H7378" i="57"/>
  <c r="G7379" i="57"/>
  <c r="H7379" i="57"/>
  <c r="G7380" i="57"/>
  <c r="H7380" i="57"/>
  <c r="G7381" i="57"/>
  <c r="H7381" i="57"/>
  <c r="G7382" i="57"/>
  <c r="H7382" i="57"/>
  <c r="G7383" i="57"/>
  <c r="H7383" i="57"/>
  <c r="G7384" i="57"/>
  <c r="H7384" i="57"/>
  <c r="G7385" i="57"/>
  <c r="H7385" i="57"/>
  <c r="G7386" i="57"/>
  <c r="H7386" i="57"/>
  <c r="G7387" i="57"/>
  <c r="H7387" i="57"/>
  <c r="G7388" i="57"/>
  <c r="H7388" i="57"/>
  <c r="G7389" i="57"/>
  <c r="H7389" i="57"/>
  <c r="G7390" i="57"/>
  <c r="H7390" i="57"/>
  <c r="G7391" i="57"/>
  <c r="H7391" i="57"/>
  <c r="G7392" i="57"/>
  <c r="H7392" i="57"/>
  <c r="G7393" i="57"/>
  <c r="H7393" i="57"/>
  <c r="G7394" i="57"/>
  <c r="H7394" i="57"/>
  <c r="G7395" i="57"/>
  <c r="H7395" i="57"/>
  <c r="G7396" i="57"/>
  <c r="H7396" i="57"/>
  <c r="G7397" i="57"/>
  <c r="H7397" i="57"/>
  <c r="G7398" i="57"/>
  <c r="H7398" i="57"/>
  <c r="G7399" i="57"/>
  <c r="H7399" i="57"/>
  <c r="G7400" i="57"/>
  <c r="H7400" i="57"/>
  <c r="G7401" i="57"/>
  <c r="H7401" i="57"/>
  <c r="G7402" i="57"/>
  <c r="H7402" i="57"/>
  <c r="G7403" i="57"/>
  <c r="H7403" i="57"/>
  <c r="G7404" i="57"/>
  <c r="H7404" i="57"/>
  <c r="G7405" i="57"/>
  <c r="H7405" i="57"/>
  <c r="G7406" i="57"/>
  <c r="H7406" i="57"/>
  <c r="G7407" i="57"/>
  <c r="H7407" i="57"/>
  <c r="G7408" i="57"/>
  <c r="H7408" i="57"/>
  <c r="G7409" i="57"/>
  <c r="H7409" i="57"/>
  <c r="G7410" i="57"/>
  <c r="H7410" i="57"/>
  <c r="G7411" i="57"/>
  <c r="H7411" i="57"/>
  <c r="G7412" i="57"/>
  <c r="H7412" i="57"/>
  <c r="G7413" i="57"/>
  <c r="H7413" i="57"/>
  <c r="G7414" i="57"/>
  <c r="H7414" i="57"/>
  <c r="G7415" i="57"/>
  <c r="H7415" i="57"/>
  <c r="G7416" i="57"/>
  <c r="H7416" i="57"/>
  <c r="G7417" i="57"/>
  <c r="H7417" i="57"/>
  <c r="G7418" i="57"/>
  <c r="H7418" i="57"/>
  <c r="G7419" i="57"/>
  <c r="H7419" i="57"/>
  <c r="G7420" i="57"/>
  <c r="H7420" i="57"/>
  <c r="G7421" i="57"/>
  <c r="H7421" i="57"/>
  <c r="G7422" i="57"/>
  <c r="H7422" i="57"/>
  <c r="G7423" i="57"/>
  <c r="H7423" i="57"/>
  <c r="G7424" i="57"/>
  <c r="H7424" i="57"/>
  <c r="G7425" i="57"/>
  <c r="H7425" i="57"/>
  <c r="G7426" i="57"/>
  <c r="H7426" i="57"/>
  <c r="G7427" i="57"/>
  <c r="H7427" i="57"/>
  <c r="G7428" i="57"/>
  <c r="H7428" i="57"/>
  <c r="G7429" i="57"/>
  <c r="H7429" i="57"/>
  <c r="G7430" i="57"/>
  <c r="H7430" i="57"/>
  <c r="G7431" i="57"/>
  <c r="H7431" i="57"/>
  <c r="G7432" i="57"/>
  <c r="H7432" i="57"/>
  <c r="G7433" i="57"/>
  <c r="H7433" i="57"/>
  <c r="G7434" i="57"/>
  <c r="H7434" i="57"/>
  <c r="G7435" i="57"/>
  <c r="H7435" i="57"/>
  <c r="G7436" i="57"/>
  <c r="H7436" i="57"/>
  <c r="G7437" i="57"/>
  <c r="H7437" i="57"/>
  <c r="G7438" i="57"/>
  <c r="H7438" i="57"/>
  <c r="G7439" i="57"/>
  <c r="H7439" i="57"/>
  <c r="G7440" i="57"/>
  <c r="H7440" i="57"/>
  <c r="G7441" i="57"/>
  <c r="H7441" i="57"/>
  <c r="G7442" i="57"/>
  <c r="H7442" i="57"/>
  <c r="G7443" i="57"/>
  <c r="H7443" i="57"/>
  <c r="G7444" i="57"/>
  <c r="H7444" i="57"/>
  <c r="G7445" i="57"/>
  <c r="H7445" i="57"/>
  <c r="G7446" i="57"/>
  <c r="H7446" i="57"/>
  <c r="G7447" i="57"/>
  <c r="H7447" i="57"/>
  <c r="G7448" i="57"/>
  <c r="H7448" i="57"/>
  <c r="G7449" i="57"/>
  <c r="H7449" i="57"/>
  <c r="G7450" i="57"/>
  <c r="H7450" i="57"/>
  <c r="G7451" i="57"/>
  <c r="H7451" i="57"/>
  <c r="G7452" i="57"/>
  <c r="H7452" i="57"/>
  <c r="G7453" i="57"/>
  <c r="H7453" i="57"/>
  <c r="G7454" i="57"/>
  <c r="H7454" i="57"/>
  <c r="G7455" i="57"/>
  <c r="H7455" i="57"/>
  <c r="G7456" i="57"/>
  <c r="H7456" i="57"/>
  <c r="G7457" i="57"/>
  <c r="H7457" i="57"/>
  <c r="G7458" i="57"/>
  <c r="H7458" i="57"/>
  <c r="G7459" i="57"/>
  <c r="H7459" i="57"/>
  <c r="G7460" i="57"/>
  <c r="H7460" i="57"/>
  <c r="G7461" i="57"/>
  <c r="H7461" i="57"/>
  <c r="G7462" i="57"/>
  <c r="H7462" i="57"/>
  <c r="G7463" i="57"/>
  <c r="H7463" i="57"/>
  <c r="G7464" i="57"/>
  <c r="H7464" i="57"/>
  <c r="G7465" i="57"/>
  <c r="H7465" i="57"/>
  <c r="G7466" i="57"/>
  <c r="H7466" i="57"/>
  <c r="G7467" i="57"/>
  <c r="H7467" i="57"/>
  <c r="G7468" i="57"/>
  <c r="H7468" i="57"/>
  <c r="G7469" i="57"/>
  <c r="H7469" i="57"/>
  <c r="G7470" i="57"/>
  <c r="H7470" i="57"/>
  <c r="G7471" i="57"/>
  <c r="H7471" i="57"/>
  <c r="G7472" i="57"/>
  <c r="H7472" i="57"/>
  <c r="G7473" i="57"/>
  <c r="H7473" i="57"/>
  <c r="G7474" i="57"/>
  <c r="H7474" i="57"/>
  <c r="G7475" i="57"/>
  <c r="H7475" i="57"/>
  <c r="G7476" i="57"/>
  <c r="H7476" i="57"/>
  <c r="G7477" i="57"/>
  <c r="H7477" i="57"/>
  <c r="G7478" i="57"/>
  <c r="H7478" i="57"/>
  <c r="G7479" i="57"/>
  <c r="H7479" i="57"/>
  <c r="G7480" i="57"/>
  <c r="H7480" i="57"/>
  <c r="G7481" i="57"/>
  <c r="H7481" i="57"/>
  <c r="G7482" i="57"/>
  <c r="H7482" i="57"/>
  <c r="G7483" i="57"/>
  <c r="H7483" i="57"/>
  <c r="G7484" i="57"/>
  <c r="H7484" i="57"/>
  <c r="G7485" i="57"/>
  <c r="H7485" i="57"/>
  <c r="G7486" i="57"/>
  <c r="H7486" i="57"/>
  <c r="G7487" i="57"/>
  <c r="H7487" i="57"/>
  <c r="G7488" i="57"/>
  <c r="H7488" i="57"/>
  <c r="G7489" i="57"/>
  <c r="H7489" i="57"/>
  <c r="G7490" i="57"/>
  <c r="H7490" i="57"/>
  <c r="G7491" i="57"/>
  <c r="H7491" i="57"/>
  <c r="G7492" i="57"/>
  <c r="H7492" i="57"/>
  <c r="G7493" i="57"/>
  <c r="H7493" i="57"/>
  <c r="G7494" i="57"/>
  <c r="H7494" i="57"/>
  <c r="G7495" i="57"/>
  <c r="H7495" i="57"/>
  <c r="G7496" i="57"/>
  <c r="H7496" i="57"/>
  <c r="G7497" i="57"/>
  <c r="H7497" i="57"/>
  <c r="G7498" i="57"/>
  <c r="H7498" i="57"/>
  <c r="G7499" i="57"/>
  <c r="H7499" i="57"/>
  <c r="G7500" i="57"/>
  <c r="H7500" i="57"/>
  <c r="G7501" i="57"/>
  <c r="H7501" i="57"/>
  <c r="G7502" i="57"/>
  <c r="H7502" i="57"/>
  <c r="G7503" i="57"/>
  <c r="H7503" i="57"/>
  <c r="G7504" i="57"/>
  <c r="H7504" i="57"/>
  <c r="G7505" i="57"/>
  <c r="H7505" i="57"/>
  <c r="G7506" i="57"/>
  <c r="H7506" i="57"/>
  <c r="G7507" i="57"/>
  <c r="H7507" i="57"/>
  <c r="G7508" i="57"/>
  <c r="H7508" i="57"/>
  <c r="G7509" i="57"/>
  <c r="H7509" i="57"/>
  <c r="G7510" i="57"/>
  <c r="H7510" i="57"/>
  <c r="G7511" i="57"/>
  <c r="H7511" i="57"/>
  <c r="G7512" i="57"/>
  <c r="H7512" i="57"/>
  <c r="G7513" i="57"/>
  <c r="H7513" i="57"/>
  <c r="G7514" i="57"/>
  <c r="H7514" i="57"/>
  <c r="G7515" i="57"/>
  <c r="H7515" i="57"/>
  <c r="G7516" i="57"/>
  <c r="H7516" i="57"/>
  <c r="G7517" i="57"/>
  <c r="H7517" i="57"/>
  <c r="G7518" i="57"/>
  <c r="H7518" i="57"/>
  <c r="G7519" i="57"/>
  <c r="H7519" i="57"/>
  <c r="G7520" i="57"/>
  <c r="H7520" i="57"/>
  <c r="G7521" i="57"/>
  <c r="H7521" i="57"/>
  <c r="G7522" i="57"/>
  <c r="H7522" i="57"/>
  <c r="G7523" i="57"/>
  <c r="H7523" i="57"/>
  <c r="G7524" i="57"/>
  <c r="H7524" i="57"/>
  <c r="G7525" i="57"/>
  <c r="H7525" i="57"/>
  <c r="G7526" i="57"/>
  <c r="H7526" i="57"/>
  <c r="G7527" i="57"/>
  <c r="H7527" i="57"/>
  <c r="G7528" i="57"/>
  <c r="H7528" i="57"/>
  <c r="G7529" i="57"/>
  <c r="H7529" i="57"/>
  <c r="G7530" i="57"/>
  <c r="H7530" i="57"/>
  <c r="G7531" i="57"/>
  <c r="H7531" i="57"/>
  <c r="G7532" i="57"/>
  <c r="H7532" i="57"/>
  <c r="G7533" i="57"/>
  <c r="H7533" i="57"/>
  <c r="G7534" i="57"/>
  <c r="H7534" i="57"/>
  <c r="G7535" i="57"/>
  <c r="H7535" i="57"/>
  <c r="G7536" i="57"/>
  <c r="H7536" i="57"/>
  <c r="G7537" i="57"/>
  <c r="H7537" i="57"/>
  <c r="G7538" i="57"/>
  <c r="H7538" i="57"/>
  <c r="G7539" i="57"/>
  <c r="H7539" i="57"/>
  <c r="G7540" i="57"/>
  <c r="H7540" i="57"/>
  <c r="G7541" i="57"/>
  <c r="H7541" i="57"/>
  <c r="G7542" i="57"/>
  <c r="H7542" i="57"/>
  <c r="G7543" i="57"/>
  <c r="H7543" i="57"/>
  <c r="G7544" i="57"/>
  <c r="H7544" i="57"/>
  <c r="G7545" i="57"/>
  <c r="H7545" i="57"/>
  <c r="G7546" i="57"/>
  <c r="H7546" i="57"/>
  <c r="G7547" i="57"/>
  <c r="H7547" i="57"/>
  <c r="G7548" i="57"/>
  <c r="H7548" i="57"/>
  <c r="G7549" i="57"/>
  <c r="H7549" i="57"/>
  <c r="G7550" i="57"/>
  <c r="H7550" i="57"/>
  <c r="G7551" i="57"/>
  <c r="H7551" i="57"/>
  <c r="G7552" i="57"/>
  <c r="H7552" i="57"/>
  <c r="G7553" i="57"/>
  <c r="H7553" i="57"/>
  <c r="G7554" i="57"/>
  <c r="H7554" i="57"/>
  <c r="G7555" i="57"/>
  <c r="H7555" i="57"/>
  <c r="G7556" i="57"/>
  <c r="H7556" i="57"/>
  <c r="G7557" i="57"/>
  <c r="H7557" i="57"/>
  <c r="G7558" i="57"/>
  <c r="H7558" i="57"/>
  <c r="G7559" i="57"/>
  <c r="H7559" i="57"/>
  <c r="G7560" i="57"/>
  <c r="H7560" i="57"/>
  <c r="G7561" i="57"/>
  <c r="H7561" i="57"/>
  <c r="G7562" i="57"/>
  <c r="H7562" i="57"/>
  <c r="G7563" i="57"/>
  <c r="H7563" i="57"/>
  <c r="G7564" i="57"/>
  <c r="H7564" i="57"/>
  <c r="G7565" i="57"/>
  <c r="H7565" i="57"/>
  <c r="G7566" i="57"/>
  <c r="H7566" i="57"/>
  <c r="G7567" i="57"/>
  <c r="H7567" i="57"/>
  <c r="G7568" i="57"/>
  <c r="H7568" i="57"/>
  <c r="G7569" i="57"/>
  <c r="H7569" i="57"/>
  <c r="G7570" i="57"/>
  <c r="H7570" i="57"/>
  <c r="G7571" i="57"/>
  <c r="H7571" i="57"/>
  <c r="G7572" i="57"/>
  <c r="H7572" i="57"/>
  <c r="G7573" i="57"/>
  <c r="H7573" i="57"/>
  <c r="G7574" i="57"/>
  <c r="H7574" i="57"/>
  <c r="G7575" i="57"/>
  <c r="H7575" i="57"/>
  <c r="G7576" i="57"/>
  <c r="H7576" i="57"/>
  <c r="G7577" i="57"/>
  <c r="H7577" i="57"/>
  <c r="G7578" i="57"/>
  <c r="H7578" i="57"/>
  <c r="G7579" i="57"/>
  <c r="H7579" i="57"/>
  <c r="G7580" i="57"/>
  <c r="H7580" i="57"/>
  <c r="G7581" i="57"/>
  <c r="H7581" i="57"/>
  <c r="G7582" i="57"/>
  <c r="H7582" i="57"/>
  <c r="G7583" i="57"/>
  <c r="H7583" i="57"/>
  <c r="G7584" i="57"/>
  <c r="H7584" i="57"/>
  <c r="G7585" i="57"/>
  <c r="H7585" i="57"/>
  <c r="G7586" i="57"/>
  <c r="H7586" i="57"/>
  <c r="G7587" i="57"/>
  <c r="H7587" i="57"/>
  <c r="G7588" i="57"/>
  <c r="H7588" i="57"/>
  <c r="G7589" i="57"/>
  <c r="H7589" i="57"/>
  <c r="G7590" i="57"/>
  <c r="H7590" i="57"/>
  <c r="G7591" i="57"/>
  <c r="H7591" i="57"/>
  <c r="G7592" i="57"/>
  <c r="H7592" i="57"/>
  <c r="G7593" i="57"/>
  <c r="H7593" i="57"/>
  <c r="G7594" i="57"/>
  <c r="H7594" i="57"/>
  <c r="G7595" i="57"/>
  <c r="H7595" i="57"/>
  <c r="G7596" i="57"/>
  <c r="H7596" i="57"/>
  <c r="G7597" i="57"/>
  <c r="H7597" i="57"/>
  <c r="G7598" i="57"/>
  <c r="H7598" i="57"/>
  <c r="G7599" i="57"/>
  <c r="H7599" i="57"/>
  <c r="G7600" i="57"/>
  <c r="H7600" i="57"/>
  <c r="G7601" i="57"/>
  <c r="H7601" i="57"/>
  <c r="G7602" i="57"/>
  <c r="H7602" i="57"/>
  <c r="G7603" i="57"/>
  <c r="H7603" i="57"/>
  <c r="G7604" i="57"/>
  <c r="H7604" i="57"/>
  <c r="G7605" i="57"/>
  <c r="H7605" i="57"/>
  <c r="G7606" i="57"/>
  <c r="H7606" i="57"/>
  <c r="G7607" i="57"/>
  <c r="H7607" i="57"/>
  <c r="G7608" i="57"/>
  <c r="H7608" i="57"/>
  <c r="G7609" i="57"/>
  <c r="H7609" i="57"/>
  <c r="G7610" i="57"/>
  <c r="H7610" i="57"/>
  <c r="G7611" i="57"/>
  <c r="H7611" i="57"/>
  <c r="G7612" i="57"/>
  <c r="H7612" i="57"/>
  <c r="G7613" i="57"/>
  <c r="H7613" i="57"/>
  <c r="G7614" i="57"/>
  <c r="H7614" i="57"/>
  <c r="G7615" i="57"/>
  <c r="H7615" i="57"/>
  <c r="G7616" i="57"/>
  <c r="H7616" i="57"/>
  <c r="G7617" i="57"/>
  <c r="H7617" i="57"/>
  <c r="G7618" i="57"/>
  <c r="H7618" i="57"/>
  <c r="G7619" i="57"/>
  <c r="H7619" i="57"/>
  <c r="G7620" i="57"/>
  <c r="H7620" i="57"/>
  <c r="G7621" i="57"/>
  <c r="H7621" i="57"/>
  <c r="G7622" i="57"/>
  <c r="H7622" i="57"/>
  <c r="G7623" i="57"/>
  <c r="H7623" i="57"/>
  <c r="G7624" i="57"/>
  <c r="H7624" i="57"/>
  <c r="G7625" i="57"/>
  <c r="H7625" i="57"/>
  <c r="G7626" i="57"/>
  <c r="H7626" i="57"/>
  <c r="G7627" i="57"/>
  <c r="H7627" i="57"/>
  <c r="G7628" i="57"/>
  <c r="H7628" i="57"/>
  <c r="G7629" i="57"/>
  <c r="H7629" i="57"/>
  <c r="G7630" i="57"/>
  <c r="H7630" i="57"/>
  <c r="G7631" i="57"/>
  <c r="H7631" i="57"/>
  <c r="G7632" i="57"/>
  <c r="H7632" i="57"/>
  <c r="G7633" i="57"/>
  <c r="H7633" i="57"/>
  <c r="G7634" i="57"/>
  <c r="H7634" i="57"/>
  <c r="G7635" i="57"/>
  <c r="H7635" i="57"/>
  <c r="G7636" i="57"/>
  <c r="H7636" i="57"/>
  <c r="G7637" i="57"/>
  <c r="H7637" i="57"/>
  <c r="G7638" i="57"/>
  <c r="H7638" i="57"/>
  <c r="G7639" i="57"/>
  <c r="H7639" i="57"/>
  <c r="G7640" i="57"/>
  <c r="H7640" i="57"/>
  <c r="G7641" i="57"/>
  <c r="H7641" i="57"/>
  <c r="G7642" i="57"/>
  <c r="H7642" i="57"/>
  <c r="G7643" i="57"/>
  <c r="H7643" i="57"/>
  <c r="G7644" i="57"/>
  <c r="H7644" i="57"/>
  <c r="G7645" i="57"/>
  <c r="H7645" i="57"/>
  <c r="G7646" i="57"/>
  <c r="H7646" i="57"/>
  <c r="G7647" i="57"/>
  <c r="H7647" i="57"/>
  <c r="G7648" i="57"/>
  <c r="H7648" i="57"/>
  <c r="G7649" i="57"/>
  <c r="H7649" i="57"/>
  <c r="G7650" i="57"/>
  <c r="H7650" i="57"/>
  <c r="G7651" i="57"/>
  <c r="H7651" i="57"/>
  <c r="G7652" i="57"/>
  <c r="H7652" i="57"/>
  <c r="G7653" i="57"/>
  <c r="H7653" i="57"/>
  <c r="G7654" i="57"/>
  <c r="H7654" i="57"/>
  <c r="G7655" i="57"/>
  <c r="H7655" i="57"/>
  <c r="G7656" i="57"/>
  <c r="H7656" i="57"/>
  <c r="G7657" i="57"/>
  <c r="H7657" i="57"/>
  <c r="G7658" i="57"/>
  <c r="H7658" i="57"/>
  <c r="G7659" i="57"/>
  <c r="H7659" i="57"/>
  <c r="G7660" i="57"/>
  <c r="H7660" i="57"/>
  <c r="G7661" i="57"/>
  <c r="H7661" i="57"/>
  <c r="G7662" i="57"/>
  <c r="H7662" i="57"/>
  <c r="G7663" i="57"/>
  <c r="H7663" i="57"/>
  <c r="G7664" i="57"/>
  <c r="H7664" i="57"/>
  <c r="G7665" i="57"/>
  <c r="H7665" i="57"/>
  <c r="G7666" i="57"/>
  <c r="H7666" i="57"/>
  <c r="G7667" i="57"/>
  <c r="H7667" i="57"/>
  <c r="G7668" i="57"/>
  <c r="H7668" i="57"/>
  <c r="G7669" i="57"/>
  <c r="H7669" i="57"/>
  <c r="G7670" i="57"/>
  <c r="H7670" i="57"/>
  <c r="G7671" i="57"/>
  <c r="H7671" i="57"/>
  <c r="G7672" i="57"/>
  <c r="H7672" i="57"/>
  <c r="G7673" i="57"/>
  <c r="H7673" i="57"/>
  <c r="G7674" i="57"/>
  <c r="H7674" i="57"/>
  <c r="G7675" i="57"/>
  <c r="H7675" i="57"/>
  <c r="G7676" i="57"/>
  <c r="H7676" i="57"/>
  <c r="G7677" i="57"/>
  <c r="H7677" i="57"/>
  <c r="G7678" i="57"/>
  <c r="H7678" i="57"/>
  <c r="G7679" i="57"/>
  <c r="H7679" i="57"/>
  <c r="G7680" i="57"/>
  <c r="H7680" i="57"/>
  <c r="G7681" i="57"/>
  <c r="H7681" i="57"/>
  <c r="G7682" i="57"/>
  <c r="H7682" i="57"/>
  <c r="G7683" i="57"/>
  <c r="H7683" i="57"/>
  <c r="G7684" i="57"/>
  <c r="H7684" i="57"/>
  <c r="G7685" i="57"/>
  <c r="H7685" i="57"/>
  <c r="G7686" i="57"/>
  <c r="H7686" i="57"/>
  <c r="G7687" i="57"/>
  <c r="H7687" i="57"/>
  <c r="G7688" i="57"/>
  <c r="H7688" i="57"/>
  <c r="G7689" i="57"/>
  <c r="H7689" i="57"/>
  <c r="G7690" i="57"/>
  <c r="H7690" i="57"/>
  <c r="G7691" i="57"/>
  <c r="H7691" i="57"/>
  <c r="G7692" i="57"/>
  <c r="H7692" i="57"/>
  <c r="G7693" i="57"/>
  <c r="H7693" i="57"/>
  <c r="G7694" i="57"/>
  <c r="H7694" i="57"/>
  <c r="G7695" i="57"/>
  <c r="H7695" i="57"/>
  <c r="G7696" i="57"/>
  <c r="H7696" i="57"/>
  <c r="G7697" i="57"/>
  <c r="H7697" i="57"/>
  <c r="G7698" i="57"/>
  <c r="H7698" i="57"/>
  <c r="G7699" i="57"/>
  <c r="H7699" i="57"/>
  <c r="G7700" i="57"/>
  <c r="H7700" i="57"/>
  <c r="G7701" i="57"/>
  <c r="H7701" i="57"/>
  <c r="G7702" i="57"/>
  <c r="H7702" i="57"/>
  <c r="G7703" i="57"/>
  <c r="H7703" i="57"/>
  <c r="G7704" i="57"/>
  <c r="H7704" i="57"/>
  <c r="G7705" i="57"/>
  <c r="H7705" i="57"/>
  <c r="G7706" i="57"/>
  <c r="H7706" i="57"/>
  <c r="G7707" i="57"/>
  <c r="H7707" i="57"/>
  <c r="G7708" i="57"/>
  <c r="H7708" i="57"/>
  <c r="G7709" i="57"/>
  <c r="H7709" i="57"/>
  <c r="G7710" i="57"/>
  <c r="H7710" i="57"/>
  <c r="G7711" i="57"/>
  <c r="H7711" i="57"/>
  <c r="G7712" i="57"/>
  <c r="H7712" i="57"/>
  <c r="G7713" i="57"/>
  <c r="H7713" i="57"/>
  <c r="G7714" i="57"/>
  <c r="H7714" i="57"/>
  <c r="G7715" i="57"/>
  <c r="H7715" i="57"/>
  <c r="G7716" i="57"/>
  <c r="H7716" i="57"/>
  <c r="G7717" i="57"/>
  <c r="H7717" i="57"/>
  <c r="G7718" i="57"/>
  <c r="H7718" i="57"/>
  <c r="G7719" i="57"/>
  <c r="H7719" i="57"/>
  <c r="G7720" i="57"/>
  <c r="H7720" i="57"/>
  <c r="G7721" i="57"/>
  <c r="H7721" i="57"/>
  <c r="G7722" i="57"/>
  <c r="H7722" i="57"/>
  <c r="G7723" i="57"/>
  <c r="H7723" i="57"/>
  <c r="G7724" i="57"/>
  <c r="H7724" i="57"/>
  <c r="G7725" i="57"/>
  <c r="H7725" i="57"/>
  <c r="G7726" i="57"/>
  <c r="H7726" i="57"/>
  <c r="G7727" i="57"/>
  <c r="H7727" i="57"/>
  <c r="G7728" i="57"/>
  <c r="H7728" i="57"/>
  <c r="G7729" i="57"/>
  <c r="H7729" i="57"/>
  <c r="G7730" i="57"/>
  <c r="H7730" i="57"/>
  <c r="G7731" i="57"/>
  <c r="H7731" i="57"/>
  <c r="G7732" i="57"/>
  <c r="H7732" i="57"/>
  <c r="G7733" i="57"/>
  <c r="H7733" i="57"/>
  <c r="G7734" i="57"/>
  <c r="H7734" i="57"/>
  <c r="G7735" i="57"/>
  <c r="H7735" i="57"/>
  <c r="G7736" i="57"/>
  <c r="H7736" i="57"/>
  <c r="G7737" i="57"/>
  <c r="H7737" i="57"/>
  <c r="G7738" i="57"/>
  <c r="H7738" i="57"/>
  <c r="G7739" i="57"/>
  <c r="H7739" i="57"/>
  <c r="G7740" i="57"/>
  <c r="H7740" i="57"/>
  <c r="G7741" i="57"/>
  <c r="H7741" i="57"/>
  <c r="G7742" i="57"/>
  <c r="H7742" i="57"/>
  <c r="G7743" i="57"/>
  <c r="H7743" i="57"/>
  <c r="G7744" i="57"/>
  <c r="H7744" i="57"/>
  <c r="G7745" i="57"/>
  <c r="H7745" i="57"/>
  <c r="G7746" i="57"/>
  <c r="H7746" i="57"/>
  <c r="G7747" i="57"/>
  <c r="H7747" i="57"/>
  <c r="G7748" i="57"/>
  <c r="H7748" i="57"/>
  <c r="G7749" i="57"/>
  <c r="H7749" i="57"/>
  <c r="G7750" i="57"/>
  <c r="H7750" i="57"/>
  <c r="G7751" i="57"/>
  <c r="H7751" i="57"/>
  <c r="G7752" i="57"/>
  <c r="H7752" i="57"/>
  <c r="G7753" i="57"/>
  <c r="H7753" i="57"/>
  <c r="G7754" i="57"/>
  <c r="H7754" i="57"/>
  <c r="G7755" i="57"/>
  <c r="H7755" i="57"/>
  <c r="G7756" i="57"/>
  <c r="H7756" i="57"/>
  <c r="G7757" i="57"/>
  <c r="H7757" i="57"/>
  <c r="G7758" i="57"/>
  <c r="H7758" i="57"/>
  <c r="G7759" i="57"/>
  <c r="H7759" i="57"/>
  <c r="G7760" i="57"/>
  <c r="H7760" i="57"/>
  <c r="G7761" i="57"/>
  <c r="H7761" i="57"/>
  <c r="G7762" i="57"/>
  <c r="H7762" i="57"/>
  <c r="G7763" i="57"/>
  <c r="H7763" i="57"/>
  <c r="G7764" i="57"/>
  <c r="H7764" i="57"/>
  <c r="G7765" i="57"/>
  <c r="H7765" i="57"/>
  <c r="G7766" i="57"/>
  <c r="H7766" i="57"/>
  <c r="G7767" i="57"/>
  <c r="H7767" i="57"/>
  <c r="G7768" i="57"/>
  <c r="H7768" i="57"/>
  <c r="G7769" i="57"/>
  <c r="H7769" i="57"/>
  <c r="G7770" i="57"/>
  <c r="H7770" i="57"/>
  <c r="G7771" i="57"/>
  <c r="H7771" i="57"/>
  <c r="G7772" i="57"/>
  <c r="H7772" i="57"/>
  <c r="G7773" i="57"/>
  <c r="H7773" i="57"/>
  <c r="G7774" i="57"/>
  <c r="H7774" i="57"/>
  <c r="G7775" i="57"/>
  <c r="H7775" i="57"/>
  <c r="G7776" i="57"/>
  <c r="H7776" i="57"/>
  <c r="G7777" i="57"/>
  <c r="H7777" i="57"/>
  <c r="G7778" i="57"/>
  <c r="H7778" i="57"/>
  <c r="G7779" i="57"/>
  <c r="H7779" i="57"/>
  <c r="G7780" i="57"/>
  <c r="H7780" i="57"/>
  <c r="G7781" i="57"/>
  <c r="H7781" i="57"/>
  <c r="G7782" i="57"/>
  <c r="H7782" i="57"/>
  <c r="G7783" i="57"/>
  <c r="H7783" i="57"/>
  <c r="G7784" i="57"/>
  <c r="H7784" i="57"/>
  <c r="G7785" i="57"/>
  <c r="H7785" i="57"/>
  <c r="G7786" i="57"/>
  <c r="H7786" i="57"/>
  <c r="G7787" i="57"/>
  <c r="H7787" i="57"/>
  <c r="G7788" i="57"/>
  <c r="H7788" i="57"/>
  <c r="G7789" i="57"/>
  <c r="H7789" i="57"/>
  <c r="G7790" i="57"/>
  <c r="H7790" i="57"/>
  <c r="G7791" i="57"/>
  <c r="H7791" i="57"/>
  <c r="G7792" i="57"/>
  <c r="H7792" i="57"/>
  <c r="G7793" i="57"/>
  <c r="H7793" i="57"/>
  <c r="G7794" i="57"/>
  <c r="H7794" i="57"/>
  <c r="G7795" i="57"/>
  <c r="H7795" i="57"/>
  <c r="G7796" i="57"/>
  <c r="H7796" i="57"/>
  <c r="G7797" i="57"/>
  <c r="H7797" i="57"/>
  <c r="G7798" i="57"/>
  <c r="H7798" i="57"/>
  <c r="G7799" i="57"/>
  <c r="H7799" i="57"/>
  <c r="G7800" i="57"/>
  <c r="H7800" i="57"/>
  <c r="G7801" i="57"/>
  <c r="H7801" i="57"/>
  <c r="G7802" i="57"/>
  <c r="H7802" i="57"/>
  <c r="G7803" i="57"/>
  <c r="H7803" i="57"/>
  <c r="G7804" i="57"/>
  <c r="H7804" i="57"/>
  <c r="G7805" i="57"/>
  <c r="H7805" i="57"/>
  <c r="G7806" i="57"/>
  <c r="H7806" i="57"/>
  <c r="G7807" i="57"/>
  <c r="H7807" i="57"/>
  <c r="G7808" i="57"/>
  <c r="H7808" i="57"/>
  <c r="G7809" i="57"/>
  <c r="H7809" i="57"/>
  <c r="G7810" i="57"/>
  <c r="H7810" i="57"/>
  <c r="G7811" i="57"/>
  <c r="H7811" i="57"/>
  <c r="G7812" i="57"/>
  <c r="H7812" i="57"/>
  <c r="G7813" i="57"/>
  <c r="H7813" i="57"/>
  <c r="G7814" i="57"/>
  <c r="H7814" i="57"/>
  <c r="G7815" i="57"/>
  <c r="H7815" i="57"/>
  <c r="G7816" i="57"/>
  <c r="H7816" i="57"/>
  <c r="G7817" i="57"/>
  <c r="H7817" i="57"/>
  <c r="G7818" i="57"/>
  <c r="H7818" i="57"/>
  <c r="G7819" i="57"/>
  <c r="H7819" i="57"/>
  <c r="G7820" i="57"/>
  <c r="H7820" i="57"/>
  <c r="G7821" i="57"/>
  <c r="H7821" i="57"/>
  <c r="G7822" i="57"/>
  <c r="H7822" i="57"/>
  <c r="G7823" i="57"/>
  <c r="H7823" i="57"/>
  <c r="G7824" i="57"/>
  <c r="H7824" i="57"/>
  <c r="G7825" i="57"/>
  <c r="H7825" i="57"/>
  <c r="G7826" i="57"/>
  <c r="H7826" i="57"/>
  <c r="G7827" i="57"/>
  <c r="H7827" i="57"/>
  <c r="G7828" i="57"/>
  <c r="H7828" i="57"/>
  <c r="G7829" i="57"/>
  <c r="H7829" i="57"/>
  <c r="G7830" i="57"/>
  <c r="H7830" i="57"/>
  <c r="G7831" i="57"/>
  <c r="H7831" i="57"/>
  <c r="G7832" i="57"/>
  <c r="H7832" i="57"/>
  <c r="G7833" i="57"/>
  <c r="H7833" i="57"/>
  <c r="G7834" i="57"/>
  <c r="H7834" i="57"/>
  <c r="G7835" i="57"/>
  <c r="H7835" i="57"/>
  <c r="G7836" i="57"/>
  <c r="H7836" i="57"/>
  <c r="G7837" i="57"/>
  <c r="H7837" i="57"/>
  <c r="G7838" i="57"/>
  <c r="H7838" i="57"/>
  <c r="G7839" i="57"/>
  <c r="H7839" i="57"/>
  <c r="G7840" i="57"/>
  <c r="H7840" i="57"/>
  <c r="G7841" i="57"/>
  <c r="H7841" i="57"/>
  <c r="G7842" i="57"/>
  <c r="H7842" i="57"/>
  <c r="G7843" i="57"/>
  <c r="H7843" i="57"/>
  <c r="G7844" i="57"/>
  <c r="H7844" i="57"/>
  <c r="G7845" i="57"/>
  <c r="H7845" i="57"/>
  <c r="G7846" i="57"/>
  <c r="H7846" i="57"/>
  <c r="G7847" i="57"/>
  <c r="H7847" i="57"/>
  <c r="G7848" i="57"/>
  <c r="H7848" i="57"/>
  <c r="G7849" i="57"/>
  <c r="H7849" i="57"/>
  <c r="G7850" i="57"/>
  <c r="H7850" i="57"/>
  <c r="G7851" i="57"/>
  <c r="H7851" i="57"/>
  <c r="G7852" i="57"/>
  <c r="H7852" i="57"/>
  <c r="G7853" i="57"/>
  <c r="H7853" i="57"/>
  <c r="G7854" i="57"/>
  <c r="H7854" i="57"/>
  <c r="G7855" i="57"/>
  <c r="H7855" i="57"/>
  <c r="G7856" i="57"/>
  <c r="H7856" i="57"/>
  <c r="G7857" i="57"/>
  <c r="H7857" i="57"/>
  <c r="G7858" i="57"/>
  <c r="H7858" i="57"/>
  <c r="G7859" i="57"/>
  <c r="H7859" i="57"/>
  <c r="G7860" i="57"/>
  <c r="H7860" i="57"/>
  <c r="G7861" i="57"/>
  <c r="H7861" i="57"/>
  <c r="G7862" i="57"/>
  <c r="H7862" i="57"/>
  <c r="G7863" i="57"/>
  <c r="H7863" i="57"/>
  <c r="G7864" i="57"/>
  <c r="H7864" i="57"/>
  <c r="G7865" i="57"/>
  <c r="H7865" i="57"/>
  <c r="G7866" i="57"/>
  <c r="H7866" i="57"/>
  <c r="G7867" i="57"/>
  <c r="H7867" i="57"/>
  <c r="G7868" i="57"/>
  <c r="H7868" i="57"/>
  <c r="G7869" i="57"/>
  <c r="H7869" i="57"/>
  <c r="G7870" i="57"/>
  <c r="H7870" i="57"/>
  <c r="G7871" i="57"/>
  <c r="H7871" i="57"/>
  <c r="G7872" i="57"/>
  <c r="H7872" i="57"/>
  <c r="G7873" i="57"/>
  <c r="H7873" i="57"/>
  <c r="G7874" i="57"/>
  <c r="H7874" i="57"/>
  <c r="G7875" i="57"/>
  <c r="H7875" i="57"/>
  <c r="G7876" i="57"/>
  <c r="H7876" i="57"/>
  <c r="G7877" i="57"/>
  <c r="H7877" i="57"/>
  <c r="G7878" i="57"/>
  <c r="H7878" i="57"/>
  <c r="G7879" i="57"/>
  <c r="H7879" i="57"/>
  <c r="G7880" i="57"/>
  <c r="H7880" i="57"/>
  <c r="G7881" i="57"/>
  <c r="H7881" i="57"/>
  <c r="G7882" i="57"/>
  <c r="H7882" i="57"/>
  <c r="G7883" i="57"/>
  <c r="H7883" i="57"/>
  <c r="G7884" i="57"/>
  <c r="H7884" i="57"/>
  <c r="G7885" i="57"/>
  <c r="H7885" i="57"/>
  <c r="G7886" i="57"/>
  <c r="H7886" i="57"/>
  <c r="G7887" i="57"/>
  <c r="H7887" i="57"/>
  <c r="G7888" i="57"/>
  <c r="H7888" i="57"/>
  <c r="G7889" i="57"/>
  <c r="H7889" i="57"/>
  <c r="G7890" i="57"/>
  <c r="H7890" i="57"/>
  <c r="G7891" i="57"/>
  <c r="H7891" i="57"/>
  <c r="G7892" i="57"/>
  <c r="H7892" i="57"/>
  <c r="G7893" i="57"/>
  <c r="H7893" i="57"/>
  <c r="G7894" i="57"/>
  <c r="H7894" i="57"/>
  <c r="G7895" i="57"/>
  <c r="H7895" i="57"/>
  <c r="G7896" i="57"/>
  <c r="H7896" i="57"/>
  <c r="G7897" i="57"/>
  <c r="H7897" i="57"/>
  <c r="G7898" i="57"/>
  <c r="H7898" i="57"/>
  <c r="G7899" i="57"/>
  <c r="H7899" i="57"/>
  <c r="G7900" i="57"/>
  <c r="H7900" i="57"/>
  <c r="G7901" i="57"/>
  <c r="H7901" i="57"/>
  <c r="G7902" i="57"/>
  <c r="H7902" i="57"/>
  <c r="G7903" i="57"/>
  <c r="H7903" i="57"/>
  <c r="G7904" i="57"/>
  <c r="H7904" i="57"/>
  <c r="G7905" i="57"/>
  <c r="H7905" i="57"/>
  <c r="G7906" i="57"/>
  <c r="H7906" i="57"/>
  <c r="G7907" i="57"/>
  <c r="H7907" i="57"/>
  <c r="G7908" i="57"/>
  <c r="H7908" i="57"/>
  <c r="G7909" i="57"/>
  <c r="H7909" i="57"/>
  <c r="G7910" i="57"/>
  <c r="H7910" i="57"/>
  <c r="G7911" i="57"/>
  <c r="H7911" i="57"/>
  <c r="G7912" i="57"/>
  <c r="H7912" i="57"/>
  <c r="G7913" i="57"/>
  <c r="H7913" i="57"/>
  <c r="G7914" i="57"/>
  <c r="H7914" i="57"/>
  <c r="G7915" i="57"/>
  <c r="H7915" i="57"/>
  <c r="G7916" i="57"/>
  <c r="H7916" i="57"/>
  <c r="G7917" i="57"/>
  <c r="H7917" i="57"/>
  <c r="G7918" i="57"/>
  <c r="H7918" i="57"/>
  <c r="G7919" i="57"/>
  <c r="H7919" i="57"/>
  <c r="G7920" i="57"/>
  <c r="H7920" i="57"/>
  <c r="G7921" i="57"/>
  <c r="H7921" i="57"/>
  <c r="G7922" i="57"/>
  <c r="H7922" i="57"/>
  <c r="G7923" i="57"/>
  <c r="H7923" i="57"/>
  <c r="G7924" i="57"/>
  <c r="H7924" i="57"/>
  <c r="G7925" i="57"/>
  <c r="H7925" i="57"/>
  <c r="G7926" i="57"/>
  <c r="H7926" i="57"/>
  <c r="G7927" i="57"/>
  <c r="H7927" i="57"/>
  <c r="G7928" i="57"/>
  <c r="H7928" i="57"/>
  <c r="G7929" i="57"/>
  <c r="H7929" i="57"/>
  <c r="G7930" i="57"/>
  <c r="H7930" i="57"/>
  <c r="G7931" i="57"/>
  <c r="H7931" i="57"/>
  <c r="G7932" i="57"/>
  <c r="H7932" i="57"/>
  <c r="G7933" i="57"/>
  <c r="H7933" i="57"/>
  <c r="G7934" i="57"/>
  <c r="H7934" i="57"/>
  <c r="G7935" i="57"/>
  <c r="H7935" i="57"/>
  <c r="G7936" i="57"/>
  <c r="H7936" i="57"/>
  <c r="G7937" i="57"/>
  <c r="H7937" i="57"/>
  <c r="G7938" i="57"/>
  <c r="H7938" i="57"/>
  <c r="G7939" i="57"/>
  <c r="H7939" i="57"/>
  <c r="G7940" i="57"/>
  <c r="H7940" i="57"/>
  <c r="G7941" i="57"/>
  <c r="H7941" i="57"/>
  <c r="G7942" i="57"/>
  <c r="H7942" i="57"/>
  <c r="G7943" i="57"/>
  <c r="H7943" i="57"/>
  <c r="G7944" i="57"/>
  <c r="H7944" i="57"/>
  <c r="G7945" i="57"/>
  <c r="H7945" i="57"/>
  <c r="G7946" i="57"/>
  <c r="H7946" i="57"/>
  <c r="G7947" i="57"/>
  <c r="H7947" i="57"/>
  <c r="G7948" i="57"/>
  <c r="H7948" i="57"/>
  <c r="G7949" i="57"/>
  <c r="H7949" i="57"/>
  <c r="G7950" i="57"/>
  <c r="H7950" i="57"/>
  <c r="G7951" i="57"/>
  <c r="H7951" i="57"/>
  <c r="G7952" i="57"/>
  <c r="H7952" i="57"/>
  <c r="G7953" i="57"/>
  <c r="H7953" i="57"/>
  <c r="G7954" i="57"/>
  <c r="H7954" i="57"/>
  <c r="G7955" i="57"/>
  <c r="H7955" i="57"/>
  <c r="G7956" i="57"/>
  <c r="H7956" i="57"/>
  <c r="G7957" i="57"/>
  <c r="H7957" i="57"/>
  <c r="G7958" i="57"/>
  <c r="H7958" i="57"/>
  <c r="G7959" i="57"/>
  <c r="H7959" i="57"/>
  <c r="G7960" i="57"/>
  <c r="H7960" i="57"/>
  <c r="G7961" i="57"/>
  <c r="H7961" i="57"/>
  <c r="G7962" i="57"/>
  <c r="H7962" i="57"/>
  <c r="G7963" i="57"/>
  <c r="H7963" i="57"/>
  <c r="G7964" i="57"/>
  <c r="H7964" i="57"/>
  <c r="G7965" i="57"/>
  <c r="H7965" i="57"/>
  <c r="G7966" i="57"/>
  <c r="H7966" i="57"/>
  <c r="G7967" i="57"/>
  <c r="H7967" i="57"/>
  <c r="G7968" i="57"/>
  <c r="H7968" i="57"/>
  <c r="G7969" i="57"/>
  <c r="H7969" i="57"/>
  <c r="G7970" i="57"/>
  <c r="H7970" i="57"/>
  <c r="G7971" i="57"/>
  <c r="H7971" i="57"/>
  <c r="G7972" i="57"/>
  <c r="H7972" i="57"/>
  <c r="G7973" i="57"/>
  <c r="H7973" i="57"/>
  <c r="G7974" i="57"/>
  <c r="H7974" i="57"/>
  <c r="G7975" i="57"/>
  <c r="H7975" i="57"/>
  <c r="G7976" i="57"/>
  <c r="H7976" i="57"/>
  <c r="G7977" i="57"/>
  <c r="H7977" i="57"/>
  <c r="G7978" i="57"/>
  <c r="H7978" i="57"/>
  <c r="G7979" i="57"/>
  <c r="H7979" i="57"/>
  <c r="G7980" i="57"/>
  <c r="H7980" i="57"/>
  <c r="G7981" i="57"/>
  <c r="H7981" i="57"/>
  <c r="G7982" i="57"/>
  <c r="H7982" i="57"/>
  <c r="G7983" i="57"/>
  <c r="H7983" i="57"/>
  <c r="G7984" i="57"/>
  <c r="H7984" i="57"/>
  <c r="G7985" i="57"/>
  <c r="H7985" i="57"/>
  <c r="G7986" i="57"/>
  <c r="H7986" i="57"/>
  <c r="G7987" i="57"/>
  <c r="H7987" i="57"/>
  <c r="G7988" i="57"/>
  <c r="H7988" i="57"/>
  <c r="G7989" i="57"/>
  <c r="H7989" i="57"/>
  <c r="G7990" i="57"/>
  <c r="H7990" i="57"/>
  <c r="G7991" i="57"/>
  <c r="H7991" i="57"/>
  <c r="G7992" i="57"/>
  <c r="H7992" i="57"/>
  <c r="G7993" i="57"/>
  <c r="H7993" i="57"/>
  <c r="G7994" i="57"/>
  <c r="H7994" i="57"/>
  <c r="G7995" i="57"/>
  <c r="H7995" i="57"/>
  <c r="G7996" i="57"/>
  <c r="H7996" i="57"/>
  <c r="G7997" i="57"/>
  <c r="H7997" i="57"/>
  <c r="G7998" i="57"/>
  <c r="H7998" i="57"/>
  <c r="G7999" i="57"/>
  <c r="H7999" i="57"/>
  <c r="G8000" i="57"/>
  <c r="H8000" i="57"/>
  <c r="G8001" i="57"/>
  <c r="H8001" i="57"/>
  <c r="G8002" i="57"/>
  <c r="H8002" i="57"/>
  <c r="G8003" i="57"/>
  <c r="H8003" i="57"/>
  <c r="G8004" i="57"/>
  <c r="H8004" i="57"/>
  <c r="G8005" i="57"/>
  <c r="H8005" i="57"/>
  <c r="G8006" i="57"/>
  <c r="H8006" i="57"/>
  <c r="G8007" i="57"/>
  <c r="H8007" i="57"/>
  <c r="G8008" i="57"/>
  <c r="H8008" i="57"/>
  <c r="G8009" i="57"/>
  <c r="H8009" i="57"/>
  <c r="G8010" i="57"/>
  <c r="H8010" i="57"/>
  <c r="G8011" i="57"/>
  <c r="H8011" i="57"/>
  <c r="G8012" i="57"/>
  <c r="H8012" i="57"/>
  <c r="G8013" i="57"/>
  <c r="H8013" i="57"/>
  <c r="G8014" i="57"/>
  <c r="H8014" i="57"/>
  <c r="G8015" i="57"/>
  <c r="H8015" i="57"/>
  <c r="G8016" i="57"/>
  <c r="H8016" i="57"/>
  <c r="G8017" i="57"/>
  <c r="H8017" i="57"/>
  <c r="G8018" i="57"/>
  <c r="H8018" i="57"/>
  <c r="G8019" i="57"/>
  <c r="H8019" i="57"/>
  <c r="G8020" i="57"/>
  <c r="H8020" i="57"/>
  <c r="G8021" i="57"/>
  <c r="H8021" i="57"/>
  <c r="G8022" i="57"/>
  <c r="H8022" i="57"/>
  <c r="G8023" i="57"/>
  <c r="H8023" i="57"/>
  <c r="G8024" i="57"/>
  <c r="H8024" i="57"/>
  <c r="G8025" i="57"/>
  <c r="H8025" i="57"/>
  <c r="G8026" i="57"/>
  <c r="H8026" i="57"/>
  <c r="G8027" i="57"/>
  <c r="H8027" i="57"/>
  <c r="G8028" i="57"/>
  <c r="H8028" i="57"/>
  <c r="G8029" i="57"/>
  <c r="H8029" i="57"/>
  <c r="G8030" i="57"/>
  <c r="H8030" i="57"/>
  <c r="G8031" i="57"/>
  <c r="H8031" i="57"/>
  <c r="G8032" i="57"/>
  <c r="H8032" i="57"/>
  <c r="G8033" i="57"/>
  <c r="H8033" i="57"/>
  <c r="G8034" i="57"/>
  <c r="H8034" i="57"/>
  <c r="G8035" i="57"/>
  <c r="H8035" i="57"/>
  <c r="G8036" i="57"/>
  <c r="H8036" i="57"/>
  <c r="G8037" i="57"/>
  <c r="H8037" i="57"/>
  <c r="G8038" i="57"/>
  <c r="H8038" i="57"/>
  <c r="G8039" i="57"/>
  <c r="H8039" i="57"/>
  <c r="G8040" i="57"/>
  <c r="H8040" i="57"/>
  <c r="G8041" i="57"/>
  <c r="H8041" i="57"/>
  <c r="G8042" i="57"/>
  <c r="H8042" i="57"/>
  <c r="G8043" i="57"/>
  <c r="H8043" i="57"/>
  <c r="G8044" i="57"/>
  <c r="H8044" i="57"/>
  <c r="G8045" i="57"/>
  <c r="H8045" i="57"/>
  <c r="G8046" i="57"/>
  <c r="H8046" i="57"/>
  <c r="G8047" i="57"/>
  <c r="H8047" i="57"/>
  <c r="G8048" i="57"/>
  <c r="H8048" i="57"/>
  <c r="G8049" i="57"/>
  <c r="H8049" i="57"/>
  <c r="G8050" i="57"/>
  <c r="H8050" i="57"/>
  <c r="G8051" i="57"/>
  <c r="H8051" i="57"/>
  <c r="G8052" i="57"/>
  <c r="H8052" i="57"/>
  <c r="G8053" i="57"/>
  <c r="H8053" i="57"/>
  <c r="G8054" i="57"/>
  <c r="H8054" i="57"/>
  <c r="G8055" i="57"/>
  <c r="H8055" i="57"/>
  <c r="G8056" i="57"/>
  <c r="H8056" i="57"/>
  <c r="G8057" i="57"/>
  <c r="H8057" i="57"/>
  <c r="G8058" i="57"/>
  <c r="H8058" i="57"/>
  <c r="G8059" i="57"/>
  <c r="H8059" i="57"/>
  <c r="G8060" i="57"/>
  <c r="H8060" i="57"/>
  <c r="G8061" i="57"/>
  <c r="H8061" i="57"/>
  <c r="G8062" i="57"/>
  <c r="H8062" i="57"/>
  <c r="G8063" i="57"/>
  <c r="H8063" i="57"/>
  <c r="G8064" i="57"/>
  <c r="H8064" i="57"/>
  <c r="G8065" i="57"/>
  <c r="H8065" i="57"/>
  <c r="G8066" i="57"/>
  <c r="H8066" i="57"/>
  <c r="G8067" i="57"/>
  <c r="H8067" i="57"/>
  <c r="G8068" i="57"/>
  <c r="H8068" i="57"/>
  <c r="G8069" i="57"/>
  <c r="H8069" i="57"/>
  <c r="G8070" i="57"/>
  <c r="H8070" i="57"/>
  <c r="G8071" i="57"/>
  <c r="H8071" i="57"/>
  <c r="G8072" i="57"/>
  <c r="H8072" i="57"/>
  <c r="G8073" i="57"/>
  <c r="H8073" i="57"/>
  <c r="G8074" i="57"/>
  <c r="H8074" i="57"/>
  <c r="G8075" i="57"/>
  <c r="H8075" i="57"/>
  <c r="G8076" i="57"/>
  <c r="H8076" i="57"/>
  <c r="G8077" i="57"/>
  <c r="H8077" i="57"/>
  <c r="G8078" i="57"/>
  <c r="H8078" i="57"/>
  <c r="G8079" i="57"/>
  <c r="H8079" i="57"/>
  <c r="G8080" i="57"/>
  <c r="H8080" i="57"/>
  <c r="G8081" i="57"/>
  <c r="H8081" i="57"/>
  <c r="G8082" i="57"/>
  <c r="H8082" i="57"/>
  <c r="G8083" i="57"/>
  <c r="H8083" i="57"/>
  <c r="G8084" i="57"/>
  <c r="H8084" i="57"/>
  <c r="G8085" i="57"/>
  <c r="H8085" i="57"/>
  <c r="G8086" i="57"/>
  <c r="H8086" i="57"/>
  <c r="G8087" i="57"/>
  <c r="H8087" i="57"/>
  <c r="G8088" i="57"/>
  <c r="H8088" i="57"/>
  <c r="G8089" i="57"/>
  <c r="H8089" i="57"/>
  <c r="G8090" i="57"/>
  <c r="H8090" i="57"/>
  <c r="G8091" i="57"/>
  <c r="H8091" i="57"/>
  <c r="G8092" i="57"/>
  <c r="H8092" i="57"/>
  <c r="G8093" i="57"/>
  <c r="H8093" i="57"/>
  <c r="G8094" i="57"/>
  <c r="H8094" i="57"/>
  <c r="G8095" i="57"/>
  <c r="H8095" i="57"/>
  <c r="G8096" i="57"/>
  <c r="H8096" i="57"/>
  <c r="G8097" i="57"/>
  <c r="H8097" i="57"/>
  <c r="G8098" i="57"/>
  <c r="H8098" i="57"/>
  <c r="G8099" i="57"/>
  <c r="H8099" i="57"/>
  <c r="G8100" i="57"/>
  <c r="H8100" i="57"/>
  <c r="G8101" i="57"/>
  <c r="H8101" i="57"/>
  <c r="G8102" i="57"/>
  <c r="H8102" i="57"/>
  <c r="G8103" i="57"/>
  <c r="H8103" i="57"/>
  <c r="G8104" i="57"/>
  <c r="H8104" i="57"/>
  <c r="G8105" i="57"/>
  <c r="H8105" i="57"/>
  <c r="G8106" i="57"/>
  <c r="H8106" i="57"/>
  <c r="G8107" i="57"/>
  <c r="H8107" i="57"/>
  <c r="G8108" i="57"/>
  <c r="H8108" i="57"/>
  <c r="G8109" i="57"/>
  <c r="H8109" i="57"/>
  <c r="G8110" i="57"/>
  <c r="H8110" i="57"/>
  <c r="G8111" i="57"/>
  <c r="H8111" i="57"/>
  <c r="G8112" i="57"/>
  <c r="H8112" i="57"/>
  <c r="G8113" i="57"/>
  <c r="H8113" i="57"/>
  <c r="G8114" i="57"/>
  <c r="H8114" i="57"/>
  <c r="G8115" i="57"/>
  <c r="H8115" i="57"/>
  <c r="G8116" i="57"/>
  <c r="H8116" i="57"/>
  <c r="G8117" i="57"/>
  <c r="H8117" i="57"/>
  <c r="G8118" i="57"/>
  <c r="H8118" i="57"/>
  <c r="G8119" i="57"/>
  <c r="H8119" i="57"/>
  <c r="G8120" i="57"/>
  <c r="H8120" i="57"/>
  <c r="G8121" i="57"/>
  <c r="H8121" i="57"/>
  <c r="G8122" i="57"/>
  <c r="H8122" i="57"/>
  <c r="G8123" i="57"/>
  <c r="H8123" i="57"/>
  <c r="G8124" i="57"/>
  <c r="H8124" i="57"/>
  <c r="G8125" i="57"/>
  <c r="H8125" i="57"/>
  <c r="G8126" i="57"/>
  <c r="H8126" i="57"/>
  <c r="G8127" i="57"/>
  <c r="H8127" i="57"/>
  <c r="G8128" i="57"/>
  <c r="H8128" i="57"/>
  <c r="G8129" i="57"/>
  <c r="H8129" i="57"/>
  <c r="G8130" i="57"/>
  <c r="H8130" i="57"/>
  <c r="G8131" i="57"/>
  <c r="H8131" i="57"/>
  <c r="G8132" i="57"/>
  <c r="H8132" i="57"/>
  <c r="G8133" i="57"/>
  <c r="H8133" i="57"/>
  <c r="G8134" i="57"/>
  <c r="H8134" i="57"/>
  <c r="G8135" i="57"/>
  <c r="H8135" i="57"/>
  <c r="G8136" i="57"/>
  <c r="H8136" i="57"/>
  <c r="G8137" i="57"/>
  <c r="H8137" i="57"/>
  <c r="G8138" i="57"/>
  <c r="H8138" i="57"/>
  <c r="G8139" i="57"/>
  <c r="H8139" i="57"/>
  <c r="G8140" i="57"/>
  <c r="H8140" i="57"/>
  <c r="G8141" i="57"/>
  <c r="H8141" i="57"/>
  <c r="G8142" i="57"/>
  <c r="H8142" i="57"/>
  <c r="G8143" i="57"/>
  <c r="H8143" i="57"/>
  <c r="G8144" i="57"/>
  <c r="H8144" i="57"/>
  <c r="G8145" i="57"/>
  <c r="H8145" i="57"/>
  <c r="G8146" i="57"/>
  <c r="H8146" i="57"/>
  <c r="G8147" i="57"/>
  <c r="H8147" i="57"/>
  <c r="G8148" i="57"/>
  <c r="H8148" i="57"/>
  <c r="G8149" i="57"/>
  <c r="H8149" i="57"/>
  <c r="G8150" i="57"/>
  <c r="H8150" i="57"/>
  <c r="G8151" i="57"/>
  <c r="H8151" i="57"/>
  <c r="G8152" i="57"/>
  <c r="H8152" i="57"/>
  <c r="G8153" i="57"/>
  <c r="H8153" i="57"/>
  <c r="G8154" i="57"/>
  <c r="H8154" i="57"/>
  <c r="G8155" i="57"/>
  <c r="H8155" i="57"/>
  <c r="G8156" i="57"/>
  <c r="H8156" i="57"/>
  <c r="G8157" i="57"/>
  <c r="H8157" i="57"/>
  <c r="G8158" i="57"/>
  <c r="H8158" i="57"/>
  <c r="G8159" i="57"/>
  <c r="H8159" i="57"/>
  <c r="G8160" i="57"/>
  <c r="H8160" i="57"/>
  <c r="G8161" i="57"/>
  <c r="H8161" i="57"/>
  <c r="G8162" i="57"/>
  <c r="H8162" i="57"/>
  <c r="G8163" i="57"/>
  <c r="H8163" i="57"/>
  <c r="G8164" i="57"/>
  <c r="H8164" i="57"/>
  <c r="G8165" i="57"/>
  <c r="H8165" i="57"/>
  <c r="G8166" i="57"/>
  <c r="H8166" i="57"/>
  <c r="G8167" i="57"/>
  <c r="H8167" i="57"/>
  <c r="G8168" i="57"/>
  <c r="H8168" i="57"/>
  <c r="G8169" i="57"/>
  <c r="H8169" i="57"/>
  <c r="G8170" i="57"/>
  <c r="H8170" i="57"/>
  <c r="G8171" i="57"/>
  <c r="H8171" i="57"/>
  <c r="G8172" i="57"/>
  <c r="H8172" i="57"/>
  <c r="G8173" i="57"/>
  <c r="H8173" i="57"/>
  <c r="G8174" i="57"/>
  <c r="H8174" i="57"/>
  <c r="G8175" i="57"/>
  <c r="H8175" i="57"/>
  <c r="G8176" i="57"/>
  <c r="H8176" i="57"/>
  <c r="G8177" i="57"/>
  <c r="H8177" i="57"/>
  <c r="G8178" i="57"/>
  <c r="H8178" i="57"/>
  <c r="G8179" i="57"/>
  <c r="H8179" i="57"/>
  <c r="G8180" i="57"/>
  <c r="H8180" i="57"/>
  <c r="G8181" i="57"/>
  <c r="H8181" i="57"/>
  <c r="G8182" i="57"/>
  <c r="H8182" i="57"/>
  <c r="G8183" i="57"/>
  <c r="H8183" i="57"/>
  <c r="G8184" i="57"/>
  <c r="H8184" i="57"/>
  <c r="G8185" i="57"/>
  <c r="H8185" i="57"/>
  <c r="G8186" i="57"/>
  <c r="H8186" i="57"/>
  <c r="G8187" i="57"/>
  <c r="H8187" i="57"/>
  <c r="G8188" i="57"/>
  <c r="H8188" i="57"/>
  <c r="G8189" i="57"/>
  <c r="H8189" i="57"/>
  <c r="G8190" i="57"/>
  <c r="H8190" i="57"/>
  <c r="G8191" i="57"/>
  <c r="H8191" i="57"/>
  <c r="G8192" i="57"/>
  <c r="H8192" i="57"/>
  <c r="G8193" i="57"/>
  <c r="H8193" i="57"/>
  <c r="G8194" i="57"/>
  <c r="H8194" i="57"/>
  <c r="G8195" i="57"/>
  <c r="H8195" i="57"/>
  <c r="G8196" i="57"/>
  <c r="H8196" i="57"/>
  <c r="G8197" i="57"/>
  <c r="H8197" i="57"/>
  <c r="G8198" i="57"/>
  <c r="H8198" i="57"/>
  <c r="G8199" i="57"/>
  <c r="H8199" i="57"/>
  <c r="G8200" i="57"/>
  <c r="H8200" i="57"/>
  <c r="G8201" i="57"/>
  <c r="H8201" i="57"/>
  <c r="G8202" i="57"/>
  <c r="H8202" i="57"/>
  <c r="G8203" i="57"/>
  <c r="H8203" i="57"/>
  <c r="G8204" i="57"/>
  <c r="H8204" i="57"/>
  <c r="G8205" i="57"/>
  <c r="H8205" i="57"/>
  <c r="G8206" i="57"/>
  <c r="H8206" i="57"/>
  <c r="G8207" i="57"/>
  <c r="H8207" i="57"/>
  <c r="G8208" i="57"/>
  <c r="H8208" i="57"/>
  <c r="G8209" i="57"/>
  <c r="H8209" i="57"/>
  <c r="G8210" i="57"/>
  <c r="H8210" i="57"/>
  <c r="G8211" i="57"/>
  <c r="H8211" i="57"/>
  <c r="G8212" i="57"/>
  <c r="H8212" i="57"/>
  <c r="G8213" i="57"/>
  <c r="H8213" i="57"/>
  <c r="G8214" i="57"/>
  <c r="H8214" i="57"/>
  <c r="G8215" i="57"/>
  <c r="H8215" i="57"/>
  <c r="G8216" i="57"/>
  <c r="H8216" i="57"/>
  <c r="G8217" i="57"/>
  <c r="H8217" i="57"/>
  <c r="G8218" i="57"/>
  <c r="H8218" i="57"/>
  <c r="G8219" i="57"/>
  <c r="H8219" i="57"/>
  <c r="G8220" i="57"/>
  <c r="H8220" i="57"/>
  <c r="G8221" i="57"/>
  <c r="H8221" i="57"/>
  <c r="G8222" i="57"/>
  <c r="H8222" i="57"/>
  <c r="G8223" i="57"/>
  <c r="H8223" i="57"/>
  <c r="G8224" i="57"/>
  <c r="H8224" i="57"/>
  <c r="G8225" i="57"/>
  <c r="H8225" i="57"/>
  <c r="G8226" i="57"/>
  <c r="H8226" i="57"/>
  <c r="G8227" i="57"/>
  <c r="H8227" i="57"/>
  <c r="G8228" i="57"/>
  <c r="H8228" i="57"/>
  <c r="G8229" i="57"/>
  <c r="H8229" i="57"/>
  <c r="G8230" i="57"/>
  <c r="H8230" i="57"/>
  <c r="G8231" i="57"/>
  <c r="H8231" i="57"/>
  <c r="G8232" i="57"/>
  <c r="H8232" i="57"/>
  <c r="G8233" i="57"/>
  <c r="H8233" i="57"/>
  <c r="G8234" i="57"/>
  <c r="H8234" i="57"/>
  <c r="G8235" i="57"/>
  <c r="H8235" i="57"/>
  <c r="G8236" i="57"/>
  <c r="H8236" i="57"/>
  <c r="G8237" i="57"/>
  <c r="H8237" i="57"/>
  <c r="G8238" i="57"/>
  <c r="H8238" i="57"/>
  <c r="G8239" i="57"/>
  <c r="H8239" i="57"/>
  <c r="G8240" i="57"/>
  <c r="H8240" i="57"/>
  <c r="G8241" i="57"/>
  <c r="H8241" i="57"/>
  <c r="G8242" i="57"/>
  <c r="H8242" i="57"/>
  <c r="G8243" i="57"/>
  <c r="H8243" i="57"/>
  <c r="G8244" i="57"/>
  <c r="H8244" i="57"/>
  <c r="G8245" i="57"/>
  <c r="H8245" i="57"/>
  <c r="G8246" i="57"/>
  <c r="H8246" i="57"/>
  <c r="G8247" i="57"/>
  <c r="H8247" i="57"/>
  <c r="G8248" i="57"/>
  <c r="H8248" i="57"/>
  <c r="G8249" i="57"/>
  <c r="H8249" i="57"/>
  <c r="G8250" i="57"/>
  <c r="H8250" i="57"/>
  <c r="G8251" i="57"/>
  <c r="H8251" i="57"/>
  <c r="G8252" i="57"/>
  <c r="H8252" i="57"/>
  <c r="G8253" i="57"/>
  <c r="H8253" i="57"/>
  <c r="G8254" i="57"/>
  <c r="H8254" i="57"/>
  <c r="G8255" i="57"/>
  <c r="H8255" i="57"/>
  <c r="G8256" i="57"/>
  <c r="H8256" i="57"/>
  <c r="G8257" i="57"/>
  <c r="H8257" i="57"/>
  <c r="G8258" i="57"/>
  <c r="H8258" i="57"/>
  <c r="G8259" i="57"/>
  <c r="H8259" i="57"/>
  <c r="G8260" i="57"/>
  <c r="H8260" i="57"/>
  <c r="G8261" i="57"/>
  <c r="H8261" i="57"/>
  <c r="G8262" i="57"/>
  <c r="H8262" i="57"/>
  <c r="G8263" i="57"/>
  <c r="H8263" i="57"/>
  <c r="G8264" i="57"/>
  <c r="H8264" i="57"/>
  <c r="G8265" i="57"/>
  <c r="H8265" i="57"/>
  <c r="G8266" i="57"/>
  <c r="H8266" i="57"/>
  <c r="G8267" i="57"/>
  <c r="H8267" i="57"/>
  <c r="G8268" i="57"/>
  <c r="H8268" i="57"/>
  <c r="G8269" i="57"/>
  <c r="H8269" i="57"/>
  <c r="G8270" i="57"/>
  <c r="H8270" i="57"/>
  <c r="G8271" i="57"/>
  <c r="H8271" i="57"/>
  <c r="G8272" i="57"/>
  <c r="H8272" i="57"/>
  <c r="G8273" i="57"/>
  <c r="H8273" i="57"/>
  <c r="G8274" i="57"/>
  <c r="H8274" i="57"/>
  <c r="G8275" i="57"/>
  <c r="H8275" i="57"/>
  <c r="G8276" i="57"/>
  <c r="H8276" i="57"/>
  <c r="G8277" i="57"/>
  <c r="H8277" i="57"/>
  <c r="G8278" i="57"/>
  <c r="H8278" i="57"/>
  <c r="G8279" i="57"/>
  <c r="H8279" i="57"/>
  <c r="G8280" i="57"/>
  <c r="H8280" i="57"/>
  <c r="G8281" i="57"/>
  <c r="H8281" i="57"/>
  <c r="G8282" i="57"/>
  <c r="H8282" i="57"/>
  <c r="G8283" i="57"/>
  <c r="H8283" i="57"/>
  <c r="G8284" i="57"/>
  <c r="H8284" i="57"/>
  <c r="G8285" i="57"/>
  <c r="H8285" i="57"/>
  <c r="G8286" i="57"/>
  <c r="H8286" i="57"/>
  <c r="G8287" i="57"/>
  <c r="H8287" i="57"/>
  <c r="G8288" i="57"/>
  <c r="H8288" i="57"/>
  <c r="G8289" i="57"/>
  <c r="H8289" i="57"/>
  <c r="G8290" i="57"/>
  <c r="H8290" i="57"/>
  <c r="G8291" i="57"/>
  <c r="H8291" i="57"/>
  <c r="G8292" i="57"/>
  <c r="H8292" i="57"/>
  <c r="G8293" i="57"/>
  <c r="H8293" i="57"/>
  <c r="G8294" i="57"/>
  <c r="H8294" i="57"/>
  <c r="G8295" i="57"/>
  <c r="H8295" i="57"/>
  <c r="G8296" i="57"/>
  <c r="H8296" i="57"/>
  <c r="G8297" i="57"/>
  <c r="H8297" i="57"/>
  <c r="G8298" i="57"/>
  <c r="H8298" i="57"/>
  <c r="G8299" i="57"/>
  <c r="H8299" i="57"/>
  <c r="G8300" i="57"/>
  <c r="H8300" i="57"/>
  <c r="G8301" i="57"/>
  <c r="H8301" i="57"/>
  <c r="G8302" i="57"/>
  <c r="H8302" i="57"/>
  <c r="G8303" i="57"/>
  <c r="H8303" i="57"/>
  <c r="G8304" i="57"/>
  <c r="H8304" i="57"/>
  <c r="G8305" i="57"/>
  <c r="H8305" i="57"/>
  <c r="G8306" i="57"/>
  <c r="H8306" i="57"/>
  <c r="G8307" i="57"/>
  <c r="H8307" i="57"/>
  <c r="G8308" i="57"/>
  <c r="H8308" i="57"/>
  <c r="G8309" i="57"/>
  <c r="H8309" i="57"/>
  <c r="G8310" i="57"/>
  <c r="H8310" i="57"/>
  <c r="G8311" i="57"/>
  <c r="H8311" i="57"/>
  <c r="G8312" i="57"/>
  <c r="H8312" i="57"/>
  <c r="G8313" i="57"/>
  <c r="H8313" i="57"/>
  <c r="G8314" i="57"/>
  <c r="H8314" i="57"/>
  <c r="G8315" i="57"/>
  <c r="H8315" i="57"/>
  <c r="G8316" i="57"/>
  <c r="H8316" i="57"/>
  <c r="G8317" i="57"/>
  <c r="H8317" i="57"/>
  <c r="G8318" i="57"/>
  <c r="H8318" i="57"/>
  <c r="G8319" i="57"/>
  <c r="H8319" i="57"/>
  <c r="G8320" i="57"/>
  <c r="H8320" i="57"/>
  <c r="G8321" i="57"/>
  <c r="H8321" i="57"/>
  <c r="G8322" i="57"/>
  <c r="H8322" i="57"/>
  <c r="G8323" i="57"/>
  <c r="H8323" i="57"/>
  <c r="G8324" i="57"/>
  <c r="H8324" i="57"/>
  <c r="G8325" i="57"/>
  <c r="H8325" i="57"/>
  <c r="G8326" i="57"/>
  <c r="H8326" i="57"/>
  <c r="G8327" i="57"/>
  <c r="H8327" i="57"/>
  <c r="G8328" i="57"/>
  <c r="H8328" i="57"/>
  <c r="G8329" i="57"/>
  <c r="H8329" i="57"/>
  <c r="G8330" i="57"/>
  <c r="H8330" i="57"/>
  <c r="G8331" i="57"/>
  <c r="H8331" i="57"/>
  <c r="G8332" i="57"/>
  <c r="H8332" i="57"/>
  <c r="G8333" i="57"/>
  <c r="H8333" i="57"/>
  <c r="G8334" i="57"/>
  <c r="H8334" i="57"/>
  <c r="G8335" i="57"/>
  <c r="H8335" i="57"/>
  <c r="G8336" i="57"/>
  <c r="H8336" i="57"/>
  <c r="G8337" i="57"/>
  <c r="H8337" i="57"/>
  <c r="G8338" i="57"/>
  <c r="H8338" i="57"/>
  <c r="G8339" i="57"/>
  <c r="H8339" i="57"/>
  <c r="G8340" i="57"/>
  <c r="H8340" i="57"/>
  <c r="G8341" i="57"/>
  <c r="H8341" i="57"/>
  <c r="G8342" i="57"/>
  <c r="H8342" i="57"/>
  <c r="G8343" i="57"/>
  <c r="H8343" i="57"/>
  <c r="G8344" i="57"/>
  <c r="H8344" i="57"/>
  <c r="G8345" i="57"/>
  <c r="H8345" i="57"/>
  <c r="G8346" i="57"/>
  <c r="H8346" i="57"/>
  <c r="G8347" i="57"/>
  <c r="H8347" i="57"/>
  <c r="G8348" i="57"/>
  <c r="H8348" i="57"/>
  <c r="G8349" i="57"/>
  <c r="H8349" i="57"/>
  <c r="G8350" i="57"/>
  <c r="H8350" i="57"/>
  <c r="G8351" i="57"/>
  <c r="H8351" i="57"/>
  <c r="G8352" i="57"/>
  <c r="H8352" i="57"/>
  <c r="G8353" i="57"/>
  <c r="H8353" i="57"/>
  <c r="G8354" i="57"/>
  <c r="H8354" i="57"/>
  <c r="G8355" i="57"/>
  <c r="H8355" i="57"/>
  <c r="G8356" i="57"/>
  <c r="H8356" i="57"/>
  <c r="G8357" i="57"/>
  <c r="H8357" i="57"/>
  <c r="G8358" i="57"/>
  <c r="H8358" i="57"/>
  <c r="G8359" i="57"/>
  <c r="H8359" i="57"/>
  <c r="G8360" i="57"/>
  <c r="H8360" i="57"/>
  <c r="G8361" i="57"/>
  <c r="H8361" i="57"/>
  <c r="G8362" i="57"/>
  <c r="H8362" i="57"/>
  <c r="G8363" i="57"/>
  <c r="H8363" i="57"/>
  <c r="G8364" i="57"/>
  <c r="H8364" i="57"/>
  <c r="G8365" i="57"/>
  <c r="H8365" i="57"/>
  <c r="G8366" i="57"/>
  <c r="H8366" i="57"/>
  <c r="G8367" i="57"/>
  <c r="H8367" i="57"/>
  <c r="G8368" i="57"/>
  <c r="H8368" i="57"/>
  <c r="G8369" i="57"/>
  <c r="H8369" i="57"/>
  <c r="G8370" i="57"/>
  <c r="H8370" i="57"/>
  <c r="G8371" i="57"/>
  <c r="H8371" i="57"/>
  <c r="G8372" i="57"/>
  <c r="H8372" i="57"/>
  <c r="G8373" i="57"/>
  <c r="H8373" i="57"/>
  <c r="G8374" i="57"/>
  <c r="H8374" i="57"/>
  <c r="G8375" i="57"/>
  <c r="H8375" i="57"/>
  <c r="G8376" i="57"/>
  <c r="H8376" i="57"/>
  <c r="G8377" i="57"/>
  <c r="H8377" i="57"/>
  <c r="G8378" i="57"/>
  <c r="H8378" i="57"/>
  <c r="G8379" i="57"/>
  <c r="H8379" i="57"/>
  <c r="G8380" i="57"/>
  <c r="H8380" i="57"/>
  <c r="G8381" i="57"/>
  <c r="H8381" i="57"/>
  <c r="G8382" i="57"/>
  <c r="H8382" i="57"/>
  <c r="G8383" i="57"/>
  <c r="H8383" i="57"/>
  <c r="G8384" i="57"/>
  <c r="H8384" i="57"/>
  <c r="G8385" i="57"/>
  <c r="H8385" i="57"/>
  <c r="G8386" i="57"/>
  <c r="H8386" i="57"/>
  <c r="G8387" i="57"/>
  <c r="H8387" i="57"/>
  <c r="G8388" i="57"/>
  <c r="H8388" i="57"/>
  <c r="G8389" i="57"/>
  <c r="H8389" i="57"/>
  <c r="G8390" i="57"/>
  <c r="H8390" i="57"/>
  <c r="G8391" i="57"/>
  <c r="H8391" i="57"/>
  <c r="G8392" i="57"/>
  <c r="H8392" i="57"/>
  <c r="G8393" i="57"/>
  <c r="H8393" i="57"/>
  <c r="G8394" i="57"/>
  <c r="H8394" i="57"/>
  <c r="G8395" i="57"/>
  <c r="H8395" i="57"/>
  <c r="G8396" i="57"/>
  <c r="H8396" i="57"/>
  <c r="G8397" i="57"/>
  <c r="H8397" i="57"/>
  <c r="G8398" i="57"/>
  <c r="H8398" i="57"/>
  <c r="G8399" i="57"/>
  <c r="H8399" i="57"/>
  <c r="G8400" i="57"/>
  <c r="H8400" i="57"/>
  <c r="G8401" i="57"/>
  <c r="H8401" i="57"/>
  <c r="G8402" i="57"/>
  <c r="H8402" i="57"/>
  <c r="G8403" i="57"/>
  <c r="H8403" i="57"/>
  <c r="G8404" i="57"/>
  <c r="H8404" i="57"/>
  <c r="G8405" i="57"/>
  <c r="H8405" i="57"/>
  <c r="G8406" i="57"/>
  <c r="H8406" i="57"/>
  <c r="G8407" i="57"/>
  <c r="H8407" i="57"/>
  <c r="G8408" i="57"/>
  <c r="H8408" i="57"/>
  <c r="G8409" i="57"/>
  <c r="H8409" i="57"/>
  <c r="G8410" i="57"/>
  <c r="H8410" i="57"/>
  <c r="G8411" i="57"/>
  <c r="H8411" i="57"/>
  <c r="G8412" i="57"/>
  <c r="H8412" i="57"/>
  <c r="G8413" i="57"/>
  <c r="H8413" i="57"/>
  <c r="G8414" i="57"/>
  <c r="H8414" i="57"/>
  <c r="G8415" i="57"/>
  <c r="H8415" i="57"/>
  <c r="G8416" i="57"/>
  <c r="H8416" i="57"/>
  <c r="G8417" i="57"/>
  <c r="H8417" i="57"/>
  <c r="G8418" i="57"/>
  <c r="H8418" i="57"/>
  <c r="G8419" i="57"/>
  <c r="H8419" i="57"/>
  <c r="G8420" i="57"/>
  <c r="H8420" i="57"/>
  <c r="G8421" i="57"/>
  <c r="H8421" i="57"/>
  <c r="G8422" i="57"/>
  <c r="H8422" i="57"/>
  <c r="G8423" i="57"/>
  <c r="H8423" i="57"/>
  <c r="G8424" i="57"/>
  <c r="H8424" i="57"/>
  <c r="G8425" i="57"/>
  <c r="H8425" i="57"/>
  <c r="G8426" i="57"/>
  <c r="H8426" i="57"/>
  <c r="G8427" i="57"/>
  <c r="H8427" i="57"/>
  <c r="G8428" i="57"/>
  <c r="H8428" i="57"/>
  <c r="G8429" i="57"/>
  <c r="H8429" i="57"/>
  <c r="G8430" i="57"/>
  <c r="H8430" i="57"/>
  <c r="G8431" i="57"/>
  <c r="H8431" i="57"/>
  <c r="G8432" i="57"/>
  <c r="H8432" i="57"/>
  <c r="G8433" i="57"/>
  <c r="H8433" i="57"/>
  <c r="G8434" i="57"/>
  <c r="H8434" i="57"/>
  <c r="G8435" i="57"/>
  <c r="H8435" i="57"/>
  <c r="G8436" i="57"/>
  <c r="H8436" i="57"/>
  <c r="G8437" i="57"/>
  <c r="H8437" i="57"/>
  <c r="G8438" i="57"/>
  <c r="H8438" i="57"/>
  <c r="G8439" i="57"/>
  <c r="H8439" i="57"/>
  <c r="G8440" i="57"/>
  <c r="H8440" i="57"/>
  <c r="G8441" i="57"/>
  <c r="H8441" i="57"/>
  <c r="G8442" i="57"/>
  <c r="H8442" i="57"/>
  <c r="G8443" i="57"/>
  <c r="H8443" i="57"/>
  <c r="G8444" i="57"/>
  <c r="H8444" i="57"/>
  <c r="G8445" i="57"/>
  <c r="H8445" i="57"/>
  <c r="G8446" i="57"/>
  <c r="H8446" i="57"/>
  <c r="G8447" i="57"/>
  <c r="H8447" i="57"/>
  <c r="G8448" i="57"/>
  <c r="H8448" i="57"/>
  <c r="G8449" i="57"/>
  <c r="H8449" i="57"/>
  <c r="G8450" i="57"/>
  <c r="H8450" i="57"/>
  <c r="G8451" i="57"/>
  <c r="H8451" i="57"/>
  <c r="G8452" i="57"/>
  <c r="H8452" i="57"/>
  <c r="G8453" i="57"/>
  <c r="H8453" i="57"/>
  <c r="G8454" i="57"/>
  <c r="H8454" i="57"/>
  <c r="G8455" i="57"/>
  <c r="H8455" i="57"/>
  <c r="G8456" i="57"/>
  <c r="H8456" i="57"/>
  <c r="G8457" i="57"/>
  <c r="H8457" i="57"/>
  <c r="G8458" i="57"/>
  <c r="H8458" i="57"/>
  <c r="G8459" i="57"/>
  <c r="H8459" i="57"/>
  <c r="G8460" i="57"/>
  <c r="H8460" i="57"/>
  <c r="G8461" i="57"/>
  <c r="H8461" i="57"/>
  <c r="G8462" i="57"/>
  <c r="H8462" i="57"/>
  <c r="G8463" i="57"/>
  <c r="H8463" i="57"/>
  <c r="G8464" i="57"/>
  <c r="H8464" i="57"/>
  <c r="G8465" i="57"/>
  <c r="H8465" i="57"/>
  <c r="G8466" i="57"/>
  <c r="H8466" i="57"/>
  <c r="G8467" i="57"/>
  <c r="H8467" i="57"/>
  <c r="G8468" i="57"/>
  <c r="H8468" i="57"/>
  <c r="G8469" i="57"/>
  <c r="H8469" i="57"/>
  <c r="G8470" i="57"/>
  <c r="H8470" i="57"/>
  <c r="G8471" i="57"/>
  <c r="H8471" i="57"/>
  <c r="G8472" i="57"/>
  <c r="H8472" i="57"/>
  <c r="G8473" i="57"/>
  <c r="H8473" i="57"/>
  <c r="G8474" i="57"/>
  <c r="H8474" i="57"/>
  <c r="G8475" i="57"/>
  <c r="H8475" i="57"/>
  <c r="G8476" i="57"/>
  <c r="H8476" i="57"/>
  <c r="G8477" i="57"/>
  <c r="H8477" i="57"/>
  <c r="G8478" i="57"/>
  <c r="H8478" i="57"/>
  <c r="G8479" i="57"/>
  <c r="H8479" i="57"/>
  <c r="G8480" i="57"/>
  <c r="H8480" i="57"/>
  <c r="G8481" i="57"/>
  <c r="H8481" i="57"/>
  <c r="G8482" i="57"/>
  <c r="H8482" i="57"/>
  <c r="G8483" i="57"/>
  <c r="H8483" i="57"/>
  <c r="G8484" i="57"/>
  <c r="H8484" i="57"/>
  <c r="G8485" i="57"/>
  <c r="H8485" i="57"/>
  <c r="G8486" i="57"/>
  <c r="H8486" i="57"/>
  <c r="G8487" i="57"/>
  <c r="H8487" i="57"/>
  <c r="G8488" i="57"/>
  <c r="H8488" i="57"/>
  <c r="G8489" i="57"/>
  <c r="H8489" i="57"/>
  <c r="G8490" i="57"/>
  <c r="H8490" i="57"/>
  <c r="G8491" i="57"/>
  <c r="H8491" i="57"/>
  <c r="G8492" i="57"/>
  <c r="H8492" i="57"/>
  <c r="G8493" i="57"/>
  <c r="H8493" i="57"/>
  <c r="G8494" i="57"/>
  <c r="H8494" i="57"/>
  <c r="G8495" i="57"/>
  <c r="H8495" i="57"/>
  <c r="G8496" i="57"/>
  <c r="H8496" i="57"/>
  <c r="G8497" i="57"/>
  <c r="H8497" i="57"/>
  <c r="G8498" i="57"/>
  <c r="H8498" i="57"/>
  <c r="G8499" i="57"/>
  <c r="H8499" i="57"/>
  <c r="G8500" i="57"/>
  <c r="H8500" i="57"/>
  <c r="G8501" i="57"/>
  <c r="H8501" i="57"/>
  <c r="G8502" i="57"/>
  <c r="H8502" i="57"/>
  <c r="G8503" i="57"/>
  <c r="H8503" i="57"/>
  <c r="G8504" i="57"/>
  <c r="H8504" i="57"/>
  <c r="G8505" i="57"/>
  <c r="H8505" i="57"/>
  <c r="G8506" i="57"/>
  <c r="H8506" i="57"/>
  <c r="G8507" i="57"/>
  <c r="H8507" i="57"/>
  <c r="G8508" i="57"/>
  <c r="H8508" i="57"/>
  <c r="G8509" i="57"/>
  <c r="H8509" i="57"/>
  <c r="G8510" i="57"/>
  <c r="H8510" i="57"/>
  <c r="G8511" i="57"/>
  <c r="H8511" i="57"/>
  <c r="G8512" i="57"/>
  <c r="H8512" i="57"/>
  <c r="G8513" i="57"/>
  <c r="H8513" i="57"/>
  <c r="G8514" i="57"/>
  <c r="H8514" i="57"/>
  <c r="G8515" i="57"/>
  <c r="H8515" i="57"/>
  <c r="G8516" i="57"/>
  <c r="H8516" i="57"/>
  <c r="G8517" i="57"/>
  <c r="H8517" i="57"/>
  <c r="G8518" i="57"/>
  <c r="H8518" i="57"/>
  <c r="G8519" i="57"/>
  <c r="H8519" i="57"/>
  <c r="G8520" i="57"/>
  <c r="H8520" i="57"/>
  <c r="G8521" i="57"/>
  <c r="H8521" i="57"/>
  <c r="G8522" i="57"/>
  <c r="H8522" i="57"/>
  <c r="G8523" i="57"/>
  <c r="H8523" i="57"/>
  <c r="G8524" i="57"/>
  <c r="H8524" i="57"/>
  <c r="G8525" i="57"/>
  <c r="H8525" i="57"/>
  <c r="G8526" i="57"/>
  <c r="H8526" i="57"/>
  <c r="G8527" i="57"/>
  <c r="H8527" i="57"/>
  <c r="G8528" i="57"/>
  <c r="H8528" i="57"/>
  <c r="G8529" i="57"/>
  <c r="H8529" i="57"/>
  <c r="G8530" i="57"/>
  <c r="H8530" i="57"/>
  <c r="G8531" i="57"/>
  <c r="H8531" i="57"/>
  <c r="G8532" i="57"/>
  <c r="H8532" i="57"/>
  <c r="G8533" i="57"/>
  <c r="H8533" i="57"/>
  <c r="G8534" i="57"/>
  <c r="H8534" i="57"/>
  <c r="G8535" i="57"/>
  <c r="H8535" i="57"/>
  <c r="G8536" i="57"/>
  <c r="H8536" i="57"/>
  <c r="G8537" i="57"/>
  <c r="H8537" i="57"/>
  <c r="G8538" i="57"/>
  <c r="H8538" i="57"/>
  <c r="G8539" i="57"/>
  <c r="H8539" i="57"/>
  <c r="G8540" i="57"/>
  <c r="H8540" i="57"/>
  <c r="G8541" i="57"/>
  <c r="H8541" i="57"/>
  <c r="G8542" i="57"/>
  <c r="H8542" i="57"/>
  <c r="G8543" i="57"/>
  <c r="H8543" i="57"/>
  <c r="G8544" i="57"/>
  <c r="H8544" i="57"/>
  <c r="G8545" i="57"/>
  <c r="H8545" i="57"/>
  <c r="G8546" i="57"/>
  <c r="H8546" i="57"/>
  <c r="G8547" i="57"/>
  <c r="H8547" i="57"/>
  <c r="G8548" i="57"/>
  <c r="H8548" i="57"/>
  <c r="G8549" i="57"/>
  <c r="H8549" i="57"/>
  <c r="G8550" i="57"/>
  <c r="H8550" i="57"/>
  <c r="G8551" i="57"/>
  <c r="H8551" i="57"/>
  <c r="G8552" i="57"/>
  <c r="H8552" i="57"/>
  <c r="G8553" i="57"/>
  <c r="H8553" i="57"/>
  <c r="G8554" i="57"/>
  <c r="H8554" i="57"/>
  <c r="G8555" i="57"/>
  <c r="H8555" i="57"/>
  <c r="G8556" i="57"/>
  <c r="H8556" i="57"/>
  <c r="G8557" i="57"/>
  <c r="H8557" i="57"/>
  <c r="G8558" i="57"/>
  <c r="H8558" i="57"/>
  <c r="G8559" i="57"/>
  <c r="H8559" i="57"/>
  <c r="G8560" i="57"/>
  <c r="H8560" i="57"/>
  <c r="G8561" i="57"/>
  <c r="H8561" i="57"/>
  <c r="G8562" i="57"/>
  <c r="H8562" i="57"/>
  <c r="G8563" i="57"/>
  <c r="H8563" i="57"/>
  <c r="G8564" i="57"/>
  <c r="H8564" i="57"/>
  <c r="G8565" i="57"/>
  <c r="H8565" i="57"/>
  <c r="G8566" i="57"/>
  <c r="H8566" i="57"/>
  <c r="G8567" i="57"/>
  <c r="H8567" i="57"/>
  <c r="G8568" i="57"/>
  <c r="H8568" i="57"/>
  <c r="G8569" i="57"/>
  <c r="H8569" i="57"/>
  <c r="G8570" i="57"/>
  <c r="H8570" i="57"/>
  <c r="G8571" i="57"/>
  <c r="H8571" i="57"/>
  <c r="G8572" i="57"/>
  <c r="H8572" i="57"/>
  <c r="G8573" i="57"/>
  <c r="H8573" i="57"/>
  <c r="G8574" i="57"/>
  <c r="H8574" i="57"/>
  <c r="G8575" i="57"/>
  <c r="H8575" i="57"/>
  <c r="G8576" i="57"/>
  <c r="H8576" i="57"/>
  <c r="G8577" i="57"/>
  <c r="H8577" i="57"/>
  <c r="G8578" i="57"/>
  <c r="H8578" i="57"/>
  <c r="G8579" i="57"/>
  <c r="H8579" i="57"/>
  <c r="G8580" i="57"/>
  <c r="H8580" i="57"/>
  <c r="G8581" i="57"/>
  <c r="H8581" i="57"/>
  <c r="G8582" i="57"/>
  <c r="H8582" i="57"/>
  <c r="G8583" i="57"/>
  <c r="H8583" i="57"/>
  <c r="G8584" i="57"/>
  <c r="H8584" i="57"/>
  <c r="G8585" i="57"/>
  <c r="H8585" i="57"/>
  <c r="G8586" i="57"/>
  <c r="H8586" i="57"/>
  <c r="G8587" i="57"/>
  <c r="H8587" i="57"/>
  <c r="G8588" i="57"/>
  <c r="H8588" i="57"/>
  <c r="G8589" i="57"/>
  <c r="H8589" i="57"/>
  <c r="G8590" i="57"/>
  <c r="H8590" i="57"/>
  <c r="G8591" i="57"/>
  <c r="H8591" i="57"/>
  <c r="G8592" i="57"/>
  <c r="H8592" i="57"/>
  <c r="G8593" i="57"/>
  <c r="H8593" i="57"/>
  <c r="G8594" i="57"/>
  <c r="H8594" i="57"/>
  <c r="G8595" i="57"/>
  <c r="H8595" i="57"/>
  <c r="G8596" i="57"/>
  <c r="H8596" i="57"/>
  <c r="G8597" i="57"/>
  <c r="H8597" i="57"/>
  <c r="G8598" i="57"/>
  <c r="H8598" i="57"/>
  <c r="G8599" i="57"/>
  <c r="H8599" i="57"/>
  <c r="G8600" i="57"/>
  <c r="H8600" i="57"/>
  <c r="G8601" i="57"/>
  <c r="H8601" i="57"/>
  <c r="G8602" i="57"/>
  <c r="H8602" i="57"/>
  <c r="G8603" i="57"/>
  <c r="H8603" i="57"/>
  <c r="G8604" i="57"/>
  <c r="H8604" i="57"/>
  <c r="G8605" i="57"/>
  <c r="H8605" i="57"/>
  <c r="G8606" i="57"/>
  <c r="H8606" i="57"/>
  <c r="G8607" i="57"/>
  <c r="H8607" i="57"/>
  <c r="G8608" i="57"/>
  <c r="H8608" i="57"/>
  <c r="G8609" i="57"/>
  <c r="H8609" i="57"/>
  <c r="G8610" i="57"/>
  <c r="H8610" i="57"/>
  <c r="G8611" i="57"/>
  <c r="H8611" i="57"/>
  <c r="G8612" i="57"/>
  <c r="H8612" i="57"/>
  <c r="G8613" i="57"/>
  <c r="H8613" i="57"/>
  <c r="G8614" i="57"/>
  <c r="H8614" i="57"/>
  <c r="G8615" i="57"/>
  <c r="H8615" i="57"/>
  <c r="G8616" i="57"/>
  <c r="H8616" i="57"/>
  <c r="G8617" i="57"/>
  <c r="H8617" i="57"/>
  <c r="G8618" i="57"/>
  <c r="H8618" i="57"/>
  <c r="G8619" i="57"/>
  <c r="H8619" i="57"/>
  <c r="G8620" i="57"/>
  <c r="H8620" i="57"/>
  <c r="G8621" i="57"/>
  <c r="H8621" i="57"/>
  <c r="G8622" i="57"/>
  <c r="H8622" i="57"/>
  <c r="G8623" i="57"/>
  <c r="H8623" i="57"/>
  <c r="G8624" i="57"/>
  <c r="H8624" i="57"/>
  <c r="G8625" i="57"/>
  <c r="H8625" i="57"/>
  <c r="G8626" i="57"/>
  <c r="H8626" i="57"/>
  <c r="G8627" i="57"/>
  <c r="H8627" i="57"/>
  <c r="G8628" i="57"/>
  <c r="H8628" i="57"/>
  <c r="G8629" i="57"/>
  <c r="H8629" i="57"/>
  <c r="G8630" i="57"/>
  <c r="H8630" i="57"/>
  <c r="G8631" i="57"/>
  <c r="H8631" i="57"/>
  <c r="G8632" i="57"/>
  <c r="H8632" i="57"/>
  <c r="G8633" i="57"/>
  <c r="H8633" i="57"/>
  <c r="G8634" i="57"/>
  <c r="H8634" i="57"/>
  <c r="G8635" i="57"/>
  <c r="H8635" i="57"/>
  <c r="G8636" i="57"/>
  <c r="H8636" i="57"/>
  <c r="G8637" i="57"/>
  <c r="H8637" i="57"/>
  <c r="G8638" i="57"/>
  <c r="H8638" i="57"/>
  <c r="G8639" i="57"/>
  <c r="H8639" i="57"/>
  <c r="G8640" i="57"/>
  <c r="H8640" i="57"/>
  <c r="G8641" i="57"/>
  <c r="H8641" i="57"/>
  <c r="G8642" i="57"/>
  <c r="H8642" i="57"/>
  <c r="G8643" i="57"/>
  <c r="H8643" i="57"/>
  <c r="G8644" i="57"/>
  <c r="H8644" i="57"/>
  <c r="G8645" i="57"/>
  <c r="H8645" i="57"/>
  <c r="G8646" i="57"/>
  <c r="H8646" i="57"/>
  <c r="G8647" i="57"/>
  <c r="H8647" i="57"/>
  <c r="G8648" i="57"/>
  <c r="H8648" i="57"/>
  <c r="G8649" i="57"/>
  <c r="H8649" i="57"/>
  <c r="G8650" i="57"/>
  <c r="H8650" i="57"/>
  <c r="G8651" i="57"/>
  <c r="H8651" i="57"/>
  <c r="G8652" i="57"/>
  <c r="H8652" i="57"/>
  <c r="G8653" i="57"/>
  <c r="H8653" i="57"/>
  <c r="G8654" i="57"/>
  <c r="H8654" i="57"/>
  <c r="G8655" i="57"/>
  <c r="H8655" i="57"/>
  <c r="G8656" i="57"/>
  <c r="H8656" i="57"/>
  <c r="G8657" i="57"/>
  <c r="H8657" i="57"/>
  <c r="G8658" i="57"/>
  <c r="H8658" i="57"/>
  <c r="G8659" i="57"/>
  <c r="H8659" i="57"/>
  <c r="G8660" i="57"/>
  <c r="H8660" i="57"/>
  <c r="G8661" i="57"/>
  <c r="H8661" i="57"/>
  <c r="G8662" i="57"/>
  <c r="H8662" i="57"/>
  <c r="G8663" i="57"/>
  <c r="H8663" i="57"/>
  <c r="G8664" i="57"/>
  <c r="H8664" i="57"/>
  <c r="G8665" i="57"/>
  <c r="H8665" i="57"/>
  <c r="G8666" i="57"/>
  <c r="H8666" i="57"/>
  <c r="G8667" i="57"/>
  <c r="H8667" i="57"/>
  <c r="G8668" i="57"/>
  <c r="H8668" i="57"/>
  <c r="G8669" i="57"/>
  <c r="H8669" i="57"/>
  <c r="G8670" i="57"/>
  <c r="H8670" i="57"/>
  <c r="G8671" i="57"/>
  <c r="H8671" i="57"/>
  <c r="G8672" i="57"/>
  <c r="H8672" i="57"/>
  <c r="G8673" i="57"/>
  <c r="H8673" i="57"/>
  <c r="G8674" i="57"/>
  <c r="H8674" i="57"/>
  <c r="G8675" i="57"/>
  <c r="H8675" i="57"/>
  <c r="G8676" i="57"/>
  <c r="H8676" i="57"/>
  <c r="G8677" i="57"/>
  <c r="H8677" i="57"/>
  <c r="G8678" i="57"/>
  <c r="H8678" i="57"/>
  <c r="G8679" i="57"/>
  <c r="H8679" i="57"/>
  <c r="G8680" i="57"/>
  <c r="H8680" i="57"/>
  <c r="G8681" i="57"/>
  <c r="H8681" i="57"/>
  <c r="G8682" i="57"/>
  <c r="H8682" i="57"/>
  <c r="G8683" i="57"/>
  <c r="H8683" i="57"/>
  <c r="G8684" i="57"/>
  <c r="H8684" i="57"/>
  <c r="G8685" i="57"/>
  <c r="H8685" i="57"/>
  <c r="G8686" i="57"/>
  <c r="H8686" i="57"/>
  <c r="G8687" i="57"/>
  <c r="H8687" i="57"/>
  <c r="G8688" i="57"/>
  <c r="H8688" i="57"/>
  <c r="G8689" i="57"/>
  <c r="H8689" i="57"/>
  <c r="G8690" i="57"/>
  <c r="H8690" i="57"/>
  <c r="G8691" i="57"/>
  <c r="H8691" i="57"/>
  <c r="G8692" i="57"/>
  <c r="H8692" i="57"/>
  <c r="G8693" i="57"/>
  <c r="H8693" i="57"/>
  <c r="G8694" i="57"/>
  <c r="H8694" i="57"/>
  <c r="G8695" i="57"/>
  <c r="H8695" i="57"/>
  <c r="G8696" i="57"/>
  <c r="H8696" i="57"/>
  <c r="G8697" i="57"/>
  <c r="H8697" i="57"/>
  <c r="G8698" i="57"/>
  <c r="H8698" i="57"/>
  <c r="G8699" i="57"/>
  <c r="H8699" i="57"/>
  <c r="G8700" i="57"/>
  <c r="H8700" i="57"/>
  <c r="G8701" i="57"/>
  <c r="H8701" i="57"/>
  <c r="G8702" i="57"/>
  <c r="H8702" i="57"/>
  <c r="G8703" i="57"/>
  <c r="H8703" i="57"/>
  <c r="G8704" i="57"/>
  <c r="H8704" i="57"/>
  <c r="G8705" i="57"/>
  <c r="H8705" i="57"/>
  <c r="G8706" i="57"/>
  <c r="H8706" i="57"/>
  <c r="G8707" i="57"/>
  <c r="H8707" i="57"/>
  <c r="G8708" i="57"/>
  <c r="H8708" i="57"/>
  <c r="G8709" i="57"/>
  <c r="H8709" i="57"/>
  <c r="G8710" i="57"/>
  <c r="H8710" i="57"/>
  <c r="G8711" i="57"/>
  <c r="H8711" i="57"/>
  <c r="G8712" i="57"/>
  <c r="H8712" i="57"/>
  <c r="G8713" i="57"/>
  <c r="H8713" i="57"/>
  <c r="G8714" i="57"/>
  <c r="H8714" i="57"/>
  <c r="G8715" i="57"/>
  <c r="H8715" i="57"/>
  <c r="G8716" i="57"/>
  <c r="H8716" i="57"/>
  <c r="G8717" i="57"/>
  <c r="H8717" i="57"/>
  <c r="G8718" i="57"/>
  <c r="H8718" i="57"/>
  <c r="G8719" i="57"/>
  <c r="H8719" i="57"/>
  <c r="G8720" i="57"/>
  <c r="H8720" i="57"/>
  <c r="G8721" i="57"/>
  <c r="H8721" i="57"/>
  <c r="G8722" i="57"/>
  <c r="H8722" i="57"/>
  <c r="G8723" i="57"/>
  <c r="H8723" i="57"/>
  <c r="G8724" i="57"/>
  <c r="H8724" i="57"/>
  <c r="G8725" i="57"/>
  <c r="H8725" i="57"/>
  <c r="G8726" i="57"/>
  <c r="H8726" i="57"/>
  <c r="G8727" i="57"/>
  <c r="H8727" i="57"/>
  <c r="G8728" i="57"/>
  <c r="H8728" i="57"/>
  <c r="G8729" i="57"/>
  <c r="H8729" i="57"/>
  <c r="G8730" i="57"/>
  <c r="H8730" i="57"/>
  <c r="G8731" i="57"/>
  <c r="H8731" i="57"/>
  <c r="G8732" i="57"/>
  <c r="H8732" i="57"/>
  <c r="G8733" i="57"/>
  <c r="H8733" i="57"/>
  <c r="G8734" i="57"/>
  <c r="H8734" i="57"/>
  <c r="G8735" i="57"/>
  <c r="H8735" i="57"/>
  <c r="G8736" i="57"/>
  <c r="H8736" i="57"/>
  <c r="G8737" i="57"/>
  <c r="H8737" i="57"/>
  <c r="G8738" i="57"/>
  <c r="H8738" i="57"/>
  <c r="G8739" i="57"/>
  <c r="H8739" i="57"/>
  <c r="G8740" i="57"/>
  <c r="H8740" i="57"/>
  <c r="G8741" i="57"/>
  <c r="H8741" i="57"/>
  <c r="G8742" i="57"/>
  <c r="H8742" i="57"/>
  <c r="G8743" i="57"/>
  <c r="H8743" i="57"/>
  <c r="G8744" i="57"/>
  <c r="H8744" i="57"/>
  <c r="G8745" i="57"/>
  <c r="H8745" i="57"/>
  <c r="G8746" i="57"/>
  <c r="H8746" i="57"/>
  <c r="G8747" i="57"/>
  <c r="H8747" i="57"/>
  <c r="G8748" i="57"/>
  <c r="H8748" i="57"/>
  <c r="G8749" i="57"/>
  <c r="H8749" i="57"/>
  <c r="G8750" i="57"/>
  <c r="H8750" i="57"/>
  <c r="G8751" i="57"/>
  <c r="H8751" i="57"/>
  <c r="G8752" i="57"/>
  <c r="H8752" i="57"/>
  <c r="G8753" i="57"/>
  <c r="H8753" i="57"/>
  <c r="G8754" i="57"/>
  <c r="H8754" i="57"/>
  <c r="G8755" i="57"/>
  <c r="H8755" i="57"/>
  <c r="G8756" i="57"/>
  <c r="H8756" i="57"/>
  <c r="G8757" i="57"/>
  <c r="H8757" i="57"/>
  <c r="G8758" i="57"/>
  <c r="H8758" i="57"/>
  <c r="G8759" i="57"/>
  <c r="H8759" i="57"/>
  <c r="G8760" i="57"/>
  <c r="H8760" i="57"/>
  <c r="G8761" i="57"/>
  <c r="H8761" i="57"/>
  <c r="G8762" i="57"/>
  <c r="H8762" i="57"/>
  <c r="G8763" i="57"/>
  <c r="H8763" i="57"/>
  <c r="G8764" i="57"/>
  <c r="H8764" i="57"/>
  <c r="G8765" i="57"/>
  <c r="H8765" i="57"/>
  <c r="G8766" i="57"/>
  <c r="H8766" i="57"/>
  <c r="G8767" i="57"/>
  <c r="H8767" i="57"/>
  <c r="G8768" i="57"/>
  <c r="H8768" i="57"/>
  <c r="G8769" i="57"/>
  <c r="H8769" i="57"/>
  <c r="G8770" i="57"/>
  <c r="H8770" i="57"/>
  <c r="G8771" i="57"/>
  <c r="H8771" i="57"/>
  <c r="G8772" i="57"/>
  <c r="H8772" i="57"/>
  <c r="G8773" i="57"/>
  <c r="H8773" i="57"/>
  <c r="G8774" i="57"/>
  <c r="H8774" i="57"/>
  <c r="G8775" i="57"/>
  <c r="H8775" i="57"/>
  <c r="G8776" i="57"/>
  <c r="H8776" i="57"/>
  <c r="G8777" i="57"/>
  <c r="H8777" i="57"/>
  <c r="G8778" i="57"/>
  <c r="H8778" i="57"/>
  <c r="G8779" i="57"/>
  <c r="H8779" i="57"/>
  <c r="G8780" i="57"/>
  <c r="H8780" i="57"/>
  <c r="G8781" i="57"/>
  <c r="H8781" i="57"/>
  <c r="G8782" i="57"/>
  <c r="H8782" i="57"/>
  <c r="G8783" i="57"/>
  <c r="H8783" i="57"/>
  <c r="G8784" i="57"/>
  <c r="H8784" i="57"/>
  <c r="G8785" i="57"/>
  <c r="H8785" i="57"/>
  <c r="G8786" i="57"/>
  <c r="H8786" i="57"/>
  <c r="G8787" i="57"/>
  <c r="H8787" i="57"/>
  <c r="G8788" i="57"/>
  <c r="H8788" i="57"/>
  <c r="G8789" i="57"/>
  <c r="H8789" i="57"/>
  <c r="G8790" i="57"/>
  <c r="H8790" i="57"/>
  <c r="G8791" i="57"/>
  <c r="H8791" i="57"/>
  <c r="G8792" i="57"/>
  <c r="H8792" i="57"/>
  <c r="G8793" i="57"/>
  <c r="H8793" i="57"/>
  <c r="G8794" i="57"/>
  <c r="H8794" i="57"/>
  <c r="G8795" i="57"/>
  <c r="H8795" i="57"/>
  <c r="G8796" i="57"/>
  <c r="H8796" i="57"/>
  <c r="G8797" i="57"/>
  <c r="H8797" i="57"/>
  <c r="G8798" i="57"/>
  <c r="H8798" i="57"/>
  <c r="G8799" i="57"/>
  <c r="H8799" i="57"/>
  <c r="G8800" i="57"/>
  <c r="H8800" i="57"/>
  <c r="G8801" i="57"/>
  <c r="H8801" i="57"/>
  <c r="G8802" i="57"/>
  <c r="H8802" i="57"/>
  <c r="G8803" i="57"/>
  <c r="H8803" i="57"/>
  <c r="G8804" i="57"/>
  <c r="H8804" i="57"/>
  <c r="G8805" i="57"/>
  <c r="H8805" i="57"/>
  <c r="G8806" i="57"/>
  <c r="H8806" i="57"/>
  <c r="G8807" i="57"/>
  <c r="H8807" i="57"/>
  <c r="G8808" i="57"/>
  <c r="H8808" i="57"/>
  <c r="G8809" i="57"/>
  <c r="H8809" i="57"/>
  <c r="G8810" i="57"/>
  <c r="H8810" i="57"/>
  <c r="G8811" i="57"/>
  <c r="H8811" i="57"/>
  <c r="G8812" i="57"/>
  <c r="H8812" i="57"/>
  <c r="G8813" i="57"/>
  <c r="H8813" i="57"/>
  <c r="G8814" i="57"/>
  <c r="H8814" i="57"/>
  <c r="G8815" i="57"/>
  <c r="H8815" i="57"/>
  <c r="G8816" i="57"/>
  <c r="H8816" i="57"/>
  <c r="G8817" i="57"/>
  <c r="H8817" i="57"/>
  <c r="G8818" i="57"/>
  <c r="H8818" i="57"/>
  <c r="G8819" i="57"/>
  <c r="H8819" i="57"/>
  <c r="G8820" i="57"/>
  <c r="H8820" i="57"/>
  <c r="G8821" i="57"/>
  <c r="H8821" i="57"/>
  <c r="G8822" i="57"/>
  <c r="H8822" i="57"/>
  <c r="G8823" i="57"/>
  <c r="H8823" i="57"/>
  <c r="G8824" i="57"/>
  <c r="H8824" i="57"/>
  <c r="G8825" i="57"/>
  <c r="H8825" i="57"/>
  <c r="G8826" i="57"/>
  <c r="H8826" i="57"/>
  <c r="G8827" i="57"/>
  <c r="H8827" i="57"/>
  <c r="G8828" i="57"/>
  <c r="H8828" i="57"/>
  <c r="G8829" i="57"/>
  <c r="H8829" i="57"/>
  <c r="G8830" i="57"/>
  <c r="H8830" i="57"/>
  <c r="G8831" i="57"/>
  <c r="H8831" i="57"/>
  <c r="G8832" i="57"/>
  <c r="H8832" i="57"/>
  <c r="G8833" i="57"/>
  <c r="H8833" i="57"/>
  <c r="G8834" i="57"/>
  <c r="H8834" i="57"/>
  <c r="G8835" i="57"/>
  <c r="H8835" i="57"/>
  <c r="G8836" i="57"/>
  <c r="H8836" i="57"/>
  <c r="G8837" i="57"/>
  <c r="H8837" i="57"/>
  <c r="G8838" i="57"/>
  <c r="H8838" i="57"/>
  <c r="G8839" i="57"/>
  <c r="H8839" i="57"/>
  <c r="G8840" i="57"/>
  <c r="H8840" i="57"/>
  <c r="G8841" i="57"/>
  <c r="H8841" i="57"/>
  <c r="G8842" i="57"/>
  <c r="H8842" i="57"/>
  <c r="G8843" i="57"/>
  <c r="H8843" i="57"/>
  <c r="G8844" i="57"/>
  <c r="H8844" i="57"/>
  <c r="G8845" i="57"/>
  <c r="H8845" i="57"/>
  <c r="G8846" i="57"/>
  <c r="H8846" i="57"/>
  <c r="G8847" i="57"/>
  <c r="H8847" i="57"/>
  <c r="G8848" i="57"/>
  <c r="H8848" i="57"/>
  <c r="G8849" i="57"/>
  <c r="H8849" i="57"/>
  <c r="G8850" i="57"/>
  <c r="H8850" i="57"/>
  <c r="G8851" i="57"/>
  <c r="H8851" i="57"/>
  <c r="G8852" i="57"/>
  <c r="H8852" i="57"/>
  <c r="G8853" i="57"/>
  <c r="H8853" i="57"/>
  <c r="G8854" i="57"/>
  <c r="H8854" i="57"/>
  <c r="G8855" i="57"/>
  <c r="H8855" i="57"/>
  <c r="G8856" i="57"/>
  <c r="H8856" i="57"/>
  <c r="G8857" i="57"/>
  <c r="H8857" i="57"/>
  <c r="G8858" i="57"/>
  <c r="H8858" i="57"/>
  <c r="G8859" i="57"/>
  <c r="H8859" i="57"/>
  <c r="G8860" i="57"/>
  <c r="H8860" i="57"/>
  <c r="G8861" i="57"/>
  <c r="H8861" i="57"/>
  <c r="G8862" i="57"/>
  <c r="H8862" i="57"/>
  <c r="G8863" i="57"/>
  <c r="H8863" i="57"/>
  <c r="G8864" i="57"/>
  <c r="H8864" i="57"/>
  <c r="G8865" i="57"/>
  <c r="H8865" i="57"/>
  <c r="G8866" i="57"/>
  <c r="H8866" i="57"/>
  <c r="G8867" i="57"/>
  <c r="H8867" i="57"/>
  <c r="G8868" i="57"/>
  <c r="H8868" i="57"/>
  <c r="G8869" i="57"/>
  <c r="H8869" i="57"/>
  <c r="G8870" i="57"/>
  <c r="H8870" i="57"/>
  <c r="G8871" i="57"/>
  <c r="H8871" i="57"/>
  <c r="G8872" i="57"/>
  <c r="H8872" i="57"/>
  <c r="G8873" i="57"/>
  <c r="H8873" i="57"/>
  <c r="G8874" i="57"/>
  <c r="H8874" i="57"/>
  <c r="G8875" i="57"/>
  <c r="H8875" i="57"/>
  <c r="G8876" i="57"/>
  <c r="H8876" i="57"/>
  <c r="G8877" i="57"/>
  <c r="H8877" i="57"/>
  <c r="G8878" i="57"/>
  <c r="H8878" i="57"/>
  <c r="G8879" i="57"/>
  <c r="H8879" i="57"/>
  <c r="G8880" i="57"/>
  <c r="H8880" i="57"/>
  <c r="G8881" i="57"/>
  <c r="H8881" i="57"/>
  <c r="G8882" i="57"/>
  <c r="H8882" i="57"/>
  <c r="G8883" i="57"/>
  <c r="H8883" i="57"/>
  <c r="G8884" i="57"/>
  <c r="H8884" i="57"/>
  <c r="G8885" i="57"/>
  <c r="H8885" i="57"/>
  <c r="G8886" i="57"/>
  <c r="H8886" i="57"/>
  <c r="G8887" i="57"/>
  <c r="H8887" i="57"/>
  <c r="G8888" i="57"/>
  <c r="H8888" i="57"/>
  <c r="G8889" i="57"/>
  <c r="H8889" i="57"/>
  <c r="G8890" i="57"/>
  <c r="H8890" i="57"/>
  <c r="G8891" i="57"/>
  <c r="H8891" i="57"/>
  <c r="G8892" i="57"/>
  <c r="H8892" i="57"/>
  <c r="G8893" i="57"/>
  <c r="H8893" i="57"/>
  <c r="G8894" i="57"/>
  <c r="H8894" i="57"/>
  <c r="G8895" i="57"/>
  <c r="H8895" i="57"/>
  <c r="G8896" i="57"/>
  <c r="H8896" i="57"/>
  <c r="G8897" i="57"/>
  <c r="H8897" i="57"/>
  <c r="G8898" i="57"/>
  <c r="H8898" i="57"/>
  <c r="G8899" i="57"/>
  <c r="H8899" i="57"/>
  <c r="G8900" i="57"/>
  <c r="H8900" i="57"/>
  <c r="G8901" i="57"/>
  <c r="H8901" i="57"/>
  <c r="G8902" i="57"/>
  <c r="H8902" i="57"/>
  <c r="G8903" i="57"/>
  <c r="H8903" i="57"/>
  <c r="G8904" i="57"/>
  <c r="H8904" i="57"/>
  <c r="G8905" i="57"/>
  <c r="H8905" i="57"/>
  <c r="G8906" i="57"/>
  <c r="H8906" i="57"/>
  <c r="G8907" i="57"/>
  <c r="H8907" i="57"/>
  <c r="G8908" i="57"/>
  <c r="H8908" i="57"/>
  <c r="G8909" i="57"/>
  <c r="H8909" i="57"/>
  <c r="G8910" i="57"/>
  <c r="H8910" i="57"/>
  <c r="G8911" i="57"/>
  <c r="H8911" i="57"/>
  <c r="G8912" i="57"/>
  <c r="H8912" i="57"/>
  <c r="G8913" i="57"/>
  <c r="H8913" i="57"/>
  <c r="G8914" i="57"/>
  <c r="H8914" i="57"/>
  <c r="G8915" i="57"/>
  <c r="H8915" i="57"/>
  <c r="G8916" i="57"/>
  <c r="H8916" i="57"/>
  <c r="G8917" i="57"/>
  <c r="H8917" i="57"/>
  <c r="G8918" i="57"/>
  <c r="H8918" i="57"/>
  <c r="G8919" i="57"/>
  <c r="H8919" i="57"/>
  <c r="G8920" i="57"/>
  <c r="H8920" i="57"/>
  <c r="G8921" i="57"/>
  <c r="H8921" i="57"/>
  <c r="G8922" i="57"/>
  <c r="H8922" i="57"/>
  <c r="G8923" i="57"/>
  <c r="H8923" i="57"/>
  <c r="G8924" i="57"/>
  <c r="H8924" i="57"/>
  <c r="G8925" i="57"/>
  <c r="H8925" i="57"/>
  <c r="G8926" i="57"/>
  <c r="H8926" i="57"/>
  <c r="G8927" i="57"/>
  <c r="H8927" i="57"/>
  <c r="G8928" i="57"/>
  <c r="H8928" i="57"/>
  <c r="G8929" i="57"/>
  <c r="H8929" i="57"/>
  <c r="G8930" i="57"/>
  <c r="H8930" i="57"/>
  <c r="G8931" i="57"/>
  <c r="H8931" i="57"/>
  <c r="G8932" i="57"/>
  <c r="H8932" i="57"/>
  <c r="G8933" i="57"/>
  <c r="H8933" i="57"/>
  <c r="G8934" i="57"/>
  <c r="H8934" i="57"/>
  <c r="G8935" i="57"/>
  <c r="H8935" i="57"/>
  <c r="G8936" i="57"/>
  <c r="H8936" i="57"/>
  <c r="G8937" i="57"/>
  <c r="H8937" i="57"/>
  <c r="G8938" i="57"/>
  <c r="H8938" i="57"/>
  <c r="G8939" i="57"/>
  <c r="H8939" i="57"/>
  <c r="G8940" i="57"/>
  <c r="H8940" i="57"/>
  <c r="G8941" i="57"/>
  <c r="H8941" i="57"/>
  <c r="G8942" i="57"/>
  <c r="H8942" i="57"/>
  <c r="G8943" i="57"/>
  <c r="H8943" i="57"/>
  <c r="G8944" i="57"/>
  <c r="H8944" i="57"/>
  <c r="G8945" i="57"/>
  <c r="H8945" i="57"/>
  <c r="G8946" i="57"/>
  <c r="H8946" i="57"/>
  <c r="G8947" i="57"/>
  <c r="H8947" i="57"/>
  <c r="G8948" i="57"/>
  <c r="H8948" i="57"/>
  <c r="G8949" i="57"/>
  <c r="H8949" i="57"/>
  <c r="G8950" i="57"/>
  <c r="H8950" i="57"/>
  <c r="G8951" i="57"/>
  <c r="H8951" i="57"/>
  <c r="G8952" i="57"/>
  <c r="H8952" i="57"/>
  <c r="G8953" i="57"/>
  <c r="H8953" i="57"/>
  <c r="G8954" i="57"/>
  <c r="H8954" i="57"/>
  <c r="G8955" i="57"/>
  <c r="H8955" i="57"/>
  <c r="G8956" i="57"/>
  <c r="H8956" i="57"/>
  <c r="G8957" i="57"/>
  <c r="H8957" i="57"/>
  <c r="G8958" i="57"/>
  <c r="H8958" i="57"/>
  <c r="G8959" i="57"/>
  <c r="H8959" i="57"/>
  <c r="G8960" i="57"/>
  <c r="H8960" i="57"/>
  <c r="G8961" i="57"/>
  <c r="H8961" i="57"/>
  <c r="G8962" i="57"/>
  <c r="H8962" i="57"/>
  <c r="G8963" i="57"/>
  <c r="H8963" i="57"/>
  <c r="G8964" i="57"/>
  <c r="H8964" i="57"/>
  <c r="G8965" i="57"/>
  <c r="H8965" i="57"/>
  <c r="G8966" i="57"/>
  <c r="H8966" i="57"/>
  <c r="G8967" i="57"/>
  <c r="H8967" i="57"/>
  <c r="G8968" i="57"/>
  <c r="H8968" i="57"/>
  <c r="G8969" i="57"/>
  <c r="H8969" i="57"/>
  <c r="G8970" i="57"/>
  <c r="H8970" i="57"/>
  <c r="G8971" i="57"/>
  <c r="H8971" i="57"/>
  <c r="G8972" i="57"/>
  <c r="H8972" i="57"/>
  <c r="G8973" i="57"/>
  <c r="H8973" i="57"/>
  <c r="G8974" i="57"/>
  <c r="H8974" i="57"/>
  <c r="G8975" i="57"/>
  <c r="H8975" i="57"/>
  <c r="G8976" i="57"/>
  <c r="H8976" i="57"/>
  <c r="G8977" i="57"/>
  <c r="H8977" i="57"/>
  <c r="G8978" i="57"/>
  <c r="H8978" i="57"/>
  <c r="G8979" i="57"/>
  <c r="H8979" i="57"/>
  <c r="G8980" i="57"/>
  <c r="H8980" i="57"/>
  <c r="G8981" i="57"/>
  <c r="H8981" i="57"/>
  <c r="G8982" i="57"/>
  <c r="H8982" i="57"/>
  <c r="G8983" i="57"/>
  <c r="H8983" i="57"/>
  <c r="G8984" i="57"/>
  <c r="H8984" i="57"/>
  <c r="G8985" i="57"/>
  <c r="H8985" i="57"/>
  <c r="G8986" i="57"/>
  <c r="H8986" i="57"/>
  <c r="G8987" i="57"/>
  <c r="H8987" i="57"/>
  <c r="G8988" i="57"/>
  <c r="H8988" i="57"/>
  <c r="G8989" i="57"/>
  <c r="H8989" i="57"/>
  <c r="G8990" i="57"/>
  <c r="H8990" i="57"/>
  <c r="G8991" i="57"/>
  <c r="H8991" i="57"/>
  <c r="G8992" i="57"/>
  <c r="H8992" i="57"/>
  <c r="G8993" i="57"/>
  <c r="H8993" i="57"/>
  <c r="G8994" i="57"/>
  <c r="H8994" i="57"/>
  <c r="G8995" i="57"/>
  <c r="H8995" i="57"/>
  <c r="G8996" i="57"/>
  <c r="H8996" i="57"/>
  <c r="G8997" i="57"/>
  <c r="H8997" i="57"/>
  <c r="G8998" i="57"/>
  <c r="H8998" i="57"/>
  <c r="G8999" i="57"/>
  <c r="H8999" i="57"/>
  <c r="G9000" i="57"/>
  <c r="H9000" i="57"/>
  <c r="G9001" i="57"/>
  <c r="H9001" i="57"/>
  <c r="G9002" i="57"/>
  <c r="H9002" i="57"/>
  <c r="G9003" i="57"/>
  <c r="H9003" i="57"/>
  <c r="G9004" i="57"/>
  <c r="H9004" i="57"/>
  <c r="G9005" i="57"/>
  <c r="H9005" i="57"/>
  <c r="G9006" i="57"/>
  <c r="H9006" i="57"/>
  <c r="G9007" i="57"/>
  <c r="H9007" i="57"/>
  <c r="G9008" i="57"/>
  <c r="H9008" i="57"/>
  <c r="G9009" i="57"/>
  <c r="H9009" i="57"/>
  <c r="G9010" i="57"/>
  <c r="H9010" i="57"/>
  <c r="G9011" i="57"/>
  <c r="H9011" i="57"/>
  <c r="G9012" i="57"/>
  <c r="H9012" i="57"/>
  <c r="G9013" i="57"/>
  <c r="H9013" i="57"/>
  <c r="G9014" i="57"/>
  <c r="H9014" i="57"/>
  <c r="G9015" i="57"/>
  <c r="H9015" i="57"/>
  <c r="G9016" i="57"/>
  <c r="H9016" i="57"/>
  <c r="G9017" i="57"/>
  <c r="H9017" i="57"/>
  <c r="G9018" i="57"/>
  <c r="H9018" i="57"/>
  <c r="G9019" i="57"/>
  <c r="H9019" i="57"/>
  <c r="G9020" i="57"/>
  <c r="H9020" i="57"/>
  <c r="G9021" i="57"/>
  <c r="H9021" i="57"/>
  <c r="G9022" i="57"/>
  <c r="H9022" i="57"/>
  <c r="G9023" i="57"/>
  <c r="H9023" i="57"/>
  <c r="G9024" i="57"/>
  <c r="H9024" i="57"/>
  <c r="G9025" i="57"/>
  <c r="H9025" i="57"/>
  <c r="G9026" i="57"/>
  <c r="H9026" i="57"/>
  <c r="G9027" i="57"/>
  <c r="H9027" i="57"/>
  <c r="G9028" i="57"/>
  <c r="H9028" i="57"/>
  <c r="G9029" i="57"/>
  <c r="H9029" i="57"/>
  <c r="G9030" i="57"/>
  <c r="H9030" i="57"/>
  <c r="G9031" i="57"/>
  <c r="H9031" i="57"/>
  <c r="G9032" i="57"/>
  <c r="H9032" i="57"/>
  <c r="G9033" i="57"/>
  <c r="H9033" i="57"/>
  <c r="G9034" i="57"/>
  <c r="H9034" i="57"/>
  <c r="G9035" i="57"/>
  <c r="H9035" i="57"/>
  <c r="G9036" i="57"/>
  <c r="H9036" i="57"/>
  <c r="G9037" i="57"/>
  <c r="H9037" i="57"/>
  <c r="G9038" i="57"/>
  <c r="H9038" i="57"/>
  <c r="G9039" i="57"/>
  <c r="H9039" i="57"/>
  <c r="G9040" i="57"/>
  <c r="H9040" i="57"/>
  <c r="G9041" i="57"/>
  <c r="H9041" i="57"/>
  <c r="G9042" i="57"/>
  <c r="H9042" i="57"/>
  <c r="G9043" i="57"/>
  <c r="H9043" i="57"/>
  <c r="G9044" i="57"/>
  <c r="H9044" i="57"/>
  <c r="G9045" i="57"/>
  <c r="H9045" i="57"/>
  <c r="G9046" i="57"/>
  <c r="H9046" i="57"/>
  <c r="G9047" i="57"/>
  <c r="H9047" i="57"/>
  <c r="G9048" i="57"/>
  <c r="H9048" i="57"/>
  <c r="G9049" i="57"/>
  <c r="H9049" i="57"/>
  <c r="G9050" i="57"/>
  <c r="H9050" i="57"/>
  <c r="G9051" i="57"/>
  <c r="H9051" i="57"/>
  <c r="G9052" i="57"/>
  <c r="H9052" i="57"/>
  <c r="G9053" i="57"/>
  <c r="H9053" i="57"/>
  <c r="G9054" i="57"/>
  <c r="H9054" i="57"/>
  <c r="G9055" i="57"/>
  <c r="H9055" i="57"/>
  <c r="G9056" i="57"/>
  <c r="H9056" i="57"/>
  <c r="G9057" i="57"/>
  <c r="H9057" i="57"/>
  <c r="G9058" i="57"/>
  <c r="H9058" i="57"/>
  <c r="G9059" i="57"/>
  <c r="H9059" i="57"/>
  <c r="G9060" i="57"/>
  <c r="H9060" i="57"/>
  <c r="G9061" i="57"/>
  <c r="H9061" i="57"/>
  <c r="G9062" i="57"/>
  <c r="H9062" i="57"/>
  <c r="G9063" i="57"/>
  <c r="H9063" i="57"/>
  <c r="G9064" i="57"/>
  <c r="H9064" i="57"/>
  <c r="G9065" i="57"/>
  <c r="H9065" i="57"/>
  <c r="G9066" i="57"/>
  <c r="H9066" i="57"/>
  <c r="G9067" i="57"/>
  <c r="H9067" i="57"/>
  <c r="G9068" i="57"/>
  <c r="H9068" i="57"/>
  <c r="G9069" i="57"/>
  <c r="H9069" i="57"/>
  <c r="G9070" i="57"/>
  <c r="H9070" i="57"/>
  <c r="G9071" i="57"/>
  <c r="H9071" i="57"/>
  <c r="G9072" i="57"/>
  <c r="H9072" i="57"/>
  <c r="G9073" i="57"/>
  <c r="H9073" i="57"/>
  <c r="G9074" i="57"/>
  <c r="H9074" i="57"/>
  <c r="G9075" i="57"/>
  <c r="H9075" i="57"/>
  <c r="G9076" i="57"/>
  <c r="H9076" i="57"/>
  <c r="G9077" i="57"/>
  <c r="H9077" i="57"/>
  <c r="G9078" i="57"/>
  <c r="H9078" i="57"/>
  <c r="G9079" i="57"/>
  <c r="H9079" i="57"/>
  <c r="G9080" i="57"/>
  <c r="H9080" i="57"/>
  <c r="G9081" i="57"/>
  <c r="H9081" i="57"/>
  <c r="G9082" i="57"/>
  <c r="H9082" i="57"/>
  <c r="G9083" i="57"/>
  <c r="H9083" i="57"/>
  <c r="G9084" i="57"/>
  <c r="H9084" i="57"/>
  <c r="G9085" i="57"/>
  <c r="H9085" i="57"/>
  <c r="G9086" i="57"/>
  <c r="H9086" i="57"/>
  <c r="G9087" i="57"/>
  <c r="H9087" i="57"/>
  <c r="G9088" i="57"/>
  <c r="H9088" i="57"/>
  <c r="G9089" i="57"/>
  <c r="H9089" i="57"/>
  <c r="G9090" i="57"/>
  <c r="H9090" i="57"/>
  <c r="G9091" i="57"/>
  <c r="H9091" i="57"/>
  <c r="G9092" i="57"/>
  <c r="H9092" i="57"/>
  <c r="G9093" i="57"/>
  <c r="H9093" i="57"/>
  <c r="G9094" i="57"/>
  <c r="H9094" i="57"/>
  <c r="G9095" i="57"/>
  <c r="H9095" i="57"/>
  <c r="G9096" i="57"/>
  <c r="H9096" i="57"/>
  <c r="G9097" i="57"/>
  <c r="H9097" i="57"/>
  <c r="G9098" i="57"/>
  <c r="H9098" i="57"/>
  <c r="G9099" i="57"/>
  <c r="H9099" i="57"/>
  <c r="G9100" i="57"/>
  <c r="H9100" i="57"/>
  <c r="G9101" i="57"/>
  <c r="H9101" i="57"/>
  <c r="G9102" i="57"/>
  <c r="H9102" i="57"/>
  <c r="G9103" i="57"/>
  <c r="H9103" i="57"/>
  <c r="G9104" i="57"/>
  <c r="H9104" i="57"/>
  <c r="G9105" i="57"/>
  <c r="H9105" i="57"/>
  <c r="G9106" i="57"/>
  <c r="H9106" i="57"/>
  <c r="G9107" i="57"/>
  <c r="H9107" i="57"/>
  <c r="G9108" i="57"/>
  <c r="H9108" i="57"/>
  <c r="G9109" i="57"/>
  <c r="H9109" i="57"/>
  <c r="G9110" i="57"/>
  <c r="H9110" i="57"/>
  <c r="G9111" i="57"/>
  <c r="H9111" i="57"/>
  <c r="G9112" i="57"/>
  <c r="H9112" i="57"/>
  <c r="G9113" i="57"/>
  <c r="H9113" i="57"/>
  <c r="G9114" i="57"/>
  <c r="H9114" i="57"/>
  <c r="G9115" i="57"/>
  <c r="H9115" i="57"/>
  <c r="G9116" i="57"/>
  <c r="H9116" i="57"/>
  <c r="G9117" i="57"/>
  <c r="H9117" i="57"/>
  <c r="G9118" i="57"/>
  <c r="H9118" i="57"/>
  <c r="G9119" i="57"/>
  <c r="H9119" i="57"/>
  <c r="G9120" i="57"/>
  <c r="H9120" i="57"/>
  <c r="G9121" i="57"/>
  <c r="H9121" i="57"/>
  <c r="G9122" i="57"/>
  <c r="H9122" i="57"/>
  <c r="G9123" i="57"/>
  <c r="H9123" i="57"/>
  <c r="G9124" i="57"/>
  <c r="H9124" i="57"/>
  <c r="G9125" i="57"/>
  <c r="H9125" i="57"/>
  <c r="G9126" i="57"/>
  <c r="H9126" i="57"/>
  <c r="G9127" i="57"/>
  <c r="H9127" i="57"/>
  <c r="G9128" i="57"/>
  <c r="H9128" i="57"/>
  <c r="G9129" i="57"/>
  <c r="H9129" i="57"/>
  <c r="G9130" i="57"/>
  <c r="H9130" i="57"/>
  <c r="G9131" i="57"/>
  <c r="H9131" i="57"/>
  <c r="G9132" i="57"/>
  <c r="H9132" i="57"/>
  <c r="G9133" i="57"/>
  <c r="H9133" i="57"/>
  <c r="G9134" i="57"/>
  <c r="H9134" i="57"/>
  <c r="G9135" i="57"/>
  <c r="H9135" i="57"/>
  <c r="G9136" i="57"/>
  <c r="H9136" i="57"/>
  <c r="G9137" i="57"/>
  <c r="H9137" i="57"/>
  <c r="G9138" i="57"/>
  <c r="H9138" i="57"/>
  <c r="G9139" i="57"/>
  <c r="H9139" i="57"/>
  <c r="G9140" i="57"/>
  <c r="H9140" i="57"/>
  <c r="G9141" i="57"/>
  <c r="H9141" i="57"/>
  <c r="G9142" i="57"/>
  <c r="H9142" i="57"/>
  <c r="G9143" i="57"/>
  <c r="H9143" i="57"/>
  <c r="G9144" i="57"/>
  <c r="H9144" i="57"/>
  <c r="G9145" i="57"/>
  <c r="H9145" i="57"/>
  <c r="G9146" i="57"/>
  <c r="H9146" i="57"/>
  <c r="G9147" i="57"/>
  <c r="H9147" i="57"/>
  <c r="G9148" i="57"/>
  <c r="H9148" i="57"/>
  <c r="G9149" i="57"/>
  <c r="H9149" i="57"/>
  <c r="G9150" i="57"/>
  <c r="H9150" i="57"/>
  <c r="G9151" i="57"/>
  <c r="H9151" i="57"/>
  <c r="G9152" i="57"/>
  <c r="H9152" i="57"/>
  <c r="G9153" i="57"/>
  <c r="H9153" i="57"/>
  <c r="G9154" i="57"/>
  <c r="H9154" i="57"/>
  <c r="G9155" i="57"/>
  <c r="H9155" i="57"/>
  <c r="G9156" i="57"/>
  <c r="H9156" i="57"/>
  <c r="G9157" i="57"/>
  <c r="H9157" i="57"/>
  <c r="G9158" i="57"/>
  <c r="H9158" i="57"/>
  <c r="G9159" i="57"/>
  <c r="H9159" i="57"/>
  <c r="G9160" i="57"/>
  <c r="H9160" i="57"/>
  <c r="G9161" i="57"/>
  <c r="H9161" i="57"/>
  <c r="G9162" i="57"/>
  <c r="H9162" i="57"/>
  <c r="G9163" i="57"/>
  <c r="H9163" i="57"/>
  <c r="G9164" i="57"/>
  <c r="H9164" i="57"/>
  <c r="G9165" i="57"/>
  <c r="H9165" i="57"/>
  <c r="G9166" i="57"/>
  <c r="H9166" i="57"/>
  <c r="G9167" i="57"/>
  <c r="H9167" i="57"/>
  <c r="G9168" i="57"/>
  <c r="H9168" i="57"/>
  <c r="G9169" i="57"/>
  <c r="H9169" i="57"/>
  <c r="G9170" i="57"/>
  <c r="H9170" i="57"/>
  <c r="G9171" i="57"/>
  <c r="H9171" i="57"/>
  <c r="G9172" i="57"/>
  <c r="H9172" i="57"/>
  <c r="G9173" i="57"/>
  <c r="H9173" i="57"/>
  <c r="G9174" i="57"/>
  <c r="H9174" i="57"/>
  <c r="G9175" i="57"/>
  <c r="H9175" i="57"/>
  <c r="G9176" i="57"/>
  <c r="H9176" i="57"/>
  <c r="G9177" i="57"/>
  <c r="H9177" i="57"/>
  <c r="G9178" i="57"/>
  <c r="H9178" i="57"/>
  <c r="G9179" i="57"/>
  <c r="H9179" i="57"/>
  <c r="G9180" i="57"/>
  <c r="H9180" i="57"/>
  <c r="G9181" i="57"/>
  <c r="H9181" i="57"/>
  <c r="G9182" i="57"/>
  <c r="H9182" i="57"/>
  <c r="G9183" i="57"/>
  <c r="H9183" i="57"/>
  <c r="G9184" i="57"/>
  <c r="H9184" i="57"/>
  <c r="G9185" i="57"/>
  <c r="H9185" i="57"/>
  <c r="G9186" i="57"/>
  <c r="H9186" i="57"/>
  <c r="G9187" i="57"/>
  <c r="H9187" i="57"/>
  <c r="G9188" i="57"/>
  <c r="H9188" i="57"/>
  <c r="G9189" i="57"/>
  <c r="H9189" i="57"/>
  <c r="G9190" i="57"/>
  <c r="H9190" i="57"/>
  <c r="G9191" i="57"/>
  <c r="H9191" i="57"/>
  <c r="G9192" i="57"/>
  <c r="H9192" i="57"/>
  <c r="G9193" i="57"/>
  <c r="H9193" i="57"/>
  <c r="G9194" i="57"/>
  <c r="H9194" i="57"/>
  <c r="G9195" i="57"/>
  <c r="H9195" i="57"/>
  <c r="G9196" i="57"/>
  <c r="H9196" i="57"/>
  <c r="G9197" i="57"/>
  <c r="H9197" i="57"/>
  <c r="G9198" i="57"/>
  <c r="H9198" i="57"/>
  <c r="G9199" i="57"/>
  <c r="H9199" i="57"/>
  <c r="G9200" i="57"/>
  <c r="H9200" i="57"/>
  <c r="G9201" i="57"/>
  <c r="H9201" i="57"/>
  <c r="G9202" i="57"/>
  <c r="H9202" i="57"/>
  <c r="G9203" i="57"/>
  <c r="H9203" i="57"/>
  <c r="G9204" i="57"/>
  <c r="H9204" i="57"/>
  <c r="G9205" i="57"/>
  <c r="H9205" i="57"/>
  <c r="G9206" i="57"/>
  <c r="H9206" i="57"/>
  <c r="G9207" i="57"/>
  <c r="H9207" i="57"/>
  <c r="G9208" i="57"/>
  <c r="H9208" i="57"/>
  <c r="G9209" i="57"/>
  <c r="H9209" i="57"/>
  <c r="G9210" i="57"/>
  <c r="H9210" i="57"/>
  <c r="G9211" i="57"/>
  <c r="H9211" i="57"/>
  <c r="G9212" i="57"/>
  <c r="H9212" i="57"/>
  <c r="G9213" i="57"/>
  <c r="H9213" i="57"/>
  <c r="G9214" i="57"/>
  <c r="H9214" i="57"/>
  <c r="G9215" i="57"/>
  <c r="H9215" i="57"/>
  <c r="G9216" i="57"/>
  <c r="H9216" i="57"/>
  <c r="G9217" i="57"/>
  <c r="H9217" i="57"/>
  <c r="G9218" i="57"/>
  <c r="H9218" i="57"/>
  <c r="G9219" i="57"/>
  <c r="H9219" i="57"/>
  <c r="G9220" i="57"/>
  <c r="H9220" i="57"/>
  <c r="G9221" i="57"/>
  <c r="H9221" i="57"/>
  <c r="G9222" i="57"/>
  <c r="H9222" i="57"/>
  <c r="G9223" i="57"/>
  <c r="H9223" i="57"/>
  <c r="G9224" i="57"/>
  <c r="H9224" i="57"/>
  <c r="G9225" i="57"/>
  <c r="H9225" i="57"/>
  <c r="G9226" i="57"/>
  <c r="H9226" i="57"/>
  <c r="G9227" i="57"/>
  <c r="H9227" i="57"/>
  <c r="G9228" i="57"/>
  <c r="H9228" i="57"/>
  <c r="G9229" i="57"/>
  <c r="H9229" i="57"/>
  <c r="G9230" i="57"/>
  <c r="H9230" i="57"/>
  <c r="G9231" i="57"/>
  <c r="H9231" i="57"/>
  <c r="G9232" i="57"/>
  <c r="H9232" i="57"/>
  <c r="G9233" i="57"/>
  <c r="H9233" i="57"/>
  <c r="G9234" i="57"/>
  <c r="H9234" i="57"/>
  <c r="G9235" i="57"/>
  <c r="H9235" i="57"/>
  <c r="G9236" i="57"/>
  <c r="H9236" i="57"/>
  <c r="G9237" i="57"/>
  <c r="H9237" i="57"/>
  <c r="G9238" i="57"/>
  <c r="H9238" i="57"/>
  <c r="G9239" i="57"/>
  <c r="H9239" i="57"/>
  <c r="G9240" i="57"/>
  <c r="H9240" i="57"/>
  <c r="G9241" i="57"/>
  <c r="H9241" i="57"/>
  <c r="G9242" i="57"/>
  <c r="H9242" i="57"/>
  <c r="G9243" i="57"/>
  <c r="H9243" i="57"/>
  <c r="G9244" i="57"/>
  <c r="H9244" i="57"/>
  <c r="G9245" i="57"/>
  <c r="H9245" i="57"/>
  <c r="G9246" i="57"/>
  <c r="H9246" i="57"/>
  <c r="G9247" i="57"/>
  <c r="H9247" i="57"/>
  <c r="G9248" i="57"/>
  <c r="H9248" i="57"/>
  <c r="G9249" i="57"/>
  <c r="H9249" i="57"/>
  <c r="G9250" i="57"/>
  <c r="H9250" i="57"/>
  <c r="G9251" i="57"/>
  <c r="H9251" i="57"/>
  <c r="G9252" i="57"/>
  <c r="H9252" i="57"/>
  <c r="G9253" i="57"/>
  <c r="H9253" i="57"/>
  <c r="G9254" i="57"/>
  <c r="H9254" i="57"/>
  <c r="G9255" i="57"/>
  <c r="H9255" i="57"/>
  <c r="G9256" i="57"/>
  <c r="H9256" i="57"/>
  <c r="G9257" i="57"/>
  <c r="H9257" i="57"/>
  <c r="G9258" i="57"/>
  <c r="H9258" i="57"/>
  <c r="G9259" i="57"/>
  <c r="H9259" i="57"/>
  <c r="G9260" i="57"/>
  <c r="H9260" i="57"/>
  <c r="G9261" i="57"/>
  <c r="H9261" i="57"/>
  <c r="G9262" i="57"/>
  <c r="H9262" i="57"/>
  <c r="G9263" i="57"/>
  <c r="H9263" i="57"/>
  <c r="G9264" i="57"/>
  <c r="H9264" i="57"/>
  <c r="G9265" i="57"/>
  <c r="H9265" i="57"/>
  <c r="G9266" i="57"/>
  <c r="H9266" i="57"/>
  <c r="G9267" i="57"/>
  <c r="H9267" i="57"/>
  <c r="G9268" i="57"/>
  <c r="H9268" i="57"/>
  <c r="G9269" i="57"/>
  <c r="H9269" i="57"/>
  <c r="G9270" i="57"/>
  <c r="H9270" i="57"/>
  <c r="G9271" i="57"/>
  <c r="H9271" i="57"/>
  <c r="G9272" i="57"/>
  <c r="H9272" i="57"/>
  <c r="G9273" i="57"/>
  <c r="H9273" i="57"/>
  <c r="G9274" i="57"/>
  <c r="H9274" i="57"/>
  <c r="G9275" i="57"/>
  <c r="H9275" i="57"/>
  <c r="G9276" i="57"/>
  <c r="H9276" i="57"/>
  <c r="G9277" i="57"/>
  <c r="H9277" i="57"/>
  <c r="G9278" i="57"/>
  <c r="H9278" i="57"/>
  <c r="G9279" i="57"/>
  <c r="H9279" i="57"/>
  <c r="G9280" i="57"/>
  <c r="H9280" i="57"/>
  <c r="G9281" i="57"/>
  <c r="H9281" i="57"/>
  <c r="G9282" i="57"/>
  <c r="H9282" i="57"/>
  <c r="G9283" i="57"/>
  <c r="H9283" i="57"/>
  <c r="G9284" i="57"/>
  <c r="H9284" i="57"/>
  <c r="G9285" i="57"/>
  <c r="H9285" i="57"/>
  <c r="G9286" i="57"/>
  <c r="H9286" i="57"/>
  <c r="G9287" i="57"/>
  <c r="H9287" i="57"/>
  <c r="G9288" i="57"/>
  <c r="H9288" i="57"/>
  <c r="G9289" i="57"/>
  <c r="H9289" i="57"/>
  <c r="G9290" i="57"/>
  <c r="H9290" i="57"/>
  <c r="G9291" i="57"/>
  <c r="H9291" i="57"/>
  <c r="G9292" i="57"/>
  <c r="H9292" i="57"/>
  <c r="G9293" i="57"/>
  <c r="H9293" i="57"/>
  <c r="G9294" i="57"/>
  <c r="H9294" i="57"/>
  <c r="G9295" i="57"/>
  <c r="H9295" i="57"/>
  <c r="G9296" i="57"/>
  <c r="H9296" i="57"/>
  <c r="G9297" i="57"/>
  <c r="H9297" i="57"/>
  <c r="G9298" i="57"/>
  <c r="H9298" i="57"/>
  <c r="G9299" i="57"/>
  <c r="H9299" i="57"/>
  <c r="G9300" i="57"/>
  <c r="H9300" i="57"/>
  <c r="G9301" i="57"/>
  <c r="H9301" i="57"/>
  <c r="G9302" i="57"/>
  <c r="H9302" i="57"/>
  <c r="G9303" i="57"/>
  <c r="H9303" i="57"/>
  <c r="G9304" i="57"/>
  <c r="H9304" i="57"/>
  <c r="G9305" i="57"/>
  <c r="H9305" i="57"/>
  <c r="G9306" i="57"/>
  <c r="H9306" i="57"/>
  <c r="G9307" i="57"/>
  <c r="H9307" i="57"/>
  <c r="G9308" i="57"/>
  <c r="H9308" i="57"/>
  <c r="G9309" i="57"/>
  <c r="H9309" i="57"/>
  <c r="G9310" i="57"/>
  <c r="H9310" i="57"/>
  <c r="G9311" i="57"/>
  <c r="H9311" i="57"/>
  <c r="G9312" i="57"/>
  <c r="H9312" i="57"/>
  <c r="G9313" i="57"/>
  <c r="H9313" i="57"/>
  <c r="G9314" i="57"/>
  <c r="H9314" i="57"/>
  <c r="G9315" i="57"/>
  <c r="H9315" i="57"/>
  <c r="G9316" i="57"/>
  <c r="H9316" i="57"/>
  <c r="G9317" i="57"/>
  <c r="H9317" i="57"/>
  <c r="G9318" i="57"/>
  <c r="H9318" i="57"/>
  <c r="G9319" i="57"/>
  <c r="H9319" i="57"/>
  <c r="G9320" i="57"/>
  <c r="H9320" i="57"/>
  <c r="G9321" i="57"/>
  <c r="H9321" i="57"/>
  <c r="G9322" i="57"/>
  <c r="H9322" i="57"/>
  <c r="G9323" i="57"/>
  <c r="H9323" i="57"/>
  <c r="G9324" i="57"/>
  <c r="H9324" i="57"/>
  <c r="G9325" i="57"/>
  <c r="H9325" i="57"/>
  <c r="G9326" i="57"/>
  <c r="H9326" i="57"/>
  <c r="G9327" i="57"/>
  <c r="H9327" i="57"/>
  <c r="G9328" i="57"/>
  <c r="H9328" i="57"/>
  <c r="G9329" i="57"/>
  <c r="H9329" i="57"/>
  <c r="G9330" i="57"/>
  <c r="H9330" i="57"/>
  <c r="G9331" i="57"/>
  <c r="H9331" i="57"/>
  <c r="G9332" i="57"/>
  <c r="H9332" i="57"/>
  <c r="G9333" i="57"/>
  <c r="H9333" i="57"/>
  <c r="G9334" i="57"/>
  <c r="H9334" i="57"/>
  <c r="G9335" i="57"/>
  <c r="H9335" i="57"/>
  <c r="G9336" i="57"/>
  <c r="H9336" i="57"/>
  <c r="G9337" i="57"/>
  <c r="H9337" i="57"/>
  <c r="G9338" i="57"/>
  <c r="H9338" i="57"/>
  <c r="G9339" i="57"/>
  <c r="H9339" i="57"/>
  <c r="G9340" i="57"/>
  <c r="H9340" i="57"/>
  <c r="G9341" i="57"/>
  <c r="H9341" i="57"/>
  <c r="G9342" i="57"/>
  <c r="H9342" i="57"/>
  <c r="G9343" i="57"/>
  <c r="H9343" i="57"/>
  <c r="G9344" i="57"/>
  <c r="H9344" i="57"/>
  <c r="G9345" i="57"/>
  <c r="H9345" i="57"/>
  <c r="G9346" i="57"/>
  <c r="H9346" i="57"/>
  <c r="G9347" i="57"/>
  <c r="H9347" i="57"/>
  <c r="G9348" i="57"/>
  <c r="H9348" i="57"/>
  <c r="G9349" i="57"/>
  <c r="H9349" i="57"/>
  <c r="G9350" i="57"/>
  <c r="H9350" i="57"/>
  <c r="G9351" i="57"/>
  <c r="H9351" i="57"/>
  <c r="G9352" i="57"/>
  <c r="H9352" i="57"/>
  <c r="G9353" i="57"/>
  <c r="H9353" i="57"/>
  <c r="G9354" i="57"/>
  <c r="H9354" i="57"/>
  <c r="G9355" i="57"/>
  <c r="H9355" i="57"/>
  <c r="G9356" i="57"/>
  <c r="H9356" i="57"/>
  <c r="G9357" i="57"/>
  <c r="H9357" i="57"/>
  <c r="G9358" i="57"/>
  <c r="H9358" i="57"/>
  <c r="G9359" i="57"/>
  <c r="H9359" i="57"/>
  <c r="G9360" i="57"/>
  <c r="H9360" i="57"/>
  <c r="G9361" i="57"/>
  <c r="H9361" i="57"/>
  <c r="G9362" i="57"/>
  <c r="H9362" i="57"/>
  <c r="G9363" i="57"/>
  <c r="H9363" i="57"/>
  <c r="G9364" i="57"/>
  <c r="H9364" i="57"/>
  <c r="G9365" i="57"/>
  <c r="H9365" i="57"/>
  <c r="G9366" i="57"/>
  <c r="H9366" i="57"/>
  <c r="G9367" i="57"/>
  <c r="H9367" i="57"/>
  <c r="G9368" i="57"/>
  <c r="H9368" i="57"/>
  <c r="G9369" i="57"/>
  <c r="H9369" i="57"/>
  <c r="G9370" i="57"/>
  <c r="H9370" i="57"/>
  <c r="G9371" i="57"/>
  <c r="H9371" i="57"/>
  <c r="G9372" i="57"/>
  <c r="H9372" i="57"/>
  <c r="G9373" i="57"/>
  <c r="H9373" i="57"/>
  <c r="G9374" i="57"/>
  <c r="H9374" i="57"/>
  <c r="G9375" i="57"/>
  <c r="H9375" i="57"/>
  <c r="G9376" i="57"/>
  <c r="H9376" i="57"/>
  <c r="G9377" i="57"/>
  <c r="H9377" i="57"/>
  <c r="G9378" i="57"/>
  <c r="H9378" i="57"/>
  <c r="G9379" i="57"/>
  <c r="H9379" i="57"/>
  <c r="G9380" i="57"/>
  <c r="H9380" i="57"/>
  <c r="G9381" i="57"/>
  <c r="H9381" i="57"/>
  <c r="G9382" i="57"/>
  <c r="H9382" i="57"/>
  <c r="G9383" i="57"/>
  <c r="H9383" i="57"/>
  <c r="G9384" i="57"/>
  <c r="H9384" i="57"/>
  <c r="G9385" i="57"/>
  <c r="H9385" i="57"/>
  <c r="G9386" i="57"/>
  <c r="H9386" i="57"/>
  <c r="G9387" i="57"/>
  <c r="H9387" i="57"/>
  <c r="G9388" i="57"/>
  <c r="H9388" i="57"/>
  <c r="G9389" i="57"/>
  <c r="H9389" i="57"/>
  <c r="G9390" i="57"/>
  <c r="H9390" i="57"/>
  <c r="G9391" i="57"/>
  <c r="H9391" i="57"/>
  <c r="G9392" i="57"/>
  <c r="H9392" i="57"/>
  <c r="G9393" i="57"/>
  <c r="H9393" i="57"/>
  <c r="G9394" i="57"/>
  <c r="H9394" i="57"/>
  <c r="G9395" i="57"/>
  <c r="H9395" i="57"/>
  <c r="G9396" i="57"/>
  <c r="H9396" i="57"/>
  <c r="G9397" i="57"/>
  <c r="H9397" i="57"/>
  <c r="G9398" i="57"/>
  <c r="H9398" i="57"/>
  <c r="G9399" i="57"/>
  <c r="H9399" i="57"/>
  <c r="G9400" i="57"/>
  <c r="H9400" i="57"/>
  <c r="G9401" i="57"/>
  <c r="H9401" i="57"/>
  <c r="G9402" i="57"/>
  <c r="H9402" i="57"/>
  <c r="G9403" i="57"/>
  <c r="H9403" i="57"/>
  <c r="G9404" i="57"/>
  <c r="H9404" i="57"/>
  <c r="G9405" i="57"/>
  <c r="H9405" i="57"/>
  <c r="G9406" i="57"/>
  <c r="H9406" i="57"/>
  <c r="G9407" i="57"/>
  <c r="H9407" i="57"/>
  <c r="G9408" i="57"/>
  <c r="H9408" i="57"/>
  <c r="G9409" i="57"/>
  <c r="H9409" i="57"/>
  <c r="G9410" i="57"/>
  <c r="H9410" i="57"/>
  <c r="G9411" i="57"/>
  <c r="H9411" i="57"/>
  <c r="G9412" i="57"/>
  <c r="H9412" i="57"/>
  <c r="G9413" i="57"/>
  <c r="H9413" i="57"/>
  <c r="G9414" i="57"/>
  <c r="H9414" i="57"/>
  <c r="G9415" i="57"/>
  <c r="H9415" i="57"/>
  <c r="G9416" i="57"/>
  <c r="H9416" i="57"/>
  <c r="G9417" i="57"/>
  <c r="H9417" i="57"/>
  <c r="G9418" i="57"/>
  <c r="H9418" i="57"/>
  <c r="G9419" i="57"/>
  <c r="H9419" i="57"/>
  <c r="G9420" i="57"/>
  <c r="H9420" i="57"/>
  <c r="G9421" i="57"/>
  <c r="H9421" i="57"/>
  <c r="G9422" i="57"/>
  <c r="H9422" i="57"/>
  <c r="G9423" i="57"/>
  <c r="H9423" i="57"/>
  <c r="G9424" i="57"/>
  <c r="H9424" i="57"/>
  <c r="G9425" i="57"/>
  <c r="H9425" i="57"/>
  <c r="G9426" i="57"/>
  <c r="H9426" i="57"/>
  <c r="G9427" i="57"/>
  <c r="H9427" i="57"/>
  <c r="G9428" i="57"/>
  <c r="H9428" i="57"/>
  <c r="G9429" i="57"/>
  <c r="H9429" i="57"/>
  <c r="G9430" i="57"/>
  <c r="H9430" i="57"/>
  <c r="G9431" i="57"/>
  <c r="H9431" i="57"/>
  <c r="G9432" i="57"/>
  <c r="H9432" i="57"/>
  <c r="G9433" i="57"/>
  <c r="H9433" i="57"/>
  <c r="G9434" i="57"/>
  <c r="H9434" i="57"/>
  <c r="G9435" i="57"/>
  <c r="H9435" i="57"/>
  <c r="G9436" i="57"/>
  <c r="H9436" i="57"/>
  <c r="G9437" i="57"/>
  <c r="H9437" i="57"/>
  <c r="G9438" i="57"/>
  <c r="H9438" i="57"/>
  <c r="G9439" i="57"/>
  <c r="H9439" i="57"/>
  <c r="G9440" i="57"/>
  <c r="H9440" i="57"/>
  <c r="G9441" i="57"/>
  <c r="H9441" i="57"/>
  <c r="G9442" i="57"/>
  <c r="H9442" i="57"/>
  <c r="G9443" i="57"/>
  <c r="H9443" i="57"/>
  <c r="G9444" i="57"/>
  <c r="H9444" i="57"/>
  <c r="G9445" i="57"/>
  <c r="H9445" i="57"/>
  <c r="G9446" i="57"/>
  <c r="H9446" i="57"/>
  <c r="G9447" i="57"/>
  <c r="H9447" i="57"/>
  <c r="G9448" i="57"/>
  <c r="H9448" i="57"/>
  <c r="G9449" i="57"/>
  <c r="H9449" i="57"/>
  <c r="G9450" i="57"/>
  <c r="H9450" i="57"/>
  <c r="G9451" i="57"/>
  <c r="H9451" i="57"/>
  <c r="G9452" i="57"/>
  <c r="H9452" i="57"/>
  <c r="G9453" i="57"/>
  <c r="H9453" i="57"/>
  <c r="G9454" i="57"/>
  <c r="H9454" i="57"/>
  <c r="G9455" i="57"/>
  <c r="H9455" i="57"/>
  <c r="G9456" i="57"/>
  <c r="H9456" i="57"/>
  <c r="G9457" i="57"/>
  <c r="H9457" i="57"/>
  <c r="G9458" i="57"/>
  <c r="H9458" i="57"/>
  <c r="G9459" i="57"/>
  <c r="H9459" i="57"/>
  <c r="G9460" i="57"/>
  <c r="H9460" i="57"/>
  <c r="G9461" i="57"/>
  <c r="H9461" i="57"/>
  <c r="G9462" i="57"/>
  <c r="H9462" i="57"/>
  <c r="G9463" i="57"/>
  <c r="H9463" i="57"/>
  <c r="G9464" i="57"/>
  <c r="H9464" i="57"/>
  <c r="G9465" i="57"/>
  <c r="H9465" i="57"/>
  <c r="G9466" i="57"/>
  <c r="H9466" i="57"/>
  <c r="G9467" i="57"/>
  <c r="H9467" i="57"/>
  <c r="G9468" i="57"/>
  <c r="H9468" i="57"/>
  <c r="G9469" i="57"/>
  <c r="H9469" i="57"/>
  <c r="G9470" i="57"/>
  <c r="H9470" i="57"/>
  <c r="G9471" i="57"/>
  <c r="H9471" i="57"/>
  <c r="G9472" i="57"/>
  <c r="H9472" i="57"/>
  <c r="G9473" i="57"/>
  <c r="H9473" i="57"/>
  <c r="G9474" i="57"/>
  <c r="H9474" i="57"/>
  <c r="G9475" i="57"/>
  <c r="H9475" i="57"/>
  <c r="G9476" i="57"/>
  <c r="H9476" i="57"/>
  <c r="G9477" i="57"/>
  <c r="H9477" i="57"/>
  <c r="G9478" i="57"/>
  <c r="H9478" i="57"/>
  <c r="G9479" i="57"/>
  <c r="H9479" i="57"/>
  <c r="G9480" i="57"/>
  <c r="H9480" i="57"/>
  <c r="G9481" i="57"/>
  <c r="H9481" i="57"/>
  <c r="G9482" i="57"/>
  <c r="H9482" i="57"/>
  <c r="G9483" i="57"/>
  <c r="H9483" i="57"/>
  <c r="G9484" i="57"/>
  <c r="H9484" i="57"/>
  <c r="G9485" i="57"/>
  <c r="H9485" i="57"/>
  <c r="G9486" i="57"/>
  <c r="H9486" i="57"/>
  <c r="G9487" i="57"/>
  <c r="H9487" i="57"/>
  <c r="G9488" i="57"/>
  <c r="H9488" i="57"/>
  <c r="G9489" i="57"/>
  <c r="H9489" i="57"/>
  <c r="G9490" i="57"/>
  <c r="H9490" i="57"/>
  <c r="G9491" i="57"/>
  <c r="H9491" i="57"/>
  <c r="G9492" i="57"/>
  <c r="H9492" i="57"/>
  <c r="G9493" i="57"/>
  <c r="H9493" i="57"/>
  <c r="G9494" i="57"/>
  <c r="H9494" i="57"/>
  <c r="G9495" i="57"/>
  <c r="H9495" i="57"/>
  <c r="G9496" i="57"/>
  <c r="H9496" i="57"/>
  <c r="G9497" i="57"/>
  <c r="H9497" i="57"/>
  <c r="G9498" i="57"/>
  <c r="H9498" i="57"/>
  <c r="G9499" i="57"/>
  <c r="H9499" i="57"/>
  <c r="G9500" i="57"/>
  <c r="H9500" i="57"/>
  <c r="G9501" i="57"/>
  <c r="H9501" i="57"/>
  <c r="G9502" i="57"/>
  <c r="H9502" i="57"/>
  <c r="G9503" i="57"/>
  <c r="H9503" i="57"/>
  <c r="G9504" i="57"/>
  <c r="H9504" i="57"/>
  <c r="G9505" i="57"/>
  <c r="H9505" i="57"/>
  <c r="G9506" i="57"/>
  <c r="H9506" i="57"/>
  <c r="G9507" i="57"/>
  <c r="H9507" i="57"/>
  <c r="G9508" i="57"/>
  <c r="H9508" i="57"/>
  <c r="G9509" i="57"/>
  <c r="H9509" i="57"/>
  <c r="G9510" i="57"/>
  <c r="H9510" i="57"/>
  <c r="G9511" i="57"/>
  <c r="H9511" i="57"/>
  <c r="G9512" i="57"/>
  <c r="H9512" i="57"/>
  <c r="G9513" i="57"/>
  <c r="H9513" i="57"/>
  <c r="G9514" i="57"/>
  <c r="H9514" i="57"/>
  <c r="G9515" i="57"/>
  <c r="H9515" i="57"/>
  <c r="G9516" i="57"/>
  <c r="H9516" i="57"/>
  <c r="G9517" i="57"/>
  <c r="H9517" i="57"/>
  <c r="G9518" i="57"/>
  <c r="H9518" i="57"/>
  <c r="G9519" i="57"/>
  <c r="H9519" i="57"/>
  <c r="G9520" i="57"/>
  <c r="H9520" i="57"/>
  <c r="G9521" i="57"/>
  <c r="H9521" i="57"/>
  <c r="G9522" i="57"/>
  <c r="H9522" i="57"/>
  <c r="G9523" i="57"/>
  <c r="H9523" i="57"/>
  <c r="G9524" i="57"/>
  <c r="H9524" i="57"/>
  <c r="G9525" i="57"/>
  <c r="H9525" i="57"/>
  <c r="G9526" i="57"/>
  <c r="H9526" i="57"/>
  <c r="G9527" i="57"/>
  <c r="H9527" i="57"/>
  <c r="G9528" i="57"/>
  <c r="H9528" i="57"/>
  <c r="G9529" i="57"/>
  <c r="H9529" i="57"/>
  <c r="G9530" i="57"/>
  <c r="H9530" i="57"/>
  <c r="G9531" i="57"/>
  <c r="H9531" i="57"/>
  <c r="G9532" i="57"/>
  <c r="H9532" i="57"/>
  <c r="G9533" i="57"/>
  <c r="H9533" i="57"/>
  <c r="G9534" i="57"/>
  <c r="H9534" i="57"/>
  <c r="G9535" i="57"/>
  <c r="H9535" i="57"/>
  <c r="G9536" i="57"/>
  <c r="H9536" i="57"/>
  <c r="G9537" i="57"/>
  <c r="H9537" i="57"/>
  <c r="G9538" i="57"/>
  <c r="H9538" i="57"/>
  <c r="G9539" i="57"/>
  <c r="H9539" i="57"/>
  <c r="G9540" i="57"/>
  <c r="H9540" i="57"/>
  <c r="G9541" i="57"/>
  <c r="H9541" i="57"/>
  <c r="G9542" i="57"/>
  <c r="H9542" i="57"/>
  <c r="G9543" i="57"/>
  <c r="H9543" i="57"/>
  <c r="G9544" i="57"/>
  <c r="H9544" i="57"/>
  <c r="G9545" i="57"/>
  <c r="H9545" i="57"/>
  <c r="G9546" i="57"/>
  <c r="H9546" i="57"/>
  <c r="G9547" i="57"/>
  <c r="H9547" i="57"/>
  <c r="G9548" i="57"/>
  <c r="H9548" i="57"/>
  <c r="G9549" i="57"/>
  <c r="H9549" i="57"/>
  <c r="G9550" i="57"/>
  <c r="H9550" i="57"/>
  <c r="G9551" i="57"/>
  <c r="H9551" i="57"/>
  <c r="G9552" i="57"/>
  <c r="H9552" i="57"/>
  <c r="G9553" i="57"/>
  <c r="H9553" i="57"/>
  <c r="G9554" i="57"/>
  <c r="H9554" i="57"/>
  <c r="G9555" i="57"/>
  <c r="H9555" i="57"/>
  <c r="G9556" i="57"/>
  <c r="H9556" i="57"/>
  <c r="G9557" i="57"/>
  <c r="H9557" i="57"/>
  <c r="G9558" i="57"/>
  <c r="H9558" i="57"/>
  <c r="G9559" i="57"/>
  <c r="H9559" i="57"/>
  <c r="G9560" i="57"/>
  <c r="H9560" i="57"/>
  <c r="G9561" i="57"/>
  <c r="H9561" i="57"/>
  <c r="G9562" i="57"/>
  <c r="H9562" i="57"/>
  <c r="G9563" i="57"/>
  <c r="H9563" i="57"/>
  <c r="G9564" i="57"/>
  <c r="H9564" i="57"/>
  <c r="G9565" i="57"/>
  <c r="H9565" i="57"/>
  <c r="G9566" i="57"/>
  <c r="H9566" i="57"/>
  <c r="G9567" i="57"/>
  <c r="H9567" i="57"/>
  <c r="G9568" i="57"/>
  <c r="H9568" i="57"/>
  <c r="G9569" i="57"/>
  <c r="H9569" i="57"/>
  <c r="G9570" i="57"/>
  <c r="H9570" i="57"/>
  <c r="G9571" i="57"/>
  <c r="H9571" i="57"/>
  <c r="G9572" i="57"/>
  <c r="H9572" i="57"/>
  <c r="G9573" i="57"/>
  <c r="H9573" i="57"/>
  <c r="G9574" i="57"/>
  <c r="H9574" i="57"/>
  <c r="G9575" i="57"/>
  <c r="H9575" i="57"/>
  <c r="G9576" i="57"/>
  <c r="H9576" i="57"/>
  <c r="G9577" i="57"/>
  <c r="H9577" i="57"/>
  <c r="G9578" i="57"/>
  <c r="H9578" i="57"/>
  <c r="G9579" i="57"/>
  <c r="H9579" i="57"/>
  <c r="G9580" i="57"/>
  <c r="H9580" i="57"/>
  <c r="G9581" i="57"/>
  <c r="H9581" i="57"/>
  <c r="G9582" i="57"/>
  <c r="H9582" i="57"/>
  <c r="G9583" i="57"/>
  <c r="H9583" i="57"/>
  <c r="G9584" i="57"/>
  <c r="H9584" i="57"/>
  <c r="G9585" i="57"/>
  <c r="H9585" i="57"/>
  <c r="G9586" i="57"/>
  <c r="H9586" i="57"/>
  <c r="G9587" i="57"/>
  <c r="H9587" i="57"/>
  <c r="G9588" i="57"/>
  <c r="H9588" i="57"/>
  <c r="G9589" i="57"/>
  <c r="H9589" i="57"/>
  <c r="G9590" i="57"/>
  <c r="H9590" i="57"/>
  <c r="G9591" i="57"/>
  <c r="H9591" i="57"/>
  <c r="G9592" i="57"/>
  <c r="H9592" i="57"/>
  <c r="G9593" i="57"/>
  <c r="H9593" i="57"/>
  <c r="G9594" i="57"/>
  <c r="H9594" i="57"/>
  <c r="G9595" i="57"/>
  <c r="H9595" i="57"/>
  <c r="G9596" i="57"/>
  <c r="H9596" i="57"/>
  <c r="G9597" i="57"/>
  <c r="H9597" i="57"/>
  <c r="G9598" i="57"/>
  <c r="H9598" i="57"/>
  <c r="G9599" i="57"/>
  <c r="H9599" i="57"/>
  <c r="G9600" i="57"/>
  <c r="H9600" i="57"/>
  <c r="G9601" i="57"/>
  <c r="H9601" i="57"/>
  <c r="G9602" i="57"/>
  <c r="H9602" i="57"/>
  <c r="G9603" i="57"/>
  <c r="H9603" i="57"/>
  <c r="G9604" i="57"/>
  <c r="H9604" i="57"/>
  <c r="G9605" i="57"/>
  <c r="H9605" i="57"/>
  <c r="G9606" i="57"/>
  <c r="H9606" i="57"/>
  <c r="G9607" i="57"/>
  <c r="H9607" i="57"/>
  <c r="G9608" i="57"/>
  <c r="H9608" i="57"/>
  <c r="G9609" i="57"/>
  <c r="H9609" i="57"/>
  <c r="G9610" i="57"/>
  <c r="H9610" i="57"/>
  <c r="G9611" i="57"/>
  <c r="H9611" i="57"/>
  <c r="G9612" i="57"/>
  <c r="H9612" i="57"/>
  <c r="G9613" i="57"/>
  <c r="H9613" i="57"/>
  <c r="G9614" i="57"/>
  <c r="H9614" i="57"/>
  <c r="G9615" i="57"/>
  <c r="H9615" i="57"/>
  <c r="G9616" i="57"/>
  <c r="H9616" i="57"/>
  <c r="G9617" i="57"/>
  <c r="H9617" i="57"/>
  <c r="G9618" i="57"/>
  <c r="H9618" i="57"/>
  <c r="G9619" i="57"/>
  <c r="H9619" i="57"/>
  <c r="G9620" i="57"/>
  <c r="H9620" i="57"/>
  <c r="G9621" i="57"/>
  <c r="H9621" i="57"/>
  <c r="G9622" i="57"/>
  <c r="H9622" i="57"/>
  <c r="G9623" i="57"/>
  <c r="H9623" i="57"/>
  <c r="G9624" i="57"/>
  <c r="H9624" i="57"/>
  <c r="G9625" i="57"/>
  <c r="H9625" i="57"/>
  <c r="G9626" i="57"/>
  <c r="H9626" i="57"/>
  <c r="G9627" i="57"/>
  <c r="H9627" i="57"/>
  <c r="G9628" i="57"/>
  <c r="H9628" i="57"/>
  <c r="G9629" i="57"/>
  <c r="H9629" i="57"/>
  <c r="G9630" i="57"/>
  <c r="H9630" i="57"/>
  <c r="G9631" i="57"/>
  <c r="H9631" i="57"/>
  <c r="G9632" i="57"/>
  <c r="H9632" i="57"/>
  <c r="G9633" i="57"/>
  <c r="H9633" i="57"/>
  <c r="G9634" i="57"/>
  <c r="H9634" i="57"/>
  <c r="G9635" i="57"/>
  <c r="H9635" i="57"/>
  <c r="G9636" i="57"/>
  <c r="H9636" i="57"/>
  <c r="G9637" i="57"/>
  <c r="H9637" i="57"/>
  <c r="G9638" i="57"/>
  <c r="H9638" i="57"/>
  <c r="G9639" i="57"/>
  <c r="H9639" i="57"/>
  <c r="G9640" i="57"/>
  <c r="H9640" i="57"/>
  <c r="G9641" i="57"/>
  <c r="H9641" i="57"/>
  <c r="G9642" i="57"/>
  <c r="H9642" i="57"/>
  <c r="G9643" i="57"/>
  <c r="H9643" i="57"/>
  <c r="G9644" i="57"/>
  <c r="H9644" i="57"/>
  <c r="G9645" i="57"/>
  <c r="H9645" i="57"/>
  <c r="G9646" i="57"/>
  <c r="H9646" i="57"/>
  <c r="G9647" i="57"/>
  <c r="H9647" i="57"/>
  <c r="G9648" i="57"/>
  <c r="H9648" i="57"/>
  <c r="G9649" i="57"/>
  <c r="H9649" i="57"/>
  <c r="G9650" i="57"/>
  <c r="H9650" i="57"/>
  <c r="G9651" i="57"/>
  <c r="H9651" i="57"/>
  <c r="G9652" i="57"/>
  <c r="H9652" i="57"/>
  <c r="G9653" i="57"/>
  <c r="H9653" i="57"/>
  <c r="G9654" i="57"/>
  <c r="H9654" i="57"/>
  <c r="G9655" i="57"/>
  <c r="H9655" i="57"/>
  <c r="G9656" i="57"/>
  <c r="H9656" i="57"/>
  <c r="G9657" i="57"/>
  <c r="H9657" i="57"/>
  <c r="G9658" i="57"/>
  <c r="H9658" i="57"/>
  <c r="G9659" i="57"/>
  <c r="H9659" i="57"/>
  <c r="G9660" i="57"/>
  <c r="H9660" i="57"/>
  <c r="G9661" i="57"/>
  <c r="H9661" i="57"/>
  <c r="G9662" i="57"/>
  <c r="H9662" i="57"/>
  <c r="G9663" i="57"/>
  <c r="H9663" i="57"/>
  <c r="G9664" i="57"/>
  <c r="H9664" i="57"/>
  <c r="G9665" i="57"/>
  <c r="H9665" i="57"/>
  <c r="G9666" i="57"/>
  <c r="H9666" i="57"/>
  <c r="G9667" i="57"/>
  <c r="H9667" i="57"/>
  <c r="G9668" i="57"/>
  <c r="H9668" i="57"/>
  <c r="G9669" i="57"/>
  <c r="H9669" i="57"/>
  <c r="G9670" i="57"/>
  <c r="H9670" i="57"/>
  <c r="G9671" i="57"/>
  <c r="H9671" i="57"/>
  <c r="G9672" i="57"/>
  <c r="H9672" i="57"/>
  <c r="G9673" i="57"/>
  <c r="H9673" i="57"/>
  <c r="G9674" i="57"/>
  <c r="H9674" i="57"/>
  <c r="G9675" i="57"/>
  <c r="H9675" i="57"/>
  <c r="G9676" i="57"/>
  <c r="H9676" i="57"/>
  <c r="G9677" i="57"/>
  <c r="H9677" i="57"/>
  <c r="G9678" i="57"/>
  <c r="H9678" i="57"/>
  <c r="G9679" i="57"/>
  <c r="H9679" i="57"/>
  <c r="G9680" i="57"/>
  <c r="H9680" i="57"/>
  <c r="G9681" i="57"/>
  <c r="H9681" i="57"/>
  <c r="G9682" i="57"/>
  <c r="H9682" i="57"/>
  <c r="G9683" i="57"/>
  <c r="H9683" i="57"/>
  <c r="G9684" i="57"/>
  <c r="H9684" i="57"/>
  <c r="G9685" i="57"/>
  <c r="H9685" i="57"/>
  <c r="G9686" i="57"/>
  <c r="H9686" i="57"/>
  <c r="G9687" i="57"/>
  <c r="H9687" i="57"/>
  <c r="G9688" i="57"/>
  <c r="H9688" i="57"/>
  <c r="G9689" i="57"/>
  <c r="H9689" i="57"/>
  <c r="G9690" i="57"/>
  <c r="H9690" i="57"/>
  <c r="G9691" i="57"/>
  <c r="H9691" i="57"/>
  <c r="G9692" i="57"/>
  <c r="H9692" i="57"/>
  <c r="G9693" i="57"/>
  <c r="H9693" i="57"/>
  <c r="G9694" i="57"/>
  <c r="H9694" i="57"/>
  <c r="G9695" i="57"/>
  <c r="H9695" i="57"/>
  <c r="G9696" i="57"/>
  <c r="H9696" i="57"/>
  <c r="G9697" i="57"/>
  <c r="H9697" i="57"/>
  <c r="G9698" i="57"/>
  <c r="H9698" i="57"/>
  <c r="G9699" i="57"/>
  <c r="H9699" i="57"/>
  <c r="G9700" i="57"/>
  <c r="H9700" i="57"/>
  <c r="G9701" i="57"/>
  <c r="H9701" i="57"/>
  <c r="G9702" i="57"/>
  <c r="H9702" i="57"/>
  <c r="G9703" i="57"/>
  <c r="H9703" i="57"/>
  <c r="G9704" i="57"/>
  <c r="H9704" i="57"/>
  <c r="G9705" i="57"/>
  <c r="H9705" i="57"/>
  <c r="G9706" i="57"/>
  <c r="H9706" i="57"/>
  <c r="G9707" i="57"/>
  <c r="H9707" i="57"/>
  <c r="G9708" i="57"/>
  <c r="H9708" i="57"/>
  <c r="G9709" i="57"/>
  <c r="H9709" i="57"/>
  <c r="G9710" i="57"/>
  <c r="H9710" i="57"/>
  <c r="G9711" i="57"/>
  <c r="H9711" i="57"/>
  <c r="G9712" i="57"/>
  <c r="H9712" i="57"/>
  <c r="G9713" i="57"/>
  <c r="H9713" i="57"/>
  <c r="G9714" i="57"/>
  <c r="H9714" i="57"/>
  <c r="G9715" i="57"/>
  <c r="H9715" i="57"/>
  <c r="G9716" i="57"/>
  <c r="H9716" i="57"/>
  <c r="G9717" i="57"/>
  <c r="H9717" i="57"/>
  <c r="G9718" i="57"/>
  <c r="H9718" i="57"/>
  <c r="G9719" i="57"/>
  <c r="H9719" i="57"/>
  <c r="G9720" i="57"/>
  <c r="H9720" i="57"/>
  <c r="G9721" i="57"/>
  <c r="H9721" i="57"/>
  <c r="G9722" i="57"/>
  <c r="H9722" i="57"/>
  <c r="G9723" i="57"/>
  <c r="H9723" i="57"/>
  <c r="G9724" i="57"/>
  <c r="H9724" i="57"/>
  <c r="G9725" i="57"/>
  <c r="H9725" i="57"/>
  <c r="G9726" i="57"/>
  <c r="H9726" i="57"/>
  <c r="G9727" i="57"/>
  <c r="H9727" i="57"/>
  <c r="G9728" i="57"/>
  <c r="H9728" i="57"/>
  <c r="G9729" i="57"/>
  <c r="H9729" i="57"/>
  <c r="G9730" i="57"/>
  <c r="H9730" i="57"/>
  <c r="G9731" i="57"/>
  <c r="H9731" i="57"/>
  <c r="G9732" i="57"/>
  <c r="H9732" i="57"/>
  <c r="G9733" i="57"/>
  <c r="H9733" i="57"/>
  <c r="G9734" i="57"/>
  <c r="H9734" i="57"/>
  <c r="G9735" i="57"/>
  <c r="H9735" i="57"/>
  <c r="G9736" i="57"/>
  <c r="H9736" i="57"/>
  <c r="G9737" i="57"/>
  <c r="H9737" i="57"/>
  <c r="G9738" i="57"/>
  <c r="H9738" i="57"/>
  <c r="G9739" i="57"/>
  <c r="H9739" i="57"/>
  <c r="G9740" i="57"/>
  <c r="H9740" i="57"/>
  <c r="G9741" i="57"/>
  <c r="H9741" i="57"/>
  <c r="G9742" i="57"/>
  <c r="H9742" i="57"/>
  <c r="G9743" i="57"/>
  <c r="H9743" i="57"/>
  <c r="G9744" i="57"/>
  <c r="H9744" i="57"/>
  <c r="G9745" i="57"/>
  <c r="H9745" i="57"/>
  <c r="G9746" i="57"/>
  <c r="H9746" i="57"/>
  <c r="G9747" i="57"/>
  <c r="H9747" i="57"/>
  <c r="G9748" i="57"/>
  <c r="H9748" i="57"/>
  <c r="G9749" i="57"/>
  <c r="H9749" i="57"/>
  <c r="G9750" i="57"/>
  <c r="H9750" i="57"/>
  <c r="G9751" i="57"/>
  <c r="H9751" i="57"/>
  <c r="G9752" i="57"/>
  <c r="H9752" i="57"/>
  <c r="G9753" i="57"/>
  <c r="H9753" i="57"/>
  <c r="G9754" i="57"/>
  <c r="H9754" i="57"/>
  <c r="G9755" i="57"/>
  <c r="H9755" i="57"/>
  <c r="G9756" i="57"/>
  <c r="H9756" i="57"/>
  <c r="G9757" i="57"/>
  <c r="H9757" i="57"/>
  <c r="G9758" i="57"/>
  <c r="H9758" i="57"/>
  <c r="G9759" i="57"/>
  <c r="H9759" i="57"/>
  <c r="G9760" i="57"/>
  <c r="H9760" i="57"/>
  <c r="G9761" i="57"/>
  <c r="H9761" i="57"/>
  <c r="G9762" i="57"/>
  <c r="H9762" i="57"/>
  <c r="G9763" i="57"/>
  <c r="H9763" i="57"/>
  <c r="G9764" i="57"/>
  <c r="H9764" i="57"/>
  <c r="G9765" i="57"/>
  <c r="H9765" i="57"/>
  <c r="G9766" i="57"/>
  <c r="H9766" i="57"/>
  <c r="G9767" i="57"/>
  <c r="H9767" i="57"/>
  <c r="G9768" i="57"/>
  <c r="H9768" i="57"/>
  <c r="G9769" i="57"/>
  <c r="H9769" i="57"/>
  <c r="G9770" i="57"/>
  <c r="H9770" i="57"/>
  <c r="G9771" i="57"/>
  <c r="H9771" i="57"/>
  <c r="G9772" i="57"/>
  <c r="H9772" i="57"/>
  <c r="G9773" i="57"/>
  <c r="H9773" i="57"/>
  <c r="G9774" i="57"/>
  <c r="H9774" i="57"/>
  <c r="G9775" i="57"/>
  <c r="H9775" i="57"/>
  <c r="G9776" i="57"/>
  <c r="H9776" i="57"/>
  <c r="G9777" i="57"/>
  <c r="H9777" i="57"/>
  <c r="G9778" i="57"/>
  <c r="H9778" i="57"/>
  <c r="G9779" i="57"/>
  <c r="H9779" i="57"/>
  <c r="G9780" i="57"/>
  <c r="H9780" i="57"/>
  <c r="G9781" i="57"/>
  <c r="H9781" i="57"/>
  <c r="G9782" i="57"/>
  <c r="H9782" i="57"/>
  <c r="G9783" i="57"/>
  <c r="H9783" i="57"/>
  <c r="G9784" i="57"/>
  <c r="H9784" i="57"/>
  <c r="G9785" i="57"/>
  <c r="H9785" i="57"/>
  <c r="G9786" i="57"/>
  <c r="H9786" i="57"/>
  <c r="G9787" i="57"/>
  <c r="H9787" i="57"/>
  <c r="G9788" i="57"/>
  <c r="H9788" i="57"/>
  <c r="G9789" i="57"/>
  <c r="H9789" i="57"/>
  <c r="G9790" i="57"/>
  <c r="H9790" i="57"/>
  <c r="G9791" i="57"/>
  <c r="H9791" i="57"/>
  <c r="G9792" i="57"/>
  <c r="H9792" i="57"/>
  <c r="G9793" i="57"/>
  <c r="H9793" i="57"/>
  <c r="G9794" i="57"/>
  <c r="H9794" i="57"/>
  <c r="G9795" i="57"/>
  <c r="H9795" i="57"/>
  <c r="G9796" i="57"/>
  <c r="H9796" i="57"/>
  <c r="G9797" i="57"/>
  <c r="H9797" i="57"/>
  <c r="G9798" i="57"/>
  <c r="H9798" i="57"/>
  <c r="G9799" i="57"/>
  <c r="H9799" i="57"/>
  <c r="G9800" i="57"/>
  <c r="H9800" i="57"/>
  <c r="G9801" i="57"/>
  <c r="H9801" i="57"/>
  <c r="G9802" i="57"/>
  <c r="H9802" i="57"/>
  <c r="G9803" i="57"/>
  <c r="H9803" i="57"/>
  <c r="G9804" i="57"/>
  <c r="H9804" i="57"/>
  <c r="G9805" i="57"/>
  <c r="H9805" i="57"/>
  <c r="G9806" i="57"/>
  <c r="H9806" i="57"/>
  <c r="G9807" i="57"/>
  <c r="H9807" i="57"/>
  <c r="G9808" i="57"/>
  <c r="H9808" i="57"/>
  <c r="G9809" i="57"/>
  <c r="H9809" i="57"/>
  <c r="G9810" i="57"/>
  <c r="H9810" i="57"/>
  <c r="G9811" i="57"/>
  <c r="H9811" i="57"/>
  <c r="G9812" i="57"/>
  <c r="H9812" i="57"/>
  <c r="G9813" i="57"/>
  <c r="H9813" i="57"/>
  <c r="G9814" i="57"/>
  <c r="H9814" i="57"/>
  <c r="G9815" i="57"/>
  <c r="H9815" i="57"/>
  <c r="G9816" i="57"/>
  <c r="H9816" i="57"/>
  <c r="G9817" i="57"/>
  <c r="H9817" i="57"/>
  <c r="G9818" i="57"/>
  <c r="H9818" i="57"/>
  <c r="G9819" i="57"/>
  <c r="H9819" i="57"/>
  <c r="G9820" i="57"/>
  <c r="H9820" i="57"/>
  <c r="G9821" i="57"/>
  <c r="H9821" i="57"/>
  <c r="G9822" i="57"/>
  <c r="H9822" i="57"/>
  <c r="G9823" i="57"/>
  <c r="H9823" i="57"/>
  <c r="G9824" i="57"/>
  <c r="H9824" i="57"/>
  <c r="G9825" i="57"/>
  <c r="H9825" i="57"/>
  <c r="G9826" i="57"/>
  <c r="H9826" i="57"/>
  <c r="G9827" i="57"/>
  <c r="H9827" i="57"/>
  <c r="G9828" i="57"/>
  <c r="H9828" i="57"/>
  <c r="G9829" i="57"/>
  <c r="H9829" i="57"/>
  <c r="G9830" i="57"/>
  <c r="H9830" i="57"/>
  <c r="G9831" i="57"/>
  <c r="H9831" i="57"/>
  <c r="G9832" i="57"/>
  <c r="H9832" i="57"/>
  <c r="G9833" i="57"/>
  <c r="H9833" i="57"/>
  <c r="G9834" i="57"/>
  <c r="H9834" i="57"/>
  <c r="G9835" i="57"/>
  <c r="H9835" i="57"/>
  <c r="G9836" i="57"/>
  <c r="H9836" i="57"/>
  <c r="G9837" i="57"/>
  <c r="H9837" i="57"/>
  <c r="G9838" i="57"/>
  <c r="H9838" i="57"/>
  <c r="G9839" i="57"/>
  <c r="H9839" i="57"/>
  <c r="G9840" i="57"/>
  <c r="H9840" i="57"/>
  <c r="G9841" i="57"/>
  <c r="H9841" i="57"/>
  <c r="G9842" i="57"/>
  <c r="H9842" i="57"/>
  <c r="G9843" i="57"/>
  <c r="H9843" i="57"/>
  <c r="G9844" i="57"/>
  <c r="H9844" i="57"/>
  <c r="G9845" i="57"/>
  <c r="H9845" i="57"/>
  <c r="G9846" i="57"/>
  <c r="H9846" i="57"/>
  <c r="G9847" i="57"/>
  <c r="H9847" i="57"/>
  <c r="G9848" i="57"/>
  <c r="H9848" i="57"/>
  <c r="G9849" i="57"/>
  <c r="H9849" i="57"/>
  <c r="G9850" i="57"/>
  <c r="H9850" i="57"/>
  <c r="G9851" i="57"/>
  <c r="H9851" i="57"/>
  <c r="G9852" i="57"/>
  <c r="H9852" i="57"/>
  <c r="G9853" i="57"/>
  <c r="H9853" i="57"/>
  <c r="G9854" i="57"/>
  <c r="H9854" i="57"/>
  <c r="G9855" i="57"/>
  <c r="H9855" i="57"/>
  <c r="G9856" i="57"/>
  <c r="H9856" i="57"/>
  <c r="G9857" i="57"/>
  <c r="H9857" i="57"/>
  <c r="G9858" i="57"/>
  <c r="H9858" i="57"/>
  <c r="G9859" i="57"/>
  <c r="H9859" i="57"/>
  <c r="G9860" i="57"/>
  <c r="H9860" i="57"/>
  <c r="G9861" i="57"/>
  <c r="H9861" i="57"/>
  <c r="G9862" i="57"/>
  <c r="H9862" i="57"/>
  <c r="G9863" i="57"/>
  <c r="H9863" i="57"/>
  <c r="G9864" i="57"/>
  <c r="H9864" i="57"/>
  <c r="G9865" i="57"/>
  <c r="H9865" i="57"/>
  <c r="G9866" i="57"/>
  <c r="H9866" i="57"/>
  <c r="G9867" i="57"/>
  <c r="H9867" i="57"/>
  <c r="G9868" i="57"/>
  <c r="H9868" i="57"/>
  <c r="G9869" i="57"/>
  <c r="H9869" i="57"/>
  <c r="G9870" i="57"/>
  <c r="H9870" i="57"/>
  <c r="G9871" i="57"/>
  <c r="H9871" i="57"/>
  <c r="G9872" i="57"/>
  <c r="H9872" i="57"/>
  <c r="G9873" i="57"/>
  <c r="H9873" i="57"/>
  <c r="G9874" i="57"/>
  <c r="H9874" i="57"/>
  <c r="G9875" i="57"/>
  <c r="H9875" i="57"/>
  <c r="G9876" i="57"/>
  <c r="H9876" i="57"/>
  <c r="G9877" i="57"/>
  <c r="H9877" i="57"/>
  <c r="G9878" i="57"/>
  <c r="H9878" i="57"/>
  <c r="G9879" i="57"/>
  <c r="H9879" i="57"/>
  <c r="G9880" i="57"/>
  <c r="H9880" i="57"/>
  <c r="G9881" i="57"/>
  <c r="H9881" i="57"/>
  <c r="G9882" i="57"/>
  <c r="H9882" i="57"/>
  <c r="G9883" i="57"/>
  <c r="H9883" i="57"/>
  <c r="G9884" i="57"/>
  <c r="H9884" i="57"/>
  <c r="G9885" i="57"/>
  <c r="H9885" i="57"/>
  <c r="G9886" i="57"/>
  <c r="H9886" i="57"/>
  <c r="G9887" i="57"/>
  <c r="H9887" i="57"/>
  <c r="G9888" i="57"/>
  <c r="H9888" i="57"/>
  <c r="G9889" i="57"/>
  <c r="H9889" i="57"/>
  <c r="G9890" i="57"/>
  <c r="H9890" i="57"/>
  <c r="G9891" i="57"/>
  <c r="H9891" i="57"/>
  <c r="G9892" i="57"/>
  <c r="H9892" i="57"/>
  <c r="G9893" i="57"/>
  <c r="H9893" i="57"/>
  <c r="G9894" i="57"/>
  <c r="H9894" i="57"/>
  <c r="G9895" i="57"/>
  <c r="H9895" i="57"/>
  <c r="G9896" i="57"/>
  <c r="H9896" i="57"/>
  <c r="G9897" i="57"/>
  <c r="H9897" i="57"/>
  <c r="G9898" i="57"/>
  <c r="H9898" i="57"/>
  <c r="G9899" i="57"/>
  <c r="H9899" i="57"/>
  <c r="G9900" i="57"/>
  <c r="H9900" i="57"/>
  <c r="G9901" i="57"/>
  <c r="H9901" i="57"/>
  <c r="G9902" i="57"/>
  <c r="H9902" i="57"/>
  <c r="G9903" i="57"/>
  <c r="H9903" i="57"/>
  <c r="G9904" i="57"/>
  <c r="H9904" i="57"/>
  <c r="G9905" i="57"/>
  <c r="H9905" i="57"/>
  <c r="G9906" i="57"/>
  <c r="H9906" i="57"/>
  <c r="G9907" i="57"/>
  <c r="H9907" i="57"/>
  <c r="G9908" i="57"/>
  <c r="H9908" i="57"/>
  <c r="G9909" i="57"/>
  <c r="H9909" i="57"/>
  <c r="G9910" i="57"/>
  <c r="H9910" i="57"/>
  <c r="G9911" i="57"/>
  <c r="H9911" i="57"/>
  <c r="G9912" i="57"/>
  <c r="H9912" i="57"/>
  <c r="G9913" i="57"/>
  <c r="H9913" i="57"/>
  <c r="G9914" i="57"/>
  <c r="H9914" i="57"/>
  <c r="G9915" i="57"/>
  <c r="H9915" i="57"/>
  <c r="G9916" i="57"/>
  <c r="H9916" i="57"/>
  <c r="G9917" i="57"/>
  <c r="H9917" i="57"/>
  <c r="G9918" i="57"/>
  <c r="H9918" i="57"/>
  <c r="G9919" i="57"/>
  <c r="H9919" i="57"/>
  <c r="G9920" i="57"/>
  <c r="H9920" i="57"/>
  <c r="G9921" i="57"/>
  <c r="H9921" i="57"/>
  <c r="G9922" i="57"/>
  <c r="H9922" i="57"/>
  <c r="G9923" i="57"/>
  <c r="H9923" i="57"/>
  <c r="G9924" i="57"/>
  <c r="H9924" i="57"/>
  <c r="G9925" i="57"/>
  <c r="H9925" i="57"/>
  <c r="G9926" i="57"/>
  <c r="H9926" i="57"/>
  <c r="G9927" i="57"/>
  <c r="H9927" i="57"/>
  <c r="G9928" i="57"/>
  <c r="H9928" i="57"/>
  <c r="G9929" i="57"/>
  <c r="H9929" i="57"/>
  <c r="G9930" i="57"/>
  <c r="H9930" i="57"/>
  <c r="G9931" i="57"/>
  <c r="H9931" i="57"/>
  <c r="G9932" i="57"/>
  <c r="H9932" i="57"/>
  <c r="G9933" i="57"/>
  <c r="H9933" i="57"/>
  <c r="G9934" i="57"/>
  <c r="H9934" i="57"/>
  <c r="G9935" i="57"/>
  <c r="H9935" i="57"/>
  <c r="G9936" i="57"/>
  <c r="H9936" i="57"/>
  <c r="G9937" i="57"/>
  <c r="H9937" i="57"/>
  <c r="G9938" i="57"/>
  <c r="H9938" i="57"/>
  <c r="G9939" i="57"/>
  <c r="H9939" i="57"/>
  <c r="G9940" i="57"/>
  <c r="H9940" i="57"/>
  <c r="G9941" i="57"/>
  <c r="H9941" i="57"/>
  <c r="G9942" i="57"/>
  <c r="H9942" i="57"/>
  <c r="G9943" i="57"/>
  <c r="H9943" i="57"/>
  <c r="G9944" i="57"/>
  <c r="H9944" i="57"/>
  <c r="G9945" i="57"/>
  <c r="H9945" i="57"/>
  <c r="G9946" i="57"/>
  <c r="H9946" i="57"/>
  <c r="G9947" i="57"/>
  <c r="H9947" i="57"/>
  <c r="G9948" i="57"/>
  <c r="H9948" i="57"/>
  <c r="G9949" i="57"/>
  <c r="H9949" i="57"/>
  <c r="G9950" i="57"/>
  <c r="H9950" i="57"/>
  <c r="G9951" i="57"/>
  <c r="H9951" i="57"/>
  <c r="G9952" i="57"/>
  <c r="H9952" i="57"/>
  <c r="G9953" i="57"/>
  <c r="H9953" i="57"/>
  <c r="G9954" i="57"/>
  <c r="H9954" i="57"/>
  <c r="G9955" i="57"/>
  <c r="H9955" i="57"/>
  <c r="G9956" i="57"/>
  <c r="H9956" i="57"/>
  <c r="G9957" i="57"/>
  <c r="H9957" i="57"/>
  <c r="G9958" i="57"/>
  <c r="H9958" i="57"/>
  <c r="G9959" i="57"/>
  <c r="H9959" i="57"/>
  <c r="G9960" i="57"/>
  <c r="H9960" i="57"/>
  <c r="G9961" i="57"/>
  <c r="H9961" i="57"/>
  <c r="G9962" i="57"/>
  <c r="H9962" i="57"/>
  <c r="G9963" i="57"/>
  <c r="H9963" i="57"/>
  <c r="G9964" i="57"/>
  <c r="H9964" i="57"/>
  <c r="G9965" i="57"/>
  <c r="H9965" i="57"/>
  <c r="G9966" i="57"/>
  <c r="H9966" i="57"/>
  <c r="G9967" i="57"/>
  <c r="H9967" i="57"/>
  <c r="G9968" i="57"/>
  <c r="H9968" i="57"/>
  <c r="G9969" i="57"/>
  <c r="H9969" i="57"/>
  <c r="G9970" i="57"/>
  <c r="H9970" i="57"/>
  <c r="G9971" i="57"/>
  <c r="H9971" i="57"/>
  <c r="G9972" i="57"/>
  <c r="H9972" i="57"/>
  <c r="G9973" i="57"/>
  <c r="H9973" i="57"/>
  <c r="G9974" i="57"/>
  <c r="H9974" i="57"/>
  <c r="G9975" i="57"/>
  <c r="H9975" i="57"/>
  <c r="G9976" i="57"/>
  <c r="H9976" i="57"/>
  <c r="G9977" i="57"/>
  <c r="H9977" i="57"/>
  <c r="G9978" i="57"/>
  <c r="H9978" i="57"/>
  <c r="G9979" i="57"/>
  <c r="H9979" i="57"/>
  <c r="G9980" i="57"/>
  <c r="H9980" i="57"/>
  <c r="G9981" i="57"/>
  <c r="H9981" i="57"/>
  <c r="G9982" i="57"/>
  <c r="H9982" i="57"/>
  <c r="G9983" i="57"/>
  <c r="H9983" i="57"/>
  <c r="G9984" i="57"/>
  <c r="H9984" i="57"/>
  <c r="G9985" i="57"/>
  <c r="H9985" i="57"/>
  <c r="G9986" i="57"/>
  <c r="H9986" i="57"/>
  <c r="G9987" i="57"/>
  <c r="H9987" i="57"/>
  <c r="G9988" i="57"/>
  <c r="H9988" i="57"/>
  <c r="G9989" i="57"/>
  <c r="H9989" i="57"/>
  <c r="G9990" i="57"/>
  <c r="H9990" i="57"/>
  <c r="G9991" i="57"/>
  <c r="H9991" i="57"/>
  <c r="G9992" i="57"/>
  <c r="H9992" i="57"/>
  <c r="G9993" i="57"/>
  <c r="H9993" i="57"/>
  <c r="G9994" i="57"/>
  <c r="H9994" i="57"/>
  <c r="G9995" i="57"/>
  <c r="H9995" i="57"/>
  <c r="G9996" i="57"/>
  <c r="H9996" i="57"/>
  <c r="G9997" i="57"/>
  <c r="H9997" i="57"/>
  <c r="G9998" i="57"/>
  <c r="H9998" i="57"/>
  <c r="G9999" i="57"/>
  <c r="H9999" i="57"/>
  <c r="G10000" i="57"/>
  <c r="H10000" i="57"/>
  <c r="G10001" i="57"/>
  <c r="H10001" i="57"/>
  <c r="G10002" i="57"/>
  <c r="H10002" i="57"/>
  <c r="G10003" i="57"/>
  <c r="H10003" i="57"/>
  <c r="G10004" i="57"/>
  <c r="H10004" i="57"/>
  <c r="G10005" i="57"/>
  <c r="H10005" i="57"/>
  <c r="G10006" i="57"/>
  <c r="H10006" i="57"/>
  <c r="G10007" i="57"/>
  <c r="H10007" i="57"/>
  <c r="G10008" i="57"/>
  <c r="H10008" i="57"/>
  <c r="G10009" i="57"/>
  <c r="H10009" i="57"/>
  <c r="G10010" i="57"/>
  <c r="H10010" i="57"/>
  <c r="G10011" i="57"/>
  <c r="H10011" i="57"/>
  <c r="G10012" i="57"/>
  <c r="H10012" i="57"/>
  <c r="G10013" i="57"/>
  <c r="H10013" i="57"/>
  <c r="G10014" i="57"/>
  <c r="H10014" i="57"/>
  <c r="G10015" i="57"/>
  <c r="H10015" i="57"/>
  <c r="G10016" i="57"/>
  <c r="H10016" i="57"/>
  <c r="G10017" i="57"/>
  <c r="H10017" i="57"/>
  <c r="G10018" i="57"/>
  <c r="H10018" i="57"/>
  <c r="G10019" i="57"/>
  <c r="H10019" i="57"/>
  <c r="G10020" i="57"/>
  <c r="H10020" i="57"/>
  <c r="G10021" i="57"/>
  <c r="H10021" i="57"/>
  <c r="G10022" i="57"/>
  <c r="H10022" i="57"/>
  <c r="G10023" i="57"/>
  <c r="H10023" i="57"/>
  <c r="G10024" i="57"/>
  <c r="H10024" i="57"/>
  <c r="G10025" i="57"/>
  <c r="H10025" i="57"/>
  <c r="G10026" i="57"/>
  <c r="H10026" i="57"/>
  <c r="G10027" i="57"/>
  <c r="H10027" i="57"/>
  <c r="G10028" i="57"/>
  <c r="H10028" i="57"/>
  <c r="G10029" i="57"/>
  <c r="H10029" i="57"/>
  <c r="G10030" i="57"/>
  <c r="H10030" i="57"/>
  <c r="G10031" i="57"/>
  <c r="H10031" i="57"/>
  <c r="G10032" i="57"/>
  <c r="H10032" i="57"/>
  <c r="G10033" i="57"/>
  <c r="H10033" i="57"/>
  <c r="G10034" i="57"/>
  <c r="H10034" i="57"/>
  <c r="G10035" i="57"/>
  <c r="H10035" i="57"/>
  <c r="G10036" i="57"/>
  <c r="H10036" i="57"/>
  <c r="G10037" i="57"/>
  <c r="H10037" i="57"/>
  <c r="G10038" i="57"/>
  <c r="H10038" i="57"/>
  <c r="G10039" i="57"/>
  <c r="H10039" i="57"/>
  <c r="G10040" i="57"/>
  <c r="H10040" i="57"/>
  <c r="G10041" i="57"/>
  <c r="H10041" i="57"/>
  <c r="G10042" i="57"/>
  <c r="H10042" i="57"/>
  <c r="G10043" i="57"/>
  <c r="H10043" i="57"/>
  <c r="G10044" i="57"/>
  <c r="H10044" i="57"/>
  <c r="G10045" i="57"/>
  <c r="H10045" i="57"/>
  <c r="G10046" i="57"/>
  <c r="H10046" i="57"/>
  <c r="G10047" i="57"/>
  <c r="H10047" i="57"/>
  <c r="G10048" i="57"/>
  <c r="H10048" i="57"/>
  <c r="G10049" i="57"/>
  <c r="H10049" i="57"/>
  <c r="G10050" i="57"/>
  <c r="H10050" i="57"/>
  <c r="G10051" i="57"/>
  <c r="H10051" i="57"/>
  <c r="F16" i="57"/>
  <c r="E16" i="57"/>
  <c r="D16" i="57"/>
  <c r="C16" i="57"/>
  <c r="E31" i="59"/>
  <c r="E32" i="59"/>
  <c r="C33" i="59" s="1"/>
  <c r="E27" i="59"/>
  <c r="E28" i="59"/>
  <c r="C29" i="59"/>
  <c r="E19" i="59"/>
  <c r="E20" i="59"/>
  <c r="E15" i="59"/>
  <c r="E16" i="59"/>
  <c r="C17" i="59"/>
  <c r="C17" i="48"/>
  <c r="O17" i="48"/>
  <c r="C22" i="48"/>
  <c r="F22" i="48"/>
  <c r="K22" i="48"/>
  <c r="L22" i="48"/>
  <c r="M22" i="48"/>
  <c r="O22" i="48" s="1"/>
  <c r="AC13" i="55" s="1"/>
  <c r="C16" i="39"/>
  <c r="C20" i="48"/>
  <c r="O20" i="48"/>
  <c r="D81" i="39"/>
  <c r="C19" i="39"/>
  <c r="C23" i="48"/>
  <c r="F23" i="48"/>
  <c r="K23" i="48"/>
  <c r="L23" i="48"/>
  <c r="M23" i="48"/>
  <c r="O23" i="48" s="1"/>
  <c r="D78" i="39"/>
  <c r="C20" i="39"/>
  <c r="C24" i="48"/>
  <c r="F24" i="48"/>
  <c r="K24" i="48"/>
  <c r="L24" i="48"/>
  <c r="M24" i="48"/>
  <c r="O24" i="48" s="1"/>
  <c r="AE13" i="46" s="1"/>
  <c r="C21" i="39"/>
  <c r="C25" i="48"/>
  <c r="F25" i="48"/>
  <c r="K25" i="48"/>
  <c r="L25" i="48"/>
  <c r="M25" i="48"/>
  <c r="O25" i="48" s="1"/>
  <c r="AF13" i="55" s="1"/>
  <c r="C23" i="39"/>
  <c r="C27" i="48" s="1"/>
  <c r="O27" i="48" s="1"/>
  <c r="AG13" i="55" s="1"/>
  <c r="L14" i="55"/>
  <c r="AX13" i="55" s="1"/>
  <c r="BW13" i="55" s="1"/>
  <c r="C25" i="39"/>
  <c r="C29" i="48"/>
  <c r="O29" i="48"/>
  <c r="C26" i="39"/>
  <c r="C30" i="48"/>
  <c r="F30" i="48"/>
  <c r="K30" i="48"/>
  <c r="L30" i="48"/>
  <c r="M30" i="48"/>
  <c r="O30" i="48" s="1"/>
  <c r="L15" i="55"/>
  <c r="AX14" i="55" s="1"/>
  <c r="BW14" i="55" s="1"/>
  <c r="C17" i="39"/>
  <c r="C21" i="48"/>
  <c r="F21" i="48"/>
  <c r="K21" i="48"/>
  <c r="L21" i="48"/>
  <c r="M21" i="48"/>
  <c r="O21" i="48" s="1"/>
  <c r="AC13" i="46" s="1"/>
  <c r="C15" i="39"/>
  <c r="C19" i="48"/>
  <c r="O19" i="48"/>
  <c r="C22" i="39"/>
  <c r="C26" i="48"/>
  <c r="O26" i="48"/>
  <c r="L14" i="46"/>
  <c r="AX13" i="46" s="1"/>
  <c r="BW13" i="46" s="1"/>
  <c r="C24" i="39"/>
  <c r="C28" i="48"/>
  <c r="O28" i="48"/>
  <c r="L15" i="46"/>
  <c r="C36" i="48"/>
  <c r="C37" i="48"/>
  <c r="C40" i="48"/>
  <c r="C41" i="48"/>
  <c r="C42" i="48"/>
  <c r="C43" i="48"/>
  <c r="C44" i="48"/>
  <c r="C45" i="48"/>
  <c r="G47" i="58"/>
  <c r="H47" i="58"/>
  <c r="I47" i="58" s="1"/>
  <c r="G48" i="58"/>
  <c r="H48" i="58"/>
  <c r="I48" i="58" s="1"/>
  <c r="G49" i="58"/>
  <c r="H49" i="58"/>
  <c r="I49" i="58" s="1"/>
  <c r="G50" i="58"/>
  <c r="H50" i="58"/>
  <c r="I50" i="58" s="1"/>
  <c r="G51" i="58"/>
  <c r="H51" i="58"/>
  <c r="G52" i="58"/>
  <c r="H52" i="58"/>
  <c r="G53" i="58"/>
  <c r="H53" i="58"/>
  <c r="I53" i="58"/>
  <c r="G54" i="58"/>
  <c r="H54" i="58"/>
  <c r="I54" i="58" s="1"/>
  <c r="G55" i="58"/>
  <c r="I55" i="58" s="1"/>
  <c r="H55" i="58"/>
  <c r="G46" i="58"/>
  <c r="H46" i="58"/>
  <c r="T24" i="57"/>
  <c r="T25" i="57"/>
  <c r="T26" i="57"/>
  <c r="T27" i="57"/>
  <c r="T28" i="57"/>
  <c r="T29" i="57"/>
  <c r="T30" i="57"/>
  <c r="T31" i="57"/>
  <c r="T32" i="57"/>
  <c r="T33" i="57"/>
  <c r="T34" i="57"/>
  <c r="T35" i="57"/>
  <c r="T36" i="57"/>
  <c r="T37" i="57"/>
  <c r="T38" i="57"/>
  <c r="T39" i="57"/>
  <c r="T40" i="57"/>
  <c r="T41" i="57"/>
  <c r="T42" i="57"/>
  <c r="T23" i="57"/>
  <c r="V23" i="57"/>
  <c r="V24" i="57"/>
  <c r="V25" i="57"/>
  <c r="V26" i="57"/>
  <c r="V27" i="57"/>
  <c r="V28" i="57"/>
  <c r="V29" i="57"/>
  <c r="V30" i="57"/>
  <c r="V31" i="57"/>
  <c r="V32" i="57"/>
  <c r="V33" i="57"/>
  <c r="V34" i="57"/>
  <c r="V35" i="57"/>
  <c r="V36" i="57"/>
  <c r="V37" i="57"/>
  <c r="V38" i="57"/>
  <c r="V39" i="57"/>
  <c r="V40" i="57"/>
  <c r="V41" i="57"/>
  <c r="V42" i="57"/>
  <c r="V22" i="57"/>
  <c r="U23" i="57"/>
  <c r="U24" i="57"/>
  <c r="U25" i="57"/>
  <c r="U26" i="57"/>
  <c r="U27" i="57"/>
  <c r="U28" i="57"/>
  <c r="U29" i="57"/>
  <c r="U30" i="57"/>
  <c r="U31" i="57"/>
  <c r="U32" i="57"/>
  <c r="U33" i="57"/>
  <c r="U34" i="57"/>
  <c r="U35" i="57"/>
  <c r="U36" i="57"/>
  <c r="U37" i="57"/>
  <c r="U38" i="57"/>
  <c r="U39" i="57"/>
  <c r="U40" i="57"/>
  <c r="U41" i="57"/>
  <c r="U42" i="57"/>
  <c r="U22" i="57"/>
  <c r="V21" i="57"/>
  <c r="U21" i="57"/>
  <c r="G52" i="48"/>
  <c r="H52" i="48"/>
  <c r="G50" i="48"/>
  <c r="H50" i="48"/>
  <c r="K48" i="48"/>
  <c r="L48" i="48"/>
  <c r="G48" i="48"/>
  <c r="H48" i="48"/>
  <c r="H22" i="48"/>
  <c r="G22" i="48"/>
  <c r="F13" i="46"/>
  <c r="G13" i="46"/>
  <c r="H13" i="46"/>
  <c r="I13" i="46"/>
  <c r="C16" i="48"/>
  <c r="O16" i="48"/>
  <c r="H28" i="39"/>
  <c r="H27" i="39"/>
  <c r="H18" i="39"/>
  <c r="H36" i="39"/>
  <c r="H35" i="39"/>
  <c r="H16" i="39"/>
  <c r="H26" i="39"/>
  <c r="H44" i="39"/>
  <c r="H43" i="39"/>
  <c r="H64" i="39"/>
  <c r="H65" i="39"/>
  <c r="H66" i="39"/>
  <c r="H63" i="39"/>
  <c r="H62" i="39"/>
  <c r="H61" i="39"/>
  <c r="H40" i="39"/>
  <c r="H41" i="39"/>
  <c r="H42" i="39"/>
  <c r="H39" i="39"/>
  <c r="H54" i="39"/>
  <c r="H52" i="39"/>
  <c r="H50" i="39"/>
  <c r="H60" i="39"/>
  <c r="H59" i="39"/>
  <c r="H58" i="39"/>
  <c r="H57" i="39"/>
  <c r="H56" i="39"/>
  <c r="H49" i="39"/>
  <c r="H51" i="39"/>
  <c r="H53" i="39"/>
  <c r="H55" i="39"/>
  <c r="C27" i="39"/>
  <c r="F145" i="39"/>
  <c r="H146" i="39"/>
  <c r="C78" i="39"/>
  <c r="C77" i="39"/>
  <c r="P13" i="47"/>
  <c r="P14" i="47"/>
  <c r="P15" i="47"/>
  <c r="P16" i="47"/>
  <c r="P17" i="47"/>
  <c r="P18" i="47"/>
  <c r="P19" i="47"/>
  <c r="P20" i="47"/>
  <c r="P21" i="47"/>
  <c r="P22" i="47"/>
  <c r="P23" i="47"/>
  <c r="P24" i="47"/>
  <c r="P25" i="47"/>
  <c r="P26" i="47"/>
  <c r="P27" i="47"/>
  <c r="P28" i="47"/>
  <c r="P29" i="47"/>
  <c r="P30" i="47"/>
  <c r="P31" i="47"/>
  <c r="P12" i="47"/>
  <c r="O14" i="47"/>
  <c r="O15" i="47"/>
  <c r="O16" i="47"/>
  <c r="O17" i="47"/>
  <c r="O18" i="47"/>
  <c r="O19" i="47"/>
  <c r="O20" i="47"/>
  <c r="O21" i="47"/>
  <c r="O22" i="47"/>
  <c r="O23" i="47"/>
  <c r="O24" i="47"/>
  <c r="O25" i="47"/>
  <c r="O26" i="47"/>
  <c r="O27" i="47"/>
  <c r="O28" i="47"/>
  <c r="O29" i="47"/>
  <c r="O30" i="47"/>
  <c r="O31" i="47"/>
  <c r="C47" i="58"/>
  <c r="C48" i="58"/>
  <c r="C49" i="58"/>
  <c r="C50" i="58"/>
  <c r="C51" i="58"/>
  <c r="C52" i="58"/>
  <c r="C53" i="58"/>
  <c r="C54" i="58"/>
  <c r="C55" i="58"/>
  <c r="C46" i="58"/>
  <c r="E9" i="59"/>
  <c r="D9" i="59"/>
  <c r="C9" i="59"/>
  <c r="B50" i="39"/>
  <c r="B49" i="39"/>
  <c r="E24" i="59"/>
  <c r="E23" i="59"/>
  <c r="P69" i="58"/>
  <c r="D47" i="58" s="1"/>
  <c r="Q69" i="58"/>
  <c r="E47" i="58" s="1"/>
  <c r="P70" i="58"/>
  <c r="D48" i="58" s="1"/>
  <c r="Q70" i="58"/>
  <c r="E48" i="58" s="1"/>
  <c r="P71" i="58"/>
  <c r="D49" i="58" s="1"/>
  <c r="Q71" i="58"/>
  <c r="E49" i="58" s="1"/>
  <c r="P72" i="58"/>
  <c r="D50" i="58" s="1"/>
  <c r="Q72" i="58"/>
  <c r="E50" i="58" s="1"/>
  <c r="P73" i="58"/>
  <c r="D51" i="58" s="1"/>
  <c r="Q73" i="58"/>
  <c r="E51" i="58" s="1"/>
  <c r="P74" i="58"/>
  <c r="D52" i="58" s="1"/>
  <c r="Q74" i="58"/>
  <c r="E52" i="58" s="1"/>
  <c r="P75" i="58"/>
  <c r="D53" i="58" s="1"/>
  <c r="Q75" i="58"/>
  <c r="E53" i="58" s="1"/>
  <c r="P76" i="58"/>
  <c r="D54" i="58" s="1"/>
  <c r="Q76" i="58"/>
  <c r="E54" i="58" s="1"/>
  <c r="P77" i="58"/>
  <c r="D55" i="58" s="1"/>
  <c r="Q77" i="58"/>
  <c r="E55" i="58"/>
  <c r="P78" i="58"/>
  <c r="Q78" i="58"/>
  <c r="P79" i="58"/>
  <c r="Q79" i="58"/>
  <c r="P80" i="58"/>
  <c r="Q80" i="58"/>
  <c r="P81" i="58"/>
  <c r="Q81" i="58"/>
  <c r="P82" i="58"/>
  <c r="Q82" i="58"/>
  <c r="P83" i="58"/>
  <c r="Q83" i="58"/>
  <c r="P84" i="58"/>
  <c r="Q84" i="58"/>
  <c r="P85" i="58"/>
  <c r="Q85" i="58"/>
  <c r="P86" i="58"/>
  <c r="Q86" i="58"/>
  <c r="P87" i="58"/>
  <c r="Q87" i="58"/>
  <c r="P88" i="58"/>
  <c r="Q88" i="58"/>
  <c r="N71" i="58" s="1"/>
  <c r="P89" i="58"/>
  <c r="Q89" i="58"/>
  <c r="P90" i="58"/>
  <c r="Q90" i="58"/>
  <c r="P91" i="58"/>
  <c r="Q91" i="58"/>
  <c r="P92" i="58"/>
  <c r="Q92" i="58"/>
  <c r="N85" i="58" s="1"/>
  <c r="P93" i="58"/>
  <c r="Q93" i="58"/>
  <c r="P94" i="58"/>
  <c r="Q94" i="58"/>
  <c r="P95" i="58"/>
  <c r="Q95" i="58"/>
  <c r="P96" i="58"/>
  <c r="Q96" i="58"/>
  <c r="P97" i="58"/>
  <c r="Q97" i="58"/>
  <c r="N81" i="58" s="1"/>
  <c r="P98" i="58"/>
  <c r="Q98" i="58"/>
  <c r="P99" i="58"/>
  <c r="Q99" i="58"/>
  <c r="P100" i="58"/>
  <c r="Q100" i="58"/>
  <c r="P101" i="58"/>
  <c r="Q101" i="58"/>
  <c r="P102" i="58"/>
  <c r="Q102" i="58"/>
  <c r="P103" i="58"/>
  <c r="Q103" i="58"/>
  <c r="P104" i="58"/>
  <c r="Q104" i="58"/>
  <c r="P105" i="58"/>
  <c r="Q105" i="58"/>
  <c r="P106" i="58"/>
  <c r="Q106" i="58"/>
  <c r="P107" i="58"/>
  <c r="Q107" i="58"/>
  <c r="P108" i="58"/>
  <c r="Q108" i="58"/>
  <c r="N108" i="58" s="1"/>
  <c r="P109" i="58"/>
  <c r="Q109" i="58"/>
  <c r="P110" i="58"/>
  <c r="Q110" i="58"/>
  <c r="N110" i="58" s="1"/>
  <c r="P111" i="58"/>
  <c r="Q111" i="58"/>
  <c r="P112" i="58"/>
  <c r="Q112" i="58"/>
  <c r="N112" i="58" s="1"/>
  <c r="P113" i="58"/>
  <c r="Q113" i="58"/>
  <c r="P114" i="58"/>
  <c r="Q114" i="58"/>
  <c r="N114" i="58" s="1"/>
  <c r="P115" i="58"/>
  <c r="Q115" i="58"/>
  <c r="P116" i="58"/>
  <c r="Q116" i="58"/>
  <c r="N116" i="58" s="1"/>
  <c r="P117" i="58"/>
  <c r="Q117" i="58"/>
  <c r="P118" i="58"/>
  <c r="Q118" i="58"/>
  <c r="N118" i="58" s="1"/>
  <c r="P119" i="58"/>
  <c r="Q119" i="58"/>
  <c r="P120" i="58"/>
  <c r="Q120" i="58"/>
  <c r="N120" i="58" s="1"/>
  <c r="P121" i="58"/>
  <c r="Q121" i="58"/>
  <c r="P122" i="58"/>
  <c r="Q122" i="58"/>
  <c r="N122" i="58" s="1"/>
  <c r="P123" i="58"/>
  <c r="Q123" i="58"/>
  <c r="P124" i="58"/>
  <c r="Q124" i="58"/>
  <c r="N124" i="58" s="1"/>
  <c r="P125" i="58"/>
  <c r="Q125" i="58"/>
  <c r="P126" i="58"/>
  <c r="Q126" i="58"/>
  <c r="N126" i="58" s="1"/>
  <c r="P127" i="58"/>
  <c r="Q127" i="58"/>
  <c r="P128" i="58"/>
  <c r="Q128" i="58"/>
  <c r="N128" i="58" s="1"/>
  <c r="P129" i="58"/>
  <c r="Q129" i="58"/>
  <c r="P130" i="58"/>
  <c r="Q130" i="58"/>
  <c r="N130" i="58" s="1"/>
  <c r="P131" i="58"/>
  <c r="Q131" i="58"/>
  <c r="P132" i="58"/>
  <c r="Q132" i="58"/>
  <c r="N132" i="58" s="1"/>
  <c r="P133" i="58"/>
  <c r="Q133" i="58"/>
  <c r="P134" i="58"/>
  <c r="Q134" i="58"/>
  <c r="N134" i="58" s="1"/>
  <c r="P135" i="58"/>
  <c r="Q135" i="58"/>
  <c r="P136" i="58"/>
  <c r="Q136" i="58"/>
  <c r="N136" i="58" s="1"/>
  <c r="P137" i="58"/>
  <c r="Q137" i="58"/>
  <c r="P138" i="58"/>
  <c r="Q138" i="58"/>
  <c r="N138" i="58" s="1"/>
  <c r="P139" i="58"/>
  <c r="Q139" i="58"/>
  <c r="P140" i="58"/>
  <c r="Q140" i="58"/>
  <c r="N140" i="58" s="1"/>
  <c r="Q68" i="58"/>
  <c r="E46" i="58" s="1"/>
  <c r="P68" i="58"/>
  <c r="D46" i="58" s="1"/>
  <c r="N139" i="58"/>
  <c r="N137" i="58"/>
  <c r="N135" i="58"/>
  <c r="N133" i="58"/>
  <c r="N131" i="58"/>
  <c r="N129" i="58"/>
  <c r="N127" i="58"/>
  <c r="N125" i="58"/>
  <c r="N123" i="58"/>
  <c r="N121" i="58"/>
  <c r="N119" i="58"/>
  <c r="N117" i="58"/>
  <c r="N115" i="58"/>
  <c r="N113" i="58"/>
  <c r="N111" i="58"/>
  <c r="N109" i="58"/>
  <c r="N107" i="58"/>
  <c r="N106" i="58"/>
  <c r="N105" i="58"/>
  <c r="N104" i="58"/>
  <c r="N68" i="58"/>
  <c r="N92" i="58"/>
  <c r="L67" i="58"/>
  <c r="K67" i="58"/>
  <c r="J67" i="58"/>
  <c r="I67" i="58"/>
  <c r="G67" i="58"/>
  <c r="F67" i="58"/>
  <c r="E67" i="58"/>
  <c r="D67" i="58"/>
  <c r="H53" i="57"/>
  <c r="H54" i="57"/>
  <c r="H55" i="57"/>
  <c r="H56" i="57"/>
  <c r="H57" i="57"/>
  <c r="H58" i="57"/>
  <c r="H59" i="57"/>
  <c r="H60" i="57"/>
  <c r="H61" i="57"/>
  <c r="H62" i="57"/>
  <c r="H63" i="57"/>
  <c r="H64" i="57"/>
  <c r="H65" i="57"/>
  <c r="H66" i="57"/>
  <c r="H67" i="57"/>
  <c r="H68" i="57"/>
  <c r="H69" i="57"/>
  <c r="H70" i="57"/>
  <c r="H71" i="57"/>
  <c r="H72" i="57"/>
  <c r="H73" i="57"/>
  <c r="H74" i="57"/>
  <c r="H75" i="57"/>
  <c r="H76" i="57"/>
  <c r="H77" i="57"/>
  <c r="H78" i="57"/>
  <c r="H79" i="57"/>
  <c r="H80" i="57"/>
  <c r="H81" i="57"/>
  <c r="H82" i="57"/>
  <c r="H83" i="57"/>
  <c r="H84" i="57"/>
  <c r="H85" i="57"/>
  <c r="H86" i="57"/>
  <c r="H87" i="57"/>
  <c r="H88" i="57"/>
  <c r="H89" i="57"/>
  <c r="H90" i="57"/>
  <c r="H91" i="57"/>
  <c r="H92" i="57"/>
  <c r="H93" i="57"/>
  <c r="H94" i="57"/>
  <c r="H95" i="57"/>
  <c r="H96" i="57"/>
  <c r="H97" i="57"/>
  <c r="H98" i="57"/>
  <c r="H99" i="57"/>
  <c r="H100" i="57"/>
  <c r="H101" i="57"/>
  <c r="H102" i="57"/>
  <c r="H103" i="57"/>
  <c r="H104" i="57"/>
  <c r="H105" i="57"/>
  <c r="H106" i="57"/>
  <c r="H107" i="57"/>
  <c r="H108" i="57"/>
  <c r="H109" i="57"/>
  <c r="H110" i="57"/>
  <c r="H111" i="57"/>
  <c r="H112" i="57"/>
  <c r="H113" i="57"/>
  <c r="H114" i="57"/>
  <c r="H115" i="57"/>
  <c r="H116" i="57"/>
  <c r="H117" i="57"/>
  <c r="H118" i="57"/>
  <c r="H119" i="57"/>
  <c r="H120" i="57"/>
  <c r="H121" i="57"/>
  <c r="H122" i="57"/>
  <c r="H123" i="57"/>
  <c r="H124" i="57"/>
  <c r="H125" i="57"/>
  <c r="H126" i="57"/>
  <c r="H127" i="57"/>
  <c r="H128" i="57"/>
  <c r="H129" i="57"/>
  <c r="H130" i="57"/>
  <c r="H131" i="57"/>
  <c r="H132" i="57"/>
  <c r="H133" i="57"/>
  <c r="H134" i="57"/>
  <c r="H135" i="57"/>
  <c r="H136" i="57"/>
  <c r="H137" i="57"/>
  <c r="H138" i="57"/>
  <c r="H139" i="57"/>
  <c r="H140" i="57"/>
  <c r="H141" i="57"/>
  <c r="H142" i="57"/>
  <c r="H143" i="57"/>
  <c r="H144" i="57"/>
  <c r="H145" i="57"/>
  <c r="H146" i="57"/>
  <c r="H147" i="57"/>
  <c r="H148" i="57"/>
  <c r="H149" i="57"/>
  <c r="H150" i="57"/>
  <c r="H151" i="57"/>
  <c r="H152" i="57"/>
  <c r="H153" i="57"/>
  <c r="H154" i="57"/>
  <c r="H155" i="57"/>
  <c r="H156" i="57"/>
  <c r="H157" i="57"/>
  <c r="H158" i="57"/>
  <c r="H159" i="57"/>
  <c r="H160" i="57"/>
  <c r="H161" i="57"/>
  <c r="H162" i="57"/>
  <c r="H163" i="57"/>
  <c r="H164" i="57"/>
  <c r="H165" i="57"/>
  <c r="H166" i="57"/>
  <c r="H167" i="57"/>
  <c r="H168" i="57"/>
  <c r="H169" i="57"/>
  <c r="H170" i="57"/>
  <c r="H171" i="57"/>
  <c r="H172" i="57"/>
  <c r="H173" i="57"/>
  <c r="H174" i="57"/>
  <c r="H175" i="57"/>
  <c r="H176" i="57"/>
  <c r="H177" i="57"/>
  <c r="H178" i="57"/>
  <c r="H179" i="57"/>
  <c r="H180" i="57"/>
  <c r="H181" i="57"/>
  <c r="H182" i="57"/>
  <c r="H183" i="57"/>
  <c r="H184" i="57"/>
  <c r="H185" i="57"/>
  <c r="H186" i="57"/>
  <c r="H187" i="57"/>
  <c r="H188" i="57"/>
  <c r="H189" i="57"/>
  <c r="H190" i="57"/>
  <c r="H191" i="57"/>
  <c r="H192" i="57"/>
  <c r="H193" i="57"/>
  <c r="H194" i="57"/>
  <c r="H195" i="57"/>
  <c r="H196" i="57"/>
  <c r="H197" i="57"/>
  <c r="H198" i="57"/>
  <c r="H199" i="57"/>
  <c r="H200" i="57"/>
  <c r="H201" i="57"/>
  <c r="H202" i="57"/>
  <c r="H203" i="57"/>
  <c r="H204" i="57"/>
  <c r="H205" i="57"/>
  <c r="H206" i="57"/>
  <c r="H207" i="57"/>
  <c r="H208" i="57"/>
  <c r="H209" i="57"/>
  <c r="H210" i="57"/>
  <c r="H211" i="57"/>
  <c r="H212" i="57"/>
  <c r="H213" i="57"/>
  <c r="H214" i="57"/>
  <c r="H215" i="57"/>
  <c r="H216" i="57"/>
  <c r="H217" i="57"/>
  <c r="H218" i="57"/>
  <c r="H219" i="57"/>
  <c r="H220" i="57"/>
  <c r="H221" i="57"/>
  <c r="H222" i="57"/>
  <c r="H223" i="57"/>
  <c r="H224" i="57"/>
  <c r="H225" i="57"/>
  <c r="H226" i="57"/>
  <c r="H227" i="57"/>
  <c r="H228" i="57"/>
  <c r="H229" i="57"/>
  <c r="H230" i="57"/>
  <c r="H231" i="57"/>
  <c r="H232" i="57"/>
  <c r="H233" i="57"/>
  <c r="H234" i="57"/>
  <c r="H235" i="57"/>
  <c r="H236" i="57"/>
  <c r="H237" i="57"/>
  <c r="H238" i="57"/>
  <c r="H239" i="57"/>
  <c r="H240" i="57"/>
  <c r="H241" i="57"/>
  <c r="H242" i="57"/>
  <c r="H243" i="57"/>
  <c r="H244" i="57"/>
  <c r="H245" i="57"/>
  <c r="H246" i="57"/>
  <c r="H247" i="57"/>
  <c r="H248" i="57"/>
  <c r="H249" i="57"/>
  <c r="H250" i="57"/>
  <c r="H251" i="57"/>
  <c r="H252" i="57"/>
  <c r="H253" i="57"/>
  <c r="H254" i="57"/>
  <c r="H255" i="57"/>
  <c r="H256" i="57"/>
  <c r="H257" i="57"/>
  <c r="H258" i="57"/>
  <c r="H259" i="57"/>
  <c r="H260" i="57"/>
  <c r="H261" i="57"/>
  <c r="H262" i="57"/>
  <c r="H263" i="57"/>
  <c r="H264" i="57"/>
  <c r="H265" i="57"/>
  <c r="H266" i="57"/>
  <c r="H267" i="57"/>
  <c r="H268" i="57"/>
  <c r="H269" i="57"/>
  <c r="H270" i="57"/>
  <c r="H271" i="57"/>
  <c r="H272" i="57"/>
  <c r="H273" i="57"/>
  <c r="H274" i="57"/>
  <c r="H275" i="57"/>
  <c r="H276" i="57"/>
  <c r="H277" i="57"/>
  <c r="H278" i="57"/>
  <c r="H279" i="57"/>
  <c r="H280" i="57"/>
  <c r="H281" i="57"/>
  <c r="H282" i="57"/>
  <c r="H283" i="57"/>
  <c r="H284" i="57"/>
  <c r="H285" i="57"/>
  <c r="H286" i="57"/>
  <c r="H287" i="57"/>
  <c r="H288" i="57"/>
  <c r="H289" i="57"/>
  <c r="H290" i="57"/>
  <c r="H291" i="57"/>
  <c r="H292" i="57"/>
  <c r="H293" i="57"/>
  <c r="H294" i="57"/>
  <c r="H295" i="57"/>
  <c r="H296" i="57"/>
  <c r="H297" i="57"/>
  <c r="H298" i="57"/>
  <c r="H299" i="57"/>
  <c r="H300" i="57"/>
  <c r="H301" i="57"/>
  <c r="H302" i="57"/>
  <c r="H303" i="57"/>
  <c r="H304" i="57"/>
  <c r="H305" i="57"/>
  <c r="H306" i="57"/>
  <c r="H307" i="57"/>
  <c r="H308" i="57"/>
  <c r="H309" i="57"/>
  <c r="H310" i="57"/>
  <c r="H311" i="57"/>
  <c r="H312" i="57"/>
  <c r="H313" i="57"/>
  <c r="H314" i="57"/>
  <c r="H315" i="57"/>
  <c r="H316" i="57"/>
  <c r="H317" i="57"/>
  <c r="H318" i="57"/>
  <c r="H319" i="57"/>
  <c r="H320" i="57"/>
  <c r="H321" i="57"/>
  <c r="H322" i="57"/>
  <c r="H323" i="57"/>
  <c r="H324" i="57"/>
  <c r="H325" i="57"/>
  <c r="H326" i="57"/>
  <c r="H327" i="57"/>
  <c r="H328" i="57"/>
  <c r="H329" i="57"/>
  <c r="H330" i="57"/>
  <c r="H331" i="57"/>
  <c r="H332" i="57"/>
  <c r="H333" i="57"/>
  <c r="H334" i="57"/>
  <c r="H335" i="57"/>
  <c r="H336" i="57"/>
  <c r="H337" i="57"/>
  <c r="H338" i="57"/>
  <c r="H339" i="57"/>
  <c r="H340" i="57"/>
  <c r="H341" i="57"/>
  <c r="H342" i="57"/>
  <c r="H343" i="57"/>
  <c r="H344" i="57"/>
  <c r="H345" i="57"/>
  <c r="H346" i="57"/>
  <c r="H347" i="57"/>
  <c r="H348" i="57"/>
  <c r="H349" i="57"/>
  <c r="H350" i="57"/>
  <c r="H351" i="57"/>
  <c r="H352" i="57"/>
  <c r="H353" i="57"/>
  <c r="H354" i="57"/>
  <c r="H355" i="57"/>
  <c r="H356" i="57"/>
  <c r="H357" i="57"/>
  <c r="H358" i="57"/>
  <c r="H359" i="57"/>
  <c r="H360" i="57"/>
  <c r="H361" i="57"/>
  <c r="H362" i="57"/>
  <c r="H363" i="57"/>
  <c r="H364" i="57"/>
  <c r="H365" i="57"/>
  <c r="H366" i="57"/>
  <c r="H367" i="57"/>
  <c r="H368" i="57"/>
  <c r="H369" i="57"/>
  <c r="H370" i="57"/>
  <c r="H371" i="57"/>
  <c r="H372" i="57"/>
  <c r="H373" i="57"/>
  <c r="H374" i="57"/>
  <c r="H375" i="57"/>
  <c r="H376" i="57"/>
  <c r="H377" i="57"/>
  <c r="H378" i="57"/>
  <c r="H379" i="57"/>
  <c r="H380" i="57"/>
  <c r="H381" i="57"/>
  <c r="H382" i="57"/>
  <c r="H383" i="57"/>
  <c r="H384" i="57"/>
  <c r="H385" i="57"/>
  <c r="H386" i="57"/>
  <c r="H387" i="57"/>
  <c r="H388" i="57"/>
  <c r="H389" i="57"/>
  <c r="H390" i="57"/>
  <c r="H391" i="57"/>
  <c r="H392" i="57"/>
  <c r="H393" i="57"/>
  <c r="H394" i="57"/>
  <c r="H395" i="57"/>
  <c r="H396" i="57"/>
  <c r="H397" i="57"/>
  <c r="H398" i="57"/>
  <c r="H399" i="57"/>
  <c r="H400" i="57"/>
  <c r="H401" i="57"/>
  <c r="H402" i="57"/>
  <c r="H403" i="57"/>
  <c r="H404" i="57"/>
  <c r="H405" i="57"/>
  <c r="H406" i="57"/>
  <c r="H407" i="57"/>
  <c r="H408" i="57"/>
  <c r="H409" i="57"/>
  <c r="H410" i="57"/>
  <c r="H411" i="57"/>
  <c r="H412" i="57"/>
  <c r="H413" i="57"/>
  <c r="H414" i="57"/>
  <c r="H415" i="57"/>
  <c r="H416" i="57"/>
  <c r="H417" i="57"/>
  <c r="H418" i="57"/>
  <c r="H419" i="57"/>
  <c r="H420" i="57"/>
  <c r="H421" i="57"/>
  <c r="H422" i="57"/>
  <c r="H423" i="57"/>
  <c r="H424" i="57"/>
  <c r="H425" i="57"/>
  <c r="H426" i="57"/>
  <c r="H427" i="57"/>
  <c r="H428" i="57"/>
  <c r="H429" i="57"/>
  <c r="H430" i="57"/>
  <c r="H431" i="57"/>
  <c r="H432" i="57"/>
  <c r="H433" i="57"/>
  <c r="H434" i="57"/>
  <c r="H435" i="57"/>
  <c r="H436" i="57"/>
  <c r="H437" i="57"/>
  <c r="H438" i="57"/>
  <c r="H439" i="57"/>
  <c r="H440" i="57"/>
  <c r="H441" i="57"/>
  <c r="H442" i="57"/>
  <c r="H443" i="57"/>
  <c r="H444" i="57"/>
  <c r="H445" i="57"/>
  <c r="H446" i="57"/>
  <c r="H447" i="57"/>
  <c r="H448" i="57"/>
  <c r="H449" i="57"/>
  <c r="H450" i="57"/>
  <c r="H451" i="57"/>
  <c r="H452" i="57"/>
  <c r="H453" i="57"/>
  <c r="H454" i="57"/>
  <c r="H455" i="57"/>
  <c r="H456" i="57"/>
  <c r="H457" i="57"/>
  <c r="H458" i="57"/>
  <c r="H459" i="57"/>
  <c r="H460" i="57"/>
  <c r="H461" i="57"/>
  <c r="H462" i="57"/>
  <c r="H463" i="57"/>
  <c r="H464" i="57"/>
  <c r="H465" i="57"/>
  <c r="H466" i="57"/>
  <c r="H467" i="57"/>
  <c r="H468" i="57"/>
  <c r="H469" i="57"/>
  <c r="H470" i="57"/>
  <c r="H471" i="57"/>
  <c r="H472" i="57"/>
  <c r="H473" i="57"/>
  <c r="H474" i="57"/>
  <c r="H475" i="57"/>
  <c r="H476" i="57"/>
  <c r="H477" i="57"/>
  <c r="H478" i="57"/>
  <c r="H479" i="57"/>
  <c r="H480" i="57"/>
  <c r="H481" i="57"/>
  <c r="H482" i="57"/>
  <c r="H483" i="57"/>
  <c r="H484" i="57"/>
  <c r="H485" i="57"/>
  <c r="H486" i="57"/>
  <c r="H487" i="57"/>
  <c r="H488" i="57"/>
  <c r="H489" i="57"/>
  <c r="H490" i="57"/>
  <c r="H491" i="57"/>
  <c r="H492" i="57"/>
  <c r="H493" i="57"/>
  <c r="H494" i="57"/>
  <c r="H495" i="57"/>
  <c r="H496" i="57"/>
  <c r="H497" i="57"/>
  <c r="H498" i="57"/>
  <c r="H499" i="57"/>
  <c r="H500" i="57"/>
  <c r="H501" i="57"/>
  <c r="H502" i="57"/>
  <c r="H503" i="57"/>
  <c r="H504" i="57"/>
  <c r="H505" i="57"/>
  <c r="H506" i="57"/>
  <c r="H507" i="57"/>
  <c r="H508" i="57"/>
  <c r="H509" i="57"/>
  <c r="H510" i="57"/>
  <c r="H511" i="57"/>
  <c r="H512" i="57"/>
  <c r="H513" i="57"/>
  <c r="H514" i="57"/>
  <c r="H515" i="57"/>
  <c r="H516" i="57"/>
  <c r="H517" i="57"/>
  <c r="H518" i="57"/>
  <c r="H519" i="57"/>
  <c r="H520" i="57"/>
  <c r="H521" i="57"/>
  <c r="H522" i="57"/>
  <c r="H523" i="57"/>
  <c r="H524" i="57"/>
  <c r="H525" i="57"/>
  <c r="H526" i="57"/>
  <c r="H527" i="57"/>
  <c r="H528" i="57"/>
  <c r="H529" i="57"/>
  <c r="H530" i="57"/>
  <c r="H531" i="57"/>
  <c r="H532" i="57"/>
  <c r="H533" i="57"/>
  <c r="H534" i="57"/>
  <c r="H535" i="57"/>
  <c r="H536" i="57"/>
  <c r="H537" i="57"/>
  <c r="H538" i="57"/>
  <c r="H539" i="57"/>
  <c r="H540" i="57"/>
  <c r="H541" i="57"/>
  <c r="H542" i="57"/>
  <c r="H543" i="57"/>
  <c r="H544" i="57"/>
  <c r="H545" i="57"/>
  <c r="H546" i="57"/>
  <c r="H547" i="57"/>
  <c r="H548" i="57"/>
  <c r="H549" i="57"/>
  <c r="H550" i="57"/>
  <c r="H551" i="57"/>
  <c r="H552" i="57"/>
  <c r="H553" i="57"/>
  <c r="H554" i="57"/>
  <c r="H555" i="57"/>
  <c r="H556" i="57"/>
  <c r="H557" i="57"/>
  <c r="H558" i="57"/>
  <c r="H559" i="57"/>
  <c r="H560" i="57"/>
  <c r="H561" i="57"/>
  <c r="H562" i="57"/>
  <c r="H563" i="57"/>
  <c r="H564" i="57"/>
  <c r="H565" i="57"/>
  <c r="H566" i="57"/>
  <c r="H567" i="57"/>
  <c r="H568" i="57"/>
  <c r="H569" i="57"/>
  <c r="H570" i="57"/>
  <c r="H571" i="57"/>
  <c r="H572" i="57"/>
  <c r="H573" i="57"/>
  <c r="H574" i="57"/>
  <c r="H575" i="57"/>
  <c r="H576" i="57"/>
  <c r="H577" i="57"/>
  <c r="H578" i="57"/>
  <c r="H579" i="57"/>
  <c r="H580" i="57"/>
  <c r="H581" i="57"/>
  <c r="H582" i="57"/>
  <c r="H583" i="57"/>
  <c r="H584" i="57"/>
  <c r="H585" i="57"/>
  <c r="H586" i="57"/>
  <c r="H587" i="57"/>
  <c r="H588" i="57"/>
  <c r="H589" i="57"/>
  <c r="H590" i="57"/>
  <c r="H591" i="57"/>
  <c r="H592" i="57"/>
  <c r="H593" i="57"/>
  <c r="H594" i="57"/>
  <c r="H595" i="57"/>
  <c r="H596" i="57"/>
  <c r="H597" i="57"/>
  <c r="H598" i="57"/>
  <c r="H599" i="57"/>
  <c r="H600" i="57"/>
  <c r="H601" i="57"/>
  <c r="H602" i="57"/>
  <c r="H603" i="57"/>
  <c r="H604" i="57"/>
  <c r="H605" i="57"/>
  <c r="H606" i="57"/>
  <c r="H607" i="57"/>
  <c r="H608" i="57"/>
  <c r="H609" i="57"/>
  <c r="H610" i="57"/>
  <c r="H611" i="57"/>
  <c r="H612" i="57"/>
  <c r="H613" i="57"/>
  <c r="H614" i="57"/>
  <c r="H615" i="57"/>
  <c r="H616" i="57"/>
  <c r="H617" i="57"/>
  <c r="H618" i="57"/>
  <c r="H619" i="57"/>
  <c r="H620" i="57"/>
  <c r="H621" i="57"/>
  <c r="H622" i="57"/>
  <c r="H623" i="57"/>
  <c r="H624" i="57"/>
  <c r="H625" i="57"/>
  <c r="H626" i="57"/>
  <c r="H627" i="57"/>
  <c r="H628" i="57"/>
  <c r="H629" i="57"/>
  <c r="H630" i="57"/>
  <c r="H631" i="57"/>
  <c r="H632" i="57"/>
  <c r="H633" i="57"/>
  <c r="H634" i="57"/>
  <c r="H635" i="57"/>
  <c r="H636" i="57"/>
  <c r="H637" i="57"/>
  <c r="H638" i="57"/>
  <c r="H639" i="57"/>
  <c r="H640" i="57"/>
  <c r="H641" i="57"/>
  <c r="H642" i="57"/>
  <c r="H643" i="57"/>
  <c r="H644" i="57"/>
  <c r="H645" i="57"/>
  <c r="H646" i="57"/>
  <c r="H647" i="57"/>
  <c r="H648" i="57"/>
  <c r="H649" i="57"/>
  <c r="H650" i="57"/>
  <c r="H651" i="57"/>
  <c r="H652" i="57"/>
  <c r="H653" i="57"/>
  <c r="H654" i="57"/>
  <c r="H655" i="57"/>
  <c r="H656" i="57"/>
  <c r="H657" i="57"/>
  <c r="H658" i="57"/>
  <c r="H659" i="57"/>
  <c r="H660" i="57"/>
  <c r="H661" i="57"/>
  <c r="H662" i="57"/>
  <c r="H663" i="57"/>
  <c r="H664" i="57"/>
  <c r="H665" i="57"/>
  <c r="H666" i="57"/>
  <c r="H667" i="57"/>
  <c r="H668" i="57"/>
  <c r="H669" i="57"/>
  <c r="H670" i="57"/>
  <c r="H671" i="57"/>
  <c r="H672" i="57"/>
  <c r="H673" i="57"/>
  <c r="H674" i="57"/>
  <c r="H675" i="57"/>
  <c r="H676" i="57"/>
  <c r="H677" i="57"/>
  <c r="H678" i="57"/>
  <c r="H679" i="57"/>
  <c r="H680" i="57"/>
  <c r="H681" i="57"/>
  <c r="H682" i="57"/>
  <c r="H683" i="57"/>
  <c r="H684" i="57"/>
  <c r="H685" i="57"/>
  <c r="H686" i="57"/>
  <c r="H687" i="57"/>
  <c r="H688" i="57"/>
  <c r="H689" i="57"/>
  <c r="H690" i="57"/>
  <c r="H691" i="57"/>
  <c r="H692" i="57"/>
  <c r="H693" i="57"/>
  <c r="H694" i="57"/>
  <c r="H695" i="57"/>
  <c r="H696" i="57"/>
  <c r="H697" i="57"/>
  <c r="H698" i="57"/>
  <c r="H699" i="57"/>
  <c r="H700" i="57"/>
  <c r="H701" i="57"/>
  <c r="H702" i="57"/>
  <c r="H703" i="57"/>
  <c r="H704" i="57"/>
  <c r="H705" i="57"/>
  <c r="H706" i="57"/>
  <c r="H707" i="57"/>
  <c r="H708" i="57"/>
  <c r="H709" i="57"/>
  <c r="H710" i="57"/>
  <c r="H711" i="57"/>
  <c r="H712" i="57"/>
  <c r="H713" i="57"/>
  <c r="H714" i="57"/>
  <c r="H715" i="57"/>
  <c r="H716" i="57"/>
  <c r="H717" i="57"/>
  <c r="H718" i="57"/>
  <c r="H719" i="57"/>
  <c r="H720" i="57"/>
  <c r="H721" i="57"/>
  <c r="H722" i="57"/>
  <c r="H723" i="57"/>
  <c r="H724" i="57"/>
  <c r="H725" i="57"/>
  <c r="H726" i="57"/>
  <c r="H727" i="57"/>
  <c r="H728" i="57"/>
  <c r="H729" i="57"/>
  <c r="H730" i="57"/>
  <c r="H731" i="57"/>
  <c r="H732" i="57"/>
  <c r="H733" i="57"/>
  <c r="H734" i="57"/>
  <c r="H735" i="57"/>
  <c r="H736" i="57"/>
  <c r="H737" i="57"/>
  <c r="H738" i="57"/>
  <c r="H739" i="57"/>
  <c r="H740" i="57"/>
  <c r="H741" i="57"/>
  <c r="H742" i="57"/>
  <c r="H743" i="57"/>
  <c r="H744" i="57"/>
  <c r="H745" i="57"/>
  <c r="H746" i="57"/>
  <c r="H747" i="57"/>
  <c r="H748" i="57"/>
  <c r="H749" i="57"/>
  <c r="H750" i="57"/>
  <c r="H751" i="57"/>
  <c r="H752" i="57"/>
  <c r="H753" i="57"/>
  <c r="H754" i="57"/>
  <c r="H755" i="57"/>
  <c r="H756" i="57"/>
  <c r="H757" i="57"/>
  <c r="H758" i="57"/>
  <c r="H759" i="57"/>
  <c r="H760" i="57"/>
  <c r="H761" i="57"/>
  <c r="H762" i="57"/>
  <c r="H763" i="57"/>
  <c r="H764" i="57"/>
  <c r="H765" i="57"/>
  <c r="H766" i="57"/>
  <c r="H767" i="57"/>
  <c r="H768" i="57"/>
  <c r="H769" i="57"/>
  <c r="H770" i="57"/>
  <c r="H771" i="57"/>
  <c r="H772" i="57"/>
  <c r="H773" i="57"/>
  <c r="H774" i="57"/>
  <c r="H775" i="57"/>
  <c r="H776" i="57"/>
  <c r="H777" i="57"/>
  <c r="H778" i="57"/>
  <c r="H779" i="57"/>
  <c r="H780" i="57"/>
  <c r="H781" i="57"/>
  <c r="H782" i="57"/>
  <c r="H783" i="57"/>
  <c r="H784" i="57"/>
  <c r="H785" i="57"/>
  <c r="H786" i="57"/>
  <c r="H787" i="57"/>
  <c r="H788" i="57"/>
  <c r="H789" i="57"/>
  <c r="H790" i="57"/>
  <c r="H791" i="57"/>
  <c r="H792" i="57"/>
  <c r="H793" i="57"/>
  <c r="H794" i="57"/>
  <c r="H795" i="57"/>
  <c r="H796" i="57"/>
  <c r="H797" i="57"/>
  <c r="H798" i="57"/>
  <c r="H799" i="57"/>
  <c r="H800" i="57"/>
  <c r="H801" i="57"/>
  <c r="H802" i="57"/>
  <c r="H803" i="57"/>
  <c r="H804" i="57"/>
  <c r="H805" i="57"/>
  <c r="H806" i="57"/>
  <c r="H807" i="57"/>
  <c r="H808" i="57"/>
  <c r="H809" i="57"/>
  <c r="H810" i="57"/>
  <c r="H811" i="57"/>
  <c r="H812" i="57"/>
  <c r="H813" i="57"/>
  <c r="H814" i="57"/>
  <c r="H815" i="57"/>
  <c r="H816" i="57"/>
  <c r="H817" i="57"/>
  <c r="H818" i="57"/>
  <c r="H819" i="57"/>
  <c r="H820" i="57"/>
  <c r="H821" i="57"/>
  <c r="H822" i="57"/>
  <c r="H823" i="57"/>
  <c r="H824" i="57"/>
  <c r="H825" i="57"/>
  <c r="H826" i="57"/>
  <c r="H827" i="57"/>
  <c r="H828" i="57"/>
  <c r="H829" i="57"/>
  <c r="H830" i="57"/>
  <c r="H831" i="57"/>
  <c r="H832" i="57"/>
  <c r="H833" i="57"/>
  <c r="H834" i="57"/>
  <c r="H835" i="57"/>
  <c r="H836" i="57"/>
  <c r="H837" i="57"/>
  <c r="H838" i="57"/>
  <c r="H839" i="57"/>
  <c r="H840" i="57"/>
  <c r="H841" i="57"/>
  <c r="H842" i="57"/>
  <c r="H843" i="57"/>
  <c r="H844" i="57"/>
  <c r="H845" i="57"/>
  <c r="H846" i="57"/>
  <c r="H847" i="57"/>
  <c r="H848" i="57"/>
  <c r="H849" i="57"/>
  <c r="H850" i="57"/>
  <c r="H851" i="57"/>
  <c r="H852" i="57"/>
  <c r="H853" i="57"/>
  <c r="H854" i="57"/>
  <c r="H855" i="57"/>
  <c r="H856" i="57"/>
  <c r="H857" i="57"/>
  <c r="H858" i="57"/>
  <c r="H859" i="57"/>
  <c r="H860" i="57"/>
  <c r="H861" i="57"/>
  <c r="H862" i="57"/>
  <c r="H863" i="57"/>
  <c r="H864" i="57"/>
  <c r="H865" i="57"/>
  <c r="H866" i="57"/>
  <c r="H867" i="57"/>
  <c r="H868" i="57"/>
  <c r="H869" i="57"/>
  <c r="H870" i="57"/>
  <c r="H871" i="57"/>
  <c r="H872" i="57"/>
  <c r="H873" i="57"/>
  <c r="H874" i="57"/>
  <c r="H875" i="57"/>
  <c r="H876" i="57"/>
  <c r="H877" i="57"/>
  <c r="H878" i="57"/>
  <c r="H879" i="57"/>
  <c r="H880" i="57"/>
  <c r="H881" i="57"/>
  <c r="H882" i="57"/>
  <c r="H883" i="57"/>
  <c r="H884" i="57"/>
  <c r="H885" i="57"/>
  <c r="H886" i="57"/>
  <c r="H887" i="57"/>
  <c r="H888" i="57"/>
  <c r="H889" i="57"/>
  <c r="H890" i="57"/>
  <c r="H891" i="57"/>
  <c r="H892" i="57"/>
  <c r="H893" i="57"/>
  <c r="H894" i="57"/>
  <c r="H895" i="57"/>
  <c r="H896" i="57"/>
  <c r="H897" i="57"/>
  <c r="H898" i="57"/>
  <c r="H899" i="57"/>
  <c r="H900" i="57"/>
  <c r="H901" i="57"/>
  <c r="H902" i="57"/>
  <c r="H903" i="57"/>
  <c r="H904" i="57"/>
  <c r="H905" i="57"/>
  <c r="H906" i="57"/>
  <c r="H907" i="57"/>
  <c r="H908" i="57"/>
  <c r="H909" i="57"/>
  <c r="H910" i="57"/>
  <c r="H911" i="57"/>
  <c r="H912" i="57"/>
  <c r="H913" i="57"/>
  <c r="H914" i="57"/>
  <c r="H915" i="57"/>
  <c r="H916" i="57"/>
  <c r="H917" i="57"/>
  <c r="H918" i="57"/>
  <c r="H919" i="57"/>
  <c r="H920" i="57"/>
  <c r="H921" i="57"/>
  <c r="H922" i="57"/>
  <c r="H923" i="57"/>
  <c r="H924" i="57"/>
  <c r="H925" i="57"/>
  <c r="H926" i="57"/>
  <c r="H927" i="57"/>
  <c r="H928" i="57"/>
  <c r="H929" i="57"/>
  <c r="H930" i="57"/>
  <c r="H931" i="57"/>
  <c r="H932" i="57"/>
  <c r="H933" i="57"/>
  <c r="H934" i="57"/>
  <c r="H935" i="57"/>
  <c r="H936" i="57"/>
  <c r="H937" i="57"/>
  <c r="H938" i="57"/>
  <c r="H939" i="57"/>
  <c r="H940" i="57"/>
  <c r="H941" i="57"/>
  <c r="H942" i="57"/>
  <c r="H943" i="57"/>
  <c r="H944" i="57"/>
  <c r="H945" i="57"/>
  <c r="H946" i="57"/>
  <c r="H947" i="57"/>
  <c r="H948" i="57"/>
  <c r="H949" i="57"/>
  <c r="H950" i="57"/>
  <c r="H951" i="57"/>
  <c r="H952" i="57"/>
  <c r="H953" i="57"/>
  <c r="H954" i="57"/>
  <c r="H955" i="57"/>
  <c r="H956" i="57"/>
  <c r="H957" i="57"/>
  <c r="H958" i="57"/>
  <c r="H959" i="57"/>
  <c r="H960" i="57"/>
  <c r="H961" i="57"/>
  <c r="H962" i="57"/>
  <c r="H963" i="57"/>
  <c r="H964" i="57"/>
  <c r="H965" i="57"/>
  <c r="H966" i="57"/>
  <c r="H967" i="57"/>
  <c r="H968" i="57"/>
  <c r="H969" i="57"/>
  <c r="H970" i="57"/>
  <c r="H971" i="57"/>
  <c r="H972" i="57"/>
  <c r="H973" i="57"/>
  <c r="H974" i="57"/>
  <c r="H975" i="57"/>
  <c r="H976" i="57"/>
  <c r="H977" i="57"/>
  <c r="H978" i="57"/>
  <c r="H979" i="57"/>
  <c r="H980" i="57"/>
  <c r="H981" i="57"/>
  <c r="H982" i="57"/>
  <c r="H983" i="57"/>
  <c r="H984" i="57"/>
  <c r="H985" i="57"/>
  <c r="H986" i="57"/>
  <c r="H987" i="57"/>
  <c r="H988" i="57"/>
  <c r="H989" i="57"/>
  <c r="H990" i="57"/>
  <c r="H991" i="57"/>
  <c r="H992" i="57"/>
  <c r="H993" i="57"/>
  <c r="H994" i="57"/>
  <c r="H995" i="57"/>
  <c r="H996" i="57"/>
  <c r="H997" i="57"/>
  <c r="H998" i="57"/>
  <c r="H999" i="57"/>
  <c r="H1000" i="57"/>
  <c r="H1001" i="57"/>
  <c r="H1002" i="57"/>
  <c r="H1003" i="57"/>
  <c r="H1004" i="57"/>
  <c r="H1005" i="57"/>
  <c r="H1006" i="57"/>
  <c r="H1007" i="57"/>
  <c r="H1008" i="57"/>
  <c r="H1009" i="57"/>
  <c r="H1010" i="57"/>
  <c r="H1011" i="57"/>
  <c r="H1012" i="57"/>
  <c r="H1013" i="57"/>
  <c r="H1014" i="57"/>
  <c r="H1015" i="57"/>
  <c r="H1016" i="57"/>
  <c r="H1017" i="57"/>
  <c r="H1018" i="57"/>
  <c r="H1019" i="57"/>
  <c r="H1020" i="57"/>
  <c r="H1021" i="57"/>
  <c r="H1022" i="57"/>
  <c r="H1023" i="57"/>
  <c r="H1024" i="57"/>
  <c r="H1025" i="57"/>
  <c r="H1026" i="57"/>
  <c r="H1027" i="57"/>
  <c r="H1028" i="57"/>
  <c r="H1029" i="57"/>
  <c r="H1030" i="57"/>
  <c r="H1031" i="57"/>
  <c r="H1032" i="57"/>
  <c r="H1033" i="57"/>
  <c r="H1034" i="57"/>
  <c r="H1035" i="57"/>
  <c r="H1036" i="57"/>
  <c r="H1037" i="57"/>
  <c r="H1038" i="57"/>
  <c r="H1039" i="57"/>
  <c r="H1040" i="57"/>
  <c r="H1041" i="57"/>
  <c r="H1042" i="57"/>
  <c r="H1043" i="57"/>
  <c r="H1044" i="57"/>
  <c r="H1045" i="57"/>
  <c r="H1046" i="57"/>
  <c r="H1047" i="57"/>
  <c r="H1048" i="57"/>
  <c r="H1049" i="57"/>
  <c r="H1050" i="57"/>
  <c r="H1051" i="57"/>
  <c r="G53" i="57"/>
  <c r="G54" i="57"/>
  <c r="G55" i="57"/>
  <c r="G56" i="57"/>
  <c r="G57" i="57"/>
  <c r="G58" i="57"/>
  <c r="G59" i="57"/>
  <c r="G60" i="57"/>
  <c r="G61" i="57"/>
  <c r="G62" i="57"/>
  <c r="G63" i="57"/>
  <c r="G64" i="57"/>
  <c r="G65" i="57"/>
  <c r="G66" i="57"/>
  <c r="G67" i="57"/>
  <c r="G68" i="57"/>
  <c r="G69" i="57"/>
  <c r="G70" i="57"/>
  <c r="G71" i="57"/>
  <c r="G72" i="57"/>
  <c r="G73" i="57"/>
  <c r="G74" i="57"/>
  <c r="G75" i="57"/>
  <c r="G76" i="57"/>
  <c r="G77" i="57"/>
  <c r="G78" i="57"/>
  <c r="G79" i="57"/>
  <c r="G80" i="57"/>
  <c r="G81" i="57"/>
  <c r="G82" i="57"/>
  <c r="G83" i="57"/>
  <c r="G84" i="57"/>
  <c r="G85" i="57"/>
  <c r="G86" i="57"/>
  <c r="G87" i="57"/>
  <c r="G88" i="57"/>
  <c r="G89" i="57"/>
  <c r="G90" i="57"/>
  <c r="G91" i="57"/>
  <c r="G92" i="57"/>
  <c r="G93" i="57"/>
  <c r="G94" i="57"/>
  <c r="G95" i="57"/>
  <c r="G96" i="57"/>
  <c r="G97" i="57"/>
  <c r="G98" i="57"/>
  <c r="G99" i="57"/>
  <c r="G100" i="57"/>
  <c r="G101" i="57"/>
  <c r="G102" i="57"/>
  <c r="G103" i="57"/>
  <c r="G104" i="57"/>
  <c r="G105" i="57"/>
  <c r="G106" i="57"/>
  <c r="G107" i="57"/>
  <c r="G108" i="57"/>
  <c r="G109" i="57"/>
  <c r="G110" i="57"/>
  <c r="G111" i="57"/>
  <c r="G112" i="57"/>
  <c r="G113" i="57"/>
  <c r="G114" i="57"/>
  <c r="G115" i="57"/>
  <c r="G116" i="57"/>
  <c r="G117" i="57"/>
  <c r="G118" i="57"/>
  <c r="G119" i="57"/>
  <c r="G120" i="57"/>
  <c r="G121" i="57"/>
  <c r="G122" i="57"/>
  <c r="G123" i="57"/>
  <c r="G124" i="57"/>
  <c r="G125" i="57"/>
  <c r="G126" i="57"/>
  <c r="G127" i="57"/>
  <c r="G128" i="57"/>
  <c r="G129" i="57"/>
  <c r="G130" i="57"/>
  <c r="G131" i="57"/>
  <c r="G132" i="57"/>
  <c r="G133" i="57"/>
  <c r="G134" i="57"/>
  <c r="G135" i="57"/>
  <c r="G136" i="57"/>
  <c r="G137" i="57"/>
  <c r="G138" i="57"/>
  <c r="G139" i="57"/>
  <c r="G140" i="57"/>
  <c r="G141" i="57"/>
  <c r="G142" i="57"/>
  <c r="G143" i="57"/>
  <c r="G144" i="57"/>
  <c r="G145" i="57"/>
  <c r="G146" i="57"/>
  <c r="G147" i="57"/>
  <c r="G148" i="57"/>
  <c r="G149" i="57"/>
  <c r="G150" i="57"/>
  <c r="G151" i="57"/>
  <c r="G152" i="57"/>
  <c r="G153" i="57"/>
  <c r="G154" i="57"/>
  <c r="G155" i="57"/>
  <c r="G156" i="57"/>
  <c r="G157" i="57"/>
  <c r="G158" i="57"/>
  <c r="G159" i="57"/>
  <c r="G160" i="57"/>
  <c r="G161" i="57"/>
  <c r="G162" i="57"/>
  <c r="G163" i="57"/>
  <c r="G164" i="57"/>
  <c r="G165" i="57"/>
  <c r="G166" i="57"/>
  <c r="G167" i="57"/>
  <c r="G168" i="57"/>
  <c r="G169" i="57"/>
  <c r="G170" i="57"/>
  <c r="G171" i="57"/>
  <c r="G172" i="57"/>
  <c r="G173" i="57"/>
  <c r="G174" i="57"/>
  <c r="G175" i="57"/>
  <c r="G176" i="57"/>
  <c r="G177" i="57"/>
  <c r="G178" i="57"/>
  <c r="G179" i="57"/>
  <c r="G180" i="57"/>
  <c r="G181" i="57"/>
  <c r="G182" i="57"/>
  <c r="G183" i="57"/>
  <c r="G184" i="57"/>
  <c r="G185" i="57"/>
  <c r="G186" i="57"/>
  <c r="G187" i="57"/>
  <c r="G188" i="57"/>
  <c r="G189" i="57"/>
  <c r="G190" i="57"/>
  <c r="G191" i="57"/>
  <c r="G192" i="57"/>
  <c r="G193" i="57"/>
  <c r="G194" i="57"/>
  <c r="G195" i="57"/>
  <c r="G196" i="57"/>
  <c r="G197" i="57"/>
  <c r="G198" i="57"/>
  <c r="G199" i="57"/>
  <c r="G200" i="57"/>
  <c r="G201" i="57"/>
  <c r="G202" i="57"/>
  <c r="G203" i="57"/>
  <c r="G204" i="57"/>
  <c r="G205" i="57"/>
  <c r="G206" i="57"/>
  <c r="G207" i="57"/>
  <c r="G208" i="57"/>
  <c r="G209" i="57"/>
  <c r="G210" i="57"/>
  <c r="G211" i="57"/>
  <c r="G212" i="57"/>
  <c r="G213" i="57"/>
  <c r="G214" i="57"/>
  <c r="G215" i="57"/>
  <c r="G216" i="57"/>
  <c r="G217" i="57"/>
  <c r="G218" i="57"/>
  <c r="G219" i="57"/>
  <c r="G220" i="57"/>
  <c r="G221" i="57"/>
  <c r="G222" i="57"/>
  <c r="G223" i="57"/>
  <c r="G224" i="57"/>
  <c r="G225" i="57"/>
  <c r="G226" i="57"/>
  <c r="G227" i="57"/>
  <c r="G228" i="57"/>
  <c r="G229" i="57"/>
  <c r="G230" i="57"/>
  <c r="G231" i="57"/>
  <c r="G232" i="57"/>
  <c r="G233" i="57"/>
  <c r="G234" i="57"/>
  <c r="G235" i="57"/>
  <c r="G236" i="57"/>
  <c r="G237" i="57"/>
  <c r="G238" i="57"/>
  <c r="G239" i="57"/>
  <c r="G240" i="57"/>
  <c r="G241" i="57"/>
  <c r="G242" i="57"/>
  <c r="G243" i="57"/>
  <c r="G244" i="57"/>
  <c r="G245" i="57"/>
  <c r="G246" i="57"/>
  <c r="G247" i="57"/>
  <c r="G248" i="57"/>
  <c r="G249" i="57"/>
  <c r="G250" i="57"/>
  <c r="G251" i="57"/>
  <c r="G252" i="57"/>
  <c r="G253" i="57"/>
  <c r="G254" i="57"/>
  <c r="G255" i="57"/>
  <c r="G256" i="57"/>
  <c r="G257" i="57"/>
  <c r="G258" i="57"/>
  <c r="G259" i="57"/>
  <c r="G260" i="57"/>
  <c r="G261" i="57"/>
  <c r="G262" i="57"/>
  <c r="G263" i="57"/>
  <c r="G264" i="57"/>
  <c r="G265" i="57"/>
  <c r="G266" i="57"/>
  <c r="G267" i="57"/>
  <c r="G268" i="57"/>
  <c r="G269" i="57"/>
  <c r="G270" i="57"/>
  <c r="G271" i="57"/>
  <c r="G272" i="57"/>
  <c r="G273" i="57"/>
  <c r="G274" i="57"/>
  <c r="G275" i="57"/>
  <c r="G276" i="57"/>
  <c r="G277" i="57"/>
  <c r="G278" i="57"/>
  <c r="G279" i="57"/>
  <c r="G280" i="57"/>
  <c r="G281" i="57"/>
  <c r="G282" i="57"/>
  <c r="G283" i="57"/>
  <c r="G284" i="57"/>
  <c r="G285" i="57"/>
  <c r="G286" i="57"/>
  <c r="G287" i="57"/>
  <c r="G288" i="57"/>
  <c r="G289" i="57"/>
  <c r="G290" i="57"/>
  <c r="G291" i="57"/>
  <c r="G292" i="57"/>
  <c r="G293" i="57"/>
  <c r="G294" i="57"/>
  <c r="G295" i="57"/>
  <c r="G296" i="57"/>
  <c r="G297" i="57"/>
  <c r="G298" i="57"/>
  <c r="G299" i="57"/>
  <c r="G300" i="57"/>
  <c r="G301" i="57"/>
  <c r="G302" i="57"/>
  <c r="G303" i="57"/>
  <c r="G304" i="57"/>
  <c r="G305" i="57"/>
  <c r="G306" i="57"/>
  <c r="G307" i="57"/>
  <c r="G308" i="57"/>
  <c r="G309" i="57"/>
  <c r="G310" i="57"/>
  <c r="G311" i="57"/>
  <c r="G312" i="57"/>
  <c r="G313" i="57"/>
  <c r="G314" i="57"/>
  <c r="G315" i="57"/>
  <c r="G316" i="57"/>
  <c r="G317" i="57"/>
  <c r="G318" i="57"/>
  <c r="G319" i="57"/>
  <c r="G320" i="57"/>
  <c r="G321" i="57"/>
  <c r="G322" i="57"/>
  <c r="G323" i="57"/>
  <c r="G324" i="57"/>
  <c r="G325" i="57"/>
  <c r="G326" i="57"/>
  <c r="G327" i="57"/>
  <c r="G328" i="57"/>
  <c r="G329" i="57"/>
  <c r="G330" i="57"/>
  <c r="G331" i="57"/>
  <c r="G332" i="57"/>
  <c r="G333" i="57"/>
  <c r="G334" i="57"/>
  <c r="G335" i="57"/>
  <c r="G336" i="57"/>
  <c r="G337" i="57"/>
  <c r="G338" i="57"/>
  <c r="G339" i="57"/>
  <c r="G340" i="57"/>
  <c r="G341" i="57"/>
  <c r="G342" i="57"/>
  <c r="G343" i="57"/>
  <c r="G344" i="57"/>
  <c r="G345" i="57"/>
  <c r="G346" i="57"/>
  <c r="G347" i="57"/>
  <c r="G348" i="57"/>
  <c r="G349" i="57"/>
  <c r="G350" i="57"/>
  <c r="G351" i="57"/>
  <c r="G352" i="57"/>
  <c r="G353" i="57"/>
  <c r="G354" i="57"/>
  <c r="G355" i="57"/>
  <c r="G356" i="57"/>
  <c r="G357" i="57"/>
  <c r="G358" i="57"/>
  <c r="G359" i="57"/>
  <c r="G360" i="57"/>
  <c r="G361" i="57"/>
  <c r="G362" i="57"/>
  <c r="G363" i="57"/>
  <c r="G364" i="57"/>
  <c r="G365" i="57"/>
  <c r="G366" i="57"/>
  <c r="G367" i="57"/>
  <c r="G368" i="57"/>
  <c r="G369" i="57"/>
  <c r="G370" i="57"/>
  <c r="G371" i="57"/>
  <c r="G372" i="57"/>
  <c r="G373" i="57"/>
  <c r="G374" i="57"/>
  <c r="G375" i="57"/>
  <c r="G376" i="57"/>
  <c r="G377" i="57"/>
  <c r="G378" i="57"/>
  <c r="G379" i="57"/>
  <c r="G380" i="57"/>
  <c r="G381" i="57"/>
  <c r="G382" i="57"/>
  <c r="G383" i="57"/>
  <c r="G384" i="57"/>
  <c r="G385" i="57"/>
  <c r="G386" i="57"/>
  <c r="G387" i="57"/>
  <c r="G388" i="57"/>
  <c r="G389" i="57"/>
  <c r="G390" i="57"/>
  <c r="G391" i="57"/>
  <c r="G392" i="57"/>
  <c r="G393" i="57"/>
  <c r="G394" i="57"/>
  <c r="G395" i="57"/>
  <c r="G396" i="57"/>
  <c r="G397" i="57"/>
  <c r="G398" i="57"/>
  <c r="G399" i="57"/>
  <c r="G400" i="57"/>
  <c r="G401" i="57"/>
  <c r="G402" i="57"/>
  <c r="G403" i="57"/>
  <c r="G404" i="57"/>
  <c r="G405" i="57"/>
  <c r="G406" i="57"/>
  <c r="G407" i="57"/>
  <c r="G408" i="57"/>
  <c r="G409" i="57"/>
  <c r="G410" i="57"/>
  <c r="G411" i="57"/>
  <c r="G412" i="57"/>
  <c r="G413" i="57"/>
  <c r="G414" i="57"/>
  <c r="G415" i="57"/>
  <c r="G416" i="57"/>
  <c r="G417" i="57"/>
  <c r="G418" i="57"/>
  <c r="G419" i="57"/>
  <c r="G420" i="57"/>
  <c r="G421" i="57"/>
  <c r="G422" i="57"/>
  <c r="G423" i="57"/>
  <c r="G424" i="57"/>
  <c r="G425" i="57"/>
  <c r="G426" i="57"/>
  <c r="G427" i="57"/>
  <c r="G428" i="57"/>
  <c r="G429" i="57"/>
  <c r="G430" i="57"/>
  <c r="G431" i="57"/>
  <c r="G432" i="57"/>
  <c r="G433" i="57"/>
  <c r="G434" i="57"/>
  <c r="G435" i="57"/>
  <c r="G436" i="57"/>
  <c r="G437" i="57"/>
  <c r="G438" i="57"/>
  <c r="G439" i="57"/>
  <c r="G440" i="57"/>
  <c r="G441" i="57"/>
  <c r="G442" i="57"/>
  <c r="G443" i="57"/>
  <c r="G444" i="57"/>
  <c r="G445" i="57"/>
  <c r="G446" i="57"/>
  <c r="G447" i="57"/>
  <c r="G448" i="57"/>
  <c r="G449" i="57"/>
  <c r="G450" i="57"/>
  <c r="G451" i="57"/>
  <c r="G452" i="57"/>
  <c r="G453" i="57"/>
  <c r="G454" i="57"/>
  <c r="G455" i="57"/>
  <c r="G456" i="57"/>
  <c r="G457" i="57"/>
  <c r="G458" i="57"/>
  <c r="G459" i="57"/>
  <c r="G460" i="57"/>
  <c r="G461" i="57"/>
  <c r="G462" i="57"/>
  <c r="G463" i="57"/>
  <c r="G464" i="57"/>
  <c r="G465" i="57"/>
  <c r="G466" i="57"/>
  <c r="G467" i="57"/>
  <c r="G468" i="57"/>
  <c r="G469" i="57"/>
  <c r="G470" i="57"/>
  <c r="G471" i="57"/>
  <c r="G472" i="57"/>
  <c r="G473" i="57"/>
  <c r="G474" i="57"/>
  <c r="G475" i="57"/>
  <c r="G476" i="57"/>
  <c r="G477" i="57"/>
  <c r="G478" i="57"/>
  <c r="G479" i="57"/>
  <c r="G480" i="57"/>
  <c r="G481" i="57"/>
  <c r="G482" i="57"/>
  <c r="G483" i="57"/>
  <c r="G484" i="57"/>
  <c r="G485" i="57"/>
  <c r="G486" i="57"/>
  <c r="G487" i="57"/>
  <c r="G488" i="57"/>
  <c r="G489" i="57"/>
  <c r="G490" i="57"/>
  <c r="G491" i="57"/>
  <c r="G492" i="57"/>
  <c r="G493" i="57"/>
  <c r="G494" i="57"/>
  <c r="G495" i="57"/>
  <c r="G496" i="57"/>
  <c r="G497" i="57"/>
  <c r="G498" i="57"/>
  <c r="G499" i="57"/>
  <c r="G500" i="57"/>
  <c r="G501" i="57"/>
  <c r="G502" i="57"/>
  <c r="G503" i="57"/>
  <c r="G504" i="57"/>
  <c r="G505" i="57"/>
  <c r="G506" i="57"/>
  <c r="G507" i="57"/>
  <c r="G508" i="57"/>
  <c r="G509" i="57"/>
  <c r="G510" i="57"/>
  <c r="G511" i="57"/>
  <c r="G512" i="57"/>
  <c r="G513" i="57"/>
  <c r="G514" i="57"/>
  <c r="G515" i="57"/>
  <c r="G516" i="57"/>
  <c r="G517" i="57"/>
  <c r="G518" i="57"/>
  <c r="G519" i="57"/>
  <c r="G520" i="57"/>
  <c r="G521" i="57"/>
  <c r="G522" i="57"/>
  <c r="G523" i="57"/>
  <c r="G524" i="57"/>
  <c r="G525" i="57"/>
  <c r="G526" i="57"/>
  <c r="G527" i="57"/>
  <c r="G528" i="57"/>
  <c r="G529" i="57"/>
  <c r="G530" i="57"/>
  <c r="G531" i="57"/>
  <c r="G532" i="57"/>
  <c r="G533" i="57"/>
  <c r="G534" i="57"/>
  <c r="G535" i="57"/>
  <c r="G536" i="57"/>
  <c r="G537" i="57"/>
  <c r="G538" i="57"/>
  <c r="G539" i="57"/>
  <c r="G540" i="57"/>
  <c r="G541" i="57"/>
  <c r="G542" i="57"/>
  <c r="G543" i="57"/>
  <c r="G544" i="57"/>
  <c r="G545" i="57"/>
  <c r="G546" i="57"/>
  <c r="G547" i="57"/>
  <c r="G548" i="57"/>
  <c r="G549" i="57"/>
  <c r="G550" i="57"/>
  <c r="G551" i="57"/>
  <c r="G552" i="57"/>
  <c r="G553" i="57"/>
  <c r="G554" i="57"/>
  <c r="G555" i="57"/>
  <c r="G556" i="57"/>
  <c r="G557" i="57"/>
  <c r="G558" i="57"/>
  <c r="G559" i="57"/>
  <c r="G560" i="57"/>
  <c r="G561" i="57"/>
  <c r="G562" i="57"/>
  <c r="G563" i="57"/>
  <c r="G564" i="57"/>
  <c r="G565" i="57"/>
  <c r="G566" i="57"/>
  <c r="G567" i="57"/>
  <c r="G568" i="57"/>
  <c r="G569" i="57"/>
  <c r="G570" i="57"/>
  <c r="G571" i="57"/>
  <c r="G572" i="57"/>
  <c r="G573" i="57"/>
  <c r="G574" i="57"/>
  <c r="G575" i="57"/>
  <c r="G576" i="57"/>
  <c r="G577" i="57"/>
  <c r="G578" i="57"/>
  <c r="G579" i="57"/>
  <c r="G580" i="57"/>
  <c r="G581" i="57"/>
  <c r="G582" i="57"/>
  <c r="G583" i="57"/>
  <c r="G584" i="57"/>
  <c r="G585" i="57"/>
  <c r="G586" i="57"/>
  <c r="G587" i="57"/>
  <c r="G588" i="57"/>
  <c r="G589" i="57"/>
  <c r="G590" i="57"/>
  <c r="G591" i="57"/>
  <c r="G592" i="57"/>
  <c r="G593" i="57"/>
  <c r="G594" i="57"/>
  <c r="G595" i="57"/>
  <c r="G596" i="57"/>
  <c r="G597" i="57"/>
  <c r="G598" i="57"/>
  <c r="G599" i="57"/>
  <c r="G600" i="57"/>
  <c r="G601" i="57"/>
  <c r="G602" i="57"/>
  <c r="G603" i="57"/>
  <c r="G604" i="57"/>
  <c r="G605" i="57"/>
  <c r="G606" i="57"/>
  <c r="G607" i="57"/>
  <c r="G608" i="57"/>
  <c r="G609" i="57"/>
  <c r="G610" i="57"/>
  <c r="G611" i="57"/>
  <c r="G612" i="57"/>
  <c r="G613" i="57"/>
  <c r="G614" i="57"/>
  <c r="G615" i="57"/>
  <c r="G616" i="57"/>
  <c r="G617" i="57"/>
  <c r="G618" i="57"/>
  <c r="G619" i="57"/>
  <c r="G620" i="57"/>
  <c r="G621" i="57"/>
  <c r="G622" i="57"/>
  <c r="G623" i="57"/>
  <c r="G624" i="57"/>
  <c r="G625" i="57"/>
  <c r="G626" i="57"/>
  <c r="G627" i="57"/>
  <c r="G628" i="57"/>
  <c r="G629" i="57"/>
  <c r="G630" i="57"/>
  <c r="G631" i="57"/>
  <c r="G632" i="57"/>
  <c r="G633" i="57"/>
  <c r="G634" i="57"/>
  <c r="G635" i="57"/>
  <c r="G636" i="57"/>
  <c r="G637" i="57"/>
  <c r="G638" i="57"/>
  <c r="G639" i="57"/>
  <c r="G640" i="57"/>
  <c r="G641" i="57"/>
  <c r="G642" i="57"/>
  <c r="G643" i="57"/>
  <c r="G644" i="57"/>
  <c r="G645" i="57"/>
  <c r="G646" i="57"/>
  <c r="G647" i="57"/>
  <c r="G648" i="57"/>
  <c r="G649" i="57"/>
  <c r="G650" i="57"/>
  <c r="G651" i="57"/>
  <c r="G652" i="57"/>
  <c r="G653" i="57"/>
  <c r="G654" i="57"/>
  <c r="G655" i="57"/>
  <c r="G656" i="57"/>
  <c r="G657" i="57"/>
  <c r="G658" i="57"/>
  <c r="G659" i="57"/>
  <c r="G660" i="57"/>
  <c r="G661" i="57"/>
  <c r="G662" i="57"/>
  <c r="G663" i="57"/>
  <c r="G664" i="57"/>
  <c r="G665" i="57"/>
  <c r="G666" i="57"/>
  <c r="G667" i="57"/>
  <c r="G668" i="57"/>
  <c r="G669" i="57"/>
  <c r="G670" i="57"/>
  <c r="G671" i="57"/>
  <c r="G672" i="57"/>
  <c r="G673" i="57"/>
  <c r="G674" i="57"/>
  <c r="G675" i="57"/>
  <c r="G676" i="57"/>
  <c r="G677" i="57"/>
  <c r="G678" i="57"/>
  <c r="G679" i="57"/>
  <c r="G680" i="57"/>
  <c r="G681" i="57"/>
  <c r="G682" i="57"/>
  <c r="G683" i="57"/>
  <c r="G684" i="57"/>
  <c r="G685" i="57"/>
  <c r="G686" i="57"/>
  <c r="G687" i="57"/>
  <c r="G688" i="57"/>
  <c r="G689" i="57"/>
  <c r="G690" i="57"/>
  <c r="G691" i="57"/>
  <c r="G692" i="57"/>
  <c r="G693" i="57"/>
  <c r="G694" i="57"/>
  <c r="G695" i="57"/>
  <c r="G696" i="57"/>
  <c r="G697" i="57"/>
  <c r="G698" i="57"/>
  <c r="G699" i="57"/>
  <c r="G700" i="57"/>
  <c r="G701" i="57"/>
  <c r="G702" i="57"/>
  <c r="G703" i="57"/>
  <c r="G704" i="57"/>
  <c r="G705" i="57"/>
  <c r="G706" i="57"/>
  <c r="G707" i="57"/>
  <c r="G708" i="57"/>
  <c r="G709" i="57"/>
  <c r="G710" i="57"/>
  <c r="G711" i="57"/>
  <c r="G712" i="57"/>
  <c r="G713" i="57"/>
  <c r="G714" i="57"/>
  <c r="G715" i="57"/>
  <c r="G716" i="57"/>
  <c r="G717" i="57"/>
  <c r="G718" i="57"/>
  <c r="G719" i="57"/>
  <c r="G720" i="57"/>
  <c r="G721" i="57"/>
  <c r="G722" i="57"/>
  <c r="G723" i="57"/>
  <c r="G724" i="57"/>
  <c r="G725" i="57"/>
  <c r="G726" i="57"/>
  <c r="G727" i="57"/>
  <c r="G728" i="57"/>
  <c r="G729" i="57"/>
  <c r="G730" i="57"/>
  <c r="G731" i="57"/>
  <c r="G732" i="57"/>
  <c r="G733" i="57"/>
  <c r="G734" i="57"/>
  <c r="G735" i="57"/>
  <c r="G736" i="57"/>
  <c r="G737" i="57"/>
  <c r="G738" i="57"/>
  <c r="G739" i="57"/>
  <c r="G740" i="57"/>
  <c r="G741" i="57"/>
  <c r="G742" i="57"/>
  <c r="G743" i="57"/>
  <c r="G744" i="57"/>
  <c r="G745" i="57"/>
  <c r="G746" i="57"/>
  <c r="G747" i="57"/>
  <c r="G748" i="57"/>
  <c r="G749" i="57"/>
  <c r="G750" i="57"/>
  <c r="G751" i="57"/>
  <c r="G752" i="57"/>
  <c r="G753" i="57"/>
  <c r="G754" i="57"/>
  <c r="G755" i="57"/>
  <c r="G756" i="57"/>
  <c r="G757" i="57"/>
  <c r="G758" i="57"/>
  <c r="G759" i="57"/>
  <c r="G760" i="57"/>
  <c r="G761" i="57"/>
  <c r="G762" i="57"/>
  <c r="G763" i="57"/>
  <c r="G764" i="57"/>
  <c r="G765" i="57"/>
  <c r="G766" i="57"/>
  <c r="G767" i="57"/>
  <c r="G768" i="57"/>
  <c r="G769" i="57"/>
  <c r="G770" i="57"/>
  <c r="G771" i="57"/>
  <c r="G772" i="57"/>
  <c r="G773" i="57"/>
  <c r="G774" i="57"/>
  <c r="G775" i="57"/>
  <c r="G776" i="57"/>
  <c r="G777" i="57"/>
  <c r="G778" i="57"/>
  <c r="G779" i="57"/>
  <c r="G780" i="57"/>
  <c r="G781" i="57"/>
  <c r="G782" i="57"/>
  <c r="G783" i="57"/>
  <c r="G784" i="57"/>
  <c r="G785" i="57"/>
  <c r="G786" i="57"/>
  <c r="G787" i="57"/>
  <c r="G788" i="57"/>
  <c r="G789" i="57"/>
  <c r="G790" i="57"/>
  <c r="G791" i="57"/>
  <c r="G792" i="57"/>
  <c r="G793" i="57"/>
  <c r="G794" i="57"/>
  <c r="G795" i="57"/>
  <c r="G796" i="57"/>
  <c r="G797" i="57"/>
  <c r="G798" i="57"/>
  <c r="G799" i="57"/>
  <c r="G800" i="57"/>
  <c r="G801" i="57"/>
  <c r="G802" i="57"/>
  <c r="G803" i="57"/>
  <c r="G804" i="57"/>
  <c r="G805" i="57"/>
  <c r="G806" i="57"/>
  <c r="G807" i="57"/>
  <c r="G808" i="57"/>
  <c r="G809" i="57"/>
  <c r="G810" i="57"/>
  <c r="G811" i="57"/>
  <c r="G812" i="57"/>
  <c r="G813" i="57"/>
  <c r="G814" i="57"/>
  <c r="G815" i="57"/>
  <c r="G816" i="57"/>
  <c r="G817" i="57"/>
  <c r="G818" i="57"/>
  <c r="G819" i="57"/>
  <c r="G820" i="57"/>
  <c r="G821" i="57"/>
  <c r="G822" i="57"/>
  <c r="G823" i="57"/>
  <c r="G824" i="57"/>
  <c r="G825" i="57"/>
  <c r="G826" i="57"/>
  <c r="G827" i="57"/>
  <c r="G828" i="57"/>
  <c r="G829" i="57"/>
  <c r="G830" i="57"/>
  <c r="G831" i="57"/>
  <c r="G832" i="57"/>
  <c r="G833" i="57"/>
  <c r="G834" i="57"/>
  <c r="G835" i="57"/>
  <c r="G836" i="57"/>
  <c r="G837" i="57"/>
  <c r="G838" i="57"/>
  <c r="G839" i="57"/>
  <c r="G840" i="57"/>
  <c r="G841" i="57"/>
  <c r="G842" i="57"/>
  <c r="G843" i="57"/>
  <c r="G844" i="57"/>
  <c r="G845" i="57"/>
  <c r="G846" i="57"/>
  <c r="G847" i="57"/>
  <c r="G848" i="57"/>
  <c r="G849" i="57"/>
  <c r="G850" i="57"/>
  <c r="G851" i="57"/>
  <c r="G852" i="57"/>
  <c r="G853" i="57"/>
  <c r="G854" i="57"/>
  <c r="G855" i="57"/>
  <c r="G856" i="57"/>
  <c r="G857" i="57"/>
  <c r="G858" i="57"/>
  <c r="G859" i="57"/>
  <c r="G860" i="57"/>
  <c r="G861" i="57"/>
  <c r="G862" i="57"/>
  <c r="G863" i="57"/>
  <c r="G864" i="57"/>
  <c r="G865" i="57"/>
  <c r="G866" i="57"/>
  <c r="G867" i="57"/>
  <c r="G868" i="57"/>
  <c r="G869" i="57"/>
  <c r="G870" i="57"/>
  <c r="G871" i="57"/>
  <c r="G872" i="57"/>
  <c r="G873" i="57"/>
  <c r="G874" i="57"/>
  <c r="G875" i="57"/>
  <c r="G876" i="57"/>
  <c r="G877" i="57"/>
  <c r="G878" i="57"/>
  <c r="G879" i="57"/>
  <c r="G880" i="57"/>
  <c r="G881" i="57"/>
  <c r="G882" i="57"/>
  <c r="G883" i="57"/>
  <c r="G884" i="57"/>
  <c r="G885" i="57"/>
  <c r="G886" i="57"/>
  <c r="G887" i="57"/>
  <c r="G888" i="57"/>
  <c r="G889" i="57"/>
  <c r="G890" i="57"/>
  <c r="G891" i="57"/>
  <c r="G892" i="57"/>
  <c r="G893" i="57"/>
  <c r="G894" i="57"/>
  <c r="G895" i="57"/>
  <c r="G896" i="57"/>
  <c r="G897" i="57"/>
  <c r="G898" i="57"/>
  <c r="G899" i="57"/>
  <c r="G900" i="57"/>
  <c r="G901" i="57"/>
  <c r="G902" i="57"/>
  <c r="G903" i="57"/>
  <c r="G904" i="57"/>
  <c r="G905" i="57"/>
  <c r="G906" i="57"/>
  <c r="G907" i="57"/>
  <c r="G908" i="57"/>
  <c r="G909" i="57"/>
  <c r="G910" i="57"/>
  <c r="G911" i="57"/>
  <c r="G912" i="57"/>
  <c r="G913" i="57"/>
  <c r="G914" i="57"/>
  <c r="G915" i="57"/>
  <c r="G916" i="57"/>
  <c r="G917" i="57"/>
  <c r="G918" i="57"/>
  <c r="G919" i="57"/>
  <c r="G920" i="57"/>
  <c r="G921" i="57"/>
  <c r="G922" i="57"/>
  <c r="G923" i="57"/>
  <c r="G924" i="57"/>
  <c r="G925" i="57"/>
  <c r="G926" i="57"/>
  <c r="G927" i="57"/>
  <c r="G928" i="57"/>
  <c r="G929" i="57"/>
  <c r="G930" i="57"/>
  <c r="G931" i="57"/>
  <c r="G932" i="57"/>
  <c r="G933" i="57"/>
  <c r="G934" i="57"/>
  <c r="G935" i="57"/>
  <c r="G936" i="57"/>
  <c r="G937" i="57"/>
  <c r="G938" i="57"/>
  <c r="G939" i="57"/>
  <c r="G940" i="57"/>
  <c r="G941" i="57"/>
  <c r="G942" i="57"/>
  <c r="G943" i="57"/>
  <c r="G944" i="57"/>
  <c r="G945" i="57"/>
  <c r="G946" i="57"/>
  <c r="G947" i="57"/>
  <c r="G948" i="57"/>
  <c r="G949" i="57"/>
  <c r="G950" i="57"/>
  <c r="G951" i="57"/>
  <c r="G952" i="57"/>
  <c r="G953" i="57"/>
  <c r="G954" i="57"/>
  <c r="G955" i="57"/>
  <c r="G956" i="57"/>
  <c r="G957" i="57"/>
  <c r="G958" i="57"/>
  <c r="G959" i="57"/>
  <c r="G960" i="57"/>
  <c r="G961" i="57"/>
  <c r="G962" i="57"/>
  <c r="G963" i="57"/>
  <c r="G964" i="57"/>
  <c r="G965" i="57"/>
  <c r="G966" i="57"/>
  <c r="G967" i="57"/>
  <c r="G968" i="57"/>
  <c r="G969" i="57"/>
  <c r="G970" i="57"/>
  <c r="G971" i="57"/>
  <c r="G972" i="57"/>
  <c r="G973" i="57"/>
  <c r="G974" i="57"/>
  <c r="G975" i="57"/>
  <c r="G976" i="57"/>
  <c r="G977" i="57"/>
  <c r="G978" i="57"/>
  <c r="G979" i="57"/>
  <c r="G980" i="57"/>
  <c r="G981" i="57"/>
  <c r="G982" i="57"/>
  <c r="G983" i="57"/>
  <c r="G984" i="57"/>
  <c r="G985" i="57"/>
  <c r="G986" i="57"/>
  <c r="G987" i="57"/>
  <c r="G988" i="57"/>
  <c r="G989" i="57"/>
  <c r="G990" i="57"/>
  <c r="G991" i="57"/>
  <c r="G992" i="57"/>
  <c r="G993" i="57"/>
  <c r="G994" i="57"/>
  <c r="G995" i="57"/>
  <c r="G996" i="57"/>
  <c r="G997" i="57"/>
  <c r="G998" i="57"/>
  <c r="G999" i="57"/>
  <c r="G1000" i="57"/>
  <c r="G1001" i="57"/>
  <c r="G1002" i="57"/>
  <c r="G1003" i="57"/>
  <c r="G1004" i="57"/>
  <c r="G1005" i="57"/>
  <c r="G1006" i="57"/>
  <c r="G1007" i="57"/>
  <c r="G1008" i="57"/>
  <c r="G1009" i="57"/>
  <c r="G1010" i="57"/>
  <c r="G1011" i="57"/>
  <c r="G1012" i="57"/>
  <c r="G1013" i="57"/>
  <c r="G1014" i="57"/>
  <c r="G1015" i="57"/>
  <c r="G1016" i="57"/>
  <c r="G1017" i="57"/>
  <c r="G1018" i="57"/>
  <c r="G1019" i="57"/>
  <c r="G1020" i="57"/>
  <c r="G1021" i="57"/>
  <c r="G1022" i="57"/>
  <c r="G1023" i="57"/>
  <c r="G1024" i="57"/>
  <c r="G1025" i="57"/>
  <c r="G1026" i="57"/>
  <c r="G1027" i="57"/>
  <c r="G1028" i="57"/>
  <c r="G1029" i="57"/>
  <c r="G1030" i="57"/>
  <c r="G1031" i="57"/>
  <c r="G1032" i="57"/>
  <c r="G1033" i="57"/>
  <c r="G1034" i="57"/>
  <c r="G1035" i="57"/>
  <c r="G1036" i="57"/>
  <c r="G1037" i="57"/>
  <c r="G1038" i="57"/>
  <c r="G1039" i="57"/>
  <c r="G1040" i="57"/>
  <c r="G1041" i="57"/>
  <c r="G1042" i="57"/>
  <c r="G1043" i="57"/>
  <c r="G1044" i="57"/>
  <c r="G1045" i="57"/>
  <c r="G1046" i="57"/>
  <c r="G1047" i="57"/>
  <c r="G1048" i="57"/>
  <c r="G1049" i="57"/>
  <c r="G1050" i="57"/>
  <c r="G1051" i="57"/>
  <c r="H52" i="57"/>
  <c r="G52" i="57"/>
  <c r="T51" i="57"/>
  <c r="S51" i="57"/>
  <c r="Q51" i="57"/>
  <c r="P51" i="57"/>
  <c r="R21" i="57"/>
  <c r="Q21" i="57"/>
  <c r="E49" i="57"/>
  <c r="C49" i="57"/>
  <c r="C14" i="57"/>
  <c r="E14" i="57"/>
  <c r="E34" i="47"/>
  <c r="D34" i="47"/>
  <c r="C34" i="47"/>
  <c r="B35" i="47" a="1"/>
  <c r="B45" i="47"/>
  <c r="B19" i="47" a="1"/>
  <c r="B19" i="47"/>
  <c r="B20" i="47"/>
  <c r="B21" i="47"/>
  <c r="B22" i="47"/>
  <c r="B23" i="47"/>
  <c r="B24" i="47"/>
  <c r="B25" i="47"/>
  <c r="B26" i="47"/>
  <c r="B27" i="47"/>
  <c r="B28" i="47"/>
  <c r="B29" i="47"/>
  <c r="E18" i="47"/>
  <c r="D18" i="47"/>
  <c r="C18" i="47"/>
  <c r="E10" i="47"/>
  <c r="D10" i="47"/>
  <c r="C10" i="47"/>
  <c r="B36" i="47"/>
  <c r="B38" i="47"/>
  <c r="B40" i="47"/>
  <c r="B42" i="47"/>
  <c r="B44" i="47"/>
  <c r="B35" i="47"/>
  <c r="B37" i="47"/>
  <c r="B39" i="47"/>
  <c r="B41" i="47"/>
  <c r="B43" i="47"/>
  <c r="M13" i="55"/>
  <c r="L13" i="55"/>
  <c r="K13" i="55"/>
  <c r="J13" i="55"/>
  <c r="I13" i="55"/>
  <c r="H13" i="55"/>
  <c r="G13" i="55"/>
  <c r="F13" i="55"/>
  <c r="B36" i="39"/>
  <c r="B37" i="48"/>
  <c r="B35" i="39"/>
  <c r="B36" i="48"/>
  <c r="B34" i="39"/>
  <c r="B33" i="39"/>
  <c r="C65" i="39"/>
  <c r="C63" i="48"/>
  <c r="B66" i="39"/>
  <c r="B64" i="48"/>
  <c r="B65" i="39"/>
  <c r="B63" i="48"/>
  <c r="C63" i="39"/>
  <c r="C61" i="48"/>
  <c r="B64" i="39"/>
  <c r="B62" i="48"/>
  <c r="B63" i="39"/>
  <c r="B61" i="48"/>
  <c r="J32" i="48"/>
  <c r="F32" i="48"/>
  <c r="J31" i="48"/>
  <c r="F31" i="48"/>
  <c r="B28" i="39"/>
  <c r="B32" i="48"/>
  <c r="B27" i="39"/>
  <c r="B31" i="48"/>
  <c r="C31" i="48"/>
  <c r="O31" i="48"/>
  <c r="B30" i="48"/>
  <c r="K13" i="46"/>
  <c r="J13" i="46"/>
  <c r="B59" i="48"/>
  <c r="B60" i="48"/>
  <c r="B45" i="48"/>
  <c r="B35" i="48"/>
  <c r="B38" i="48"/>
  <c r="B39" i="48"/>
  <c r="B40" i="48"/>
  <c r="B41" i="48"/>
  <c r="B42" i="48"/>
  <c r="B43" i="48"/>
  <c r="B44" i="48"/>
  <c r="B34" i="48"/>
  <c r="J20" i="48"/>
  <c r="J19" i="48"/>
  <c r="F20" i="48"/>
  <c r="F19" i="48"/>
  <c r="B23" i="48"/>
  <c r="B24" i="48"/>
  <c r="B25" i="48"/>
  <c r="C62" i="39"/>
  <c r="C60" i="48"/>
  <c r="D154" i="39"/>
  <c r="F154" i="39"/>
  <c r="D155" i="39"/>
  <c r="F155" i="39"/>
  <c r="D153" i="39"/>
  <c r="F153" i="39"/>
  <c r="B57" i="48"/>
  <c r="B55" i="48"/>
  <c r="B53" i="48"/>
  <c r="B54" i="39"/>
  <c r="B52" i="48"/>
  <c r="B53" i="39"/>
  <c r="B51" i="48"/>
  <c r="B51" i="39"/>
  <c r="B49" i="48"/>
  <c r="B52" i="39"/>
  <c r="B50" i="48"/>
  <c r="B48" i="48"/>
  <c r="B47" i="48"/>
  <c r="B25" i="39"/>
  <c r="B29" i="48"/>
  <c r="B24" i="39"/>
  <c r="B28" i="48"/>
  <c r="C66" i="39"/>
  <c r="C64" i="48"/>
  <c r="H38" i="48"/>
  <c r="H42" i="48"/>
  <c r="G47" i="48"/>
  <c r="F60" i="48"/>
  <c r="L60" i="48"/>
  <c r="G38" i="48"/>
  <c r="G42" i="48"/>
  <c r="H35" i="48"/>
  <c r="G34" i="48"/>
  <c r="C64" i="39"/>
  <c r="C62" i="48"/>
  <c r="B23" i="39"/>
  <c r="B27" i="48" s="1"/>
  <c r="B22" i="39"/>
  <c r="B26" i="48"/>
  <c r="E50" i="39"/>
  <c r="E49" i="39"/>
  <c r="H34" i="48"/>
  <c r="H40" i="48"/>
  <c r="H51" i="48"/>
  <c r="G35" i="48"/>
  <c r="M13" i="46"/>
  <c r="H47" i="48"/>
  <c r="K60" i="48"/>
  <c r="H60" i="48"/>
  <c r="F62" i="39"/>
  <c r="O63" i="48"/>
  <c r="G51" i="48"/>
  <c r="G49" i="48"/>
  <c r="H49" i="48"/>
  <c r="F51" i="39"/>
  <c r="H37" i="48"/>
  <c r="H41" i="48"/>
  <c r="G41" i="48"/>
  <c r="G37" i="48"/>
  <c r="G40" i="48"/>
  <c r="G36" i="48"/>
  <c r="H36" i="48"/>
  <c r="G63" i="48"/>
  <c r="E65" i="39"/>
  <c r="E53" i="39"/>
  <c r="H63" i="48"/>
  <c r="F65" i="39"/>
  <c r="F53" i="39"/>
  <c r="E51" i="39"/>
  <c r="F50" i="39"/>
  <c r="F49" i="39"/>
  <c r="G43" i="48"/>
  <c r="G44" i="48"/>
  <c r="G59" i="48"/>
  <c r="E61" i="39"/>
  <c r="H59" i="48"/>
  <c r="F61" i="39"/>
  <c r="M60" i="48"/>
  <c r="O60" i="48" s="1"/>
  <c r="G61" i="48"/>
  <c r="E63" i="39"/>
  <c r="O64" i="48"/>
  <c r="G60" i="48"/>
  <c r="E62" i="39"/>
  <c r="H61" i="48"/>
  <c r="F63" i="39"/>
  <c r="G55" i="48"/>
  <c r="E57" i="39"/>
  <c r="G57" i="48"/>
  <c r="E59" i="39"/>
  <c r="H30" i="48"/>
  <c r="G30" i="48"/>
  <c r="F149" i="39"/>
  <c r="F148" i="39"/>
  <c r="G62" i="48"/>
  <c r="E64" i="39"/>
  <c r="E52" i="39"/>
  <c r="H62" i="48"/>
  <c r="F64" i="39"/>
  <c r="F52" i="39"/>
  <c r="G64" i="48"/>
  <c r="E66" i="39"/>
  <c r="E54" i="39"/>
  <c r="H64" i="48"/>
  <c r="F66" i="39"/>
  <c r="F54" i="39"/>
  <c r="H43" i="48"/>
  <c r="H44" i="48"/>
  <c r="H57" i="48"/>
  <c r="F59" i="39"/>
  <c r="G53" i="48"/>
  <c r="E55" i="39"/>
  <c r="H55" i="48"/>
  <c r="F57" i="39"/>
  <c r="H53" i="48"/>
  <c r="F55" i="39"/>
  <c r="B18" i="39"/>
  <c r="B22" i="48"/>
  <c r="B17" i="39"/>
  <c r="B21" i="48"/>
  <c r="B16" i="39"/>
  <c r="B20" i="48"/>
  <c r="B15" i="39"/>
  <c r="B19" i="48"/>
  <c r="C28" i="39"/>
  <c r="C32" i="48"/>
  <c r="O32" i="48"/>
  <c r="G23" i="48"/>
  <c r="H23" i="48"/>
  <c r="L13" i="46"/>
  <c r="AK13" i="46"/>
  <c r="AK13" i="55"/>
  <c r="AK14" i="55"/>
  <c r="AK15" i="55"/>
  <c r="G21" i="48"/>
  <c r="H21" i="48"/>
  <c r="G25" i="48"/>
  <c r="H25" i="48"/>
  <c r="AG13" i="46"/>
  <c r="E15" i="50"/>
  <c r="AK15" i="46"/>
  <c r="C15" i="48"/>
  <c r="O15" i="48" s="1"/>
  <c r="N13" i="55"/>
  <c r="N13" i="46"/>
  <c r="H24" i="48"/>
  <c r="G24" i="48"/>
  <c r="O45" i="48" l="1"/>
  <c r="Z13" i="55" s="1"/>
  <c r="O42" i="48"/>
  <c r="C21" i="59"/>
  <c r="H23" i="39"/>
  <c r="B56" i="39"/>
  <c r="B54" i="48" s="1"/>
  <c r="B58" i="39"/>
  <c r="B56" i="48" s="1"/>
  <c r="L16" i="55"/>
  <c r="L17" i="55" s="1"/>
  <c r="AX16" i="55" s="1"/>
  <c r="C25" i="59"/>
  <c r="O37" i="48"/>
  <c r="R13" i="55" s="1"/>
  <c r="F54" i="48"/>
  <c r="K54" i="48" s="1"/>
  <c r="F56" i="48"/>
  <c r="K56" i="48" s="1"/>
  <c r="F58" i="48"/>
  <c r="L58" i="48" s="1"/>
  <c r="AK16" i="55"/>
  <c r="AX14" i="46"/>
  <c r="BW14" i="46" s="1"/>
  <c r="L16" i="46"/>
  <c r="N95" i="58"/>
  <c r="N88" i="58"/>
  <c r="N87" i="58"/>
  <c r="N82" i="58"/>
  <c r="N74" i="58"/>
  <c r="I46" i="58"/>
  <c r="I52" i="58"/>
  <c r="I51" i="58"/>
  <c r="N103" i="58"/>
  <c r="N102" i="58"/>
  <c r="N101" i="58"/>
  <c r="N100" i="58"/>
  <c r="N99" i="58"/>
  <c r="AK14" i="46"/>
  <c r="AX15" i="55"/>
  <c r="BW15" i="55" s="1"/>
  <c r="N76" i="58"/>
  <c r="N72" i="58"/>
  <c r="AX15" i="46"/>
  <c r="BW15" i="46" s="1"/>
  <c r="N69" i="58"/>
  <c r="N86" i="58"/>
  <c r="N75" i="58"/>
  <c r="N79" i="58"/>
  <c r="N70" i="58"/>
  <c r="N98" i="58"/>
  <c r="N84" i="58"/>
  <c r="N78" i="58"/>
  <c r="N91" i="58"/>
  <c r="N94" i="58"/>
  <c r="F55" i="58"/>
  <c r="N77" i="58"/>
  <c r="F54" i="58"/>
  <c r="F53" i="58"/>
  <c r="N80" i="58"/>
  <c r="F52" i="58"/>
  <c r="N73" i="58"/>
  <c r="F51" i="58"/>
  <c r="N83" i="58"/>
  <c r="N93" i="58"/>
  <c r="F50" i="58"/>
  <c r="F49" i="58"/>
  <c r="N89" i="58"/>
  <c r="N96" i="58"/>
  <c r="F48" i="58"/>
  <c r="F47" i="58"/>
  <c r="N97" i="58"/>
  <c r="F46" i="58"/>
  <c r="N90" i="58"/>
  <c r="T1019" i="57"/>
  <c r="T999" i="57"/>
  <c r="T1046" i="57"/>
  <c r="T1007" i="57"/>
  <c r="T1003" i="57"/>
  <c r="T1001" i="57"/>
  <c r="T1000" i="57"/>
  <c r="T440" i="57"/>
  <c r="T820" i="57"/>
  <c r="T750" i="57"/>
  <c r="T721" i="57"/>
  <c r="T706" i="57"/>
  <c r="T699" i="57"/>
  <c r="T697" i="57"/>
  <c r="T689" i="57"/>
  <c r="T582" i="57"/>
  <c r="T507" i="57"/>
  <c r="T472" i="57"/>
  <c r="T454" i="57"/>
  <c r="T448" i="57"/>
  <c r="T442" i="57"/>
  <c r="T441" i="57"/>
  <c r="T690" i="57"/>
  <c r="T311" i="57"/>
  <c r="T934" i="57"/>
  <c r="T904" i="57"/>
  <c r="T892" i="57"/>
  <c r="T884" i="57"/>
  <c r="T881" i="57"/>
  <c r="T878" i="57"/>
  <c r="T877" i="57"/>
  <c r="T849" i="57"/>
  <c r="T836" i="57"/>
  <c r="T827" i="57"/>
  <c r="T823" i="57"/>
  <c r="T821" i="57"/>
  <c r="S820" i="57"/>
  <c r="T634" i="57"/>
  <c r="T606" i="57"/>
  <c r="T594" i="57"/>
  <c r="T587" i="57"/>
  <c r="T584" i="57"/>
  <c r="T583" i="57"/>
  <c r="T372" i="57"/>
  <c r="T345" i="57"/>
  <c r="T331" i="57"/>
  <c r="T324" i="57"/>
  <c r="T321" i="57"/>
  <c r="T318" i="57"/>
  <c r="T315" i="57"/>
  <c r="T314" i="57"/>
  <c r="T313" i="57"/>
  <c r="T312" i="57"/>
  <c r="T1050" i="57"/>
  <c r="T1048" i="57"/>
  <c r="T1047" i="57"/>
  <c r="T964" i="57"/>
  <c r="T949" i="57"/>
  <c r="T941" i="57"/>
  <c r="T937" i="57"/>
  <c r="T935" i="57"/>
  <c r="T799" i="57"/>
  <c r="T779" i="57"/>
  <c r="T774" i="57"/>
  <c r="T769" i="57"/>
  <c r="T760" i="57"/>
  <c r="T756" i="57"/>
  <c r="T752" i="57"/>
  <c r="T751" i="57"/>
  <c r="T661" i="57"/>
  <c r="T648" i="57"/>
  <c r="T639" i="57"/>
  <c r="T636" i="57"/>
  <c r="T635" i="57"/>
  <c r="T531" i="57"/>
  <c r="T518" i="57"/>
  <c r="T514" i="57"/>
  <c r="T511" i="57"/>
  <c r="T510" i="57"/>
  <c r="T509" i="57"/>
  <c r="T508" i="57"/>
  <c r="T409" i="57"/>
  <c r="T386" i="57"/>
  <c r="T379" i="57"/>
  <c r="T375" i="57"/>
  <c r="T373" i="57"/>
  <c r="T278" i="57"/>
  <c r="T266" i="57"/>
  <c r="T258" i="57"/>
  <c r="T255" i="57"/>
  <c r="T254" i="57"/>
  <c r="T253" i="57"/>
  <c r="T252" i="57"/>
  <c r="T251" i="57"/>
  <c r="T250" i="57"/>
  <c r="T249" i="57"/>
  <c r="T248" i="57"/>
  <c r="T247" i="57"/>
  <c r="T246" i="57"/>
  <c r="T245" i="57"/>
  <c r="T244" i="57"/>
  <c r="T243" i="57"/>
  <c r="T242" i="57"/>
  <c r="T241" i="57"/>
  <c r="T240" i="57"/>
  <c r="T239" i="57"/>
  <c r="T238" i="57"/>
  <c r="T237" i="57"/>
  <c r="T236" i="57"/>
  <c r="T235" i="57"/>
  <c r="T234" i="57"/>
  <c r="T233" i="57"/>
  <c r="T232" i="57"/>
  <c r="T231" i="57"/>
  <c r="T230" i="57"/>
  <c r="T229" i="57"/>
  <c r="T228" i="57"/>
  <c r="T227" i="57"/>
  <c r="T226" i="57"/>
  <c r="T225" i="57"/>
  <c r="T224" i="57"/>
  <c r="T223" i="57"/>
  <c r="T222" i="57"/>
  <c r="T221" i="57"/>
  <c r="T220" i="57"/>
  <c r="T219" i="57"/>
  <c r="T218" i="57"/>
  <c r="T217" i="57"/>
  <c r="T216" i="57"/>
  <c r="T215" i="57"/>
  <c r="T214" i="57"/>
  <c r="T213" i="57"/>
  <c r="T212" i="57"/>
  <c r="T211" i="57"/>
  <c r="T210" i="57"/>
  <c r="T209" i="57"/>
  <c r="T208" i="57"/>
  <c r="T207" i="57"/>
  <c r="T206" i="57"/>
  <c r="T205" i="57"/>
  <c r="T204" i="57"/>
  <c r="T1032" i="57"/>
  <c r="T1026" i="57"/>
  <c r="T1021" i="57"/>
  <c r="T1020" i="57"/>
  <c r="T975" i="57"/>
  <c r="T969" i="57"/>
  <c r="T967" i="57"/>
  <c r="T965" i="57"/>
  <c r="T916" i="57"/>
  <c r="T909" i="57"/>
  <c r="T906" i="57"/>
  <c r="T905" i="57"/>
  <c r="T867" i="57"/>
  <c r="T859" i="57"/>
  <c r="T854" i="57"/>
  <c r="T852" i="57"/>
  <c r="T851" i="57"/>
  <c r="T850" i="57"/>
  <c r="T811" i="57"/>
  <c r="T806" i="57"/>
  <c r="T802" i="57"/>
  <c r="T801" i="57"/>
  <c r="T800" i="57"/>
  <c r="T737" i="57"/>
  <c r="T729" i="57"/>
  <c r="T724" i="57"/>
  <c r="T723" i="57"/>
  <c r="T722" i="57"/>
  <c r="T672" i="57"/>
  <c r="T666" i="57"/>
  <c r="T664" i="57"/>
  <c r="T662" i="57"/>
  <c r="T624" i="57"/>
  <c r="T614" i="57"/>
  <c r="T611" i="57"/>
  <c r="T608" i="57"/>
  <c r="T607" i="57"/>
  <c r="T546" i="57"/>
  <c r="T539" i="57"/>
  <c r="T535" i="57"/>
  <c r="T534" i="57"/>
  <c r="T533" i="57"/>
  <c r="T532" i="57"/>
  <c r="T491" i="57"/>
  <c r="T477" i="57"/>
  <c r="T474" i="57"/>
  <c r="T473" i="57"/>
  <c r="S472" i="57"/>
  <c r="T423" i="57"/>
  <c r="T416" i="57"/>
  <c r="T414" i="57"/>
  <c r="T412" i="57"/>
  <c r="T411" i="57"/>
  <c r="T410" i="57"/>
  <c r="T361" i="57"/>
  <c r="T354" i="57"/>
  <c r="T347" i="57"/>
  <c r="T346" i="57"/>
  <c r="T296" i="57"/>
  <c r="T286" i="57"/>
  <c r="T281" i="57"/>
  <c r="T279" i="57"/>
  <c r="T1038" i="57"/>
  <c r="T1034" i="57"/>
  <c r="T1033" i="57"/>
  <c r="T1013" i="57"/>
  <c r="T1009" i="57"/>
  <c r="T1008" i="57"/>
  <c r="T987" i="57"/>
  <c r="T979" i="57"/>
  <c r="T977" i="57"/>
  <c r="T976" i="57"/>
  <c r="T956" i="57"/>
  <c r="T952" i="57"/>
  <c r="T950" i="57"/>
  <c r="T925" i="57"/>
  <c r="T922" i="57"/>
  <c r="T918" i="57"/>
  <c r="T917" i="57"/>
  <c r="T897" i="57"/>
  <c r="T895" i="57"/>
  <c r="T894" i="57"/>
  <c r="T893" i="57"/>
  <c r="T872" i="57"/>
  <c r="T869" i="57"/>
  <c r="T868" i="57"/>
  <c r="T844" i="57"/>
  <c r="T841" i="57"/>
  <c r="T838" i="57"/>
  <c r="T837" i="57"/>
  <c r="T815" i="57"/>
  <c r="T813" i="57"/>
  <c r="T812" i="57"/>
  <c r="T786" i="57"/>
  <c r="T784" i="57"/>
  <c r="T781" i="57"/>
  <c r="T780" i="57"/>
  <c r="T772" i="57"/>
  <c r="T770" i="57"/>
  <c r="T743" i="57"/>
  <c r="T740" i="57"/>
  <c r="T738" i="57"/>
  <c r="T713" i="57"/>
  <c r="T711" i="57"/>
  <c r="T709" i="57"/>
  <c r="T708" i="57"/>
  <c r="T707" i="57"/>
  <c r="S706" i="57"/>
  <c r="T680" i="57"/>
  <c r="T678" i="57"/>
  <c r="T673" i="57"/>
  <c r="T654" i="57"/>
  <c r="T650" i="57"/>
  <c r="T649" i="57"/>
  <c r="T629" i="57"/>
  <c r="T627" i="57"/>
  <c r="T626" i="57"/>
  <c r="T625" i="57"/>
  <c r="T600" i="57"/>
  <c r="T596" i="57"/>
  <c r="T595" i="57"/>
  <c r="T572" i="57"/>
  <c r="T568" i="57"/>
  <c r="T567" i="57"/>
  <c r="T566" i="57"/>
  <c r="T565" i="57"/>
  <c r="T564" i="57"/>
  <c r="T557" i="57"/>
  <c r="T554" i="57"/>
  <c r="T549" i="57"/>
  <c r="T548" i="57"/>
  <c r="T547" i="57"/>
  <c r="T524" i="57"/>
  <c r="T522" i="57"/>
  <c r="T519" i="57"/>
  <c r="T499" i="57"/>
  <c r="T495" i="57"/>
  <c r="T493" i="57"/>
  <c r="T492" i="57"/>
  <c r="T464" i="57"/>
  <c r="T456" i="57"/>
  <c r="T455" i="57"/>
  <c r="T432" i="57"/>
  <c r="T429" i="57"/>
  <c r="T428" i="57"/>
  <c r="T427" i="57"/>
  <c r="T426" i="57"/>
  <c r="T425" i="57"/>
  <c r="T424" i="57"/>
  <c r="T400" i="57"/>
  <c r="T392" i="57"/>
  <c r="T387" i="57"/>
  <c r="T367" i="57"/>
  <c r="T365" i="57"/>
  <c r="T363" i="57"/>
  <c r="T362" i="57"/>
  <c r="T336" i="57"/>
  <c r="T333" i="57"/>
  <c r="T332" i="57"/>
  <c r="T302" i="57"/>
  <c r="T298" i="57"/>
  <c r="T297" i="57"/>
  <c r="T270" i="57"/>
  <c r="T268" i="57"/>
  <c r="T267" i="57"/>
  <c r="T203" i="57"/>
  <c r="T202" i="57"/>
  <c r="T201" i="57"/>
  <c r="T200" i="57"/>
  <c r="T199" i="57"/>
  <c r="T198" i="57"/>
  <c r="T197" i="57"/>
  <c r="T196" i="57"/>
  <c r="T195" i="57"/>
  <c r="T194" i="57"/>
  <c r="T193" i="57"/>
  <c r="T192" i="57"/>
  <c r="T191" i="57"/>
  <c r="T190" i="57"/>
  <c r="T189" i="57"/>
  <c r="T188" i="57"/>
  <c r="T187" i="57"/>
  <c r="T186" i="57"/>
  <c r="T185" i="57"/>
  <c r="T184" i="57"/>
  <c r="T183" i="57"/>
  <c r="T182" i="57"/>
  <c r="T181" i="57"/>
  <c r="T180" i="57"/>
  <c r="T179" i="57"/>
  <c r="T178" i="57"/>
  <c r="T177" i="57"/>
  <c r="T176" i="57"/>
  <c r="T175" i="57"/>
  <c r="T174" i="57"/>
  <c r="T173" i="57"/>
  <c r="T172" i="57"/>
  <c r="T171" i="57"/>
  <c r="T170" i="57"/>
  <c r="T169" i="57"/>
  <c r="T129" i="57"/>
  <c r="T74" i="57"/>
  <c r="T73" i="57"/>
  <c r="T72" i="57"/>
  <c r="T71" i="57"/>
  <c r="T70" i="57"/>
  <c r="T69" i="57"/>
  <c r="T68" i="57"/>
  <c r="T67" i="57"/>
  <c r="T66" i="57"/>
  <c r="T65" i="57"/>
  <c r="T55" i="57"/>
  <c r="T53" i="57"/>
  <c r="T52" i="57"/>
  <c r="T1051" i="57"/>
  <c r="T1043" i="57"/>
  <c r="T1040" i="57"/>
  <c r="T1039" i="57"/>
  <c r="T1029" i="57"/>
  <c r="T1027" i="57"/>
  <c r="T1017" i="57"/>
  <c r="T1014" i="57"/>
  <c r="T1005" i="57"/>
  <c r="T1004" i="57"/>
  <c r="T997" i="57"/>
  <c r="T993" i="57"/>
  <c r="T990" i="57"/>
  <c r="T988" i="57"/>
  <c r="S983" i="57"/>
  <c r="T972" i="57"/>
  <c r="T970" i="57"/>
  <c r="T960" i="57"/>
  <c r="T959" i="57"/>
  <c r="T958" i="57"/>
  <c r="T957" i="57"/>
  <c r="T946" i="57"/>
  <c r="T943" i="57"/>
  <c r="T942" i="57"/>
  <c r="T930" i="57"/>
  <c r="T928" i="57"/>
  <c r="T927" i="57"/>
  <c r="T926" i="57"/>
  <c r="T912" i="57"/>
  <c r="T910" i="57"/>
  <c r="T902" i="57"/>
  <c r="T901" i="57"/>
  <c r="T900" i="57"/>
  <c r="T899" i="57"/>
  <c r="T898" i="57"/>
  <c r="T887" i="57"/>
  <c r="T886" i="57"/>
  <c r="T885" i="57"/>
  <c r="T875" i="57"/>
  <c r="T873" i="57"/>
  <c r="T864" i="57"/>
  <c r="T863" i="57"/>
  <c r="T862" i="57"/>
  <c r="T861" i="57"/>
  <c r="T860" i="57"/>
  <c r="T847" i="57"/>
  <c r="T845" i="57"/>
  <c r="T831" i="57"/>
  <c r="T828" i="57"/>
  <c r="S827" i="57"/>
  <c r="T817" i="57"/>
  <c r="T816" i="57"/>
  <c r="T808" i="57"/>
  <c r="T807" i="57"/>
  <c r="T793" i="57"/>
  <c r="T788" i="57"/>
  <c r="T787" i="57"/>
  <c r="T777" i="57"/>
  <c r="T776" i="57"/>
  <c r="T775" i="57"/>
  <c r="T767" i="57"/>
  <c r="T766" i="57"/>
  <c r="T765" i="57"/>
  <c r="T762" i="57"/>
  <c r="T761" i="57"/>
  <c r="T748" i="57"/>
  <c r="T746" i="57"/>
  <c r="T745" i="57"/>
  <c r="T744" i="57"/>
  <c r="T734" i="57"/>
  <c r="T733" i="57"/>
  <c r="T732" i="57"/>
  <c r="T731" i="57"/>
  <c r="T730" i="57"/>
  <c r="T718" i="57"/>
  <c r="T714" i="57"/>
  <c r="T701" i="57"/>
  <c r="T700" i="57"/>
  <c r="T684" i="57"/>
  <c r="T683" i="57"/>
  <c r="T682" i="57"/>
  <c r="T681" i="57"/>
  <c r="T669" i="57"/>
  <c r="T667" i="57"/>
  <c r="T658" i="57"/>
  <c r="T655" i="57"/>
  <c r="T643" i="57"/>
  <c r="T640" i="57"/>
  <c r="T632" i="57"/>
  <c r="T631" i="57"/>
  <c r="T630" i="57"/>
  <c r="T621" i="57"/>
  <c r="T620" i="57"/>
  <c r="T619" i="57"/>
  <c r="T618" i="57"/>
  <c r="T617" i="57"/>
  <c r="T616" i="57"/>
  <c r="T615" i="57"/>
  <c r="T604" i="57"/>
  <c r="T602" i="57"/>
  <c r="T601" i="57"/>
  <c r="T591" i="57"/>
  <c r="T589" i="57"/>
  <c r="T588" i="57"/>
  <c r="T580" i="57"/>
  <c r="T576" i="57"/>
  <c r="T575" i="57"/>
  <c r="T574" i="57"/>
  <c r="T573" i="57"/>
  <c r="T555" i="57"/>
  <c r="T544" i="57"/>
  <c r="T540" i="57"/>
  <c r="T527" i="57"/>
  <c r="T525" i="57"/>
  <c r="T516" i="57"/>
  <c r="T515" i="57"/>
  <c r="T504" i="57"/>
  <c r="T501" i="57"/>
  <c r="T500" i="57"/>
  <c r="T485" i="57"/>
  <c r="T482" i="57"/>
  <c r="T481" i="57"/>
  <c r="T480" i="57"/>
  <c r="T479" i="57"/>
  <c r="T478" i="57"/>
  <c r="T467" i="57"/>
  <c r="T465" i="57"/>
  <c r="T451" i="57"/>
  <c r="T450" i="57"/>
  <c r="T449" i="57"/>
  <c r="T436" i="57"/>
  <c r="T435" i="57"/>
  <c r="T434" i="57"/>
  <c r="T433" i="57"/>
  <c r="T419" i="57"/>
  <c r="T418" i="57"/>
  <c r="T417" i="57"/>
  <c r="T407" i="57"/>
  <c r="T402" i="57"/>
  <c r="T401" i="57"/>
  <c r="T382" i="57"/>
  <c r="T381" i="57"/>
  <c r="T380" i="57"/>
  <c r="T370" i="57"/>
  <c r="T369" i="57"/>
  <c r="T368" i="57"/>
  <c r="T357" i="57"/>
  <c r="T356" i="57"/>
  <c r="T355" i="57"/>
  <c r="T341" i="57"/>
  <c r="T337" i="57"/>
  <c r="T326" i="57"/>
  <c r="T325" i="57"/>
  <c r="T308" i="57"/>
  <c r="T304" i="57"/>
  <c r="T303" i="57"/>
  <c r="T289" i="57"/>
  <c r="T287" i="57"/>
  <c r="T274" i="57"/>
  <c r="T273" i="57"/>
  <c r="T272" i="57"/>
  <c r="T271" i="57"/>
  <c r="T262" i="57"/>
  <c r="T259" i="57"/>
  <c r="T64" i="57"/>
  <c r="T63" i="57"/>
  <c r="T62" i="57"/>
  <c r="T61" i="57"/>
  <c r="T60" i="57"/>
  <c r="T59" i="57"/>
  <c r="T58" i="57"/>
  <c r="T57" i="57"/>
  <c r="T56" i="57"/>
  <c r="T168" i="57"/>
  <c r="T167" i="57"/>
  <c r="T166" i="57"/>
  <c r="T165" i="57"/>
  <c r="T164" i="57"/>
  <c r="T163" i="57"/>
  <c r="T162" i="57"/>
  <c r="T161" i="57"/>
  <c r="T160" i="57"/>
  <c r="T159" i="57"/>
  <c r="T158" i="57"/>
  <c r="T157" i="57"/>
  <c r="T156" i="57"/>
  <c r="T155" i="57"/>
  <c r="T154" i="57"/>
  <c r="T153" i="57"/>
  <c r="T152" i="57"/>
  <c r="T151" i="57"/>
  <c r="T150" i="57"/>
  <c r="T149" i="57"/>
  <c r="T148" i="57"/>
  <c r="T147" i="57"/>
  <c r="T146" i="57"/>
  <c r="T145" i="57"/>
  <c r="T144" i="57"/>
  <c r="T143" i="57"/>
  <c r="T142" i="57"/>
  <c r="T141" i="57"/>
  <c r="T140" i="57"/>
  <c r="T139" i="57"/>
  <c r="T138" i="57"/>
  <c r="T137" i="57"/>
  <c r="T136" i="57"/>
  <c r="T135" i="57"/>
  <c r="T134" i="57"/>
  <c r="T133" i="57"/>
  <c r="T132" i="57"/>
  <c r="T131" i="57"/>
  <c r="T130" i="57"/>
  <c r="T1049" i="57"/>
  <c r="T1044" i="57"/>
  <c r="T1037" i="57"/>
  <c r="T1036" i="57"/>
  <c r="T1035" i="57"/>
  <c r="T1031" i="57"/>
  <c r="T1030" i="57"/>
  <c r="T1023" i="57"/>
  <c r="T1022" i="57"/>
  <c r="T1018" i="57"/>
  <c r="T1010" i="57"/>
  <c r="T1006" i="57"/>
  <c r="T1002" i="57"/>
  <c r="T998" i="57"/>
  <c r="T992" i="57"/>
  <c r="T991" i="57"/>
  <c r="T982" i="57"/>
  <c r="T981" i="57"/>
  <c r="T980" i="57"/>
  <c r="T974" i="57"/>
  <c r="T973" i="57"/>
  <c r="T968" i="57"/>
  <c r="T962" i="57"/>
  <c r="T961" i="57"/>
  <c r="T953" i="57"/>
  <c r="T947" i="57"/>
  <c r="T939" i="57"/>
  <c r="T938" i="57"/>
  <c r="T933" i="57"/>
  <c r="T932" i="57"/>
  <c r="T931" i="57"/>
  <c r="S930" i="57"/>
  <c r="T923" i="57"/>
  <c r="T915" i="57"/>
  <c r="T914" i="57"/>
  <c r="T913" i="57"/>
  <c r="T907" i="57"/>
  <c r="T903" i="57"/>
  <c r="T896" i="57"/>
  <c r="T890" i="57"/>
  <c r="T889" i="57"/>
  <c r="T888" i="57"/>
  <c r="T882" i="57"/>
  <c r="T876" i="57"/>
  <c r="T870" i="57"/>
  <c r="T865" i="57"/>
  <c r="T855" i="57"/>
  <c r="T848" i="57"/>
  <c r="T842" i="57"/>
  <c r="T832" i="57"/>
  <c r="T826" i="57"/>
  <c r="T825" i="57"/>
  <c r="T824" i="57"/>
  <c r="T818" i="57"/>
  <c r="T814" i="57"/>
  <c r="T809" i="57"/>
  <c r="T803" i="57"/>
  <c r="T798" i="57"/>
  <c r="T797" i="57"/>
  <c r="T796" i="57"/>
  <c r="T795" i="57"/>
  <c r="T794" i="57"/>
  <c r="T785" i="57"/>
  <c r="T778" i="57"/>
  <c r="T773" i="57"/>
  <c r="T768" i="57"/>
  <c r="T764" i="57"/>
  <c r="T763" i="57"/>
  <c r="T757" i="57"/>
  <c r="T749" i="57"/>
  <c r="T741" i="57"/>
  <c r="T735" i="57"/>
  <c r="T727" i="57"/>
  <c r="T726" i="57"/>
  <c r="T725" i="57"/>
  <c r="T719" i="57"/>
  <c r="T712" i="57"/>
  <c r="T705" i="57"/>
  <c r="T704" i="57"/>
  <c r="T703" i="57"/>
  <c r="T702" i="57"/>
  <c r="T698" i="57"/>
  <c r="T686" i="57"/>
  <c r="T685" i="57"/>
  <c r="T679" i="57"/>
  <c r="T671" i="57"/>
  <c r="T670" i="57"/>
  <c r="T665" i="57"/>
  <c r="S663" i="57"/>
  <c r="T660" i="57"/>
  <c r="T659" i="57"/>
  <c r="T653" i="57"/>
  <c r="T652" i="57"/>
  <c r="T651" i="57"/>
  <c r="T644" i="57"/>
  <c r="T637" i="57"/>
  <c r="T633" i="57"/>
  <c r="T628" i="57"/>
  <c r="T623" i="57"/>
  <c r="T622" i="57"/>
  <c r="T612" i="57"/>
  <c r="T605" i="57"/>
  <c r="T597" i="57"/>
  <c r="T592" i="57"/>
  <c r="T586" i="57"/>
  <c r="T585" i="57"/>
  <c r="T581" i="57"/>
  <c r="T569" i="57"/>
  <c r="T558" i="57"/>
  <c r="T550" i="57"/>
  <c r="T545" i="57"/>
  <c r="S544" i="57"/>
  <c r="T537" i="57"/>
  <c r="T536" i="57"/>
  <c r="T529" i="57"/>
  <c r="T528" i="57"/>
  <c r="T523" i="57"/>
  <c r="T517" i="57"/>
  <c r="T513" i="57"/>
  <c r="T512" i="57"/>
  <c r="T505" i="57"/>
  <c r="T497" i="57"/>
  <c r="T496" i="57"/>
  <c r="T490" i="57"/>
  <c r="T489" i="57"/>
  <c r="T488" i="57"/>
  <c r="T487" i="57"/>
  <c r="T486" i="57"/>
  <c r="S485" i="57"/>
  <c r="T475" i="57"/>
  <c r="T470" i="57"/>
  <c r="T469" i="57"/>
  <c r="T468" i="57"/>
  <c r="T459" i="57"/>
  <c r="T458" i="57"/>
  <c r="T457" i="57"/>
  <c r="T453" i="57"/>
  <c r="T452" i="57"/>
  <c r="T447" i="57"/>
  <c r="T446" i="57"/>
  <c r="T445" i="57"/>
  <c r="T444" i="57"/>
  <c r="T443" i="57"/>
  <c r="S442" i="57"/>
  <c r="T439" i="57"/>
  <c r="T438" i="57"/>
  <c r="T437" i="57"/>
  <c r="T431" i="57"/>
  <c r="T430" i="57"/>
  <c r="T422" i="57"/>
  <c r="T421" i="57"/>
  <c r="T420" i="57"/>
  <c r="T415" i="57"/>
  <c r="T408" i="57"/>
  <c r="S407" i="57"/>
  <c r="T396" i="57"/>
  <c r="T395" i="57"/>
  <c r="T394" i="57"/>
  <c r="T393" i="57"/>
  <c r="T383" i="57"/>
  <c r="T376" i="57"/>
  <c r="T371" i="57"/>
  <c r="T366" i="57"/>
  <c r="T359" i="57"/>
  <c r="T358" i="57"/>
  <c r="T352" i="57"/>
  <c r="T351" i="57"/>
  <c r="T350" i="57"/>
  <c r="T349" i="57"/>
  <c r="T348" i="57"/>
  <c r="T343" i="57"/>
  <c r="T342" i="57"/>
  <c r="T335" i="57"/>
  <c r="T334" i="57"/>
  <c r="T327" i="57"/>
  <c r="T322" i="57"/>
  <c r="T320" i="57"/>
  <c r="T319" i="57"/>
  <c r="T309" i="57"/>
  <c r="T301" i="57"/>
  <c r="T300" i="57"/>
  <c r="T299" i="57"/>
  <c r="T291" i="57"/>
  <c r="T290" i="57"/>
  <c r="T283" i="57"/>
  <c r="T282" i="57"/>
  <c r="T277" i="57"/>
  <c r="T276" i="57"/>
  <c r="T275" i="57"/>
  <c r="T269" i="57"/>
  <c r="T264" i="57"/>
  <c r="T263" i="57"/>
  <c r="T257" i="57"/>
  <c r="T256" i="57"/>
  <c r="T128" i="57"/>
  <c r="T127" i="57"/>
  <c r="T126" i="57"/>
  <c r="T125" i="57"/>
  <c r="T124" i="57"/>
  <c r="T123" i="57"/>
  <c r="T122" i="57"/>
  <c r="T121" i="57"/>
  <c r="T120" i="57"/>
  <c r="T119" i="57"/>
  <c r="T118" i="57"/>
  <c r="T117" i="57"/>
  <c r="T116" i="57"/>
  <c r="T115" i="57"/>
  <c r="T114" i="57"/>
  <c r="T113" i="57"/>
  <c r="T112" i="57"/>
  <c r="T111" i="57"/>
  <c r="T110" i="57"/>
  <c r="T109" i="57"/>
  <c r="T108" i="57"/>
  <c r="T107" i="57"/>
  <c r="T106" i="57"/>
  <c r="T105" i="57"/>
  <c r="T104" i="57"/>
  <c r="T103" i="57"/>
  <c r="T102" i="57"/>
  <c r="T101" i="57"/>
  <c r="T100" i="57"/>
  <c r="T99" i="57"/>
  <c r="T98" i="57"/>
  <c r="T97" i="57"/>
  <c r="T96" i="57"/>
  <c r="T95" i="57"/>
  <c r="T94" i="57"/>
  <c r="T93" i="57"/>
  <c r="T92" i="57"/>
  <c r="T91" i="57"/>
  <c r="T90" i="57"/>
  <c r="T89" i="57"/>
  <c r="T88" i="57"/>
  <c r="T87" i="57"/>
  <c r="T86" i="57"/>
  <c r="T85" i="57"/>
  <c r="T84" i="57"/>
  <c r="T83" i="57"/>
  <c r="T82" i="57"/>
  <c r="T81" i="57"/>
  <c r="T80" i="57"/>
  <c r="T79" i="57"/>
  <c r="T78" i="57"/>
  <c r="T77" i="57"/>
  <c r="T76" i="57"/>
  <c r="T75" i="57"/>
  <c r="T54" i="57"/>
  <c r="S53" i="57"/>
  <c r="T1045" i="57"/>
  <c r="T1042" i="57"/>
  <c r="T1041" i="57"/>
  <c r="T1028" i="57"/>
  <c r="T1025" i="57"/>
  <c r="T1024" i="57"/>
  <c r="T1016" i="57"/>
  <c r="T1015" i="57"/>
  <c r="T1012" i="57"/>
  <c r="T1011" i="57"/>
  <c r="T996" i="57"/>
  <c r="T995" i="57"/>
  <c r="T994" i="57"/>
  <c r="T989" i="57"/>
  <c r="T986" i="57"/>
  <c r="T985" i="57"/>
  <c r="T984" i="57"/>
  <c r="T978" i="57"/>
  <c r="T971" i="57"/>
  <c r="T966" i="57"/>
  <c r="T963" i="57"/>
  <c r="T955" i="57"/>
  <c r="T954" i="57"/>
  <c r="T951" i="57"/>
  <c r="T948" i="57"/>
  <c r="T945" i="57"/>
  <c r="T944" i="57"/>
  <c r="T940" i="57"/>
  <c r="T936" i="57"/>
  <c r="T929" i="57"/>
  <c r="T924" i="57"/>
  <c r="T921" i="57"/>
  <c r="T920" i="57"/>
  <c r="T919" i="57"/>
  <c r="T911" i="57"/>
  <c r="T908" i="57"/>
  <c r="T891" i="57"/>
  <c r="T883" i="57"/>
  <c r="T880" i="57"/>
  <c r="T879" i="57"/>
  <c r="T874" i="57"/>
  <c r="T871" i="57"/>
  <c r="T866" i="57"/>
  <c r="T858" i="57"/>
  <c r="T857" i="57"/>
  <c r="T856" i="57"/>
  <c r="T853" i="57"/>
  <c r="T846" i="57"/>
  <c r="T843" i="57"/>
  <c r="T840" i="57"/>
  <c r="T839" i="57"/>
  <c r="T835" i="57"/>
  <c r="T834" i="57"/>
  <c r="T833" i="57"/>
  <c r="T830" i="57"/>
  <c r="T829" i="57"/>
  <c r="T822" i="57"/>
  <c r="T819" i="57"/>
  <c r="T810" i="57"/>
  <c r="T805" i="57"/>
  <c r="T804" i="57"/>
  <c r="T792" i="57"/>
  <c r="T791" i="57"/>
  <c r="T790" i="57"/>
  <c r="T789" i="57"/>
  <c r="T783" i="57"/>
  <c r="T782" i="57"/>
  <c r="T771" i="57"/>
  <c r="T759" i="57"/>
  <c r="T758" i="57"/>
  <c r="T755" i="57"/>
  <c r="T754" i="57"/>
  <c r="T753" i="57"/>
  <c r="T747" i="57"/>
  <c r="T742" i="57"/>
  <c r="T739" i="57"/>
  <c r="T736" i="57"/>
  <c r="T728" i="57"/>
  <c r="T720" i="57"/>
  <c r="T717" i="57"/>
  <c r="T716" i="57"/>
  <c r="T715" i="57"/>
  <c r="T710" i="57"/>
  <c r="T696" i="57"/>
  <c r="T695" i="57"/>
  <c r="T694" i="57"/>
  <c r="T693" i="57"/>
  <c r="T692" i="57"/>
  <c r="T691" i="57"/>
  <c r="T688" i="57"/>
  <c r="T687" i="57"/>
  <c r="T677" i="57"/>
  <c r="T676" i="57"/>
  <c r="T675" i="57"/>
  <c r="T674" i="57"/>
  <c r="T668" i="57"/>
  <c r="T657" i="57"/>
  <c r="T656" i="57"/>
  <c r="T647" i="57"/>
  <c r="T646" i="57"/>
  <c r="T645" i="57"/>
  <c r="T642" i="57"/>
  <c r="T641" i="57"/>
  <c r="T638" i="57"/>
  <c r="T613" i="57"/>
  <c r="T610" i="57"/>
  <c r="T609" i="57"/>
  <c r="T603" i="57"/>
  <c r="T599" i="57"/>
  <c r="T598" i="57"/>
  <c r="T593" i="57"/>
  <c r="T590" i="57"/>
  <c r="T579" i="57"/>
  <c r="T578" i="57"/>
  <c r="T577" i="57"/>
  <c r="T571" i="57"/>
  <c r="T570" i="57"/>
  <c r="T563" i="57"/>
  <c r="T562" i="57"/>
  <c r="T561" i="57"/>
  <c r="T560" i="57"/>
  <c r="T559" i="57"/>
  <c r="T556" i="57"/>
  <c r="T553" i="57"/>
  <c r="T552" i="57"/>
  <c r="T551" i="57"/>
  <c r="T543" i="57"/>
  <c r="T542" i="57"/>
  <c r="T541" i="57"/>
  <c r="T538" i="57"/>
  <c r="T530" i="57"/>
  <c r="T526" i="57"/>
  <c r="T521" i="57"/>
  <c r="T520" i="57"/>
  <c r="T506" i="57"/>
  <c r="T503" i="57"/>
  <c r="T502" i="57"/>
  <c r="T498" i="57"/>
  <c r="T494" i="57"/>
  <c r="T484" i="57"/>
  <c r="T483" i="57"/>
  <c r="T476" i="57"/>
  <c r="T471" i="57"/>
  <c r="T466" i="57"/>
  <c r="T463" i="57"/>
  <c r="T462" i="57"/>
  <c r="T461" i="57"/>
  <c r="T460" i="57"/>
  <c r="T413" i="57"/>
  <c r="T406" i="57"/>
  <c r="T405" i="57"/>
  <c r="T404" i="57"/>
  <c r="T403" i="57"/>
  <c r="T399" i="57"/>
  <c r="T398" i="57"/>
  <c r="T397" i="57"/>
  <c r="T391" i="57"/>
  <c r="T390" i="57"/>
  <c r="T389" i="57"/>
  <c r="T388" i="57"/>
  <c r="T385" i="57"/>
  <c r="T384" i="57"/>
  <c r="T378" i="57"/>
  <c r="T377" i="57"/>
  <c r="T374" i="57"/>
  <c r="T364" i="57"/>
  <c r="S363" i="57"/>
  <c r="T360" i="57"/>
  <c r="T353" i="57"/>
  <c r="T344" i="57"/>
  <c r="S343" i="57"/>
  <c r="T340" i="57"/>
  <c r="T339" i="57"/>
  <c r="T338" i="57"/>
  <c r="T330" i="57"/>
  <c r="T329" i="57"/>
  <c r="T328" i="57"/>
  <c r="T323" i="57"/>
  <c r="T317" i="57"/>
  <c r="T316" i="57"/>
  <c r="T310" i="57"/>
  <c r="S309" i="57"/>
  <c r="T307" i="57"/>
  <c r="T306" i="57"/>
  <c r="T305" i="57"/>
  <c r="T295" i="57"/>
  <c r="T294" i="57"/>
  <c r="T293" i="57"/>
  <c r="T292" i="57"/>
  <c r="T288" i="57"/>
  <c r="T285" i="57"/>
  <c r="T284" i="57"/>
  <c r="T280" i="57"/>
  <c r="S277" i="57"/>
  <c r="T265" i="57"/>
  <c r="T261" i="57"/>
  <c r="T260" i="57"/>
  <c r="S54" i="57"/>
  <c r="S991" i="57"/>
  <c r="T983" i="57"/>
  <c r="S961" i="57"/>
  <c r="G16" i="57"/>
  <c r="S860" i="57"/>
  <c r="S825" i="57"/>
  <c r="S764" i="57"/>
  <c r="S702" i="57"/>
  <c r="T663" i="57"/>
  <c r="S575" i="57"/>
  <c r="S488" i="57"/>
  <c r="S478" i="57"/>
  <c r="S443" i="57"/>
  <c r="S410" i="57"/>
  <c r="S378" i="57"/>
  <c r="S360" i="57"/>
  <c r="S329" i="57"/>
  <c r="H16" i="57"/>
  <c r="I16" i="57" s="1"/>
  <c r="S285" i="57"/>
  <c r="O38" i="48"/>
  <c r="S13" i="46" s="1"/>
  <c r="O47" i="48"/>
  <c r="O35" i="48"/>
  <c r="R13" i="46" s="1"/>
  <c r="M41" i="48"/>
  <c r="O41" i="48" s="1"/>
  <c r="V13" i="46" s="1"/>
  <c r="O39" i="48"/>
  <c r="T13" i="46" s="1"/>
  <c r="M43" i="48"/>
  <c r="O43" i="48" s="1"/>
  <c r="X13" i="55" s="1"/>
  <c r="M14" i="46"/>
  <c r="AY13" i="46" s="1"/>
  <c r="BX13" i="46" s="1"/>
  <c r="AI13" i="55"/>
  <c r="S76" i="57"/>
  <c r="V13" i="55"/>
  <c r="S13" i="55"/>
  <c r="AI13" i="46"/>
  <c r="AJ13" i="55"/>
  <c r="AL13" i="55"/>
  <c r="AL13" i="46"/>
  <c r="W13" i="46"/>
  <c r="W13" i="55"/>
  <c r="T50" i="57"/>
  <c r="S50" i="57"/>
  <c r="AE13" i="55"/>
  <c r="Z13" i="46"/>
  <c r="AF13" i="46"/>
  <c r="AJ13" i="46"/>
  <c r="AV13" i="46"/>
  <c r="BU13" i="46" s="1"/>
  <c r="AI14" i="46"/>
  <c r="AH13" i="55"/>
  <c r="AH13" i="46"/>
  <c r="AD13" i="55"/>
  <c r="AD13" i="46"/>
  <c r="AW13" i="46"/>
  <c r="AL14" i="55"/>
  <c r="W14" i="46"/>
  <c r="AJ14" i="46"/>
  <c r="H14" i="46"/>
  <c r="I14" i="46"/>
  <c r="AY13" i="55"/>
  <c r="O51" i="48"/>
  <c r="O49" i="48"/>
  <c r="O52" i="48"/>
  <c r="O50" i="48"/>
  <c r="M44" i="48"/>
  <c r="O44" i="48" s="1"/>
  <c r="M40" i="48"/>
  <c r="O40" i="48" s="1"/>
  <c r="M36" i="48"/>
  <c r="O36" i="48" s="1"/>
  <c r="Q13" i="55" s="1"/>
  <c r="K58" i="48" l="1"/>
  <c r="L54" i="48"/>
  <c r="M54" i="48" s="1"/>
  <c r="O54" i="48" s="1"/>
  <c r="Z14" i="55"/>
  <c r="L56" i="48"/>
  <c r="M56" i="48" s="1"/>
  <c r="O56" i="48" s="1"/>
  <c r="G54" i="48"/>
  <c r="E56" i="39" s="1"/>
  <c r="H58" i="48"/>
  <c r="F60" i="39" s="1"/>
  <c r="M58" i="48"/>
  <c r="O58" i="48" s="1"/>
  <c r="K14" i="55" s="1"/>
  <c r="AJ14" i="55" s="1"/>
  <c r="G58" i="48"/>
  <c r="E60" i="39" s="1"/>
  <c r="AK16" i="46"/>
  <c r="L17" i="46"/>
  <c r="L18" i="55"/>
  <c r="Y18" i="55" s="1"/>
  <c r="AK17" i="55"/>
  <c r="T13" i="55"/>
  <c r="BI13" i="46"/>
  <c r="X14" i="46"/>
  <c r="X13" i="46"/>
  <c r="BL13" i="46"/>
  <c r="AL14" i="46"/>
  <c r="Z14" i="46"/>
  <c r="E14" i="55"/>
  <c r="AD14" i="55" s="1"/>
  <c r="AM13" i="55"/>
  <c r="AM13" i="46"/>
  <c r="D14" i="46"/>
  <c r="Q14" i="46" s="1"/>
  <c r="BV13" i="46"/>
  <c r="BJ13" i="46"/>
  <c r="BK13" i="55"/>
  <c r="BK15" i="55"/>
  <c r="BK14" i="55"/>
  <c r="BK14" i="46"/>
  <c r="Y15" i="55"/>
  <c r="Y13" i="55"/>
  <c r="Y15" i="46"/>
  <c r="Y16" i="46"/>
  <c r="Y17" i="55"/>
  <c r="Y17" i="46"/>
  <c r="BK13" i="46"/>
  <c r="BK15" i="46"/>
  <c r="Y14" i="55"/>
  <c r="Y16" i="55"/>
  <c r="Y13" i="46"/>
  <c r="Y14" i="46"/>
  <c r="G14" i="55"/>
  <c r="G14" i="46"/>
  <c r="BX13" i="55"/>
  <c r="BL13" i="55"/>
  <c r="BW16" i="55"/>
  <c r="BK16" i="55"/>
  <c r="AU13" i="46"/>
  <c r="AH14" i="46"/>
  <c r="V14" i="46"/>
  <c r="U13" i="55"/>
  <c r="U13" i="46"/>
  <c r="F14" i="55"/>
  <c r="F14" i="46"/>
  <c r="E14" i="46"/>
  <c r="D14" i="55"/>
  <c r="J15" i="46"/>
  <c r="AT13" i="46"/>
  <c r="K15" i="46"/>
  <c r="AG14" i="46"/>
  <c r="U14" i="46"/>
  <c r="H54" i="48" l="1"/>
  <c r="F56" i="39" s="1"/>
  <c r="G56" i="48"/>
  <c r="E58" i="39" s="1"/>
  <c r="H56" i="48"/>
  <c r="F58" i="39" s="1"/>
  <c r="X14" i="55"/>
  <c r="AW13" i="55"/>
  <c r="BJ13" i="55" s="1"/>
  <c r="J14" i="55"/>
  <c r="H14" i="55"/>
  <c r="I15" i="55" s="1"/>
  <c r="I14" i="55"/>
  <c r="AK17" i="46"/>
  <c r="L18" i="46"/>
  <c r="AX16" i="46"/>
  <c r="AX17" i="46"/>
  <c r="L19" i="55"/>
  <c r="AX18" i="55" s="1"/>
  <c r="AX17" i="55"/>
  <c r="AK18" i="55"/>
  <c r="AQ13" i="55"/>
  <c r="BD13" i="55" s="1"/>
  <c r="AP13" i="46"/>
  <c r="BO13" i="46" s="1"/>
  <c r="D15" i="55"/>
  <c r="AC15" i="55" s="1"/>
  <c r="R14" i="55"/>
  <c r="D15" i="46"/>
  <c r="Q15" i="46" s="1"/>
  <c r="AC14" i="46"/>
  <c r="AJ15" i="46"/>
  <c r="X15" i="46"/>
  <c r="AW14" i="46"/>
  <c r="AV14" i="46"/>
  <c r="W15" i="46"/>
  <c r="AI15" i="46"/>
  <c r="AQ13" i="46"/>
  <c r="AD14" i="46"/>
  <c r="R14" i="46"/>
  <c r="AR13" i="55"/>
  <c r="M15" i="55"/>
  <c r="S14" i="55"/>
  <c r="AE14" i="55"/>
  <c r="AA13" i="46"/>
  <c r="BT13" i="46"/>
  <c r="BH13" i="46"/>
  <c r="AS13" i="46"/>
  <c r="T14" i="46"/>
  <c r="AF14" i="46"/>
  <c r="BP13" i="55"/>
  <c r="N14" i="46"/>
  <c r="G15" i="46"/>
  <c r="BS13" i="46"/>
  <c r="BG13" i="46"/>
  <c r="F15" i="55"/>
  <c r="AP13" i="55"/>
  <c r="G15" i="55"/>
  <c r="AS14" i="55" s="1"/>
  <c r="Q14" i="55"/>
  <c r="AC14" i="55"/>
  <c r="E15" i="46"/>
  <c r="AR13" i="46"/>
  <c r="M15" i="46"/>
  <c r="S14" i="46"/>
  <c r="AE14" i="46"/>
  <c r="I15" i="46"/>
  <c r="H15" i="46"/>
  <c r="E15" i="55"/>
  <c r="AS13" i="55"/>
  <c r="T14" i="55"/>
  <c r="AF14" i="55"/>
  <c r="AA13" i="55"/>
  <c r="F15" i="46"/>
  <c r="BV13" i="55" l="1"/>
  <c r="N14" i="55"/>
  <c r="H15" i="55"/>
  <c r="J15" i="55"/>
  <c r="AT13" i="55"/>
  <c r="AG14" i="55"/>
  <c r="K15" i="55"/>
  <c r="U14" i="55"/>
  <c r="V14" i="55"/>
  <c r="AU13" i="55"/>
  <c r="AZ13" i="55" s="1"/>
  <c r="AH14" i="55"/>
  <c r="W14" i="55"/>
  <c r="AA14" i="55" s="1"/>
  <c r="AV13" i="55"/>
  <c r="AI14" i="55"/>
  <c r="BW17" i="46"/>
  <c r="BK17" i="46"/>
  <c r="BW18" i="55"/>
  <c r="BK18" i="55"/>
  <c r="BW17" i="55"/>
  <c r="BK17" i="55"/>
  <c r="AK19" i="55"/>
  <c r="L20" i="55"/>
  <c r="AX19" i="55" s="1"/>
  <c r="Y19" i="55"/>
  <c r="BW16" i="46"/>
  <c r="BK16" i="46"/>
  <c r="L19" i="46"/>
  <c r="AX18" i="46" s="1"/>
  <c r="AK18" i="46"/>
  <c r="Y18" i="46"/>
  <c r="G16" i="55"/>
  <c r="AF16" i="55" s="1"/>
  <c r="AP14" i="55"/>
  <c r="BO14" i="55" s="1"/>
  <c r="BC13" i="46"/>
  <c r="Q15" i="55"/>
  <c r="AP14" i="46"/>
  <c r="BC14" i="46" s="1"/>
  <c r="AC15" i="46"/>
  <c r="AM14" i="46"/>
  <c r="D16" i="46"/>
  <c r="E16" i="46"/>
  <c r="R16" i="46" s="1"/>
  <c r="AA14" i="46"/>
  <c r="AZ13" i="46"/>
  <c r="E16" i="55"/>
  <c r="AD16" i="55" s="1"/>
  <c r="D16" i="55"/>
  <c r="G16" i="46"/>
  <c r="T16" i="46" s="1"/>
  <c r="M16" i="46"/>
  <c r="AY15" i="46" s="1"/>
  <c r="S15" i="46"/>
  <c r="AE15" i="46"/>
  <c r="H16" i="46"/>
  <c r="AT15" i="46" s="1"/>
  <c r="I16" i="46"/>
  <c r="AU15" i="46" s="1"/>
  <c r="BR13" i="55"/>
  <c r="BF13" i="55"/>
  <c r="AH15" i="46"/>
  <c r="V15" i="46"/>
  <c r="AU14" i="46"/>
  <c r="AY14" i="46"/>
  <c r="Z15" i="46"/>
  <c r="AL15" i="46"/>
  <c r="AR14" i="46"/>
  <c r="N15" i="46"/>
  <c r="T15" i="55"/>
  <c r="AF15" i="55"/>
  <c r="BO13" i="55"/>
  <c r="BC13" i="55"/>
  <c r="AF15" i="46"/>
  <c r="T15" i="46"/>
  <c r="BR13" i="46"/>
  <c r="BF13" i="46"/>
  <c r="AH15" i="55"/>
  <c r="V15" i="55"/>
  <c r="AU14" i="55"/>
  <c r="BQ13" i="55"/>
  <c r="BE13" i="55"/>
  <c r="BP13" i="46"/>
  <c r="BD13" i="46"/>
  <c r="N15" i="55"/>
  <c r="BU14" i="46"/>
  <c r="BI14" i="46"/>
  <c r="BV14" i="46"/>
  <c r="BJ14" i="46"/>
  <c r="BR14" i="55"/>
  <c r="BF14" i="55"/>
  <c r="AD15" i="55"/>
  <c r="R15" i="55"/>
  <c r="AQ14" i="55"/>
  <c r="K16" i="46"/>
  <c r="J16" i="46"/>
  <c r="AG15" i="46"/>
  <c r="U15" i="46"/>
  <c r="AT14" i="46"/>
  <c r="BQ13" i="46"/>
  <c r="BE13" i="46"/>
  <c r="AD15" i="46"/>
  <c r="R15" i="46"/>
  <c r="F16" i="46"/>
  <c r="AM14" i="55"/>
  <c r="M16" i="55"/>
  <c r="AY15" i="55" s="1"/>
  <c r="H16" i="55"/>
  <c r="AT15" i="55" s="1"/>
  <c r="S15" i="55"/>
  <c r="AE15" i="55"/>
  <c r="I16" i="55"/>
  <c r="AS14" i="46"/>
  <c r="J16" i="55"/>
  <c r="U15" i="55"/>
  <c r="AG15" i="55"/>
  <c r="K16" i="55"/>
  <c r="AT14" i="55"/>
  <c r="Z15" i="55"/>
  <c r="AL15" i="55"/>
  <c r="AY14" i="55"/>
  <c r="AR14" i="55"/>
  <c r="AQ14" i="46"/>
  <c r="F16" i="55"/>
  <c r="BU13" i="55" l="1"/>
  <c r="BI13" i="55"/>
  <c r="X15" i="55"/>
  <c r="AW14" i="55"/>
  <c r="AJ15" i="55"/>
  <c r="BS13" i="55"/>
  <c r="BG13" i="55"/>
  <c r="BH13" i="55"/>
  <c r="BT13" i="55"/>
  <c r="W15" i="55"/>
  <c r="AI15" i="55"/>
  <c r="AV14" i="55"/>
  <c r="BW19" i="55"/>
  <c r="BK19" i="55"/>
  <c r="BW18" i="46"/>
  <c r="BK18" i="46"/>
  <c r="L20" i="46"/>
  <c r="AX19" i="46" s="1"/>
  <c r="AK19" i="46"/>
  <c r="Y19" i="46"/>
  <c r="AK20" i="55"/>
  <c r="L21" i="55"/>
  <c r="AX20" i="55" s="1"/>
  <c r="Y20" i="55"/>
  <c r="BC14" i="55"/>
  <c r="T16" i="55"/>
  <c r="BO14" i="46"/>
  <c r="AD16" i="46"/>
  <c r="AS15" i="55"/>
  <c r="BR15" i="55" s="1"/>
  <c r="R16" i="55"/>
  <c r="AF16" i="46"/>
  <c r="G17" i="46"/>
  <c r="AS16" i="46" s="1"/>
  <c r="BM13" i="46"/>
  <c r="AS15" i="46"/>
  <c r="BR15" i="46" s="1"/>
  <c r="AC16" i="46"/>
  <c r="G17" i="55"/>
  <c r="T17" i="55" s="1"/>
  <c r="AP15" i="46"/>
  <c r="BO15" i="46" s="1"/>
  <c r="Q16" i="46"/>
  <c r="E17" i="46"/>
  <c r="AQ16" i="46" s="1"/>
  <c r="AA15" i="46"/>
  <c r="AQ15" i="46"/>
  <c r="BP15" i="46" s="1"/>
  <c r="D17" i="46"/>
  <c r="AC17" i="46" s="1"/>
  <c r="F17" i="46"/>
  <c r="AR16" i="46" s="1"/>
  <c r="Q16" i="55"/>
  <c r="E17" i="55"/>
  <c r="AQ16" i="55" s="1"/>
  <c r="BP16" i="55" s="1"/>
  <c r="N16" i="55"/>
  <c r="AQ15" i="55"/>
  <c r="BP15" i="55" s="1"/>
  <c r="F17" i="55"/>
  <c r="AR16" i="55" s="1"/>
  <c r="AP15" i="55"/>
  <c r="BC15" i="55" s="1"/>
  <c r="AM15" i="55"/>
  <c r="AM15" i="46"/>
  <c r="D17" i="55"/>
  <c r="AP16" i="55" s="1"/>
  <c r="BC16" i="55" s="1"/>
  <c r="AC16" i="55"/>
  <c r="BQ14" i="55"/>
  <c r="BE14" i="55"/>
  <c r="BS14" i="55"/>
  <c r="BG14" i="55"/>
  <c r="W16" i="55"/>
  <c r="AI16" i="55"/>
  <c r="AV15" i="55"/>
  <c r="BR14" i="46"/>
  <c r="BF14" i="46"/>
  <c r="K17" i="55"/>
  <c r="AW16" i="55" s="1"/>
  <c r="U16" i="55"/>
  <c r="AG16" i="55"/>
  <c r="J17" i="55"/>
  <c r="AR15" i="55"/>
  <c r="M17" i="46"/>
  <c r="AY16" i="46" s="1"/>
  <c r="S16" i="46"/>
  <c r="AE16" i="46"/>
  <c r="I17" i="46"/>
  <c r="AU16" i="46" s="1"/>
  <c r="H17" i="46"/>
  <c r="AT16" i="46" s="1"/>
  <c r="BS14" i="46"/>
  <c r="BG14" i="46"/>
  <c r="BS15" i="46"/>
  <c r="BG15" i="46"/>
  <c r="AA15" i="55"/>
  <c r="BT14" i="55"/>
  <c r="BH14" i="55"/>
  <c r="BY13" i="55"/>
  <c r="BQ14" i="46"/>
  <c r="BE14" i="46"/>
  <c r="BX15" i="46"/>
  <c r="BL15" i="46"/>
  <c r="BT14" i="46"/>
  <c r="BH14" i="46"/>
  <c r="J17" i="46"/>
  <c r="AV16" i="46" s="1"/>
  <c r="K17" i="46"/>
  <c r="AW16" i="46" s="1"/>
  <c r="U16" i="46"/>
  <c r="AG16" i="46"/>
  <c r="Z16" i="46"/>
  <c r="AL16" i="46"/>
  <c r="I17" i="55"/>
  <c r="AU16" i="55" s="1"/>
  <c r="M17" i="55"/>
  <c r="AE16" i="55"/>
  <c r="S16" i="55"/>
  <c r="H17" i="55"/>
  <c r="AT16" i="55" s="1"/>
  <c r="BP14" i="46"/>
  <c r="BD14" i="46"/>
  <c r="BX14" i="55"/>
  <c r="BL14" i="55"/>
  <c r="BX15" i="55"/>
  <c r="BL15" i="55"/>
  <c r="X16" i="55"/>
  <c r="AJ16" i="55"/>
  <c r="AW15" i="55"/>
  <c r="BS15" i="55"/>
  <c r="BG15" i="55"/>
  <c r="AH16" i="55"/>
  <c r="V16" i="55"/>
  <c r="AL16" i="55"/>
  <c r="Z16" i="55"/>
  <c r="AZ14" i="55"/>
  <c r="W16" i="46"/>
  <c r="AI16" i="46"/>
  <c r="AV15" i="46"/>
  <c r="X16" i="46"/>
  <c r="AJ16" i="46"/>
  <c r="AW15" i="46"/>
  <c r="BP14" i="55"/>
  <c r="BD14" i="55"/>
  <c r="AZ14" i="46"/>
  <c r="AU15" i="55"/>
  <c r="BY13" i="46"/>
  <c r="BM13" i="55"/>
  <c r="BX14" i="46"/>
  <c r="BL14" i="46"/>
  <c r="BT15" i="46"/>
  <c r="BH15" i="46"/>
  <c r="AF17" i="55"/>
  <c r="R17" i="46"/>
  <c r="N16" i="46"/>
  <c r="AH16" i="46"/>
  <c r="V16" i="46"/>
  <c r="AR15" i="46"/>
  <c r="BI14" i="55" l="1"/>
  <c r="BU14" i="55"/>
  <c r="BJ14" i="55"/>
  <c r="BV14" i="55"/>
  <c r="BW20" i="55"/>
  <c r="BK20" i="55"/>
  <c r="BW19" i="46"/>
  <c r="BK19" i="46"/>
  <c r="L22" i="55"/>
  <c r="AX21" i="55" s="1"/>
  <c r="AK21" i="55"/>
  <c r="Y21" i="55"/>
  <c r="AK20" i="46"/>
  <c r="L21" i="46"/>
  <c r="AX20" i="46" s="1"/>
  <c r="Y20" i="46"/>
  <c r="BF15" i="55"/>
  <c r="T17" i="46"/>
  <c r="AE17" i="55"/>
  <c r="BD15" i="46"/>
  <c r="F18" i="46"/>
  <c r="AR17" i="46" s="1"/>
  <c r="BE17" i="46" s="1"/>
  <c r="Q17" i="55"/>
  <c r="BO16" i="55"/>
  <c r="BF16" i="46"/>
  <c r="BR16" i="46"/>
  <c r="AF17" i="46"/>
  <c r="BC15" i="46"/>
  <c r="AE17" i="46"/>
  <c r="BF15" i="46"/>
  <c r="I18" i="55"/>
  <c r="AH18" i="55" s="1"/>
  <c r="S17" i="55"/>
  <c r="AC17" i="55"/>
  <c r="Q17" i="46"/>
  <c r="E18" i="46"/>
  <c r="AQ17" i="46" s="1"/>
  <c r="BD17" i="46" s="1"/>
  <c r="AS16" i="55"/>
  <c r="BR16" i="55" s="1"/>
  <c r="AD17" i="46"/>
  <c r="S17" i="46"/>
  <c r="AP16" i="46"/>
  <c r="BO16" i="46" s="1"/>
  <c r="D18" i="46"/>
  <c r="AC18" i="46" s="1"/>
  <c r="G18" i="46"/>
  <c r="AS17" i="46" s="1"/>
  <c r="BF17" i="46" s="1"/>
  <c r="D18" i="55"/>
  <c r="Q18" i="55" s="1"/>
  <c r="H18" i="55"/>
  <c r="J19" i="55" s="1"/>
  <c r="BD16" i="55"/>
  <c r="BO15" i="55"/>
  <c r="AD17" i="55"/>
  <c r="AA16" i="46"/>
  <c r="F18" i="55"/>
  <c r="S18" i="55" s="1"/>
  <c r="R17" i="55"/>
  <c r="BD15" i="55"/>
  <c r="M18" i="55"/>
  <c r="AL18" i="55" s="1"/>
  <c r="AZ15" i="46"/>
  <c r="BY14" i="46"/>
  <c r="I18" i="46"/>
  <c r="AH18" i="46" s="1"/>
  <c r="H18" i="46"/>
  <c r="AG18" i="46" s="1"/>
  <c r="AM16" i="55"/>
  <c r="AM16" i="46"/>
  <c r="G18" i="55"/>
  <c r="AS17" i="55" s="1"/>
  <c r="BR17" i="55" s="1"/>
  <c r="E18" i="55"/>
  <c r="AD18" i="55" s="1"/>
  <c r="N17" i="55"/>
  <c r="BM14" i="46"/>
  <c r="BS16" i="55"/>
  <c r="BG16" i="55"/>
  <c r="BP16" i="46"/>
  <c r="BD16" i="46"/>
  <c r="BT16" i="46"/>
  <c r="BH16" i="46"/>
  <c r="BV15" i="46"/>
  <c r="BJ15" i="46"/>
  <c r="BV16" i="46"/>
  <c r="BJ16" i="46"/>
  <c r="BU15" i="46"/>
  <c r="BI15" i="46"/>
  <c r="BT16" i="55"/>
  <c r="BH16" i="55"/>
  <c r="AZ15" i="55"/>
  <c r="AL17" i="55"/>
  <c r="Z17" i="55"/>
  <c r="BQ16" i="55"/>
  <c r="BE16" i="55"/>
  <c r="AJ17" i="46"/>
  <c r="X17" i="46"/>
  <c r="BS16" i="46"/>
  <c r="BG16" i="46"/>
  <c r="AA16" i="55"/>
  <c r="J18" i="46"/>
  <c r="AV17" i="46" s="1"/>
  <c r="K18" i="46"/>
  <c r="AG17" i="46"/>
  <c r="U17" i="46"/>
  <c r="Z17" i="46"/>
  <c r="AL17" i="46"/>
  <c r="BM14" i="55"/>
  <c r="AI17" i="55"/>
  <c r="W17" i="55"/>
  <c r="BQ15" i="46"/>
  <c r="BE15" i="46"/>
  <c r="BT15" i="55"/>
  <c r="BH15" i="55"/>
  <c r="BU16" i="46"/>
  <c r="BI16" i="46"/>
  <c r="BY14" i="55"/>
  <c r="AY16" i="55"/>
  <c r="BV15" i="55"/>
  <c r="BJ15" i="55"/>
  <c r="BV16" i="55"/>
  <c r="BJ16" i="55"/>
  <c r="J18" i="55"/>
  <c r="K18" i="55"/>
  <c r="AW17" i="55" s="1"/>
  <c r="AG17" i="55"/>
  <c r="U17" i="55"/>
  <c r="AH17" i="55"/>
  <c r="V17" i="55"/>
  <c r="BX16" i="46"/>
  <c r="BL16" i="46"/>
  <c r="W17" i="46"/>
  <c r="AI17" i="46"/>
  <c r="M18" i="46"/>
  <c r="N17" i="46"/>
  <c r="V17" i="46"/>
  <c r="AH17" i="46"/>
  <c r="BQ16" i="46"/>
  <c r="BE16" i="46"/>
  <c r="BQ15" i="55"/>
  <c r="BE15" i="55"/>
  <c r="X17" i="55"/>
  <c r="AJ17" i="55"/>
  <c r="BU15" i="55"/>
  <c r="BI15" i="55"/>
  <c r="AV16" i="55"/>
  <c r="BW20" i="46" l="1"/>
  <c r="BK20" i="46"/>
  <c r="AK22" i="55"/>
  <c r="L23" i="55"/>
  <c r="Y22" i="55"/>
  <c r="L22" i="46"/>
  <c r="AK21" i="46"/>
  <c r="AX21" i="46"/>
  <c r="Y21" i="46"/>
  <c r="BW21" i="55"/>
  <c r="BK21" i="55"/>
  <c r="AD18" i="46"/>
  <c r="AC18" i="55"/>
  <c r="AU17" i="46"/>
  <c r="BT17" i="46" s="1"/>
  <c r="AE18" i="46"/>
  <c r="BQ17" i="46"/>
  <c r="BP17" i="46"/>
  <c r="V18" i="55"/>
  <c r="AU17" i="55"/>
  <c r="BT17" i="55" s="1"/>
  <c r="AG18" i="55"/>
  <c r="G19" i="46"/>
  <c r="AS18" i="46" s="1"/>
  <c r="S18" i="46"/>
  <c r="R18" i="46"/>
  <c r="AF18" i="46"/>
  <c r="BC16" i="46"/>
  <c r="BM16" i="46" s="1"/>
  <c r="AP17" i="55"/>
  <c r="BC17" i="55" s="1"/>
  <c r="AR17" i="55"/>
  <c r="BE17" i="55" s="1"/>
  <c r="BF16" i="55"/>
  <c r="D19" i="46"/>
  <c r="AP18" i="46" s="1"/>
  <c r="BC18" i="46" s="1"/>
  <c r="Q18" i="46"/>
  <c r="BR17" i="46"/>
  <c r="Z18" i="55"/>
  <c r="T18" i="46"/>
  <c r="AZ16" i="46"/>
  <c r="AY17" i="55"/>
  <c r="BX17" i="55" s="1"/>
  <c r="AP17" i="46"/>
  <c r="BC17" i="46" s="1"/>
  <c r="F19" i="46"/>
  <c r="AR18" i="46" s="1"/>
  <c r="BQ18" i="46" s="1"/>
  <c r="E19" i="46"/>
  <c r="AQ18" i="46" s="1"/>
  <c r="BP18" i="46" s="1"/>
  <c r="V18" i="46"/>
  <c r="J19" i="46"/>
  <c r="AV18" i="46" s="1"/>
  <c r="F19" i="55"/>
  <c r="AR18" i="55" s="1"/>
  <c r="BQ18" i="55" s="1"/>
  <c r="D19" i="55"/>
  <c r="AP18" i="55" s="1"/>
  <c r="BC18" i="55" s="1"/>
  <c r="H19" i="55"/>
  <c r="AT18" i="55" s="1"/>
  <c r="BS18" i="55" s="1"/>
  <c r="AQ17" i="55"/>
  <c r="BD17" i="55" s="1"/>
  <c r="AT17" i="55"/>
  <c r="BS17" i="55" s="1"/>
  <c r="R18" i="55"/>
  <c r="U18" i="55"/>
  <c r="K19" i="55"/>
  <c r="AJ19" i="55" s="1"/>
  <c r="E19" i="55"/>
  <c r="AQ18" i="55" s="1"/>
  <c r="G19" i="55"/>
  <c r="AF19" i="55" s="1"/>
  <c r="I19" i="55"/>
  <c r="AU18" i="55" s="1"/>
  <c r="BT18" i="55" s="1"/>
  <c r="H19" i="46"/>
  <c r="AG19" i="46" s="1"/>
  <c r="T18" i="55"/>
  <c r="BF17" i="55"/>
  <c r="AE18" i="55"/>
  <c r="K19" i="46"/>
  <c r="AW18" i="46" s="1"/>
  <c r="BM15" i="46"/>
  <c r="I19" i="46"/>
  <c r="V19" i="46" s="1"/>
  <c r="AT17" i="46"/>
  <c r="BS17" i="46" s="1"/>
  <c r="U18" i="46"/>
  <c r="M19" i="46"/>
  <c r="AY18" i="46" s="1"/>
  <c r="AA17" i="46"/>
  <c r="AF18" i="55"/>
  <c r="AS18" i="55"/>
  <c r="BF18" i="55" s="1"/>
  <c r="AM17" i="55"/>
  <c r="N18" i="55"/>
  <c r="AM17" i="46"/>
  <c r="BV17" i="55"/>
  <c r="BJ17" i="55"/>
  <c r="Z18" i="46"/>
  <c r="AL18" i="46"/>
  <c r="AJ18" i="55"/>
  <c r="X18" i="55"/>
  <c r="BO17" i="55"/>
  <c r="AV17" i="55"/>
  <c r="X18" i="46"/>
  <c r="AJ18" i="46"/>
  <c r="W18" i="46"/>
  <c r="AI18" i="46"/>
  <c r="N18" i="46"/>
  <c r="BY16" i="46"/>
  <c r="BY15" i="55"/>
  <c r="BY15" i="46"/>
  <c r="M19" i="55"/>
  <c r="BU16" i="55"/>
  <c r="BI16" i="55"/>
  <c r="AZ16" i="55"/>
  <c r="BU17" i="46"/>
  <c r="BI17" i="46"/>
  <c r="AV18" i="55"/>
  <c r="W18" i="55"/>
  <c r="AI18" i="55"/>
  <c r="BM15" i="55"/>
  <c r="BX16" i="55"/>
  <c r="BL16" i="55"/>
  <c r="W19" i="55"/>
  <c r="AI19" i="55"/>
  <c r="AY17" i="46"/>
  <c r="AW17" i="46"/>
  <c r="AA17" i="55"/>
  <c r="BW21" i="46" l="1"/>
  <c r="BK21" i="46"/>
  <c r="AK22" i="46"/>
  <c r="L23" i="46"/>
  <c r="Y22" i="46"/>
  <c r="AK23" i="55"/>
  <c r="L24" i="55"/>
  <c r="Y23" i="55"/>
  <c r="AX22" i="55"/>
  <c r="BH17" i="46"/>
  <c r="AH19" i="55"/>
  <c r="BL17" i="55"/>
  <c r="BQ17" i="55"/>
  <c r="BH17" i="55"/>
  <c r="AD19" i="55"/>
  <c r="AF19" i="46"/>
  <c r="AJ19" i="46"/>
  <c r="G20" i="46"/>
  <c r="AS19" i="46" s="1"/>
  <c r="BF19" i="46" s="1"/>
  <c r="BD18" i="46"/>
  <c r="BP17" i="55"/>
  <c r="T19" i="46"/>
  <c r="Q19" i="46"/>
  <c r="BO18" i="46"/>
  <c r="F20" i="46"/>
  <c r="S20" i="46" s="1"/>
  <c r="BR18" i="46"/>
  <c r="BF18" i="46"/>
  <c r="AT18" i="46"/>
  <c r="BG18" i="46" s="1"/>
  <c r="AC19" i="55"/>
  <c r="X19" i="55"/>
  <c r="BO18" i="55"/>
  <c r="X19" i="46"/>
  <c r="D20" i="46"/>
  <c r="AP19" i="46" s="1"/>
  <c r="BC19" i="46" s="1"/>
  <c r="E20" i="46"/>
  <c r="AD20" i="46" s="1"/>
  <c r="AC19" i="46"/>
  <c r="R19" i="46"/>
  <c r="Q19" i="55"/>
  <c r="N19" i="55"/>
  <c r="AW18" i="55"/>
  <c r="BV18" i="55" s="1"/>
  <c r="AU18" i="46"/>
  <c r="BT18" i="46" s="1"/>
  <c r="W19" i="46"/>
  <c r="BO17" i="46"/>
  <c r="AM18" i="46"/>
  <c r="AE19" i="46"/>
  <c r="G20" i="55"/>
  <c r="AF20" i="55" s="1"/>
  <c r="AZ17" i="46"/>
  <c r="BE18" i="46"/>
  <c r="AE19" i="55"/>
  <c r="H20" i="46"/>
  <c r="AG20" i="46" s="1"/>
  <c r="BH18" i="55"/>
  <c r="AL19" i="46"/>
  <c r="AM18" i="55"/>
  <c r="F20" i="55"/>
  <c r="AE20" i="55" s="1"/>
  <c r="J20" i="55"/>
  <c r="W20" i="55" s="1"/>
  <c r="BE18" i="55"/>
  <c r="S19" i="46"/>
  <c r="AA18" i="46"/>
  <c r="BG18" i="55"/>
  <c r="AI19" i="46"/>
  <c r="AD19" i="46"/>
  <c r="M20" i="46"/>
  <c r="AL20" i="46" s="1"/>
  <c r="J20" i="46"/>
  <c r="AV19" i="46" s="1"/>
  <c r="BI19" i="46" s="1"/>
  <c r="AH19" i="46"/>
  <c r="K20" i="46"/>
  <c r="AW19" i="46" s="1"/>
  <c r="BJ19" i="46" s="1"/>
  <c r="I20" i="46"/>
  <c r="V20" i="46" s="1"/>
  <c r="U19" i="46"/>
  <c r="R19" i="55"/>
  <c r="D20" i="55"/>
  <c r="AP19" i="55" s="1"/>
  <c r="BO19" i="55" s="1"/>
  <c r="E20" i="55"/>
  <c r="AQ19" i="55" s="1"/>
  <c r="BD19" i="55" s="1"/>
  <c r="U19" i="55"/>
  <c r="V19" i="55"/>
  <c r="N19" i="46"/>
  <c r="BG17" i="46"/>
  <c r="S19" i="55"/>
  <c r="BP18" i="55"/>
  <c r="BD18" i="55"/>
  <c r="M20" i="55"/>
  <c r="AL20" i="55" s="1"/>
  <c r="AG19" i="55"/>
  <c r="K20" i="55"/>
  <c r="AW19" i="55" s="1"/>
  <c r="BR18" i="55"/>
  <c r="T19" i="55"/>
  <c r="BG17" i="55"/>
  <c r="H20" i="55"/>
  <c r="AT19" i="55" s="1"/>
  <c r="BG19" i="55" s="1"/>
  <c r="I20" i="55"/>
  <c r="AU19" i="55" s="1"/>
  <c r="BT19" i="55" s="1"/>
  <c r="AA18" i="55"/>
  <c r="Z19" i="46"/>
  <c r="BM16" i="55"/>
  <c r="AL19" i="55"/>
  <c r="Z19" i="55"/>
  <c r="AY18" i="55"/>
  <c r="BU18" i="46"/>
  <c r="BI18" i="46"/>
  <c r="BV18" i="46"/>
  <c r="BJ18" i="46"/>
  <c r="BU17" i="55"/>
  <c r="BI17" i="55"/>
  <c r="BX18" i="46"/>
  <c r="BL18" i="46"/>
  <c r="BV17" i="46"/>
  <c r="BJ17" i="46"/>
  <c r="BX17" i="46"/>
  <c r="BL17" i="46"/>
  <c r="BU18" i="55"/>
  <c r="BI18" i="55"/>
  <c r="BY16" i="55"/>
  <c r="AZ17" i="55"/>
  <c r="BW22" i="55" l="1"/>
  <c r="BK22" i="55"/>
  <c r="AK24" i="55"/>
  <c r="L25" i="55"/>
  <c r="Y24" i="55"/>
  <c r="AK23" i="46"/>
  <c r="L24" i="46"/>
  <c r="Y23" i="46"/>
  <c r="AX23" i="55"/>
  <c r="AX22" i="46"/>
  <c r="AY19" i="46"/>
  <c r="BL19" i="46" s="1"/>
  <c r="BO19" i="46"/>
  <c r="AC20" i="46"/>
  <c r="BR19" i="46"/>
  <c r="X20" i="55"/>
  <c r="BY17" i="55"/>
  <c r="BH18" i="46"/>
  <c r="BM18" i="46" s="1"/>
  <c r="T20" i="55"/>
  <c r="BS18" i="46"/>
  <c r="AG20" i="55"/>
  <c r="I21" i="46"/>
  <c r="AU20" i="46" s="1"/>
  <c r="BT20" i="46" s="1"/>
  <c r="BJ18" i="55"/>
  <c r="K21" i="46"/>
  <c r="X21" i="46" s="1"/>
  <c r="Z20" i="55"/>
  <c r="Z20" i="46"/>
  <c r="AY19" i="55"/>
  <c r="BL19" i="55" s="1"/>
  <c r="AE20" i="46"/>
  <c r="AF20" i="46"/>
  <c r="R20" i="55"/>
  <c r="S20" i="55"/>
  <c r="AU19" i="46"/>
  <c r="BT19" i="46" s="1"/>
  <c r="AH20" i="46"/>
  <c r="AR19" i="55"/>
  <c r="BQ19" i="55" s="1"/>
  <c r="G21" i="46"/>
  <c r="AF21" i="46" s="1"/>
  <c r="AR19" i="46"/>
  <c r="BQ19" i="46" s="1"/>
  <c r="AS19" i="55"/>
  <c r="BR19" i="55" s="1"/>
  <c r="BX19" i="46"/>
  <c r="T20" i="46"/>
  <c r="BS19" i="55"/>
  <c r="BP19" i="55"/>
  <c r="E21" i="46"/>
  <c r="AQ20" i="46" s="1"/>
  <c r="BD20" i="46" s="1"/>
  <c r="AZ18" i="46"/>
  <c r="AQ19" i="46"/>
  <c r="BP19" i="46" s="1"/>
  <c r="R20" i="46"/>
  <c r="AJ20" i="46"/>
  <c r="AV19" i="55"/>
  <c r="BU19" i="55" s="1"/>
  <c r="BV19" i="46"/>
  <c r="BH19" i="55"/>
  <c r="BC19" i="55"/>
  <c r="BM17" i="55"/>
  <c r="Q20" i="55"/>
  <c r="H21" i="46"/>
  <c r="AT20" i="46" s="1"/>
  <c r="BS20" i="46" s="1"/>
  <c r="AA19" i="46"/>
  <c r="AT19" i="46"/>
  <c r="BS19" i="46" s="1"/>
  <c r="U20" i="46"/>
  <c r="J21" i="46"/>
  <c r="W21" i="46" s="1"/>
  <c r="D21" i="46"/>
  <c r="AP20" i="46" s="1"/>
  <c r="BO20" i="46" s="1"/>
  <c r="F21" i="46"/>
  <c r="AR20" i="46" s="1"/>
  <c r="BE20" i="46" s="1"/>
  <c r="Q20" i="46"/>
  <c r="AM19" i="55"/>
  <c r="AI20" i="55"/>
  <c r="D21" i="55"/>
  <c r="AC21" i="55" s="1"/>
  <c r="W20" i="46"/>
  <c r="BU19" i="46"/>
  <c r="AA19" i="55"/>
  <c r="AH20" i="55"/>
  <c r="M21" i="46"/>
  <c r="AY20" i="46" s="1"/>
  <c r="BX20" i="46" s="1"/>
  <c r="G21" i="55"/>
  <c r="AS20" i="55" s="1"/>
  <c r="BR20" i="55" s="1"/>
  <c r="AC20" i="55"/>
  <c r="M21" i="55"/>
  <c r="AY20" i="55" s="1"/>
  <c r="BX20" i="55" s="1"/>
  <c r="AM19" i="46"/>
  <c r="N20" i="46"/>
  <c r="X20" i="46"/>
  <c r="AI20" i="46"/>
  <c r="I21" i="55"/>
  <c r="AU20" i="55" s="1"/>
  <c r="BH20" i="55" s="1"/>
  <c r="AJ20" i="55"/>
  <c r="U20" i="55"/>
  <c r="AD20" i="55"/>
  <c r="F21" i="55"/>
  <c r="AE21" i="55" s="1"/>
  <c r="E21" i="55"/>
  <c r="AQ20" i="55" s="1"/>
  <c r="BP20" i="55" s="1"/>
  <c r="V20" i="55"/>
  <c r="K21" i="55"/>
  <c r="AW20" i="55" s="1"/>
  <c r="BJ20" i="55" s="1"/>
  <c r="J21" i="55"/>
  <c r="AI21" i="55" s="1"/>
  <c r="N20" i="55"/>
  <c r="H21" i="55"/>
  <c r="AT20" i="55" s="1"/>
  <c r="BS20" i="55" s="1"/>
  <c r="BM17" i="46"/>
  <c r="BY18" i="46"/>
  <c r="BV19" i="55"/>
  <c r="BJ19" i="55"/>
  <c r="BY17" i="46"/>
  <c r="BX18" i="55"/>
  <c r="BY18" i="55" s="1"/>
  <c r="BL18" i="55"/>
  <c r="AZ18" i="55"/>
  <c r="BW23" i="55" l="1"/>
  <c r="BK23" i="55"/>
  <c r="AK24" i="46"/>
  <c r="L25" i="46"/>
  <c r="Y24" i="46"/>
  <c r="AK25" i="55"/>
  <c r="L26" i="55"/>
  <c r="Y25" i="55"/>
  <c r="BW22" i="46"/>
  <c r="BK22" i="46"/>
  <c r="AX23" i="46"/>
  <c r="AX24" i="55"/>
  <c r="F22" i="46"/>
  <c r="AR21" i="46" s="1"/>
  <c r="BH20" i="46"/>
  <c r="AH21" i="46"/>
  <c r="BH19" i="46"/>
  <c r="U21" i="46"/>
  <c r="BE19" i="55"/>
  <c r="V21" i="46"/>
  <c r="BD19" i="46"/>
  <c r="BE19" i="46"/>
  <c r="BP20" i="46"/>
  <c r="AJ21" i="46"/>
  <c r="AH21" i="55"/>
  <c r="BT20" i="55"/>
  <c r="BD20" i="55"/>
  <c r="BI19" i="55"/>
  <c r="BG20" i="46"/>
  <c r="BX19" i="55"/>
  <c r="BY19" i="55" s="1"/>
  <c r="T21" i="46"/>
  <c r="BL20" i="55"/>
  <c r="AI21" i="46"/>
  <c r="Q21" i="55"/>
  <c r="BM18" i="55"/>
  <c r="AL21" i="55"/>
  <c r="BF20" i="55"/>
  <c r="AE21" i="46"/>
  <c r="J22" i="46"/>
  <c r="AV21" i="46" s="1"/>
  <c r="BU21" i="46" s="1"/>
  <c r="H22" i="46"/>
  <c r="AT21" i="46" s="1"/>
  <c r="BS21" i="46" s="1"/>
  <c r="BG19" i="46"/>
  <c r="BQ20" i="46"/>
  <c r="U21" i="55"/>
  <c r="Q21" i="46"/>
  <c r="BL20" i="46"/>
  <c r="AW20" i="46"/>
  <c r="BV20" i="46" s="1"/>
  <c r="R21" i="46"/>
  <c r="AM20" i="55"/>
  <c r="AZ19" i="55"/>
  <c r="E22" i="55"/>
  <c r="R22" i="55" s="1"/>
  <c r="AF21" i="55"/>
  <c r="AS20" i="46"/>
  <c r="BR20" i="46" s="1"/>
  <c r="AG21" i="46"/>
  <c r="K22" i="46"/>
  <c r="AJ22" i="46" s="1"/>
  <c r="BF19" i="55"/>
  <c r="AV20" i="46"/>
  <c r="BI20" i="46" s="1"/>
  <c r="S21" i="46"/>
  <c r="I22" i="46"/>
  <c r="AU21" i="46" s="1"/>
  <c r="BH21" i="46" s="1"/>
  <c r="AD21" i="55"/>
  <c r="AA20" i="46"/>
  <c r="AM20" i="46"/>
  <c r="M22" i="46"/>
  <c r="Z22" i="46" s="1"/>
  <c r="D22" i="46"/>
  <c r="AP21" i="46" s="1"/>
  <c r="BC21" i="46" s="1"/>
  <c r="AC21" i="46"/>
  <c r="AZ19" i="46"/>
  <c r="AL21" i="46"/>
  <c r="AD21" i="46"/>
  <c r="BC20" i="46"/>
  <c r="AP20" i="55"/>
  <c r="BC20" i="55" s="1"/>
  <c r="G22" i="55"/>
  <c r="T22" i="55" s="1"/>
  <c r="T21" i="55"/>
  <c r="Z21" i="55"/>
  <c r="H22" i="55"/>
  <c r="AT21" i="55" s="1"/>
  <c r="BG21" i="55" s="1"/>
  <c r="J22" i="55"/>
  <c r="W22" i="55" s="1"/>
  <c r="N21" i="55"/>
  <c r="W21" i="55"/>
  <c r="AR20" i="55"/>
  <c r="BE20" i="55" s="1"/>
  <c r="BG20" i="55"/>
  <c r="E22" i="46"/>
  <c r="AD22" i="46" s="1"/>
  <c r="G22" i="46"/>
  <c r="T22" i="46" s="1"/>
  <c r="N21" i="46"/>
  <c r="Z21" i="46"/>
  <c r="I22" i="55"/>
  <c r="AU21" i="55" s="1"/>
  <c r="BT21" i="55" s="1"/>
  <c r="AA20" i="55"/>
  <c r="AG21" i="55"/>
  <c r="K22" i="55"/>
  <c r="AJ22" i="55" s="1"/>
  <c r="V21" i="55"/>
  <c r="AV20" i="55"/>
  <c r="BU20" i="55" s="1"/>
  <c r="S21" i="55"/>
  <c r="X21" i="55"/>
  <c r="BV20" i="55"/>
  <c r="M22" i="55"/>
  <c r="AY21" i="55" s="1"/>
  <c r="BX21" i="55" s="1"/>
  <c r="BY19" i="46"/>
  <c r="F22" i="55"/>
  <c r="AE22" i="55" s="1"/>
  <c r="D22" i="55"/>
  <c r="AP21" i="55" s="1"/>
  <c r="BC21" i="55" s="1"/>
  <c r="R21" i="55"/>
  <c r="AJ21" i="55"/>
  <c r="S22" i="46"/>
  <c r="BW24" i="55" l="1"/>
  <c r="BK24" i="55"/>
  <c r="AK26" i="55"/>
  <c r="L27" i="55"/>
  <c r="Y26" i="55"/>
  <c r="L26" i="46"/>
  <c r="AX25" i="46" s="1"/>
  <c r="AK25" i="46"/>
  <c r="Y25" i="46"/>
  <c r="BW23" i="46"/>
  <c r="BK23" i="46"/>
  <c r="AX25" i="55"/>
  <c r="AX24" i="46"/>
  <c r="BE21" i="46"/>
  <c r="BQ21" i="46"/>
  <c r="AE22" i="46"/>
  <c r="U22" i="46"/>
  <c r="BJ20" i="46"/>
  <c r="BM19" i="46"/>
  <c r="W22" i="46"/>
  <c r="BM19" i="55"/>
  <c r="D23" i="46"/>
  <c r="Q23" i="46" s="1"/>
  <c r="AQ21" i="55"/>
  <c r="BP21" i="55" s="1"/>
  <c r="AD22" i="55"/>
  <c r="AW21" i="55"/>
  <c r="BJ21" i="55" s="1"/>
  <c r="H23" i="46"/>
  <c r="AG23" i="46" s="1"/>
  <c r="AH22" i="46"/>
  <c r="BG21" i="46"/>
  <c r="BF20" i="46"/>
  <c r="BT21" i="46"/>
  <c r="BI21" i="46"/>
  <c r="AQ21" i="46"/>
  <c r="BD21" i="46" s="1"/>
  <c r="AG22" i="55"/>
  <c r="BO21" i="46"/>
  <c r="Q22" i="55"/>
  <c r="AM21" i="55"/>
  <c r="F23" i="46"/>
  <c r="AR22" i="46" s="1"/>
  <c r="BE22" i="46" s="1"/>
  <c r="AC22" i="46"/>
  <c r="AI22" i="46"/>
  <c r="R22" i="46"/>
  <c r="AR21" i="55"/>
  <c r="BE21" i="55" s="1"/>
  <c r="BQ20" i="55"/>
  <c r="BH21" i="55"/>
  <c r="V22" i="55"/>
  <c r="J23" i="55"/>
  <c r="W23" i="55" s="1"/>
  <c r="BO20" i="55"/>
  <c r="BY20" i="55" s="1"/>
  <c r="BS21" i="55"/>
  <c r="AG22" i="46"/>
  <c r="K23" i="46"/>
  <c r="AW22" i="46" s="1"/>
  <c r="BJ22" i="46" s="1"/>
  <c r="BU20" i="46"/>
  <c r="BY20" i="46" s="1"/>
  <c r="X22" i="46"/>
  <c r="AZ20" i="46"/>
  <c r="AY21" i="46"/>
  <c r="BL21" i="46" s="1"/>
  <c r="AL22" i="55"/>
  <c r="V22" i="46"/>
  <c r="J23" i="46"/>
  <c r="W23" i="46" s="1"/>
  <c r="AW21" i="46"/>
  <c r="BV21" i="46" s="1"/>
  <c r="AF22" i="46"/>
  <c r="AF22" i="55"/>
  <c r="BO21" i="55"/>
  <c r="M23" i="55"/>
  <c r="AY22" i="55" s="1"/>
  <c r="BL22" i="55" s="1"/>
  <c r="AA21" i="46"/>
  <c r="E23" i="46"/>
  <c r="AQ22" i="46" s="1"/>
  <c r="BD22" i="46" s="1"/>
  <c r="G23" i="46"/>
  <c r="AS22" i="46" s="1"/>
  <c r="Q22" i="46"/>
  <c r="AH22" i="55"/>
  <c r="U22" i="55"/>
  <c r="K23" i="55"/>
  <c r="AJ23" i="55" s="1"/>
  <c r="M23" i="46"/>
  <c r="AY22" i="46" s="1"/>
  <c r="BL22" i="46" s="1"/>
  <c r="AS21" i="55"/>
  <c r="BF21" i="55" s="1"/>
  <c r="X22" i="55"/>
  <c r="AW22" i="55"/>
  <c r="BV22" i="55" s="1"/>
  <c r="BL21" i="55"/>
  <c r="AL22" i="46"/>
  <c r="AI22" i="55"/>
  <c r="AV21" i="55"/>
  <c r="BI21" i="55" s="1"/>
  <c r="E23" i="55"/>
  <c r="AD23" i="55" s="1"/>
  <c r="H23" i="55"/>
  <c r="AG23" i="55" s="1"/>
  <c r="AV22" i="55"/>
  <c r="BI22" i="55" s="1"/>
  <c r="I23" i="55"/>
  <c r="AU22" i="55" s="1"/>
  <c r="BT22" i="55" s="1"/>
  <c r="AM21" i="46"/>
  <c r="I23" i="46"/>
  <c r="V23" i="46" s="1"/>
  <c r="N22" i="46"/>
  <c r="AZ20" i="55"/>
  <c r="AS21" i="46"/>
  <c r="AA21" i="55"/>
  <c r="Z22" i="55"/>
  <c r="G23" i="55"/>
  <c r="AF23" i="55" s="1"/>
  <c r="BI20" i="55"/>
  <c r="BM20" i="55" s="1"/>
  <c r="F23" i="55"/>
  <c r="D23" i="55"/>
  <c r="AP22" i="55" s="1"/>
  <c r="BC22" i="55" s="1"/>
  <c r="AC22" i="55"/>
  <c r="BV21" i="55"/>
  <c r="N22" i="55"/>
  <c r="S22" i="55"/>
  <c r="AC23" i="46"/>
  <c r="AJ23" i="46"/>
  <c r="BW24" i="46" l="1"/>
  <c r="BK24" i="46"/>
  <c r="BW25" i="46"/>
  <c r="BK25" i="46"/>
  <c r="AK27" i="55"/>
  <c r="L28" i="55"/>
  <c r="Y27" i="55"/>
  <c r="BW25" i="55"/>
  <c r="BK25" i="55"/>
  <c r="AK26" i="46"/>
  <c r="L27" i="46"/>
  <c r="Y26" i="46"/>
  <c r="AX26" i="55"/>
  <c r="BM20" i="46"/>
  <c r="AT22" i="55"/>
  <c r="BS22" i="55" s="1"/>
  <c r="AP22" i="46"/>
  <c r="BC22" i="46" s="1"/>
  <c r="AI23" i="55"/>
  <c r="BD21" i="55"/>
  <c r="BM21" i="55" s="1"/>
  <c r="BV22" i="46"/>
  <c r="AH23" i="46"/>
  <c r="AT22" i="46"/>
  <c r="BG22" i="46" s="1"/>
  <c r="U23" i="46"/>
  <c r="BP21" i="46"/>
  <c r="AQ22" i="55"/>
  <c r="BP22" i="55" s="1"/>
  <c r="BQ21" i="55"/>
  <c r="BQ22" i="46"/>
  <c r="AE23" i="46"/>
  <c r="AL23" i="55"/>
  <c r="X23" i="55"/>
  <c r="AI23" i="46"/>
  <c r="AF23" i="46"/>
  <c r="AZ21" i="46"/>
  <c r="AA22" i="46"/>
  <c r="R23" i="46"/>
  <c r="BP22" i="46"/>
  <c r="K24" i="55"/>
  <c r="AW23" i="55" s="1"/>
  <c r="BJ23" i="55" s="1"/>
  <c r="BX22" i="55"/>
  <c r="BO22" i="55"/>
  <c r="BJ21" i="46"/>
  <c r="D24" i="46"/>
  <c r="AP23" i="46" s="1"/>
  <c r="BO23" i="46" s="1"/>
  <c r="S23" i="46"/>
  <c r="AM22" i="46"/>
  <c r="BJ22" i="55"/>
  <c r="BR21" i="55"/>
  <c r="AA22" i="55"/>
  <c r="Q23" i="55"/>
  <c r="X23" i="46"/>
  <c r="Z23" i="46"/>
  <c r="F24" i="46"/>
  <c r="AR23" i="46" s="1"/>
  <c r="BE23" i="46" s="1"/>
  <c r="BX21" i="46"/>
  <c r="BX22" i="46"/>
  <c r="AV22" i="46"/>
  <c r="BI22" i="46" s="1"/>
  <c r="Z23" i="55"/>
  <c r="AD23" i="46"/>
  <c r="AL23" i="46"/>
  <c r="R23" i="55"/>
  <c r="G24" i="46"/>
  <c r="AS23" i="46" s="1"/>
  <c r="BF23" i="46" s="1"/>
  <c r="E24" i="46"/>
  <c r="AD24" i="46" s="1"/>
  <c r="BU22" i="55"/>
  <c r="T23" i="55"/>
  <c r="BF22" i="46"/>
  <c r="BR22" i="46"/>
  <c r="BH22" i="55"/>
  <c r="T23" i="46"/>
  <c r="V23" i="55"/>
  <c r="BU21" i="55"/>
  <c r="M24" i="46"/>
  <c r="AY23" i="46" s="1"/>
  <c r="BL23" i="46" s="1"/>
  <c r="AM22" i="55"/>
  <c r="M24" i="55"/>
  <c r="AY23" i="55" s="1"/>
  <c r="BX23" i="55" s="1"/>
  <c r="J24" i="55"/>
  <c r="AV23" i="55" s="1"/>
  <c r="BI23" i="55" s="1"/>
  <c r="AZ21" i="55"/>
  <c r="G24" i="55"/>
  <c r="AS23" i="55" s="1"/>
  <c r="I24" i="55"/>
  <c r="V24" i="55" s="1"/>
  <c r="U23" i="55"/>
  <c r="AH23" i="55"/>
  <c r="J24" i="46"/>
  <c r="AV23" i="46" s="1"/>
  <c r="BU23" i="46" s="1"/>
  <c r="E24" i="55"/>
  <c r="AD24" i="55" s="1"/>
  <c r="AE23" i="55"/>
  <c r="BR21" i="46"/>
  <c r="AU22" i="46"/>
  <c r="BT22" i="46" s="1"/>
  <c r="N23" i="46"/>
  <c r="H24" i="46"/>
  <c r="U24" i="46" s="1"/>
  <c r="I24" i="46"/>
  <c r="AU23" i="46" s="1"/>
  <c r="BT23" i="46" s="1"/>
  <c r="K24" i="46"/>
  <c r="AW23" i="46" s="1"/>
  <c r="BJ23" i="46" s="1"/>
  <c r="AR22" i="55"/>
  <c r="BQ22" i="55" s="1"/>
  <c r="H24" i="55"/>
  <c r="AT23" i="55" s="1"/>
  <c r="AS22" i="55"/>
  <c r="BF22" i="55" s="1"/>
  <c r="BF21" i="46"/>
  <c r="S23" i="55"/>
  <c r="D24" i="55"/>
  <c r="AC24" i="55" s="1"/>
  <c r="F24" i="55"/>
  <c r="N23" i="55"/>
  <c r="AC23" i="55"/>
  <c r="L28" i="46" l="1"/>
  <c r="AK27" i="46"/>
  <c r="AX27" i="46"/>
  <c r="Y27" i="46"/>
  <c r="AK28" i="55"/>
  <c r="L29" i="55"/>
  <c r="Y28" i="55"/>
  <c r="BW26" i="55"/>
  <c r="BK26" i="55"/>
  <c r="AX26" i="46"/>
  <c r="AX27" i="55"/>
  <c r="BS22" i="46"/>
  <c r="R24" i="46"/>
  <c r="BD22" i="55"/>
  <c r="BO22" i="46"/>
  <c r="BG22" i="55"/>
  <c r="BV23" i="55"/>
  <c r="Q24" i="46"/>
  <c r="AH24" i="55"/>
  <c r="D25" i="46"/>
  <c r="AP24" i="46" s="1"/>
  <c r="BC24" i="46" s="1"/>
  <c r="BC23" i="46"/>
  <c r="BU22" i="46"/>
  <c r="BY21" i="46"/>
  <c r="K25" i="55"/>
  <c r="AW24" i="55" s="1"/>
  <c r="BV24" i="55" s="1"/>
  <c r="BM21" i="46"/>
  <c r="BY21" i="55"/>
  <c r="AT23" i="46"/>
  <c r="BS23" i="46" s="1"/>
  <c r="F25" i="46"/>
  <c r="AE25" i="46" s="1"/>
  <c r="AC24" i="46"/>
  <c r="AQ23" i="46"/>
  <c r="BD23" i="46" s="1"/>
  <c r="X24" i="55"/>
  <c r="Q24" i="55"/>
  <c r="BE22" i="55"/>
  <c r="AJ24" i="55"/>
  <c r="AE24" i="46"/>
  <c r="BQ23" i="46"/>
  <c r="BH22" i="46"/>
  <c r="BM22" i="46" s="1"/>
  <c r="AG24" i="46"/>
  <c r="BI23" i="46"/>
  <c r="X24" i="46"/>
  <c r="BX23" i="46"/>
  <c r="Z24" i="55"/>
  <c r="J25" i="55"/>
  <c r="AV24" i="55" s="1"/>
  <c r="BU24" i="55" s="1"/>
  <c r="BL23" i="55"/>
  <c r="BV23" i="46"/>
  <c r="W24" i="46"/>
  <c r="S24" i="46"/>
  <c r="M25" i="46"/>
  <c r="AL25" i="46" s="1"/>
  <c r="AL24" i="55"/>
  <c r="Z24" i="46"/>
  <c r="T24" i="46"/>
  <c r="AU23" i="55"/>
  <c r="BT23" i="55" s="1"/>
  <c r="BR23" i="46"/>
  <c r="AG24" i="55"/>
  <c r="AA23" i="46"/>
  <c r="AM23" i="46"/>
  <c r="AI24" i="46"/>
  <c r="AZ22" i="46"/>
  <c r="AJ24" i="46"/>
  <c r="AL24" i="46"/>
  <c r="AF24" i="46"/>
  <c r="K25" i="46"/>
  <c r="AJ25" i="46" s="1"/>
  <c r="E25" i="46"/>
  <c r="AD25" i="46" s="1"/>
  <c r="G25" i="46"/>
  <c r="AF25" i="46" s="1"/>
  <c r="I25" i="46"/>
  <c r="V25" i="46" s="1"/>
  <c r="AQ23" i="55"/>
  <c r="BP23" i="55" s="1"/>
  <c r="AI24" i="55"/>
  <c r="BU23" i="55"/>
  <c r="BR22" i="55"/>
  <c r="BY22" i="55" s="1"/>
  <c r="AA23" i="55"/>
  <c r="W24" i="55"/>
  <c r="AP23" i="55"/>
  <c r="BC23" i="55" s="1"/>
  <c r="T24" i="55"/>
  <c r="F25" i="55"/>
  <c r="S25" i="55" s="1"/>
  <c r="D25" i="55"/>
  <c r="Q25" i="55" s="1"/>
  <c r="BF23" i="55"/>
  <c r="BR23" i="55"/>
  <c r="AZ22" i="55"/>
  <c r="V24" i="46"/>
  <c r="R24" i="55"/>
  <c r="AF24" i="55"/>
  <c r="BH23" i="46"/>
  <c r="U24" i="55"/>
  <c r="E25" i="55"/>
  <c r="AQ24" i="55" s="1"/>
  <c r="BP24" i="55" s="1"/>
  <c r="G25" i="55"/>
  <c r="AS24" i="55" s="1"/>
  <c r="BR24" i="55" s="1"/>
  <c r="AM23" i="55"/>
  <c r="H25" i="55"/>
  <c r="AT24" i="55" s="1"/>
  <c r="BS24" i="55" s="1"/>
  <c r="AH24" i="46"/>
  <c r="J25" i="46"/>
  <c r="AV24" i="46" s="1"/>
  <c r="BU24" i="46" s="1"/>
  <c r="N24" i="46"/>
  <c r="H25" i="46"/>
  <c r="AG25" i="46" s="1"/>
  <c r="M25" i="55"/>
  <c r="AY24" i="55" s="1"/>
  <c r="BL24" i="55" s="1"/>
  <c r="AE24" i="55"/>
  <c r="N24" i="55"/>
  <c r="AR23" i="55"/>
  <c r="BQ23" i="55" s="1"/>
  <c r="S24" i="55"/>
  <c r="I25" i="55"/>
  <c r="AU24" i="55" s="1"/>
  <c r="BT24" i="55" s="1"/>
  <c r="BS23" i="55"/>
  <c r="BG23" i="55"/>
  <c r="AR24" i="55" l="1"/>
  <c r="BQ24" i="55" s="1"/>
  <c r="BW27" i="55"/>
  <c r="BK27" i="55"/>
  <c r="AK29" i="55"/>
  <c r="L30" i="55"/>
  <c r="Y29" i="55"/>
  <c r="BW26" i="46"/>
  <c r="BK26" i="46"/>
  <c r="AX28" i="55"/>
  <c r="BW27" i="46"/>
  <c r="BK27" i="46"/>
  <c r="AK28" i="46"/>
  <c r="L29" i="46"/>
  <c r="AX28" i="46" s="1"/>
  <c r="Y28" i="46"/>
  <c r="S25" i="46"/>
  <c r="AJ25" i="55"/>
  <c r="BO24" i="46"/>
  <c r="BM22" i="55"/>
  <c r="X25" i="55"/>
  <c r="BY22" i="46"/>
  <c r="AI25" i="55"/>
  <c r="BO23" i="55"/>
  <c r="BY23" i="55" s="1"/>
  <c r="AQ24" i="46"/>
  <c r="BP24" i="46" s="1"/>
  <c r="W25" i="55"/>
  <c r="AC25" i="46"/>
  <c r="BP23" i="46"/>
  <c r="Q25" i="46"/>
  <c r="AA24" i="46"/>
  <c r="AC25" i="55"/>
  <c r="BJ24" i="55"/>
  <c r="BG23" i="46"/>
  <c r="AZ23" i="46"/>
  <c r="AY24" i="46"/>
  <c r="BX24" i="46" s="1"/>
  <c r="AT24" i="46"/>
  <c r="BS24" i="46" s="1"/>
  <c r="AS24" i="46"/>
  <c r="BF24" i="46" s="1"/>
  <c r="AW24" i="46"/>
  <c r="BJ24" i="46" s="1"/>
  <c r="T25" i="46"/>
  <c r="AR24" i="46"/>
  <c r="BQ24" i="46" s="1"/>
  <c r="F26" i="46"/>
  <c r="AR25" i="46" s="1"/>
  <c r="BE25" i="46" s="1"/>
  <c r="AU24" i="46"/>
  <c r="BT24" i="46" s="1"/>
  <c r="BH23" i="55"/>
  <c r="T25" i="55"/>
  <c r="BD23" i="55"/>
  <c r="Z25" i="46"/>
  <c r="X25" i="46"/>
  <c r="AP24" i="55"/>
  <c r="BO24" i="55" s="1"/>
  <c r="U25" i="55"/>
  <c r="BG24" i="55"/>
  <c r="BF24" i="55"/>
  <c r="BI24" i="55"/>
  <c r="AI25" i="46"/>
  <c r="BI24" i="46"/>
  <c r="F26" i="55"/>
  <c r="AR25" i="55" s="1"/>
  <c r="BE25" i="55" s="1"/>
  <c r="AG25" i="55"/>
  <c r="AF25" i="55"/>
  <c r="AM24" i="55"/>
  <c r="AD25" i="55"/>
  <c r="D26" i="46"/>
  <c r="AC26" i="46" s="1"/>
  <c r="AH25" i="46"/>
  <c r="AM25" i="46" s="1"/>
  <c r="R25" i="46"/>
  <c r="J26" i="46"/>
  <c r="AV25" i="46" s="1"/>
  <c r="BU25" i="46" s="1"/>
  <c r="M26" i="46"/>
  <c r="AY25" i="46" s="1"/>
  <c r="BX25" i="46" s="1"/>
  <c r="U25" i="46"/>
  <c r="W25" i="46"/>
  <c r="AM24" i="46"/>
  <c r="AE25" i="55"/>
  <c r="V25" i="55"/>
  <c r="BH24" i="55"/>
  <c r="H26" i="46"/>
  <c r="AT25" i="46" s="1"/>
  <c r="I26" i="46"/>
  <c r="V26" i="46" s="1"/>
  <c r="E26" i="46"/>
  <c r="R26" i="46" s="1"/>
  <c r="G26" i="46"/>
  <c r="AS25" i="46" s="1"/>
  <c r="BR25" i="46" s="1"/>
  <c r="N25" i="46"/>
  <c r="K26" i="46"/>
  <c r="AJ26" i="46" s="1"/>
  <c r="AZ23" i="55"/>
  <c r="AA24" i="55"/>
  <c r="D26" i="55"/>
  <c r="AP25" i="55" s="1"/>
  <c r="BO25" i="55" s="1"/>
  <c r="BE24" i="55"/>
  <c r="BD24" i="55"/>
  <c r="BY23" i="46"/>
  <c r="M26" i="55"/>
  <c r="AL26" i="55" s="1"/>
  <c r="E26" i="55"/>
  <c r="AQ25" i="55" s="1"/>
  <c r="BD25" i="55" s="1"/>
  <c r="G26" i="55"/>
  <c r="AF26" i="55" s="1"/>
  <c r="R25" i="55"/>
  <c r="Z25" i="55"/>
  <c r="BX24" i="55"/>
  <c r="K26" i="55"/>
  <c r="AJ26" i="55" s="1"/>
  <c r="AL25" i="55"/>
  <c r="BE23" i="55"/>
  <c r="BM23" i="55" s="1"/>
  <c r="H26" i="55"/>
  <c r="U26" i="55" s="1"/>
  <c r="I26" i="55"/>
  <c r="V26" i="55" s="1"/>
  <c r="N25" i="55"/>
  <c r="J26" i="55"/>
  <c r="AH25" i="55"/>
  <c r="BM23" i="46"/>
  <c r="BF25" i="46"/>
  <c r="BW28" i="46" l="1"/>
  <c r="BK28" i="46"/>
  <c r="AK30" i="55"/>
  <c r="L31" i="55"/>
  <c r="Y30" i="55"/>
  <c r="L30" i="46"/>
  <c r="AK29" i="46"/>
  <c r="AX29" i="46"/>
  <c r="Y29" i="46"/>
  <c r="BW28" i="55"/>
  <c r="BK28" i="55"/>
  <c r="AX29" i="55"/>
  <c r="BC24" i="55"/>
  <c r="S26" i="55"/>
  <c r="BQ25" i="55"/>
  <c r="M27" i="55"/>
  <c r="AY26" i="55" s="1"/>
  <c r="BL26" i="55" s="1"/>
  <c r="BQ25" i="46"/>
  <c r="BR24" i="46"/>
  <c r="BD24" i="46"/>
  <c r="AE26" i="46"/>
  <c r="BV24" i="46"/>
  <c r="BG24" i="46"/>
  <c r="BL24" i="46"/>
  <c r="AZ24" i="46"/>
  <c r="BH24" i="46"/>
  <c r="Z26" i="46"/>
  <c r="BE24" i="46"/>
  <c r="AI26" i="46"/>
  <c r="S26" i="46"/>
  <c r="AY25" i="55"/>
  <c r="BX25" i="55" s="1"/>
  <c r="Z26" i="55"/>
  <c r="AP25" i="46"/>
  <c r="BO25" i="46" s="1"/>
  <c r="X26" i="46"/>
  <c r="Q26" i="46"/>
  <c r="BC25" i="55"/>
  <c r="Q26" i="55"/>
  <c r="AW25" i="46"/>
  <c r="BJ25" i="46" s="1"/>
  <c r="AF26" i="46"/>
  <c r="BL25" i="46"/>
  <c r="AU25" i="46"/>
  <c r="BH25" i="46" s="1"/>
  <c r="AW25" i="55"/>
  <c r="BV25" i="55" s="1"/>
  <c r="T26" i="55"/>
  <c r="AE26" i="55"/>
  <c r="AM25" i="55"/>
  <c r="W26" i="55"/>
  <c r="AQ25" i="46"/>
  <c r="BD25" i="46" s="1"/>
  <c r="F27" i="46"/>
  <c r="AR26" i="46" s="1"/>
  <c r="BE26" i="46" s="1"/>
  <c r="BI25" i="46"/>
  <c r="AH26" i="55"/>
  <c r="AD26" i="55"/>
  <c r="AZ24" i="55"/>
  <c r="BP25" i="55"/>
  <c r="W26" i="46"/>
  <c r="K27" i="46"/>
  <c r="AW26" i="46" s="1"/>
  <c r="T26" i="46"/>
  <c r="AL26" i="46"/>
  <c r="M27" i="46"/>
  <c r="AY26" i="46" s="1"/>
  <c r="BL26" i="46" s="1"/>
  <c r="AH26" i="46"/>
  <c r="D27" i="55"/>
  <c r="AP26" i="55" s="1"/>
  <c r="BO26" i="55" s="1"/>
  <c r="BY24" i="55"/>
  <c r="G27" i="46"/>
  <c r="AS26" i="46" s="1"/>
  <c r="J27" i="46"/>
  <c r="AV26" i="46" s="1"/>
  <c r="BU26" i="46" s="1"/>
  <c r="AA25" i="46"/>
  <c r="H27" i="46"/>
  <c r="AG27" i="46" s="1"/>
  <c r="D27" i="46"/>
  <c r="AC27" i="46" s="1"/>
  <c r="N26" i="46"/>
  <c r="AG26" i="46"/>
  <c r="AD26" i="46"/>
  <c r="AS25" i="55"/>
  <c r="BR25" i="55" s="1"/>
  <c r="X26" i="55"/>
  <c r="I27" i="46"/>
  <c r="AH27" i="46" s="1"/>
  <c r="E27" i="46"/>
  <c r="AQ26" i="46" s="1"/>
  <c r="BP26" i="46" s="1"/>
  <c r="U26" i="46"/>
  <c r="F27" i="55"/>
  <c r="AR26" i="55" s="1"/>
  <c r="N26" i="55"/>
  <c r="AC26" i="55"/>
  <c r="AA25" i="55"/>
  <c r="K27" i="55"/>
  <c r="AW26" i="55" s="1"/>
  <c r="BJ26" i="55" s="1"/>
  <c r="R26" i="55"/>
  <c r="AT25" i="55"/>
  <c r="BS25" i="55" s="1"/>
  <c r="E27" i="55"/>
  <c r="AQ26" i="55" s="1"/>
  <c r="BD26" i="55" s="1"/>
  <c r="G27" i="55"/>
  <c r="AS26" i="55" s="1"/>
  <c r="BF26" i="55" s="1"/>
  <c r="BM24" i="55"/>
  <c r="AU25" i="55"/>
  <c r="BH25" i="55" s="1"/>
  <c r="I27" i="55"/>
  <c r="AH27" i="55" s="1"/>
  <c r="AV25" i="55"/>
  <c r="BI25" i="55" s="1"/>
  <c r="AI26" i="55"/>
  <c r="J27" i="55"/>
  <c r="AV26" i="55" s="1"/>
  <c r="BI26" i="55" s="1"/>
  <c r="H27" i="55"/>
  <c r="AG26" i="55"/>
  <c r="BS25" i="46"/>
  <c r="BG25" i="46"/>
  <c r="AK31" i="55" l="1"/>
  <c r="L32" i="55"/>
  <c r="Y31" i="55"/>
  <c r="BW29" i="55"/>
  <c r="BK29" i="55"/>
  <c r="BW29" i="46"/>
  <c r="BK29" i="46"/>
  <c r="AK30" i="46"/>
  <c r="L31" i="46"/>
  <c r="Y30" i="46"/>
  <c r="AX30" i="55"/>
  <c r="J28" i="55"/>
  <c r="AV27" i="55" s="1"/>
  <c r="BI27" i="55" s="1"/>
  <c r="BX26" i="55"/>
  <c r="AE27" i="46"/>
  <c r="AL27" i="55"/>
  <c r="Z27" i="55"/>
  <c r="BJ25" i="55"/>
  <c r="T27" i="55"/>
  <c r="BP25" i="46"/>
  <c r="BY24" i="46"/>
  <c r="BL25" i="55"/>
  <c r="AC27" i="55"/>
  <c r="BM24" i="46"/>
  <c r="BQ26" i="46"/>
  <c r="BC26" i="55"/>
  <c r="BV25" i="46"/>
  <c r="T27" i="46"/>
  <c r="S27" i="55"/>
  <c r="BT25" i="46"/>
  <c r="AJ27" i="46"/>
  <c r="BC25" i="46"/>
  <c r="BM25" i="46" s="1"/>
  <c r="E28" i="55"/>
  <c r="AQ27" i="55" s="1"/>
  <c r="BD27" i="55" s="1"/>
  <c r="BI26" i="46"/>
  <c r="W27" i="46"/>
  <c r="X27" i="46"/>
  <c r="I28" i="46"/>
  <c r="V28" i="46" s="1"/>
  <c r="AZ25" i="46"/>
  <c r="X27" i="55"/>
  <c r="BU26" i="55"/>
  <c r="BV26" i="55"/>
  <c r="R27" i="55"/>
  <c r="V27" i="55"/>
  <c r="BF25" i="55"/>
  <c r="AL27" i="46"/>
  <c r="Q27" i="46"/>
  <c r="S27" i="46"/>
  <c r="V27" i="46"/>
  <c r="BX26" i="46"/>
  <c r="AM26" i="46"/>
  <c r="BJ26" i="46"/>
  <c r="BV26" i="46"/>
  <c r="R27" i="46"/>
  <c r="BD26" i="46"/>
  <c r="D28" i="46"/>
  <c r="Q28" i="46" s="1"/>
  <c r="H28" i="46"/>
  <c r="AG28" i="46" s="1"/>
  <c r="U27" i="46"/>
  <c r="BP26" i="55"/>
  <c r="K28" i="55"/>
  <c r="AW27" i="55" s="1"/>
  <c r="BJ27" i="55" s="1"/>
  <c r="M28" i="55"/>
  <c r="AY27" i="55" s="1"/>
  <c r="BX27" i="55" s="1"/>
  <c r="BF26" i="46"/>
  <c r="BR26" i="46"/>
  <c r="G28" i="55"/>
  <c r="AF28" i="55" s="1"/>
  <c r="Q27" i="55"/>
  <c r="AE27" i="55"/>
  <c r="AT26" i="46"/>
  <c r="BS26" i="46" s="1"/>
  <c r="AF27" i="46"/>
  <c r="AD27" i="46"/>
  <c r="Z27" i="46"/>
  <c r="BR26" i="55"/>
  <c r="AJ27" i="55"/>
  <c r="AI27" i="46"/>
  <c r="F28" i="46"/>
  <c r="AE28" i="46" s="1"/>
  <c r="M28" i="46"/>
  <c r="AY27" i="46" s="1"/>
  <c r="BX27" i="46" s="1"/>
  <c r="BT25" i="55"/>
  <c r="AA26" i="55"/>
  <c r="AA26" i="46"/>
  <c r="AU26" i="46"/>
  <c r="BT26" i="46" s="1"/>
  <c r="AP26" i="46"/>
  <c r="BC26" i="46" s="1"/>
  <c r="G28" i="46"/>
  <c r="AS27" i="46" s="1"/>
  <c r="BR27" i="46" s="1"/>
  <c r="E28" i="46"/>
  <c r="AQ27" i="46" s="1"/>
  <c r="BD27" i="46" s="1"/>
  <c r="K28" i="46"/>
  <c r="AW27" i="46" s="1"/>
  <c r="BV27" i="46" s="1"/>
  <c r="AU26" i="55"/>
  <c r="BH26" i="55" s="1"/>
  <c r="D28" i="55"/>
  <c r="Q28" i="55" s="1"/>
  <c r="F28" i="55"/>
  <c r="AD27" i="55"/>
  <c r="N27" i="46"/>
  <c r="J28" i="46"/>
  <c r="AV27" i="46" s="1"/>
  <c r="BU27" i="46" s="1"/>
  <c r="AZ25" i="55"/>
  <c r="BG25" i="55"/>
  <c r="BM25" i="55" s="1"/>
  <c r="W27" i="55"/>
  <c r="AF27" i="55"/>
  <c r="BU25" i="55"/>
  <c r="BY25" i="55" s="1"/>
  <c r="AI27" i="55"/>
  <c r="AG27" i="55"/>
  <c r="AM26" i="55"/>
  <c r="AT26" i="55"/>
  <c r="BS26" i="55" s="1"/>
  <c r="N27" i="55"/>
  <c r="H28" i="55"/>
  <c r="U28" i="55" s="1"/>
  <c r="I28" i="55"/>
  <c r="AH28" i="55" s="1"/>
  <c r="U27" i="55"/>
  <c r="BQ26" i="55"/>
  <c r="BE26" i="55"/>
  <c r="L32" i="46" l="1"/>
  <c r="AK31" i="46"/>
  <c r="AX31" i="46"/>
  <c r="Y31" i="46"/>
  <c r="AK32" i="55"/>
  <c r="L33" i="55"/>
  <c r="Y32" i="55"/>
  <c r="BW30" i="55"/>
  <c r="BK30" i="55"/>
  <c r="AX30" i="46"/>
  <c r="AX31" i="55"/>
  <c r="AI28" i="55"/>
  <c r="BP27" i="55"/>
  <c r="W28" i="55"/>
  <c r="BL27" i="55"/>
  <c r="Z28" i="55"/>
  <c r="BG26" i="55"/>
  <c r="R28" i="55"/>
  <c r="BG26" i="46"/>
  <c r="AD28" i="55"/>
  <c r="G29" i="55"/>
  <c r="AS28" i="55" s="1"/>
  <c r="BF28" i="55" s="1"/>
  <c r="BI27" i="46"/>
  <c r="BY25" i="46"/>
  <c r="Z28" i="46"/>
  <c r="BL27" i="46"/>
  <c r="X28" i="46"/>
  <c r="AF28" i="46"/>
  <c r="BH26" i="46"/>
  <c r="W28" i="46"/>
  <c r="BJ27" i="46"/>
  <c r="BF27" i="46"/>
  <c r="BV27" i="55"/>
  <c r="AA27" i="55"/>
  <c r="AH28" i="46"/>
  <c r="J29" i="46"/>
  <c r="AI29" i="46" s="1"/>
  <c r="AU27" i="46"/>
  <c r="BH27" i="46" s="1"/>
  <c r="AR27" i="46"/>
  <c r="BE27" i="46" s="1"/>
  <c r="F29" i="46"/>
  <c r="AE29" i="46" s="1"/>
  <c r="K29" i="46"/>
  <c r="AW28" i="46" s="1"/>
  <c r="AL28" i="55"/>
  <c r="AP27" i="55"/>
  <c r="BC27" i="55" s="1"/>
  <c r="E29" i="55"/>
  <c r="AQ28" i="55" s="1"/>
  <c r="BD28" i="55" s="1"/>
  <c r="AC28" i="55"/>
  <c r="AJ28" i="46"/>
  <c r="AL28" i="46"/>
  <c r="T28" i="46"/>
  <c r="AT27" i="46"/>
  <c r="BG27" i="46" s="1"/>
  <c r="U28" i="46"/>
  <c r="M29" i="55"/>
  <c r="AY28" i="55" s="1"/>
  <c r="BX28" i="55" s="1"/>
  <c r="AM27" i="46"/>
  <c r="AZ26" i="46"/>
  <c r="AS27" i="55"/>
  <c r="BR27" i="55" s="1"/>
  <c r="AR27" i="55"/>
  <c r="BQ27" i="55" s="1"/>
  <c r="T28" i="55"/>
  <c r="S28" i="55"/>
  <c r="BT26" i="55"/>
  <c r="I29" i="46"/>
  <c r="AU28" i="46" s="1"/>
  <c r="BT28" i="46" s="1"/>
  <c r="AA27" i="46"/>
  <c r="X28" i="55"/>
  <c r="BP27" i="46"/>
  <c r="AC28" i="46"/>
  <c r="AJ28" i="55"/>
  <c r="AE28" i="55"/>
  <c r="H29" i="46"/>
  <c r="AT28" i="46" s="1"/>
  <c r="BS28" i="46" s="1"/>
  <c r="AP27" i="46"/>
  <c r="BC27" i="46" s="1"/>
  <c r="R28" i="46"/>
  <c r="BO26" i="46"/>
  <c r="BY26" i="46" s="1"/>
  <c r="D29" i="46"/>
  <c r="AP28" i="46" s="1"/>
  <c r="BC28" i="46" s="1"/>
  <c r="S28" i="46"/>
  <c r="M29" i="46"/>
  <c r="AY28" i="46" s="1"/>
  <c r="BX28" i="46" s="1"/>
  <c r="AD28" i="46"/>
  <c r="E29" i="46"/>
  <c r="AQ28" i="46" s="1"/>
  <c r="BD28" i="46" s="1"/>
  <c r="G29" i="46"/>
  <c r="AS28" i="46" s="1"/>
  <c r="BR28" i="46" s="1"/>
  <c r="N28" i="46"/>
  <c r="D29" i="55"/>
  <c r="AC29" i="55" s="1"/>
  <c r="F29" i="55"/>
  <c r="AR28" i="55" s="1"/>
  <c r="BE28" i="55" s="1"/>
  <c r="AI28" i="46"/>
  <c r="BU27" i="55"/>
  <c r="V28" i="55"/>
  <c r="AU27" i="55"/>
  <c r="BT27" i="55" s="1"/>
  <c r="H29" i="55"/>
  <c r="U29" i="55" s="1"/>
  <c r="AM27" i="55"/>
  <c r="J29" i="55"/>
  <c r="AV28" i="55" s="1"/>
  <c r="BU28" i="55" s="1"/>
  <c r="BY26" i="55"/>
  <c r="AZ26" i="55"/>
  <c r="I29" i="55"/>
  <c r="V29" i="55" s="1"/>
  <c r="N28" i="55"/>
  <c r="AT27" i="55"/>
  <c r="AG28" i="55"/>
  <c r="K29" i="55"/>
  <c r="AW28" i="55" s="1"/>
  <c r="BJ28" i="55" s="1"/>
  <c r="BM26" i="55"/>
  <c r="BW31" i="55" l="1"/>
  <c r="BK31" i="55"/>
  <c r="AK33" i="55"/>
  <c r="L34" i="55"/>
  <c r="Y33" i="55"/>
  <c r="BW30" i="46"/>
  <c r="BK30" i="46"/>
  <c r="AX32" i="55"/>
  <c r="BW31" i="46"/>
  <c r="BK31" i="46"/>
  <c r="AK32" i="46"/>
  <c r="L33" i="46"/>
  <c r="AX32" i="46" s="1"/>
  <c r="Y32" i="46"/>
  <c r="BT27" i="46"/>
  <c r="BP28" i="55"/>
  <c r="AD29" i="55"/>
  <c r="E30" i="55"/>
  <c r="AQ29" i="55" s="1"/>
  <c r="BD29" i="55" s="1"/>
  <c r="T29" i="55"/>
  <c r="AR28" i="46"/>
  <c r="BQ28" i="46" s="1"/>
  <c r="BF28" i="46"/>
  <c r="AV28" i="46"/>
  <c r="BI28" i="46" s="1"/>
  <c r="BM26" i="46"/>
  <c r="BE27" i="55"/>
  <c r="AF29" i="55"/>
  <c r="R29" i="55"/>
  <c r="S29" i="46"/>
  <c r="BO27" i="46"/>
  <c r="W29" i="46"/>
  <c r="BS27" i="46"/>
  <c r="Q29" i="55"/>
  <c r="BO28" i="46"/>
  <c r="T29" i="46"/>
  <c r="BL28" i="55"/>
  <c r="Z29" i="55"/>
  <c r="X29" i="46"/>
  <c r="AL29" i="55"/>
  <c r="AH29" i="46"/>
  <c r="BH28" i="46"/>
  <c r="BO27" i="55"/>
  <c r="BQ27" i="46"/>
  <c r="BJ28" i="46"/>
  <c r="BV28" i="46"/>
  <c r="AJ29" i="46"/>
  <c r="BF27" i="55"/>
  <c r="AP28" i="55"/>
  <c r="BC28" i="55" s="1"/>
  <c r="G30" i="55"/>
  <c r="AS29" i="55" s="1"/>
  <c r="BF29" i="55" s="1"/>
  <c r="BR28" i="55"/>
  <c r="AT28" i="55"/>
  <c r="BG28" i="55" s="1"/>
  <c r="AI29" i="55"/>
  <c r="AZ27" i="55"/>
  <c r="AU28" i="55"/>
  <c r="BH28" i="55" s="1"/>
  <c r="BV28" i="55"/>
  <c r="F30" i="55"/>
  <c r="AR29" i="55" s="1"/>
  <c r="BE29" i="55" s="1"/>
  <c r="D30" i="55"/>
  <c r="AP29" i="55" s="1"/>
  <c r="BO29" i="55" s="1"/>
  <c r="AM28" i="55"/>
  <c r="AA28" i="55"/>
  <c r="F30" i="46"/>
  <c r="AR29" i="46" s="1"/>
  <c r="BQ29" i="46" s="1"/>
  <c r="AL29" i="46"/>
  <c r="BL28" i="46"/>
  <c r="U29" i="46"/>
  <c r="AZ27" i="46"/>
  <c r="AG29" i="55"/>
  <c r="M30" i="46"/>
  <c r="AY29" i="46" s="1"/>
  <c r="BX29" i="46" s="1"/>
  <c r="AC29" i="46"/>
  <c r="J30" i="46"/>
  <c r="AV29" i="46" s="1"/>
  <c r="BI29" i="46" s="1"/>
  <c r="V29" i="46"/>
  <c r="BG28" i="46"/>
  <c r="BP28" i="46"/>
  <c r="AA28" i="46"/>
  <c r="Z29" i="46"/>
  <c r="D30" i="46"/>
  <c r="AP29" i="46" s="1"/>
  <c r="BO29" i="46" s="1"/>
  <c r="N29" i="46"/>
  <c r="Q29" i="46"/>
  <c r="BQ28" i="55"/>
  <c r="BI28" i="55"/>
  <c r="AG29" i="46"/>
  <c r="K30" i="46"/>
  <c r="AW29" i="46" s="1"/>
  <c r="BJ29" i="46" s="1"/>
  <c r="AD29" i="46"/>
  <c r="AE29" i="55"/>
  <c r="K30" i="55"/>
  <c r="AW29" i="55" s="1"/>
  <c r="AM28" i="46"/>
  <c r="H30" i="46"/>
  <c r="AG30" i="46" s="1"/>
  <c r="I30" i="46"/>
  <c r="V30" i="46" s="1"/>
  <c r="AF29" i="46"/>
  <c r="E30" i="46"/>
  <c r="AD30" i="46" s="1"/>
  <c r="G30" i="46"/>
  <c r="AF30" i="46" s="1"/>
  <c r="BU28" i="46"/>
  <c r="R29" i="46"/>
  <c r="W29" i="55"/>
  <c r="S29" i="55"/>
  <c r="BH27" i="55"/>
  <c r="BS27" i="55"/>
  <c r="X29" i="55"/>
  <c r="M30" i="55"/>
  <c r="AY29" i="55" s="1"/>
  <c r="BX29" i="55" s="1"/>
  <c r="AH29" i="55"/>
  <c r="BG27" i="55"/>
  <c r="AJ29" i="55"/>
  <c r="H30" i="55"/>
  <c r="AG30" i="55" s="1"/>
  <c r="I30" i="55"/>
  <c r="AU29" i="55" s="1"/>
  <c r="BH29" i="55" s="1"/>
  <c r="N29" i="55"/>
  <c r="J30" i="55"/>
  <c r="AV29" i="55" s="1"/>
  <c r="BI29" i="55" s="1"/>
  <c r="BM27" i="46"/>
  <c r="BW32" i="46" l="1"/>
  <c r="BK32" i="46"/>
  <c r="AK34" i="55"/>
  <c r="L35" i="55"/>
  <c r="Y34" i="55"/>
  <c r="L34" i="46"/>
  <c r="AK33" i="46"/>
  <c r="AX33" i="46"/>
  <c r="Y33" i="46"/>
  <c r="BW32" i="55"/>
  <c r="BK32" i="55"/>
  <c r="AX33" i="55"/>
  <c r="BP29" i="55"/>
  <c r="AD30" i="55"/>
  <c r="R30" i="55"/>
  <c r="AZ28" i="46"/>
  <c r="BE28" i="46"/>
  <c r="BM28" i="46" s="1"/>
  <c r="S30" i="46"/>
  <c r="BL29" i="46"/>
  <c r="BO28" i="55"/>
  <c r="BQ29" i="55"/>
  <c r="AE30" i="55"/>
  <c r="BU29" i="46"/>
  <c r="BT28" i="55"/>
  <c r="BE29" i="46"/>
  <c r="BV29" i="46"/>
  <c r="W30" i="46"/>
  <c r="AE30" i="46"/>
  <c r="AC30" i="46"/>
  <c r="X30" i="46"/>
  <c r="AL30" i="46"/>
  <c r="BC29" i="46"/>
  <c r="AM29" i="46"/>
  <c r="BY27" i="46"/>
  <c r="S30" i="55"/>
  <c r="BY27" i="55"/>
  <c r="AC30" i="55"/>
  <c r="BR29" i="55"/>
  <c r="T30" i="46"/>
  <c r="Z30" i="55"/>
  <c r="F31" i="55"/>
  <c r="S31" i="55" s="1"/>
  <c r="AZ28" i="55"/>
  <c r="T30" i="55"/>
  <c r="BS28" i="55"/>
  <c r="BL29" i="55"/>
  <c r="AT29" i="55"/>
  <c r="BS29" i="55" s="1"/>
  <c r="D31" i="55"/>
  <c r="AP30" i="55" s="1"/>
  <c r="BO30" i="55" s="1"/>
  <c r="U30" i="55"/>
  <c r="AF30" i="55"/>
  <c r="BC29" i="55"/>
  <c r="F31" i="46"/>
  <c r="AR30" i="46" s="1"/>
  <c r="BQ30" i="46" s="1"/>
  <c r="D31" i="46"/>
  <c r="AC31" i="46" s="1"/>
  <c r="AH30" i="46"/>
  <c r="AA29" i="55"/>
  <c r="E31" i="55"/>
  <c r="R31" i="55" s="1"/>
  <c r="G31" i="55"/>
  <c r="AF31" i="55" s="1"/>
  <c r="Q30" i="55"/>
  <c r="AJ30" i="55"/>
  <c r="AM29" i="55"/>
  <c r="AQ29" i="46"/>
  <c r="BD29" i="46" s="1"/>
  <c r="R30" i="46"/>
  <c r="AI30" i="46"/>
  <c r="E31" i="46"/>
  <c r="AQ30" i="46" s="1"/>
  <c r="G31" i="46"/>
  <c r="AS30" i="46" s="1"/>
  <c r="Q30" i="46"/>
  <c r="K31" i="46"/>
  <c r="AW30" i="46" s="1"/>
  <c r="BJ30" i="46" s="1"/>
  <c r="AU29" i="46"/>
  <c r="BH29" i="46" s="1"/>
  <c r="AJ30" i="46"/>
  <c r="Z30" i="46"/>
  <c r="BY28" i="46"/>
  <c r="AA29" i="46"/>
  <c r="AL30" i="55"/>
  <c r="M31" i="46"/>
  <c r="AY30" i="46" s="1"/>
  <c r="BX30" i="46" s="1"/>
  <c r="BM27" i="55"/>
  <c r="BV29" i="55"/>
  <c r="BJ29" i="55"/>
  <c r="AS29" i="46"/>
  <c r="BR29" i="46" s="1"/>
  <c r="X30" i="55"/>
  <c r="BT29" i="55"/>
  <c r="J31" i="46"/>
  <c r="AV30" i="46" s="1"/>
  <c r="BU30" i="46" s="1"/>
  <c r="AT29" i="46"/>
  <c r="BG29" i="46" s="1"/>
  <c r="H31" i="46"/>
  <c r="AG31" i="46" s="1"/>
  <c r="U30" i="46"/>
  <c r="I31" i="46"/>
  <c r="V31" i="46" s="1"/>
  <c r="N30" i="46"/>
  <c r="AZ29" i="55"/>
  <c r="V30" i="55"/>
  <c r="W30" i="55"/>
  <c r="I31" i="55"/>
  <c r="V31" i="55" s="1"/>
  <c r="K31" i="55"/>
  <c r="AJ31" i="55" s="1"/>
  <c r="BU29" i="55"/>
  <c r="AI30" i="55"/>
  <c r="N30" i="55"/>
  <c r="M31" i="55"/>
  <c r="Z31" i="55" s="1"/>
  <c r="H31" i="55"/>
  <c r="K32" i="55" s="1"/>
  <c r="AH30" i="55"/>
  <c r="J31" i="55"/>
  <c r="AV30" i="55" s="1"/>
  <c r="BM28" i="55"/>
  <c r="AD31" i="55"/>
  <c r="X31" i="55"/>
  <c r="AK35" i="55" l="1"/>
  <c r="L36" i="55"/>
  <c r="Y35" i="55"/>
  <c r="BW33" i="55"/>
  <c r="BK33" i="55"/>
  <c r="BW33" i="46"/>
  <c r="BK33" i="46"/>
  <c r="L35" i="46"/>
  <c r="AK34" i="46"/>
  <c r="AX34" i="46"/>
  <c r="Y34" i="46"/>
  <c r="AX34" i="55"/>
  <c r="AE31" i="55"/>
  <c r="AR30" i="55"/>
  <c r="BE30" i="55" s="1"/>
  <c r="BG29" i="55"/>
  <c r="BM29" i="55" s="1"/>
  <c r="BP29" i="46"/>
  <c r="Q31" i="46"/>
  <c r="BE30" i="46"/>
  <c r="X31" i="46"/>
  <c r="AP30" i="46"/>
  <c r="BO30" i="46" s="1"/>
  <c r="BV30" i="46"/>
  <c r="AY30" i="55"/>
  <c r="BL30" i="55" s="1"/>
  <c r="AL31" i="55"/>
  <c r="AW30" i="55"/>
  <c r="BV30" i="55" s="1"/>
  <c r="T31" i="55"/>
  <c r="BY28" i="55"/>
  <c r="G32" i="55"/>
  <c r="T32" i="55" s="1"/>
  <c r="AF31" i="46"/>
  <c r="AA30" i="46"/>
  <c r="D32" i="46"/>
  <c r="AP31" i="46" s="1"/>
  <c r="BC31" i="46" s="1"/>
  <c r="BS29" i="46"/>
  <c r="AC31" i="55"/>
  <c r="E32" i="46"/>
  <c r="AQ31" i="46" s="1"/>
  <c r="BD31" i="46" s="1"/>
  <c r="BL30" i="46"/>
  <c r="AA30" i="55"/>
  <c r="AH31" i="46"/>
  <c r="BT29" i="46"/>
  <c r="R31" i="46"/>
  <c r="Z31" i="46"/>
  <c r="E32" i="55"/>
  <c r="AQ31" i="55" s="1"/>
  <c r="BD31" i="55" s="1"/>
  <c r="G32" i="46"/>
  <c r="AS31" i="46" s="1"/>
  <c r="BF31" i="46" s="1"/>
  <c r="S31" i="46"/>
  <c r="BF29" i="46"/>
  <c r="BM29" i="46" s="1"/>
  <c r="BC30" i="55"/>
  <c r="AD31" i="46"/>
  <c r="AL31" i="46"/>
  <c r="AT30" i="55"/>
  <c r="BG30" i="55" s="1"/>
  <c r="D32" i="55"/>
  <c r="AC32" i="55" s="1"/>
  <c r="F32" i="55"/>
  <c r="S32" i="55" s="1"/>
  <c r="Q31" i="55"/>
  <c r="H32" i="55"/>
  <c r="AT31" i="55" s="1"/>
  <c r="AQ30" i="55"/>
  <c r="BD30" i="55" s="1"/>
  <c r="F32" i="46"/>
  <c r="AR31" i="46" s="1"/>
  <c r="BQ31" i="46" s="1"/>
  <c r="AE31" i="46"/>
  <c r="J32" i="55"/>
  <c r="AV31" i="55" s="1"/>
  <c r="AM30" i="55"/>
  <c r="AM30" i="46"/>
  <c r="AZ29" i="46"/>
  <c r="AS30" i="55"/>
  <c r="BR30" i="55" s="1"/>
  <c r="J32" i="46"/>
  <c r="AV31" i="46" s="1"/>
  <c r="BI31" i="46" s="1"/>
  <c r="BF30" i="46"/>
  <c r="BR30" i="46"/>
  <c r="W31" i="46"/>
  <c r="AJ31" i="46"/>
  <c r="T31" i="46"/>
  <c r="M32" i="46"/>
  <c r="AY31" i="46" s="1"/>
  <c r="BL31" i="46" s="1"/>
  <c r="BI30" i="46"/>
  <c r="K32" i="46"/>
  <c r="AW31" i="46" s="1"/>
  <c r="BJ31" i="46" s="1"/>
  <c r="AU30" i="46"/>
  <c r="BH30" i="46" s="1"/>
  <c r="AI31" i="46"/>
  <c r="AT30" i="46"/>
  <c r="BG30" i="46" s="1"/>
  <c r="N31" i="46"/>
  <c r="H32" i="46"/>
  <c r="U32" i="46" s="1"/>
  <c r="I32" i="46"/>
  <c r="AU31" i="46" s="1"/>
  <c r="BH31" i="46" s="1"/>
  <c r="U31" i="46"/>
  <c r="AW31" i="55"/>
  <c r="BJ31" i="55" s="1"/>
  <c r="I32" i="55"/>
  <c r="AU31" i="55" s="1"/>
  <c r="BY29" i="55"/>
  <c r="AH31" i="55"/>
  <c r="AI31" i="55"/>
  <c r="U31" i="55"/>
  <c r="AU30" i="55"/>
  <c r="BT30" i="55" s="1"/>
  <c r="N31" i="55"/>
  <c r="M32" i="55"/>
  <c r="AY31" i="55" s="1"/>
  <c r="BX31" i="55" s="1"/>
  <c r="W31" i="55"/>
  <c r="AG31" i="55"/>
  <c r="BI30" i="55"/>
  <c r="BU30" i="55"/>
  <c r="X32" i="55"/>
  <c r="AJ32" i="55"/>
  <c r="BP30" i="46"/>
  <c r="BD30" i="46"/>
  <c r="AK36" i="55" l="1"/>
  <c r="L37" i="55"/>
  <c r="Y36" i="55"/>
  <c r="BW34" i="55"/>
  <c r="BK34" i="55"/>
  <c r="BW34" i="46"/>
  <c r="BK34" i="46"/>
  <c r="L36" i="46"/>
  <c r="AK35" i="46"/>
  <c r="AX35" i="46"/>
  <c r="Y35" i="46"/>
  <c r="AX35" i="55"/>
  <c r="BJ30" i="55"/>
  <c r="BQ30" i="55"/>
  <c r="BO31" i="46"/>
  <c r="AG32" i="55"/>
  <c r="BX31" i="46"/>
  <c r="Z32" i="46"/>
  <c r="AE32" i="46"/>
  <c r="BH30" i="55"/>
  <c r="BV31" i="46"/>
  <c r="AF32" i="46"/>
  <c r="BP31" i="46"/>
  <c r="BE31" i="46"/>
  <c r="W32" i="46"/>
  <c r="M33" i="46"/>
  <c r="AL33" i="46" s="1"/>
  <c r="BR31" i="46"/>
  <c r="X32" i="46"/>
  <c r="AD32" i="46"/>
  <c r="BX30" i="55"/>
  <c r="BY29" i="46"/>
  <c r="AI32" i="46"/>
  <c r="D33" i="46"/>
  <c r="AC33" i="46" s="1"/>
  <c r="S32" i="46"/>
  <c r="AJ32" i="46"/>
  <c r="AL32" i="46"/>
  <c r="R32" i="46"/>
  <c r="T32" i="46"/>
  <c r="AT31" i="46"/>
  <c r="BS31" i="46" s="1"/>
  <c r="AC32" i="46"/>
  <c r="BC30" i="46"/>
  <c r="AH32" i="55"/>
  <c r="BP31" i="55"/>
  <c r="W32" i="55"/>
  <c r="AF32" i="55"/>
  <c r="I33" i="55"/>
  <c r="AU32" i="55" s="1"/>
  <c r="BH32" i="55" s="1"/>
  <c r="F33" i="46"/>
  <c r="S33" i="46" s="1"/>
  <c r="BS30" i="46"/>
  <c r="Z32" i="55"/>
  <c r="BL31" i="55"/>
  <c r="AE32" i="55"/>
  <c r="BS30" i="55"/>
  <c r="AA31" i="55"/>
  <c r="J33" i="55"/>
  <c r="AV32" i="55" s="1"/>
  <c r="BI32" i="55" s="1"/>
  <c r="BI31" i="55"/>
  <c r="BU31" i="55"/>
  <c r="AS31" i="55"/>
  <c r="BF31" i="55" s="1"/>
  <c r="AI32" i="55"/>
  <c r="AR31" i="55"/>
  <c r="BE31" i="55" s="1"/>
  <c r="BF30" i="55"/>
  <c r="U32" i="55"/>
  <c r="H33" i="55"/>
  <c r="AT32" i="55" s="1"/>
  <c r="BG32" i="55" s="1"/>
  <c r="AM31" i="46"/>
  <c r="E33" i="46"/>
  <c r="AQ32" i="46" s="1"/>
  <c r="BP32" i="46" s="1"/>
  <c r="G33" i="46"/>
  <c r="AF33" i="46" s="1"/>
  <c r="Q32" i="46"/>
  <c r="AD32" i="55"/>
  <c r="AZ30" i="55"/>
  <c r="AH32" i="46"/>
  <c r="J33" i="46"/>
  <c r="AV32" i="46" s="1"/>
  <c r="BI32" i="46" s="1"/>
  <c r="F33" i="55"/>
  <c r="AR32" i="55" s="1"/>
  <c r="BQ32" i="55" s="1"/>
  <c r="BT31" i="46"/>
  <c r="AP31" i="55"/>
  <c r="BC31" i="55" s="1"/>
  <c r="R32" i="55"/>
  <c r="BP30" i="55"/>
  <c r="G33" i="55"/>
  <c r="AS32" i="55" s="1"/>
  <c r="BF32" i="55" s="1"/>
  <c r="Q32" i="55"/>
  <c r="M33" i="55"/>
  <c r="AY32" i="55" s="1"/>
  <c r="BL32" i="55" s="1"/>
  <c r="AL32" i="55"/>
  <c r="V32" i="55"/>
  <c r="K33" i="55"/>
  <c r="AW32" i="55" s="1"/>
  <c r="BV32" i="55" s="1"/>
  <c r="AM31" i="55"/>
  <c r="BU31" i="46"/>
  <c r="BV31" i="55"/>
  <c r="D33" i="55"/>
  <c r="AP32" i="55" s="1"/>
  <c r="BO32" i="55" s="1"/>
  <c r="E33" i="55"/>
  <c r="AQ32" i="55" s="1"/>
  <c r="BP32" i="55" s="1"/>
  <c r="N32" i="55"/>
  <c r="H33" i="46"/>
  <c r="AT32" i="46" s="1"/>
  <c r="BG32" i="46" s="1"/>
  <c r="BT30" i="46"/>
  <c r="V32" i="46"/>
  <c r="N32" i="46"/>
  <c r="AA31" i="46"/>
  <c r="I33" i="46"/>
  <c r="AU32" i="46" s="1"/>
  <c r="BH32" i="46" s="1"/>
  <c r="AG32" i="46"/>
  <c r="K33" i="46"/>
  <c r="AW32" i="46" s="1"/>
  <c r="BJ32" i="46" s="1"/>
  <c r="AZ30" i="46"/>
  <c r="BM30" i="46"/>
  <c r="BS31" i="55"/>
  <c r="BG31" i="55"/>
  <c r="BT31" i="55"/>
  <c r="BH31" i="55"/>
  <c r="AK37" i="55" l="1"/>
  <c r="L38" i="55"/>
  <c r="Y37" i="55"/>
  <c r="BW35" i="55"/>
  <c r="BK35" i="55"/>
  <c r="BW35" i="46"/>
  <c r="BK35" i="46"/>
  <c r="AK36" i="46"/>
  <c r="L37" i="46"/>
  <c r="Y36" i="46"/>
  <c r="AX36" i="55"/>
  <c r="Q33" i="46"/>
  <c r="Z33" i="46"/>
  <c r="BM30" i="55"/>
  <c r="BU32" i="46"/>
  <c r="U33" i="55"/>
  <c r="AY32" i="46"/>
  <c r="BX32" i="46" s="1"/>
  <c r="BS32" i="55"/>
  <c r="G34" i="46"/>
  <c r="AS33" i="46" s="1"/>
  <c r="BF33" i="46" s="1"/>
  <c r="Z33" i="55"/>
  <c r="AD33" i="46"/>
  <c r="BU32" i="55"/>
  <c r="AH33" i="55"/>
  <c r="BT32" i="55"/>
  <c r="BX32" i="55"/>
  <c r="BS32" i="46"/>
  <c r="AA32" i="46"/>
  <c r="U33" i="46"/>
  <c r="W33" i="46"/>
  <c r="BD32" i="46"/>
  <c r="R33" i="55"/>
  <c r="W33" i="55"/>
  <c r="BD32" i="55"/>
  <c r="T33" i="55"/>
  <c r="K34" i="55"/>
  <c r="AJ34" i="55" s="1"/>
  <c r="V33" i="55"/>
  <c r="BR32" i="55"/>
  <c r="AZ31" i="46"/>
  <c r="BQ31" i="55"/>
  <c r="AP32" i="46"/>
  <c r="BC32" i="46" s="1"/>
  <c r="E34" i="46"/>
  <c r="AQ33" i="46" s="1"/>
  <c r="BD33" i="46" s="1"/>
  <c r="AR32" i="46"/>
  <c r="BQ32" i="46" s="1"/>
  <c r="AE33" i="46"/>
  <c r="BG31" i="46"/>
  <c r="BM31" i="46" s="1"/>
  <c r="T33" i="46"/>
  <c r="BT32" i="46"/>
  <c r="E34" i="55"/>
  <c r="AQ33" i="55" s="1"/>
  <c r="BP33" i="55" s="1"/>
  <c r="AD33" i="55"/>
  <c r="AL33" i="55"/>
  <c r="AI33" i="55"/>
  <c r="AF33" i="55"/>
  <c r="AG33" i="55"/>
  <c r="J34" i="55"/>
  <c r="AV33" i="55" s="1"/>
  <c r="BU33" i="55" s="1"/>
  <c r="BY30" i="55"/>
  <c r="AG33" i="46"/>
  <c r="R33" i="46"/>
  <c r="AI33" i="46"/>
  <c r="D34" i="46"/>
  <c r="AP33" i="46" s="1"/>
  <c r="BC33" i="46" s="1"/>
  <c r="F34" i="46"/>
  <c r="AR33" i="46" s="1"/>
  <c r="BE33" i="46" s="1"/>
  <c r="BY31" i="46"/>
  <c r="BY30" i="46"/>
  <c r="AJ33" i="55"/>
  <c r="AZ31" i="55"/>
  <c r="BR31" i="55"/>
  <c r="Q33" i="55"/>
  <c r="H34" i="55"/>
  <c r="U34" i="55" s="1"/>
  <c r="AM32" i="55"/>
  <c r="G34" i="55"/>
  <c r="AF34" i="55" s="1"/>
  <c r="BE32" i="55"/>
  <c r="AS32" i="46"/>
  <c r="BR32" i="46" s="1"/>
  <c r="BJ32" i="55"/>
  <c r="BO31" i="55"/>
  <c r="AE33" i="55"/>
  <c r="I34" i="55"/>
  <c r="AH34" i="55" s="1"/>
  <c r="AA32" i="55"/>
  <c r="AM32" i="46"/>
  <c r="D34" i="55"/>
  <c r="AP33" i="55" s="1"/>
  <c r="BC33" i="55" s="1"/>
  <c r="F34" i="55"/>
  <c r="N33" i="55"/>
  <c r="AC33" i="55"/>
  <c r="X33" i="55"/>
  <c r="V33" i="46"/>
  <c r="S33" i="55"/>
  <c r="M34" i="55"/>
  <c r="AY33" i="55" s="1"/>
  <c r="BL33" i="55" s="1"/>
  <c r="J34" i="46"/>
  <c r="AV33" i="46" s="1"/>
  <c r="BI33" i="46" s="1"/>
  <c r="I34" i="46"/>
  <c r="AU33" i="46" s="1"/>
  <c r="BH33" i="46" s="1"/>
  <c r="BC32" i="55"/>
  <c r="BV32" i="46"/>
  <c r="K34" i="46"/>
  <c r="AJ34" i="46" s="1"/>
  <c r="AH33" i="46"/>
  <c r="X33" i="46"/>
  <c r="H34" i="46"/>
  <c r="AT33" i="46" s="1"/>
  <c r="BS33" i="46" s="1"/>
  <c r="AZ32" i="55"/>
  <c r="N33" i="46"/>
  <c r="AJ33" i="46"/>
  <c r="M34" i="46"/>
  <c r="AY33" i="46" s="1"/>
  <c r="BX33" i="46" s="1"/>
  <c r="BM31" i="55"/>
  <c r="T34" i="55"/>
  <c r="L38" i="46" l="1"/>
  <c r="AX37" i="46" s="1"/>
  <c r="AK37" i="46"/>
  <c r="Y37" i="46"/>
  <c r="AK38" i="55"/>
  <c r="L39" i="55"/>
  <c r="Y38" i="55"/>
  <c r="BW36" i="55"/>
  <c r="BK36" i="55"/>
  <c r="AX36" i="46"/>
  <c r="AX37" i="55"/>
  <c r="BQ33" i="46"/>
  <c r="X34" i="55"/>
  <c r="AW33" i="55"/>
  <c r="BJ33" i="55" s="1"/>
  <c r="BL32" i="46"/>
  <c r="AT33" i="55"/>
  <c r="BG33" i="55" s="1"/>
  <c r="AF34" i="46"/>
  <c r="H35" i="55"/>
  <c r="AG35" i="55" s="1"/>
  <c r="BO32" i="46"/>
  <c r="BY32" i="46" s="1"/>
  <c r="BO33" i="46"/>
  <c r="BM32" i="55"/>
  <c r="T34" i="46"/>
  <c r="BE32" i="46"/>
  <c r="S34" i="55"/>
  <c r="BY32" i="55"/>
  <c r="D35" i="46"/>
  <c r="Q35" i="46" s="1"/>
  <c r="BF32" i="46"/>
  <c r="BI33" i="55"/>
  <c r="R34" i="55"/>
  <c r="BD33" i="55"/>
  <c r="AE34" i="46"/>
  <c r="BP33" i="46"/>
  <c r="R34" i="46"/>
  <c r="K35" i="55"/>
  <c r="AW34" i="55" s="1"/>
  <c r="BV34" i="55" s="1"/>
  <c r="AL34" i="55"/>
  <c r="BX33" i="55"/>
  <c r="I35" i="55"/>
  <c r="AH35" i="55" s="1"/>
  <c r="V34" i="55"/>
  <c r="BY31" i="55"/>
  <c r="BO33" i="55"/>
  <c r="S34" i="46"/>
  <c r="AI34" i="55"/>
  <c r="AD34" i="46"/>
  <c r="AD34" i="55"/>
  <c r="F35" i="46"/>
  <c r="S35" i="46" s="1"/>
  <c r="Q34" i="46"/>
  <c r="BR33" i="46"/>
  <c r="AI34" i="46"/>
  <c r="AC34" i="55"/>
  <c r="BG33" i="46"/>
  <c r="W34" i="55"/>
  <c r="J35" i="46"/>
  <c r="W35" i="46" s="1"/>
  <c r="E35" i="46"/>
  <c r="G35" i="46"/>
  <c r="AS34" i="46" s="1"/>
  <c r="BR34" i="46" s="1"/>
  <c r="AC34" i="46"/>
  <c r="V34" i="46"/>
  <c r="AZ32" i="46"/>
  <c r="BT33" i="46"/>
  <c r="AA33" i="46"/>
  <c r="J35" i="55"/>
  <c r="AV34" i="55" s="1"/>
  <c r="BU34" i="55" s="1"/>
  <c r="AR33" i="55"/>
  <c r="BQ33" i="55" s="1"/>
  <c r="Z34" i="55"/>
  <c r="AE34" i="55"/>
  <c r="M35" i="55"/>
  <c r="AY34" i="55" s="1"/>
  <c r="BX34" i="55" s="1"/>
  <c r="AU33" i="55"/>
  <c r="BT33" i="55" s="1"/>
  <c r="AS33" i="55"/>
  <c r="BR33" i="55" s="1"/>
  <c r="AG34" i="55"/>
  <c r="AA33" i="55"/>
  <c r="D35" i="55"/>
  <c r="AP34" i="55" s="1"/>
  <c r="BO34" i="55" s="1"/>
  <c r="AM33" i="55"/>
  <c r="E35" i="55"/>
  <c r="R35" i="55" s="1"/>
  <c r="N34" i="55"/>
  <c r="X34" i="46"/>
  <c r="BU33" i="46"/>
  <c r="AM33" i="46"/>
  <c r="AW33" i="46"/>
  <c r="BV33" i="46" s="1"/>
  <c r="W34" i="46"/>
  <c r="F35" i="55"/>
  <c r="AR34" i="55" s="1"/>
  <c r="BQ34" i="55" s="1"/>
  <c r="G35" i="55"/>
  <c r="T35" i="55" s="1"/>
  <c r="Q34" i="55"/>
  <c r="H35" i="46"/>
  <c r="U35" i="46" s="1"/>
  <c r="AG34" i="46"/>
  <c r="I35" i="46"/>
  <c r="AH35" i="46" s="1"/>
  <c r="AH34" i="46"/>
  <c r="U34" i="46"/>
  <c r="K35" i="46"/>
  <c r="AJ35" i="46" s="1"/>
  <c r="Z34" i="46"/>
  <c r="BL33" i="46"/>
  <c r="M35" i="46"/>
  <c r="AY34" i="46" s="1"/>
  <c r="BX34" i="46" s="1"/>
  <c r="N34" i="46"/>
  <c r="AL34" i="46"/>
  <c r="BW37" i="46" l="1"/>
  <c r="BK37" i="46"/>
  <c r="BW37" i="55"/>
  <c r="BK37" i="55"/>
  <c r="AK39" i="55"/>
  <c r="L40" i="55"/>
  <c r="Y39" i="55"/>
  <c r="BW36" i="46"/>
  <c r="BK36" i="46"/>
  <c r="AX38" i="55"/>
  <c r="AK38" i="46"/>
  <c r="L39" i="46"/>
  <c r="AX38" i="46" s="1"/>
  <c r="Y38" i="46"/>
  <c r="AE35" i="46"/>
  <c r="BV33" i="55"/>
  <c r="AC35" i="46"/>
  <c r="U35" i="55"/>
  <c r="BS33" i="55"/>
  <c r="AT34" i="55"/>
  <c r="BS34" i="55" s="1"/>
  <c r="BM32" i="46"/>
  <c r="BE34" i="55"/>
  <c r="AW34" i="46"/>
  <c r="BJ34" i="46" s="1"/>
  <c r="S35" i="55"/>
  <c r="AI35" i="55"/>
  <c r="BJ34" i="55"/>
  <c r="X35" i="55"/>
  <c r="AI35" i="46"/>
  <c r="F36" i="46"/>
  <c r="S36" i="46" s="1"/>
  <c r="AV34" i="46"/>
  <c r="BI34" i="46" s="1"/>
  <c r="AP34" i="46"/>
  <c r="BO34" i="46" s="1"/>
  <c r="E36" i="46"/>
  <c r="AQ35" i="46" s="1"/>
  <c r="BD35" i="46" s="1"/>
  <c r="V35" i="55"/>
  <c r="AJ35" i="55"/>
  <c r="BL34" i="55"/>
  <c r="BE33" i="55"/>
  <c r="X35" i="46"/>
  <c r="AZ33" i="46"/>
  <c r="BH33" i="55"/>
  <c r="BJ33" i="46"/>
  <c r="BM33" i="46" s="1"/>
  <c r="AD35" i="46"/>
  <c r="K36" i="55"/>
  <c r="AW35" i="55" s="1"/>
  <c r="BV35" i="55" s="1"/>
  <c r="D36" i="46"/>
  <c r="Q36" i="46" s="1"/>
  <c r="AZ33" i="55"/>
  <c r="AU34" i="55"/>
  <c r="BH34" i="55" s="1"/>
  <c r="J36" i="55"/>
  <c r="W36" i="55" s="1"/>
  <c r="AM34" i="55"/>
  <c r="BC34" i="55"/>
  <c r="BF33" i="55"/>
  <c r="E36" i="55"/>
  <c r="AQ35" i="55" s="1"/>
  <c r="BD35" i="55" s="1"/>
  <c r="Z35" i="55"/>
  <c r="AF35" i="46"/>
  <c r="BI34" i="55"/>
  <c r="BF34" i="46"/>
  <c r="BY33" i="46"/>
  <c r="AQ34" i="46"/>
  <c r="BD34" i="46" s="1"/>
  <c r="R35" i="46"/>
  <c r="AR34" i="46"/>
  <c r="BE34" i="46" s="1"/>
  <c r="G36" i="46"/>
  <c r="AF36" i="46" s="1"/>
  <c r="AM34" i="46"/>
  <c r="W35" i="55"/>
  <c r="AC35" i="55"/>
  <c r="AL35" i="55"/>
  <c r="AV35" i="55"/>
  <c r="BU35" i="55" s="1"/>
  <c r="AA34" i="55"/>
  <c r="J36" i="46"/>
  <c r="AV35" i="46" s="1"/>
  <c r="BI35" i="46" s="1"/>
  <c r="T35" i="46"/>
  <c r="V35" i="46"/>
  <c r="AS35" i="46"/>
  <c r="BR35" i="46" s="1"/>
  <c r="G36" i="55"/>
  <c r="AS35" i="55" s="1"/>
  <c r="Q35" i="55"/>
  <c r="AD35" i="55"/>
  <c r="AU34" i="46"/>
  <c r="BT34" i="46" s="1"/>
  <c r="AS34" i="55"/>
  <c r="BF34" i="55" s="1"/>
  <c r="H36" i="46"/>
  <c r="U36" i="46" s="1"/>
  <c r="N35" i="55"/>
  <c r="AE35" i="55"/>
  <c r="M36" i="55"/>
  <c r="AY35" i="55" s="1"/>
  <c r="BL35" i="55" s="1"/>
  <c r="I36" i="55"/>
  <c r="V36" i="55" s="1"/>
  <c r="AA34" i="46"/>
  <c r="K36" i="46"/>
  <c r="AW35" i="46" s="1"/>
  <c r="BV35" i="46" s="1"/>
  <c r="AQ34" i="55"/>
  <c r="BP34" i="55" s="1"/>
  <c r="F36" i="55"/>
  <c r="S36" i="55" s="1"/>
  <c r="D36" i="55"/>
  <c r="AC36" i="55" s="1"/>
  <c r="AT34" i="46"/>
  <c r="BS34" i="46" s="1"/>
  <c r="AF35" i="55"/>
  <c r="H36" i="55"/>
  <c r="K37" i="55" s="1"/>
  <c r="I36" i="46"/>
  <c r="AU35" i="46" s="1"/>
  <c r="BH35" i="46" s="1"/>
  <c r="AG35" i="46"/>
  <c r="Z35" i="46"/>
  <c r="N35" i="46"/>
  <c r="M36" i="46"/>
  <c r="AY35" i="46" s="1"/>
  <c r="BL35" i="46" s="1"/>
  <c r="BL34" i="46"/>
  <c r="AL35" i="46"/>
  <c r="BW38" i="46" l="1"/>
  <c r="BK38" i="46"/>
  <c r="AK40" i="55"/>
  <c r="L41" i="55"/>
  <c r="Y40" i="55"/>
  <c r="L40" i="46"/>
  <c r="AK39" i="46"/>
  <c r="AX39" i="46"/>
  <c r="Y39" i="46"/>
  <c r="BW38" i="55"/>
  <c r="BK38" i="55"/>
  <c r="AX39" i="55"/>
  <c r="BP34" i="46"/>
  <c r="BY33" i="55"/>
  <c r="AD36" i="55"/>
  <c r="BG34" i="55"/>
  <c r="BV34" i="46"/>
  <c r="BJ35" i="46"/>
  <c r="AR35" i="46"/>
  <c r="BQ35" i="46" s="1"/>
  <c r="BT34" i="55"/>
  <c r="BC34" i="46"/>
  <c r="BH34" i="46"/>
  <c r="AE36" i="46"/>
  <c r="BI35" i="55"/>
  <c r="AA35" i="55"/>
  <c r="BP35" i="46"/>
  <c r="D37" i="46"/>
  <c r="AC37" i="46" s="1"/>
  <c r="AD36" i="46"/>
  <c r="BU35" i="46"/>
  <c r="BU34" i="46"/>
  <c r="AP35" i="46"/>
  <c r="BO35" i="46" s="1"/>
  <c r="T36" i="46"/>
  <c r="AT35" i="46"/>
  <c r="BS35" i="46" s="1"/>
  <c r="AC36" i="46"/>
  <c r="BF35" i="46"/>
  <c r="BR34" i="55"/>
  <c r="AJ36" i="55"/>
  <c r="BJ35" i="55"/>
  <c r="AI36" i="55"/>
  <c r="BP35" i="55"/>
  <c r="BX35" i="46"/>
  <c r="BX35" i="55"/>
  <c r="R36" i="46"/>
  <c r="AH36" i="46"/>
  <c r="F37" i="46"/>
  <c r="S37" i="46" s="1"/>
  <c r="AL36" i="46"/>
  <c r="AI36" i="46"/>
  <c r="BQ34" i="46"/>
  <c r="M37" i="55"/>
  <c r="AY36" i="55" s="1"/>
  <c r="BX36" i="55" s="1"/>
  <c r="X36" i="55"/>
  <c r="R36" i="55"/>
  <c r="T36" i="55"/>
  <c r="AW36" i="55"/>
  <c r="BV36" i="55" s="1"/>
  <c r="BM33" i="55"/>
  <c r="X36" i="46"/>
  <c r="AZ34" i="46"/>
  <c r="E37" i="46"/>
  <c r="AQ36" i="46" s="1"/>
  <c r="BP36" i="46" s="1"/>
  <c r="G37" i="46"/>
  <c r="AS36" i="46" s="1"/>
  <c r="BR36" i="46" s="1"/>
  <c r="AH36" i="55"/>
  <c r="BG34" i="46"/>
  <c r="I37" i="46"/>
  <c r="AU36" i="46" s="1"/>
  <c r="BT36" i="46" s="1"/>
  <c r="BT35" i="46"/>
  <c r="AU35" i="55"/>
  <c r="BH35" i="55" s="1"/>
  <c r="J37" i="55"/>
  <c r="AV36" i="55" s="1"/>
  <c r="BI36" i="55" s="1"/>
  <c r="Z36" i="46"/>
  <c r="W36" i="46"/>
  <c r="V36" i="46"/>
  <c r="J37" i="46"/>
  <c r="AV36" i="46" s="1"/>
  <c r="BU36" i="46" s="1"/>
  <c r="AT35" i="55"/>
  <c r="BS35" i="55" s="1"/>
  <c r="AG36" i="55"/>
  <c r="E37" i="55"/>
  <c r="AQ36" i="55" s="1"/>
  <c r="BP36" i="55" s="1"/>
  <c r="Q36" i="55"/>
  <c r="H37" i="55"/>
  <c r="AT36" i="55" s="1"/>
  <c r="BG36" i="55" s="1"/>
  <c r="AM35" i="55"/>
  <c r="AZ34" i="55"/>
  <c r="Z36" i="55"/>
  <c r="AF36" i="55"/>
  <c r="BD34" i="55"/>
  <c r="D37" i="55"/>
  <c r="AC37" i="55" s="1"/>
  <c r="AM35" i="46"/>
  <c r="H37" i="46"/>
  <c r="AT36" i="46" s="1"/>
  <c r="BG36" i="46" s="1"/>
  <c r="AA35" i="46"/>
  <c r="N36" i="55"/>
  <c r="AJ36" i="46"/>
  <c r="AG36" i="46"/>
  <c r="K37" i="46"/>
  <c r="AW36" i="46" s="1"/>
  <c r="BV36" i="46" s="1"/>
  <c r="N36" i="46"/>
  <c r="M37" i="46"/>
  <c r="AY36" i="46" s="1"/>
  <c r="BX36" i="46" s="1"/>
  <c r="AL36" i="55"/>
  <c r="AP35" i="55"/>
  <c r="BO35" i="55" s="1"/>
  <c r="G37" i="55"/>
  <c r="AS36" i="55" s="1"/>
  <c r="BR36" i="55" s="1"/>
  <c r="F37" i="55"/>
  <c r="AR36" i="55" s="1"/>
  <c r="BQ36" i="55" s="1"/>
  <c r="I37" i="55"/>
  <c r="AU36" i="55" s="1"/>
  <c r="BH36" i="55" s="1"/>
  <c r="AR35" i="55"/>
  <c r="BQ35" i="55" s="1"/>
  <c r="U36" i="55"/>
  <c r="AE36" i="55"/>
  <c r="BE35" i="46"/>
  <c r="BR35" i="55"/>
  <c r="BF35" i="55"/>
  <c r="X37" i="55"/>
  <c r="AJ37" i="55"/>
  <c r="AK41" i="55" l="1"/>
  <c r="L42" i="55"/>
  <c r="Y41" i="55"/>
  <c r="BW39" i="55"/>
  <c r="BK39" i="55"/>
  <c r="BW39" i="46"/>
  <c r="BK39" i="46"/>
  <c r="AK40" i="46"/>
  <c r="L41" i="46"/>
  <c r="Y40" i="46"/>
  <c r="AX40" i="55"/>
  <c r="BY34" i="55"/>
  <c r="BM34" i="55"/>
  <c r="AZ35" i="46"/>
  <c r="BY34" i="46"/>
  <c r="BU36" i="55"/>
  <c r="BE36" i="55"/>
  <c r="BG35" i="46"/>
  <c r="Q37" i="46"/>
  <c r="AP36" i="46"/>
  <c r="BO36" i="46" s="1"/>
  <c r="BJ36" i="55"/>
  <c r="BT35" i="55"/>
  <c r="BM34" i="46"/>
  <c r="AE37" i="55"/>
  <c r="T37" i="46"/>
  <c r="AR36" i="46"/>
  <c r="BQ36" i="46" s="1"/>
  <c r="BH36" i="46"/>
  <c r="BC35" i="46"/>
  <c r="AE37" i="46"/>
  <c r="V37" i="46"/>
  <c r="D38" i="46"/>
  <c r="Q38" i="46" s="1"/>
  <c r="AA36" i="46"/>
  <c r="AG37" i="46"/>
  <c r="AD37" i="46"/>
  <c r="BL36" i="55"/>
  <c r="BD36" i="46"/>
  <c r="Z37" i="55"/>
  <c r="F38" i="46"/>
  <c r="S38" i="46" s="1"/>
  <c r="AL37" i="55"/>
  <c r="BG35" i="55"/>
  <c r="BI36" i="46"/>
  <c r="BF36" i="46"/>
  <c r="AI37" i="55"/>
  <c r="AI37" i="46"/>
  <c r="BL36" i="46"/>
  <c r="AF37" i="46"/>
  <c r="Z37" i="46"/>
  <c r="M38" i="46"/>
  <c r="AY37" i="46" s="1"/>
  <c r="BL37" i="46" s="1"/>
  <c r="X37" i="46"/>
  <c r="BJ36" i="46"/>
  <c r="U37" i="55"/>
  <c r="AP36" i="55"/>
  <c r="BC36" i="55" s="1"/>
  <c r="G38" i="55"/>
  <c r="AF38" i="55" s="1"/>
  <c r="AG37" i="55"/>
  <c r="AH37" i="46"/>
  <c r="R37" i="46"/>
  <c r="R37" i="55"/>
  <c r="BS36" i="55"/>
  <c r="H38" i="46"/>
  <c r="AT37" i="46" s="1"/>
  <c r="BG37" i="46" s="1"/>
  <c r="I38" i="46"/>
  <c r="AU37" i="46" s="1"/>
  <c r="BT37" i="46" s="1"/>
  <c r="E38" i="46"/>
  <c r="AQ37" i="46" s="1"/>
  <c r="BP37" i="46" s="1"/>
  <c r="G38" i="46"/>
  <c r="AS37" i="46" s="1"/>
  <c r="BR37" i="46" s="1"/>
  <c r="W37" i="55"/>
  <c r="AL37" i="46"/>
  <c r="W37" i="46"/>
  <c r="AJ37" i="46"/>
  <c r="AM36" i="46"/>
  <c r="BC35" i="55"/>
  <c r="BE35" i="55"/>
  <c r="K38" i="55"/>
  <c r="AW37" i="55" s="1"/>
  <c r="BJ37" i="55" s="1"/>
  <c r="M38" i="55"/>
  <c r="AY37" i="55" s="1"/>
  <c r="BL37" i="55" s="1"/>
  <c r="J38" i="46"/>
  <c r="AV37" i="46" s="1"/>
  <c r="BU37" i="46" s="1"/>
  <c r="BS36" i="46"/>
  <c r="E38" i="55"/>
  <c r="AQ37" i="55" s="1"/>
  <c r="BP37" i="55" s="1"/>
  <c r="Q37" i="55"/>
  <c r="BD36" i="55"/>
  <c r="V37" i="55"/>
  <c r="T37" i="55"/>
  <c r="U37" i="46"/>
  <c r="K38" i="46"/>
  <c r="X38" i="46" s="1"/>
  <c r="AD37" i="55"/>
  <c r="D38" i="55"/>
  <c r="AC38" i="55" s="1"/>
  <c r="F38" i="55"/>
  <c r="AR37" i="55" s="1"/>
  <c r="N37" i="46"/>
  <c r="BF36" i="55"/>
  <c r="N37" i="55"/>
  <c r="BT36" i="55"/>
  <c r="AA36" i="55"/>
  <c r="S37" i="55"/>
  <c r="AZ35" i="55"/>
  <c r="AM36" i="55"/>
  <c r="J38" i="55"/>
  <c r="W38" i="55" s="1"/>
  <c r="AH37" i="55"/>
  <c r="H38" i="55"/>
  <c r="AG38" i="55" s="1"/>
  <c r="I38" i="55"/>
  <c r="V38" i="55" s="1"/>
  <c r="AF37" i="55"/>
  <c r="AS37" i="55"/>
  <c r="BR37" i="55" s="1"/>
  <c r="BY35" i="55"/>
  <c r="AC38" i="46"/>
  <c r="BC36" i="46"/>
  <c r="BY35" i="46"/>
  <c r="L42" i="46" l="1"/>
  <c r="AX41" i="46" s="1"/>
  <c r="AK41" i="46"/>
  <c r="Y41" i="46"/>
  <c r="AK42" i="55"/>
  <c r="L43" i="55"/>
  <c r="Y42" i="55"/>
  <c r="BW40" i="55"/>
  <c r="BK40" i="55"/>
  <c r="AX40" i="46"/>
  <c r="AX41" i="55"/>
  <c r="BM35" i="46"/>
  <c r="BV37" i="55"/>
  <c r="BX37" i="55"/>
  <c r="AL38" i="55"/>
  <c r="BX37" i="46"/>
  <c r="AI38" i="46"/>
  <c r="AE38" i="46"/>
  <c r="BE36" i="46"/>
  <c r="BM36" i="46" s="1"/>
  <c r="AR37" i="46"/>
  <c r="BE37" i="46" s="1"/>
  <c r="AZ36" i="46"/>
  <c r="Z38" i="46"/>
  <c r="BF37" i="46"/>
  <c r="AP37" i="46"/>
  <c r="BC37" i="46" s="1"/>
  <c r="T38" i="55"/>
  <c r="E39" i="46"/>
  <c r="AQ38" i="46" s="1"/>
  <c r="BD38" i="46" s="1"/>
  <c r="BD37" i="55"/>
  <c r="BO36" i="55"/>
  <c r="BY36" i="55" s="1"/>
  <c r="AH38" i="46"/>
  <c r="AF38" i="46"/>
  <c r="M39" i="46"/>
  <c r="AY38" i="46" s="1"/>
  <c r="BL38" i="46" s="1"/>
  <c r="N38" i="46"/>
  <c r="G39" i="55"/>
  <c r="AS38" i="55" s="1"/>
  <c r="BR38" i="55" s="1"/>
  <c r="AJ38" i="46"/>
  <c r="AM37" i="46"/>
  <c r="AW37" i="46"/>
  <c r="BV37" i="46" s="1"/>
  <c r="T38" i="46"/>
  <c r="AL38" i="46"/>
  <c r="AP37" i="55"/>
  <c r="BO37" i="55" s="1"/>
  <c r="AD38" i="55"/>
  <c r="W38" i="46"/>
  <c r="AZ36" i="55"/>
  <c r="AJ38" i="55"/>
  <c r="V38" i="46"/>
  <c r="F39" i="55"/>
  <c r="AR38" i="55" s="1"/>
  <c r="Q38" i="55"/>
  <c r="BH37" i="46"/>
  <c r="BI37" i="46"/>
  <c r="S38" i="55"/>
  <c r="J39" i="46"/>
  <c r="AV38" i="46" s="1"/>
  <c r="BU38" i="46" s="1"/>
  <c r="AA37" i="46"/>
  <c r="R38" i="46"/>
  <c r="BD37" i="46"/>
  <c r="BS37" i="46"/>
  <c r="I39" i="46"/>
  <c r="V39" i="46" s="1"/>
  <c r="G39" i="46"/>
  <c r="AS38" i="46" s="1"/>
  <c r="BF38" i="46" s="1"/>
  <c r="AG38" i="46"/>
  <c r="U38" i="55"/>
  <c r="BM36" i="55"/>
  <c r="R38" i="55"/>
  <c r="AT37" i="55"/>
  <c r="BS37" i="55" s="1"/>
  <c r="X38" i="55"/>
  <c r="E39" i="55"/>
  <c r="AQ38" i="55" s="1"/>
  <c r="BP38" i="55" s="1"/>
  <c r="D39" i="55"/>
  <c r="Q39" i="55" s="1"/>
  <c r="AD38" i="46"/>
  <c r="H39" i="46"/>
  <c r="AG39" i="46" s="1"/>
  <c r="F39" i="46"/>
  <c r="AR38" i="46" s="1"/>
  <c r="BQ38" i="46" s="1"/>
  <c r="D39" i="46"/>
  <c r="Q39" i="46" s="1"/>
  <c r="U38" i="46"/>
  <c r="K39" i="46"/>
  <c r="AJ39" i="46" s="1"/>
  <c r="M39" i="55"/>
  <c r="AY38" i="55" s="1"/>
  <c r="BX38" i="55" s="1"/>
  <c r="BM35" i="55"/>
  <c r="AA37" i="55"/>
  <c r="BQ37" i="55"/>
  <c r="BE37" i="55"/>
  <c r="Z38" i="55"/>
  <c r="AI38" i="55"/>
  <c r="AE38" i="55"/>
  <c r="K39" i="55"/>
  <c r="X39" i="55" s="1"/>
  <c r="H39" i="55"/>
  <c r="AT38" i="55" s="1"/>
  <c r="BG38" i="55" s="1"/>
  <c r="N38" i="55"/>
  <c r="BF37" i="55"/>
  <c r="AM37" i="55"/>
  <c r="AH38" i="55"/>
  <c r="AU37" i="55"/>
  <c r="AV37" i="55"/>
  <c r="BU37" i="55" s="1"/>
  <c r="J39" i="55"/>
  <c r="AV38" i="55" s="1"/>
  <c r="BU38" i="55" s="1"/>
  <c r="I39" i="55"/>
  <c r="V39" i="55" s="1"/>
  <c r="BY36" i="46"/>
  <c r="BW41" i="46" l="1"/>
  <c r="BK41" i="46"/>
  <c r="BW41" i="55"/>
  <c r="BK41" i="55"/>
  <c r="AK43" i="55"/>
  <c r="L44" i="55"/>
  <c r="Y43" i="55"/>
  <c r="BW40" i="46"/>
  <c r="BK40" i="46"/>
  <c r="AX42" i="55"/>
  <c r="L43" i="46"/>
  <c r="AK42" i="46"/>
  <c r="AX42" i="46"/>
  <c r="Y42" i="46"/>
  <c r="BX38" i="46"/>
  <c r="BQ37" i="46"/>
  <c r="AD39" i="46"/>
  <c r="BO37" i="46"/>
  <c r="BP38" i="46"/>
  <c r="U39" i="46"/>
  <c r="BR38" i="46"/>
  <c r="AE39" i="55"/>
  <c r="BC37" i="55"/>
  <c r="T39" i="55"/>
  <c r="AL39" i="46"/>
  <c r="X39" i="46"/>
  <c r="AW38" i="46"/>
  <c r="BV38" i="46" s="1"/>
  <c r="G40" i="46"/>
  <c r="AS39" i="46" s="1"/>
  <c r="BF39" i="46" s="1"/>
  <c r="AF39" i="46"/>
  <c r="R39" i="46"/>
  <c r="BJ37" i="46"/>
  <c r="BM37" i="46" s="1"/>
  <c r="AI39" i="46"/>
  <c r="AP38" i="46"/>
  <c r="BO38" i="46" s="1"/>
  <c r="E40" i="46"/>
  <c r="AQ39" i="46" s="1"/>
  <c r="BD39" i="46" s="1"/>
  <c r="BI38" i="46"/>
  <c r="AF39" i="55"/>
  <c r="Z39" i="46"/>
  <c r="AC39" i="46"/>
  <c r="AJ39" i="55"/>
  <c r="AP38" i="55"/>
  <c r="BO38" i="55" s="1"/>
  <c r="AT38" i="46"/>
  <c r="BG38" i="46" s="1"/>
  <c r="T39" i="46"/>
  <c r="AZ37" i="46"/>
  <c r="AC39" i="55"/>
  <c r="W39" i="46"/>
  <c r="F40" i="46"/>
  <c r="AE40" i="46" s="1"/>
  <c r="D40" i="46"/>
  <c r="Q40" i="46" s="1"/>
  <c r="AA38" i="46"/>
  <c r="AM38" i="46"/>
  <c r="BQ38" i="55"/>
  <c r="BE38" i="55"/>
  <c r="S39" i="55"/>
  <c r="AU38" i="46"/>
  <c r="BH38" i="46" s="1"/>
  <c r="BF38" i="55"/>
  <c r="N39" i="46"/>
  <c r="I40" i="46"/>
  <c r="AH40" i="46" s="1"/>
  <c r="BL38" i="55"/>
  <c r="K40" i="55"/>
  <c r="AJ40" i="55" s="1"/>
  <c r="F40" i="55"/>
  <c r="AR39" i="55" s="1"/>
  <c r="BE39" i="55" s="1"/>
  <c r="R39" i="55"/>
  <c r="Z39" i="55"/>
  <c r="BG37" i="55"/>
  <c r="BD38" i="55"/>
  <c r="AA38" i="55"/>
  <c r="AH39" i="46"/>
  <c r="AE39" i="46"/>
  <c r="BE38" i="46"/>
  <c r="D40" i="55"/>
  <c r="Q40" i="55" s="1"/>
  <c r="AD39" i="55"/>
  <c r="AL39" i="55"/>
  <c r="H40" i="46"/>
  <c r="U40" i="46" s="1"/>
  <c r="K40" i="46"/>
  <c r="AW39" i="46" s="1"/>
  <c r="BV39" i="46" s="1"/>
  <c r="S39" i="46"/>
  <c r="M40" i="46"/>
  <c r="AY39" i="46" s="1"/>
  <c r="BX39" i="46" s="1"/>
  <c r="J40" i="46"/>
  <c r="AV39" i="46" s="1"/>
  <c r="BI39" i="46" s="1"/>
  <c r="BI38" i="55"/>
  <c r="G40" i="55"/>
  <c r="AS39" i="55" s="1"/>
  <c r="BR39" i="55" s="1"/>
  <c r="E40" i="55"/>
  <c r="AQ39" i="55" s="1"/>
  <c r="BP39" i="55" s="1"/>
  <c r="AW38" i="55"/>
  <c r="BV38" i="55" s="1"/>
  <c r="W39" i="55"/>
  <c r="I40" i="55"/>
  <c r="V40" i="55" s="1"/>
  <c r="BS38" i="55"/>
  <c r="BI37" i="55"/>
  <c r="AM38" i="55"/>
  <c r="U39" i="55"/>
  <c r="AH39" i="55"/>
  <c r="AZ37" i="55"/>
  <c r="N39" i="55"/>
  <c r="AU38" i="55"/>
  <c r="BH38" i="55" s="1"/>
  <c r="H40" i="55"/>
  <c r="AG39" i="55"/>
  <c r="J40" i="55"/>
  <c r="W40" i="55" s="1"/>
  <c r="M40" i="55"/>
  <c r="Z40" i="55" s="1"/>
  <c r="AI39" i="55"/>
  <c r="BH37" i="55"/>
  <c r="BT37" i="55"/>
  <c r="BY37" i="55" s="1"/>
  <c r="BC38" i="46"/>
  <c r="AF40" i="46"/>
  <c r="BW42" i="46" l="1"/>
  <c r="BK42" i="46"/>
  <c r="L44" i="46"/>
  <c r="AK43" i="46"/>
  <c r="AX43" i="46"/>
  <c r="Y43" i="46"/>
  <c r="L45" i="55"/>
  <c r="AX44" i="55" s="1"/>
  <c r="AK44" i="55"/>
  <c r="Y44" i="55"/>
  <c r="BW42" i="55"/>
  <c r="BK42" i="55"/>
  <c r="AX43" i="55"/>
  <c r="BY37" i="46"/>
  <c r="S40" i="46"/>
  <c r="BR39" i="46"/>
  <c r="BP39" i="46"/>
  <c r="F41" i="55"/>
  <c r="S41" i="55" s="1"/>
  <c r="BC38" i="55"/>
  <c r="BJ38" i="46"/>
  <c r="BM38" i="46" s="1"/>
  <c r="R40" i="46"/>
  <c r="AD40" i="55"/>
  <c r="AV39" i="55"/>
  <c r="BU39" i="55" s="1"/>
  <c r="AZ38" i="55"/>
  <c r="BT38" i="55"/>
  <c r="BY38" i="55" s="1"/>
  <c r="AR39" i="46"/>
  <c r="BE39" i="46" s="1"/>
  <c r="AD40" i="46"/>
  <c r="T40" i="46"/>
  <c r="AA39" i="46"/>
  <c r="G41" i="46"/>
  <c r="AS40" i="46" s="1"/>
  <c r="BR40" i="46" s="1"/>
  <c r="AT39" i="46"/>
  <c r="BG39" i="46" s="1"/>
  <c r="AZ38" i="46"/>
  <c r="S40" i="55"/>
  <c r="BJ38" i="55"/>
  <c r="BT38" i="46"/>
  <c r="E41" i="46"/>
  <c r="AQ40" i="46" s="1"/>
  <c r="BD40" i="46" s="1"/>
  <c r="AC40" i="46"/>
  <c r="BS38" i="46"/>
  <c r="BQ39" i="55"/>
  <c r="AP39" i="46"/>
  <c r="BC39" i="46" s="1"/>
  <c r="AF40" i="55"/>
  <c r="AU39" i="55"/>
  <c r="BT39" i="55" s="1"/>
  <c r="BF39" i="55"/>
  <c r="D41" i="46"/>
  <c r="AC41" i="46" s="1"/>
  <c r="F41" i="46"/>
  <c r="AE41" i="46" s="1"/>
  <c r="N40" i="46"/>
  <c r="AH40" i="55"/>
  <c r="AJ40" i="46"/>
  <c r="AL40" i="46"/>
  <c r="BJ39" i="46"/>
  <c r="BL39" i="46"/>
  <c r="H41" i="46"/>
  <c r="AT40" i="46" s="1"/>
  <c r="BG40" i="46" s="1"/>
  <c r="T40" i="55"/>
  <c r="AI40" i="46"/>
  <c r="AG40" i="46"/>
  <c r="J41" i="46"/>
  <c r="AV40" i="46" s="1"/>
  <c r="BU39" i="46"/>
  <c r="AE40" i="55"/>
  <c r="K41" i="55"/>
  <c r="AW40" i="55" s="1"/>
  <c r="BV40" i="55" s="1"/>
  <c r="AM39" i="46"/>
  <c r="I41" i="46"/>
  <c r="AU40" i="46" s="1"/>
  <c r="BH40" i="46" s="1"/>
  <c r="AU39" i="46"/>
  <c r="BT39" i="46" s="1"/>
  <c r="X40" i="46"/>
  <c r="Z40" i="46"/>
  <c r="X40" i="55"/>
  <c r="V40" i="46"/>
  <c r="K41" i="46"/>
  <c r="AW40" i="46" s="1"/>
  <c r="BV40" i="46" s="1"/>
  <c r="G41" i="55"/>
  <c r="AS40" i="55" s="1"/>
  <c r="BR40" i="55" s="1"/>
  <c r="AC40" i="55"/>
  <c r="AW39" i="55"/>
  <c r="BV39" i="55" s="1"/>
  <c r="AP39" i="55"/>
  <c r="BC39" i="55" s="1"/>
  <c r="R40" i="55"/>
  <c r="D41" i="55"/>
  <c r="AP40" i="55" s="1"/>
  <c r="BO40" i="55" s="1"/>
  <c r="E41" i="55"/>
  <c r="AQ40" i="55" s="1"/>
  <c r="BP40" i="55" s="1"/>
  <c r="BD39" i="55"/>
  <c r="BM37" i="55"/>
  <c r="J41" i="55"/>
  <c r="AV40" i="55" s="1"/>
  <c r="W40" i="46"/>
  <c r="M41" i="46"/>
  <c r="AY40" i="46" s="1"/>
  <c r="BL40" i="46" s="1"/>
  <c r="N40" i="55"/>
  <c r="AA39" i="55"/>
  <c r="I41" i="55"/>
  <c r="V41" i="55" s="1"/>
  <c r="AI40" i="55"/>
  <c r="U40" i="55"/>
  <c r="H41" i="55"/>
  <c r="AG41" i="55" s="1"/>
  <c r="AT39" i="55"/>
  <c r="BG39" i="55" s="1"/>
  <c r="AG40" i="55"/>
  <c r="M41" i="55"/>
  <c r="AY40" i="55" s="1"/>
  <c r="BX40" i="55" s="1"/>
  <c r="AM39" i="55"/>
  <c r="AY39" i="55"/>
  <c r="BL39" i="55" s="1"/>
  <c r="AL40" i="55"/>
  <c r="BP40" i="46"/>
  <c r="BW44" i="55" l="1"/>
  <c r="BK44" i="55"/>
  <c r="BW43" i="55"/>
  <c r="BK43" i="55"/>
  <c r="AK45" i="55"/>
  <c r="L46" i="55"/>
  <c r="Y45" i="55"/>
  <c r="BW43" i="46"/>
  <c r="BK43" i="46"/>
  <c r="AK44" i="46"/>
  <c r="L45" i="46"/>
  <c r="Y44" i="46"/>
  <c r="AF41" i="46"/>
  <c r="BO39" i="46"/>
  <c r="AE41" i="55"/>
  <c r="AR40" i="55"/>
  <c r="BQ40" i="55" s="1"/>
  <c r="BI39" i="55"/>
  <c r="BM38" i="55"/>
  <c r="G42" i="46"/>
  <c r="AS41" i="46" s="1"/>
  <c r="BF41" i="46" s="1"/>
  <c r="BQ39" i="46"/>
  <c r="BH39" i="55"/>
  <c r="AH41" i="55"/>
  <c r="AR40" i="46"/>
  <c r="BQ40" i="46" s="1"/>
  <c r="BS39" i="46"/>
  <c r="G42" i="55"/>
  <c r="T42" i="55" s="1"/>
  <c r="U41" i="46"/>
  <c r="BF40" i="46"/>
  <c r="BD40" i="55"/>
  <c r="AJ41" i="46"/>
  <c r="H42" i="46"/>
  <c r="AT41" i="46" s="1"/>
  <c r="BG41" i="46" s="1"/>
  <c r="AI41" i="46"/>
  <c r="T41" i="46"/>
  <c r="AD41" i="46"/>
  <c r="E42" i="46"/>
  <c r="AQ41" i="46" s="1"/>
  <c r="BP41" i="46" s="1"/>
  <c r="Q41" i="46"/>
  <c r="BS40" i="46"/>
  <c r="W41" i="55"/>
  <c r="V41" i="46"/>
  <c r="BJ40" i="55"/>
  <c r="BT40" i="46"/>
  <c r="BJ40" i="46"/>
  <c r="BY38" i="46"/>
  <c r="AC41" i="55"/>
  <c r="BO39" i="55"/>
  <c r="AJ41" i="55"/>
  <c r="BC40" i="55"/>
  <c r="AU40" i="55"/>
  <c r="BT40" i="55" s="1"/>
  <c r="R41" i="55"/>
  <c r="AG41" i="46"/>
  <c r="J42" i="46"/>
  <c r="AI42" i="46" s="1"/>
  <c r="AP40" i="46"/>
  <c r="BC40" i="46" s="1"/>
  <c r="R41" i="46"/>
  <c r="BF40" i="55"/>
  <c r="D42" i="46"/>
  <c r="AP41" i="46" s="1"/>
  <c r="BC41" i="46" s="1"/>
  <c r="F42" i="46"/>
  <c r="AR41" i="46" s="1"/>
  <c r="BQ41" i="46" s="1"/>
  <c r="N41" i="46"/>
  <c r="Q41" i="55"/>
  <c r="K42" i="46"/>
  <c r="AJ42" i="46" s="1"/>
  <c r="AH41" i="46"/>
  <c r="X41" i="46"/>
  <c r="AI41" i="55"/>
  <c r="X41" i="55"/>
  <c r="AL41" i="46"/>
  <c r="S41" i="46"/>
  <c r="I42" i="46"/>
  <c r="AU41" i="46" s="1"/>
  <c r="BT41" i="46" s="1"/>
  <c r="AA40" i="46"/>
  <c r="AM40" i="46"/>
  <c r="BU40" i="46"/>
  <c r="BI40" i="46"/>
  <c r="E42" i="55"/>
  <c r="AQ41" i="55" s="1"/>
  <c r="BD41" i="55" s="1"/>
  <c r="W41" i="46"/>
  <c r="AZ39" i="46"/>
  <c r="T41" i="55"/>
  <c r="BH39" i="46"/>
  <c r="BM39" i="46" s="1"/>
  <c r="AF41" i="55"/>
  <c r="BJ39" i="55"/>
  <c r="AD41" i="55"/>
  <c r="D42" i="55"/>
  <c r="AP41" i="55" s="1"/>
  <c r="BO41" i="55" s="1"/>
  <c r="F42" i="55"/>
  <c r="AE42" i="55" s="1"/>
  <c r="N41" i="55"/>
  <c r="K42" i="55"/>
  <c r="AW41" i="55" s="1"/>
  <c r="BJ41" i="55" s="1"/>
  <c r="H42" i="55"/>
  <c r="AT41" i="55" s="1"/>
  <c r="BS41" i="55" s="1"/>
  <c r="AA40" i="55"/>
  <c r="BX40" i="46"/>
  <c r="BI40" i="55"/>
  <c r="BU40" i="55"/>
  <c r="AT40" i="55"/>
  <c r="BS40" i="55" s="1"/>
  <c r="BX39" i="55"/>
  <c r="Z41" i="46"/>
  <c r="M42" i="46"/>
  <c r="AY41" i="46" s="1"/>
  <c r="BL41" i="46" s="1"/>
  <c r="Z41" i="55"/>
  <c r="I42" i="55"/>
  <c r="AU41" i="55" s="1"/>
  <c r="BH41" i="55" s="1"/>
  <c r="AM40" i="55"/>
  <c r="U41" i="55"/>
  <c r="J42" i="55"/>
  <c r="AV41" i="55" s="1"/>
  <c r="BU41" i="55" s="1"/>
  <c r="BL40" i="55"/>
  <c r="AZ39" i="55"/>
  <c r="BS39" i="55"/>
  <c r="BY39" i="55" s="1"/>
  <c r="AL41" i="55"/>
  <c r="M42" i="55"/>
  <c r="AY41" i="55" s="1"/>
  <c r="BX41" i="55" s="1"/>
  <c r="BH40" i="55"/>
  <c r="BP41" i="55"/>
  <c r="AF42" i="55"/>
  <c r="L46" i="46" l="1"/>
  <c r="AX45" i="46" s="1"/>
  <c r="AK45" i="46"/>
  <c r="Y45" i="46"/>
  <c r="AK46" i="55"/>
  <c r="L47" i="55"/>
  <c r="AX46" i="55" s="1"/>
  <c r="Y46" i="55"/>
  <c r="AX44" i="46"/>
  <c r="AX45" i="55"/>
  <c r="BR41" i="46"/>
  <c r="AD42" i="46"/>
  <c r="BS41" i="46"/>
  <c r="BE40" i="55"/>
  <c r="Q42" i="46"/>
  <c r="T42" i="46"/>
  <c r="BE40" i="46"/>
  <c r="BM40" i="46" s="1"/>
  <c r="AF42" i="46"/>
  <c r="AG42" i="46"/>
  <c r="AG42" i="55"/>
  <c r="BY39" i="46"/>
  <c r="E43" i="46"/>
  <c r="R43" i="46" s="1"/>
  <c r="U42" i="46"/>
  <c r="BD41" i="46"/>
  <c r="F43" i="55"/>
  <c r="AR42" i="55" s="1"/>
  <c r="BE42" i="55" s="1"/>
  <c r="AM41" i="55"/>
  <c r="AC42" i="55"/>
  <c r="BM39" i="55"/>
  <c r="AS41" i="55"/>
  <c r="BF41" i="55" s="1"/>
  <c r="AZ40" i="46"/>
  <c r="V42" i="46"/>
  <c r="BE41" i="46"/>
  <c r="S42" i="46"/>
  <c r="X42" i="55"/>
  <c r="BG41" i="55"/>
  <c r="G43" i="55"/>
  <c r="AF43" i="55" s="1"/>
  <c r="R42" i="55"/>
  <c r="AZ40" i="55"/>
  <c r="AM41" i="46"/>
  <c r="H43" i="46"/>
  <c r="AT42" i="46" s="1"/>
  <c r="BS42" i="46" s="1"/>
  <c r="K43" i="46"/>
  <c r="AJ43" i="46" s="1"/>
  <c r="BH41" i="46"/>
  <c r="BO40" i="46"/>
  <c r="BY40" i="46" s="1"/>
  <c r="G43" i="46"/>
  <c r="AF43" i="46" s="1"/>
  <c r="BX41" i="46"/>
  <c r="X42" i="46"/>
  <c r="R42" i="46"/>
  <c r="W42" i="46"/>
  <c r="BO41" i="46"/>
  <c r="AA41" i="46"/>
  <c r="AE42" i="46"/>
  <c r="I43" i="46"/>
  <c r="AU42" i="46" s="1"/>
  <c r="BH42" i="46" s="1"/>
  <c r="AH42" i="46"/>
  <c r="J43" i="46"/>
  <c r="W43" i="46" s="1"/>
  <c r="AR41" i="55"/>
  <c r="BE41" i="55" s="1"/>
  <c r="S42" i="55"/>
  <c r="BG40" i="55"/>
  <c r="BV41" i="55"/>
  <c r="AH42" i="55"/>
  <c r="AL42" i="46"/>
  <c r="F43" i="46"/>
  <c r="AR42" i="46" s="1"/>
  <c r="BQ42" i="46" s="1"/>
  <c r="D43" i="46"/>
  <c r="AC43" i="46" s="1"/>
  <c r="AC42" i="46"/>
  <c r="AV42" i="46"/>
  <c r="BU42" i="46" s="1"/>
  <c r="AW41" i="46"/>
  <c r="BJ41" i="46" s="1"/>
  <c r="E43" i="55"/>
  <c r="R43" i="55" s="1"/>
  <c r="D43" i="55"/>
  <c r="AP42" i="55" s="1"/>
  <c r="BC42" i="55" s="1"/>
  <c r="Q42" i="55"/>
  <c r="U42" i="55"/>
  <c r="AV41" i="46"/>
  <c r="BI41" i="46" s="1"/>
  <c r="AD42" i="55"/>
  <c r="BC41" i="55"/>
  <c r="BI41" i="55"/>
  <c r="AJ42" i="55"/>
  <c r="AL42" i="55"/>
  <c r="I43" i="55"/>
  <c r="AU42" i="55" s="1"/>
  <c r="BH42" i="55" s="1"/>
  <c r="BT41" i="55"/>
  <c r="W42" i="55"/>
  <c r="AA41" i="55"/>
  <c r="M43" i="46"/>
  <c r="Z43" i="46" s="1"/>
  <c r="N42" i="46"/>
  <c r="Z42" i="46"/>
  <c r="J43" i="55"/>
  <c r="AV42" i="55" s="1"/>
  <c r="BI42" i="55" s="1"/>
  <c r="Z42" i="55"/>
  <c r="H43" i="55"/>
  <c r="U43" i="55" s="1"/>
  <c r="V42" i="55"/>
  <c r="K43" i="55"/>
  <c r="AW42" i="55" s="1"/>
  <c r="BV42" i="55" s="1"/>
  <c r="BL41" i="55"/>
  <c r="AI42" i="55"/>
  <c r="M43" i="55"/>
  <c r="AY42" i="55" s="1"/>
  <c r="BL42" i="55" s="1"/>
  <c r="N42" i="55"/>
  <c r="BY40" i="55"/>
  <c r="BW45" i="46" l="1"/>
  <c r="BK45" i="46"/>
  <c r="BW45" i="55"/>
  <c r="BK45" i="55"/>
  <c r="AK47" i="55"/>
  <c r="L48" i="55"/>
  <c r="Y47" i="55"/>
  <c r="BW44" i="46"/>
  <c r="BK44" i="46"/>
  <c r="BW46" i="55"/>
  <c r="BK46" i="55"/>
  <c r="AK46" i="46"/>
  <c r="L47" i="46"/>
  <c r="Y46" i="46"/>
  <c r="BJ42" i="55"/>
  <c r="AE43" i="55"/>
  <c r="BT42" i="55"/>
  <c r="BM40" i="55"/>
  <c r="BR41" i="55"/>
  <c r="BO42" i="55"/>
  <c r="AQ42" i="46"/>
  <c r="BD42" i="46" s="1"/>
  <c r="AD43" i="46"/>
  <c r="AS42" i="55"/>
  <c r="BF42" i="55" s="1"/>
  <c r="BT42" i="46"/>
  <c r="BU41" i="46"/>
  <c r="AW42" i="46"/>
  <c r="BV42" i="46" s="1"/>
  <c r="BV41" i="46"/>
  <c r="AZ41" i="55"/>
  <c r="S43" i="55"/>
  <c r="AG43" i="46"/>
  <c r="X43" i="46"/>
  <c r="AI43" i="46"/>
  <c r="E44" i="46"/>
  <c r="R44" i="46" s="1"/>
  <c r="J44" i="46"/>
  <c r="AV43" i="46" s="1"/>
  <c r="BU43" i="46" s="1"/>
  <c r="T43" i="55"/>
  <c r="BG42" i="46"/>
  <c r="BQ41" i="55"/>
  <c r="AC43" i="55"/>
  <c r="S43" i="46"/>
  <c r="BE42" i="46"/>
  <c r="AI43" i="55"/>
  <c r="G44" i="55"/>
  <c r="T44" i="55" s="1"/>
  <c r="AD43" i="55"/>
  <c r="BQ42" i="55"/>
  <c r="AP42" i="46"/>
  <c r="BO42" i="46" s="1"/>
  <c r="U43" i="46"/>
  <c r="V43" i="46"/>
  <c r="T43" i="46"/>
  <c r="AZ41" i="46"/>
  <c r="G44" i="46"/>
  <c r="AS43" i="46" s="1"/>
  <c r="BF43" i="46" s="1"/>
  <c r="Q43" i="46"/>
  <c r="I44" i="46"/>
  <c r="V44" i="46" s="1"/>
  <c r="K44" i="46"/>
  <c r="AW43" i="46" s="1"/>
  <c r="BV43" i="46" s="1"/>
  <c r="AH43" i="46"/>
  <c r="AS42" i="46"/>
  <c r="BR42" i="46" s="1"/>
  <c r="BI42" i="46"/>
  <c r="AA42" i="46"/>
  <c r="AM42" i="46"/>
  <c r="E44" i="55"/>
  <c r="AQ43" i="55" s="1"/>
  <c r="BD43" i="55" s="1"/>
  <c r="Q43" i="55"/>
  <c r="AE43" i="46"/>
  <c r="H44" i="46"/>
  <c r="AQ42" i="55"/>
  <c r="BD42" i="55" s="1"/>
  <c r="W43" i="55"/>
  <c r="AJ43" i="55"/>
  <c r="F44" i="55"/>
  <c r="S44" i="55" s="1"/>
  <c r="D44" i="55"/>
  <c r="AC44" i="55" s="1"/>
  <c r="F44" i="46"/>
  <c r="D44" i="46"/>
  <c r="AC44" i="46" s="1"/>
  <c r="AT42" i="55"/>
  <c r="BG42" i="55" s="1"/>
  <c r="AA42" i="55"/>
  <c r="BM41" i="46"/>
  <c r="AH43" i="55"/>
  <c r="AY42" i="46"/>
  <c r="BL42" i="46" s="1"/>
  <c r="AL43" i="46"/>
  <c r="BU42" i="55"/>
  <c r="AM42" i="55"/>
  <c r="V43" i="55"/>
  <c r="I44" i="55"/>
  <c r="AU43" i="55" s="1"/>
  <c r="BT43" i="55" s="1"/>
  <c r="K44" i="55"/>
  <c r="AW43" i="55" s="1"/>
  <c r="BV43" i="55" s="1"/>
  <c r="J44" i="55"/>
  <c r="AV43" i="55" s="1"/>
  <c r="BI43" i="55" s="1"/>
  <c r="N43" i="46"/>
  <c r="M44" i="46"/>
  <c r="AY43" i="46" s="1"/>
  <c r="BL43" i="46" s="1"/>
  <c r="X43" i="55"/>
  <c r="AL43" i="55"/>
  <c r="BX42" i="55"/>
  <c r="H44" i="55"/>
  <c r="AG43" i="55"/>
  <c r="BY41" i="46"/>
  <c r="N43" i="55"/>
  <c r="Z43" i="55"/>
  <c r="M44" i="55"/>
  <c r="AY43" i="55" s="1"/>
  <c r="BL43" i="55" s="1"/>
  <c r="BY41" i="55"/>
  <c r="BM41" i="55"/>
  <c r="BR42" i="55"/>
  <c r="L48" i="46" l="1"/>
  <c r="AK47" i="46"/>
  <c r="AX47" i="46"/>
  <c r="Y47" i="46"/>
  <c r="AK48" i="55"/>
  <c r="L49" i="55"/>
  <c r="Y48" i="55"/>
  <c r="AX46" i="46"/>
  <c r="AX47" i="55"/>
  <c r="H45" i="46"/>
  <c r="AT44" i="46" s="1"/>
  <c r="BG44" i="46" s="1"/>
  <c r="K45" i="46"/>
  <c r="X45" i="46" s="1"/>
  <c r="BR43" i="46"/>
  <c r="BP43" i="55"/>
  <c r="BP42" i="46"/>
  <c r="AT43" i="46"/>
  <c r="BG43" i="46" s="1"/>
  <c r="BJ42" i="46"/>
  <c r="BI43" i="46"/>
  <c r="W44" i="46"/>
  <c r="AQ43" i="46"/>
  <c r="BD43" i="46" s="1"/>
  <c r="BX42" i="46"/>
  <c r="BY42" i="46" s="1"/>
  <c r="AI44" i="46"/>
  <c r="I45" i="46"/>
  <c r="AU44" i="46" s="1"/>
  <c r="BH44" i="46" s="1"/>
  <c r="G45" i="55"/>
  <c r="AS44" i="55" s="1"/>
  <c r="BR44" i="55" s="1"/>
  <c r="BF42" i="46"/>
  <c r="U44" i="46"/>
  <c r="AJ44" i="46"/>
  <c r="BC42" i="46"/>
  <c r="AD44" i="46"/>
  <c r="AD44" i="55"/>
  <c r="Z44" i="46"/>
  <c r="BP42" i="55"/>
  <c r="D45" i="46"/>
  <c r="AP44" i="46" s="1"/>
  <c r="BO44" i="46" s="1"/>
  <c r="BJ43" i="46"/>
  <c r="AR43" i="55"/>
  <c r="BE43" i="55" s="1"/>
  <c r="AF44" i="46"/>
  <c r="AF44" i="55"/>
  <c r="AH44" i="46"/>
  <c r="J45" i="46"/>
  <c r="AV44" i="46" s="1"/>
  <c r="BU44" i="46" s="1"/>
  <c r="AE44" i="46"/>
  <c r="BJ43" i="55"/>
  <c r="Q44" i="55"/>
  <c r="AU43" i="46"/>
  <c r="BH43" i="46" s="1"/>
  <c r="AR43" i="46"/>
  <c r="BQ43" i="46" s="1"/>
  <c r="T44" i="46"/>
  <c r="BS42" i="55"/>
  <c r="AG44" i="46"/>
  <c r="S44" i="46"/>
  <c r="AE44" i="55"/>
  <c r="AA43" i="46"/>
  <c r="AJ44" i="55"/>
  <c r="AS43" i="55"/>
  <c r="BR43" i="55" s="1"/>
  <c r="I45" i="55"/>
  <c r="AU44" i="55" s="1"/>
  <c r="BH44" i="55" s="1"/>
  <c r="X44" i="46"/>
  <c r="AZ42" i="46"/>
  <c r="AW44" i="46"/>
  <c r="BV44" i="46" s="1"/>
  <c r="Q44" i="46"/>
  <c r="BX43" i="46"/>
  <c r="AM43" i="46"/>
  <c r="AP43" i="55"/>
  <c r="BC43" i="55" s="1"/>
  <c r="R44" i="55"/>
  <c r="U44" i="55"/>
  <c r="F45" i="46"/>
  <c r="S45" i="46" s="1"/>
  <c r="M45" i="46"/>
  <c r="AY44" i="46" s="1"/>
  <c r="BX44" i="46" s="1"/>
  <c r="F45" i="55"/>
  <c r="AR44" i="55" s="1"/>
  <c r="BE44" i="55" s="1"/>
  <c r="AZ42" i="55"/>
  <c r="AP43" i="46"/>
  <c r="BO43" i="46" s="1"/>
  <c r="AI44" i="55"/>
  <c r="E45" i="46"/>
  <c r="AQ44" i="46" s="1"/>
  <c r="BD44" i="46" s="1"/>
  <c r="G45" i="46"/>
  <c r="AS44" i="46" s="1"/>
  <c r="BR44" i="46" s="1"/>
  <c r="D45" i="55"/>
  <c r="Q45" i="55" s="1"/>
  <c r="E45" i="55"/>
  <c r="AQ44" i="55" s="1"/>
  <c r="BP44" i="55" s="1"/>
  <c r="AL44" i="46"/>
  <c r="BU43" i="55"/>
  <c r="V44" i="55"/>
  <c r="BH43" i="55"/>
  <c r="N44" i="46"/>
  <c r="H45" i="55"/>
  <c r="AT44" i="55" s="1"/>
  <c r="BG44" i="55" s="1"/>
  <c r="X44" i="55"/>
  <c r="BX43" i="55"/>
  <c r="AA43" i="55"/>
  <c r="AT43" i="55"/>
  <c r="BS43" i="55" s="1"/>
  <c r="W44" i="55"/>
  <c r="AH44" i="55"/>
  <c r="J45" i="55"/>
  <c r="AV44" i="55" s="1"/>
  <c r="BI44" i="55" s="1"/>
  <c r="Z44" i="55"/>
  <c r="AM43" i="55"/>
  <c r="AG44" i="55"/>
  <c r="K45" i="55"/>
  <c r="AW44" i="55" s="1"/>
  <c r="BJ44" i="55" s="1"/>
  <c r="AL44" i="55"/>
  <c r="N44" i="55"/>
  <c r="M45" i="55"/>
  <c r="AY44" i="55" s="1"/>
  <c r="BX44" i="55" s="1"/>
  <c r="BM42" i="55"/>
  <c r="BS43" i="46"/>
  <c r="BS44" i="46"/>
  <c r="AJ45" i="46"/>
  <c r="BW47" i="55" l="1"/>
  <c r="BK47" i="55"/>
  <c r="L50" i="55"/>
  <c r="AK49" i="55"/>
  <c r="AX49" i="55"/>
  <c r="Y49" i="55"/>
  <c r="BW46" i="46"/>
  <c r="BK46" i="46"/>
  <c r="AX48" i="55"/>
  <c r="BW47" i="46"/>
  <c r="BK47" i="46"/>
  <c r="AK48" i="46"/>
  <c r="L49" i="46"/>
  <c r="AX48" i="46" s="1"/>
  <c r="Y48" i="46"/>
  <c r="U45" i="46"/>
  <c r="AG45" i="46"/>
  <c r="BF44" i="46"/>
  <c r="AF45" i="55"/>
  <c r="AH45" i="46"/>
  <c r="BP43" i="46"/>
  <c r="BY42" i="55"/>
  <c r="T45" i="55"/>
  <c r="Q45" i="46"/>
  <c r="K46" i="46"/>
  <c r="AW45" i="46" s="1"/>
  <c r="BJ45" i="46" s="1"/>
  <c r="BT44" i="46"/>
  <c r="BI44" i="46"/>
  <c r="J46" i="46"/>
  <c r="AV45" i="46" s="1"/>
  <c r="BU45" i="46" s="1"/>
  <c r="V45" i="46"/>
  <c r="AI45" i="46"/>
  <c r="BO43" i="55"/>
  <c r="BQ43" i="55"/>
  <c r="BT43" i="46"/>
  <c r="BM42" i="46"/>
  <c r="G46" i="46"/>
  <c r="AF46" i="46" s="1"/>
  <c r="AC45" i="46"/>
  <c r="W45" i="46"/>
  <c r="BF43" i="55"/>
  <c r="BC44" i="46"/>
  <c r="BQ44" i="55"/>
  <c r="BJ44" i="46"/>
  <c r="AA44" i="46"/>
  <c r="BF44" i="55"/>
  <c r="BL44" i="55"/>
  <c r="AP44" i="55"/>
  <c r="BC44" i="55" s="1"/>
  <c r="AE45" i="46"/>
  <c r="AZ43" i="46"/>
  <c r="AR44" i="46"/>
  <c r="BQ44" i="46" s="1"/>
  <c r="E46" i="46"/>
  <c r="AQ45" i="46" s="1"/>
  <c r="BD45" i="46" s="1"/>
  <c r="BV44" i="55"/>
  <c r="AD45" i="46"/>
  <c r="BP44" i="46"/>
  <c r="BE43" i="46"/>
  <c r="I46" i="46"/>
  <c r="V46" i="46" s="1"/>
  <c r="AM44" i="46"/>
  <c r="V45" i="55"/>
  <c r="S45" i="55"/>
  <c r="D46" i="46"/>
  <c r="AC46" i="46" s="1"/>
  <c r="F46" i="46"/>
  <c r="S46" i="46" s="1"/>
  <c r="AI45" i="55"/>
  <c r="AC45" i="55"/>
  <c r="R45" i="46"/>
  <c r="BT44" i="55"/>
  <c r="BC43" i="46"/>
  <c r="AH45" i="55"/>
  <c r="AE45" i="55"/>
  <c r="BU44" i="55"/>
  <c r="E46" i="55"/>
  <c r="AQ45" i="55" s="1"/>
  <c r="BP45" i="55" s="1"/>
  <c r="BD44" i="55"/>
  <c r="Z45" i="55"/>
  <c r="Z45" i="46"/>
  <c r="H46" i="46"/>
  <c r="J47" i="46" s="1"/>
  <c r="BL44" i="46"/>
  <c r="T45" i="46"/>
  <c r="U45" i="55"/>
  <c r="AZ43" i="55"/>
  <c r="AD45" i="55"/>
  <c r="G46" i="55"/>
  <c r="AS45" i="55" s="1"/>
  <c r="BF45" i="55" s="1"/>
  <c r="K46" i="55"/>
  <c r="AJ46" i="55" s="1"/>
  <c r="H46" i="55"/>
  <c r="AG46" i="55" s="1"/>
  <c r="AL45" i="46"/>
  <c r="M46" i="46"/>
  <c r="AY45" i="46" s="1"/>
  <c r="BX45" i="46" s="1"/>
  <c r="N45" i="46"/>
  <c r="R45" i="55"/>
  <c r="D46" i="55"/>
  <c r="AC46" i="55" s="1"/>
  <c r="F46" i="55"/>
  <c r="AR45" i="55" s="1"/>
  <c r="BQ45" i="55" s="1"/>
  <c r="AF45" i="46"/>
  <c r="BS44" i="55"/>
  <c r="AM44" i="55"/>
  <c r="AG45" i="55"/>
  <c r="J46" i="55"/>
  <c r="AI46" i="55" s="1"/>
  <c r="I46" i="55"/>
  <c r="AU45" i="55" s="1"/>
  <c r="BH45" i="55" s="1"/>
  <c r="BG43" i="55"/>
  <c r="AA44" i="55"/>
  <c r="X45" i="55"/>
  <c r="W45" i="55"/>
  <c r="M46" i="55"/>
  <c r="AY45" i="55" s="1"/>
  <c r="BL45" i="55" s="1"/>
  <c r="AL45" i="55"/>
  <c r="AJ45" i="55"/>
  <c r="N45" i="55"/>
  <c r="BW48" i="46" l="1"/>
  <c r="BK48" i="46"/>
  <c r="L50" i="46"/>
  <c r="AX49" i="46" s="1"/>
  <c r="AK49" i="46"/>
  <c r="Y49" i="46"/>
  <c r="BW48" i="55"/>
  <c r="BK48" i="55"/>
  <c r="BW49" i="55"/>
  <c r="BK49" i="55"/>
  <c r="AK50" i="55"/>
  <c r="L51" i="55"/>
  <c r="Y50" i="55"/>
  <c r="AU45" i="46"/>
  <c r="BT45" i="46" s="1"/>
  <c r="AV45" i="55"/>
  <c r="BI45" i="55" s="1"/>
  <c r="BM43" i="55"/>
  <c r="AJ46" i="46"/>
  <c r="AZ44" i="55"/>
  <c r="BY43" i="46"/>
  <c r="BV45" i="46"/>
  <c r="X46" i="46"/>
  <c r="AD46" i="46"/>
  <c r="BO44" i="55"/>
  <c r="BP45" i="46"/>
  <c r="AI46" i="46"/>
  <c r="BT45" i="55"/>
  <c r="BY43" i="55"/>
  <c r="Q46" i="46"/>
  <c r="W46" i="46"/>
  <c r="AV46" i="46"/>
  <c r="BU46" i="46" s="1"/>
  <c r="AZ44" i="46"/>
  <c r="T46" i="46"/>
  <c r="BE44" i="46"/>
  <c r="BI45" i="46"/>
  <c r="U46" i="46"/>
  <c r="AS45" i="46"/>
  <c r="BF45" i="46" s="1"/>
  <c r="AP45" i="46"/>
  <c r="BO45" i="46" s="1"/>
  <c r="Z46" i="46"/>
  <c r="BE45" i="55"/>
  <c r="AT45" i="46"/>
  <c r="BG45" i="46" s="1"/>
  <c r="AH46" i="46"/>
  <c r="K47" i="46"/>
  <c r="AW46" i="46" s="1"/>
  <c r="BJ46" i="46" s="1"/>
  <c r="AH46" i="55"/>
  <c r="BL45" i="46"/>
  <c r="R46" i="55"/>
  <c r="BD45" i="55"/>
  <c r="I47" i="55"/>
  <c r="AU46" i="55" s="1"/>
  <c r="BT46" i="55" s="1"/>
  <c r="BR45" i="55"/>
  <c r="BY44" i="46"/>
  <c r="AF46" i="55"/>
  <c r="AD46" i="55"/>
  <c r="AL46" i="46"/>
  <c r="AL46" i="55"/>
  <c r="AT45" i="55"/>
  <c r="BS45" i="55" s="1"/>
  <c r="AE46" i="55"/>
  <c r="F47" i="46"/>
  <c r="AE47" i="46" s="1"/>
  <c r="AG46" i="46"/>
  <c r="AM45" i="46"/>
  <c r="AP45" i="55"/>
  <c r="BC45" i="55" s="1"/>
  <c r="AR45" i="46"/>
  <c r="BQ45" i="46" s="1"/>
  <c r="BM44" i="55"/>
  <c r="I47" i="46"/>
  <c r="AU46" i="46" s="1"/>
  <c r="BH46" i="46" s="1"/>
  <c r="D47" i="46"/>
  <c r="AC47" i="46" s="1"/>
  <c r="X46" i="55"/>
  <c r="BM43" i="46"/>
  <c r="R46" i="46"/>
  <c r="E47" i="46"/>
  <c r="AQ46" i="46" s="1"/>
  <c r="BP46" i="46" s="1"/>
  <c r="G47" i="46"/>
  <c r="AS46" i="46" s="1"/>
  <c r="BF46" i="46" s="1"/>
  <c r="AA45" i="46"/>
  <c r="N46" i="46"/>
  <c r="AE46" i="46"/>
  <c r="M47" i="46"/>
  <c r="AY46" i="46" s="1"/>
  <c r="BX46" i="46" s="1"/>
  <c r="H47" i="46"/>
  <c r="AT46" i="46" s="1"/>
  <c r="BS46" i="46" s="1"/>
  <c r="AR46" i="46"/>
  <c r="BE46" i="46" s="1"/>
  <c r="J47" i="55"/>
  <c r="AI47" i="55" s="1"/>
  <c r="D47" i="55"/>
  <c r="AP46" i="55" s="1"/>
  <c r="BO46" i="55" s="1"/>
  <c r="K47" i="55"/>
  <c r="AJ47" i="55" s="1"/>
  <c r="T46" i="55"/>
  <c r="BY44" i="55"/>
  <c r="V46" i="55"/>
  <c r="S46" i="55"/>
  <c r="H47" i="55"/>
  <c r="U47" i="55" s="1"/>
  <c r="U46" i="55"/>
  <c r="W46" i="55"/>
  <c r="E47" i="55"/>
  <c r="AQ46" i="55" s="1"/>
  <c r="BP46" i="55" s="1"/>
  <c r="Q46" i="55"/>
  <c r="BM44" i="46"/>
  <c r="BX45" i="55"/>
  <c r="AW45" i="55"/>
  <c r="BJ45" i="55" s="1"/>
  <c r="M47" i="55"/>
  <c r="AY46" i="55" s="1"/>
  <c r="BX46" i="55" s="1"/>
  <c r="F47" i="55"/>
  <c r="AR46" i="55" s="1"/>
  <c r="BE46" i="55" s="1"/>
  <c r="G47" i="55"/>
  <c r="AS46" i="55" s="1"/>
  <c r="BF46" i="55" s="1"/>
  <c r="BU45" i="55"/>
  <c r="AA45" i="55"/>
  <c r="AV46" i="55"/>
  <c r="BI46" i="55" s="1"/>
  <c r="Z46" i="55"/>
  <c r="N46" i="55"/>
  <c r="AM45" i="55"/>
  <c r="W47" i="46"/>
  <c r="AI47" i="46"/>
  <c r="AK51" i="55" l="1"/>
  <c r="L52" i="55"/>
  <c r="Y51" i="55"/>
  <c r="BW49" i="46"/>
  <c r="BK49" i="46"/>
  <c r="AX50" i="55"/>
  <c r="AK50" i="46"/>
  <c r="L51" i="46"/>
  <c r="AX50" i="46" s="1"/>
  <c r="Y50" i="46"/>
  <c r="BG46" i="46"/>
  <c r="BT46" i="46"/>
  <c r="BR45" i="46"/>
  <c r="BH45" i="46"/>
  <c r="BO45" i="55"/>
  <c r="AH47" i="55"/>
  <c r="BL46" i="46"/>
  <c r="BS45" i="46"/>
  <c r="D48" i="46"/>
  <c r="AP47" i="46" s="1"/>
  <c r="BC47" i="46" s="1"/>
  <c r="X47" i="46"/>
  <c r="S47" i="46"/>
  <c r="BR46" i="46"/>
  <c r="BI46" i="46"/>
  <c r="BL46" i="55"/>
  <c r="BV46" i="46"/>
  <c r="AJ47" i="46"/>
  <c r="V47" i="46"/>
  <c r="BR46" i="55"/>
  <c r="BG45" i="55"/>
  <c r="BM45" i="55" s="1"/>
  <c r="AM46" i="46"/>
  <c r="AP46" i="46"/>
  <c r="BO46" i="46" s="1"/>
  <c r="Q47" i="46"/>
  <c r="AD47" i="46"/>
  <c r="BC45" i="46"/>
  <c r="AA46" i="46"/>
  <c r="F48" i="46"/>
  <c r="AR47" i="46" s="1"/>
  <c r="BQ47" i="46" s="1"/>
  <c r="BD46" i="46"/>
  <c r="AZ45" i="46"/>
  <c r="BH46" i="55"/>
  <c r="AC47" i="55"/>
  <c r="AF47" i="55"/>
  <c r="BQ46" i="55"/>
  <c r="W47" i="55"/>
  <c r="AT46" i="55"/>
  <c r="BG46" i="55" s="1"/>
  <c r="T47" i="46"/>
  <c r="AL47" i="46"/>
  <c r="AW46" i="55"/>
  <c r="BV46" i="55" s="1"/>
  <c r="X47" i="55"/>
  <c r="V47" i="55"/>
  <c r="AZ45" i="55"/>
  <c r="K48" i="55"/>
  <c r="AJ48" i="55" s="1"/>
  <c r="AM46" i="55"/>
  <c r="AG47" i="46"/>
  <c r="AD47" i="55"/>
  <c r="BV45" i="55"/>
  <c r="AE47" i="55"/>
  <c r="AW47" i="55"/>
  <c r="BJ47" i="55" s="1"/>
  <c r="M48" i="46"/>
  <c r="Z48" i="46" s="1"/>
  <c r="J48" i="46"/>
  <c r="AV47" i="46" s="1"/>
  <c r="BI47" i="46" s="1"/>
  <c r="AH47" i="46"/>
  <c r="F48" i="55"/>
  <c r="AE48" i="55" s="1"/>
  <c r="Z47" i="55"/>
  <c r="AF47" i="46"/>
  <c r="Z47" i="46"/>
  <c r="J48" i="55"/>
  <c r="AV47" i="55" s="1"/>
  <c r="BI47" i="55" s="1"/>
  <c r="BE45" i="46"/>
  <c r="BQ46" i="46"/>
  <c r="BC46" i="55"/>
  <c r="G48" i="46"/>
  <c r="T48" i="46" s="1"/>
  <c r="E48" i="46"/>
  <c r="R48" i="46" s="1"/>
  <c r="N47" i="46"/>
  <c r="H48" i="46"/>
  <c r="AT47" i="46" s="1"/>
  <c r="I48" i="46"/>
  <c r="AU47" i="46" s="1"/>
  <c r="BT47" i="46" s="1"/>
  <c r="U47" i="46"/>
  <c r="K48" i="46"/>
  <c r="AW47" i="46" s="1"/>
  <c r="BJ47" i="46" s="1"/>
  <c r="R47" i="46"/>
  <c r="D48" i="55"/>
  <c r="AC48" i="55" s="1"/>
  <c r="Q47" i="55"/>
  <c r="AL47" i="55"/>
  <c r="T47" i="55"/>
  <c r="AG47" i="55"/>
  <c r="AA46" i="55"/>
  <c r="I48" i="55"/>
  <c r="AU47" i="55" s="1"/>
  <c r="BH47" i="55" s="1"/>
  <c r="BD46" i="55"/>
  <c r="G48" i="55"/>
  <c r="AS47" i="55" s="1"/>
  <c r="BR47" i="55" s="1"/>
  <c r="E48" i="55"/>
  <c r="AQ47" i="55" s="1"/>
  <c r="BD47" i="55" s="1"/>
  <c r="R47" i="55"/>
  <c r="BU46" i="55"/>
  <c r="H48" i="55"/>
  <c r="N47" i="55"/>
  <c r="S47" i="55"/>
  <c r="M48" i="55"/>
  <c r="AY47" i="55" s="1"/>
  <c r="BX47" i="55" s="1"/>
  <c r="BW50" i="46" l="1"/>
  <c r="BK50" i="46"/>
  <c r="AK52" i="55"/>
  <c r="L53" i="55"/>
  <c r="Y52" i="55"/>
  <c r="L52" i="46"/>
  <c r="AK51" i="46"/>
  <c r="AX51" i="46"/>
  <c r="Y51" i="46"/>
  <c r="BW50" i="55"/>
  <c r="BK50" i="55"/>
  <c r="AX51" i="55"/>
  <c r="BY45" i="46"/>
  <c r="BY45" i="55"/>
  <c r="J49" i="55"/>
  <c r="AV48" i="55" s="1"/>
  <c r="BI48" i="55" s="1"/>
  <c r="BO47" i="46"/>
  <c r="AC48" i="46"/>
  <c r="BC46" i="46"/>
  <c r="BM46" i="46" s="1"/>
  <c r="AY47" i="46"/>
  <c r="BX47" i="46" s="1"/>
  <c r="Q48" i="46"/>
  <c r="G49" i="46"/>
  <c r="AF49" i="46" s="1"/>
  <c r="U48" i="46"/>
  <c r="AE48" i="46"/>
  <c r="AL48" i="46"/>
  <c r="BE47" i="46"/>
  <c r="BM45" i="46"/>
  <c r="E49" i="46"/>
  <c r="R49" i="46" s="1"/>
  <c r="S48" i="46"/>
  <c r="AD48" i="46"/>
  <c r="BS46" i="55"/>
  <c r="W48" i="46"/>
  <c r="H49" i="46"/>
  <c r="AT48" i="46" s="1"/>
  <c r="BG48" i="46" s="1"/>
  <c r="AZ46" i="46"/>
  <c r="R48" i="55"/>
  <c r="AL48" i="55"/>
  <c r="BP47" i="55"/>
  <c r="X48" i="55"/>
  <c r="AZ46" i="55"/>
  <c r="BJ46" i="55"/>
  <c r="BV47" i="55"/>
  <c r="AF48" i="46"/>
  <c r="BU47" i="46"/>
  <c r="AA47" i="46"/>
  <c r="AM47" i="55"/>
  <c r="AM47" i="46"/>
  <c r="BL47" i="55"/>
  <c r="X48" i="46"/>
  <c r="AH48" i="55"/>
  <c r="AS47" i="46"/>
  <c r="BR47" i="46" s="1"/>
  <c r="Q48" i="55"/>
  <c r="AI48" i="55"/>
  <c r="V48" i="46"/>
  <c r="J49" i="46"/>
  <c r="AV48" i="46" s="1"/>
  <c r="BU48" i="46" s="1"/>
  <c r="BV47" i="46"/>
  <c r="BU47" i="55"/>
  <c r="S48" i="55"/>
  <c r="BY46" i="46"/>
  <c r="BH47" i="46"/>
  <c r="W48" i="55"/>
  <c r="K49" i="55"/>
  <c r="X49" i="55" s="1"/>
  <c r="AI48" i="46"/>
  <c r="AH48" i="46"/>
  <c r="N48" i="46"/>
  <c r="M49" i="46"/>
  <c r="AL49" i="46" s="1"/>
  <c r="AR47" i="55"/>
  <c r="BE47" i="55" s="1"/>
  <c r="E49" i="55"/>
  <c r="AQ48" i="55" s="1"/>
  <c r="BD48" i="55" s="1"/>
  <c r="AJ48" i="46"/>
  <c r="I49" i="46"/>
  <c r="AU48" i="46" s="1"/>
  <c r="BH48" i="46" s="1"/>
  <c r="AQ47" i="46"/>
  <c r="BP47" i="46" s="1"/>
  <c r="AG48" i="46"/>
  <c r="K49" i="46"/>
  <c r="AJ49" i="46" s="1"/>
  <c r="D49" i="46"/>
  <c r="AP48" i="46" s="1"/>
  <c r="BC48" i="46" s="1"/>
  <c r="F49" i="46"/>
  <c r="U48" i="55"/>
  <c r="AP47" i="55"/>
  <c r="BO47" i="55" s="1"/>
  <c r="AF48" i="55"/>
  <c r="D49" i="55"/>
  <c r="AC49" i="55" s="1"/>
  <c r="I49" i="55"/>
  <c r="AU48" i="55" s="1"/>
  <c r="BT48" i="55" s="1"/>
  <c r="BT47" i="55"/>
  <c r="BF47" i="55"/>
  <c r="AA47" i="55"/>
  <c r="AT47" i="55"/>
  <c r="BG47" i="55" s="1"/>
  <c r="V48" i="55"/>
  <c r="AG48" i="55"/>
  <c r="T48" i="55"/>
  <c r="H49" i="55"/>
  <c r="AT48" i="55" s="1"/>
  <c r="BS48" i="55" s="1"/>
  <c r="AD48" i="55"/>
  <c r="G49" i="55"/>
  <c r="AS48" i="55" s="1"/>
  <c r="BF48" i="55" s="1"/>
  <c r="F49" i="55"/>
  <c r="AR48" i="55" s="1"/>
  <c r="BE48" i="55" s="1"/>
  <c r="Z48" i="55"/>
  <c r="N48" i="55"/>
  <c r="M49" i="55"/>
  <c r="AY48" i="55" s="1"/>
  <c r="BX48" i="55" s="1"/>
  <c r="BM46" i="55"/>
  <c r="BY46" i="55"/>
  <c r="BQ48" i="55"/>
  <c r="BS47" i="46"/>
  <c r="BG47" i="46"/>
  <c r="AK53" i="55" l="1"/>
  <c r="L54" i="55"/>
  <c r="Y53" i="55"/>
  <c r="BW51" i="55"/>
  <c r="BK51" i="55"/>
  <c r="BW51" i="46"/>
  <c r="BK51" i="46"/>
  <c r="AK52" i="46"/>
  <c r="L53" i="46"/>
  <c r="Y52" i="46"/>
  <c r="AX52" i="55"/>
  <c r="BU48" i="55"/>
  <c r="BO48" i="46"/>
  <c r="BI48" i="46"/>
  <c r="W49" i="55"/>
  <c r="AI49" i="55"/>
  <c r="BL47" i="46"/>
  <c r="AQ48" i="46"/>
  <c r="BP48" i="46" s="1"/>
  <c r="T49" i="46"/>
  <c r="J50" i="46"/>
  <c r="W50" i="46" s="1"/>
  <c r="AS48" i="46"/>
  <c r="BF48" i="46" s="1"/>
  <c r="AD49" i="46"/>
  <c r="F50" i="46"/>
  <c r="S50" i="46" s="1"/>
  <c r="AY48" i="46"/>
  <c r="BL48" i="46" s="1"/>
  <c r="BS48" i="46"/>
  <c r="U49" i="46"/>
  <c r="Q49" i="55"/>
  <c r="BT48" i="46"/>
  <c r="AG49" i="46"/>
  <c r="S49" i="55"/>
  <c r="BD47" i="46"/>
  <c r="AI49" i="46"/>
  <c r="I50" i="46"/>
  <c r="AH50" i="46" s="1"/>
  <c r="Q49" i="46"/>
  <c r="AH49" i="46"/>
  <c r="J50" i="55"/>
  <c r="AI50" i="55" s="1"/>
  <c r="BH48" i="55"/>
  <c r="AD49" i="55"/>
  <c r="AJ49" i="55"/>
  <c r="H50" i="46"/>
  <c r="AT49" i="46" s="1"/>
  <c r="AZ47" i="46"/>
  <c r="AP48" i="55"/>
  <c r="BC48" i="55" s="1"/>
  <c r="BQ47" i="55"/>
  <c r="S49" i="46"/>
  <c r="AW48" i="46"/>
  <c r="BJ48" i="46" s="1"/>
  <c r="E50" i="55"/>
  <c r="AQ49" i="55" s="1"/>
  <c r="BP49" i="55" s="1"/>
  <c r="BF47" i="46"/>
  <c r="X49" i="46"/>
  <c r="BC47" i="55"/>
  <c r="BM47" i="55" s="1"/>
  <c r="AE49" i="55"/>
  <c r="AR48" i="46"/>
  <c r="BE48" i="46" s="1"/>
  <c r="AE49" i="46"/>
  <c r="AR49" i="46"/>
  <c r="BQ49" i="46" s="1"/>
  <c r="G50" i="55"/>
  <c r="AF50" i="55" s="1"/>
  <c r="W49" i="46"/>
  <c r="AM48" i="46"/>
  <c r="AA48" i="46"/>
  <c r="BP48" i="55"/>
  <c r="AL49" i="55"/>
  <c r="M50" i="46"/>
  <c r="AY49" i="46" s="1"/>
  <c r="BX49" i="46" s="1"/>
  <c r="U49" i="55"/>
  <c r="V49" i="55"/>
  <c r="I50" i="55"/>
  <c r="AU49" i="55" s="1"/>
  <c r="BH49" i="55" s="1"/>
  <c r="Z49" i="46"/>
  <c r="D50" i="46"/>
  <c r="Q50" i="46" s="1"/>
  <c r="AC49" i="46"/>
  <c r="BG48" i="55"/>
  <c r="R49" i="55"/>
  <c r="D50" i="55"/>
  <c r="AP49" i="55" s="1"/>
  <c r="BC49" i="55" s="1"/>
  <c r="F50" i="55"/>
  <c r="AR49" i="55" s="1"/>
  <c r="BE49" i="55" s="1"/>
  <c r="AW48" i="55"/>
  <c r="K50" i="46"/>
  <c r="AJ50" i="46" s="1"/>
  <c r="V49" i="46"/>
  <c r="BR48" i="55"/>
  <c r="E50" i="46"/>
  <c r="G50" i="46"/>
  <c r="AS49" i="46" s="1"/>
  <c r="BR49" i="46" s="1"/>
  <c r="N49" i="46"/>
  <c r="AA48" i="55"/>
  <c r="AZ47" i="55"/>
  <c r="BL48" i="55"/>
  <c r="AM48" i="55"/>
  <c r="AG49" i="55"/>
  <c r="K50" i="55"/>
  <c r="AW49" i="55" s="1"/>
  <c r="BJ49" i="55" s="1"/>
  <c r="AH49" i="55"/>
  <c r="H50" i="55"/>
  <c r="AT49" i="55" s="1"/>
  <c r="BS49" i="55" s="1"/>
  <c r="AF49" i="55"/>
  <c r="BS47" i="55"/>
  <c r="BY47" i="55" s="1"/>
  <c r="AS49" i="55"/>
  <c r="BF49" i="55" s="1"/>
  <c r="M50" i="55"/>
  <c r="Z50" i="55" s="1"/>
  <c r="T49" i="55"/>
  <c r="Z49" i="55"/>
  <c r="N49" i="55"/>
  <c r="BY47" i="46"/>
  <c r="L54" i="46" l="1"/>
  <c r="AX53" i="46" s="1"/>
  <c r="AK53" i="46"/>
  <c r="Y53" i="46"/>
  <c r="AK54" i="55"/>
  <c r="L55" i="55"/>
  <c r="Y54" i="55"/>
  <c r="BW52" i="55"/>
  <c r="BK52" i="55"/>
  <c r="AX52" i="46"/>
  <c r="AX53" i="55"/>
  <c r="BR48" i="46"/>
  <c r="BF49" i="46"/>
  <c r="G51" i="46"/>
  <c r="AS50" i="46" s="1"/>
  <c r="BF50" i="46" s="1"/>
  <c r="AU49" i="46"/>
  <c r="BT49" i="46" s="1"/>
  <c r="AE50" i="46"/>
  <c r="BV48" i="46"/>
  <c r="BX48" i="46"/>
  <c r="BD48" i="46"/>
  <c r="BM48" i="46" s="1"/>
  <c r="AI50" i="46"/>
  <c r="AV49" i="46"/>
  <c r="BI49" i="46" s="1"/>
  <c r="AG50" i="46"/>
  <c r="W50" i="55"/>
  <c r="V50" i="46"/>
  <c r="BQ48" i="46"/>
  <c r="BO49" i="55"/>
  <c r="AC50" i="46"/>
  <c r="BM47" i="46"/>
  <c r="AM49" i="46"/>
  <c r="BV49" i="55"/>
  <c r="BE49" i="46"/>
  <c r="AH50" i="55"/>
  <c r="R50" i="55"/>
  <c r="D51" i="55"/>
  <c r="AC51" i="55" s="1"/>
  <c r="BO48" i="55"/>
  <c r="J51" i="46"/>
  <c r="AV50" i="46" s="1"/>
  <c r="BI50" i="46" s="1"/>
  <c r="AV49" i="55"/>
  <c r="BI49" i="55" s="1"/>
  <c r="X50" i="46"/>
  <c r="T50" i="46"/>
  <c r="Z50" i="46"/>
  <c r="T50" i="55"/>
  <c r="BD49" i="55"/>
  <c r="K51" i="46"/>
  <c r="AW50" i="46" s="1"/>
  <c r="BQ49" i="55"/>
  <c r="BL49" i="46"/>
  <c r="U50" i="46"/>
  <c r="Q50" i="55"/>
  <c r="BT49" i="55"/>
  <c r="AW49" i="46"/>
  <c r="BV49" i="46" s="1"/>
  <c r="AE50" i="55"/>
  <c r="AL50" i="46"/>
  <c r="AD50" i="55"/>
  <c r="I51" i="46"/>
  <c r="AU50" i="46" s="1"/>
  <c r="BT50" i="46" s="1"/>
  <c r="AZ48" i="55"/>
  <c r="AA49" i="46"/>
  <c r="AZ48" i="46"/>
  <c r="AQ49" i="46"/>
  <c r="BD49" i="46" s="1"/>
  <c r="BJ48" i="55"/>
  <c r="BM48" i="55" s="1"/>
  <c r="E51" i="55"/>
  <c r="AD51" i="55" s="1"/>
  <c r="AC50" i="55"/>
  <c r="AP49" i="46"/>
  <c r="BO49" i="46" s="1"/>
  <c r="R50" i="46"/>
  <c r="K51" i="55"/>
  <c r="AW50" i="55" s="1"/>
  <c r="BV50" i="55" s="1"/>
  <c r="F51" i="46"/>
  <c r="AR50" i="46" s="1"/>
  <c r="BE50" i="46" s="1"/>
  <c r="AM49" i="55"/>
  <c r="S50" i="55"/>
  <c r="M51" i="55"/>
  <c r="AL51" i="55" s="1"/>
  <c r="BR49" i="55"/>
  <c r="AA49" i="55"/>
  <c r="AL50" i="55"/>
  <c r="BG49" i="55"/>
  <c r="BV48" i="55"/>
  <c r="H51" i="55"/>
  <c r="U51" i="55" s="1"/>
  <c r="F51" i="55"/>
  <c r="AR50" i="55" s="1"/>
  <c r="BE50" i="55" s="1"/>
  <c r="G51" i="55"/>
  <c r="AS50" i="55" s="1"/>
  <c r="BR50" i="55" s="1"/>
  <c r="N50" i="55"/>
  <c r="AY49" i="55"/>
  <c r="BL49" i="55" s="1"/>
  <c r="AD50" i="46"/>
  <c r="V50" i="55"/>
  <c r="U50" i="55"/>
  <c r="X50" i="55"/>
  <c r="D51" i="46"/>
  <c r="AC51" i="46" s="1"/>
  <c r="I51" i="55"/>
  <c r="AH51" i="55" s="1"/>
  <c r="AG50" i="55"/>
  <c r="J51" i="55"/>
  <c r="W51" i="55" s="1"/>
  <c r="AJ50" i="55"/>
  <c r="E51" i="46"/>
  <c r="AQ50" i="46" s="1"/>
  <c r="BP50" i="46" s="1"/>
  <c r="AF50" i="46"/>
  <c r="M51" i="46"/>
  <c r="AY50" i="46" s="1"/>
  <c r="BL50" i="46" s="1"/>
  <c r="H51" i="46"/>
  <c r="AT50" i="46" s="1"/>
  <c r="BG50" i="46" s="1"/>
  <c r="N50" i="46"/>
  <c r="BS49" i="46"/>
  <c r="BG49" i="46"/>
  <c r="BW53" i="46" l="1"/>
  <c r="BK53" i="46"/>
  <c r="BW53" i="55"/>
  <c r="BK53" i="55"/>
  <c r="AK55" i="55"/>
  <c r="L56" i="55"/>
  <c r="Y55" i="55"/>
  <c r="BW52" i="46"/>
  <c r="BK52" i="46"/>
  <c r="AX54" i="55"/>
  <c r="AK54" i="46"/>
  <c r="L55" i="46"/>
  <c r="AX54" i="46" s="1"/>
  <c r="Y54" i="46"/>
  <c r="R51" i="55"/>
  <c r="T51" i="46"/>
  <c r="BU49" i="46"/>
  <c r="AF51" i="46"/>
  <c r="BH49" i="46"/>
  <c r="BY48" i="46"/>
  <c r="BC49" i="46"/>
  <c r="BU50" i="46"/>
  <c r="AE51" i="46"/>
  <c r="S51" i="55"/>
  <c r="BR50" i="46"/>
  <c r="BH50" i="46"/>
  <c r="AI51" i="46"/>
  <c r="BJ50" i="55"/>
  <c r="BP49" i="46"/>
  <c r="BU49" i="55"/>
  <c r="BQ50" i="55"/>
  <c r="AJ51" i="46"/>
  <c r="R51" i="46"/>
  <c r="Q51" i="55"/>
  <c r="W51" i="46"/>
  <c r="BD50" i="46"/>
  <c r="AP50" i="55"/>
  <c r="BC50" i="55" s="1"/>
  <c r="Z51" i="55"/>
  <c r="Q51" i="46"/>
  <c r="AH51" i="46"/>
  <c r="BJ49" i="46"/>
  <c r="BM49" i="46" s="1"/>
  <c r="BQ50" i="46"/>
  <c r="AA50" i="46"/>
  <c r="BV50" i="46"/>
  <c r="BJ50" i="46"/>
  <c r="X51" i="46"/>
  <c r="F52" i="46"/>
  <c r="AR51" i="46" s="1"/>
  <c r="BQ51" i="46" s="1"/>
  <c r="V51" i="46"/>
  <c r="AT50" i="55"/>
  <c r="BS50" i="55" s="1"/>
  <c r="AZ49" i="46"/>
  <c r="T51" i="55"/>
  <c r="BX50" i="46"/>
  <c r="G52" i="55"/>
  <c r="AS51" i="55" s="1"/>
  <c r="BF51" i="55" s="1"/>
  <c r="AQ50" i="55"/>
  <c r="BP50" i="55" s="1"/>
  <c r="AJ51" i="55"/>
  <c r="E52" i="55"/>
  <c r="AQ51" i="55" s="1"/>
  <c r="BD51" i="55" s="1"/>
  <c r="BY48" i="55"/>
  <c r="H52" i="46"/>
  <c r="AG52" i="46" s="1"/>
  <c r="J52" i="46"/>
  <c r="AV51" i="46" s="1"/>
  <c r="BU51" i="46" s="1"/>
  <c r="BS50" i="46"/>
  <c r="U51" i="46"/>
  <c r="AM50" i="46"/>
  <c r="AP50" i="46"/>
  <c r="BO50" i="46" s="1"/>
  <c r="D52" i="46"/>
  <c r="AP51" i="46" s="1"/>
  <c r="BC51" i="46" s="1"/>
  <c r="S51" i="46"/>
  <c r="I52" i="46"/>
  <c r="AU51" i="46" s="1"/>
  <c r="BH51" i="46" s="1"/>
  <c r="AG51" i="46"/>
  <c r="K52" i="46"/>
  <c r="AW51" i="46" s="1"/>
  <c r="BV51" i="46" s="1"/>
  <c r="AM50" i="55"/>
  <c r="AE51" i="55"/>
  <c r="I52" i="55"/>
  <c r="AU51" i="55" s="1"/>
  <c r="BT51" i="55" s="1"/>
  <c r="V51" i="55"/>
  <c r="J52" i="55"/>
  <c r="AV51" i="55" s="1"/>
  <c r="BU51" i="55" s="1"/>
  <c r="N51" i="55"/>
  <c r="H52" i="55"/>
  <c r="AV50" i="55"/>
  <c r="BU50" i="55" s="1"/>
  <c r="AY50" i="55"/>
  <c r="BL50" i="55" s="1"/>
  <c r="AI51" i="55"/>
  <c r="X51" i="55"/>
  <c r="BX49" i="55"/>
  <c r="F52" i="55"/>
  <c r="AR51" i="55" s="1"/>
  <c r="BE51" i="55" s="1"/>
  <c r="D52" i="55"/>
  <c r="AC52" i="55" s="1"/>
  <c r="BF50" i="55"/>
  <c r="AA50" i="55"/>
  <c r="K52" i="55"/>
  <c r="X52" i="55" s="1"/>
  <c r="AZ49" i="55"/>
  <c r="G52" i="46"/>
  <c r="AF52" i="46" s="1"/>
  <c r="E52" i="46"/>
  <c r="R52" i="46" s="1"/>
  <c r="N51" i="46"/>
  <c r="AU50" i="55"/>
  <c r="BH50" i="55" s="1"/>
  <c r="AF51" i="55"/>
  <c r="M52" i="55"/>
  <c r="AL52" i="55" s="1"/>
  <c r="AG51" i="55"/>
  <c r="AD51" i="46"/>
  <c r="AL51" i="46"/>
  <c r="M52" i="46"/>
  <c r="Z52" i="46" s="1"/>
  <c r="Z51" i="46"/>
  <c r="BY49" i="55"/>
  <c r="BM49" i="55"/>
  <c r="BW54" i="46" l="1"/>
  <c r="BK54" i="46"/>
  <c r="AK56" i="55"/>
  <c r="L57" i="55"/>
  <c r="Y56" i="55"/>
  <c r="L56" i="46"/>
  <c r="AK55" i="46"/>
  <c r="AX55" i="46"/>
  <c r="Y55" i="46"/>
  <c r="BW54" i="55"/>
  <c r="BK54" i="55"/>
  <c r="AX55" i="55"/>
  <c r="J53" i="55"/>
  <c r="W53" i="55" s="1"/>
  <c r="BY49" i="46"/>
  <c r="T52" i="46"/>
  <c r="BO50" i="55"/>
  <c r="T52" i="55"/>
  <c r="H53" i="55"/>
  <c r="AT52" i="55" s="1"/>
  <c r="BG52" i="55" s="1"/>
  <c r="U52" i="55"/>
  <c r="S52" i="46"/>
  <c r="BR51" i="55"/>
  <c r="BG50" i="55"/>
  <c r="BI51" i="46"/>
  <c r="AI52" i="55"/>
  <c r="BQ51" i="55"/>
  <c r="BI51" i="55"/>
  <c r="BD50" i="55"/>
  <c r="AA51" i="46"/>
  <c r="BP51" i="55"/>
  <c r="W52" i="46"/>
  <c r="BC50" i="46"/>
  <c r="BM50" i="46" s="1"/>
  <c r="BE51" i="46"/>
  <c r="AY51" i="55"/>
  <c r="BX51" i="55" s="1"/>
  <c r="AA51" i="55"/>
  <c r="R52" i="55"/>
  <c r="AT51" i="46"/>
  <c r="BS51" i="46" s="1"/>
  <c r="AC52" i="46"/>
  <c r="BI50" i="55"/>
  <c r="BO51" i="46"/>
  <c r="AF52" i="55"/>
  <c r="AS51" i="46"/>
  <c r="BF51" i="46" s="1"/>
  <c r="V52" i="55"/>
  <c r="K53" i="55"/>
  <c r="X53" i="55" s="1"/>
  <c r="AI52" i="46"/>
  <c r="AE52" i="46"/>
  <c r="S52" i="55"/>
  <c r="BX50" i="55"/>
  <c r="AJ52" i="55"/>
  <c r="AZ50" i="46"/>
  <c r="BH51" i="55"/>
  <c r="J53" i="46"/>
  <c r="AV52" i="46" s="1"/>
  <c r="BI52" i="46" s="1"/>
  <c r="AD52" i="55"/>
  <c r="BT50" i="55"/>
  <c r="U52" i="46"/>
  <c r="D53" i="46"/>
  <c r="AC53" i="46" s="1"/>
  <c r="BJ51" i="46"/>
  <c r="AD52" i="46"/>
  <c r="BY50" i="46"/>
  <c r="AW51" i="55"/>
  <c r="BV51" i="55" s="1"/>
  <c r="AT51" i="55"/>
  <c r="BS51" i="55" s="1"/>
  <c r="W52" i="55"/>
  <c r="AH52" i="55"/>
  <c r="AG52" i="55"/>
  <c r="AE52" i="55"/>
  <c r="I53" i="55"/>
  <c r="AU52" i="55" s="1"/>
  <c r="BH52" i="55" s="1"/>
  <c r="AH52" i="46"/>
  <c r="F53" i="46"/>
  <c r="S53" i="46" s="1"/>
  <c r="M53" i="46"/>
  <c r="Z53" i="46" s="1"/>
  <c r="AJ52" i="46"/>
  <c r="BT51" i="46"/>
  <c r="AL52" i="46"/>
  <c r="AY51" i="46"/>
  <c r="BL51" i="46" s="1"/>
  <c r="V52" i="46"/>
  <c r="K53" i="46"/>
  <c r="AW52" i="46" s="1"/>
  <c r="BJ52" i="46" s="1"/>
  <c r="E53" i="46"/>
  <c r="AQ52" i="46" s="1"/>
  <c r="BP52" i="46" s="1"/>
  <c r="G53" i="46"/>
  <c r="T53" i="46" s="1"/>
  <c r="Q52" i="46"/>
  <c r="H53" i="46"/>
  <c r="AT52" i="46" s="1"/>
  <c r="BG52" i="46" s="1"/>
  <c r="AQ51" i="46"/>
  <c r="BD51" i="46" s="1"/>
  <c r="X52" i="46"/>
  <c r="D53" i="55"/>
  <c r="Q53" i="55" s="1"/>
  <c r="E53" i="55"/>
  <c r="AQ52" i="55" s="1"/>
  <c r="BD52" i="55" s="1"/>
  <c r="N52" i="55"/>
  <c r="Q52" i="55"/>
  <c r="AP51" i="55"/>
  <c r="BO51" i="55" s="1"/>
  <c r="AZ50" i="55"/>
  <c r="G53" i="55"/>
  <c r="AS52" i="55" s="1"/>
  <c r="BF52" i="55" s="1"/>
  <c r="F53" i="55"/>
  <c r="AR52" i="55" s="1"/>
  <c r="BQ52" i="55" s="1"/>
  <c r="M53" i="55"/>
  <c r="AL53" i="55" s="1"/>
  <c r="Z52" i="55"/>
  <c r="AM51" i="46"/>
  <c r="AM51" i="55"/>
  <c r="N52" i="46"/>
  <c r="I53" i="46"/>
  <c r="AU52" i="46" s="1"/>
  <c r="BH52" i="46" s="1"/>
  <c r="AK57" i="55" l="1"/>
  <c r="L58" i="55"/>
  <c r="Y57" i="55"/>
  <c r="BW55" i="55"/>
  <c r="BK55" i="55"/>
  <c r="BW55" i="46"/>
  <c r="BK55" i="46"/>
  <c r="AK56" i="46"/>
  <c r="L57" i="46"/>
  <c r="Y56" i="46"/>
  <c r="AX56" i="55"/>
  <c r="BY50" i="55"/>
  <c r="AV52" i="55"/>
  <c r="BU52" i="55" s="1"/>
  <c r="AI53" i="55"/>
  <c r="BI52" i="55"/>
  <c r="BU52" i="46"/>
  <c r="AE53" i="46"/>
  <c r="BR51" i="46"/>
  <c r="BG51" i="46"/>
  <c r="AG53" i="55"/>
  <c r="W53" i="46"/>
  <c r="BJ51" i="55"/>
  <c r="Q53" i="46"/>
  <c r="J54" i="55"/>
  <c r="W54" i="55" s="1"/>
  <c r="BS52" i="55"/>
  <c r="U53" i="55"/>
  <c r="AF53" i="55"/>
  <c r="BT52" i="55"/>
  <c r="AD53" i="46"/>
  <c r="BP51" i="46"/>
  <c r="E54" i="46"/>
  <c r="AQ53" i="46" s="1"/>
  <c r="BD53" i="46" s="1"/>
  <c r="AP52" i="46"/>
  <c r="BO52" i="46" s="1"/>
  <c r="AI53" i="46"/>
  <c r="AR52" i="46"/>
  <c r="BQ52" i="46" s="1"/>
  <c r="G54" i="46"/>
  <c r="AS53" i="46" s="1"/>
  <c r="BD52" i="46"/>
  <c r="BM50" i="55"/>
  <c r="V53" i="55"/>
  <c r="AJ53" i="55"/>
  <c r="BC51" i="55"/>
  <c r="AW52" i="55"/>
  <c r="BJ52" i="55" s="1"/>
  <c r="K54" i="55"/>
  <c r="AJ54" i="55" s="1"/>
  <c r="AH53" i="55"/>
  <c r="BS52" i="46"/>
  <c r="AY52" i="46"/>
  <c r="BL52" i="46" s="1"/>
  <c r="AE53" i="55"/>
  <c r="AG53" i="46"/>
  <c r="BL51" i="55"/>
  <c r="AL53" i="46"/>
  <c r="BX51" i="46"/>
  <c r="G54" i="55"/>
  <c r="AS53" i="55" s="1"/>
  <c r="BF53" i="55" s="1"/>
  <c r="AZ51" i="46"/>
  <c r="K54" i="46"/>
  <c r="AJ54" i="46" s="1"/>
  <c r="AF53" i="46"/>
  <c r="X53" i="46"/>
  <c r="BP52" i="55"/>
  <c r="M54" i="46"/>
  <c r="AY53" i="46" s="1"/>
  <c r="BL53" i="46" s="1"/>
  <c r="BG51" i="55"/>
  <c r="BV52" i="46"/>
  <c r="AM52" i="55"/>
  <c r="AM52" i="46"/>
  <c r="AA52" i="55"/>
  <c r="AS52" i="46"/>
  <c r="BR52" i="46" s="1"/>
  <c r="U53" i="46"/>
  <c r="V53" i="46"/>
  <c r="AJ53" i="46"/>
  <c r="AD53" i="55"/>
  <c r="BT52" i="46"/>
  <c r="BE52" i="55"/>
  <c r="S53" i="55"/>
  <c r="R53" i="55"/>
  <c r="M54" i="55"/>
  <c r="Z54" i="55" s="1"/>
  <c r="BR52" i="55"/>
  <c r="AY52" i="55"/>
  <c r="BX52" i="55" s="1"/>
  <c r="Z53" i="55"/>
  <c r="E54" i="55"/>
  <c r="AQ53" i="55" s="1"/>
  <c r="BP53" i="55" s="1"/>
  <c r="N53" i="55"/>
  <c r="AA52" i="46"/>
  <c r="R53" i="46"/>
  <c r="D54" i="46"/>
  <c r="AC54" i="46" s="1"/>
  <c r="F54" i="46"/>
  <c r="AR53" i="46" s="1"/>
  <c r="BQ53" i="46" s="1"/>
  <c r="AP52" i="55"/>
  <c r="BO52" i="55" s="1"/>
  <c r="H54" i="55"/>
  <c r="AT53" i="55" s="1"/>
  <c r="BG53" i="55" s="1"/>
  <c r="I54" i="55"/>
  <c r="AU53" i="55" s="1"/>
  <c r="BH53" i="55" s="1"/>
  <c r="T53" i="55"/>
  <c r="AZ51" i="55"/>
  <c r="D54" i="55"/>
  <c r="AP53" i="55" s="1"/>
  <c r="BC53" i="55" s="1"/>
  <c r="F54" i="55"/>
  <c r="AR53" i="55" s="1"/>
  <c r="BE53" i="55" s="1"/>
  <c r="AC53" i="55"/>
  <c r="J54" i="46"/>
  <c r="AI54" i="46" s="1"/>
  <c r="AH53" i="46"/>
  <c r="H54" i="46"/>
  <c r="AT53" i="46" s="1"/>
  <c r="BS53" i="46" s="1"/>
  <c r="I54" i="46"/>
  <c r="AU53" i="46" s="1"/>
  <c r="BT53" i="46" s="1"/>
  <c r="N53" i="46"/>
  <c r="BM51" i="46"/>
  <c r="BC52" i="46"/>
  <c r="BY51" i="55"/>
  <c r="L58" i="46" l="1"/>
  <c r="AX57" i="46" s="1"/>
  <c r="AK57" i="46"/>
  <c r="Y57" i="46"/>
  <c r="AK58" i="55"/>
  <c r="L59" i="55"/>
  <c r="AX58" i="55" s="1"/>
  <c r="Y58" i="55"/>
  <c r="BW56" i="55"/>
  <c r="BK56" i="55"/>
  <c r="AX56" i="46"/>
  <c r="AX57" i="55"/>
  <c r="AV53" i="55"/>
  <c r="BU53" i="55" s="1"/>
  <c r="AI54" i="55"/>
  <c r="R54" i="46"/>
  <c r="BP53" i="46"/>
  <c r="BE52" i="46"/>
  <c r="BV52" i="55"/>
  <c r="BY52" i="55" s="1"/>
  <c r="T54" i="46"/>
  <c r="BX52" i="46"/>
  <c r="BY52" i="46" s="1"/>
  <c r="BY51" i="46"/>
  <c r="AP53" i="46"/>
  <c r="BO53" i="46" s="1"/>
  <c r="BC52" i="55"/>
  <c r="X54" i="55"/>
  <c r="AF54" i="46"/>
  <c r="AD54" i="46"/>
  <c r="X54" i="46"/>
  <c r="BF52" i="46"/>
  <c r="BR53" i="46"/>
  <c r="BF53" i="46"/>
  <c r="BO53" i="55"/>
  <c r="AW53" i="55"/>
  <c r="BJ53" i="55" s="1"/>
  <c r="T54" i="55"/>
  <c r="AE54" i="46"/>
  <c r="W54" i="46"/>
  <c r="BM51" i="55"/>
  <c r="AE54" i="55"/>
  <c r="BR53" i="55"/>
  <c r="AM53" i="55"/>
  <c r="BS53" i="55"/>
  <c r="U54" i="46"/>
  <c r="AL54" i="46"/>
  <c r="AW53" i="46"/>
  <c r="BJ53" i="46" s="1"/>
  <c r="D55" i="46"/>
  <c r="AC55" i="46" s="1"/>
  <c r="BX53" i="46"/>
  <c r="AV53" i="46"/>
  <c r="BI53" i="46" s="1"/>
  <c r="AZ52" i="46"/>
  <c r="AA53" i="55"/>
  <c r="Z54" i="46"/>
  <c r="BL52" i="55"/>
  <c r="AH54" i="55"/>
  <c r="F55" i="46"/>
  <c r="AR54" i="46" s="1"/>
  <c r="BE54" i="46" s="1"/>
  <c r="Q54" i="46"/>
  <c r="AF54" i="55"/>
  <c r="BD53" i="55"/>
  <c r="BG53" i="46"/>
  <c r="AL54" i="55"/>
  <c r="AA53" i="46"/>
  <c r="H55" i="55"/>
  <c r="AG55" i="55" s="1"/>
  <c r="K55" i="55"/>
  <c r="AJ55" i="55" s="1"/>
  <c r="R54" i="55"/>
  <c r="AY53" i="55"/>
  <c r="BX53" i="55" s="1"/>
  <c r="BQ53" i="55"/>
  <c r="BT53" i="55"/>
  <c r="AM53" i="46"/>
  <c r="BE53" i="46"/>
  <c r="G55" i="55"/>
  <c r="AS54" i="55" s="1"/>
  <c r="U54" i="55"/>
  <c r="H55" i="46"/>
  <c r="AG55" i="46" s="1"/>
  <c r="V54" i="46"/>
  <c r="K55" i="46"/>
  <c r="AW54" i="46" s="1"/>
  <c r="BJ54" i="46" s="1"/>
  <c r="S54" i="55"/>
  <c r="M55" i="55"/>
  <c r="AL55" i="55" s="1"/>
  <c r="F55" i="55"/>
  <c r="AR54" i="55" s="1"/>
  <c r="BQ54" i="55" s="1"/>
  <c r="N54" i="55"/>
  <c r="V54" i="55"/>
  <c r="AZ52" i="55"/>
  <c r="AD54" i="55"/>
  <c r="BH53" i="46"/>
  <c r="S54" i="46"/>
  <c r="I55" i="55"/>
  <c r="V55" i="55" s="1"/>
  <c r="E55" i="55"/>
  <c r="AQ54" i="55" s="1"/>
  <c r="BD54" i="55" s="1"/>
  <c r="D55" i="55"/>
  <c r="AP54" i="55" s="1"/>
  <c r="BO54" i="55" s="1"/>
  <c r="Q54" i="55"/>
  <c r="AC54" i="55"/>
  <c r="AG54" i="55"/>
  <c r="J55" i="55"/>
  <c r="W55" i="55" s="1"/>
  <c r="M55" i="46"/>
  <c r="AY54" i="46" s="1"/>
  <c r="BL54" i="46" s="1"/>
  <c r="E55" i="46"/>
  <c r="AQ54" i="46" s="1"/>
  <c r="BP54" i="46" s="1"/>
  <c r="G55" i="46"/>
  <c r="AS54" i="46" s="1"/>
  <c r="BR54" i="46" s="1"/>
  <c r="AG54" i="46"/>
  <c r="I55" i="46"/>
  <c r="V55" i="46" s="1"/>
  <c r="N54" i="46"/>
  <c r="AH54" i="46"/>
  <c r="J55" i="46"/>
  <c r="W55" i="46" s="1"/>
  <c r="AE55" i="46"/>
  <c r="BW57" i="46" l="1"/>
  <c r="BK57" i="46"/>
  <c r="BW57" i="55"/>
  <c r="BK57" i="55"/>
  <c r="AK59" i="55"/>
  <c r="L60" i="55"/>
  <c r="Y59" i="55"/>
  <c r="BW56" i="46"/>
  <c r="BK56" i="46"/>
  <c r="BW58" i="55"/>
  <c r="BK58" i="55"/>
  <c r="L59" i="46"/>
  <c r="AK58" i="46"/>
  <c r="AX58" i="46"/>
  <c r="Y58" i="46"/>
  <c r="BC53" i="46"/>
  <c r="BM53" i="46" s="1"/>
  <c r="BI53" i="55"/>
  <c r="BM52" i="46"/>
  <c r="BU53" i="46"/>
  <c r="AT54" i="46"/>
  <c r="BS54" i="46" s="1"/>
  <c r="BE54" i="55"/>
  <c r="BM52" i="55"/>
  <c r="Q55" i="46"/>
  <c r="AV54" i="55"/>
  <c r="BU54" i="55" s="1"/>
  <c r="BV53" i="55"/>
  <c r="BY53" i="55" s="1"/>
  <c r="BD54" i="46"/>
  <c r="AP54" i="46"/>
  <c r="BC54" i="46" s="1"/>
  <c r="S55" i="46"/>
  <c r="X55" i="55"/>
  <c r="BL53" i="55"/>
  <c r="AI55" i="55"/>
  <c r="AH55" i="55"/>
  <c r="AJ55" i="46"/>
  <c r="U55" i="46"/>
  <c r="BV54" i="46"/>
  <c r="AY54" i="55"/>
  <c r="BX54" i="55" s="1"/>
  <c r="AL55" i="46"/>
  <c r="Z55" i="55"/>
  <c r="AF55" i="55"/>
  <c r="AT54" i="55"/>
  <c r="BG54" i="55" s="1"/>
  <c r="U55" i="55"/>
  <c r="AZ53" i="55"/>
  <c r="AU54" i="55"/>
  <c r="BH54" i="55" s="1"/>
  <c r="Q55" i="55"/>
  <c r="AW54" i="55"/>
  <c r="BJ54" i="55" s="1"/>
  <c r="S55" i="55"/>
  <c r="J56" i="55"/>
  <c r="AV55" i="55" s="1"/>
  <c r="BI55" i="55" s="1"/>
  <c r="BC54" i="55"/>
  <c r="M56" i="55"/>
  <c r="AY55" i="55" s="1"/>
  <c r="BX55" i="55" s="1"/>
  <c r="I56" i="46"/>
  <c r="AH56" i="46" s="1"/>
  <c r="T55" i="55"/>
  <c r="T55" i="46"/>
  <c r="D56" i="55"/>
  <c r="AP55" i="55" s="1"/>
  <c r="BC55" i="55" s="1"/>
  <c r="AD55" i="55"/>
  <c r="AZ53" i="46"/>
  <c r="AU54" i="46"/>
  <c r="BH54" i="46" s="1"/>
  <c r="BQ54" i="46"/>
  <c r="BV53" i="46"/>
  <c r="X55" i="46"/>
  <c r="H56" i="46"/>
  <c r="AG56" i="46" s="1"/>
  <c r="AH55" i="46"/>
  <c r="BX54" i="46"/>
  <c r="AA54" i="46"/>
  <c r="BP54" i="55"/>
  <c r="AM54" i="55"/>
  <c r="E56" i="46"/>
  <c r="AQ55" i="46" s="1"/>
  <c r="BP55" i="46" s="1"/>
  <c r="AD55" i="46"/>
  <c r="AC55" i="55"/>
  <c r="AV54" i="46"/>
  <c r="BU54" i="46" s="1"/>
  <c r="AI55" i="46"/>
  <c r="G56" i="46"/>
  <c r="AS55" i="46" s="1"/>
  <c r="BR55" i="46" s="1"/>
  <c r="AE55" i="55"/>
  <c r="H56" i="55"/>
  <c r="U56" i="55" s="1"/>
  <c r="I56" i="55"/>
  <c r="AU55" i="55" s="1"/>
  <c r="BH55" i="55" s="1"/>
  <c r="K56" i="55"/>
  <c r="AW55" i="55" s="1"/>
  <c r="BJ55" i="55" s="1"/>
  <c r="AM54" i="46"/>
  <c r="AA54" i="55"/>
  <c r="AF55" i="46"/>
  <c r="Z55" i="46"/>
  <c r="F56" i="55"/>
  <c r="AR55" i="55" s="1"/>
  <c r="BQ55" i="55" s="1"/>
  <c r="N55" i="55"/>
  <c r="M56" i="46"/>
  <c r="AY55" i="46" s="1"/>
  <c r="BL55" i="46" s="1"/>
  <c r="K56" i="46"/>
  <c r="AW55" i="46" s="1"/>
  <c r="BV55" i="46" s="1"/>
  <c r="BF54" i="46"/>
  <c r="G56" i="55"/>
  <c r="T56" i="55" s="1"/>
  <c r="E56" i="55"/>
  <c r="AD56" i="55" s="1"/>
  <c r="R55" i="55"/>
  <c r="R55" i="46"/>
  <c r="F56" i="46"/>
  <c r="S56" i="46" s="1"/>
  <c r="D56" i="46"/>
  <c r="Q56" i="46" s="1"/>
  <c r="N55" i="46"/>
  <c r="J56" i="46"/>
  <c r="AV55" i="46" s="1"/>
  <c r="BI55" i="46" s="1"/>
  <c r="BO55" i="55"/>
  <c r="BR54" i="55"/>
  <c r="BF54" i="55"/>
  <c r="AK60" i="55" l="1"/>
  <c r="L61" i="55"/>
  <c r="Y60" i="55"/>
  <c r="BW58" i="46"/>
  <c r="BK58" i="46"/>
  <c r="AK59" i="46"/>
  <c r="L60" i="46"/>
  <c r="Y59" i="46"/>
  <c r="AX59" i="55"/>
  <c r="BS54" i="55"/>
  <c r="BY53" i="46"/>
  <c r="BM53" i="55"/>
  <c r="BG54" i="46"/>
  <c r="BI54" i="46"/>
  <c r="AG56" i="55"/>
  <c r="BI54" i="55"/>
  <c r="U56" i="46"/>
  <c r="AD56" i="46"/>
  <c r="BT54" i="46"/>
  <c r="BO54" i="46"/>
  <c r="W56" i="55"/>
  <c r="R56" i="46"/>
  <c r="AT55" i="46"/>
  <c r="BS55" i="46" s="1"/>
  <c r="X56" i="55"/>
  <c r="BV55" i="55"/>
  <c r="Q56" i="55"/>
  <c r="BL54" i="55"/>
  <c r="AS55" i="55"/>
  <c r="BR55" i="55" s="1"/>
  <c r="AF56" i="55"/>
  <c r="AT55" i="55"/>
  <c r="BS55" i="55" s="1"/>
  <c r="BJ55" i="46"/>
  <c r="AC56" i="55"/>
  <c r="BF55" i="46"/>
  <c r="AJ56" i="55"/>
  <c r="E57" i="46"/>
  <c r="AQ56" i="46" s="1"/>
  <c r="BP56" i="46" s="1"/>
  <c r="V56" i="55"/>
  <c r="BV54" i="55"/>
  <c r="AE56" i="55"/>
  <c r="Z56" i="55"/>
  <c r="BU55" i="55"/>
  <c r="BL55" i="55"/>
  <c r="BT54" i="55"/>
  <c r="AM55" i="55"/>
  <c r="AZ54" i="55"/>
  <c r="AI56" i="55"/>
  <c r="J57" i="55"/>
  <c r="AV56" i="55" s="1"/>
  <c r="AL56" i="55"/>
  <c r="Z56" i="46"/>
  <c r="BX55" i="46"/>
  <c r="M57" i="46"/>
  <c r="AY56" i="46" s="1"/>
  <c r="BX56" i="46" s="1"/>
  <c r="J57" i="46"/>
  <c r="AV56" i="46" s="1"/>
  <c r="X56" i="46"/>
  <c r="AF56" i="46"/>
  <c r="AI56" i="46"/>
  <c r="AC56" i="46"/>
  <c r="AZ54" i="46"/>
  <c r="BD55" i="46"/>
  <c r="BT55" i="55"/>
  <c r="H57" i="55"/>
  <c r="AT56" i="55" s="1"/>
  <c r="BS56" i="55" s="1"/>
  <c r="AM55" i="46"/>
  <c r="K57" i="46"/>
  <c r="AW56" i="46" s="1"/>
  <c r="BJ56" i="46" s="1"/>
  <c r="AU55" i="46"/>
  <c r="BH55" i="46" s="1"/>
  <c r="AJ56" i="46"/>
  <c r="AP55" i="46"/>
  <c r="BC55" i="46" s="1"/>
  <c r="T56" i="46"/>
  <c r="V56" i="46"/>
  <c r="G57" i="46"/>
  <c r="AS56" i="46" s="1"/>
  <c r="BR56" i="46" s="1"/>
  <c r="H57" i="46"/>
  <c r="AT56" i="46" s="1"/>
  <c r="BS56" i="46" s="1"/>
  <c r="BU55" i="46"/>
  <c r="I57" i="46"/>
  <c r="AU56" i="46" s="1"/>
  <c r="BT56" i="46" s="1"/>
  <c r="AA55" i="55"/>
  <c r="AH56" i="55"/>
  <c r="K57" i="55"/>
  <c r="X57" i="55" s="1"/>
  <c r="E57" i="55"/>
  <c r="AD57" i="55" s="1"/>
  <c r="M57" i="55"/>
  <c r="Z57" i="55" s="1"/>
  <c r="BE55" i="55"/>
  <c r="W56" i="46"/>
  <c r="D57" i="46"/>
  <c r="AP56" i="46" s="1"/>
  <c r="BO56" i="46" s="1"/>
  <c r="F57" i="46"/>
  <c r="AA55" i="46"/>
  <c r="AR55" i="46"/>
  <c r="BE55" i="46" s="1"/>
  <c r="AL56" i="46"/>
  <c r="D57" i="55"/>
  <c r="Q57" i="55" s="1"/>
  <c r="N56" i="55"/>
  <c r="S56" i="55"/>
  <c r="I57" i="55"/>
  <c r="AU56" i="55" s="1"/>
  <c r="BT56" i="55" s="1"/>
  <c r="N56" i="46"/>
  <c r="AE56" i="46"/>
  <c r="R56" i="55"/>
  <c r="AQ55" i="55"/>
  <c r="BD55" i="55" s="1"/>
  <c r="G57" i="55"/>
  <c r="AS56" i="55" s="1"/>
  <c r="BF56" i="55" s="1"/>
  <c r="F57" i="55"/>
  <c r="AR56" i="55" s="1"/>
  <c r="BE56" i="55" s="1"/>
  <c r="BD56" i="46"/>
  <c r="AK60" i="46" l="1"/>
  <c r="L61" i="46"/>
  <c r="Y60" i="46"/>
  <c r="AK61" i="55"/>
  <c r="L62" i="55"/>
  <c r="Y61" i="55"/>
  <c r="BW59" i="55"/>
  <c r="BK59" i="55"/>
  <c r="AX59" i="46"/>
  <c r="AX60" i="55"/>
  <c r="BM54" i="46"/>
  <c r="BM54" i="55"/>
  <c r="BY54" i="46"/>
  <c r="AC57" i="46"/>
  <c r="Z57" i="46"/>
  <c r="BL56" i="46"/>
  <c r="J58" i="46"/>
  <c r="AI58" i="46" s="1"/>
  <c r="BT55" i="46"/>
  <c r="BF55" i="55"/>
  <c r="W57" i="55"/>
  <c r="BP55" i="55"/>
  <c r="BY55" i="55" s="1"/>
  <c r="BG55" i="55"/>
  <c r="AJ57" i="46"/>
  <c r="BG55" i="46"/>
  <c r="BM55" i="46" s="1"/>
  <c r="BV56" i="46"/>
  <c r="AJ57" i="55"/>
  <c r="AV57" i="46"/>
  <c r="BU57" i="46" s="1"/>
  <c r="AL57" i="55"/>
  <c r="D58" i="46"/>
  <c r="AP57" i="46" s="1"/>
  <c r="BC57" i="46" s="1"/>
  <c r="AI57" i="46"/>
  <c r="U57" i="55"/>
  <c r="AD57" i="46"/>
  <c r="F58" i="55"/>
  <c r="AR57" i="55" s="1"/>
  <c r="AM56" i="46"/>
  <c r="BU56" i="46"/>
  <c r="BI56" i="46"/>
  <c r="F58" i="46"/>
  <c r="AR57" i="46" s="1"/>
  <c r="BE57" i="46" s="1"/>
  <c r="Q57" i="46"/>
  <c r="W57" i="46"/>
  <c r="X57" i="46"/>
  <c r="BF56" i="46"/>
  <c r="AF57" i="46"/>
  <c r="R57" i="46"/>
  <c r="H58" i="46"/>
  <c r="AG58" i="46" s="1"/>
  <c r="AW56" i="55"/>
  <c r="BV56" i="55" s="1"/>
  <c r="V57" i="55"/>
  <c r="BG56" i="55"/>
  <c r="AL57" i="46"/>
  <c r="S57" i="46"/>
  <c r="AG57" i="46"/>
  <c r="V57" i="46"/>
  <c r="BG56" i="46"/>
  <c r="R57" i="55"/>
  <c r="BO55" i="46"/>
  <c r="BY54" i="55"/>
  <c r="AZ55" i="55"/>
  <c r="AG57" i="55"/>
  <c r="J58" i="55"/>
  <c r="AI58" i="55" s="1"/>
  <c r="AE57" i="55"/>
  <c r="AY56" i="55"/>
  <c r="BL56" i="55" s="1"/>
  <c r="AA56" i="55"/>
  <c r="AM56" i="55"/>
  <c r="BH56" i="46"/>
  <c r="BU56" i="55"/>
  <c r="BI56" i="55"/>
  <c r="AP56" i="55"/>
  <c r="BC56" i="55" s="1"/>
  <c r="AF57" i="55"/>
  <c r="AI57" i="55"/>
  <c r="D58" i="55"/>
  <c r="AC58" i="55" s="1"/>
  <c r="AZ55" i="46"/>
  <c r="BQ55" i="46"/>
  <c r="AR56" i="46"/>
  <c r="BE56" i="46" s="1"/>
  <c r="AE57" i="46"/>
  <c r="U57" i="46"/>
  <c r="K58" i="46"/>
  <c r="AW57" i="46" s="1"/>
  <c r="BV57" i="46" s="1"/>
  <c r="AH57" i="46"/>
  <c r="AA56" i="46"/>
  <c r="M58" i="46"/>
  <c r="AY57" i="46" s="1"/>
  <c r="BL57" i="46" s="1"/>
  <c r="I58" i="46"/>
  <c r="AU57" i="46" s="1"/>
  <c r="BH57" i="46" s="1"/>
  <c r="E58" i="46"/>
  <c r="R58" i="46" s="1"/>
  <c r="G58" i="46"/>
  <c r="T58" i="46" s="1"/>
  <c r="N57" i="46"/>
  <c r="T57" i="46"/>
  <c r="BC56" i="46"/>
  <c r="AQ56" i="55"/>
  <c r="BD56" i="55" s="1"/>
  <c r="H58" i="55"/>
  <c r="AT57" i="55" s="1"/>
  <c r="BS57" i="55" s="1"/>
  <c r="E58" i="55"/>
  <c r="AQ57" i="55" s="1"/>
  <c r="BD57" i="55" s="1"/>
  <c r="AC57" i="55"/>
  <c r="BR56" i="55"/>
  <c r="BQ56" i="55"/>
  <c r="K58" i="55"/>
  <c r="AW57" i="55" s="1"/>
  <c r="BJ57" i="55" s="1"/>
  <c r="AH57" i="55"/>
  <c r="S57" i="55"/>
  <c r="I58" i="55"/>
  <c r="V58" i="55" s="1"/>
  <c r="G58" i="55"/>
  <c r="AS57" i="55" s="1"/>
  <c r="BF57" i="55" s="1"/>
  <c r="BH56" i="55"/>
  <c r="M58" i="55"/>
  <c r="Z58" i="55" s="1"/>
  <c r="T57" i="55"/>
  <c r="N57" i="55"/>
  <c r="BW60" i="55" l="1"/>
  <c r="BK60" i="55"/>
  <c r="AK62" i="55"/>
  <c r="L63" i="55"/>
  <c r="Y62" i="55"/>
  <c r="AK61" i="46"/>
  <c r="L62" i="46"/>
  <c r="Y61" i="46"/>
  <c r="BK59" i="46"/>
  <c r="BW59" i="46"/>
  <c r="AX61" i="55"/>
  <c r="AX60" i="46"/>
  <c r="AE58" i="46"/>
  <c r="W58" i="46"/>
  <c r="BI57" i="46"/>
  <c r="AH58" i="46"/>
  <c r="BO57" i="46"/>
  <c r="BJ56" i="55"/>
  <c r="BM56" i="55" s="1"/>
  <c r="AC58" i="46"/>
  <c r="AE58" i="55"/>
  <c r="BT57" i="46"/>
  <c r="AD58" i="55"/>
  <c r="BM55" i="55"/>
  <c r="F59" i="46"/>
  <c r="AR58" i="46" s="1"/>
  <c r="BQ58" i="46" s="1"/>
  <c r="AT57" i="46"/>
  <c r="BG57" i="46" s="1"/>
  <c r="BX57" i="46"/>
  <c r="BO56" i="55"/>
  <c r="U58" i="46"/>
  <c r="E59" i="46"/>
  <c r="AQ58" i="46" s="1"/>
  <c r="BP58" i="46" s="1"/>
  <c r="Z58" i="46"/>
  <c r="AD58" i="46"/>
  <c r="BE57" i="55"/>
  <c r="BQ57" i="55"/>
  <c r="AQ57" i="46"/>
  <c r="BD57" i="46" s="1"/>
  <c r="S58" i="46"/>
  <c r="G59" i="46"/>
  <c r="AF59" i="46" s="1"/>
  <c r="D59" i="46"/>
  <c r="Q59" i="46" s="1"/>
  <c r="Q58" i="46"/>
  <c r="AL58" i="46"/>
  <c r="S58" i="55"/>
  <c r="Q58" i="55"/>
  <c r="AA57" i="46"/>
  <c r="BR57" i="55"/>
  <c r="AF58" i="46"/>
  <c r="BY55" i="46"/>
  <c r="AJ58" i="46"/>
  <c r="AJ58" i="55"/>
  <c r="BX56" i="55"/>
  <c r="AZ56" i="55"/>
  <c r="W58" i="55"/>
  <c r="BP56" i="55"/>
  <c r="T58" i="55"/>
  <c r="AU57" i="55"/>
  <c r="BT57" i="55" s="1"/>
  <c r="I59" i="55"/>
  <c r="AU58" i="55" s="1"/>
  <c r="BH58" i="55" s="1"/>
  <c r="AG58" i="55"/>
  <c r="AA57" i="55"/>
  <c r="AM57" i="46"/>
  <c r="BP57" i="55"/>
  <c r="AV57" i="55"/>
  <c r="BU57" i="55" s="1"/>
  <c r="BQ56" i="46"/>
  <c r="BY56" i="46" s="1"/>
  <c r="AS57" i="46"/>
  <c r="BR57" i="46" s="1"/>
  <c r="BJ57" i="46"/>
  <c r="BQ57" i="46"/>
  <c r="BV57" i="55"/>
  <c r="AP57" i="55"/>
  <c r="BO57" i="55" s="1"/>
  <c r="AY57" i="55"/>
  <c r="BL57" i="55" s="1"/>
  <c r="AL58" i="55"/>
  <c r="E59" i="55"/>
  <c r="AQ58" i="55" s="1"/>
  <c r="BP58" i="55" s="1"/>
  <c r="AH58" i="55"/>
  <c r="J59" i="55"/>
  <c r="W59" i="55" s="1"/>
  <c r="BG57" i="55"/>
  <c r="AM57" i="55"/>
  <c r="AF58" i="55"/>
  <c r="H59" i="55"/>
  <c r="AT58" i="55" s="1"/>
  <c r="BG58" i="55" s="1"/>
  <c r="D59" i="55"/>
  <c r="AC59" i="55" s="1"/>
  <c r="U58" i="55"/>
  <c r="K59" i="55"/>
  <c r="AW58" i="55" s="1"/>
  <c r="BV58" i="55" s="1"/>
  <c r="BM56" i="46"/>
  <c r="AZ56" i="46"/>
  <c r="X58" i="46"/>
  <c r="M59" i="46"/>
  <c r="Z59" i="46" s="1"/>
  <c r="K59" i="46"/>
  <c r="AW58" i="46" s="1"/>
  <c r="BJ58" i="46" s="1"/>
  <c r="H59" i="46"/>
  <c r="U59" i="46" s="1"/>
  <c r="I59" i="46"/>
  <c r="N58" i="46"/>
  <c r="V58" i="46"/>
  <c r="J59" i="46"/>
  <c r="AV58" i="46" s="1"/>
  <c r="BI58" i="46" s="1"/>
  <c r="R58" i="55"/>
  <c r="X58" i="55"/>
  <c r="M59" i="55"/>
  <c r="AY58" i="55" s="1"/>
  <c r="BL58" i="55" s="1"/>
  <c r="F59" i="55"/>
  <c r="AR58" i="55" s="1"/>
  <c r="BE58" i="55" s="1"/>
  <c r="G59" i="55"/>
  <c r="AS58" i="55" s="1"/>
  <c r="BF58" i="55" s="1"/>
  <c r="N58" i="55"/>
  <c r="BE58" i="46"/>
  <c r="G60" i="46"/>
  <c r="AK62" i="46" l="1"/>
  <c r="L63" i="46"/>
  <c r="AX62" i="46" s="1"/>
  <c r="Y62" i="46"/>
  <c r="AK63" i="55"/>
  <c r="L64" i="55"/>
  <c r="AX63" i="55" s="1"/>
  <c r="Y63" i="55"/>
  <c r="BW60" i="46"/>
  <c r="BK60" i="46"/>
  <c r="BW61" i="55"/>
  <c r="BK61" i="55"/>
  <c r="AX61" i="46"/>
  <c r="AX62" i="55"/>
  <c r="BC57" i="55"/>
  <c r="BI57" i="55"/>
  <c r="AP58" i="46"/>
  <c r="BO58" i="46" s="1"/>
  <c r="AE59" i="46"/>
  <c r="R59" i="46"/>
  <c r="BS57" i="46"/>
  <c r="BF57" i="46"/>
  <c r="F60" i="46"/>
  <c r="AE60" i="46" s="1"/>
  <c r="AC59" i="46"/>
  <c r="BD58" i="46"/>
  <c r="AM58" i="55"/>
  <c r="BQ58" i="55"/>
  <c r="S59" i="46"/>
  <c r="AR59" i="46"/>
  <c r="BQ59" i="46" s="1"/>
  <c r="AG59" i="46"/>
  <c r="BT58" i="55"/>
  <c r="BU58" i="46"/>
  <c r="X59" i="55"/>
  <c r="BH57" i="55"/>
  <c r="Q59" i="55"/>
  <c r="BJ58" i="55"/>
  <c r="AM58" i="46"/>
  <c r="AI59" i="46"/>
  <c r="AD59" i="46"/>
  <c r="AY58" i="46"/>
  <c r="BL58" i="46" s="1"/>
  <c r="E60" i="46"/>
  <c r="AQ59" i="46" s="1"/>
  <c r="BP59" i="46" s="1"/>
  <c r="D60" i="46"/>
  <c r="AC60" i="46" s="1"/>
  <c r="AL59" i="46"/>
  <c r="AA58" i="46"/>
  <c r="BV58" i="46"/>
  <c r="AS58" i="46"/>
  <c r="BR58" i="46" s="1"/>
  <c r="U59" i="55"/>
  <c r="AZ57" i="46"/>
  <c r="T59" i="46"/>
  <c r="BP57" i="46"/>
  <c r="AV58" i="55"/>
  <c r="BU58" i="55" s="1"/>
  <c r="AI59" i="55"/>
  <c r="AH59" i="55"/>
  <c r="H60" i="46"/>
  <c r="U60" i="46" s="1"/>
  <c r="BX57" i="55"/>
  <c r="BY57" i="55" s="1"/>
  <c r="AJ59" i="46"/>
  <c r="AS59" i="46"/>
  <c r="BR59" i="46" s="1"/>
  <c r="BS58" i="55"/>
  <c r="BY56" i="55"/>
  <c r="J60" i="46"/>
  <c r="AV59" i="46" s="1"/>
  <c r="BU59" i="46" s="1"/>
  <c r="AF59" i="55"/>
  <c r="V59" i="55"/>
  <c r="AU58" i="46"/>
  <c r="BT58" i="46" s="1"/>
  <c r="V59" i="46"/>
  <c r="X59" i="46"/>
  <c r="D60" i="55"/>
  <c r="AC60" i="55" s="1"/>
  <c r="AD59" i="55"/>
  <c r="BD58" i="55"/>
  <c r="AJ59" i="55"/>
  <c r="AP58" i="55"/>
  <c r="BC58" i="55" s="1"/>
  <c r="S59" i="55"/>
  <c r="AZ57" i="55"/>
  <c r="F60" i="55"/>
  <c r="AR59" i="55" s="1"/>
  <c r="BE59" i="55" s="1"/>
  <c r="J60" i="55"/>
  <c r="AV59" i="55" s="1"/>
  <c r="BI59" i="55" s="1"/>
  <c r="BR58" i="55"/>
  <c r="G60" i="55"/>
  <c r="AS59" i="55" s="1"/>
  <c r="BR59" i="55" s="1"/>
  <c r="E60" i="55"/>
  <c r="AQ59" i="55" s="1"/>
  <c r="BD59" i="55" s="1"/>
  <c r="R59" i="55"/>
  <c r="Z59" i="55"/>
  <c r="BX58" i="55"/>
  <c r="T59" i="55"/>
  <c r="M60" i="55"/>
  <c r="AL60" i="55" s="1"/>
  <c r="AG59" i="55"/>
  <c r="K60" i="55"/>
  <c r="AW59" i="55" s="1"/>
  <c r="BV59" i="55" s="1"/>
  <c r="AL59" i="55"/>
  <c r="AT58" i="46"/>
  <c r="BG58" i="46" s="1"/>
  <c r="W59" i="46"/>
  <c r="M60" i="46"/>
  <c r="Z60" i="46" s="1"/>
  <c r="AA58" i="55"/>
  <c r="N59" i="46"/>
  <c r="I60" i="46"/>
  <c r="AH60" i="46" s="1"/>
  <c r="AH59" i="46"/>
  <c r="K60" i="46"/>
  <c r="X60" i="46" s="1"/>
  <c r="AE59" i="55"/>
  <c r="H60" i="55"/>
  <c r="U60" i="55" s="1"/>
  <c r="I60" i="55"/>
  <c r="AU59" i="55" s="1"/>
  <c r="BH59" i="55" s="1"/>
  <c r="N59" i="55"/>
  <c r="BM57" i="46"/>
  <c r="BF59" i="46"/>
  <c r="Q60" i="46"/>
  <c r="T60" i="46"/>
  <c r="AF60" i="46"/>
  <c r="BW62" i="46" l="1"/>
  <c r="BK62" i="46"/>
  <c r="BW63" i="55"/>
  <c r="BK63" i="55"/>
  <c r="BK61" i="46"/>
  <c r="BW61" i="46"/>
  <c r="BW62" i="55"/>
  <c r="BK62" i="55"/>
  <c r="AK64" i="55"/>
  <c r="L65" i="55"/>
  <c r="Y64" i="55"/>
  <c r="AK63" i="46"/>
  <c r="L64" i="46"/>
  <c r="Y63" i="46"/>
  <c r="BC58" i="46"/>
  <c r="AP59" i="46"/>
  <c r="BO59" i="46" s="1"/>
  <c r="S60" i="46"/>
  <c r="S60" i="55"/>
  <c r="BM57" i="55"/>
  <c r="BX58" i="46"/>
  <c r="BE59" i="46"/>
  <c r="BD59" i="46"/>
  <c r="BY57" i="46"/>
  <c r="BI58" i="55"/>
  <c r="R60" i="55"/>
  <c r="AI60" i="46"/>
  <c r="AU59" i="46"/>
  <c r="BH59" i="46" s="1"/>
  <c r="E61" i="46"/>
  <c r="AD61" i="46" s="1"/>
  <c r="BQ59" i="55"/>
  <c r="AT59" i="46"/>
  <c r="BS59" i="46" s="1"/>
  <c r="AG60" i="46"/>
  <c r="AI60" i="55"/>
  <c r="BU59" i="55"/>
  <c r="BF58" i="46"/>
  <c r="Q60" i="55"/>
  <c r="D61" i="46"/>
  <c r="AP60" i="46" s="1"/>
  <c r="BC60" i="46" s="1"/>
  <c r="AD60" i="46"/>
  <c r="BP59" i="55"/>
  <c r="BI59" i="46"/>
  <c r="AP59" i="55"/>
  <c r="BC59" i="55" s="1"/>
  <c r="T60" i="55"/>
  <c r="X60" i="55"/>
  <c r="AM59" i="46"/>
  <c r="F61" i="46"/>
  <c r="AR60" i="46" s="1"/>
  <c r="BE60" i="46" s="1"/>
  <c r="G61" i="46"/>
  <c r="AS60" i="46" s="1"/>
  <c r="BF60" i="46" s="1"/>
  <c r="R60" i="46"/>
  <c r="BS58" i="46"/>
  <c r="AY59" i="46"/>
  <c r="BL59" i="46" s="1"/>
  <c r="V60" i="55"/>
  <c r="BO58" i="55"/>
  <c r="W60" i="46"/>
  <c r="AL60" i="46"/>
  <c r="AA59" i="46"/>
  <c r="BT59" i="55"/>
  <c r="BH58" i="46"/>
  <c r="AZ58" i="55"/>
  <c r="G61" i="55"/>
  <c r="AS60" i="55" s="1"/>
  <c r="BF60" i="55" s="1"/>
  <c r="M61" i="46"/>
  <c r="AL61" i="46" s="1"/>
  <c r="K61" i="46"/>
  <c r="AJ61" i="46" s="1"/>
  <c r="N60" i="46"/>
  <c r="F61" i="55"/>
  <c r="AR60" i="55" s="1"/>
  <c r="BE60" i="55" s="1"/>
  <c r="AE60" i="55"/>
  <c r="AJ60" i="46"/>
  <c r="V60" i="46"/>
  <c r="AA59" i="55"/>
  <c r="BM58" i="55"/>
  <c r="AF60" i="55"/>
  <c r="W60" i="55"/>
  <c r="BJ59" i="55"/>
  <c r="I61" i="55"/>
  <c r="AU60" i="55" s="1"/>
  <c r="BH60" i="55" s="1"/>
  <c r="AD60" i="55"/>
  <c r="BY58" i="55"/>
  <c r="D61" i="55"/>
  <c r="AC61" i="55" s="1"/>
  <c r="E61" i="55"/>
  <c r="AQ60" i="55" s="1"/>
  <c r="BP60" i="55" s="1"/>
  <c r="AM59" i="55"/>
  <c r="H61" i="46"/>
  <c r="AT60" i="46" s="1"/>
  <c r="I61" i="46"/>
  <c r="V61" i="46" s="1"/>
  <c r="J61" i="46"/>
  <c r="AV60" i="46" s="1"/>
  <c r="BU60" i="46" s="1"/>
  <c r="AW59" i="46"/>
  <c r="BJ59" i="46" s="1"/>
  <c r="BF59" i="55"/>
  <c r="AY59" i="55"/>
  <c r="BX59" i="55" s="1"/>
  <c r="AH60" i="55"/>
  <c r="K61" i="55"/>
  <c r="AW60" i="55" s="1"/>
  <c r="BJ60" i="55" s="1"/>
  <c r="Z60" i="55"/>
  <c r="M61" i="55"/>
  <c r="Z61" i="55" s="1"/>
  <c r="AJ60" i="55"/>
  <c r="AZ58" i="46"/>
  <c r="H61" i="55"/>
  <c r="AT60" i="55" s="1"/>
  <c r="BG60" i="55" s="1"/>
  <c r="AT59" i="55"/>
  <c r="BG59" i="55" s="1"/>
  <c r="AG60" i="55"/>
  <c r="J61" i="55"/>
  <c r="AV60" i="55" s="1"/>
  <c r="BU60" i="55" s="1"/>
  <c r="N60" i="55"/>
  <c r="L65" i="46" l="1"/>
  <c r="AK64" i="46"/>
  <c r="AX64" i="46"/>
  <c r="Y64" i="46"/>
  <c r="AK65" i="55"/>
  <c r="L66" i="55"/>
  <c r="Y65" i="55"/>
  <c r="AX63" i="46"/>
  <c r="AX64" i="55"/>
  <c r="AC61" i="46"/>
  <c r="AF61" i="55"/>
  <c r="AQ60" i="46"/>
  <c r="BD60" i="46" s="1"/>
  <c r="AY60" i="46"/>
  <c r="BL60" i="46" s="1"/>
  <c r="BQ60" i="46"/>
  <c r="E62" i="46"/>
  <c r="AD62" i="46" s="1"/>
  <c r="BC59" i="46"/>
  <c r="AE61" i="46"/>
  <c r="BX59" i="46"/>
  <c r="BV59" i="46"/>
  <c r="BT59" i="46"/>
  <c r="BR60" i="46"/>
  <c r="R61" i="46"/>
  <c r="G62" i="46"/>
  <c r="T62" i="46" s="1"/>
  <c r="BG59" i="46"/>
  <c r="BM59" i="46" s="1"/>
  <c r="BO60" i="46"/>
  <c r="BY58" i="46"/>
  <c r="T61" i="46"/>
  <c r="X61" i="46"/>
  <c r="AM60" i="46"/>
  <c r="AW60" i="46"/>
  <c r="BV60" i="46" s="1"/>
  <c r="AA60" i="46"/>
  <c r="BM58" i="46"/>
  <c r="D62" i="46"/>
  <c r="AC62" i="46" s="1"/>
  <c r="F62" i="46"/>
  <c r="AE62" i="46" s="1"/>
  <c r="Q61" i="46"/>
  <c r="S61" i="46"/>
  <c r="Z61" i="46"/>
  <c r="BR60" i="55"/>
  <c r="BQ60" i="55"/>
  <c r="AE61" i="55"/>
  <c r="X61" i="55"/>
  <c r="Q61" i="55"/>
  <c r="BL59" i="55"/>
  <c r="BV60" i="55"/>
  <c r="AH61" i="55"/>
  <c r="I62" i="55"/>
  <c r="AU61" i="55" s="1"/>
  <c r="BT61" i="55" s="1"/>
  <c r="BO59" i="55"/>
  <c r="N61" i="46"/>
  <c r="AH61" i="46"/>
  <c r="W61" i="55"/>
  <c r="AU60" i="46"/>
  <c r="BT60" i="46" s="1"/>
  <c r="AZ59" i="46"/>
  <c r="AF61" i="46"/>
  <c r="J62" i="46"/>
  <c r="AI62" i="46" s="1"/>
  <c r="AA60" i="55"/>
  <c r="AY60" i="55"/>
  <c r="BL60" i="55" s="1"/>
  <c r="AP60" i="55"/>
  <c r="BC60" i="55" s="1"/>
  <c r="S61" i="55"/>
  <c r="T61" i="55"/>
  <c r="AJ61" i="55"/>
  <c r="BI60" i="55"/>
  <c r="AL61" i="55"/>
  <c r="E62" i="55"/>
  <c r="AQ61" i="55" s="1"/>
  <c r="BD61" i="55" s="1"/>
  <c r="BS59" i="55"/>
  <c r="AM60" i="55"/>
  <c r="W61" i="46"/>
  <c r="BS60" i="55"/>
  <c r="M62" i="46"/>
  <c r="AL62" i="46" s="1"/>
  <c r="U61" i="46"/>
  <c r="K62" i="46"/>
  <c r="AW61" i="46" s="1"/>
  <c r="BV61" i="46" s="1"/>
  <c r="BI60" i="46"/>
  <c r="AV61" i="46"/>
  <c r="BU61" i="46" s="1"/>
  <c r="J62" i="55"/>
  <c r="AI62" i="55" s="1"/>
  <c r="AI61" i="46"/>
  <c r="AD61" i="55"/>
  <c r="G62" i="55"/>
  <c r="AS61" i="55" s="1"/>
  <c r="BF61" i="55" s="1"/>
  <c r="I62" i="46"/>
  <c r="AU61" i="46" s="1"/>
  <c r="BH61" i="46" s="1"/>
  <c r="H62" i="46"/>
  <c r="AG62" i="46" s="1"/>
  <c r="BT60" i="55"/>
  <c r="BD60" i="55"/>
  <c r="AG61" i="46"/>
  <c r="U61" i="55"/>
  <c r="V61" i="55"/>
  <c r="R61" i="55"/>
  <c r="D62" i="55"/>
  <c r="Q62" i="55" s="1"/>
  <c r="F62" i="55"/>
  <c r="AR61" i="55" s="1"/>
  <c r="BE61" i="55" s="1"/>
  <c r="N61" i="55"/>
  <c r="AG61" i="55"/>
  <c r="K62" i="55"/>
  <c r="X62" i="55" s="1"/>
  <c r="H62" i="55"/>
  <c r="AV61" i="55"/>
  <c r="BI61" i="55" s="1"/>
  <c r="M62" i="55"/>
  <c r="AY61" i="55" s="1"/>
  <c r="BX61" i="55" s="1"/>
  <c r="AI61" i="55"/>
  <c r="AZ59" i="55"/>
  <c r="BM59" i="55"/>
  <c r="BJ60" i="46"/>
  <c r="BS60" i="46"/>
  <c r="BG60" i="46"/>
  <c r="R62" i="46"/>
  <c r="BP60" i="46"/>
  <c r="BW63" i="46" l="1"/>
  <c r="BK63" i="46"/>
  <c r="AK66" i="55"/>
  <c r="L67" i="55"/>
  <c r="AX66" i="55" s="1"/>
  <c r="Y66" i="55"/>
  <c r="BW64" i="55"/>
  <c r="BK64" i="55"/>
  <c r="AX65" i="55"/>
  <c r="BW64" i="46"/>
  <c r="BK64" i="46"/>
  <c r="AK65" i="46"/>
  <c r="L66" i="46"/>
  <c r="Y65" i="46"/>
  <c r="BX60" i="46"/>
  <c r="BY60" i="46" s="1"/>
  <c r="BH60" i="46"/>
  <c r="BM60" i="46" s="1"/>
  <c r="AQ61" i="46"/>
  <c r="BD61" i="46" s="1"/>
  <c r="J63" i="55"/>
  <c r="AV62" i="55" s="1"/>
  <c r="BU62" i="55" s="1"/>
  <c r="BQ61" i="55"/>
  <c r="BH61" i="55"/>
  <c r="W62" i="46"/>
  <c r="AS61" i="46"/>
  <c r="BF61" i="46" s="1"/>
  <c r="AZ60" i="46"/>
  <c r="BI61" i="46"/>
  <c r="BX60" i="55"/>
  <c r="AH62" i="55"/>
  <c r="BY59" i="46"/>
  <c r="BP61" i="55"/>
  <c r="D63" i="46"/>
  <c r="Q63" i="46" s="1"/>
  <c r="AF62" i="46"/>
  <c r="H63" i="55"/>
  <c r="AT62" i="55" s="1"/>
  <c r="BG62" i="55" s="1"/>
  <c r="G63" i="46"/>
  <c r="AF63" i="46" s="1"/>
  <c r="Q62" i="46"/>
  <c r="H63" i="46"/>
  <c r="AT62" i="46" s="1"/>
  <c r="BG62" i="46" s="1"/>
  <c r="AY61" i="46"/>
  <c r="BX61" i="46" s="1"/>
  <c r="AR61" i="46"/>
  <c r="BE61" i="46" s="1"/>
  <c r="T62" i="55"/>
  <c r="S62" i="46"/>
  <c r="AT61" i="55"/>
  <c r="BS61" i="55" s="1"/>
  <c r="AG62" i="55"/>
  <c r="Z62" i="46"/>
  <c r="BR61" i="55"/>
  <c r="V62" i="55"/>
  <c r="AP61" i="46"/>
  <c r="BC61" i="46" s="1"/>
  <c r="E63" i="46"/>
  <c r="F63" i="46"/>
  <c r="AR62" i="46" s="1"/>
  <c r="BE62" i="46" s="1"/>
  <c r="AA61" i="46"/>
  <c r="AD62" i="55"/>
  <c r="BO60" i="55"/>
  <c r="AJ62" i="55"/>
  <c r="F63" i="55"/>
  <c r="AR62" i="55" s="1"/>
  <c r="BQ62" i="55" s="1"/>
  <c r="R62" i="55"/>
  <c r="AC62" i="55"/>
  <c r="BU61" i="55"/>
  <c r="BY59" i="55"/>
  <c r="Z62" i="55"/>
  <c r="K63" i="55"/>
  <c r="AJ63" i="55" s="1"/>
  <c r="S62" i="55"/>
  <c r="AJ62" i="46"/>
  <c r="BJ61" i="46"/>
  <c r="BT61" i="46"/>
  <c r="AH62" i="46"/>
  <c r="J63" i="46"/>
  <c r="W63" i="46" s="1"/>
  <c r="AF62" i="55"/>
  <c r="AL62" i="55"/>
  <c r="AZ60" i="55"/>
  <c r="U62" i="55"/>
  <c r="AE62" i="55"/>
  <c r="I63" i="55"/>
  <c r="V63" i="55" s="1"/>
  <c r="AM61" i="55"/>
  <c r="AT61" i="46"/>
  <c r="BS61" i="46" s="1"/>
  <c r="U62" i="46"/>
  <c r="M63" i="46"/>
  <c r="AL63" i="46" s="1"/>
  <c r="X62" i="46"/>
  <c r="AM61" i="46"/>
  <c r="AA61" i="55"/>
  <c r="M63" i="55"/>
  <c r="AY62" i="55" s="1"/>
  <c r="BL62" i="55" s="1"/>
  <c r="K63" i="46"/>
  <c r="AW62" i="46" s="1"/>
  <c r="BV62" i="46" s="1"/>
  <c r="AW61" i="55"/>
  <c r="BJ61" i="55" s="1"/>
  <c r="I63" i="46"/>
  <c r="AU62" i="46" s="1"/>
  <c r="BT62" i="46" s="1"/>
  <c r="N62" i="46"/>
  <c r="W62" i="55"/>
  <c r="V62" i="46"/>
  <c r="G63" i="55"/>
  <c r="AS62" i="55" s="1"/>
  <c r="BR62" i="55" s="1"/>
  <c r="AP61" i="55"/>
  <c r="BO61" i="55" s="1"/>
  <c r="E63" i="55"/>
  <c r="AQ62" i="55" s="1"/>
  <c r="BD62" i="55" s="1"/>
  <c r="D63" i="55"/>
  <c r="Q63" i="55" s="1"/>
  <c r="N62" i="55"/>
  <c r="BL61" i="55"/>
  <c r="BM60" i="55"/>
  <c r="BP61" i="46"/>
  <c r="BW7" i="46" l="1"/>
  <c r="L67" i="46"/>
  <c r="AK66" i="46"/>
  <c r="AX66" i="46"/>
  <c r="Y66" i="46"/>
  <c r="BW65" i="55"/>
  <c r="BK65" i="55"/>
  <c r="AX65" i="46"/>
  <c r="AK67" i="55"/>
  <c r="L68" i="55"/>
  <c r="AX67" i="55" s="1"/>
  <c r="Y67" i="55"/>
  <c r="BW66" i="55"/>
  <c r="BK66" i="55"/>
  <c r="BY60" i="55"/>
  <c r="AS62" i="46"/>
  <c r="BF62" i="46" s="1"/>
  <c r="U63" i="55"/>
  <c r="AC63" i="46"/>
  <c r="F64" i="46"/>
  <c r="AR63" i="46" s="1"/>
  <c r="BQ63" i="46" s="1"/>
  <c r="E64" i="46"/>
  <c r="AQ63" i="46" s="1"/>
  <c r="BP63" i="46" s="1"/>
  <c r="AE63" i="46"/>
  <c r="T63" i="46"/>
  <c r="BS62" i="55"/>
  <c r="X63" i="55"/>
  <c r="BG61" i="55"/>
  <c r="W63" i="55"/>
  <c r="BQ61" i="46"/>
  <c r="BQ62" i="46"/>
  <c r="K64" i="55"/>
  <c r="AW63" i="55" s="1"/>
  <c r="BV63" i="55" s="1"/>
  <c r="AP62" i="46"/>
  <c r="BO62" i="46" s="1"/>
  <c r="AG63" i="55"/>
  <c r="BR61" i="46"/>
  <c r="AI63" i="55"/>
  <c r="K64" i="46"/>
  <c r="AW63" i="46" s="1"/>
  <c r="BJ63" i="46" s="1"/>
  <c r="I64" i="46"/>
  <c r="V64" i="46" s="1"/>
  <c r="BS62" i="46"/>
  <c r="U63" i="46"/>
  <c r="BO61" i="46"/>
  <c r="S63" i="46"/>
  <c r="AG63" i="46"/>
  <c r="Z63" i="46"/>
  <c r="AQ62" i="46"/>
  <c r="BP62" i="46" s="1"/>
  <c r="R63" i="46"/>
  <c r="BL61" i="46"/>
  <c r="G64" i="46"/>
  <c r="T64" i="46" s="1"/>
  <c r="AZ61" i="46"/>
  <c r="AE63" i="55"/>
  <c r="S63" i="55"/>
  <c r="AH63" i="55"/>
  <c r="AD63" i="46"/>
  <c r="BG61" i="46"/>
  <c r="D64" i="46"/>
  <c r="AP63" i="46" s="1"/>
  <c r="BO63" i="46" s="1"/>
  <c r="AA62" i="55"/>
  <c r="T63" i="55"/>
  <c r="BV61" i="55"/>
  <c r="BY61" i="55" s="1"/>
  <c r="BE62" i="55"/>
  <c r="AM62" i="46"/>
  <c r="AU62" i="55"/>
  <c r="BH62" i="55" s="1"/>
  <c r="J64" i="55"/>
  <c r="W64" i="55" s="1"/>
  <c r="AW62" i="55"/>
  <c r="BJ62" i="55" s="1"/>
  <c r="AJ63" i="46"/>
  <c r="AI63" i="46"/>
  <c r="AM62" i="55"/>
  <c r="AY62" i="46"/>
  <c r="BL62" i="46" s="1"/>
  <c r="M64" i="55"/>
  <c r="AY63" i="55" s="1"/>
  <c r="BL63" i="55" s="1"/>
  <c r="BI62" i="55"/>
  <c r="BP62" i="55"/>
  <c r="BF62" i="55"/>
  <c r="Z63" i="55"/>
  <c r="BX62" i="55"/>
  <c r="R63" i="55"/>
  <c r="BH62" i="46"/>
  <c r="AA62" i="46"/>
  <c r="AV62" i="46"/>
  <c r="BI62" i="46" s="1"/>
  <c r="H64" i="46"/>
  <c r="V63" i="46"/>
  <c r="N63" i="46"/>
  <c r="BJ62" i="46"/>
  <c r="AF63" i="55"/>
  <c r="H64" i="55"/>
  <c r="AT63" i="55" s="1"/>
  <c r="BS63" i="55" s="1"/>
  <c r="I64" i="55"/>
  <c r="V64" i="55" s="1"/>
  <c r="E64" i="55"/>
  <c r="AD64" i="55" s="1"/>
  <c r="AD63" i="55"/>
  <c r="AL63" i="55"/>
  <c r="M64" i="46"/>
  <c r="AY63" i="46" s="1"/>
  <c r="BL63" i="46" s="1"/>
  <c r="AH63" i="46"/>
  <c r="X63" i="46"/>
  <c r="BC61" i="55"/>
  <c r="G64" i="55"/>
  <c r="AS63" i="55" s="1"/>
  <c r="BR63" i="55" s="1"/>
  <c r="N63" i="55"/>
  <c r="J64" i="46"/>
  <c r="AV63" i="46" s="1"/>
  <c r="BI63" i="46" s="1"/>
  <c r="AP62" i="55"/>
  <c r="BC62" i="55" s="1"/>
  <c r="AZ61" i="55"/>
  <c r="F64" i="55"/>
  <c r="AR63" i="55" s="1"/>
  <c r="BQ63" i="55" s="1"/>
  <c r="D64" i="55"/>
  <c r="AP63" i="55" s="1"/>
  <c r="BC63" i="55" s="1"/>
  <c r="AC63" i="55"/>
  <c r="AI64" i="55"/>
  <c r="BX62" i="46"/>
  <c r="AH64" i="46"/>
  <c r="BD63" i="46"/>
  <c r="AE64" i="46"/>
  <c r="BW67" i="55" l="1"/>
  <c r="BK67" i="55"/>
  <c r="AK68" i="55"/>
  <c r="L69" i="55"/>
  <c r="Y68" i="55"/>
  <c r="BW65" i="46"/>
  <c r="BK65" i="46"/>
  <c r="BW66" i="46"/>
  <c r="BK66" i="46"/>
  <c r="AK67" i="46"/>
  <c r="L68" i="46"/>
  <c r="Y67" i="46"/>
  <c r="BR62" i="46"/>
  <c r="BV63" i="46"/>
  <c r="S64" i="46"/>
  <c r="AU63" i="46"/>
  <c r="BH63" i="46" s="1"/>
  <c r="AJ64" i="46"/>
  <c r="AD64" i="46"/>
  <c r="BM61" i="55"/>
  <c r="BY61" i="46"/>
  <c r="D65" i="46"/>
  <c r="Q65" i="46" s="1"/>
  <c r="R64" i="46"/>
  <c r="BC62" i="46"/>
  <c r="BD62" i="46"/>
  <c r="K65" i="46"/>
  <c r="AW64" i="46" s="1"/>
  <c r="BJ64" i="46" s="1"/>
  <c r="X64" i="55"/>
  <c r="BJ63" i="55"/>
  <c r="AJ64" i="55"/>
  <c r="R64" i="55"/>
  <c r="X64" i="46"/>
  <c r="AZ62" i="46"/>
  <c r="BT62" i="55"/>
  <c r="F65" i="46"/>
  <c r="AR64" i="46" s="1"/>
  <c r="BQ64" i="46" s="1"/>
  <c r="Q64" i="46"/>
  <c r="BC63" i="46"/>
  <c r="BM61" i="46"/>
  <c r="I65" i="46"/>
  <c r="AU64" i="46" s="1"/>
  <c r="BH64" i="46" s="1"/>
  <c r="BE63" i="46"/>
  <c r="AF64" i="46"/>
  <c r="AS63" i="46"/>
  <c r="BF63" i="46" s="1"/>
  <c r="AC64" i="55"/>
  <c r="AG64" i="46"/>
  <c r="BX63" i="55"/>
  <c r="E65" i="46"/>
  <c r="R65" i="46" s="1"/>
  <c r="G65" i="46"/>
  <c r="AS64" i="46" s="1"/>
  <c r="BR64" i="46" s="1"/>
  <c r="AC64" i="46"/>
  <c r="AV63" i="55"/>
  <c r="BU63" i="55" s="1"/>
  <c r="BU63" i="46"/>
  <c r="AL64" i="55"/>
  <c r="AT63" i="46"/>
  <c r="BS63" i="46" s="1"/>
  <c r="BV62" i="55"/>
  <c r="BE63" i="55"/>
  <c r="U64" i="55"/>
  <c r="AA63" i="55"/>
  <c r="BX63" i="46"/>
  <c r="AA63" i="46"/>
  <c r="N64" i="46"/>
  <c r="I65" i="55"/>
  <c r="AH65" i="55" s="1"/>
  <c r="AL64" i="46"/>
  <c r="Z64" i="55"/>
  <c r="J65" i="46"/>
  <c r="AI65" i="46" s="1"/>
  <c r="AM63" i="46"/>
  <c r="AQ63" i="55"/>
  <c r="BD63" i="55" s="1"/>
  <c r="BO62" i="55"/>
  <c r="BG63" i="55"/>
  <c r="AE64" i="55"/>
  <c r="AZ62" i="55"/>
  <c r="AG64" i="55"/>
  <c r="G65" i="55"/>
  <c r="AS64" i="55" s="1"/>
  <c r="BF64" i="55" s="1"/>
  <c r="K65" i="55"/>
  <c r="AW64" i="55" s="1"/>
  <c r="BJ64" i="55" s="1"/>
  <c r="M65" i="46"/>
  <c r="Z65" i="46" s="1"/>
  <c r="H65" i="46"/>
  <c r="AT64" i="46" s="1"/>
  <c r="BG64" i="46" s="1"/>
  <c r="F65" i="55"/>
  <c r="AR64" i="55" s="1"/>
  <c r="BE64" i="55" s="1"/>
  <c r="Z64" i="46"/>
  <c r="BF63" i="55"/>
  <c r="W64" i="46"/>
  <c r="T64" i="55"/>
  <c r="U64" i="46"/>
  <c r="AH64" i="55"/>
  <c r="AI64" i="46"/>
  <c r="BU62" i="46"/>
  <c r="D65" i="55"/>
  <c r="Q65" i="55" s="1"/>
  <c r="E65" i="55"/>
  <c r="R65" i="55" s="1"/>
  <c r="Q64" i="55"/>
  <c r="AU63" i="55"/>
  <c r="BT63" i="55" s="1"/>
  <c r="J65" i="55"/>
  <c r="AV64" i="55" s="1"/>
  <c r="BI64" i="55" s="1"/>
  <c r="AF64" i="55"/>
  <c r="BO63" i="55"/>
  <c r="AM63" i="55"/>
  <c r="N64" i="55"/>
  <c r="S64" i="55"/>
  <c r="M65" i="55"/>
  <c r="Z65" i="55" s="1"/>
  <c r="H65" i="55"/>
  <c r="AT64" i="55" s="1"/>
  <c r="BG64" i="55" s="1"/>
  <c r="BM62" i="55"/>
  <c r="AC65" i="46"/>
  <c r="AK68" i="46" l="1"/>
  <c r="L69" i="46"/>
  <c r="Y68" i="46"/>
  <c r="AK69" i="55"/>
  <c r="L70" i="55"/>
  <c r="Y69" i="55"/>
  <c r="AX67" i="46"/>
  <c r="AX68" i="55"/>
  <c r="BT63" i="46"/>
  <c r="BR63" i="46"/>
  <c r="BV64" i="46"/>
  <c r="AV64" i="46"/>
  <c r="BU64" i="46" s="1"/>
  <c r="X65" i="46"/>
  <c r="AP64" i="46"/>
  <c r="BC64" i="46" s="1"/>
  <c r="AH65" i="46"/>
  <c r="BY62" i="46"/>
  <c r="AJ65" i="46"/>
  <c r="D66" i="46"/>
  <c r="AP65" i="46" s="1"/>
  <c r="BO65" i="46" s="1"/>
  <c r="BM62" i="46"/>
  <c r="BI64" i="46"/>
  <c r="W65" i="46"/>
  <c r="S65" i="46"/>
  <c r="BE64" i="46"/>
  <c r="BG63" i="46"/>
  <c r="BM63" i="46" s="1"/>
  <c r="F66" i="46"/>
  <c r="AR65" i="46" s="1"/>
  <c r="AD65" i="46"/>
  <c r="AA64" i="46"/>
  <c r="BU64" i="55"/>
  <c r="BT64" i="46"/>
  <c r="AE65" i="46"/>
  <c r="AG65" i="46"/>
  <c r="V65" i="46"/>
  <c r="BI63" i="55"/>
  <c r="BR64" i="55"/>
  <c r="AQ64" i="46"/>
  <c r="BP64" i="46" s="1"/>
  <c r="BH63" i="55"/>
  <c r="G66" i="46"/>
  <c r="T66" i="46" s="1"/>
  <c r="E66" i="46"/>
  <c r="AQ65" i="46" s="1"/>
  <c r="BD65" i="46" s="1"/>
  <c r="AM64" i="46"/>
  <c r="AZ63" i="55"/>
  <c r="AF65" i="55"/>
  <c r="BP63" i="55"/>
  <c r="BY63" i="55" s="1"/>
  <c r="H66" i="46"/>
  <c r="T65" i="46"/>
  <c r="AL65" i="55"/>
  <c r="BF64" i="46"/>
  <c r="I66" i="46"/>
  <c r="AU65" i="46" s="1"/>
  <c r="BT65" i="46" s="1"/>
  <c r="K66" i="46"/>
  <c r="AW65" i="46" s="1"/>
  <c r="BV65" i="46" s="1"/>
  <c r="AF65" i="46"/>
  <c r="BY62" i="55"/>
  <c r="AZ63" i="46"/>
  <c r="S65" i="55"/>
  <c r="AQ64" i="55"/>
  <c r="BP64" i="55" s="1"/>
  <c r="V65" i="55"/>
  <c r="E66" i="55"/>
  <c r="AQ65" i="55" s="1"/>
  <c r="BP65" i="55" s="1"/>
  <c r="AM64" i="55"/>
  <c r="AU64" i="55"/>
  <c r="BH64" i="55" s="1"/>
  <c r="X65" i="55"/>
  <c r="K66" i="55"/>
  <c r="X66" i="55" s="1"/>
  <c r="M66" i="46"/>
  <c r="AL66" i="46" s="1"/>
  <c r="BV64" i="55"/>
  <c r="AD65" i="55"/>
  <c r="AL65" i="46"/>
  <c r="BS64" i="46"/>
  <c r="AY64" i="46"/>
  <c r="BX64" i="46" s="1"/>
  <c r="AA64" i="55"/>
  <c r="AJ65" i="55"/>
  <c r="AY64" i="55"/>
  <c r="BL64" i="55" s="1"/>
  <c r="AE65" i="55"/>
  <c r="BQ64" i="55"/>
  <c r="I66" i="55"/>
  <c r="AU65" i="55" s="1"/>
  <c r="BT65" i="55" s="1"/>
  <c r="T65" i="55"/>
  <c r="N65" i="55"/>
  <c r="W65" i="55"/>
  <c r="U65" i="55"/>
  <c r="H66" i="55"/>
  <c r="N65" i="46"/>
  <c r="U65" i="46"/>
  <c r="J66" i="46"/>
  <c r="AV65" i="46" s="1"/>
  <c r="BU65" i="46" s="1"/>
  <c r="G66" i="55"/>
  <c r="AS65" i="55" s="1"/>
  <c r="BF65" i="55" s="1"/>
  <c r="BS64" i="55"/>
  <c r="AI65" i="55"/>
  <c r="AG65" i="55"/>
  <c r="J66" i="55"/>
  <c r="AV65" i="55" s="1"/>
  <c r="AP64" i="55"/>
  <c r="BO64" i="55" s="1"/>
  <c r="M66" i="55"/>
  <c r="AL66" i="55" s="1"/>
  <c r="D66" i="55"/>
  <c r="AC66" i="55" s="1"/>
  <c r="F66" i="55"/>
  <c r="AR65" i="55" s="1"/>
  <c r="BE65" i="55" s="1"/>
  <c r="AC65" i="55"/>
  <c r="BW68" i="55" l="1"/>
  <c r="BK68" i="55"/>
  <c r="AK70" i="55"/>
  <c r="L71" i="55"/>
  <c r="Y70" i="55"/>
  <c r="AK69" i="46"/>
  <c r="L70" i="46"/>
  <c r="Y69" i="46"/>
  <c r="BW67" i="46"/>
  <c r="BK67" i="46"/>
  <c r="AX69" i="55"/>
  <c r="AX68" i="46"/>
  <c r="BY63" i="46"/>
  <c r="BO64" i="46"/>
  <c r="BY64" i="46" s="1"/>
  <c r="AC66" i="46"/>
  <c r="BC65" i="46"/>
  <c r="Q66" i="46"/>
  <c r="Z66" i="46"/>
  <c r="K67" i="46"/>
  <c r="AW66" i="46" s="1"/>
  <c r="BV66" i="46" s="1"/>
  <c r="BX64" i="55"/>
  <c r="S66" i="46"/>
  <c r="AF66" i="46"/>
  <c r="AZ64" i="46"/>
  <c r="AA65" i="46"/>
  <c r="AH66" i="46"/>
  <c r="AE66" i="46"/>
  <c r="BQ65" i="46"/>
  <c r="BE65" i="46"/>
  <c r="BL64" i="46"/>
  <c r="J67" i="46"/>
  <c r="AI67" i="46" s="1"/>
  <c r="AT65" i="46"/>
  <c r="BG65" i="46" s="1"/>
  <c r="AG66" i="46"/>
  <c r="I67" i="46"/>
  <c r="AU66" i="46" s="1"/>
  <c r="BH66" i="46" s="1"/>
  <c r="BD64" i="46"/>
  <c r="BH65" i="46"/>
  <c r="V66" i="55"/>
  <c r="G67" i="46"/>
  <c r="AF67" i="46" s="1"/>
  <c r="E67" i="46"/>
  <c r="R67" i="46" s="1"/>
  <c r="R66" i="55"/>
  <c r="E67" i="55"/>
  <c r="AD67" i="55" s="1"/>
  <c r="BD64" i="55"/>
  <c r="AJ66" i="55"/>
  <c r="BD65" i="55"/>
  <c r="BH65" i="55"/>
  <c r="BT64" i="55"/>
  <c r="BM63" i="55"/>
  <c r="AM65" i="46"/>
  <c r="I67" i="55"/>
  <c r="V67" i="55" s="1"/>
  <c r="AS65" i="46"/>
  <c r="BF65" i="46" s="1"/>
  <c r="W66" i="46"/>
  <c r="V66" i="46"/>
  <c r="U66" i="46"/>
  <c r="H67" i="46"/>
  <c r="AT66" i="46" s="1"/>
  <c r="AW65" i="55"/>
  <c r="BV65" i="55" s="1"/>
  <c r="AH66" i="55"/>
  <c r="AD66" i="55"/>
  <c r="J67" i="55"/>
  <c r="AV66" i="55" s="1"/>
  <c r="R66" i="46"/>
  <c r="BP65" i="46"/>
  <c r="BQ65" i="55"/>
  <c r="D67" i="46"/>
  <c r="AP66" i="46" s="1"/>
  <c r="BC66" i="46" s="1"/>
  <c r="F67" i="46"/>
  <c r="AE67" i="46" s="1"/>
  <c r="AD66" i="46"/>
  <c r="BJ65" i="46"/>
  <c r="AJ66" i="46"/>
  <c r="X66" i="46"/>
  <c r="AY65" i="46"/>
  <c r="BL65" i="46" s="1"/>
  <c r="AI66" i="55"/>
  <c r="BR65" i="55"/>
  <c r="K67" i="55"/>
  <c r="AW66" i="55" s="1"/>
  <c r="BV66" i="55" s="1"/>
  <c r="S66" i="55"/>
  <c r="H67" i="55"/>
  <c r="AT66" i="55" s="1"/>
  <c r="BG66" i="55" s="1"/>
  <c r="AY65" i="55"/>
  <c r="BX65" i="55" s="1"/>
  <c r="Z66" i="55"/>
  <c r="T66" i="55"/>
  <c r="AG66" i="55"/>
  <c r="AA65" i="55"/>
  <c r="AE66" i="55"/>
  <c r="M67" i="55"/>
  <c r="AL67" i="55" s="1"/>
  <c r="AT65" i="55"/>
  <c r="BG65" i="55" s="1"/>
  <c r="W66" i="55"/>
  <c r="AF66" i="55"/>
  <c r="U66" i="55"/>
  <c r="AM65" i="55"/>
  <c r="M67" i="46"/>
  <c r="BI65" i="46"/>
  <c r="Q66" i="55"/>
  <c r="AI66" i="46"/>
  <c r="N66" i="46"/>
  <c r="G67" i="55"/>
  <c r="T67" i="55" s="1"/>
  <c r="BC64" i="55"/>
  <c r="N66" i="55"/>
  <c r="BI65" i="55"/>
  <c r="BU65" i="55"/>
  <c r="AP65" i="55"/>
  <c r="BC65" i="55" s="1"/>
  <c r="D67" i="55"/>
  <c r="Q67" i="55" s="1"/>
  <c r="F67" i="55"/>
  <c r="AR66" i="55" s="1"/>
  <c r="BQ66" i="55" s="1"/>
  <c r="AZ64" i="55"/>
  <c r="X67" i="46"/>
  <c r="BJ66" i="55"/>
  <c r="BW68" i="46" l="1"/>
  <c r="BK68" i="46"/>
  <c r="L71" i="46"/>
  <c r="AK70" i="46"/>
  <c r="AX70" i="46"/>
  <c r="Y70" i="46"/>
  <c r="AK71" i="55"/>
  <c r="L72" i="55"/>
  <c r="Y71" i="55"/>
  <c r="BW69" i="55"/>
  <c r="BK69" i="55"/>
  <c r="AX69" i="46"/>
  <c r="AX70" i="55"/>
  <c r="BT66" i="46"/>
  <c r="BY64" i="55"/>
  <c r="AV66" i="46"/>
  <c r="BI66" i="46" s="1"/>
  <c r="AJ67" i="46"/>
  <c r="AH67" i="46"/>
  <c r="BS65" i="46"/>
  <c r="T67" i="46"/>
  <c r="BR65" i="46"/>
  <c r="BM64" i="46"/>
  <c r="W67" i="55"/>
  <c r="AG67" i="46"/>
  <c r="V67" i="46"/>
  <c r="W67" i="46"/>
  <c r="AD67" i="46"/>
  <c r="G68" i="46"/>
  <c r="AF68" i="46" s="1"/>
  <c r="R67" i="55"/>
  <c r="AJ67" i="55"/>
  <c r="BS66" i="55"/>
  <c r="H68" i="46"/>
  <c r="U68" i="46" s="1"/>
  <c r="AQ66" i="46"/>
  <c r="BD66" i="46" s="1"/>
  <c r="E68" i="46"/>
  <c r="AQ67" i="46" s="1"/>
  <c r="BD67" i="46" s="1"/>
  <c r="Q67" i="46"/>
  <c r="AS66" i="46"/>
  <c r="BR66" i="46" s="1"/>
  <c r="K68" i="46"/>
  <c r="AW67" i="46" s="1"/>
  <c r="BJ67" i="46" s="1"/>
  <c r="BO66" i="46"/>
  <c r="BJ65" i="55"/>
  <c r="AH67" i="55"/>
  <c r="AZ65" i="46"/>
  <c r="BI66" i="55"/>
  <c r="BU66" i="55"/>
  <c r="AI67" i="55"/>
  <c r="BL65" i="55"/>
  <c r="BM65" i="55" s="1"/>
  <c r="BM64" i="55"/>
  <c r="AA66" i="46"/>
  <c r="D68" i="46"/>
  <c r="Q68" i="46" s="1"/>
  <c r="F68" i="46"/>
  <c r="AR67" i="46" s="1"/>
  <c r="BQ67" i="46" s="1"/>
  <c r="AC67" i="46"/>
  <c r="U67" i="46"/>
  <c r="J68" i="46"/>
  <c r="AV67" i="46" s="1"/>
  <c r="BU67" i="46" s="1"/>
  <c r="AQ66" i="55"/>
  <c r="BD66" i="55" s="1"/>
  <c r="U67" i="55"/>
  <c r="AU66" i="55"/>
  <c r="BH66" i="55" s="1"/>
  <c r="I68" i="46"/>
  <c r="K69" i="46" s="1"/>
  <c r="BG66" i="46"/>
  <c r="BS66" i="46"/>
  <c r="AR66" i="46"/>
  <c r="BQ66" i="46" s="1"/>
  <c r="S67" i="46"/>
  <c r="BJ66" i="46"/>
  <c r="N67" i="46"/>
  <c r="F68" i="55"/>
  <c r="AE68" i="55" s="1"/>
  <c r="AF67" i="55"/>
  <c r="Z67" i="46"/>
  <c r="M68" i="46"/>
  <c r="AY67" i="46" s="1"/>
  <c r="BL67" i="46" s="1"/>
  <c r="BX65" i="46"/>
  <c r="BY65" i="46" s="1"/>
  <c r="AM66" i="46"/>
  <c r="BS65" i="55"/>
  <c r="AA66" i="55"/>
  <c r="AY66" i="55"/>
  <c r="BL66" i="55" s="1"/>
  <c r="D68" i="55"/>
  <c r="AP67" i="55" s="1"/>
  <c r="BO67" i="55" s="1"/>
  <c r="AC67" i="55"/>
  <c r="Z67" i="55"/>
  <c r="X67" i="55"/>
  <c r="J68" i="55"/>
  <c r="AV67" i="55" s="1"/>
  <c r="BI67" i="55" s="1"/>
  <c r="AP66" i="55"/>
  <c r="BO66" i="55" s="1"/>
  <c r="E68" i="55"/>
  <c r="AD68" i="55" s="1"/>
  <c r="G68" i="55"/>
  <c r="AF68" i="55" s="1"/>
  <c r="AS66" i="55"/>
  <c r="BR66" i="55" s="1"/>
  <c r="AY66" i="46"/>
  <c r="BX66" i="46" s="1"/>
  <c r="AL67" i="46"/>
  <c r="AM66" i="55"/>
  <c r="AG67" i="55"/>
  <c r="K68" i="55"/>
  <c r="AW67" i="55" s="1"/>
  <c r="BJ67" i="55" s="1"/>
  <c r="BE66" i="55"/>
  <c r="H68" i="55"/>
  <c r="AG68" i="55" s="1"/>
  <c r="BO65" i="55"/>
  <c r="AE67" i="55"/>
  <c r="I68" i="55"/>
  <c r="AU67" i="55" s="1"/>
  <c r="BH67" i="55" s="1"/>
  <c r="AZ65" i="55"/>
  <c r="S67" i="55"/>
  <c r="M68" i="55"/>
  <c r="Z68" i="55" s="1"/>
  <c r="N67" i="55"/>
  <c r="BM65" i="46"/>
  <c r="BW70" i="55" l="1"/>
  <c r="BK70" i="55"/>
  <c r="AK72" i="55"/>
  <c r="L73" i="55"/>
  <c r="Y72" i="55"/>
  <c r="BW69" i="46"/>
  <c r="BK69" i="46"/>
  <c r="AX71" i="55"/>
  <c r="BW70" i="46"/>
  <c r="BK70" i="46"/>
  <c r="L72" i="46"/>
  <c r="AK71" i="46"/>
  <c r="AX71" i="46"/>
  <c r="Y71" i="46"/>
  <c r="BP66" i="46"/>
  <c r="BV67" i="46"/>
  <c r="AR67" i="55"/>
  <c r="BQ67" i="55" s="1"/>
  <c r="AG68" i="46"/>
  <c r="BP67" i="46"/>
  <c r="BE67" i="46"/>
  <c r="T68" i="46"/>
  <c r="AT67" i="46"/>
  <c r="BG67" i="46" s="1"/>
  <c r="BU66" i="46"/>
  <c r="BY66" i="46" s="1"/>
  <c r="AS67" i="46"/>
  <c r="BF67" i="46" s="1"/>
  <c r="AP67" i="46"/>
  <c r="BC67" i="46" s="1"/>
  <c r="AC68" i="46"/>
  <c r="F69" i="46"/>
  <c r="S69" i="46" s="1"/>
  <c r="AM67" i="46"/>
  <c r="S68" i="55"/>
  <c r="BP66" i="55"/>
  <c r="AJ68" i="46"/>
  <c r="AH68" i="55"/>
  <c r="BE66" i="46"/>
  <c r="S68" i="46"/>
  <c r="X68" i="46"/>
  <c r="BF66" i="55"/>
  <c r="D69" i="55"/>
  <c r="AP68" i="55" s="1"/>
  <c r="BC68" i="55" s="1"/>
  <c r="AE68" i="46"/>
  <c r="AR68" i="46"/>
  <c r="BE68" i="46" s="1"/>
  <c r="AW68" i="46"/>
  <c r="BV68" i="46" s="1"/>
  <c r="AI68" i="55"/>
  <c r="E69" i="55"/>
  <c r="AQ68" i="55" s="1"/>
  <c r="BD68" i="55" s="1"/>
  <c r="AC68" i="55"/>
  <c r="BU67" i="55"/>
  <c r="BT66" i="55"/>
  <c r="AU67" i="46"/>
  <c r="BH67" i="46" s="1"/>
  <c r="BF66" i="46"/>
  <c r="R68" i="46"/>
  <c r="AI68" i="46"/>
  <c r="BI67" i="46"/>
  <c r="H69" i="46"/>
  <c r="U69" i="46" s="1"/>
  <c r="D69" i="46"/>
  <c r="Q69" i="46" s="1"/>
  <c r="J69" i="46"/>
  <c r="AV68" i="46" s="1"/>
  <c r="BU68" i="46" s="1"/>
  <c r="AD68" i="46"/>
  <c r="Z68" i="46"/>
  <c r="W68" i="46"/>
  <c r="I69" i="46"/>
  <c r="AH69" i="46" s="1"/>
  <c r="E69" i="46"/>
  <c r="AQ68" i="46" s="1"/>
  <c r="BP68" i="46" s="1"/>
  <c r="G69" i="46"/>
  <c r="AS68" i="46" s="1"/>
  <c r="BF68" i="46" s="1"/>
  <c r="V68" i="46"/>
  <c r="AH68" i="46"/>
  <c r="R68" i="55"/>
  <c r="BC67" i="55"/>
  <c r="AS67" i="55"/>
  <c r="BF67" i="55" s="1"/>
  <c r="BV67" i="55"/>
  <c r="BT67" i="55"/>
  <c r="W68" i="55"/>
  <c r="F69" i="55"/>
  <c r="AR68" i="55" s="1"/>
  <c r="BQ68" i="55" s="1"/>
  <c r="G69" i="55"/>
  <c r="AF69" i="55" s="1"/>
  <c r="Q68" i="55"/>
  <c r="AQ67" i="55"/>
  <c r="BD67" i="55" s="1"/>
  <c r="AM67" i="55"/>
  <c r="AA67" i="46"/>
  <c r="AZ66" i="46"/>
  <c r="BX66" i="55"/>
  <c r="AL68" i="46"/>
  <c r="N68" i="46"/>
  <c r="BX67" i="46"/>
  <c r="M69" i="46"/>
  <c r="AY68" i="46" s="1"/>
  <c r="BL68" i="46" s="1"/>
  <c r="BL66" i="46"/>
  <c r="BY65" i="55"/>
  <c r="T68" i="55"/>
  <c r="BC66" i="55"/>
  <c r="AA67" i="55"/>
  <c r="U68" i="55"/>
  <c r="AJ68" i="55"/>
  <c r="AZ66" i="55"/>
  <c r="J69" i="55"/>
  <c r="AV68" i="55" s="1"/>
  <c r="BI68" i="55" s="1"/>
  <c r="X68" i="55"/>
  <c r="AY67" i="55"/>
  <c r="BL67" i="55" s="1"/>
  <c r="AT67" i="55"/>
  <c r="BG67" i="55" s="1"/>
  <c r="AL68" i="55"/>
  <c r="I69" i="55"/>
  <c r="AH69" i="55" s="1"/>
  <c r="H69" i="55"/>
  <c r="U69" i="55" s="1"/>
  <c r="N68" i="55"/>
  <c r="V68" i="55"/>
  <c r="K69" i="55"/>
  <c r="AJ69" i="55" s="1"/>
  <c r="M69" i="55"/>
  <c r="AL69" i="55" s="1"/>
  <c r="BO68" i="55"/>
  <c r="AJ69" i="46"/>
  <c r="X69" i="46"/>
  <c r="BW71" i="46" l="1"/>
  <c r="BK71" i="46"/>
  <c r="AK72" i="46"/>
  <c r="L73" i="46"/>
  <c r="Y72" i="46"/>
  <c r="AK73" i="55"/>
  <c r="L74" i="55"/>
  <c r="Y73" i="55"/>
  <c r="BW71" i="55"/>
  <c r="BK71" i="55"/>
  <c r="AX72" i="55"/>
  <c r="BR67" i="46"/>
  <c r="BP68" i="55"/>
  <c r="BM66" i="55"/>
  <c r="BE67" i="55"/>
  <c r="BM67" i="55" s="1"/>
  <c r="BS67" i="46"/>
  <c r="AC69" i="55"/>
  <c r="AE69" i="46"/>
  <c r="BP67" i="55"/>
  <c r="BO67" i="46"/>
  <c r="BM66" i="46"/>
  <c r="T69" i="46"/>
  <c r="V69" i="46"/>
  <c r="AI69" i="46"/>
  <c r="BQ68" i="46"/>
  <c r="T69" i="55"/>
  <c r="J70" i="46"/>
  <c r="AV69" i="46" s="1"/>
  <c r="BI69" i="46" s="1"/>
  <c r="AU68" i="46"/>
  <c r="BT68" i="46" s="1"/>
  <c r="Q69" i="55"/>
  <c r="H70" i="46"/>
  <c r="U70" i="46" s="1"/>
  <c r="BI68" i="46"/>
  <c r="BR68" i="46"/>
  <c r="BY66" i="55"/>
  <c r="E70" i="55"/>
  <c r="AQ69" i="55" s="1"/>
  <c r="BP69" i="55" s="1"/>
  <c r="AC69" i="46"/>
  <c r="AZ67" i="46"/>
  <c r="BJ68" i="46"/>
  <c r="G70" i="46"/>
  <c r="AS69" i="46" s="1"/>
  <c r="BT67" i="46"/>
  <c r="AD69" i="46"/>
  <c r="BD68" i="46"/>
  <c r="F70" i="55"/>
  <c r="S70" i="55" s="1"/>
  <c r="R69" i="55"/>
  <c r="AP68" i="46"/>
  <c r="BC68" i="46" s="1"/>
  <c r="BR67" i="55"/>
  <c r="G70" i="55"/>
  <c r="AF70" i="55" s="1"/>
  <c r="D70" i="55"/>
  <c r="AC70" i="55" s="1"/>
  <c r="AD69" i="55"/>
  <c r="BS67" i="55"/>
  <c r="AM68" i="46"/>
  <c r="K70" i="46"/>
  <c r="AW69" i="46" s="1"/>
  <c r="BJ69" i="46" s="1"/>
  <c r="AT68" i="46"/>
  <c r="AZ68" i="46" s="1"/>
  <c r="AF69" i="46"/>
  <c r="W69" i="46"/>
  <c r="I70" i="46"/>
  <c r="AH70" i="46" s="1"/>
  <c r="AG69" i="46"/>
  <c r="AI69" i="55"/>
  <c r="AA68" i="46"/>
  <c r="E70" i="46"/>
  <c r="AQ69" i="46" s="1"/>
  <c r="BP69" i="46" s="1"/>
  <c r="BX68" i="46"/>
  <c r="R69" i="46"/>
  <c r="F70" i="46"/>
  <c r="D70" i="46"/>
  <c r="AC70" i="46" s="1"/>
  <c r="X69" i="55"/>
  <c r="AS68" i="55"/>
  <c r="BR68" i="55" s="1"/>
  <c r="BX67" i="55"/>
  <c r="Z69" i="46"/>
  <c r="M70" i="46"/>
  <c r="AY69" i="46" s="1"/>
  <c r="BL69" i="46" s="1"/>
  <c r="S69" i="55"/>
  <c r="BE68" i="55"/>
  <c r="AE69" i="55"/>
  <c r="AL69" i="46"/>
  <c r="N69" i="46"/>
  <c r="AM68" i="55"/>
  <c r="BU68" i="55"/>
  <c r="AZ67" i="55"/>
  <c r="V69" i="55"/>
  <c r="W69" i="55"/>
  <c r="AW68" i="55"/>
  <c r="BJ68" i="55" s="1"/>
  <c r="AU68" i="55"/>
  <c r="BT68" i="55" s="1"/>
  <c r="AA68" i="55"/>
  <c r="J70" i="55"/>
  <c r="AV69" i="55" s="1"/>
  <c r="BI69" i="55" s="1"/>
  <c r="M70" i="55"/>
  <c r="AY69" i="55" s="1"/>
  <c r="BX69" i="55" s="1"/>
  <c r="K70" i="55"/>
  <c r="AW69" i="55" s="1"/>
  <c r="BV69" i="55" s="1"/>
  <c r="AT68" i="55"/>
  <c r="BG68" i="55" s="1"/>
  <c r="Z69" i="55"/>
  <c r="H70" i="55"/>
  <c r="AG70" i="55" s="1"/>
  <c r="I70" i="55"/>
  <c r="AU69" i="55" s="1"/>
  <c r="BH69" i="55" s="1"/>
  <c r="AG69" i="55"/>
  <c r="AY68" i="55"/>
  <c r="BX68" i="55" s="1"/>
  <c r="N69" i="55"/>
  <c r="BM67" i="46"/>
  <c r="AK74" i="55" l="1"/>
  <c r="L75" i="55"/>
  <c r="Y74" i="55"/>
  <c r="AK73" i="46"/>
  <c r="L74" i="46"/>
  <c r="Y73" i="46"/>
  <c r="BK72" i="55"/>
  <c r="BW72" i="55"/>
  <c r="AX73" i="55"/>
  <c r="AX72" i="46"/>
  <c r="AG70" i="46"/>
  <c r="BF68" i="55"/>
  <c r="Q70" i="55"/>
  <c r="BY67" i="55"/>
  <c r="AI70" i="46"/>
  <c r="BU69" i="46"/>
  <c r="BD69" i="55"/>
  <c r="AS69" i="55"/>
  <c r="BR69" i="55" s="1"/>
  <c r="BY67" i="46"/>
  <c r="R70" i="55"/>
  <c r="AJ70" i="46"/>
  <c r="BV69" i="46"/>
  <c r="R70" i="46"/>
  <c r="W70" i="46"/>
  <c r="BH68" i="46"/>
  <c r="AE70" i="55"/>
  <c r="AI70" i="55"/>
  <c r="T70" i="55"/>
  <c r="T70" i="46"/>
  <c r="AT69" i="46"/>
  <c r="BS69" i="46" s="1"/>
  <c r="BO68" i="46"/>
  <c r="BX69" i="46"/>
  <c r="K71" i="46"/>
  <c r="AW70" i="46" s="1"/>
  <c r="AM69" i="55"/>
  <c r="BF69" i="46"/>
  <c r="BR69" i="46"/>
  <c r="AR69" i="55"/>
  <c r="BQ69" i="55" s="1"/>
  <c r="AF70" i="46"/>
  <c r="AD70" i="55"/>
  <c r="BG68" i="46"/>
  <c r="E71" i="55"/>
  <c r="AQ70" i="55" s="1"/>
  <c r="BP70" i="55" s="1"/>
  <c r="AM69" i="46"/>
  <c r="M71" i="46"/>
  <c r="AY70" i="46" s="1"/>
  <c r="BL70" i="46" s="1"/>
  <c r="X70" i="46"/>
  <c r="Z70" i="46"/>
  <c r="G71" i="55"/>
  <c r="T71" i="55" s="1"/>
  <c r="BD69" i="46"/>
  <c r="AP69" i="55"/>
  <c r="BC69" i="55" s="1"/>
  <c r="D71" i="55"/>
  <c r="Q71" i="55" s="1"/>
  <c r="F71" i="55"/>
  <c r="AR70" i="55" s="1"/>
  <c r="BE70" i="55" s="1"/>
  <c r="BL68" i="55"/>
  <c r="J71" i="46"/>
  <c r="AV70" i="46" s="1"/>
  <c r="BI70" i="46" s="1"/>
  <c r="F71" i="46"/>
  <c r="AE71" i="46" s="1"/>
  <c r="AU69" i="46"/>
  <c r="BH69" i="46" s="1"/>
  <c r="AD70" i="46"/>
  <c r="BL69" i="55"/>
  <c r="BS68" i="46"/>
  <c r="BY68" i="46" s="1"/>
  <c r="V70" i="46"/>
  <c r="D71" i="46"/>
  <c r="AC71" i="46" s="1"/>
  <c r="Q70" i="46"/>
  <c r="BV68" i="55"/>
  <c r="I71" i="46"/>
  <c r="AU70" i="46" s="1"/>
  <c r="BT70" i="46" s="1"/>
  <c r="AR69" i="46"/>
  <c r="BE69" i="46" s="1"/>
  <c r="N70" i="46"/>
  <c r="AE70" i="46"/>
  <c r="H71" i="46"/>
  <c r="AT70" i="46" s="1"/>
  <c r="BS70" i="46" s="1"/>
  <c r="AL70" i="46"/>
  <c r="S70" i="46"/>
  <c r="AA69" i="46"/>
  <c r="AP69" i="46"/>
  <c r="BO69" i="46" s="1"/>
  <c r="E71" i="46"/>
  <c r="AQ70" i="46" s="1"/>
  <c r="BD70" i="46" s="1"/>
  <c r="G71" i="46"/>
  <c r="AS70" i="46" s="1"/>
  <c r="BF70" i="46" s="1"/>
  <c r="AJ70" i="55"/>
  <c r="Z70" i="55"/>
  <c r="AL70" i="55"/>
  <c r="M71" i="55"/>
  <c r="AY70" i="55" s="1"/>
  <c r="BX70" i="55" s="1"/>
  <c r="AT69" i="55"/>
  <c r="BG69" i="55" s="1"/>
  <c r="BS68" i="55"/>
  <c r="AA69" i="55"/>
  <c r="BU69" i="55"/>
  <c r="BH68" i="55"/>
  <c r="V70" i="55"/>
  <c r="BJ69" i="55"/>
  <c r="BT69" i="55"/>
  <c r="X70" i="55"/>
  <c r="I71" i="55"/>
  <c r="AH71" i="55" s="1"/>
  <c r="H71" i="55"/>
  <c r="AT70" i="55" s="1"/>
  <c r="BG70" i="55" s="1"/>
  <c r="W70" i="55"/>
  <c r="AH70" i="55"/>
  <c r="K71" i="55"/>
  <c r="AW70" i="55" s="1"/>
  <c r="BV70" i="55" s="1"/>
  <c r="N70" i="55"/>
  <c r="U70" i="55"/>
  <c r="J71" i="55"/>
  <c r="AV70" i="55" s="1"/>
  <c r="BU70" i="55" s="1"/>
  <c r="AZ68" i="55"/>
  <c r="BX70" i="46"/>
  <c r="BO69" i="55"/>
  <c r="Q71" i="46"/>
  <c r="BW72" i="46" l="1"/>
  <c r="BK72" i="46"/>
  <c r="AK74" i="46"/>
  <c r="L75" i="46"/>
  <c r="Y74" i="46"/>
  <c r="AK75" i="55"/>
  <c r="L76" i="55"/>
  <c r="Y75" i="55"/>
  <c r="BW73" i="55"/>
  <c r="BK73" i="55"/>
  <c r="AX73" i="46"/>
  <c r="AX74" i="55"/>
  <c r="BM68" i="55"/>
  <c r="AJ71" i="46"/>
  <c r="E72" i="55"/>
  <c r="R72" i="55" s="1"/>
  <c r="BE69" i="55"/>
  <c r="BF69" i="55"/>
  <c r="Z71" i="46"/>
  <c r="S71" i="55"/>
  <c r="W71" i="46"/>
  <c r="BQ70" i="55"/>
  <c r="BG69" i="46"/>
  <c r="AM70" i="55"/>
  <c r="X71" i="46"/>
  <c r="BD70" i="55"/>
  <c r="R71" i="55"/>
  <c r="AL71" i="46"/>
  <c r="BM68" i="46"/>
  <c r="AC71" i="55"/>
  <c r="AD71" i="55"/>
  <c r="V71" i="46"/>
  <c r="BU70" i="46"/>
  <c r="BT69" i="46"/>
  <c r="BH70" i="46"/>
  <c r="BJ70" i="46"/>
  <c r="BV70" i="46"/>
  <c r="U71" i="46"/>
  <c r="AM70" i="46"/>
  <c r="S71" i="46"/>
  <c r="F72" i="46"/>
  <c r="AR71" i="46" s="1"/>
  <c r="BQ71" i="46" s="1"/>
  <c r="BP70" i="46"/>
  <c r="AA70" i="46"/>
  <c r="G72" i="55"/>
  <c r="AS71" i="55" s="1"/>
  <c r="BR71" i="55" s="1"/>
  <c r="AF71" i="55"/>
  <c r="BS69" i="55"/>
  <c r="BY69" i="55" s="1"/>
  <c r="J72" i="46"/>
  <c r="AI72" i="46" s="1"/>
  <c r="AP70" i="55"/>
  <c r="BO70" i="55" s="1"/>
  <c r="D72" i="55"/>
  <c r="AC72" i="55" s="1"/>
  <c r="F72" i="55"/>
  <c r="S72" i="55" s="1"/>
  <c r="AP70" i="46"/>
  <c r="BC70" i="46" s="1"/>
  <c r="AD71" i="46"/>
  <c r="BQ69" i="46"/>
  <c r="AS70" i="55"/>
  <c r="BR70" i="55" s="1"/>
  <c r="AR70" i="46"/>
  <c r="BQ70" i="46" s="1"/>
  <c r="D72" i="46"/>
  <c r="Q72" i="46" s="1"/>
  <c r="AE71" i="55"/>
  <c r="AR71" i="55"/>
  <c r="BQ71" i="55" s="1"/>
  <c r="AG71" i="46"/>
  <c r="K72" i="46"/>
  <c r="X72" i="46" s="1"/>
  <c r="AH71" i="46"/>
  <c r="AI71" i="46"/>
  <c r="BC69" i="46"/>
  <c r="BM69" i="46" s="1"/>
  <c r="BG70" i="46"/>
  <c r="BL70" i="55"/>
  <c r="AZ69" i="55"/>
  <c r="BY68" i="55"/>
  <c r="I72" i="46"/>
  <c r="AU71" i="46" s="1"/>
  <c r="BT71" i="46" s="1"/>
  <c r="V71" i="55"/>
  <c r="R71" i="46"/>
  <c r="U71" i="55"/>
  <c r="E72" i="46"/>
  <c r="AQ71" i="46" s="1"/>
  <c r="BP71" i="46" s="1"/>
  <c r="G72" i="46"/>
  <c r="AS71" i="46" s="1"/>
  <c r="BF71" i="46" s="1"/>
  <c r="N71" i="46"/>
  <c r="AF71" i="46"/>
  <c r="BR70" i="46"/>
  <c r="H72" i="46"/>
  <c r="AT71" i="46" s="1"/>
  <c r="BS71" i="46" s="1"/>
  <c r="T71" i="46"/>
  <c r="AZ69" i="46"/>
  <c r="M72" i="46"/>
  <c r="AY71" i="46" s="1"/>
  <c r="BX71" i="46" s="1"/>
  <c r="AJ71" i="55"/>
  <c r="BJ70" i="55"/>
  <c r="Z71" i="55"/>
  <c r="X71" i="55"/>
  <c r="AU70" i="55"/>
  <c r="BT70" i="55" s="1"/>
  <c r="AL71" i="55"/>
  <c r="BS70" i="55"/>
  <c r="AA70" i="55"/>
  <c r="I72" i="55"/>
  <c r="AH72" i="55" s="1"/>
  <c r="N71" i="55"/>
  <c r="J72" i="55"/>
  <c r="AV71" i="55" s="1"/>
  <c r="BU71" i="55" s="1"/>
  <c r="H72" i="55"/>
  <c r="W71" i="55"/>
  <c r="BI70" i="55"/>
  <c r="AG71" i="55"/>
  <c r="K72" i="55"/>
  <c r="AW71" i="55" s="1"/>
  <c r="BJ71" i="55" s="1"/>
  <c r="M72" i="55"/>
  <c r="AL72" i="55" s="1"/>
  <c r="AI71" i="55"/>
  <c r="Q72" i="55"/>
  <c r="BH71" i="46"/>
  <c r="BK74" i="55" l="1"/>
  <c r="BW74" i="55"/>
  <c r="L77" i="55"/>
  <c r="AK76" i="55"/>
  <c r="AX76" i="55"/>
  <c r="Y76" i="55"/>
  <c r="AK75" i="46"/>
  <c r="L76" i="46"/>
  <c r="AX75" i="46" s="1"/>
  <c r="Y75" i="46"/>
  <c r="BW73" i="46"/>
  <c r="BK73" i="46"/>
  <c r="AX75" i="55"/>
  <c r="AX74" i="46"/>
  <c r="AD72" i="55"/>
  <c r="BM69" i="55"/>
  <c r="AQ71" i="55"/>
  <c r="BP71" i="55" s="1"/>
  <c r="BE71" i="55"/>
  <c r="BF70" i="55"/>
  <c r="AP71" i="55"/>
  <c r="BO71" i="55" s="1"/>
  <c r="F73" i="55"/>
  <c r="S73" i="55" s="1"/>
  <c r="J73" i="55"/>
  <c r="AV72" i="55" s="1"/>
  <c r="BI72" i="55" s="1"/>
  <c r="AE72" i="55"/>
  <c r="BY69" i="46"/>
  <c r="AH72" i="46"/>
  <c r="G73" i="55"/>
  <c r="AF73" i="55" s="1"/>
  <c r="W72" i="46"/>
  <c r="BH70" i="55"/>
  <c r="E73" i="55"/>
  <c r="AQ72" i="55" s="1"/>
  <c r="BD72" i="55" s="1"/>
  <c r="D73" i="55"/>
  <c r="AC73" i="55" s="1"/>
  <c r="T72" i="55"/>
  <c r="BC70" i="55"/>
  <c r="BF71" i="55"/>
  <c r="BI71" i="55"/>
  <c r="D73" i="46"/>
  <c r="Q73" i="46" s="1"/>
  <c r="BE70" i="46"/>
  <c r="BM70" i="46" s="1"/>
  <c r="AZ70" i="46"/>
  <c r="AE72" i="46"/>
  <c r="R72" i="46"/>
  <c r="AF72" i="55"/>
  <c r="F73" i="46"/>
  <c r="S73" i="46" s="1"/>
  <c r="AC72" i="46"/>
  <c r="BD71" i="46"/>
  <c r="AJ72" i="46"/>
  <c r="AR72" i="55"/>
  <c r="BE72" i="55" s="1"/>
  <c r="AS72" i="55"/>
  <c r="BR72" i="55" s="1"/>
  <c r="T72" i="46"/>
  <c r="BE71" i="46"/>
  <c r="AV71" i="46"/>
  <c r="BI71" i="46" s="1"/>
  <c r="BO70" i="46"/>
  <c r="U72" i="46"/>
  <c r="BR71" i="46"/>
  <c r="BG71" i="46"/>
  <c r="S72" i="46"/>
  <c r="I73" i="46"/>
  <c r="V73" i="46" s="1"/>
  <c r="K73" i="46"/>
  <c r="AJ73" i="46" s="1"/>
  <c r="AA71" i="46"/>
  <c r="AP71" i="46"/>
  <c r="BC71" i="46" s="1"/>
  <c r="AD72" i="46"/>
  <c r="E73" i="46"/>
  <c r="AQ72" i="46" s="1"/>
  <c r="BD72" i="46" s="1"/>
  <c r="G73" i="46"/>
  <c r="AS72" i="46" s="1"/>
  <c r="BR72" i="46" s="1"/>
  <c r="V72" i="46"/>
  <c r="AW71" i="46"/>
  <c r="AM71" i="46"/>
  <c r="AF72" i="46"/>
  <c r="H73" i="46"/>
  <c r="U73" i="46" s="1"/>
  <c r="AG72" i="46"/>
  <c r="J73" i="46"/>
  <c r="AV72" i="46" s="1"/>
  <c r="BU72" i="46" s="1"/>
  <c r="Z72" i="46"/>
  <c r="BL71" i="46"/>
  <c r="AL72" i="46"/>
  <c r="M73" i="46"/>
  <c r="AY72" i="46" s="1"/>
  <c r="BX72" i="46" s="1"/>
  <c r="N72" i="46"/>
  <c r="AI72" i="55"/>
  <c r="AU71" i="55"/>
  <c r="BT71" i="55" s="1"/>
  <c r="AJ72" i="55"/>
  <c r="V72" i="55"/>
  <c r="AT71" i="55"/>
  <c r="BS71" i="55" s="1"/>
  <c r="W72" i="55"/>
  <c r="BV71" i="55"/>
  <c r="H73" i="55"/>
  <c r="AT72" i="55" s="1"/>
  <c r="BG72" i="55" s="1"/>
  <c r="AG72" i="55"/>
  <c r="K73" i="55"/>
  <c r="AW72" i="55" s="1"/>
  <c r="BV72" i="55" s="1"/>
  <c r="AA71" i="55"/>
  <c r="Z72" i="55"/>
  <c r="AZ70" i="55"/>
  <c r="AY71" i="55"/>
  <c r="AM71" i="55"/>
  <c r="X72" i="55"/>
  <c r="I73" i="55"/>
  <c r="V73" i="55" s="1"/>
  <c r="M73" i="55"/>
  <c r="AY72" i="55" s="1"/>
  <c r="BL72" i="55" s="1"/>
  <c r="N72" i="55"/>
  <c r="U72" i="55"/>
  <c r="BY70" i="46"/>
  <c r="BS72" i="55"/>
  <c r="BO71" i="46"/>
  <c r="BP72" i="55"/>
  <c r="BY70" i="55"/>
  <c r="BD71" i="55"/>
  <c r="BW74" i="46" l="1"/>
  <c r="BK74" i="46"/>
  <c r="AK76" i="46"/>
  <c r="L77" i="46"/>
  <c r="Y76" i="46"/>
  <c r="BW75" i="55"/>
  <c r="BK75" i="55"/>
  <c r="BW75" i="46"/>
  <c r="BK75" i="46"/>
  <c r="BW76" i="55"/>
  <c r="BK76" i="55"/>
  <c r="AK77" i="55"/>
  <c r="L78" i="55"/>
  <c r="Y77" i="55"/>
  <c r="AA72" i="55"/>
  <c r="AE73" i="55"/>
  <c r="BI72" i="46"/>
  <c r="X73" i="46"/>
  <c r="BM70" i="55"/>
  <c r="R73" i="55"/>
  <c r="AI73" i="55"/>
  <c r="Q73" i="55"/>
  <c r="BC71" i="55"/>
  <c r="T73" i="55"/>
  <c r="BU72" i="55"/>
  <c r="AP72" i="46"/>
  <c r="BC72" i="46" s="1"/>
  <c r="W73" i="55"/>
  <c r="BF72" i="55"/>
  <c r="E74" i="55"/>
  <c r="AD74" i="55" s="1"/>
  <c r="AM72" i="55"/>
  <c r="AR72" i="46"/>
  <c r="BE72" i="46" s="1"/>
  <c r="BU71" i="46"/>
  <c r="AP72" i="55"/>
  <c r="BC72" i="55" s="1"/>
  <c r="F74" i="55"/>
  <c r="AR73" i="55" s="1"/>
  <c r="BE73" i="55" s="1"/>
  <c r="BQ72" i="55"/>
  <c r="G74" i="55"/>
  <c r="AS73" i="55" s="1"/>
  <c r="BR73" i="55" s="1"/>
  <c r="D74" i="55"/>
  <c r="AP73" i="55" s="1"/>
  <c r="BC73" i="55" s="1"/>
  <c r="AD73" i="55"/>
  <c r="AC73" i="46"/>
  <c r="AE73" i="46"/>
  <c r="AJ73" i="55"/>
  <c r="AU72" i="46"/>
  <c r="BT72" i="46" s="1"/>
  <c r="G74" i="46"/>
  <c r="AS73" i="46" s="1"/>
  <c r="BR73" i="46" s="1"/>
  <c r="AH73" i="46"/>
  <c r="AW72" i="46"/>
  <c r="BV72" i="46" s="1"/>
  <c r="AD73" i="46"/>
  <c r="AI73" i="46"/>
  <c r="E74" i="46"/>
  <c r="AQ73" i="46" s="1"/>
  <c r="BP73" i="46" s="1"/>
  <c r="BP72" i="46"/>
  <c r="AF73" i="46"/>
  <c r="BF72" i="46"/>
  <c r="J74" i="46"/>
  <c r="AV73" i="46" s="1"/>
  <c r="BI73" i="46" s="1"/>
  <c r="AT72" i="46"/>
  <c r="BG72" i="46" s="1"/>
  <c r="R73" i="46"/>
  <c r="W73" i="46"/>
  <c r="F74" i="46"/>
  <c r="AR73" i="46" s="1"/>
  <c r="BE73" i="46" s="1"/>
  <c r="D74" i="46"/>
  <c r="AP73" i="46" s="1"/>
  <c r="BO73" i="46" s="1"/>
  <c r="AA72" i="46"/>
  <c r="AZ71" i="46"/>
  <c r="BJ71" i="46"/>
  <c r="BM71" i="46" s="1"/>
  <c r="K74" i="46"/>
  <c r="AW73" i="46" s="1"/>
  <c r="BV73" i="46" s="1"/>
  <c r="AM72" i="46"/>
  <c r="T73" i="46"/>
  <c r="BV71" i="46"/>
  <c r="M74" i="46"/>
  <c r="AY73" i="46" s="1"/>
  <c r="BX73" i="46" s="1"/>
  <c r="BJ72" i="55"/>
  <c r="BH71" i="55"/>
  <c r="K74" i="55"/>
  <c r="AW73" i="55" s="1"/>
  <c r="BV73" i="55" s="1"/>
  <c r="BG71" i="55"/>
  <c r="H74" i="46"/>
  <c r="U74" i="46" s="1"/>
  <c r="I74" i="46"/>
  <c r="AU73" i="46" s="1"/>
  <c r="BH73" i="46" s="1"/>
  <c r="AG73" i="46"/>
  <c r="Z73" i="46"/>
  <c r="BL72" i="46"/>
  <c r="AL73" i="46"/>
  <c r="N73" i="46"/>
  <c r="AZ71" i="55"/>
  <c r="U73" i="55"/>
  <c r="BX72" i="55"/>
  <c r="BL71" i="55"/>
  <c r="X73" i="55"/>
  <c r="AG73" i="55"/>
  <c r="AH73" i="55"/>
  <c r="M74" i="55"/>
  <c r="AL74" i="55" s="1"/>
  <c r="BX71" i="55"/>
  <c r="BY71" i="55" s="1"/>
  <c r="Z73" i="55"/>
  <c r="AL73" i="55"/>
  <c r="H74" i="55"/>
  <c r="AG74" i="55" s="1"/>
  <c r="I74" i="55"/>
  <c r="V74" i="55" s="1"/>
  <c r="AU72" i="55"/>
  <c r="N73" i="55"/>
  <c r="J74" i="55"/>
  <c r="AV73" i="55" s="1"/>
  <c r="BU73" i="55" s="1"/>
  <c r="BT73" i="46"/>
  <c r="BQ73" i="55"/>
  <c r="AK78" i="55" l="1"/>
  <c r="L79" i="55"/>
  <c r="Y78" i="55"/>
  <c r="AK77" i="46"/>
  <c r="L78" i="46"/>
  <c r="Y77" i="46"/>
  <c r="AX77" i="55"/>
  <c r="AX76" i="46"/>
  <c r="AQ73" i="55"/>
  <c r="BD73" i="55" s="1"/>
  <c r="S74" i="46"/>
  <c r="BO72" i="46"/>
  <c r="BH72" i="46"/>
  <c r="BS72" i="46"/>
  <c r="AJ74" i="46"/>
  <c r="F75" i="55"/>
  <c r="AR74" i="55" s="1"/>
  <c r="BQ74" i="55" s="1"/>
  <c r="R74" i="55"/>
  <c r="BJ72" i="46"/>
  <c r="BO72" i="55"/>
  <c r="D75" i="55"/>
  <c r="Q75" i="55" s="1"/>
  <c r="AC74" i="55"/>
  <c r="BO73" i="55"/>
  <c r="AZ72" i="55"/>
  <c r="AE74" i="55"/>
  <c r="BQ72" i="46"/>
  <c r="T74" i="46"/>
  <c r="AI74" i="46"/>
  <c r="AF74" i="46"/>
  <c r="BQ73" i="46"/>
  <c r="E75" i="55"/>
  <c r="R75" i="55" s="1"/>
  <c r="G75" i="55"/>
  <c r="T75" i="55" s="1"/>
  <c r="Q74" i="55"/>
  <c r="X74" i="55"/>
  <c r="BJ73" i="55"/>
  <c r="Q74" i="46"/>
  <c r="BJ73" i="46"/>
  <c r="BF73" i="46"/>
  <c r="R74" i="46"/>
  <c r="BD73" i="46"/>
  <c r="BY71" i="46"/>
  <c r="AF74" i="55"/>
  <c r="S74" i="55"/>
  <c r="BF73" i="55"/>
  <c r="D75" i="46"/>
  <c r="AP74" i="46" s="1"/>
  <c r="BO74" i="46" s="1"/>
  <c r="T74" i="55"/>
  <c r="AD74" i="46"/>
  <c r="AZ72" i="46"/>
  <c r="BM71" i="55"/>
  <c r="BU73" i="46"/>
  <c r="AJ74" i="55"/>
  <c r="W74" i="46"/>
  <c r="AE74" i="46"/>
  <c r="AA73" i="46"/>
  <c r="F75" i="46"/>
  <c r="S75" i="46" s="1"/>
  <c r="M75" i="46"/>
  <c r="AY74" i="46" s="1"/>
  <c r="BL74" i="46" s="1"/>
  <c r="Z74" i="46"/>
  <c r="BC73" i="46"/>
  <c r="AM73" i="46"/>
  <c r="V74" i="46"/>
  <c r="E75" i="46"/>
  <c r="AD75" i="46" s="1"/>
  <c r="G75" i="46"/>
  <c r="AF75" i="46" s="1"/>
  <c r="AC74" i="46"/>
  <c r="H75" i="46"/>
  <c r="AT74" i="46" s="1"/>
  <c r="BS74" i="46" s="1"/>
  <c r="X74" i="46"/>
  <c r="AL74" i="46"/>
  <c r="BL73" i="46"/>
  <c r="J75" i="46"/>
  <c r="AV74" i="46" s="1"/>
  <c r="BU74" i="46" s="1"/>
  <c r="AT73" i="46"/>
  <c r="BS73" i="46" s="1"/>
  <c r="AG74" i="46"/>
  <c r="AH74" i="46"/>
  <c r="K75" i="46"/>
  <c r="X75" i="46" s="1"/>
  <c r="N74" i="46"/>
  <c r="I75" i="46"/>
  <c r="AU74" i="46" s="1"/>
  <c r="BT74" i="46" s="1"/>
  <c r="AA73" i="55"/>
  <c r="AM73" i="55"/>
  <c r="W74" i="55"/>
  <c r="U74" i="55"/>
  <c r="BH72" i="55"/>
  <c r="BM72" i="55" s="1"/>
  <c r="AY73" i="55"/>
  <c r="BX73" i="55" s="1"/>
  <c r="Z74" i="55"/>
  <c r="AT73" i="55"/>
  <c r="BG73" i="55" s="1"/>
  <c r="K75" i="55"/>
  <c r="X75" i="55" s="1"/>
  <c r="N74" i="55"/>
  <c r="AU73" i="55"/>
  <c r="BT73" i="55" s="1"/>
  <c r="BT72" i="55"/>
  <c r="BY72" i="55" s="1"/>
  <c r="AI74" i="55"/>
  <c r="M75" i="55"/>
  <c r="AY74" i="55" s="1"/>
  <c r="BL74" i="55" s="1"/>
  <c r="BI73" i="55"/>
  <c r="H75" i="55"/>
  <c r="AT74" i="55" s="1"/>
  <c r="BG74" i="55" s="1"/>
  <c r="AH74" i="55"/>
  <c r="J75" i="55"/>
  <c r="AV74" i="55" s="1"/>
  <c r="BU74" i="55" s="1"/>
  <c r="I75" i="55"/>
  <c r="AU74" i="55" s="1"/>
  <c r="BT74" i="55" s="1"/>
  <c r="BG74" i="46"/>
  <c r="BP73" i="55"/>
  <c r="BW76" i="46" l="1"/>
  <c r="BK76" i="46"/>
  <c r="AK78" i="46"/>
  <c r="L79" i="46"/>
  <c r="Y78" i="46"/>
  <c r="AK79" i="55"/>
  <c r="L80" i="55"/>
  <c r="Y79" i="55"/>
  <c r="BW77" i="55"/>
  <c r="BK77" i="55"/>
  <c r="AX77" i="46"/>
  <c r="AX78" i="55"/>
  <c r="AE75" i="55"/>
  <c r="AL75" i="46"/>
  <c r="BM72" i="46"/>
  <c r="BY72" i="46"/>
  <c r="AF75" i="55"/>
  <c r="BS73" i="55"/>
  <c r="BY73" i="55" s="1"/>
  <c r="AS74" i="55"/>
  <c r="BF74" i="55" s="1"/>
  <c r="G76" i="55"/>
  <c r="AF76" i="55" s="1"/>
  <c r="AD75" i="55"/>
  <c r="BE74" i="55"/>
  <c r="AQ74" i="46"/>
  <c r="BP74" i="46" s="1"/>
  <c r="AP74" i="55"/>
  <c r="BC74" i="55" s="1"/>
  <c r="S75" i="55"/>
  <c r="AC75" i="55"/>
  <c r="G76" i="46"/>
  <c r="AF76" i="46" s="1"/>
  <c r="E76" i="55"/>
  <c r="AD76" i="55" s="1"/>
  <c r="AQ74" i="55"/>
  <c r="BD74" i="55" s="1"/>
  <c r="AM74" i="55"/>
  <c r="D76" i="55"/>
  <c r="AP75" i="55" s="1"/>
  <c r="BC75" i="55" s="1"/>
  <c r="F76" i="55"/>
  <c r="AR75" i="55" s="1"/>
  <c r="BQ75" i="55" s="1"/>
  <c r="AC75" i="46"/>
  <c r="Q75" i="46"/>
  <c r="BC74" i="46"/>
  <c r="AW74" i="46"/>
  <c r="BV74" i="46" s="1"/>
  <c r="Z75" i="46"/>
  <c r="AS74" i="46"/>
  <c r="BR74" i="46" s="1"/>
  <c r="T75" i="46"/>
  <c r="BX74" i="46"/>
  <c r="AJ75" i="46"/>
  <c r="K76" i="46"/>
  <c r="AW75" i="46" s="1"/>
  <c r="BJ75" i="46" s="1"/>
  <c r="AR74" i="46"/>
  <c r="BE74" i="46" s="1"/>
  <c r="I76" i="46"/>
  <c r="V76" i="46" s="1"/>
  <c r="U75" i="46"/>
  <c r="AH75" i="46"/>
  <c r="AI75" i="46"/>
  <c r="BI74" i="46"/>
  <c r="BY73" i="46"/>
  <c r="E76" i="46"/>
  <c r="AQ75" i="46" s="1"/>
  <c r="BD75" i="46" s="1"/>
  <c r="R75" i="46"/>
  <c r="H76" i="46"/>
  <c r="J77" i="46" s="1"/>
  <c r="AE75" i="46"/>
  <c r="D76" i="46"/>
  <c r="AC76" i="46" s="1"/>
  <c r="F76" i="46"/>
  <c r="AE76" i="46" s="1"/>
  <c r="BG73" i="46"/>
  <c r="BM73" i="46" s="1"/>
  <c r="BH74" i="46"/>
  <c r="AA74" i="46"/>
  <c r="W75" i="55"/>
  <c r="M76" i="46"/>
  <c r="AY75" i="46" s="1"/>
  <c r="BX75" i="46" s="1"/>
  <c r="N75" i="46"/>
  <c r="AG75" i="46"/>
  <c r="J76" i="46"/>
  <c r="W76" i="46" s="1"/>
  <c r="V75" i="46"/>
  <c r="W75" i="46"/>
  <c r="AM74" i="46"/>
  <c r="AZ73" i="46"/>
  <c r="AJ75" i="55"/>
  <c r="BX74" i="55"/>
  <c r="AW74" i="55"/>
  <c r="BJ74" i="55" s="1"/>
  <c r="BI74" i="55"/>
  <c r="AA74" i="55"/>
  <c r="BL73" i="55"/>
  <c r="U75" i="55"/>
  <c r="Z75" i="55"/>
  <c r="BS74" i="55"/>
  <c r="AL75" i="55"/>
  <c r="AG75" i="55"/>
  <c r="AI75" i="55"/>
  <c r="M76" i="55"/>
  <c r="AY75" i="55" s="1"/>
  <c r="BL75" i="55" s="1"/>
  <c r="AZ73" i="55"/>
  <c r="BH73" i="55"/>
  <c r="AH75" i="55"/>
  <c r="BH74" i="55"/>
  <c r="K76" i="55"/>
  <c r="X76" i="55" s="1"/>
  <c r="V75" i="55"/>
  <c r="H76" i="55"/>
  <c r="AT75" i="55" s="1"/>
  <c r="BG75" i="55" s="1"/>
  <c r="I76" i="55"/>
  <c r="AU75" i="55" s="1"/>
  <c r="BT75" i="55" s="1"/>
  <c r="N75" i="55"/>
  <c r="J76" i="55"/>
  <c r="W76" i="55" s="1"/>
  <c r="BW78" i="55" l="1"/>
  <c r="BK78" i="55"/>
  <c r="AK80" i="55"/>
  <c r="L81" i="55"/>
  <c r="Y80" i="55"/>
  <c r="AK79" i="46"/>
  <c r="L80" i="46"/>
  <c r="Y79" i="46"/>
  <c r="BW77" i="46"/>
  <c r="BK77" i="46"/>
  <c r="AX79" i="55"/>
  <c r="AX78" i="46"/>
  <c r="AU75" i="46"/>
  <c r="BT75" i="46" s="1"/>
  <c r="AG76" i="46"/>
  <c r="AS75" i="55"/>
  <c r="BF75" i="55" s="1"/>
  <c r="BO74" i="55"/>
  <c r="BF74" i="46"/>
  <c r="G77" i="46"/>
  <c r="AS76" i="46" s="1"/>
  <c r="BR76" i="46" s="1"/>
  <c r="T76" i="55"/>
  <c r="BP75" i="46"/>
  <c r="BR74" i="55"/>
  <c r="BE75" i="55"/>
  <c r="AL76" i="46"/>
  <c r="AJ76" i="46"/>
  <c r="AP75" i="46"/>
  <c r="BC75" i="46" s="1"/>
  <c r="BJ74" i="46"/>
  <c r="AH76" i="46"/>
  <c r="BV75" i="46"/>
  <c r="T76" i="46"/>
  <c r="Q76" i="55"/>
  <c r="BD74" i="46"/>
  <c r="BO75" i="55"/>
  <c r="R76" i="55"/>
  <c r="BP74" i="55"/>
  <c r="D77" i="55"/>
  <c r="AC77" i="55" s="1"/>
  <c r="AS75" i="46"/>
  <c r="BR75" i="46" s="1"/>
  <c r="E77" i="55"/>
  <c r="AD77" i="55" s="1"/>
  <c r="AC76" i="55"/>
  <c r="AQ75" i="55"/>
  <c r="BP75" i="55" s="1"/>
  <c r="AE76" i="55"/>
  <c r="F77" i="55"/>
  <c r="AE77" i="55" s="1"/>
  <c r="G77" i="55"/>
  <c r="T77" i="55" s="1"/>
  <c r="BV74" i="55"/>
  <c r="AV75" i="46"/>
  <c r="BI75" i="46" s="1"/>
  <c r="BQ74" i="46"/>
  <c r="BY74" i="46" s="1"/>
  <c r="X76" i="46"/>
  <c r="R76" i="46"/>
  <c r="S76" i="55"/>
  <c r="AR76" i="55"/>
  <c r="BQ76" i="55" s="1"/>
  <c r="AT75" i="46"/>
  <c r="BS75" i="46" s="1"/>
  <c r="E77" i="46"/>
  <c r="AQ76" i="46" s="1"/>
  <c r="BD76" i="46" s="1"/>
  <c r="Q76" i="46"/>
  <c r="K77" i="46"/>
  <c r="AW76" i="46" s="1"/>
  <c r="BJ76" i="46" s="1"/>
  <c r="AZ74" i="46"/>
  <c r="AM75" i="46"/>
  <c r="BL75" i="46"/>
  <c r="AZ74" i="55"/>
  <c r="AV76" i="46"/>
  <c r="BU76" i="46" s="1"/>
  <c r="AD76" i="46"/>
  <c r="Z76" i="46"/>
  <c r="H77" i="46"/>
  <c r="U77" i="46" s="1"/>
  <c r="F77" i="46"/>
  <c r="S77" i="46" s="1"/>
  <c r="D77" i="46"/>
  <c r="AC77" i="46" s="1"/>
  <c r="U76" i="46"/>
  <c r="AA75" i="46"/>
  <c r="N76" i="46"/>
  <c r="I77" i="46"/>
  <c r="AH77" i="46" s="1"/>
  <c r="AR75" i="46"/>
  <c r="BE75" i="46" s="1"/>
  <c r="S76" i="46"/>
  <c r="AI76" i="46"/>
  <c r="M77" i="46"/>
  <c r="AY76" i="46" s="1"/>
  <c r="BL76" i="46" s="1"/>
  <c r="BS75" i="55"/>
  <c r="BX75" i="55"/>
  <c r="AL76" i="55"/>
  <c r="BH75" i="55"/>
  <c r="BM73" i="55"/>
  <c r="AA75" i="55"/>
  <c r="AH76" i="55"/>
  <c r="Z76" i="55"/>
  <c r="AM75" i="55"/>
  <c r="AJ76" i="55"/>
  <c r="J77" i="55"/>
  <c r="W77" i="55" s="1"/>
  <c r="I77" i="55"/>
  <c r="V77" i="55" s="1"/>
  <c r="U76" i="55"/>
  <c r="M77" i="55"/>
  <c r="Z77" i="55" s="1"/>
  <c r="AI76" i="55"/>
  <c r="AW75" i="55"/>
  <c r="BJ75" i="55" s="1"/>
  <c r="AG76" i="55"/>
  <c r="H77" i="55"/>
  <c r="AT76" i="55" s="1"/>
  <c r="BS76" i="55" s="1"/>
  <c r="N76" i="55"/>
  <c r="V76" i="55"/>
  <c r="K77" i="55"/>
  <c r="AW76" i="55" s="1"/>
  <c r="BJ76" i="55" s="1"/>
  <c r="AV75" i="55"/>
  <c r="BU75" i="55" s="1"/>
  <c r="W77" i="46"/>
  <c r="AI77" i="46"/>
  <c r="BG75" i="46"/>
  <c r="BR75" i="55"/>
  <c r="BM74" i="55"/>
  <c r="BW78" i="46" l="1"/>
  <c r="BK78" i="46"/>
  <c r="AK80" i="46"/>
  <c r="L81" i="46"/>
  <c r="Y80" i="46"/>
  <c r="AK81" i="55"/>
  <c r="L82" i="55"/>
  <c r="Y81" i="55"/>
  <c r="BW79" i="55"/>
  <c r="BK79" i="55"/>
  <c r="AX79" i="46"/>
  <c r="AX80" i="55"/>
  <c r="BH75" i="46"/>
  <c r="T77" i="46"/>
  <c r="BY74" i="55"/>
  <c r="Q77" i="55"/>
  <c r="AF77" i="46"/>
  <c r="BO75" i="46"/>
  <c r="BM74" i="46"/>
  <c r="BF75" i="46"/>
  <c r="BF76" i="46"/>
  <c r="AF77" i="55"/>
  <c r="F78" i="55"/>
  <c r="AR77" i="55" s="1"/>
  <c r="BE77" i="55" s="1"/>
  <c r="AR76" i="46"/>
  <c r="BQ76" i="46" s="1"/>
  <c r="AP76" i="55"/>
  <c r="BC76" i="55" s="1"/>
  <c r="BU75" i="46"/>
  <c r="E78" i="55"/>
  <c r="R78" i="55" s="1"/>
  <c r="R77" i="55"/>
  <c r="BQ75" i="46"/>
  <c r="AS76" i="55"/>
  <c r="BF76" i="55" s="1"/>
  <c r="AQ76" i="55"/>
  <c r="BD76" i="55" s="1"/>
  <c r="G78" i="55"/>
  <c r="AS77" i="55" s="1"/>
  <c r="BF77" i="55" s="1"/>
  <c r="D78" i="55"/>
  <c r="AP77" i="55" s="1"/>
  <c r="BO77" i="55" s="1"/>
  <c r="BD75" i="55"/>
  <c r="AD77" i="46"/>
  <c r="S77" i="55"/>
  <c r="BE76" i="55"/>
  <c r="BP76" i="46"/>
  <c r="X77" i="46"/>
  <c r="AL77" i="46"/>
  <c r="BI76" i="46"/>
  <c r="AA76" i="46"/>
  <c r="BX76" i="46"/>
  <c r="BV76" i="46"/>
  <c r="R77" i="46"/>
  <c r="AJ77" i="46"/>
  <c r="Q77" i="46"/>
  <c r="I78" i="46"/>
  <c r="AH78" i="46" s="1"/>
  <c r="G78" i="46"/>
  <c r="AS77" i="46" s="1"/>
  <c r="BR77" i="46" s="1"/>
  <c r="K78" i="46"/>
  <c r="AW77" i="46" s="1"/>
  <c r="BV77" i="46" s="1"/>
  <c r="AT76" i="46"/>
  <c r="BS76" i="46" s="1"/>
  <c r="AP76" i="46"/>
  <c r="BC76" i="46" s="1"/>
  <c r="E78" i="46"/>
  <c r="AQ77" i="46" s="1"/>
  <c r="BP77" i="46" s="1"/>
  <c r="V77" i="46"/>
  <c r="H78" i="46"/>
  <c r="AG78" i="46" s="1"/>
  <c r="AE77" i="46"/>
  <c r="J78" i="46"/>
  <c r="AV77" i="46" s="1"/>
  <c r="BI77" i="46" s="1"/>
  <c r="AU76" i="46"/>
  <c r="BT76" i="46" s="1"/>
  <c r="F78" i="46"/>
  <c r="S78" i="46" s="1"/>
  <c r="D78" i="46"/>
  <c r="AC78" i="46" s="1"/>
  <c r="N77" i="46"/>
  <c r="M78" i="46"/>
  <c r="AY77" i="46" s="1"/>
  <c r="BX77" i="46" s="1"/>
  <c r="AG77" i="46"/>
  <c r="AM76" i="46"/>
  <c r="AZ75" i="46"/>
  <c r="AI77" i="55"/>
  <c r="Z77" i="46"/>
  <c r="AV76" i="55"/>
  <c r="BU76" i="55" s="1"/>
  <c r="AJ77" i="55"/>
  <c r="BV76" i="55"/>
  <c r="AA76" i="55"/>
  <c r="AL77" i="55"/>
  <c r="AM76" i="55"/>
  <c r="AU76" i="55"/>
  <c r="BH76" i="55" s="1"/>
  <c r="AH77" i="55"/>
  <c r="AY76" i="55"/>
  <c r="BX76" i="55" s="1"/>
  <c r="U77" i="55"/>
  <c r="BV75" i="55"/>
  <c r="X77" i="55"/>
  <c r="M78" i="55"/>
  <c r="AY77" i="55" s="1"/>
  <c r="BX77" i="55" s="1"/>
  <c r="H78" i="55"/>
  <c r="AG78" i="55" s="1"/>
  <c r="I78" i="55"/>
  <c r="K78" i="55"/>
  <c r="AW77" i="55" s="1"/>
  <c r="BV77" i="55" s="1"/>
  <c r="BI75" i="55"/>
  <c r="N77" i="55"/>
  <c r="BG76" i="55"/>
  <c r="AZ75" i="55"/>
  <c r="AG77" i="55"/>
  <c r="J78" i="55"/>
  <c r="AV77" i="55" s="1"/>
  <c r="BU77" i="55" s="1"/>
  <c r="BY75" i="55"/>
  <c r="BK80" i="55" l="1"/>
  <c r="BW80" i="55"/>
  <c r="AK82" i="55"/>
  <c r="L83" i="55"/>
  <c r="Y82" i="55"/>
  <c r="AK81" i="46"/>
  <c r="L82" i="46"/>
  <c r="Y81" i="46"/>
  <c r="BW79" i="46"/>
  <c r="BK79" i="46"/>
  <c r="AX81" i="55"/>
  <c r="AX80" i="46"/>
  <c r="BR76" i="55"/>
  <c r="BO76" i="55"/>
  <c r="AE78" i="46"/>
  <c r="BM75" i="46"/>
  <c r="BY75" i="46"/>
  <c r="E79" i="55"/>
  <c r="AD79" i="55" s="1"/>
  <c r="AD78" i="55"/>
  <c r="AC78" i="55"/>
  <c r="S78" i="55"/>
  <c r="BE76" i="46"/>
  <c r="BJ77" i="46"/>
  <c r="AQ77" i="55"/>
  <c r="BP77" i="55" s="1"/>
  <c r="G79" i="55"/>
  <c r="T79" i="55" s="1"/>
  <c r="AE78" i="55"/>
  <c r="BP76" i="55"/>
  <c r="BC77" i="55"/>
  <c r="T78" i="55"/>
  <c r="BQ77" i="55"/>
  <c r="BR77" i="55"/>
  <c r="AA77" i="55"/>
  <c r="AF78" i="55"/>
  <c r="R78" i="46"/>
  <c r="BM75" i="55"/>
  <c r="D79" i="55"/>
  <c r="AC79" i="55" s="1"/>
  <c r="F79" i="55"/>
  <c r="S79" i="55" s="1"/>
  <c r="Q78" i="55"/>
  <c r="BO76" i="46"/>
  <c r="BT76" i="55"/>
  <c r="BG76" i="46"/>
  <c r="AR77" i="46"/>
  <c r="BE77" i="46" s="1"/>
  <c r="AF78" i="46"/>
  <c r="BU77" i="46"/>
  <c r="BF77" i="46"/>
  <c r="BD77" i="46"/>
  <c r="W78" i="46"/>
  <c r="I79" i="46"/>
  <c r="AU78" i="46" s="1"/>
  <c r="BT78" i="46" s="1"/>
  <c r="X78" i="46"/>
  <c r="AL78" i="46"/>
  <c r="K79" i="46"/>
  <c r="AW78" i="46" s="1"/>
  <c r="BJ78" i="46" s="1"/>
  <c r="AD78" i="46"/>
  <c r="T78" i="46"/>
  <c r="AT77" i="46"/>
  <c r="BS77" i="46" s="1"/>
  <c r="AI78" i="46"/>
  <c r="U78" i="46"/>
  <c r="H79" i="46"/>
  <c r="AT78" i="46" s="1"/>
  <c r="BS78" i="46" s="1"/>
  <c r="AU77" i="46"/>
  <c r="BT77" i="46" s="1"/>
  <c r="AZ76" i="46"/>
  <c r="V78" i="46"/>
  <c r="J79" i="46"/>
  <c r="AV78" i="46" s="1"/>
  <c r="BI78" i="46" s="1"/>
  <c r="BH76" i="46"/>
  <c r="AM77" i="46"/>
  <c r="AA77" i="46"/>
  <c r="AJ78" i="46"/>
  <c r="M79" i="46"/>
  <c r="AY78" i="46" s="1"/>
  <c r="BX78" i="46" s="1"/>
  <c r="BL77" i="46"/>
  <c r="AP77" i="46"/>
  <c r="BO77" i="46" s="1"/>
  <c r="E79" i="46"/>
  <c r="AQ78" i="46" s="1"/>
  <c r="BD78" i="46" s="1"/>
  <c r="G79" i="46"/>
  <c r="AS78" i="46" s="1"/>
  <c r="BR78" i="46" s="1"/>
  <c r="N78" i="46"/>
  <c r="Z78" i="46"/>
  <c r="D79" i="46"/>
  <c r="AP78" i="46" s="1"/>
  <c r="BC78" i="46" s="1"/>
  <c r="F79" i="46"/>
  <c r="Q78" i="46"/>
  <c r="BI76" i="55"/>
  <c r="BJ77" i="55"/>
  <c r="AJ78" i="55"/>
  <c r="AL78" i="55"/>
  <c r="BL76" i="55"/>
  <c r="BM76" i="55" s="1"/>
  <c r="AZ76" i="55"/>
  <c r="AM77" i="55"/>
  <c r="BL77" i="55"/>
  <c r="J79" i="55"/>
  <c r="AI79" i="55" s="1"/>
  <c r="AU77" i="55"/>
  <c r="BH77" i="55" s="1"/>
  <c r="N78" i="55"/>
  <c r="Z78" i="55"/>
  <c r="V78" i="55"/>
  <c r="W78" i="55"/>
  <c r="AV78" i="55"/>
  <c r="BI78" i="55" s="1"/>
  <c r="I79" i="55"/>
  <c r="AH79" i="55" s="1"/>
  <c r="AH78" i="55"/>
  <c r="K79" i="55"/>
  <c r="AW78" i="55" s="1"/>
  <c r="X78" i="55"/>
  <c r="H79" i="55"/>
  <c r="AT78" i="55" s="1"/>
  <c r="BS78" i="55" s="1"/>
  <c r="AT77" i="55"/>
  <c r="BG77" i="55" s="1"/>
  <c r="U78" i="55"/>
  <c r="BI77" i="55"/>
  <c r="M79" i="55"/>
  <c r="AY78" i="55" s="1"/>
  <c r="BX78" i="55" s="1"/>
  <c r="AI78" i="55"/>
  <c r="BY76" i="46"/>
  <c r="R79" i="55"/>
  <c r="BW80" i="46" l="1"/>
  <c r="BK80" i="46"/>
  <c r="AK82" i="46"/>
  <c r="L83" i="46"/>
  <c r="Y82" i="46"/>
  <c r="AK83" i="55"/>
  <c r="L84" i="55"/>
  <c r="Y83" i="55"/>
  <c r="BW81" i="55"/>
  <c r="BK81" i="55"/>
  <c r="AX81" i="46"/>
  <c r="AX82" i="55"/>
  <c r="BD77" i="55"/>
  <c r="BM77" i="55" s="1"/>
  <c r="BH78" i="46"/>
  <c r="BQ77" i="46"/>
  <c r="AH79" i="46"/>
  <c r="BG77" i="46"/>
  <c r="AQ78" i="55"/>
  <c r="BD78" i="55" s="1"/>
  <c r="G80" i="55"/>
  <c r="T80" i="55" s="1"/>
  <c r="BV78" i="46"/>
  <c r="AR78" i="55"/>
  <c r="BQ78" i="55" s="1"/>
  <c r="AF79" i="55"/>
  <c r="AE79" i="55"/>
  <c r="AS78" i="55"/>
  <c r="BF78" i="55" s="1"/>
  <c r="BY76" i="55"/>
  <c r="AJ79" i="46"/>
  <c r="AP78" i="55"/>
  <c r="BO78" i="55" s="1"/>
  <c r="E80" i="55"/>
  <c r="R80" i="55" s="1"/>
  <c r="Q79" i="55"/>
  <c r="D80" i="55"/>
  <c r="AP79" i="55" s="1"/>
  <c r="BO79" i="55" s="1"/>
  <c r="F80" i="55"/>
  <c r="AR79" i="55" s="1"/>
  <c r="BE79" i="55" s="1"/>
  <c r="BU78" i="46"/>
  <c r="BM76" i="46"/>
  <c r="BH77" i="46"/>
  <c r="V79" i="46"/>
  <c r="E80" i="46"/>
  <c r="AQ79" i="46" s="1"/>
  <c r="Q79" i="46"/>
  <c r="AM78" i="46"/>
  <c r="G80" i="46"/>
  <c r="T80" i="46" s="1"/>
  <c r="W79" i="46"/>
  <c r="X79" i="46"/>
  <c r="BP78" i="46"/>
  <c r="AD79" i="46"/>
  <c r="AG79" i="46"/>
  <c r="J80" i="46"/>
  <c r="AV79" i="46" s="1"/>
  <c r="BU79" i="46" s="1"/>
  <c r="BG78" i="46"/>
  <c r="D80" i="46"/>
  <c r="AC80" i="46" s="1"/>
  <c r="F80" i="46"/>
  <c r="AR79" i="46" s="1"/>
  <c r="AC79" i="46"/>
  <c r="AI79" i="46"/>
  <c r="U79" i="46"/>
  <c r="K80" i="46"/>
  <c r="AW79" i="46" s="1"/>
  <c r="BV79" i="46" s="1"/>
  <c r="R79" i="46"/>
  <c r="M80" i="46"/>
  <c r="AY79" i="46" s="1"/>
  <c r="BL79" i="46" s="1"/>
  <c r="BC77" i="46"/>
  <c r="BO78" i="46"/>
  <c r="AR78" i="46"/>
  <c r="BE78" i="46" s="1"/>
  <c r="S79" i="46"/>
  <c r="BF78" i="46"/>
  <c r="AA78" i="46"/>
  <c r="Z79" i="46"/>
  <c r="AF79" i="46"/>
  <c r="BL78" i="46"/>
  <c r="N79" i="46"/>
  <c r="AL79" i="46"/>
  <c r="AE79" i="46"/>
  <c r="H80" i="46"/>
  <c r="AG80" i="46" s="1"/>
  <c r="I80" i="46"/>
  <c r="AU79" i="46" s="1"/>
  <c r="AS79" i="46"/>
  <c r="BR79" i="46" s="1"/>
  <c r="AZ77" i="46"/>
  <c r="T79" i="46"/>
  <c r="BT77" i="55"/>
  <c r="K80" i="55"/>
  <c r="AW79" i="55" s="1"/>
  <c r="BV79" i="55" s="1"/>
  <c r="V79" i="55"/>
  <c r="W79" i="55"/>
  <c r="AM78" i="55"/>
  <c r="AJ79" i="55"/>
  <c r="X79" i="55"/>
  <c r="U79" i="55"/>
  <c r="M80" i="55"/>
  <c r="AL80" i="55" s="1"/>
  <c r="AU78" i="55"/>
  <c r="BT78" i="55" s="1"/>
  <c r="BU78" i="55"/>
  <c r="AL79" i="55"/>
  <c r="BL78" i="55"/>
  <c r="AA78" i="55"/>
  <c r="AZ77" i="55"/>
  <c r="BS77" i="55"/>
  <c r="AG79" i="55"/>
  <c r="J80" i="55"/>
  <c r="AV79" i="55" s="1"/>
  <c r="BI79" i="55" s="1"/>
  <c r="H80" i="55"/>
  <c r="AT79" i="55" s="1"/>
  <c r="BS79" i="55" s="1"/>
  <c r="I80" i="55"/>
  <c r="V80" i="55" s="1"/>
  <c r="N79" i="55"/>
  <c r="Z79" i="55"/>
  <c r="BG78" i="55"/>
  <c r="BV78" i="55"/>
  <c r="BJ78" i="55"/>
  <c r="BY77" i="46"/>
  <c r="BK82" i="55" l="1"/>
  <c r="BW82" i="55"/>
  <c r="AK84" i="55"/>
  <c r="L85" i="55"/>
  <c r="Y84" i="55"/>
  <c r="AK83" i="46"/>
  <c r="L84" i="46"/>
  <c r="Y83" i="46"/>
  <c r="BW81" i="46"/>
  <c r="BK81" i="46"/>
  <c r="AX83" i="55"/>
  <c r="AX82" i="46"/>
  <c r="AF80" i="55"/>
  <c r="U80" i="46"/>
  <c r="BP78" i="55"/>
  <c r="AS79" i="55"/>
  <c r="BF79" i="55" s="1"/>
  <c r="AQ79" i="55"/>
  <c r="BD79" i="55" s="1"/>
  <c r="AD80" i="46"/>
  <c r="AF80" i="46"/>
  <c r="BI79" i="46"/>
  <c r="AZ78" i="46"/>
  <c r="BE78" i="55"/>
  <c r="BC78" i="55"/>
  <c r="M81" i="46"/>
  <c r="AY80" i="46" s="1"/>
  <c r="BX80" i="46" s="1"/>
  <c r="AE80" i="55"/>
  <c r="BQ79" i="55"/>
  <c r="F81" i="55"/>
  <c r="AR80" i="55" s="1"/>
  <c r="BE80" i="55" s="1"/>
  <c r="BR78" i="55"/>
  <c r="AC80" i="55"/>
  <c r="AD80" i="55"/>
  <c r="BX79" i="46"/>
  <c r="G81" i="55"/>
  <c r="AS80" i="55" s="1"/>
  <c r="BR80" i="55" s="1"/>
  <c r="BC79" i="55"/>
  <c r="BH78" i="55"/>
  <c r="S80" i="55"/>
  <c r="E81" i="55"/>
  <c r="R81" i="55" s="1"/>
  <c r="D81" i="55"/>
  <c r="Q81" i="55" s="1"/>
  <c r="Q80" i="55"/>
  <c r="D81" i="46"/>
  <c r="Q81" i="46" s="1"/>
  <c r="BM77" i="46"/>
  <c r="X80" i="46"/>
  <c r="BJ79" i="46"/>
  <c r="R80" i="46"/>
  <c r="Z80" i="46"/>
  <c r="AE80" i="46"/>
  <c r="W80" i="46"/>
  <c r="F81" i="46"/>
  <c r="S81" i="46" s="1"/>
  <c r="Q80" i="46"/>
  <c r="BQ78" i="46"/>
  <c r="BY78" i="46" s="1"/>
  <c r="BQ79" i="46"/>
  <c r="BE79" i="46"/>
  <c r="AJ80" i="46"/>
  <c r="AL80" i="46"/>
  <c r="S80" i="46"/>
  <c r="J81" i="46"/>
  <c r="AV80" i="46" s="1"/>
  <c r="BU80" i="46" s="1"/>
  <c r="BF79" i="46"/>
  <c r="AP79" i="46"/>
  <c r="BC79" i="46" s="1"/>
  <c r="AI80" i="46"/>
  <c r="E81" i="46"/>
  <c r="AQ80" i="46" s="1"/>
  <c r="BP80" i="46" s="1"/>
  <c r="G81" i="46"/>
  <c r="AS80" i="46" s="1"/>
  <c r="BF80" i="46" s="1"/>
  <c r="AA79" i="46"/>
  <c r="AM79" i="46"/>
  <c r="BM78" i="46"/>
  <c r="AT79" i="46"/>
  <c r="BS79" i="46" s="1"/>
  <c r="I81" i="46"/>
  <c r="V81" i="46" s="1"/>
  <c r="BU79" i="55"/>
  <c r="K81" i="46"/>
  <c r="AW80" i="46" s="1"/>
  <c r="BJ80" i="46" s="1"/>
  <c r="BY77" i="55"/>
  <c r="AH80" i="46"/>
  <c r="H81" i="46"/>
  <c r="AG81" i="46" s="1"/>
  <c r="N80" i="46"/>
  <c r="V80" i="46"/>
  <c r="AJ80" i="55"/>
  <c r="BJ79" i="55"/>
  <c r="X80" i="55"/>
  <c r="AH80" i="55"/>
  <c r="AZ78" i="55"/>
  <c r="U80" i="55"/>
  <c r="Z80" i="55"/>
  <c r="AM79" i="55"/>
  <c r="W80" i="55"/>
  <c r="AU79" i="55"/>
  <c r="BH79" i="55" s="1"/>
  <c r="AI80" i="55"/>
  <c r="AA79" i="55"/>
  <c r="M81" i="55"/>
  <c r="AL81" i="55" s="1"/>
  <c r="AY79" i="55"/>
  <c r="BX79" i="55" s="1"/>
  <c r="J81" i="55"/>
  <c r="AV80" i="55" s="1"/>
  <c r="BI80" i="55" s="1"/>
  <c r="BG79" i="55"/>
  <c r="I81" i="55"/>
  <c r="AH81" i="55" s="1"/>
  <c r="H81" i="55"/>
  <c r="AT80" i="55" s="1"/>
  <c r="BG80" i="55" s="1"/>
  <c r="N80" i="55"/>
  <c r="AG80" i="55"/>
  <c r="K81" i="55"/>
  <c r="AW80" i="55" s="1"/>
  <c r="BV80" i="55" s="1"/>
  <c r="BT79" i="55"/>
  <c r="BP79" i="55"/>
  <c r="BT79" i="46"/>
  <c r="BH79" i="46"/>
  <c r="BR79" i="55"/>
  <c r="BP79" i="46"/>
  <c r="BD79" i="46"/>
  <c r="BW82" i="46" l="1"/>
  <c r="BK82" i="46"/>
  <c r="AK84" i="46"/>
  <c r="L85" i="46"/>
  <c r="Y84" i="46"/>
  <c r="AK85" i="55"/>
  <c r="L86" i="55"/>
  <c r="Y85" i="55"/>
  <c r="BW83" i="55"/>
  <c r="BK83" i="55"/>
  <c r="AX83" i="46"/>
  <c r="AX84" i="55"/>
  <c r="BY78" i="55"/>
  <c r="AC81" i="46"/>
  <c r="AQ80" i="55"/>
  <c r="BD80" i="55" s="1"/>
  <c r="AE81" i="55"/>
  <c r="AU80" i="46"/>
  <c r="BH80" i="46" s="1"/>
  <c r="AR80" i="46"/>
  <c r="BE80" i="46" s="1"/>
  <c r="BO79" i="46"/>
  <c r="BY79" i="46" s="1"/>
  <c r="AI81" i="46"/>
  <c r="AL81" i="46"/>
  <c r="BL80" i="46"/>
  <c r="AF81" i="46"/>
  <c r="S81" i="55"/>
  <c r="AD81" i="55"/>
  <c r="Z81" i="46"/>
  <c r="AF81" i="55"/>
  <c r="AP80" i="46"/>
  <c r="BC80" i="46" s="1"/>
  <c r="BM78" i="55"/>
  <c r="AC81" i="55"/>
  <c r="BD80" i="46"/>
  <c r="X81" i="46"/>
  <c r="D82" i="46"/>
  <c r="Q82" i="46" s="1"/>
  <c r="AA80" i="46"/>
  <c r="AP80" i="55"/>
  <c r="BC80" i="55" s="1"/>
  <c r="BQ80" i="55"/>
  <c r="G82" i="55"/>
  <c r="AS81" i="55" s="1"/>
  <c r="BR81" i="55" s="1"/>
  <c r="BF80" i="55"/>
  <c r="T81" i="55"/>
  <c r="D82" i="55"/>
  <c r="AP81" i="55" s="1"/>
  <c r="BO81" i="55" s="1"/>
  <c r="F82" i="55"/>
  <c r="AR81" i="55" s="1"/>
  <c r="BE81" i="55" s="1"/>
  <c r="E82" i="55"/>
  <c r="AD82" i="55" s="1"/>
  <c r="M82" i="46"/>
  <c r="AY81" i="46" s="1"/>
  <c r="BL81" i="46" s="1"/>
  <c r="R81" i="46"/>
  <c r="BI80" i="46"/>
  <c r="AZ79" i="46"/>
  <c r="F82" i="46"/>
  <c r="AE82" i="46" s="1"/>
  <c r="AE81" i="46"/>
  <c r="BG79" i="46"/>
  <c r="BM79" i="46" s="1"/>
  <c r="BR80" i="46"/>
  <c r="AH81" i="46"/>
  <c r="AT80" i="46"/>
  <c r="BS80" i="46" s="1"/>
  <c r="AD81" i="46"/>
  <c r="W81" i="46"/>
  <c r="G82" i="46"/>
  <c r="AS81" i="46" s="1"/>
  <c r="E82" i="46"/>
  <c r="AQ81" i="46" s="1"/>
  <c r="BP81" i="46" s="1"/>
  <c r="AM80" i="46"/>
  <c r="T81" i="46"/>
  <c r="BV80" i="46"/>
  <c r="J82" i="46"/>
  <c r="AV81" i="46" s="1"/>
  <c r="BU81" i="46" s="1"/>
  <c r="N81" i="46"/>
  <c r="U81" i="46"/>
  <c r="AJ81" i="46"/>
  <c r="H82" i="46"/>
  <c r="U82" i="46" s="1"/>
  <c r="I82" i="46"/>
  <c r="K82" i="46"/>
  <c r="AW81" i="46" s="1"/>
  <c r="BV81" i="46" s="1"/>
  <c r="AZ79" i="55"/>
  <c r="BL79" i="55"/>
  <c r="BM79" i="55" s="1"/>
  <c r="AG81" i="55"/>
  <c r="AM80" i="55"/>
  <c r="AA80" i="55"/>
  <c r="W81" i="55"/>
  <c r="Z81" i="55"/>
  <c r="AY80" i="55"/>
  <c r="BX80" i="55" s="1"/>
  <c r="BU80" i="55"/>
  <c r="U81" i="55"/>
  <c r="BS80" i="55"/>
  <c r="V81" i="55"/>
  <c r="AI81" i="55"/>
  <c r="AJ81" i="55"/>
  <c r="M82" i="55"/>
  <c r="Z82" i="55" s="1"/>
  <c r="K82" i="55"/>
  <c r="AW81" i="55" s="1"/>
  <c r="BJ81" i="55" s="1"/>
  <c r="AU80" i="55"/>
  <c r="BH80" i="55" s="1"/>
  <c r="BJ80" i="55"/>
  <c r="X81" i="55"/>
  <c r="H82" i="55"/>
  <c r="AG82" i="55" s="1"/>
  <c r="I82" i="55"/>
  <c r="J82" i="55"/>
  <c r="AV81" i="55" s="1"/>
  <c r="BU81" i="55" s="1"/>
  <c r="N81" i="55"/>
  <c r="BY79" i="55"/>
  <c r="BP80" i="55"/>
  <c r="BO80" i="46"/>
  <c r="BW84" i="55" l="1"/>
  <c r="BK84" i="55"/>
  <c r="AK86" i="55"/>
  <c r="L87" i="55"/>
  <c r="Y86" i="55"/>
  <c r="AK85" i="46"/>
  <c r="L86" i="46"/>
  <c r="Y85" i="46"/>
  <c r="BW83" i="46"/>
  <c r="BK83" i="46"/>
  <c r="AX85" i="55"/>
  <c r="AX84" i="46"/>
  <c r="AA81" i="46"/>
  <c r="R82" i="55"/>
  <c r="BX81" i="46"/>
  <c r="AC82" i="55"/>
  <c r="BQ80" i="46"/>
  <c r="BC81" i="55"/>
  <c r="BT80" i="46"/>
  <c r="BY80" i="46" s="1"/>
  <c r="AC82" i="46"/>
  <c r="Z82" i="46"/>
  <c r="T82" i="46"/>
  <c r="S82" i="46"/>
  <c r="T82" i="55"/>
  <c r="AP81" i="46"/>
  <c r="BC81" i="46" s="1"/>
  <c r="BO80" i="55"/>
  <c r="BF81" i="55"/>
  <c r="AF82" i="55"/>
  <c r="AE82" i="55"/>
  <c r="BQ81" i="55"/>
  <c r="G83" i="55"/>
  <c r="AS82" i="55" s="1"/>
  <c r="BF82" i="55" s="1"/>
  <c r="Q82" i="55"/>
  <c r="W82" i="46"/>
  <c r="AR81" i="46"/>
  <c r="BQ81" i="46" s="1"/>
  <c r="AL82" i="46"/>
  <c r="AF82" i="46"/>
  <c r="AM81" i="46"/>
  <c r="S82" i="55"/>
  <c r="E83" i="55"/>
  <c r="AD83" i="55" s="1"/>
  <c r="AQ81" i="55"/>
  <c r="BP81" i="55" s="1"/>
  <c r="D83" i="55"/>
  <c r="Q83" i="55" s="1"/>
  <c r="F83" i="55"/>
  <c r="S83" i="55" s="1"/>
  <c r="AZ80" i="46"/>
  <c r="G83" i="46"/>
  <c r="T83" i="46" s="1"/>
  <c r="AJ82" i="46"/>
  <c r="AD82" i="46"/>
  <c r="BD81" i="46"/>
  <c r="E83" i="46"/>
  <c r="AQ82" i="46" s="1"/>
  <c r="BP82" i="46" s="1"/>
  <c r="BG80" i="46"/>
  <c r="BM80" i="46" s="1"/>
  <c r="R82" i="46"/>
  <c r="BI81" i="46"/>
  <c r="D83" i="46"/>
  <c r="AP82" i="46" s="1"/>
  <c r="BO82" i="46" s="1"/>
  <c r="F83" i="46"/>
  <c r="S83" i="46" s="1"/>
  <c r="M83" i="46"/>
  <c r="AY82" i="46" s="1"/>
  <c r="BL82" i="46" s="1"/>
  <c r="BR81" i="46"/>
  <c r="BF81" i="46"/>
  <c r="AT81" i="46"/>
  <c r="BG81" i="46" s="1"/>
  <c r="BJ81" i="46"/>
  <c r="H83" i="46"/>
  <c r="AT82" i="46" s="1"/>
  <c r="BS82" i="46" s="1"/>
  <c r="X82" i="46"/>
  <c r="AI82" i="46"/>
  <c r="AG82" i="46"/>
  <c r="I83" i="46"/>
  <c r="AU82" i="46" s="1"/>
  <c r="BT82" i="46" s="1"/>
  <c r="V82" i="46"/>
  <c r="N82" i="46"/>
  <c r="AU81" i="46"/>
  <c r="BT81" i="46" s="1"/>
  <c r="AH82" i="46"/>
  <c r="K83" i="46"/>
  <c r="AW82" i="46" s="1"/>
  <c r="BJ82" i="46" s="1"/>
  <c r="J83" i="46"/>
  <c r="AV82" i="46" s="1"/>
  <c r="BU82" i="46" s="1"/>
  <c r="U82" i="55"/>
  <c r="BV81" i="55"/>
  <c r="BL80" i="55"/>
  <c r="BM80" i="55" s="1"/>
  <c r="AI82" i="55"/>
  <c r="BI81" i="55"/>
  <c r="X82" i="55"/>
  <c r="AT81" i="55"/>
  <c r="BG81" i="55" s="1"/>
  <c r="W82" i="55"/>
  <c r="AJ82" i="55"/>
  <c r="K83" i="55"/>
  <c r="X83" i="55" s="1"/>
  <c r="AA81" i="55"/>
  <c r="H83" i="55"/>
  <c r="AT82" i="55" s="1"/>
  <c r="BG82" i="55" s="1"/>
  <c r="N82" i="55"/>
  <c r="AY81" i="55"/>
  <c r="BL81" i="55" s="1"/>
  <c r="J83" i="55"/>
  <c r="AV82" i="55" s="1"/>
  <c r="BU82" i="55" s="1"/>
  <c r="I83" i="55"/>
  <c r="AU82" i="55" s="1"/>
  <c r="BH82" i="55" s="1"/>
  <c r="BT80" i="55"/>
  <c r="AL82" i="55"/>
  <c r="AM81" i="55"/>
  <c r="AH82" i="55"/>
  <c r="AZ80" i="55"/>
  <c r="M83" i="55"/>
  <c r="Z83" i="55" s="1"/>
  <c r="AU81" i="55"/>
  <c r="BH81" i="55" s="1"/>
  <c r="V82" i="55"/>
  <c r="BW84" i="46" l="1"/>
  <c r="BK84" i="46"/>
  <c r="AK86" i="46"/>
  <c r="L87" i="46"/>
  <c r="Y86" i="46"/>
  <c r="AK87" i="55"/>
  <c r="L88" i="55"/>
  <c r="Y87" i="55"/>
  <c r="BW85" i="55"/>
  <c r="BK85" i="55"/>
  <c r="AX85" i="46"/>
  <c r="AX86" i="55"/>
  <c r="AS82" i="46"/>
  <c r="BF82" i="46" s="1"/>
  <c r="BS81" i="46"/>
  <c r="R83" i="55"/>
  <c r="BR82" i="55"/>
  <c r="AF83" i="46"/>
  <c r="BD81" i="55"/>
  <c r="BM81" i="55" s="1"/>
  <c r="BO81" i="46"/>
  <c r="BD82" i="46"/>
  <c r="F84" i="55"/>
  <c r="S84" i="55" s="1"/>
  <c r="AE83" i="46"/>
  <c r="AR82" i="55"/>
  <c r="BQ82" i="55" s="1"/>
  <c r="AE83" i="55"/>
  <c r="BY80" i="55"/>
  <c r="T83" i="55"/>
  <c r="AR82" i="46"/>
  <c r="BQ82" i="46" s="1"/>
  <c r="AQ82" i="55"/>
  <c r="BD82" i="55" s="1"/>
  <c r="D84" i="55"/>
  <c r="AC84" i="55" s="1"/>
  <c r="AC83" i="55"/>
  <c r="AF83" i="55"/>
  <c r="F84" i="46"/>
  <c r="AE84" i="46" s="1"/>
  <c r="BE81" i="46"/>
  <c r="R83" i="46"/>
  <c r="H84" i="46"/>
  <c r="AT83" i="46" s="1"/>
  <c r="BS83" i="46" s="1"/>
  <c r="BX82" i="46"/>
  <c r="AL83" i="46"/>
  <c r="D84" i="46"/>
  <c r="AC84" i="46" s="1"/>
  <c r="Q83" i="46"/>
  <c r="AG83" i="46"/>
  <c r="AD83" i="46"/>
  <c r="BC82" i="46"/>
  <c r="AP82" i="55"/>
  <c r="BC82" i="55" s="1"/>
  <c r="E84" i="55"/>
  <c r="G84" i="55"/>
  <c r="AS83" i="55" s="1"/>
  <c r="BR83" i="55" s="1"/>
  <c r="V83" i="46"/>
  <c r="J84" i="46"/>
  <c r="W84" i="46" s="1"/>
  <c r="BG82" i="46"/>
  <c r="BH81" i="46"/>
  <c r="BV82" i="46"/>
  <c r="AM82" i="46"/>
  <c r="AI83" i="46"/>
  <c r="AV83" i="46"/>
  <c r="BI83" i="46" s="1"/>
  <c r="BH82" i="46"/>
  <c r="BS82" i="55"/>
  <c r="AA82" i="46"/>
  <c r="Z83" i="46"/>
  <c r="I84" i="46"/>
  <c r="V84" i="46" s="1"/>
  <c r="E84" i="46"/>
  <c r="G84" i="46"/>
  <c r="AS83" i="46" s="1"/>
  <c r="BR83" i="46" s="1"/>
  <c r="AC83" i="46"/>
  <c r="BI82" i="46"/>
  <c r="U83" i="46"/>
  <c r="K84" i="46"/>
  <c r="AW83" i="46" s="1"/>
  <c r="AH83" i="46"/>
  <c r="W83" i="46"/>
  <c r="M84" i="46"/>
  <c r="AY83" i="46" s="1"/>
  <c r="BX83" i="46" s="1"/>
  <c r="X83" i="46"/>
  <c r="BS81" i="55"/>
  <c r="AA82" i="55"/>
  <c r="N83" i="46"/>
  <c r="AJ83" i="46"/>
  <c r="AZ81" i="46"/>
  <c r="U83" i="55"/>
  <c r="AJ83" i="55"/>
  <c r="BX81" i="55"/>
  <c r="V83" i="55"/>
  <c r="AW82" i="55"/>
  <c r="BV82" i="55" s="1"/>
  <c r="AG83" i="55"/>
  <c r="H84" i="55"/>
  <c r="AT83" i="55" s="1"/>
  <c r="BS83" i="55" s="1"/>
  <c r="BI82" i="55"/>
  <c r="AM82" i="55"/>
  <c r="W83" i="55"/>
  <c r="AZ81" i="55"/>
  <c r="AI83" i="55"/>
  <c r="BT81" i="55"/>
  <c r="J84" i="55"/>
  <c r="W84" i="55" s="1"/>
  <c r="I84" i="55"/>
  <c r="K85" i="55" s="1"/>
  <c r="AL83" i="55"/>
  <c r="BT82" i="55"/>
  <c r="K84" i="55"/>
  <c r="X84" i="55" s="1"/>
  <c r="M84" i="55"/>
  <c r="AY83" i="55" s="1"/>
  <c r="BL83" i="55" s="1"/>
  <c r="N83" i="55"/>
  <c r="AY82" i="55"/>
  <c r="BX82" i="55" s="1"/>
  <c r="AH83" i="55"/>
  <c r="BW86" i="55" l="1"/>
  <c r="BK86" i="55"/>
  <c r="AK88" i="55"/>
  <c r="L89" i="55"/>
  <c r="Y88" i="55"/>
  <c r="AK87" i="46"/>
  <c r="L88" i="46"/>
  <c r="Y87" i="46"/>
  <c r="BW85" i="46"/>
  <c r="BK85" i="46"/>
  <c r="AX87" i="55"/>
  <c r="AX86" i="46"/>
  <c r="D85" i="55"/>
  <c r="AP84" i="55" s="1"/>
  <c r="BO84" i="55" s="1"/>
  <c r="D85" i="46"/>
  <c r="Q85" i="46" s="1"/>
  <c r="BR82" i="46"/>
  <c r="BY82" i="46" s="1"/>
  <c r="BL83" i="46"/>
  <c r="BE82" i="46"/>
  <c r="E85" i="46"/>
  <c r="AQ84" i="46" s="1"/>
  <c r="BP84" i="46" s="1"/>
  <c r="AE84" i="55"/>
  <c r="BY81" i="46"/>
  <c r="AF84" i="55"/>
  <c r="BO82" i="55"/>
  <c r="AI84" i="46"/>
  <c r="BU83" i="46"/>
  <c r="AP83" i="55"/>
  <c r="BC83" i="55" s="1"/>
  <c r="AR83" i="55"/>
  <c r="BQ83" i="55" s="1"/>
  <c r="BE82" i="55"/>
  <c r="K85" i="46"/>
  <c r="AW84" i="46" s="1"/>
  <c r="BV84" i="46" s="1"/>
  <c r="G85" i="55"/>
  <c r="AS84" i="55" s="1"/>
  <c r="BR84" i="55" s="1"/>
  <c r="AP83" i="46"/>
  <c r="BO83" i="46" s="1"/>
  <c r="BM82" i="46"/>
  <c r="BP82" i="55"/>
  <c r="BF83" i="55"/>
  <c r="R84" i="46"/>
  <c r="Q84" i="46"/>
  <c r="AZ82" i="46"/>
  <c r="AG84" i="46"/>
  <c r="Q84" i="55"/>
  <c r="BG83" i="46"/>
  <c r="BM81" i="46"/>
  <c r="X84" i="46"/>
  <c r="T84" i="46"/>
  <c r="U84" i="46"/>
  <c r="AH84" i="46"/>
  <c r="BF83" i="46"/>
  <c r="AM83" i="55"/>
  <c r="I85" i="46"/>
  <c r="AH85" i="46" s="1"/>
  <c r="AR83" i="46"/>
  <c r="BQ83" i="46" s="1"/>
  <c r="S84" i="46"/>
  <c r="G85" i="46"/>
  <c r="AS84" i="46" s="1"/>
  <c r="T84" i="55"/>
  <c r="AQ83" i="55"/>
  <c r="BD83" i="55" s="1"/>
  <c r="AD84" i="55"/>
  <c r="F85" i="55"/>
  <c r="AR84" i="55" s="1"/>
  <c r="BQ84" i="55" s="1"/>
  <c r="AU83" i="46"/>
  <c r="BT83" i="46" s="1"/>
  <c r="AJ84" i="46"/>
  <c r="AF84" i="46"/>
  <c r="J85" i="46"/>
  <c r="AI85" i="46" s="1"/>
  <c r="H85" i="46"/>
  <c r="AT84" i="46" s="1"/>
  <c r="BG84" i="46" s="1"/>
  <c r="R84" i="55"/>
  <c r="E85" i="55"/>
  <c r="AQ84" i="55" s="1"/>
  <c r="BP84" i="55" s="1"/>
  <c r="BG83" i="55"/>
  <c r="AM83" i="46"/>
  <c r="BV83" i="46"/>
  <c r="BJ83" i="46"/>
  <c r="AQ83" i="46"/>
  <c r="BD83" i="46" s="1"/>
  <c r="AD84" i="46"/>
  <c r="AL84" i="46"/>
  <c r="F85" i="46"/>
  <c r="AA83" i="46"/>
  <c r="BY81" i="55"/>
  <c r="Z84" i="46"/>
  <c r="M85" i="46"/>
  <c r="AY84" i="46" s="1"/>
  <c r="BL84" i="46" s="1"/>
  <c r="N84" i="46"/>
  <c r="BJ82" i="55"/>
  <c r="AA83" i="55"/>
  <c r="U84" i="55"/>
  <c r="AJ84" i="55"/>
  <c r="AI84" i="55"/>
  <c r="AG84" i="55"/>
  <c r="AW83" i="55"/>
  <c r="BJ83" i="55" s="1"/>
  <c r="AV83" i="55"/>
  <c r="BI83" i="55" s="1"/>
  <c r="AU83" i="55"/>
  <c r="BH83" i="55" s="1"/>
  <c r="AH84" i="55"/>
  <c r="I85" i="55"/>
  <c r="V85" i="55" s="1"/>
  <c r="J85" i="55"/>
  <c r="AV84" i="55" s="1"/>
  <c r="BX83" i="55"/>
  <c r="AL84" i="55"/>
  <c r="AW84" i="55"/>
  <c r="BV84" i="55" s="1"/>
  <c r="BL82" i="55"/>
  <c r="AZ82" i="55"/>
  <c r="H85" i="55"/>
  <c r="U85" i="55" s="1"/>
  <c r="N84" i="55"/>
  <c r="V84" i="55"/>
  <c r="Z84" i="55"/>
  <c r="M85" i="55"/>
  <c r="AY84" i="55" s="1"/>
  <c r="BX84" i="55" s="1"/>
  <c r="BT83" i="55"/>
  <c r="X85" i="55"/>
  <c r="AJ85" i="55"/>
  <c r="AC85" i="46"/>
  <c r="BW86" i="46" l="1"/>
  <c r="BK86" i="46"/>
  <c r="AK88" i="46"/>
  <c r="L89" i="46"/>
  <c r="Y88" i="46"/>
  <c r="AK89" i="55"/>
  <c r="L90" i="55"/>
  <c r="Y89" i="55"/>
  <c r="BW87" i="55"/>
  <c r="BK87" i="55"/>
  <c r="AX87" i="46"/>
  <c r="AX88" i="55"/>
  <c r="AP84" i="46"/>
  <c r="BC84" i="46" s="1"/>
  <c r="E86" i="46"/>
  <c r="AQ85" i="46" s="1"/>
  <c r="BP85" i="46" s="1"/>
  <c r="Q85" i="55"/>
  <c r="BC84" i="55"/>
  <c r="AC85" i="55"/>
  <c r="AD85" i="46"/>
  <c r="G86" i="46"/>
  <c r="T86" i="46" s="1"/>
  <c r="R85" i="46"/>
  <c r="BE83" i="55"/>
  <c r="BM83" i="55" s="1"/>
  <c r="F86" i="46"/>
  <c r="AE86" i="46" s="1"/>
  <c r="D86" i="46"/>
  <c r="AC86" i="46" s="1"/>
  <c r="BD84" i="46"/>
  <c r="BY82" i="55"/>
  <c r="BE84" i="55"/>
  <c r="BE83" i="46"/>
  <c r="BJ84" i="46"/>
  <c r="X85" i="46"/>
  <c r="BC83" i="46"/>
  <c r="AJ85" i="46"/>
  <c r="BO83" i="55"/>
  <c r="AF85" i="55"/>
  <c r="T85" i="55"/>
  <c r="BP83" i="55"/>
  <c r="BF84" i="55"/>
  <c r="AV84" i="46"/>
  <c r="BI84" i="46" s="1"/>
  <c r="AU84" i="46"/>
  <c r="BT84" i="46" s="1"/>
  <c r="V85" i="46"/>
  <c r="AA84" i="46"/>
  <c r="W85" i="46"/>
  <c r="T85" i="46"/>
  <c r="BP83" i="46"/>
  <c r="BY83" i="46" s="1"/>
  <c r="U85" i="46"/>
  <c r="BS84" i="46"/>
  <c r="H86" i="46"/>
  <c r="U86" i="46" s="1"/>
  <c r="BF84" i="46"/>
  <c r="BR84" i="46"/>
  <c r="AF85" i="46"/>
  <c r="E86" i="55"/>
  <c r="AD86" i="55" s="1"/>
  <c r="AS85" i="46"/>
  <c r="BR85" i="46" s="1"/>
  <c r="AE85" i="55"/>
  <c r="S85" i="55"/>
  <c r="I86" i="46"/>
  <c r="K86" i="46"/>
  <c r="AW85" i="46" s="1"/>
  <c r="BJ85" i="46" s="1"/>
  <c r="BH83" i="46"/>
  <c r="AL85" i="46"/>
  <c r="S85" i="46"/>
  <c r="AG85" i="46"/>
  <c r="J86" i="46"/>
  <c r="AV85" i="46" s="1"/>
  <c r="BU85" i="46" s="1"/>
  <c r="AZ83" i="46"/>
  <c r="AR84" i="46"/>
  <c r="BQ84" i="46" s="1"/>
  <c r="F86" i="55"/>
  <c r="S86" i="55" s="1"/>
  <c r="AD85" i="55"/>
  <c r="N85" i="46"/>
  <c r="AE85" i="46"/>
  <c r="BX84" i="46"/>
  <c r="BD84" i="55"/>
  <c r="G86" i="55"/>
  <c r="AS85" i="55" s="1"/>
  <c r="BR85" i="55" s="1"/>
  <c r="D86" i="55"/>
  <c r="AP85" i="55" s="1"/>
  <c r="BC85" i="55" s="1"/>
  <c r="R85" i="55"/>
  <c r="AM84" i="46"/>
  <c r="AM84" i="55"/>
  <c r="Z85" i="46"/>
  <c r="M86" i="46"/>
  <c r="AY85" i="46" s="1"/>
  <c r="BX85" i="46" s="1"/>
  <c r="BM82" i="55"/>
  <c r="BU83" i="55"/>
  <c r="AZ83" i="55"/>
  <c r="W85" i="55"/>
  <c r="AT84" i="55"/>
  <c r="BS84" i="55" s="1"/>
  <c r="Z85" i="55"/>
  <c r="BV83" i="55"/>
  <c r="I86" i="55"/>
  <c r="AU85" i="55" s="1"/>
  <c r="BH85" i="55" s="1"/>
  <c r="K86" i="55"/>
  <c r="AW85" i="55" s="1"/>
  <c r="BV85" i="55" s="1"/>
  <c r="H86" i="55"/>
  <c r="AU84" i="55"/>
  <c r="BT84" i="55" s="1"/>
  <c r="AH85" i="55"/>
  <c r="BJ84" i="55"/>
  <c r="J86" i="55"/>
  <c r="W86" i="55" s="1"/>
  <c r="M86" i="55"/>
  <c r="AY85" i="55" s="1"/>
  <c r="BX85" i="55" s="1"/>
  <c r="N85" i="55"/>
  <c r="AI85" i="55"/>
  <c r="AG85" i="55"/>
  <c r="BL84" i="55"/>
  <c r="AA84" i="55"/>
  <c r="AL85" i="55"/>
  <c r="BU84" i="46"/>
  <c r="BU84" i="55"/>
  <c r="BI84" i="55"/>
  <c r="BW88" i="55" l="1"/>
  <c r="BK88" i="55"/>
  <c r="AK90" i="55"/>
  <c r="L91" i="55"/>
  <c r="Y90" i="55"/>
  <c r="AK89" i="46"/>
  <c r="L90" i="46"/>
  <c r="Y89" i="46"/>
  <c r="BW87" i="46"/>
  <c r="BK87" i="46"/>
  <c r="AX89" i="55"/>
  <c r="AX88" i="46"/>
  <c r="BO84" i="46"/>
  <c r="BY84" i="46" s="1"/>
  <c r="Q86" i="46"/>
  <c r="R86" i="46"/>
  <c r="S86" i="46"/>
  <c r="BD85" i="46"/>
  <c r="AD86" i="46"/>
  <c r="H87" i="55"/>
  <c r="AT86" i="55" s="1"/>
  <c r="BS86" i="55" s="1"/>
  <c r="AF86" i="46"/>
  <c r="E87" i="46"/>
  <c r="AQ86" i="46" s="1"/>
  <c r="BP86" i="46" s="1"/>
  <c r="H87" i="46"/>
  <c r="AT86" i="46" s="1"/>
  <c r="BG86" i="46" s="1"/>
  <c r="AR85" i="46"/>
  <c r="BQ85" i="46" s="1"/>
  <c r="G87" i="46"/>
  <c r="AS86" i="46" s="1"/>
  <c r="BF86" i="46" s="1"/>
  <c r="AP85" i="46"/>
  <c r="BC85" i="46" s="1"/>
  <c r="BF85" i="46"/>
  <c r="D87" i="46"/>
  <c r="AP86" i="46" s="1"/>
  <c r="BC86" i="46" s="1"/>
  <c r="F87" i="46"/>
  <c r="S87" i="46" s="1"/>
  <c r="BM83" i="46"/>
  <c r="AA85" i="55"/>
  <c r="R86" i="55"/>
  <c r="BE84" i="46"/>
  <c r="BH84" i="46"/>
  <c r="K87" i="55"/>
  <c r="X87" i="55" s="1"/>
  <c r="AR85" i="55"/>
  <c r="BQ85" i="55" s="1"/>
  <c r="BV85" i="46"/>
  <c r="AE86" i="55"/>
  <c r="BO85" i="55"/>
  <c r="X86" i="46"/>
  <c r="AV85" i="55"/>
  <c r="BI85" i="55" s="1"/>
  <c r="AJ86" i="46"/>
  <c r="AM85" i="46"/>
  <c r="J87" i="46"/>
  <c r="AV86" i="46" s="1"/>
  <c r="BU86" i="46" s="1"/>
  <c r="E87" i="55"/>
  <c r="AQ86" i="55" s="1"/>
  <c r="BD86" i="55" s="1"/>
  <c r="AI86" i="46"/>
  <c r="I87" i="46"/>
  <c r="AU86" i="46" s="1"/>
  <c r="BT86" i="46" s="1"/>
  <c r="AZ84" i="46"/>
  <c r="BI85" i="46"/>
  <c r="Q86" i="55"/>
  <c r="AT85" i="46"/>
  <c r="BS85" i="46" s="1"/>
  <c r="V86" i="46"/>
  <c r="AG86" i="46"/>
  <c r="AA85" i="46"/>
  <c r="AU85" i="46"/>
  <c r="BH85" i="46" s="1"/>
  <c r="AQ85" i="55"/>
  <c r="BP85" i="55" s="1"/>
  <c r="G87" i="55"/>
  <c r="T87" i="55" s="1"/>
  <c r="BG84" i="55"/>
  <c r="AH86" i="46"/>
  <c r="K87" i="46"/>
  <c r="AW86" i="46" s="1"/>
  <c r="BV86" i="46" s="1"/>
  <c r="BH84" i="55"/>
  <c r="D87" i="55"/>
  <c r="Q87" i="55" s="1"/>
  <c r="F87" i="55"/>
  <c r="S87" i="55" s="1"/>
  <c r="AC86" i="55"/>
  <c r="W86" i="46"/>
  <c r="AF86" i="55"/>
  <c r="BF85" i="55"/>
  <c r="T86" i="55"/>
  <c r="AL86" i="46"/>
  <c r="N86" i="46"/>
  <c r="M87" i="46"/>
  <c r="AY86" i="46" s="1"/>
  <c r="BX86" i="46" s="1"/>
  <c r="BL85" i="46"/>
  <c r="Z86" i="46"/>
  <c r="V86" i="55"/>
  <c r="BY83" i="55"/>
  <c r="BJ85" i="55"/>
  <c r="AZ84" i="55"/>
  <c r="AJ86" i="55"/>
  <c r="AL86" i="55"/>
  <c r="BL85" i="55"/>
  <c r="AT85" i="55"/>
  <c r="BS85" i="55" s="1"/>
  <c r="U86" i="55"/>
  <c r="BT85" i="55"/>
  <c r="I87" i="55"/>
  <c r="AU86" i="55" s="1"/>
  <c r="BH86" i="55" s="1"/>
  <c r="AH86" i="55"/>
  <c r="AG86" i="55"/>
  <c r="J87" i="55"/>
  <c r="W87" i="55" s="1"/>
  <c r="X86" i="55"/>
  <c r="Z86" i="55"/>
  <c r="M87" i="55"/>
  <c r="AY86" i="55" s="1"/>
  <c r="BX86" i="55" s="1"/>
  <c r="AI86" i="55"/>
  <c r="N86" i="55"/>
  <c r="AM85" i="55"/>
  <c r="BY84" i="55"/>
  <c r="BS86" i="46"/>
  <c r="BO86" i="46" l="1"/>
  <c r="BW88" i="46"/>
  <c r="BK88" i="46"/>
  <c r="AK90" i="46"/>
  <c r="L91" i="46"/>
  <c r="Y90" i="46"/>
  <c r="L92" i="55"/>
  <c r="AX91" i="55" s="1"/>
  <c r="AK91" i="55"/>
  <c r="Y91" i="55"/>
  <c r="BW89" i="55"/>
  <c r="BK89" i="55"/>
  <c r="AX89" i="46"/>
  <c r="AX90" i="55"/>
  <c r="AG87" i="46"/>
  <c r="AE87" i="46"/>
  <c r="BR86" i="46"/>
  <c r="AF87" i="46"/>
  <c r="U87" i="46"/>
  <c r="T87" i="46"/>
  <c r="BG86" i="55"/>
  <c r="U87" i="55"/>
  <c r="AG87" i="55"/>
  <c r="R87" i="46"/>
  <c r="BD86" i="46"/>
  <c r="BE85" i="46"/>
  <c r="AD87" i="46"/>
  <c r="E88" i="46"/>
  <c r="AQ87" i="46" s="1"/>
  <c r="BD87" i="46" s="1"/>
  <c r="Q87" i="46"/>
  <c r="G88" i="46"/>
  <c r="AF88" i="46" s="1"/>
  <c r="BO85" i="46"/>
  <c r="D88" i="46"/>
  <c r="Q88" i="46" s="1"/>
  <c r="F88" i="46"/>
  <c r="AR87" i="46" s="1"/>
  <c r="BE87" i="46" s="1"/>
  <c r="AC87" i="46"/>
  <c r="AR86" i="46"/>
  <c r="BQ86" i="46" s="1"/>
  <c r="BY86" i="46" s="1"/>
  <c r="BP86" i="55"/>
  <c r="AC87" i="55"/>
  <c r="AR86" i="55"/>
  <c r="BE86" i="55" s="1"/>
  <c r="AI87" i="46"/>
  <c r="BJ86" i="46"/>
  <c r="BM84" i="46"/>
  <c r="AF87" i="55"/>
  <c r="AW86" i="55"/>
  <c r="BV86" i="55" s="1"/>
  <c r="AJ87" i="55"/>
  <c r="AV86" i="55"/>
  <c r="BU86" i="55" s="1"/>
  <c r="BE85" i="55"/>
  <c r="BG85" i="46"/>
  <c r="AS86" i="55"/>
  <c r="BR86" i="55" s="1"/>
  <c r="R87" i="55"/>
  <c r="AE87" i="55"/>
  <c r="BU85" i="55"/>
  <c r="BY85" i="55" s="1"/>
  <c r="BI86" i="46"/>
  <c r="D88" i="55"/>
  <c r="AP87" i="55" s="1"/>
  <c r="BC87" i="55" s="1"/>
  <c r="BD85" i="55"/>
  <c r="W87" i="46"/>
  <c r="AJ87" i="46"/>
  <c r="M88" i="46"/>
  <c r="AY87" i="46" s="1"/>
  <c r="BX87" i="46" s="1"/>
  <c r="BT85" i="46"/>
  <c r="V87" i="46"/>
  <c r="AM86" i="46"/>
  <c r="AL87" i="55"/>
  <c r="BH86" i="46"/>
  <c r="AD87" i="55"/>
  <c r="AZ85" i="46"/>
  <c r="AI87" i="55"/>
  <c r="K88" i="46"/>
  <c r="X88" i="46" s="1"/>
  <c r="F88" i="55"/>
  <c r="AR87" i="55" s="1"/>
  <c r="BE87" i="55" s="1"/>
  <c r="Z87" i="46"/>
  <c r="H88" i="46"/>
  <c r="AT87" i="46" s="1"/>
  <c r="I88" i="46"/>
  <c r="V88" i="46" s="1"/>
  <c r="J88" i="46"/>
  <c r="AV87" i="46" s="1"/>
  <c r="AH87" i="46"/>
  <c r="X87" i="46"/>
  <c r="AP86" i="55"/>
  <c r="BO86" i="55" s="1"/>
  <c r="E88" i="55"/>
  <c r="AQ87" i="55" s="1"/>
  <c r="BD87" i="55" s="1"/>
  <c r="G88" i="55"/>
  <c r="AS87" i="55" s="1"/>
  <c r="BF87" i="55" s="1"/>
  <c r="AA86" i="46"/>
  <c r="BM84" i="55"/>
  <c r="BL86" i="46"/>
  <c r="H88" i="55"/>
  <c r="AT87" i="55" s="1"/>
  <c r="BG87" i="55" s="1"/>
  <c r="AL87" i="46"/>
  <c r="N87" i="46"/>
  <c r="BG85" i="55"/>
  <c r="BT86" i="55"/>
  <c r="AH87" i="55"/>
  <c r="J88" i="55"/>
  <c r="AV87" i="55" s="1"/>
  <c r="BI87" i="55" s="1"/>
  <c r="AZ85" i="55"/>
  <c r="BL86" i="55"/>
  <c r="AM86" i="55"/>
  <c r="V87" i="55"/>
  <c r="K88" i="55"/>
  <c r="AW87" i="55" s="1"/>
  <c r="BJ87" i="55" s="1"/>
  <c r="I88" i="55"/>
  <c r="AU87" i="55" s="1"/>
  <c r="BT87" i="55" s="1"/>
  <c r="N87" i="55"/>
  <c r="AA86" i="55"/>
  <c r="Z87" i="55"/>
  <c r="M88" i="55"/>
  <c r="AY87" i="55" s="1"/>
  <c r="BX87" i="55" s="1"/>
  <c r="BI86" i="55"/>
  <c r="BP87" i="46"/>
  <c r="BW90" i="55" l="1"/>
  <c r="BK90" i="55"/>
  <c r="BW91" i="55"/>
  <c r="BK91" i="55"/>
  <c r="AK91" i="46"/>
  <c r="L92" i="46"/>
  <c r="Y91" i="46"/>
  <c r="BW89" i="46"/>
  <c r="BK89" i="46"/>
  <c r="AK92" i="55"/>
  <c r="L93" i="55"/>
  <c r="Y92" i="55"/>
  <c r="AX90" i="46"/>
  <c r="BQ86" i="55"/>
  <c r="BY86" i="55" s="1"/>
  <c r="T88" i="46"/>
  <c r="F89" i="46"/>
  <c r="AR88" i="46" s="1"/>
  <c r="BQ88" i="46" s="1"/>
  <c r="S88" i="46"/>
  <c r="AP87" i="46"/>
  <c r="BC87" i="46" s="1"/>
  <c r="R88" i="46"/>
  <c r="AC88" i="46"/>
  <c r="AS87" i="46"/>
  <c r="BR87" i="46" s="1"/>
  <c r="AD88" i="46"/>
  <c r="D89" i="46"/>
  <c r="AC89" i="46" s="1"/>
  <c r="BM85" i="46"/>
  <c r="G89" i="55"/>
  <c r="T89" i="55" s="1"/>
  <c r="BQ87" i="46"/>
  <c r="AZ86" i="46"/>
  <c r="BJ86" i="55"/>
  <c r="AE88" i="46"/>
  <c r="BE86" i="46"/>
  <c r="BM86" i="46" s="1"/>
  <c r="BY85" i="46"/>
  <c r="BL87" i="46"/>
  <c r="E89" i="46"/>
  <c r="AQ88" i="46" s="1"/>
  <c r="BP88" i="46" s="1"/>
  <c r="G89" i="46"/>
  <c r="AS88" i="46" s="1"/>
  <c r="BF88" i="46" s="1"/>
  <c r="BF86" i="55"/>
  <c r="AE88" i="55"/>
  <c r="BQ87" i="55"/>
  <c r="BO87" i="55"/>
  <c r="BR87" i="55"/>
  <c r="AM87" i="55"/>
  <c r="AU87" i="46"/>
  <c r="BT87" i="46" s="1"/>
  <c r="E89" i="55"/>
  <c r="R89" i="55" s="1"/>
  <c r="AC88" i="55"/>
  <c r="W88" i="46"/>
  <c r="AD88" i="55"/>
  <c r="BP87" i="55"/>
  <c r="AG88" i="46"/>
  <c r="S88" i="55"/>
  <c r="F89" i="55"/>
  <c r="AR88" i="55" s="1"/>
  <c r="BQ88" i="55" s="1"/>
  <c r="D89" i="55"/>
  <c r="AP88" i="55" s="1"/>
  <c r="BC88" i="55" s="1"/>
  <c r="Q88" i="55"/>
  <c r="Z88" i="46"/>
  <c r="R88" i="55"/>
  <c r="BC86" i="55"/>
  <c r="BM85" i="55"/>
  <c r="AF88" i="55"/>
  <c r="AL88" i="46"/>
  <c r="J89" i="46"/>
  <c r="AV88" i="46" s="1"/>
  <c r="BU88" i="46" s="1"/>
  <c r="AA87" i="46"/>
  <c r="AJ88" i="46"/>
  <c r="AG88" i="55"/>
  <c r="AW87" i="46"/>
  <c r="I89" i="46"/>
  <c r="AH89" i="46" s="1"/>
  <c r="AH88" i="46"/>
  <c r="AM87" i="46"/>
  <c r="M89" i="46"/>
  <c r="AY88" i="46" s="1"/>
  <c r="BL88" i="46" s="1"/>
  <c r="K89" i="46"/>
  <c r="AW88" i="46" s="1"/>
  <c r="BJ88" i="46" s="1"/>
  <c r="AI88" i="46"/>
  <c r="H89" i="46"/>
  <c r="J90" i="46" s="1"/>
  <c r="N88" i="46"/>
  <c r="U88" i="46"/>
  <c r="AZ86" i="55"/>
  <c r="BS87" i="55"/>
  <c r="T88" i="55"/>
  <c r="V88" i="55"/>
  <c r="U88" i="55"/>
  <c r="BU87" i="55"/>
  <c r="BL87" i="55"/>
  <c r="W88" i="55"/>
  <c r="Z88" i="55"/>
  <c r="I89" i="55"/>
  <c r="AH89" i="55" s="1"/>
  <c r="AI88" i="55"/>
  <c r="N88" i="55"/>
  <c r="H89" i="55"/>
  <c r="AT88" i="55" s="1"/>
  <c r="BG88" i="55" s="1"/>
  <c r="J89" i="55"/>
  <c r="AI89" i="55" s="1"/>
  <c r="BH87" i="55"/>
  <c r="AJ88" i="55"/>
  <c r="AZ87" i="55"/>
  <c r="BV87" i="55"/>
  <c r="X88" i="55"/>
  <c r="M89" i="55"/>
  <c r="AL89" i="55" s="1"/>
  <c r="AH88" i="55"/>
  <c r="K89" i="55"/>
  <c r="AL88" i="55"/>
  <c r="AA87" i="55"/>
  <c r="BU87" i="46"/>
  <c r="BI87" i="46"/>
  <c r="BS87" i="46"/>
  <c r="BG87" i="46"/>
  <c r="AE89" i="46"/>
  <c r="AP88" i="46"/>
  <c r="BM87" i="55" l="1"/>
  <c r="AK93" i="55"/>
  <c r="L94" i="55"/>
  <c r="Y93" i="55"/>
  <c r="AK92" i="46"/>
  <c r="L93" i="46"/>
  <c r="Y92" i="46"/>
  <c r="BW90" i="46"/>
  <c r="BK90" i="46"/>
  <c r="AX92" i="55"/>
  <c r="AX91" i="46"/>
  <c r="Q89" i="46"/>
  <c r="BD88" i="46"/>
  <c r="S89" i="46"/>
  <c r="BF87" i="46"/>
  <c r="E90" i="46"/>
  <c r="AQ89" i="46" s="1"/>
  <c r="BD89" i="46" s="1"/>
  <c r="AF89" i="55"/>
  <c r="AD89" i="46"/>
  <c r="BO87" i="46"/>
  <c r="BH87" i="46"/>
  <c r="BR88" i="46"/>
  <c r="G90" i="46"/>
  <c r="AS89" i="46" s="1"/>
  <c r="BF89" i="46" s="1"/>
  <c r="AS88" i="55"/>
  <c r="BR88" i="55" s="1"/>
  <c r="AF89" i="46"/>
  <c r="BE88" i="46"/>
  <c r="T89" i="46"/>
  <c r="R89" i="46"/>
  <c r="F90" i="46"/>
  <c r="S90" i="46" s="1"/>
  <c r="D90" i="46"/>
  <c r="AC90" i="46" s="1"/>
  <c r="I90" i="46"/>
  <c r="V90" i="46" s="1"/>
  <c r="BV88" i="46"/>
  <c r="AZ87" i="46"/>
  <c r="Q89" i="55"/>
  <c r="S89" i="55"/>
  <c r="BE88" i="55"/>
  <c r="BM86" i="55"/>
  <c r="G90" i="55"/>
  <c r="AS89" i="55" s="1"/>
  <c r="BR89" i="55" s="1"/>
  <c r="AD89" i="55"/>
  <c r="F90" i="55"/>
  <c r="AR89" i="55" s="1"/>
  <c r="AQ88" i="55"/>
  <c r="BP88" i="55" s="1"/>
  <c r="BO88" i="55"/>
  <c r="AE89" i="55"/>
  <c r="K90" i="46"/>
  <c r="AW89" i="46" s="1"/>
  <c r="BV89" i="46" s="1"/>
  <c r="M90" i="55"/>
  <c r="AL90" i="55" s="1"/>
  <c r="D90" i="55"/>
  <c r="Q90" i="55" s="1"/>
  <c r="E90" i="55"/>
  <c r="AC89" i="55"/>
  <c r="BJ87" i="46"/>
  <c r="AA88" i="46"/>
  <c r="AV89" i="46"/>
  <c r="BI89" i="46" s="1"/>
  <c r="AU88" i="46"/>
  <c r="BT88" i="46" s="1"/>
  <c r="AJ89" i="46"/>
  <c r="H90" i="46"/>
  <c r="U89" i="46"/>
  <c r="V89" i="46"/>
  <c r="AT88" i="46"/>
  <c r="BS88" i="46" s="1"/>
  <c r="X89" i="46"/>
  <c r="M90" i="46"/>
  <c r="AY89" i="46" s="1"/>
  <c r="BL89" i="46" s="1"/>
  <c r="AG89" i="46"/>
  <c r="AM88" i="46"/>
  <c r="BI88" i="46"/>
  <c r="AI89" i="46"/>
  <c r="W89" i="46"/>
  <c r="AL89" i="46"/>
  <c r="BX88" i="46"/>
  <c r="Z89" i="46"/>
  <c r="AY88" i="55"/>
  <c r="BX88" i="55" s="1"/>
  <c r="X89" i="55"/>
  <c r="N89" i="46"/>
  <c r="BV87" i="46"/>
  <c r="BY87" i="55"/>
  <c r="V89" i="55"/>
  <c r="AV88" i="55"/>
  <c r="BU88" i="55" s="1"/>
  <c r="AA88" i="55"/>
  <c r="AM88" i="55"/>
  <c r="W89" i="55"/>
  <c r="AU88" i="55"/>
  <c r="BT88" i="55" s="1"/>
  <c r="Z89" i="55"/>
  <c r="I90" i="55"/>
  <c r="AU89" i="55" s="1"/>
  <c r="BH89" i="55" s="1"/>
  <c r="U89" i="55"/>
  <c r="K90" i="55"/>
  <c r="AW89" i="55" s="1"/>
  <c r="BJ89" i="55" s="1"/>
  <c r="BS88" i="55"/>
  <c r="H90" i="55"/>
  <c r="AT89" i="55" s="1"/>
  <c r="BG89" i="55" s="1"/>
  <c r="AG89" i="55"/>
  <c r="J90" i="55"/>
  <c r="W90" i="55" s="1"/>
  <c r="AW88" i="55"/>
  <c r="BV88" i="55" s="1"/>
  <c r="AJ89" i="55"/>
  <c r="N89" i="55"/>
  <c r="BF89" i="55"/>
  <c r="BR89" i="46"/>
  <c r="AC90" i="55"/>
  <c r="AD90" i="55"/>
  <c r="BJ89" i="46"/>
  <c r="AE90" i="46"/>
  <c r="Q90" i="46"/>
  <c r="AI90" i="46"/>
  <c r="W90" i="46"/>
  <c r="BP89" i="46"/>
  <c r="BF88" i="55"/>
  <c r="BO88" i="46"/>
  <c r="BC88" i="46"/>
  <c r="AD90" i="46"/>
  <c r="BW91" i="46" l="1"/>
  <c r="BK91" i="46"/>
  <c r="AK93" i="46"/>
  <c r="L94" i="46"/>
  <c r="Y93" i="46"/>
  <c r="AK94" i="55"/>
  <c r="L95" i="55"/>
  <c r="Y94" i="55"/>
  <c r="BW92" i="55"/>
  <c r="BK92" i="55"/>
  <c r="AX92" i="46"/>
  <c r="AX93" i="55"/>
  <c r="BM87" i="46"/>
  <c r="R90" i="46"/>
  <c r="T90" i="46"/>
  <c r="AP89" i="46"/>
  <c r="BO89" i="46" s="1"/>
  <c r="BY87" i="46"/>
  <c r="BH88" i="46"/>
  <c r="AJ90" i="46"/>
  <c r="D91" i="46"/>
  <c r="AC91" i="46" s="1"/>
  <c r="BX89" i="46"/>
  <c r="AF90" i="46"/>
  <c r="AU89" i="46"/>
  <c r="BH89" i="46" s="1"/>
  <c r="AR89" i="46"/>
  <c r="BE89" i="46" s="1"/>
  <c r="BU89" i="46"/>
  <c r="AH90" i="46"/>
  <c r="F91" i="46"/>
  <c r="S91" i="46" s="1"/>
  <c r="I91" i="46"/>
  <c r="AU90" i="46" s="1"/>
  <c r="BH90" i="46" s="1"/>
  <c r="S90" i="55"/>
  <c r="T90" i="55"/>
  <c r="AA89" i="55"/>
  <c r="BD88" i="55"/>
  <c r="E91" i="46"/>
  <c r="AQ90" i="46" s="1"/>
  <c r="BP90" i="46" s="1"/>
  <c r="G91" i="46"/>
  <c r="AS90" i="46" s="1"/>
  <c r="BF90" i="46" s="1"/>
  <c r="BG88" i="46"/>
  <c r="BE89" i="55"/>
  <c r="BQ89" i="55"/>
  <c r="AE90" i="55"/>
  <c r="AF90" i="55"/>
  <c r="Z90" i="55"/>
  <c r="X90" i="46"/>
  <c r="U90" i="46"/>
  <c r="BS89" i="55"/>
  <c r="F91" i="55"/>
  <c r="AR90" i="55" s="1"/>
  <c r="BE90" i="55" s="1"/>
  <c r="E91" i="55"/>
  <c r="AQ90" i="55" s="1"/>
  <c r="BD90" i="55" s="1"/>
  <c r="M91" i="46"/>
  <c r="AY90" i="46" s="1"/>
  <c r="BL90" i="46" s="1"/>
  <c r="AQ89" i="55"/>
  <c r="BD89" i="55" s="1"/>
  <c r="Z90" i="46"/>
  <c r="AY89" i="55"/>
  <c r="BL89" i="55" s="1"/>
  <c r="R90" i="55"/>
  <c r="AZ88" i="46"/>
  <c r="K91" i="46"/>
  <c r="AW90" i="46" s="1"/>
  <c r="BV90" i="46" s="1"/>
  <c r="H91" i="46"/>
  <c r="AT90" i="46" s="1"/>
  <c r="BS90" i="46" s="1"/>
  <c r="AP89" i="55"/>
  <c r="BC89" i="55" s="1"/>
  <c r="AT89" i="46"/>
  <c r="BS89" i="46" s="1"/>
  <c r="AG90" i="46"/>
  <c r="J91" i="46"/>
  <c r="AV90" i="46" s="1"/>
  <c r="BU90" i="46" s="1"/>
  <c r="D91" i="55"/>
  <c r="Q91" i="55" s="1"/>
  <c r="G91" i="55"/>
  <c r="AS90" i="55" s="1"/>
  <c r="BR90" i="55" s="1"/>
  <c r="AL90" i="46"/>
  <c r="N90" i="46"/>
  <c r="AM89" i="46"/>
  <c r="AA89" i="46"/>
  <c r="BL88" i="55"/>
  <c r="J91" i="55"/>
  <c r="AV90" i="55" s="1"/>
  <c r="BI90" i="55" s="1"/>
  <c r="BH88" i="55"/>
  <c r="BI88" i="55"/>
  <c r="AJ90" i="55"/>
  <c r="AM89" i="55"/>
  <c r="AV89" i="55"/>
  <c r="BI89" i="55" s="1"/>
  <c r="AI90" i="55"/>
  <c r="AG90" i="55"/>
  <c r="AH90" i="55"/>
  <c r="M91" i="55"/>
  <c r="AY90" i="55" s="1"/>
  <c r="BL90" i="55" s="1"/>
  <c r="BV89" i="55"/>
  <c r="BT89" i="55"/>
  <c r="X90" i="55"/>
  <c r="U90" i="55"/>
  <c r="K91" i="55"/>
  <c r="AW90" i="55" s="1"/>
  <c r="V90" i="55"/>
  <c r="H91" i="55"/>
  <c r="U91" i="55" s="1"/>
  <c r="I91" i="55"/>
  <c r="AU90" i="55" s="1"/>
  <c r="BH90" i="55" s="1"/>
  <c r="N90" i="55"/>
  <c r="AZ88" i="55"/>
  <c r="BJ88" i="55"/>
  <c r="BY88" i="55"/>
  <c r="BY88" i="46"/>
  <c r="BT90" i="46"/>
  <c r="BW93" i="55" l="1"/>
  <c r="BK93" i="55"/>
  <c r="AK95" i="55"/>
  <c r="L96" i="55"/>
  <c r="Y95" i="55"/>
  <c r="AK94" i="46"/>
  <c r="L95" i="46"/>
  <c r="Y94" i="46"/>
  <c r="BW92" i="46"/>
  <c r="BK92" i="46"/>
  <c r="AX94" i="55"/>
  <c r="AX93" i="46"/>
  <c r="AE91" i="55"/>
  <c r="BC89" i="46"/>
  <c r="T91" i="46"/>
  <c r="BQ89" i="46"/>
  <c r="V91" i="46"/>
  <c r="BR90" i="46"/>
  <c r="Q91" i="46"/>
  <c r="BM88" i="46"/>
  <c r="R91" i="55"/>
  <c r="BT89" i="46"/>
  <c r="F92" i="46"/>
  <c r="AR91" i="46" s="1"/>
  <c r="BE91" i="46" s="1"/>
  <c r="BG90" i="46"/>
  <c r="BD90" i="46"/>
  <c r="BP89" i="55"/>
  <c r="AD91" i="46"/>
  <c r="AE91" i="46"/>
  <c r="AP90" i="46"/>
  <c r="BO90" i="46" s="1"/>
  <c r="D92" i="46"/>
  <c r="AP91" i="46" s="1"/>
  <c r="BO91" i="46" s="1"/>
  <c r="R91" i="46"/>
  <c r="AR90" i="46"/>
  <c r="E92" i="46"/>
  <c r="AQ91" i="46" s="1"/>
  <c r="BP91" i="46" s="1"/>
  <c r="G92" i="46"/>
  <c r="AS91" i="46" s="1"/>
  <c r="AH91" i="46"/>
  <c r="AF91" i="46"/>
  <c r="BX90" i="46"/>
  <c r="AL91" i="46"/>
  <c r="BP90" i="55"/>
  <c r="BX89" i="55"/>
  <c r="J92" i="46"/>
  <c r="W92" i="46" s="1"/>
  <c r="AA90" i="46"/>
  <c r="AG91" i="46"/>
  <c r="BQ90" i="55"/>
  <c r="AJ91" i="46"/>
  <c r="BJ90" i="46"/>
  <c r="Z91" i="46"/>
  <c r="AP90" i="55"/>
  <c r="BO90" i="55" s="1"/>
  <c r="S91" i="55"/>
  <c r="AI91" i="46"/>
  <c r="BI90" i="46"/>
  <c r="AD91" i="55"/>
  <c r="G92" i="55"/>
  <c r="AS91" i="55" s="1"/>
  <c r="BF91" i="55" s="1"/>
  <c r="AJ91" i="55"/>
  <c r="AF91" i="55"/>
  <c r="BF90" i="55"/>
  <c r="U91" i="46"/>
  <c r="K92" i="46"/>
  <c r="AJ92" i="46" s="1"/>
  <c r="H92" i="46"/>
  <c r="AT91" i="46" s="1"/>
  <c r="BS91" i="46" s="1"/>
  <c r="AM90" i="46"/>
  <c r="X91" i="46"/>
  <c r="BO89" i="55"/>
  <c r="F92" i="55"/>
  <c r="AR91" i="55" s="1"/>
  <c r="BQ91" i="55" s="1"/>
  <c r="AC91" i="55"/>
  <c r="T91" i="55"/>
  <c r="I92" i="46"/>
  <c r="AU91" i="46" s="1"/>
  <c r="BH91" i="46" s="1"/>
  <c r="BG89" i="46"/>
  <c r="BM89" i="46" s="1"/>
  <c r="W91" i="46"/>
  <c r="AZ89" i="46"/>
  <c r="M92" i="46"/>
  <c r="AY91" i="46" s="1"/>
  <c r="BL91" i="46" s="1"/>
  <c r="N91" i="46"/>
  <c r="E92" i="55"/>
  <c r="AQ91" i="55" s="1"/>
  <c r="BD91" i="55" s="1"/>
  <c r="D92" i="55"/>
  <c r="AP91" i="55" s="1"/>
  <c r="BO91" i="55" s="1"/>
  <c r="AI91" i="55"/>
  <c r="BU90" i="55"/>
  <c r="BX90" i="55"/>
  <c r="BM88" i="55"/>
  <c r="Z91" i="55"/>
  <c r="BU89" i="55"/>
  <c r="W91" i="55"/>
  <c r="M92" i="55"/>
  <c r="AY91" i="55" s="1"/>
  <c r="BL91" i="55" s="1"/>
  <c r="AT90" i="55"/>
  <c r="AZ90" i="55" s="1"/>
  <c r="AG91" i="55"/>
  <c r="X91" i="55"/>
  <c r="AA90" i="55"/>
  <c r="AZ89" i="55"/>
  <c r="AH91" i="55"/>
  <c r="BT90" i="55"/>
  <c r="AM90" i="55"/>
  <c r="I92" i="55"/>
  <c r="V92" i="55" s="1"/>
  <c r="AL91" i="55"/>
  <c r="BM89" i="55"/>
  <c r="J92" i="55"/>
  <c r="AV91" i="55" s="1"/>
  <c r="BU91" i="55" s="1"/>
  <c r="BJ90" i="55"/>
  <c r="BV90" i="55"/>
  <c r="H92" i="55"/>
  <c r="J93" i="55" s="1"/>
  <c r="N91" i="55"/>
  <c r="V91" i="55"/>
  <c r="K92" i="55"/>
  <c r="X92" i="55" s="1"/>
  <c r="BY89" i="46"/>
  <c r="BQ91" i="46"/>
  <c r="S92" i="46"/>
  <c r="BW93" i="46" l="1"/>
  <c r="BK93" i="46"/>
  <c r="AK95" i="46"/>
  <c r="L96" i="46"/>
  <c r="Y95" i="46"/>
  <c r="L97" i="55"/>
  <c r="AX96" i="55" s="1"/>
  <c r="AK96" i="55"/>
  <c r="Y96" i="55"/>
  <c r="BW94" i="55"/>
  <c r="BK94" i="55"/>
  <c r="AX94" i="46"/>
  <c r="AX95" i="55"/>
  <c r="BD91" i="46"/>
  <c r="AC92" i="46"/>
  <c r="BC90" i="46"/>
  <c r="AD92" i="46"/>
  <c r="AI92" i="46"/>
  <c r="AE92" i="46"/>
  <c r="R92" i="46"/>
  <c r="AZ90" i="46"/>
  <c r="F93" i="46"/>
  <c r="AE93" i="46" s="1"/>
  <c r="D93" i="46"/>
  <c r="AC93" i="46" s="1"/>
  <c r="BQ90" i="46"/>
  <c r="BY90" i="46" s="1"/>
  <c r="BC91" i="46"/>
  <c r="E93" i="46"/>
  <c r="AQ92" i="46" s="1"/>
  <c r="BP92" i="46" s="1"/>
  <c r="G93" i="46"/>
  <c r="T93" i="46" s="1"/>
  <c r="Q92" i="46"/>
  <c r="AF92" i="46"/>
  <c r="BF91" i="46"/>
  <c r="BR91" i="46"/>
  <c r="T92" i="46"/>
  <c r="BE90" i="46"/>
  <c r="AV91" i="46"/>
  <c r="BU91" i="46" s="1"/>
  <c r="R92" i="55"/>
  <c r="BP91" i="55"/>
  <c r="BC90" i="55"/>
  <c r="Z92" i="46"/>
  <c r="BR91" i="55"/>
  <c r="Z92" i="55"/>
  <c r="Q92" i="55"/>
  <c r="BG91" i="46"/>
  <c r="AG92" i="46"/>
  <c r="AA91" i="46"/>
  <c r="U92" i="46"/>
  <c r="AM91" i="46"/>
  <c r="J93" i="46"/>
  <c r="AI93" i="46" s="1"/>
  <c r="BT91" i="46"/>
  <c r="N92" i="46"/>
  <c r="X92" i="46"/>
  <c r="AF92" i="55"/>
  <c r="AE92" i="55"/>
  <c r="I93" i="46"/>
  <c r="AH93" i="46" s="1"/>
  <c r="V92" i="46"/>
  <c r="BX91" i="46"/>
  <c r="AW91" i="46"/>
  <c r="BV91" i="46" s="1"/>
  <c r="BC91" i="55"/>
  <c r="T92" i="55"/>
  <c r="BI91" i="55"/>
  <c r="BE91" i="55"/>
  <c r="G93" i="55"/>
  <c r="AS92" i="55" s="1"/>
  <c r="BR92" i="55" s="1"/>
  <c r="S92" i="55"/>
  <c r="D93" i="55"/>
  <c r="Q93" i="55" s="1"/>
  <c r="AC92" i="55"/>
  <c r="AA91" i="55"/>
  <c r="M93" i="46"/>
  <c r="Z93" i="46" s="1"/>
  <c r="H93" i="46"/>
  <c r="K94" i="46" s="1"/>
  <c r="AH92" i="46"/>
  <c r="K93" i="46"/>
  <c r="AL92" i="46"/>
  <c r="F93" i="55"/>
  <c r="AR92" i="55" s="1"/>
  <c r="BE92" i="55" s="1"/>
  <c r="E93" i="55"/>
  <c r="AD93" i="55" s="1"/>
  <c r="AD92" i="55"/>
  <c r="BY89" i="55"/>
  <c r="AM91" i="55"/>
  <c r="AJ92" i="55"/>
  <c r="W92" i="55"/>
  <c r="BX91" i="55"/>
  <c r="AW91" i="55"/>
  <c r="BJ91" i="55" s="1"/>
  <c r="M93" i="55"/>
  <c r="AL93" i="55" s="1"/>
  <c r="AL92" i="55"/>
  <c r="AI92" i="55"/>
  <c r="AV92" i="55"/>
  <c r="BI92" i="55" s="1"/>
  <c r="BG90" i="55"/>
  <c r="AH92" i="55"/>
  <c r="BS90" i="55"/>
  <c r="BY90" i="55" s="1"/>
  <c r="AT91" i="55"/>
  <c r="BG91" i="55" s="1"/>
  <c r="N92" i="55"/>
  <c r="K93" i="55"/>
  <c r="AW92" i="55" s="1"/>
  <c r="BV92" i="55" s="1"/>
  <c r="AU91" i="55"/>
  <c r="BH91" i="55" s="1"/>
  <c r="AG92" i="55"/>
  <c r="H93" i="55"/>
  <c r="AT92" i="55" s="1"/>
  <c r="BS92" i="55" s="1"/>
  <c r="I93" i="55"/>
  <c r="V93" i="55" s="1"/>
  <c r="U92" i="55"/>
  <c r="AI93" i="55"/>
  <c r="W93" i="55"/>
  <c r="AF93" i="46"/>
  <c r="BW95" i="55" l="1"/>
  <c r="BK95" i="55"/>
  <c r="BW96" i="55"/>
  <c r="BK96" i="55"/>
  <c r="AK96" i="46"/>
  <c r="L97" i="46"/>
  <c r="Y96" i="46"/>
  <c r="BW94" i="46"/>
  <c r="BK94" i="46"/>
  <c r="AK97" i="55"/>
  <c r="L98" i="55"/>
  <c r="Y97" i="55"/>
  <c r="AX95" i="46"/>
  <c r="AQ92" i="55"/>
  <c r="BP92" i="55" s="1"/>
  <c r="AD93" i="46"/>
  <c r="S93" i="46"/>
  <c r="BM90" i="46"/>
  <c r="AR92" i="46"/>
  <c r="BD92" i="46"/>
  <c r="BI91" i="46"/>
  <c r="AW93" i="46"/>
  <c r="BJ93" i="46" s="1"/>
  <c r="E94" i="46"/>
  <c r="AQ93" i="46" s="1"/>
  <c r="BD93" i="46" s="1"/>
  <c r="AP92" i="46"/>
  <c r="BC92" i="46" s="1"/>
  <c r="Q93" i="46"/>
  <c r="AS92" i="46"/>
  <c r="BF92" i="46" s="1"/>
  <c r="W93" i="46"/>
  <c r="G94" i="46"/>
  <c r="T94" i="46" s="1"/>
  <c r="BS91" i="55"/>
  <c r="BJ91" i="46"/>
  <c r="R93" i="46"/>
  <c r="F94" i="46"/>
  <c r="AR93" i="46" s="1"/>
  <c r="BE93" i="46" s="1"/>
  <c r="D94" i="46"/>
  <c r="AP93" i="46" s="1"/>
  <c r="BO93" i="46" s="1"/>
  <c r="AS93" i="46"/>
  <c r="BR93" i="46" s="1"/>
  <c r="AZ91" i="46"/>
  <c r="V93" i="46"/>
  <c r="AC93" i="55"/>
  <c r="BQ92" i="55"/>
  <c r="BM90" i="55"/>
  <c r="AF93" i="55"/>
  <c r="AU92" i="46"/>
  <c r="BT92" i="46" s="1"/>
  <c r="AE93" i="55"/>
  <c r="BF92" i="55"/>
  <c r="G94" i="55"/>
  <c r="AS93" i="55" s="1"/>
  <c r="BF93" i="55" s="1"/>
  <c r="Z93" i="55"/>
  <c r="AA92" i="46"/>
  <c r="AM92" i="46"/>
  <c r="AV92" i="46"/>
  <c r="BU92" i="46" s="1"/>
  <c r="X93" i="46"/>
  <c r="AY92" i="55"/>
  <c r="BX92" i="55" s="1"/>
  <c r="R93" i="55"/>
  <c r="H94" i="46"/>
  <c r="U94" i="46" s="1"/>
  <c r="AG93" i="46"/>
  <c r="J94" i="46"/>
  <c r="AV93" i="46" s="1"/>
  <c r="BU93" i="46" s="1"/>
  <c r="AP92" i="55"/>
  <c r="BO92" i="55" s="1"/>
  <c r="T93" i="55"/>
  <c r="F94" i="55"/>
  <c r="S94" i="55" s="1"/>
  <c r="AT92" i="46"/>
  <c r="BS92" i="46" s="1"/>
  <c r="AW92" i="46"/>
  <c r="BJ92" i="46" s="1"/>
  <c r="AJ93" i="46"/>
  <c r="I94" i="46"/>
  <c r="AU93" i="46" s="1"/>
  <c r="BH93" i="46" s="1"/>
  <c r="U93" i="46"/>
  <c r="D94" i="55"/>
  <c r="Q94" i="55" s="1"/>
  <c r="E94" i="55"/>
  <c r="AD94" i="55" s="1"/>
  <c r="AR93" i="55"/>
  <c r="BQ93" i="55" s="1"/>
  <c r="S93" i="55"/>
  <c r="M94" i="46"/>
  <c r="AY93" i="46" s="1"/>
  <c r="BX93" i="46" s="1"/>
  <c r="AY92" i="46"/>
  <c r="BL92" i="46" s="1"/>
  <c r="AL93" i="46"/>
  <c r="N93" i="46"/>
  <c r="BU92" i="55"/>
  <c r="AM92" i="55"/>
  <c r="BV91" i="55"/>
  <c r="M94" i="55"/>
  <c r="AL94" i="55" s="1"/>
  <c r="AA92" i="55"/>
  <c r="AJ93" i="55"/>
  <c r="BJ92" i="55"/>
  <c r="BT91" i="55"/>
  <c r="H94" i="55"/>
  <c r="AT93" i="55" s="1"/>
  <c r="BS93" i="55" s="1"/>
  <c r="AU92" i="55"/>
  <c r="BT92" i="55" s="1"/>
  <c r="X93" i="55"/>
  <c r="AH93" i="55"/>
  <c r="J94" i="55"/>
  <c r="W94" i="55" s="1"/>
  <c r="AG93" i="55"/>
  <c r="AZ91" i="55"/>
  <c r="BG92" i="55"/>
  <c r="N93" i="55"/>
  <c r="U93" i="55"/>
  <c r="K94" i="55"/>
  <c r="AW93" i="55" s="1"/>
  <c r="BJ93" i="55" s="1"/>
  <c r="I94" i="55"/>
  <c r="AU93" i="55" s="1"/>
  <c r="BH93" i="55" s="1"/>
  <c r="BM91" i="55"/>
  <c r="BY91" i="46"/>
  <c r="BH92" i="46"/>
  <c r="BQ92" i="46"/>
  <c r="BE92" i="46"/>
  <c r="BV93" i="46"/>
  <c r="R94" i="46"/>
  <c r="AJ94" i="46"/>
  <c r="X94" i="46"/>
  <c r="BD92" i="55"/>
  <c r="AK98" i="55" l="1"/>
  <c r="L99" i="55"/>
  <c r="Y98" i="55"/>
  <c r="AK97" i="46"/>
  <c r="L98" i="46"/>
  <c r="Y97" i="46"/>
  <c r="BW95" i="46"/>
  <c r="BK95" i="46"/>
  <c r="AX97" i="55"/>
  <c r="AX96" i="46"/>
  <c r="BO92" i="46"/>
  <c r="AF94" i="46"/>
  <c r="S94" i="46"/>
  <c r="G95" i="46"/>
  <c r="T95" i="46" s="1"/>
  <c r="BP93" i="46"/>
  <c r="BM91" i="46"/>
  <c r="AD94" i="46"/>
  <c r="BR92" i="46"/>
  <c r="BF93" i="46"/>
  <c r="BQ93" i="46"/>
  <c r="E95" i="46"/>
  <c r="R95" i="46" s="1"/>
  <c r="Q94" i="46"/>
  <c r="BC93" i="46"/>
  <c r="AE94" i="46"/>
  <c r="BR93" i="55"/>
  <c r="R94" i="55"/>
  <c r="D95" i="46"/>
  <c r="AP94" i="46" s="1"/>
  <c r="BC94" i="46" s="1"/>
  <c r="F95" i="46"/>
  <c r="S95" i="46" s="1"/>
  <c r="AC94" i="46"/>
  <c r="AI94" i="46"/>
  <c r="AM93" i="55"/>
  <c r="BG92" i="46"/>
  <c r="BL93" i="46"/>
  <c r="AA93" i="46"/>
  <c r="AQ93" i="55"/>
  <c r="BD93" i="55" s="1"/>
  <c r="AM93" i="46"/>
  <c r="AF94" i="55"/>
  <c r="BL92" i="55"/>
  <c r="BT93" i="46"/>
  <c r="BX92" i="46"/>
  <c r="AT93" i="46"/>
  <c r="BS93" i="46" s="1"/>
  <c r="BI93" i="46"/>
  <c r="T94" i="55"/>
  <c r="BI92" i="46"/>
  <c r="BM92" i="46" s="1"/>
  <c r="H95" i="46"/>
  <c r="AT94" i="46" s="1"/>
  <c r="BS94" i="46" s="1"/>
  <c r="W94" i="46"/>
  <c r="AG94" i="46"/>
  <c r="K95" i="46"/>
  <c r="X95" i="46" s="1"/>
  <c r="BC92" i="55"/>
  <c r="D95" i="55"/>
  <c r="AP94" i="55" s="1"/>
  <c r="BO94" i="55" s="1"/>
  <c r="V94" i="46"/>
  <c r="N94" i="46"/>
  <c r="M95" i="46"/>
  <c r="AY94" i="46" s="1"/>
  <c r="BX94" i="46" s="1"/>
  <c r="AE94" i="55"/>
  <c r="Z94" i="46"/>
  <c r="BV92" i="46"/>
  <c r="AC94" i="55"/>
  <c r="AH94" i="46"/>
  <c r="J95" i="46"/>
  <c r="AV94" i="46" s="1"/>
  <c r="BU94" i="46" s="1"/>
  <c r="I95" i="46"/>
  <c r="AU94" i="46" s="1"/>
  <c r="BT94" i="46" s="1"/>
  <c r="AL94" i="46"/>
  <c r="G95" i="55"/>
  <c r="AS94" i="55" s="1"/>
  <c r="BR94" i="55" s="1"/>
  <c r="BE93" i="55"/>
  <c r="AZ92" i="46"/>
  <c r="AP93" i="55"/>
  <c r="BC93" i="55" s="1"/>
  <c r="E95" i="55"/>
  <c r="AQ94" i="55" s="1"/>
  <c r="BD94" i="55" s="1"/>
  <c r="F95" i="55"/>
  <c r="AR94" i="55" s="1"/>
  <c r="BE94" i="55" s="1"/>
  <c r="AY93" i="55"/>
  <c r="BX93" i="55" s="1"/>
  <c r="Z94" i="55"/>
  <c r="V94" i="55"/>
  <c r="BT93" i="55"/>
  <c r="BY91" i="55"/>
  <c r="U94" i="55"/>
  <c r="BV93" i="55"/>
  <c r="BH92" i="55"/>
  <c r="BG93" i="55"/>
  <c r="AI94" i="55"/>
  <c r="K95" i="55"/>
  <c r="X95" i="55" s="1"/>
  <c r="X94" i="55"/>
  <c r="AA93" i="55"/>
  <c r="AG94" i="55"/>
  <c r="AV93" i="55"/>
  <c r="BI93" i="55" s="1"/>
  <c r="I95" i="55"/>
  <c r="AU94" i="55" s="1"/>
  <c r="BH94" i="55" s="1"/>
  <c r="J95" i="55"/>
  <c r="AI95" i="55" s="1"/>
  <c r="AH94" i="55"/>
  <c r="H95" i="55"/>
  <c r="AT94" i="55" s="1"/>
  <c r="BG94" i="55" s="1"/>
  <c r="AZ92" i="55"/>
  <c r="M95" i="55"/>
  <c r="AL95" i="55" s="1"/>
  <c r="N94" i="55"/>
  <c r="AJ94" i="55"/>
  <c r="BO94" i="46"/>
  <c r="AF95" i="46"/>
  <c r="BQ94" i="55"/>
  <c r="BY92" i="55"/>
  <c r="BW96" i="46" l="1"/>
  <c r="BK96" i="46"/>
  <c r="AK98" i="46"/>
  <c r="L99" i="46"/>
  <c r="Y98" i="46"/>
  <c r="L100" i="55"/>
  <c r="AK99" i="55"/>
  <c r="AX99" i="55"/>
  <c r="Y99" i="55"/>
  <c r="BW97" i="55"/>
  <c r="BK97" i="55"/>
  <c r="AX97" i="46"/>
  <c r="AX98" i="55"/>
  <c r="G96" i="46"/>
  <c r="BY92" i="46"/>
  <c r="BP93" i="55"/>
  <c r="AS94" i="46"/>
  <c r="BF94" i="46" s="1"/>
  <c r="BY93" i="46"/>
  <c r="AD95" i="46"/>
  <c r="E96" i="46"/>
  <c r="AD96" i="46" s="1"/>
  <c r="AC95" i="46"/>
  <c r="BI94" i="46"/>
  <c r="D96" i="46"/>
  <c r="AP95" i="46" s="1"/>
  <c r="BO95" i="46" s="1"/>
  <c r="F96" i="46"/>
  <c r="AR95" i="46" s="1"/>
  <c r="BQ95" i="46" s="1"/>
  <c r="Q95" i="46"/>
  <c r="AQ94" i="46"/>
  <c r="BP94" i="46" s="1"/>
  <c r="Q95" i="55"/>
  <c r="BF94" i="55"/>
  <c r="AE95" i="46"/>
  <c r="AR94" i="46"/>
  <c r="BQ94" i="46" s="1"/>
  <c r="BG94" i="46"/>
  <c r="BM92" i="55"/>
  <c r="AM94" i="46"/>
  <c r="AZ93" i="46"/>
  <c r="BO93" i="55"/>
  <c r="Z95" i="46"/>
  <c r="W95" i="46"/>
  <c r="AG95" i="46"/>
  <c r="BG93" i="46"/>
  <c r="BM93" i="46" s="1"/>
  <c r="BL94" i="46"/>
  <c r="AL95" i="46"/>
  <c r="AI95" i="46"/>
  <c r="S95" i="55"/>
  <c r="U95" i="46"/>
  <c r="J96" i="46"/>
  <c r="AV95" i="46" s="1"/>
  <c r="BI95" i="46" s="1"/>
  <c r="AJ95" i="46"/>
  <c r="BH94" i="46"/>
  <c r="F96" i="55"/>
  <c r="S96" i="55" s="1"/>
  <c r="BC94" i="55"/>
  <c r="AA94" i="46"/>
  <c r="AW94" i="46"/>
  <c r="BJ94" i="46" s="1"/>
  <c r="M96" i="46"/>
  <c r="AY95" i="46" s="1"/>
  <c r="BX95" i="46" s="1"/>
  <c r="V95" i="46"/>
  <c r="AF95" i="55"/>
  <c r="G96" i="55"/>
  <c r="AS95" i="55" s="1"/>
  <c r="BF95" i="55" s="1"/>
  <c r="AC95" i="55"/>
  <c r="AD95" i="55"/>
  <c r="BT94" i="55"/>
  <c r="T95" i="55"/>
  <c r="E96" i="55"/>
  <c r="R96" i="55" s="1"/>
  <c r="D96" i="55"/>
  <c r="AP95" i="55" s="1"/>
  <c r="BO95" i="55" s="1"/>
  <c r="BS94" i="55"/>
  <c r="H96" i="46"/>
  <c r="AT95" i="46" s="1"/>
  <c r="BS95" i="46" s="1"/>
  <c r="I96" i="46"/>
  <c r="AH96" i="46" s="1"/>
  <c r="N95" i="46"/>
  <c r="BP94" i="55"/>
  <c r="Z95" i="55"/>
  <c r="BL93" i="55"/>
  <c r="BM93" i="55" s="1"/>
  <c r="K96" i="46"/>
  <c r="AW95" i="46" s="1"/>
  <c r="BV95" i="46" s="1"/>
  <c r="AH95" i="46"/>
  <c r="R95" i="55"/>
  <c r="AE95" i="55"/>
  <c r="AA94" i="55"/>
  <c r="AV94" i="55"/>
  <c r="BU94" i="55" s="1"/>
  <c r="U95" i="55"/>
  <c r="BU93" i="55"/>
  <c r="AJ95" i="55"/>
  <c r="AZ93" i="55"/>
  <c r="AW94" i="55"/>
  <c r="BJ94" i="55" s="1"/>
  <c r="N95" i="55"/>
  <c r="V95" i="55"/>
  <c r="I96" i="55"/>
  <c r="AU95" i="55" s="1"/>
  <c r="BT95" i="55" s="1"/>
  <c r="AH95" i="55"/>
  <c r="K96" i="55"/>
  <c r="AJ96" i="55" s="1"/>
  <c r="AM94" i="55"/>
  <c r="M96" i="55"/>
  <c r="AY95" i="55" s="1"/>
  <c r="BL95" i="55" s="1"/>
  <c r="AG95" i="55"/>
  <c r="J96" i="55"/>
  <c r="W95" i="55"/>
  <c r="H96" i="55"/>
  <c r="AT95" i="55" s="1"/>
  <c r="BG95" i="55" s="1"/>
  <c r="AY94" i="55"/>
  <c r="AE96" i="55"/>
  <c r="BR94" i="46"/>
  <c r="R96" i="46"/>
  <c r="AF96" i="46"/>
  <c r="T96" i="46"/>
  <c r="AS95" i="46"/>
  <c r="S96" i="46"/>
  <c r="BW98" i="55" l="1"/>
  <c r="BK98" i="55"/>
  <c r="AK99" i="46"/>
  <c r="L100" i="46"/>
  <c r="Y99" i="46"/>
  <c r="BW97" i="46"/>
  <c r="BK97" i="46"/>
  <c r="BW99" i="55"/>
  <c r="BK99" i="55"/>
  <c r="AK100" i="55"/>
  <c r="L101" i="55"/>
  <c r="Y100" i="55"/>
  <c r="AX98" i="46"/>
  <c r="AA95" i="55"/>
  <c r="AQ95" i="46"/>
  <c r="BD95" i="46" s="1"/>
  <c r="AD96" i="55"/>
  <c r="BD94" i="46"/>
  <c r="AR95" i="55"/>
  <c r="BE95" i="55" s="1"/>
  <c r="D97" i="46"/>
  <c r="AC97" i="46" s="1"/>
  <c r="BE95" i="46"/>
  <c r="F97" i="46"/>
  <c r="AR96" i="46" s="1"/>
  <c r="BQ96" i="46" s="1"/>
  <c r="Q96" i="46"/>
  <c r="BC95" i="46"/>
  <c r="E97" i="46"/>
  <c r="R97" i="46" s="1"/>
  <c r="G97" i="46"/>
  <c r="AF97" i="46" s="1"/>
  <c r="AC96" i="46"/>
  <c r="AE96" i="46"/>
  <c r="BE94" i="46"/>
  <c r="BL95" i="46"/>
  <c r="AQ95" i="55"/>
  <c r="BD95" i="55" s="1"/>
  <c r="AL96" i="46"/>
  <c r="AI96" i="46"/>
  <c r="AA95" i="46"/>
  <c r="BC95" i="55"/>
  <c r="BU95" i="46"/>
  <c r="BY93" i="55"/>
  <c r="U96" i="46"/>
  <c r="W96" i="46"/>
  <c r="BR95" i="55"/>
  <c r="AM95" i="46"/>
  <c r="BV94" i="46"/>
  <c r="BY94" i="46" s="1"/>
  <c r="AZ94" i="46"/>
  <c r="AJ96" i="46"/>
  <c r="AC96" i="55"/>
  <c r="BJ95" i="46"/>
  <c r="BG95" i="46"/>
  <c r="D97" i="55"/>
  <c r="Q97" i="55" s="1"/>
  <c r="AF96" i="55"/>
  <c r="J97" i="46"/>
  <c r="AV96" i="46" s="1"/>
  <c r="BI96" i="46" s="1"/>
  <c r="AU95" i="46"/>
  <c r="BT95" i="46" s="1"/>
  <c r="I97" i="46"/>
  <c r="AU96" i="46" s="1"/>
  <c r="BT96" i="46" s="1"/>
  <c r="V96" i="46"/>
  <c r="Z96" i="46"/>
  <c r="G97" i="55"/>
  <c r="AF97" i="55" s="1"/>
  <c r="T96" i="55"/>
  <c r="AM95" i="55"/>
  <c r="X96" i="46"/>
  <c r="M97" i="46"/>
  <c r="AL97" i="46" s="1"/>
  <c r="H97" i="46"/>
  <c r="AT96" i="46" s="1"/>
  <c r="BS96" i="46" s="1"/>
  <c r="N96" i="46"/>
  <c r="AG96" i="46"/>
  <c r="K97" i="46"/>
  <c r="AW96" i="46" s="1"/>
  <c r="BV96" i="46" s="1"/>
  <c r="F97" i="55"/>
  <c r="AE97" i="55" s="1"/>
  <c r="E97" i="55"/>
  <c r="AD97" i="55" s="1"/>
  <c r="Q96" i="55"/>
  <c r="BI94" i="55"/>
  <c r="BV94" i="55"/>
  <c r="BH95" i="55"/>
  <c r="BX95" i="55"/>
  <c r="M97" i="55"/>
  <c r="AY96" i="55" s="1"/>
  <c r="BL96" i="55" s="1"/>
  <c r="Z96" i="55"/>
  <c r="V96" i="55"/>
  <c r="AI96" i="55"/>
  <c r="AW95" i="55"/>
  <c r="BJ95" i="55" s="1"/>
  <c r="BS95" i="55"/>
  <c r="AH96" i="55"/>
  <c r="X96" i="55"/>
  <c r="AZ94" i="55"/>
  <c r="U96" i="55"/>
  <c r="J97" i="55"/>
  <c r="W97" i="55" s="1"/>
  <c r="AL96" i="55"/>
  <c r="N96" i="55"/>
  <c r="AG96" i="55"/>
  <c r="K97" i="55"/>
  <c r="AJ97" i="55" s="1"/>
  <c r="H97" i="55"/>
  <c r="AT96" i="55" s="1"/>
  <c r="BS96" i="55" s="1"/>
  <c r="I97" i="55"/>
  <c r="AU96" i="55" s="1"/>
  <c r="BH96" i="55" s="1"/>
  <c r="BX94" i="55"/>
  <c r="BY94" i="55" s="1"/>
  <c r="AV95" i="55"/>
  <c r="BI95" i="55" s="1"/>
  <c r="W96" i="55"/>
  <c r="BL94" i="55"/>
  <c r="BM94" i="55" s="1"/>
  <c r="BP95" i="46"/>
  <c r="Q97" i="46"/>
  <c r="BR95" i="46"/>
  <c r="BF95" i="46"/>
  <c r="AK101" i="55" l="1"/>
  <c r="L102" i="55"/>
  <c r="Y101" i="55"/>
  <c r="AK100" i="46"/>
  <c r="L101" i="46"/>
  <c r="Y100" i="46"/>
  <c r="BW98" i="46"/>
  <c r="BK98" i="46"/>
  <c r="AX100" i="55"/>
  <c r="AX99" i="46"/>
  <c r="AP96" i="46"/>
  <c r="BO96" i="46" s="1"/>
  <c r="AE97" i="46"/>
  <c r="BQ95" i="55"/>
  <c r="F98" i="46"/>
  <c r="S98" i="46" s="1"/>
  <c r="BE96" i="46"/>
  <c r="BM94" i="46"/>
  <c r="D98" i="46"/>
  <c r="AC98" i="46" s="1"/>
  <c r="AD97" i="46"/>
  <c r="G98" i="46"/>
  <c r="AF98" i="46" s="1"/>
  <c r="E98" i="46"/>
  <c r="AQ97" i="46" s="1"/>
  <c r="BD97" i="46" s="1"/>
  <c r="AQ96" i="46"/>
  <c r="BP96" i="46" s="1"/>
  <c r="AZ95" i="46"/>
  <c r="S97" i="46"/>
  <c r="T97" i="46"/>
  <c r="AS96" i="46"/>
  <c r="BR96" i="46" s="1"/>
  <c r="BP95" i="55"/>
  <c r="AQ96" i="55"/>
  <c r="BP96" i="55" s="1"/>
  <c r="AM96" i="46"/>
  <c r="T97" i="55"/>
  <c r="V97" i="46"/>
  <c r="AC97" i="55"/>
  <c r="AR96" i="55"/>
  <c r="BE96" i="55" s="1"/>
  <c r="AP96" i="55"/>
  <c r="BO96" i="55" s="1"/>
  <c r="W97" i="46"/>
  <c r="I98" i="46"/>
  <c r="AH98" i="46" s="1"/>
  <c r="AG97" i="55"/>
  <c r="BU96" i="46"/>
  <c r="AS96" i="55"/>
  <c r="BR96" i="55" s="1"/>
  <c r="E98" i="55"/>
  <c r="AQ97" i="55" s="1"/>
  <c r="BP97" i="55" s="1"/>
  <c r="AI97" i="46"/>
  <c r="K98" i="46"/>
  <c r="X98" i="46" s="1"/>
  <c r="BH96" i="46"/>
  <c r="AY96" i="46"/>
  <c r="BX96" i="46" s="1"/>
  <c r="D98" i="55"/>
  <c r="AP97" i="55" s="1"/>
  <c r="BO97" i="55" s="1"/>
  <c r="BX96" i="55"/>
  <c r="R97" i="55"/>
  <c r="BH95" i="46"/>
  <c r="BM95" i="46" s="1"/>
  <c r="BJ96" i="46"/>
  <c r="Z97" i="46"/>
  <c r="AA96" i="46"/>
  <c r="G98" i="55"/>
  <c r="AS97" i="55" s="1"/>
  <c r="BR97" i="55" s="1"/>
  <c r="F98" i="55"/>
  <c r="AE98" i="55" s="1"/>
  <c r="BV95" i="55"/>
  <c r="H98" i="46"/>
  <c r="AG97" i="46"/>
  <c r="AH97" i="46"/>
  <c r="BG96" i="46"/>
  <c r="S97" i="55"/>
  <c r="X97" i="46"/>
  <c r="AJ97" i="46"/>
  <c r="M98" i="46"/>
  <c r="Z98" i="46" s="1"/>
  <c r="N97" i="46"/>
  <c r="U97" i="46"/>
  <c r="J98" i="46"/>
  <c r="AV97" i="46" s="1"/>
  <c r="BU97" i="46" s="1"/>
  <c r="Z97" i="55"/>
  <c r="BG96" i="55"/>
  <c r="AL97" i="55"/>
  <c r="AZ95" i="55"/>
  <c r="AM96" i="55"/>
  <c r="V97" i="55"/>
  <c r="AW96" i="55"/>
  <c r="BV96" i="55" s="1"/>
  <c r="BT96" i="55"/>
  <c r="AA96" i="55"/>
  <c r="N97" i="55"/>
  <c r="U97" i="55"/>
  <c r="AI97" i="55"/>
  <c r="K98" i="55"/>
  <c r="AW97" i="55" s="1"/>
  <c r="BJ97" i="55" s="1"/>
  <c r="X97" i="55"/>
  <c r="M98" i="55"/>
  <c r="AY97" i="55" s="1"/>
  <c r="BL97" i="55" s="1"/>
  <c r="AV96" i="55"/>
  <c r="BU96" i="55" s="1"/>
  <c r="AH97" i="55"/>
  <c r="J98" i="55"/>
  <c r="AV97" i="55" s="1"/>
  <c r="BI97" i="55" s="1"/>
  <c r="BU95" i="55"/>
  <c r="I98" i="55"/>
  <c r="AU97" i="55" s="1"/>
  <c r="BH97" i="55" s="1"/>
  <c r="H98" i="55"/>
  <c r="AT97" i="55" s="1"/>
  <c r="BG97" i="55" s="1"/>
  <c r="BM95" i="55"/>
  <c r="BY95" i="46"/>
  <c r="BP97" i="46"/>
  <c r="Q98" i="46"/>
  <c r="BW99" i="46" l="1"/>
  <c r="BK99" i="46"/>
  <c r="AK101" i="46"/>
  <c r="L102" i="46"/>
  <c r="Y101" i="46"/>
  <c r="L103" i="55"/>
  <c r="AK102" i="55"/>
  <c r="AX102" i="55"/>
  <c r="Y102" i="55"/>
  <c r="BW100" i="55"/>
  <c r="BK100" i="55"/>
  <c r="AX100" i="46"/>
  <c r="AX101" i="55"/>
  <c r="BC96" i="46"/>
  <c r="T98" i="46"/>
  <c r="AR97" i="46"/>
  <c r="BQ97" i="46" s="1"/>
  <c r="D99" i="46"/>
  <c r="AC99" i="46" s="1"/>
  <c r="AE98" i="46"/>
  <c r="BC96" i="55"/>
  <c r="R98" i="46"/>
  <c r="AD98" i="46"/>
  <c r="F99" i="46"/>
  <c r="S99" i="46" s="1"/>
  <c r="BY95" i="55"/>
  <c r="BD96" i="46"/>
  <c r="AP97" i="46"/>
  <c r="BO97" i="46" s="1"/>
  <c r="E99" i="46"/>
  <c r="AQ98" i="46" s="1"/>
  <c r="BP98" i="46" s="1"/>
  <c r="G99" i="46"/>
  <c r="AS98" i="46" s="1"/>
  <c r="AS97" i="46"/>
  <c r="BF97" i="46" s="1"/>
  <c r="BF96" i="46"/>
  <c r="BD96" i="55"/>
  <c r="BF97" i="55"/>
  <c r="R98" i="55"/>
  <c r="V98" i="46"/>
  <c r="BD97" i="55"/>
  <c r="BU97" i="55"/>
  <c r="AD98" i="55"/>
  <c r="T98" i="55"/>
  <c r="AU97" i="46"/>
  <c r="BT97" i="46" s="1"/>
  <c r="BL96" i="46"/>
  <c r="AZ96" i="46"/>
  <c r="H99" i="46"/>
  <c r="AT98" i="46" s="1"/>
  <c r="BS98" i="46" s="1"/>
  <c r="AC98" i="55"/>
  <c r="BF96" i="55"/>
  <c r="D99" i="55"/>
  <c r="Q99" i="55" s="1"/>
  <c r="BQ96" i="55"/>
  <c r="BY96" i="55" s="1"/>
  <c r="G99" i="55"/>
  <c r="AF99" i="55" s="1"/>
  <c r="BC97" i="55"/>
  <c r="AA97" i="46"/>
  <c r="AJ98" i="46"/>
  <c r="AW97" i="46"/>
  <c r="E99" i="55"/>
  <c r="AQ98" i="55" s="1"/>
  <c r="BP98" i="55" s="1"/>
  <c r="F99" i="55"/>
  <c r="AR98" i="55" s="1"/>
  <c r="Q98" i="55"/>
  <c r="AF98" i="55"/>
  <c r="BV97" i="55"/>
  <c r="AY97" i="46"/>
  <c r="BX97" i="46" s="1"/>
  <c r="I99" i="46"/>
  <c r="AU98" i="46" s="1"/>
  <c r="BT98" i="46" s="1"/>
  <c r="AG98" i="46"/>
  <c r="S98" i="55"/>
  <c r="AT97" i="46"/>
  <c r="BS97" i="46" s="1"/>
  <c r="J99" i="46"/>
  <c r="AV98" i="46" s="1"/>
  <c r="AR97" i="55"/>
  <c r="BE97" i="55" s="1"/>
  <c r="AM97" i="46"/>
  <c r="U98" i="46"/>
  <c r="K99" i="46"/>
  <c r="AW98" i="46" s="1"/>
  <c r="BV98" i="46" s="1"/>
  <c r="AL98" i="46"/>
  <c r="BI97" i="46"/>
  <c r="W98" i="46"/>
  <c r="N98" i="46"/>
  <c r="AI98" i="46"/>
  <c r="M99" i="46"/>
  <c r="AY98" i="46" s="1"/>
  <c r="BL98" i="46" s="1"/>
  <c r="V98" i="55"/>
  <c r="W98" i="55"/>
  <c r="BI96" i="55"/>
  <c r="BT97" i="55"/>
  <c r="AJ98" i="55"/>
  <c r="BJ96" i="55"/>
  <c r="AI98" i="55"/>
  <c r="AZ96" i="55"/>
  <c r="AH98" i="55"/>
  <c r="AM97" i="55"/>
  <c r="Z98" i="55"/>
  <c r="K99" i="55"/>
  <c r="AW98" i="55" s="1"/>
  <c r="BV98" i="55" s="1"/>
  <c r="AA97" i="55"/>
  <c r="BX97" i="55"/>
  <c r="M99" i="55"/>
  <c r="AY98" i="55" s="1"/>
  <c r="BX98" i="55" s="1"/>
  <c r="AL98" i="55"/>
  <c r="X98" i="55"/>
  <c r="U98" i="55"/>
  <c r="BS97" i="55"/>
  <c r="N98" i="55"/>
  <c r="AG98" i="55"/>
  <c r="J99" i="55"/>
  <c r="AV98" i="55" s="1"/>
  <c r="BU98" i="55" s="1"/>
  <c r="H99" i="55"/>
  <c r="AT98" i="55" s="1"/>
  <c r="BS98" i="55" s="1"/>
  <c r="I99" i="55"/>
  <c r="AU98" i="55" s="1"/>
  <c r="BH98" i="55" s="1"/>
  <c r="BQ97" i="55"/>
  <c r="BY96" i="46"/>
  <c r="BW101" i="55" l="1"/>
  <c r="BK101" i="55"/>
  <c r="AK102" i="46"/>
  <c r="L103" i="46"/>
  <c r="Y102" i="46"/>
  <c r="BW100" i="46"/>
  <c r="BK100" i="46"/>
  <c r="BW102" i="55"/>
  <c r="BK102" i="55"/>
  <c r="AK103" i="55"/>
  <c r="L104" i="55"/>
  <c r="Y103" i="55"/>
  <c r="AX101" i="46"/>
  <c r="E100" i="46"/>
  <c r="AQ99" i="46" s="1"/>
  <c r="BE97" i="46"/>
  <c r="AF99" i="46"/>
  <c r="Q99" i="46"/>
  <c r="BC97" i="46"/>
  <c r="R99" i="46"/>
  <c r="AP98" i="46"/>
  <c r="AE99" i="46"/>
  <c r="BH97" i="46"/>
  <c r="T99" i="46"/>
  <c r="BL97" i="46"/>
  <c r="BF98" i="46"/>
  <c r="BR98" i="46"/>
  <c r="BM96" i="46"/>
  <c r="BR97" i="46"/>
  <c r="AR98" i="46"/>
  <c r="BQ98" i="46" s="1"/>
  <c r="G100" i="46"/>
  <c r="AS99" i="46" s="1"/>
  <c r="BF99" i="46" s="1"/>
  <c r="BD98" i="46"/>
  <c r="AD99" i="46"/>
  <c r="D100" i="46"/>
  <c r="Q100" i="46" s="1"/>
  <c r="F100" i="46"/>
  <c r="AE100" i="46" s="1"/>
  <c r="AC99" i="55"/>
  <c r="U99" i="46"/>
  <c r="BG98" i="46"/>
  <c r="AG99" i="46"/>
  <c r="S99" i="55"/>
  <c r="T99" i="55"/>
  <c r="AP98" i="55"/>
  <c r="BO98" i="55" s="1"/>
  <c r="BD98" i="55"/>
  <c r="E100" i="55"/>
  <c r="AQ99" i="55" s="1"/>
  <c r="BD99" i="55" s="1"/>
  <c r="R99" i="55"/>
  <c r="D100" i="55"/>
  <c r="AC100" i="55" s="1"/>
  <c r="BM97" i="55"/>
  <c r="AS98" i="55"/>
  <c r="BJ97" i="46"/>
  <c r="BV97" i="46"/>
  <c r="BQ98" i="55"/>
  <c r="BE98" i="55"/>
  <c r="BG97" i="46"/>
  <c r="AE99" i="55"/>
  <c r="AZ97" i="55"/>
  <c r="X99" i="46"/>
  <c r="AD99" i="55"/>
  <c r="F100" i="55"/>
  <c r="AR99" i="55" s="1"/>
  <c r="BE99" i="55" s="1"/>
  <c r="G100" i="55"/>
  <c r="AS99" i="55" s="1"/>
  <c r="BF99" i="55" s="1"/>
  <c r="AA98" i="46"/>
  <c r="AH99" i="46"/>
  <c r="BJ98" i="46"/>
  <c r="Z99" i="46"/>
  <c r="AZ97" i="46"/>
  <c r="AJ99" i="46"/>
  <c r="AJ99" i="55"/>
  <c r="K100" i="46"/>
  <c r="X100" i="46" s="1"/>
  <c r="BH98" i="46"/>
  <c r="I100" i="46"/>
  <c r="AU99" i="46" s="1"/>
  <c r="BH99" i="46" s="1"/>
  <c r="J100" i="46"/>
  <c r="AV99" i="46" s="1"/>
  <c r="V99" i="46"/>
  <c r="H100" i="46"/>
  <c r="AT99" i="46" s="1"/>
  <c r="BG99" i="46" s="1"/>
  <c r="AI99" i="46"/>
  <c r="AM98" i="46"/>
  <c r="BI98" i="46"/>
  <c r="BU98" i="46"/>
  <c r="W99" i="46"/>
  <c r="BX98" i="46"/>
  <c r="AL99" i="46"/>
  <c r="M100" i="46"/>
  <c r="AY99" i="46" s="1"/>
  <c r="BL99" i="46" s="1"/>
  <c r="N99" i="46"/>
  <c r="BL98" i="55"/>
  <c r="BM96" i="55"/>
  <c r="V99" i="55"/>
  <c r="AI99" i="55"/>
  <c r="BJ98" i="55"/>
  <c r="J100" i="55"/>
  <c r="AV99" i="55" s="1"/>
  <c r="BU99" i="55" s="1"/>
  <c r="BG98" i="55"/>
  <c r="AL99" i="55"/>
  <c r="AH99" i="55"/>
  <c r="W99" i="55"/>
  <c r="M100" i="55"/>
  <c r="AL100" i="55" s="1"/>
  <c r="X99" i="55"/>
  <c r="BY97" i="55"/>
  <c r="Z99" i="55"/>
  <c r="BT98" i="55"/>
  <c r="BI98" i="55"/>
  <c r="AM98" i="55"/>
  <c r="AA98" i="55"/>
  <c r="U99" i="55"/>
  <c r="I100" i="55"/>
  <c r="AU99" i="55" s="1"/>
  <c r="BT99" i="55" s="1"/>
  <c r="H100" i="55"/>
  <c r="AT99" i="55" s="1"/>
  <c r="BS99" i="55" s="1"/>
  <c r="AG99" i="55"/>
  <c r="K100" i="55"/>
  <c r="AJ100" i="55" s="1"/>
  <c r="N99" i="55"/>
  <c r="BO98" i="46"/>
  <c r="BC98" i="46"/>
  <c r="AZ98" i="46"/>
  <c r="BR99" i="46"/>
  <c r="AC100" i="46"/>
  <c r="S100" i="46"/>
  <c r="BP99" i="46"/>
  <c r="BD99" i="46"/>
  <c r="AR99" i="46"/>
  <c r="R100" i="46"/>
  <c r="AD100" i="46"/>
  <c r="L105" i="55" l="1"/>
  <c r="AX104" i="55" s="1"/>
  <c r="AK104" i="55"/>
  <c r="Y104" i="55"/>
  <c r="AK103" i="46"/>
  <c r="L104" i="46"/>
  <c r="AX103" i="46" s="1"/>
  <c r="Y103" i="46"/>
  <c r="BW101" i="46"/>
  <c r="BK101" i="46"/>
  <c r="AX103" i="55"/>
  <c r="AX102" i="46"/>
  <c r="AP99" i="46"/>
  <c r="BE98" i="46"/>
  <c r="E101" i="46"/>
  <c r="AQ100" i="46" s="1"/>
  <c r="BM97" i="46"/>
  <c r="G101" i="46"/>
  <c r="AS100" i="46" s="1"/>
  <c r="AM99" i="46"/>
  <c r="AZ98" i="55"/>
  <c r="T100" i="46"/>
  <c r="AF100" i="46"/>
  <c r="BY97" i="46"/>
  <c r="F101" i="46"/>
  <c r="AR100" i="46" s="1"/>
  <c r="BE100" i="46" s="1"/>
  <c r="D101" i="46"/>
  <c r="Q101" i="46" s="1"/>
  <c r="BC98" i="55"/>
  <c r="AD100" i="55"/>
  <c r="BX99" i="46"/>
  <c r="BR99" i="55"/>
  <c r="T100" i="55"/>
  <c r="BT99" i="46"/>
  <c r="BS99" i="46"/>
  <c r="G101" i="55"/>
  <c r="AS100" i="55" s="1"/>
  <c r="BR100" i="55" s="1"/>
  <c r="U100" i="46"/>
  <c r="BP99" i="55"/>
  <c r="AH100" i="46"/>
  <c r="AP99" i="55"/>
  <c r="BO99" i="55" s="1"/>
  <c r="S100" i="55"/>
  <c r="BF98" i="55"/>
  <c r="D101" i="55"/>
  <c r="AC101" i="55" s="1"/>
  <c r="Q100" i="55"/>
  <c r="R100" i="55"/>
  <c r="BQ99" i="55"/>
  <c r="BR98" i="55"/>
  <c r="BY98" i="55" s="1"/>
  <c r="F101" i="55"/>
  <c r="AE101" i="55" s="1"/>
  <c r="E101" i="55"/>
  <c r="R101" i="55" s="1"/>
  <c r="AE100" i="55"/>
  <c r="AI100" i="46"/>
  <c r="AR100" i="55"/>
  <c r="BQ100" i="55" s="1"/>
  <c r="K101" i="46"/>
  <c r="AW100" i="46" s="1"/>
  <c r="BV100" i="46" s="1"/>
  <c r="AA99" i="46"/>
  <c r="AF100" i="55"/>
  <c r="AW99" i="46"/>
  <c r="BV99" i="46" s="1"/>
  <c r="AJ100" i="46"/>
  <c r="I101" i="46"/>
  <c r="AH101" i="46" s="1"/>
  <c r="V100" i="46"/>
  <c r="BI99" i="46"/>
  <c r="BU99" i="46"/>
  <c r="W100" i="46"/>
  <c r="H101" i="46"/>
  <c r="AG100" i="46"/>
  <c r="J101" i="46"/>
  <c r="AV100" i="46" s="1"/>
  <c r="BU100" i="46" s="1"/>
  <c r="Z100" i="46"/>
  <c r="N100" i="46"/>
  <c r="AL100" i="46"/>
  <c r="M101" i="46"/>
  <c r="AY100" i="46" s="1"/>
  <c r="BL100" i="46" s="1"/>
  <c r="V100" i="55"/>
  <c r="AI100" i="55"/>
  <c r="BH99" i="55"/>
  <c r="BI99" i="55"/>
  <c r="H101" i="55"/>
  <c r="AT100" i="55" s="1"/>
  <c r="BS100" i="55" s="1"/>
  <c r="Z100" i="55"/>
  <c r="X100" i="55"/>
  <c r="J101" i="55"/>
  <c r="W101" i="55" s="1"/>
  <c r="AH100" i="55"/>
  <c r="W100" i="55"/>
  <c r="AA99" i="55"/>
  <c r="AM99" i="55"/>
  <c r="U100" i="55"/>
  <c r="BG99" i="55"/>
  <c r="AY99" i="55"/>
  <c r="BX99" i="55" s="1"/>
  <c r="I101" i="55"/>
  <c r="AG100" i="55"/>
  <c r="K101" i="55"/>
  <c r="X101" i="55" s="1"/>
  <c r="N100" i="55"/>
  <c r="AW99" i="55"/>
  <c r="BV99" i="55" s="1"/>
  <c r="M101" i="55"/>
  <c r="AL101" i="55" s="1"/>
  <c r="BO99" i="46"/>
  <c r="BC99" i="46"/>
  <c r="BQ99" i="46"/>
  <c r="BE99" i="46"/>
  <c r="AC101" i="46"/>
  <c r="BY98" i="46"/>
  <c r="BP100" i="46"/>
  <c r="BD100" i="46"/>
  <c r="AF101" i="55"/>
  <c r="AD101" i="46"/>
  <c r="R101" i="46"/>
  <c r="T101" i="46"/>
  <c r="AF101" i="46"/>
  <c r="BM98" i="46"/>
  <c r="BF100" i="46" l="1"/>
  <c r="BR100" i="46"/>
  <c r="BW104" i="55"/>
  <c r="BK104" i="55"/>
  <c r="BW102" i="46"/>
  <c r="BK102" i="46"/>
  <c r="AK104" i="46"/>
  <c r="L105" i="46"/>
  <c r="Y104" i="46"/>
  <c r="BW103" i="55"/>
  <c r="BK103" i="55"/>
  <c r="BW103" i="46"/>
  <c r="BK103" i="46"/>
  <c r="AK105" i="55"/>
  <c r="L106" i="55"/>
  <c r="Y105" i="55"/>
  <c r="BQ100" i="46"/>
  <c r="AE101" i="46"/>
  <c r="BJ100" i="46"/>
  <c r="G102" i="46"/>
  <c r="AS101" i="46" s="1"/>
  <c r="BR101" i="46" s="1"/>
  <c r="X101" i="46"/>
  <c r="S101" i="46"/>
  <c r="AP100" i="46"/>
  <c r="BO100" i="46" s="1"/>
  <c r="E102" i="46"/>
  <c r="AQ101" i="46" s="1"/>
  <c r="BD101" i="46" s="1"/>
  <c r="Q101" i="55"/>
  <c r="F102" i="46"/>
  <c r="S102" i="46" s="1"/>
  <c r="D102" i="46"/>
  <c r="AC102" i="46" s="1"/>
  <c r="BM98" i="55"/>
  <c r="AP100" i="55"/>
  <c r="BO100" i="55" s="1"/>
  <c r="G102" i="55"/>
  <c r="AS101" i="55" s="1"/>
  <c r="BJ99" i="46"/>
  <c r="BM99" i="46" s="1"/>
  <c r="V101" i="46"/>
  <c r="AZ99" i="46"/>
  <c r="F102" i="55"/>
  <c r="AR101" i="55" s="1"/>
  <c r="AJ101" i="46"/>
  <c r="AD101" i="55"/>
  <c r="BC99" i="55"/>
  <c r="BF100" i="55"/>
  <c r="AU100" i="46"/>
  <c r="BT100" i="46" s="1"/>
  <c r="T101" i="55"/>
  <c r="K102" i="46"/>
  <c r="AW101" i="46" s="1"/>
  <c r="BJ101" i="46" s="1"/>
  <c r="S101" i="55"/>
  <c r="BE100" i="55"/>
  <c r="J102" i="46"/>
  <c r="AV101" i="46" s="1"/>
  <c r="D102" i="55"/>
  <c r="AC102" i="55" s="1"/>
  <c r="E102" i="55"/>
  <c r="AD102" i="55" s="1"/>
  <c r="AQ100" i="55"/>
  <c r="BP100" i="55" s="1"/>
  <c r="AI101" i="46"/>
  <c r="I102" i="46"/>
  <c r="V102" i="46" s="1"/>
  <c r="AM100" i="46"/>
  <c r="BI100" i="46"/>
  <c r="U101" i="46"/>
  <c r="AT100" i="46"/>
  <c r="BS100" i="46" s="1"/>
  <c r="W101" i="46"/>
  <c r="H102" i="46"/>
  <c r="AG101" i="46"/>
  <c r="AA100" i="46"/>
  <c r="Z101" i="46"/>
  <c r="BX100" i="46"/>
  <c r="AL101" i="46"/>
  <c r="N101" i="46"/>
  <c r="M102" i="46"/>
  <c r="AY101" i="46" s="1"/>
  <c r="BL101" i="46" s="1"/>
  <c r="BL99" i="55"/>
  <c r="AG101" i="55"/>
  <c r="U101" i="55"/>
  <c r="BG100" i="55"/>
  <c r="K102" i="55"/>
  <c r="AW101" i="55" s="1"/>
  <c r="H102" i="55"/>
  <c r="AT101" i="55" s="1"/>
  <c r="BG101" i="55" s="1"/>
  <c r="AM100" i="55"/>
  <c r="AW100" i="55"/>
  <c r="BV100" i="55" s="1"/>
  <c r="BJ99" i="55"/>
  <c r="AJ101" i="55"/>
  <c r="AI101" i="55"/>
  <c r="Z101" i="55"/>
  <c r="AA100" i="55"/>
  <c r="V101" i="55"/>
  <c r="AZ99" i="55"/>
  <c r="AV100" i="55"/>
  <c r="BI100" i="55" s="1"/>
  <c r="I102" i="55"/>
  <c r="AU101" i="55" s="1"/>
  <c r="BH101" i="55" s="1"/>
  <c r="AU100" i="55"/>
  <c r="BT100" i="55" s="1"/>
  <c r="AH101" i="55"/>
  <c r="J102" i="55"/>
  <c r="W102" i="55" s="1"/>
  <c r="N101" i="55"/>
  <c r="AY100" i="55"/>
  <c r="BX100" i="55" s="1"/>
  <c r="M102" i="55"/>
  <c r="AL102" i="55" s="1"/>
  <c r="BP101" i="46"/>
  <c r="BY99" i="55"/>
  <c r="BC100" i="46"/>
  <c r="Q102" i="46"/>
  <c r="E103" i="46"/>
  <c r="AQ102" i="46" s="1"/>
  <c r="BY99" i="46"/>
  <c r="BF101" i="46"/>
  <c r="BM99" i="55" l="1"/>
  <c r="AK106" i="55"/>
  <c r="L107" i="55"/>
  <c r="Y106" i="55"/>
  <c r="AK105" i="46"/>
  <c r="L106" i="46"/>
  <c r="Y105" i="46"/>
  <c r="AX105" i="55"/>
  <c r="AX104" i="46"/>
  <c r="R102" i="46"/>
  <c r="T102" i="46"/>
  <c r="AR101" i="46"/>
  <c r="BQ101" i="46" s="1"/>
  <c r="AF102" i="46"/>
  <c r="S102" i="55"/>
  <c r="W102" i="46"/>
  <c r="AP101" i="46"/>
  <c r="BO101" i="46" s="1"/>
  <c r="G103" i="46"/>
  <c r="AS102" i="46" s="1"/>
  <c r="BR102" i="46" s="1"/>
  <c r="AD102" i="46"/>
  <c r="D103" i="46"/>
  <c r="AP102" i="46" s="1"/>
  <c r="BO102" i="46" s="1"/>
  <c r="F103" i="46"/>
  <c r="AE103" i="46" s="1"/>
  <c r="AE102" i="46"/>
  <c r="BC100" i="55"/>
  <c r="AH102" i="46"/>
  <c r="Q102" i="55"/>
  <c r="AJ102" i="46"/>
  <c r="BH100" i="46"/>
  <c r="BU101" i="46"/>
  <c r="BI101" i="46"/>
  <c r="AI102" i="46"/>
  <c r="AM101" i="46"/>
  <c r="AU101" i="46"/>
  <c r="BH101" i="46" s="1"/>
  <c r="BV101" i="46"/>
  <c r="BX101" i="46"/>
  <c r="T102" i="55"/>
  <c r="H103" i="46"/>
  <c r="AG103" i="46" s="1"/>
  <c r="BF101" i="55"/>
  <c r="BR101" i="55"/>
  <c r="AF102" i="55"/>
  <c r="AA101" i="46"/>
  <c r="BE101" i="55"/>
  <c r="BQ101" i="55"/>
  <c r="AE102" i="55"/>
  <c r="BD100" i="55"/>
  <c r="I103" i="46"/>
  <c r="AU102" i="46" s="1"/>
  <c r="BH102" i="46" s="1"/>
  <c r="F103" i="55"/>
  <c r="AR102" i="55" s="1"/>
  <c r="BE102" i="55" s="1"/>
  <c r="X102" i="46"/>
  <c r="AP101" i="55"/>
  <c r="BC101" i="55" s="1"/>
  <c r="M103" i="46"/>
  <c r="AY102" i="46" s="1"/>
  <c r="BX102" i="46" s="1"/>
  <c r="E103" i="55"/>
  <c r="AQ102" i="55" s="1"/>
  <c r="BD102" i="55" s="1"/>
  <c r="G103" i="55"/>
  <c r="AS102" i="55" s="1"/>
  <c r="BR102" i="55" s="1"/>
  <c r="AQ101" i="55"/>
  <c r="BD101" i="55" s="1"/>
  <c r="R102" i="55"/>
  <c r="D103" i="55"/>
  <c r="AP102" i="55" s="1"/>
  <c r="BO102" i="55" s="1"/>
  <c r="K103" i="46"/>
  <c r="AW102" i="46" s="1"/>
  <c r="BV102" i="46" s="1"/>
  <c r="U102" i="46"/>
  <c r="J103" i="46"/>
  <c r="AV102" i="46" s="1"/>
  <c r="BU102" i="46" s="1"/>
  <c r="AZ100" i="46"/>
  <c r="BG100" i="46"/>
  <c r="BM100" i="46" s="1"/>
  <c r="AT101" i="46"/>
  <c r="BG101" i="46" s="1"/>
  <c r="AG102" i="46"/>
  <c r="AT102" i="46"/>
  <c r="BG102" i="46" s="1"/>
  <c r="N102" i="46"/>
  <c r="AJ102" i="55"/>
  <c r="AL102" i="46"/>
  <c r="Z102" i="46"/>
  <c r="AG102" i="55"/>
  <c r="AA101" i="55"/>
  <c r="X102" i="55"/>
  <c r="U102" i="55"/>
  <c r="BS101" i="55"/>
  <c r="BL100" i="55"/>
  <c r="BJ100" i="55"/>
  <c r="BU100" i="55"/>
  <c r="BY100" i="55" s="1"/>
  <c r="BJ101" i="55"/>
  <c r="BV101" i="55"/>
  <c r="V102" i="55"/>
  <c r="I103" i="55"/>
  <c r="AU102" i="55" s="1"/>
  <c r="BT102" i="55" s="1"/>
  <c r="Z102" i="55"/>
  <c r="BT101" i="55"/>
  <c r="AM101" i="55"/>
  <c r="AV101" i="55"/>
  <c r="BI101" i="55" s="1"/>
  <c r="J103" i="55"/>
  <c r="AI103" i="55" s="1"/>
  <c r="AY101" i="55"/>
  <c r="BX101" i="55" s="1"/>
  <c r="K103" i="55"/>
  <c r="AJ103" i="55" s="1"/>
  <c r="AH102" i="55"/>
  <c r="H103" i="55"/>
  <c r="AT102" i="55" s="1"/>
  <c r="BS102" i="55" s="1"/>
  <c r="N102" i="55"/>
  <c r="AZ100" i="55"/>
  <c r="AI102" i="55"/>
  <c r="M103" i="55"/>
  <c r="Z103" i="55" s="1"/>
  <c r="BH100" i="55"/>
  <c r="X103" i="55"/>
  <c r="BF102" i="46"/>
  <c r="AD103" i="46"/>
  <c r="R103" i="46"/>
  <c r="BC101" i="46"/>
  <c r="BP102" i="46"/>
  <c r="BD102" i="46"/>
  <c r="S103" i="46"/>
  <c r="BY100" i="46"/>
  <c r="BW104" i="46" l="1"/>
  <c r="BK104" i="46"/>
  <c r="AK106" i="46"/>
  <c r="L107" i="46"/>
  <c r="Y106" i="46"/>
  <c r="AK107" i="55"/>
  <c r="L108" i="55"/>
  <c r="Y107" i="55"/>
  <c r="BW105" i="55"/>
  <c r="BK105" i="55"/>
  <c r="AX105" i="46"/>
  <c r="AX106" i="55"/>
  <c r="F104" i="46"/>
  <c r="AF103" i="46"/>
  <c r="AR102" i="46"/>
  <c r="BE101" i="46"/>
  <c r="BM101" i="46" s="1"/>
  <c r="AR103" i="46"/>
  <c r="BQ103" i="46" s="1"/>
  <c r="D104" i="46"/>
  <c r="AP103" i="46" s="1"/>
  <c r="BO103" i="46" s="1"/>
  <c r="AC103" i="46"/>
  <c r="T103" i="46"/>
  <c r="BC102" i="46"/>
  <c r="BO101" i="55"/>
  <c r="E104" i="46"/>
  <c r="R104" i="46" s="1"/>
  <c r="G104" i="46"/>
  <c r="AF104" i="46" s="1"/>
  <c r="Q103" i="46"/>
  <c r="AC103" i="55"/>
  <c r="S103" i="55"/>
  <c r="T103" i="55"/>
  <c r="BF102" i="55"/>
  <c r="BT101" i="46"/>
  <c r="H104" i="46"/>
  <c r="U104" i="46" s="1"/>
  <c r="AZ101" i="46"/>
  <c r="BS102" i="46"/>
  <c r="Z103" i="46"/>
  <c r="X103" i="46"/>
  <c r="AH103" i="46"/>
  <c r="BT102" i="46"/>
  <c r="BL102" i="46"/>
  <c r="AM102" i="46"/>
  <c r="AI103" i="46"/>
  <c r="BI102" i="46"/>
  <c r="J104" i="46"/>
  <c r="AV103" i="46" s="1"/>
  <c r="BI103" i="46" s="1"/>
  <c r="V103" i="46"/>
  <c r="BJ102" i="46"/>
  <c r="K104" i="46"/>
  <c r="X104" i="46" s="1"/>
  <c r="I104" i="46"/>
  <c r="AU103" i="46" s="1"/>
  <c r="BT103" i="46" s="1"/>
  <c r="U103" i="46"/>
  <c r="BS101" i="46"/>
  <c r="BY101" i="46" s="1"/>
  <c r="E104" i="55"/>
  <c r="R104" i="55" s="1"/>
  <c r="BP102" i="55"/>
  <c r="D104" i="55"/>
  <c r="Q104" i="55" s="1"/>
  <c r="R103" i="55"/>
  <c r="BQ102" i="55"/>
  <c r="BP101" i="55"/>
  <c r="BC102" i="55"/>
  <c r="F104" i="55"/>
  <c r="S104" i="55" s="1"/>
  <c r="G104" i="55"/>
  <c r="AF104" i="55" s="1"/>
  <c r="Q103" i="55"/>
  <c r="AE103" i="55"/>
  <c r="AD103" i="55"/>
  <c r="AA102" i="46"/>
  <c r="AF103" i="55"/>
  <c r="AS103" i="55"/>
  <c r="BR103" i="55" s="1"/>
  <c r="AL103" i="46"/>
  <c r="M104" i="46"/>
  <c r="AY103" i="46" s="1"/>
  <c r="BL103" i="46" s="1"/>
  <c r="N103" i="46"/>
  <c r="W103" i="46"/>
  <c r="AJ103" i="46"/>
  <c r="AW103" i="46"/>
  <c r="BV103" i="46" s="1"/>
  <c r="AV102" i="55"/>
  <c r="BI102" i="55" s="1"/>
  <c r="BM100" i="55"/>
  <c r="AA102" i="55"/>
  <c r="U103" i="55"/>
  <c r="W103" i="55"/>
  <c r="AW102" i="55"/>
  <c r="BJ102" i="55" s="1"/>
  <c r="BG102" i="55"/>
  <c r="V103" i="55"/>
  <c r="BH102" i="55"/>
  <c r="BU101" i="55"/>
  <c r="AH103" i="55"/>
  <c r="K104" i="55"/>
  <c r="X104" i="55" s="1"/>
  <c r="I104" i="55"/>
  <c r="AU103" i="55" s="1"/>
  <c r="BH103" i="55" s="1"/>
  <c r="AM102" i="55"/>
  <c r="AZ101" i="55"/>
  <c r="BL101" i="55"/>
  <c r="BM101" i="55" s="1"/>
  <c r="N103" i="55"/>
  <c r="AG103" i="55"/>
  <c r="J104" i="55"/>
  <c r="AV103" i="55" s="1"/>
  <c r="BI103" i="55" s="1"/>
  <c r="H104" i="55"/>
  <c r="AT103" i="55" s="1"/>
  <c r="BS103" i="55" s="1"/>
  <c r="AL103" i="55"/>
  <c r="AY102" i="55"/>
  <c r="BL102" i="55" s="1"/>
  <c r="M104" i="55"/>
  <c r="AL104" i="55" s="1"/>
  <c r="BC103" i="46"/>
  <c r="AD104" i="55"/>
  <c r="BE103" i="46"/>
  <c r="BQ102" i="46"/>
  <c r="BE102" i="46"/>
  <c r="AC104" i="46"/>
  <c r="D105" i="46"/>
  <c r="S104" i="46"/>
  <c r="AE104" i="46"/>
  <c r="AZ102" i="46"/>
  <c r="BW106" i="55" l="1"/>
  <c r="BK106" i="55"/>
  <c r="AK108" i="55"/>
  <c r="L109" i="55"/>
  <c r="Y108" i="55"/>
  <c r="AK107" i="46"/>
  <c r="L108" i="46"/>
  <c r="Y107" i="46"/>
  <c r="BW105" i="46"/>
  <c r="BK105" i="46"/>
  <c r="AX107" i="55"/>
  <c r="AX106" i="46"/>
  <c r="Q104" i="46"/>
  <c r="T104" i="46"/>
  <c r="F105" i="46"/>
  <c r="S105" i="46" s="1"/>
  <c r="AQ103" i="46"/>
  <c r="BD103" i="46" s="1"/>
  <c r="AD104" i="46"/>
  <c r="E105" i="46"/>
  <c r="D106" i="46" s="1"/>
  <c r="G105" i="46"/>
  <c r="AS104" i="46" s="1"/>
  <c r="BR104" i="46" s="1"/>
  <c r="AM103" i="46"/>
  <c r="E105" i="55"/>
  <c r="AD105" i="55" s="1"/>
  <c r="AS103" i="46"/>
  <c r="BF103" i="46" s="1"/>
  <c r="BU103" i="46"/>
  <c r="AP103" i="55"/>
  <c r="BC103" i="55" s="1"/>
  <c r="W104" i="46"/>
  <c r="K105" i="46"/>
  <c r="AJ105" i="46" s="1"/>
  <c r="AT103" i="46"/>
  <c r="BG103" i="46" s="1"/>
  <c r="AQ103" i="55"/>
  <c r="BP103" i="55" s="1"/>
  <c r="AG104" i="46"/>
  <c r="BY102" i="46"/>
  <c r="F105" i="55"/>
  <c r="S105" i="55" s="1"/>
  <c r="AC104" i="55"/>
  <c r="AJ104" i="46"/>
  <c r="AA103" i="46"/>
  <c r="AL104" i="46"/>
  <c r="AI104" i="46"/>
  <c r="H105" i="46"/>
  <c r="U105" i="46" s="1"/>
  <c r="N104" i="46"/>
  <c r="V104" i="46"/>
  <c r="BM102" i="46"/>
  <c r="BH103" i="46"/>
  <c r="M105" i="46"/>
  <c r="AY104" i="46" s="1"/>
  <c r="BL104" i="46" s="1"/>
  <c r="T104" i="55"/>
  <c r="D105" i="55"/>
  <c r="AC105" i="55" s="1"/>
  <c r="G105" i="55"/>
  <c r="AS104" i="55" s="1"/>
  <c r="BF104" i="55" s="1"/>
  <c r="BJ103" i="46"/>
  <c r="BX103" i="46"/>
  <c r="I105" i="46"/>
  <c r="V105" i="46" s="1"/>
  <c r="AH104" i="46"/>
  <c r="J105" i="46"/>
  <c r="AV104" i="46" s="1"/>
  <c r="BU104" i="46" s="1"/>
  <c r="Z104" i="46"/>
  <c r="AE104" i="55"/>
  <c r="BY101" i="55"/>
  <c r="AR103" i="55"/>
  <c r="BE103" i="55" s="1"/>
  <c r="V104" i="55"/>
  <c r="BF103" i="55"/>
  <c r="AW103" i="55"/>
  <c r="BV103" i="55" s="1"/>
  <c r="BV102" i="55"/>
  <c r="BU103" i="55"/>
  <c r="AA103" i="55"/>
  <c r="AZ102" i="55"/>
  <c r="BU102" i="55"/>
  <c r="Z104" i="55"/>
  <c r="AI104" i="55"/>
  <c r="I105" i="55"/>
  <c r="AH105" i="55" s="1"/>
  <c r="BT103" i="55"/>
  <c r="AY103" i="55"/>
  <c r="BL103" i="55" s="1"/>
  <c r="W104" i="55"/>
  <c r="H105" i="55"/>
  <c r="J106" i="55" s="1"/>
  <c r="AH104" i="55"/>
  <c r="M105" i="55"/>
  <c r="AY104" i="55" s="1"/>
  <c r="BL104" i="55" s="1"/>
  <c r="AJ104" i="55"/>
  <c r="J105" i="55"/>
  <c r="AV104" i="55" s="1"/>
  <c r="BU104" i="55" s="1"/>
  <c r="BX102" i="55"/>
  <c r="BY102" i="55" s="1"/>
  <c r="U104" i="55"/>
  <c r="BG103" i="55"/>
  <c r="AM103" i="55"/>
  <c r="N104" i="55"/>
  <c r="AG104" i="55"/>
  <c r="K105" i="55"/>
  <c r="AW104" i="55" s="1"/>
  <c r="BJ104" i="55" s="1"/>
  <c r="BM102" i="55"/>
  <c r="BF104" i="46"/>
  <c r="AG105" i="46"/>
  <c r="AE105" i="46"/>
  <c r="AC105" i="46"/>
  <c r="Q105" i="46"/>
  <c r="E106" i="46"/>
  <c r="AQ105" i="46" s="1"/>
  <c r="G106" i="46"/>
  <c r="AP104" i="46"/>
  <c r="R105" i="55"/>
  <c r="AQ104" i="55"/>
  <c r="BR103" i="46"/>
  <c r="AD105" i="46"/>
  <c r="T105" i="46"/>
  <c r="BR104" i="55"/>
  <c r="BP103" i="46"/>
  <c r="AQ104" i="46"/>
  <c r="BW106" i="46" l="1"/>
  <c r="BK106" i="46"/>
  <c r="AK108" i="46"/>
  <c r="L109" i="46"/>
  <c r="Y108" i="46"/>
  <c r="AK109" i="55"/>
  <c r="L110" i="55"/>
  <c r="Y109" i="55"/>
  <c r="BW107" i="55"/>
  <c r="BK107" i="55"/>
  <c r="AX107" i="46"/>
  <c r="AX108" i="55"/>
  <c r="R105" i="46"/>
  <c r="X105" i="46"/>
  <c r="F106" i="46"/>
  <c r="AE106" i="46" s="1"/>
  <c r="BX104" i="46"/>
  <c r="AF105" i="46"/>
  <c r="AR104" i="46"/>
  <c r="AE105" i="55"/>
  <c r="AS105" i="46"/>
  <c r="AA104" i="46"/>
  <c r="BS103" i="46"/>
  <c r="Q105" i="55"/>
  <c r="BO103" i="55"/>
  <c r="AZ103" i="46"/>
  <c r="AF105" i="55"/>
  <c r="AR104" i="55"/>
  <c r="BQ104" i="55" s="1"/>
  <c r="G106" i="55"/>
  <c r="AS105" i="55" s="1"/>
  <c r="BR105" i="55" s="1"/>
  <c r="BD103" i="55"/>
  <c r="BI104" i="46"/>
  <c r="AW104" i="46"/>
  <c r="BV104" i="46" s="1"/>
  <c r="AT104" i="46"/>
  <c r="BG104" i="46" s="1"/>
  <c r="F106" i="55"/>
  <c r="AE106" i="55" s="1"/>
  <c r="J106" i="46"/>
  <c r="AV105" i="46" s="1"/>
  <c r="BI105" i="46" s="1"/>
  <c r="AP104" i="55"/>
  <c r="BC104" i="55" s="1"/>
  <c r="D106" i="55"/>
  <c r="AP105" i="55" s="1"/>
  <c r="BO105" i="55" s="1"/>
  <c r="E106" i="55"/>
  <c r="AQ105" i="55" s="1"/>
  <c r="BP105" i="55" s="1"/>
  <c r="BQ103" i="55"/>
  <c r="Z105" i="46"/>
  <c r="AU104" i="46"/>
  <c r="BT104" i="46" s="1"/>
  <c r="AL105" i="46"/>
  <c r="W105" i="46"/>
  <c r="M106" i="46"/>
  <c r="AY105" i="46" s="1"/>
  <c r="BL105" i="46" s="1"/>
  <c r="AH105" i="46"/>
  <c r="AM104" i="46"/>
  <c r="T105" i="55"/>
  <c r="K106" i="55"/>
  <c r="AJ106" i="55" s="1"/>
  <c r="AI105" i="46"/>
  <c r="N105" i="46"/>
  <c r="H106" i="46"/>
  <c r="AG106" i="46" s="1"/>
  <c r="I106" i="46"/>
  <c r="AH106" i="46" s="1"/>
  <c r="K106" i="46"/>
  <c r="AW105" i="46" s="1"/>
  <c r="BJ105" i="46" s="1"/>
  <c r="BJ103" i="55"/>
  <c r="X105" i="55"/>
  <c r="AZ103" i="55"/>
  <c r="BX103" i="55"/>
  <c r="AU104" i="55"/>
  <c r="BH104" i="55" s="1"/>
  <c r="AT104" i="55"/>
  <c r="BG104" i="55" s="1"/>
  <c r="V105" i="55"/>
  <c r="AL105" i="55"/>
  <c r="BX104" i="55"/>
  <c r="I106" i="55"/>
  <c r="AH106" i="55" s="1"/>
  <c r="U105" i="55"/>
  <c r="AV105" i="55"/>
  <c r="BI105" i="55" s="1"/>
  <c r="W105" i="55"/>
  <c r="Z105" i="55"/>
  <c r="M106" i="55"/>
  <c r="AY105" i="55" s="1"/>
  <c r="BX105" i="55" s="1"/>
  <c r="H106" i="55"/>
  <c r="AG106" i="55" s="1"/>
  <c r="AG105" i="55"/>
  <c r="BI104" i="55"/>
  <c r="BV104" i="55"/>
  <c r="AM104" i="55"/>
  <c r="AA104" i="55"/>
  <c r="AI105" i="55"/>
  <c r="N105" i="55"/>
  <c r="AJ105" i="55"/>
  <c r="AW105" i="55"/>
  <c r="BJ105" i="55" s="1"/>
  <c r="BY103" i="46"/>
  <c r="BM103" i="46"/>
  <c r="T106" i="55"/>
  <c r="BR105" i="46"/>
  <c r="BF105" i="46"/>
  <c r="BQ104" i="46"/>
  <c r="BE104" i="46"/>
  <c r="W106" i="55"/>
  <c r="AI106" i="55"/>
  <c r="S106" i="46"/>
  <c r="AC106" i="46"/>
  <c r="Q106" i="46"/>
  <c r="G107" i="46"/>
  <c r="AS106" i="46" s="1"/>
  <c r="F107" i="46"/>
  <c r="E107" i="46"/>
  <c r="AQ106" i="46" s="1"/>
  <c r="D107" i="46"/>
  <c r="AP106" i="46" s="1"/>
  <c r="BP104" i="46"/>
  <c r="BD104" i="46"/>
  <c r="BP105" i="46"/>
  <c r="BD105" i="46"/>
  <c r="BP104" i="55"/>
  <c r="BD104" i="55"/>
  <c r="BU105" i="46"/>
  <c r="BO104" i="46"/>
  <c r="BC104" i="46"/>
  <c r="AF106" i="46"/>
  <c r="T106" i="46"/>
  <c r="R106" i="46"/>
  <c r="AD106" i="46"/>
  <c r="AP105" i="46"/>
  <c r="AR105" i="46"/>
  <c r="BW108" i="55" l="1"/>
  <c r="BK108" i="55"/>
  <c r="L111" i="55"/>
  <c r="AK110" i="55"/>
  <c r="AX110" i="55"/>
  <c r="Y110" i="55"/>
  <c r="AK109" i="46"/>
  <c r="L110" i="46"/>
  <c r="Y109" i="46"/>
  <c r="BW107" i="46"/>
  <c r="BK107" i="46"/>
  <c r="AX109" i="55"/>
  <c r="AX108" i="46"/>
  <c r="W106" i="46"/>
  <c r="BS104" i="46"/>
  <c r="D107" i="55"/>
  <c r="AP106" i="55" s="1"/>
  <c r="BO106" i="55" s="1"/>
  <c r="BE104" i="55"/>
  <c r="BM104" i="55" s="1"/>
  <c r="S106" i="55"/>
  <c r="BO104" i="55"/>
  <c r="AU105" i="46"/>
  <c r="BT105" i="46" s="1"/>
  <c r="AC106" i="55"/>
  <c r="AF106" i="55"/>
  <c r="BC105" i="55"/>
  <c r="AR105" i="55"/>
  <c r="BQ105" i="55" s="1"/>
  <c r="AD106" i="55"/>
  <c r="BJ104" i="46"/>
  <c r="BF105" i="55"/>
  <c r="BD105" i="55"/>
  <c r="AA105" i="46"/>
  <c r="X106" i="46"/>
  <c r="AL106" i="46"/>
  <c r="BX105" i="46"/>
  <c r="R106" i="55"/>
  <c r="BS104" i="55"/>
  <c r="BM103" i="55"/>
  <c r="BH104" i="46"/>
  <c r="G107" i="55"/>
  <c r="AF107" i="55" s="1"/>
  <c r="AI106" i="46"/>
  <c r="V106" i="46"/>
  <c r="X106" i="55"/>
  <c r="BY103" i="55"/>
  <c r="AZ104" i="46"/>
  <c r="E107" i="55"/>
  <c r="AQ106" i="55" s="1"/>
  <c r="BD106" i="55" s="1"/>
  <c r="F107" i="55"/>
  <c r="AE107" i="55" s="1"/>
  <c r="Q106" i="55"/>
  <c r="BT104" i="55"/>
  <c r="AM105" i="46"/>
  <c r="N106" i="46"/>
  <c r="M107" i="46"/>
  <c r="AY106" i="46" s="1"/>
  <c r="BL106" i="46" s="1"/>
  <c r="Z106" i="46"/>
  <c r="BV105" i="46"/>
  <c r="H107" i="46"/>
  <c r="AT106" i="46" s="1"/>
  <c r="BG106" i="46" s="1"/>
  <c r="AT105" i="46"/>
  <c r="BG105" i="46" s="1"/>
  <c r="J107" i="46"/>
  <c r="AV106" i="46" s="1"/>
  <c r="BU106" i="46" s="1"/>
  <c r="BV105" i="55"/>
  <c r="I107" i="46"/>
  <c r="AU106" i="46" s="1"/>
  <c r="BT106" i="46" s="1"/>
  <c r="AJ106" i="46"/>
  <c r="U106" i="46"/>
  <c r="K107" i="46"/>
  <c r="AW106" i="46" s="1"/>
  <c r="BJ106" i="46" s="1"/>
  <c r="BU105" i="55"/>
  <c r="AZ104" i="55"/>
  <c r="M107" i="55"/>
  <c r="AY106" i="55" s="1"/>
  <c r="BL106" i="55" s="1"/>
  <c r="I107" i="55"/>
  <c r="AU106" i="55" s="1"/>
  <c r="BH106" i="55" s="1"/>
  <c r="AT105" i="55"/>
  <c r="BG105" i="55" s="1"/>
  <c r="Z106" i="55"/>
  <c r="AL106" i="55"/>
  <c r="BL105" i="55"/>
  <c r="V106" i="55"/>
  <c r="AM105" i="55"/>
  <c r="AU105" i="55"/>
  <c r="BH105" i="55" s="1"/>
  <c r="N106" i="55"/>
  <c r="K107" i="55"/>
  <c r="AW106" i="55" s="1"/>
  <c r="BJ106" i="55" s="1"/>
  <c r="AA105" i="55"/>
  <c r="U106" i="55"/>
  <c r="J107" i="55"/>
  <c r="AV106" i="55" s="1"/>
  <c r="BU106" i="55" s="1"/>
  <c r="H107" i="55"/>
  <c r="AT106" i="55" s="1"/>
  <c r="BG106" i="55" s="1"/>
  <c r="BY104" i="46"/>
  <c r="BM104" i="46"/>
  <c r="BO106" i="46"/>
  <c r="BC106" i="46"/>
  <c r="BC106" i="55"/>
  <c r="BH105" i="46"/>
  <c r="BQ105" i="46"/>
  <c r="BE105" i="46"/>
  <c r="BO105" i="46"/>
  <c r="BC105" i="46"/>
  <c r="BR106" i="46"/>
  <c r="BF106" i="46"/>
  <c r="BE105" i="55"/>
  <c r="R107" i="46"/>
  <c r="AD107" i="46"/>
  <c r="T107" i="46"/>
  <c r="AF107" i="46"/>
  <c r="BP106" i="46"/>
  <c r="BD106" i="46"/>
  <c r="AC107" i="55"/>
  <c r="AC107" i="46"/>
  <c r="Q107" i="46"/>
  <c r="G108" i="46"/>
  <c r="AS107" i="46" s="1"/>
  <c r="F108" i="46"/>
  <c r="AR107" i="46" s="1"/>
  <c r="E108" i="46"/>
  <c r="D108" i="46"/>
  <c r="AP107" i="46" s="1"/>
  <c r="S107" i="46"/>
  <c r="AE107" i="46"/>
  <c r="AR106" i="46"/>
  <c r="BW108" i="46" l="1"/>
  <c r="BK108" i="46"/>
  <c r="AK110" i="46"/>
  <c r="L111" i="46"/>
  <c r="Y110" i="46"/>
  <c r="BW109" i="55"/>
  <c r="BK109" i="55"/>
  <c r="AX109" i="46"/>
  <c r="BW110" i="55"/>
  <c r="BK110" i="55"/>
  <c r="AK111" i="55"/>
  <c r="L112" i="55"/>
  <c r="AX111" i="55" s="1"/>
  <c r="Y111" i="55"/>
  <c r="S107" i="55"/>
  <c r="BP106" i="55"/>
  <c r="BS105" i="55"/>
  <c r="Q107" i="55"/>
  <c r="U107" i="46"/>
  <c r="AZ105" i="46"/>
  <c r="T107" i="55"/>
  <c r="BY104" i="55"/>
  <c r="F108" i="55"/>
  <c r="AE108" i="55" s="1"/>
  <c r="AM106" i="55"/>
  <c r="W107" i="46"/>
  <c r="BS106" i="46"/>
  <c r="AR106" i="55"/>
  <c r="BE106" i="55" s="1"/>
  <c r="K108" i="46"/>
  <c r="AJ108" i="46" s="1"/>
  <c r="AM106" i="46"/>
  <c r="AA106" i="46"/>
  <c r="AS106" i="55"/>
  <c r="BR106" i="55" s="1"/>
  <c r="BS105" i="46"/>
  <c r="BY105" i="46" s="1"/>
  <c r="G108" i="55"/>
  <c r="AS107" i="55" s="1"/>
  <c r="BR107" i="55" s="1"/>
  <c r="AD107" i="55"/>
  <c r="AL107" i="46"/>
  <c r="E108" i="55"/>
  <c r="AQ107" i="55" s="1"/>
  <c r="BP107" i="55" s="1"/>
  <c r="D108" i="55"/>
  <c r="AP107" i="55" s="1"/>
  <c r="BC107" i="55" s="1"/>
  <c r="BX106" i="46"/>
  <c r="R107" i="55"/>
  <c r="BH106" i="46"/>
  <c r="AG107" i="46"/>
  <c r="V107" i="46"/>
  <c r="BI106" i="46"/>
  <c r="Z107" i="46"/>
  <c r="M108" i="46"/>
  <c r="AY107" i="46" s="1"/>
  <c r="BL107" i="46" s="1"/>
  <c r="BV106" i="46"/>
  <c r="AJ107" i="46"/>
  <c r="H108" i="46"/>
  <c r="U108" i="46" s="1"/>
  <c r="I108" i="46"/>
  <c r="V108" i="46" s="1"/>
  <c r="J108" i="46"/>
  <c r="AH107" i="46"/>
  <c r="AI107" i="46"/>
  <c r="N107" i="46"/>
  <c r="X107" i="46"/>
  <c r="BX106" i="55"/>
  <c r="Z107" i="55"/>
  <c r="BS106" i="55"/>
  <c r="AL107" i="55"/>
  <c r="AJ107" i="55"/>
  <c r="AH107" i="55"/>
  <c r="BT106" i="55"/>
  <c r="AG107" i="55"/>
  <c r="H108" i="55"/>
  <c r="AT107" i="55" s="1"/>
  <c r="BS107" i="55" s="1"/>
  <c r="V107" i="55"/>
  <c r="AA106" i="55"/>
  <c r="AZ105" i="55"/>
  <c r="J108" i="55"/>
  <c r="AV107" i="55" s="1"/>
  <c r="BU107" i="55" s="1"/>
  <c r="BT105" i="55"/>
  <c r="BV106" i="55"/>
  <c r="W107" i="55"/>
  <c r="BI106" i="55"/>
  <c r="U107" i="55"/>
  <c r="K108" i="55"/>
  <c r="X108" i="55" s="1"/>
  <c r="X107" i="55"/>
  <c r="I108" i="55"/>
  <c r="AU107" i="55" s="1"/>
  <c r="BT107" i="55" s="1"/>
  <c r="AI107" i="55"/>
  <c r="N107" i="55"/>
  <c r="M108" i="55"/>
  <c r="AY107" i="55" s="1"/>
  <c r="BX107" i="55" s="1"/>
  <c r="BM105" i="55"/>
  <c r="BR107" i="46"/>
  <c r="BF107" i="46"/>
  <c r="BQ106" i="46"/>
  <c r="BE106" i="46"/>
  <c r="Q108" i="46"/>
  <c r="AC108" i="46"/>
  <c r="D109" i="46"/>
  <c r="G109" i="46"/>
  <c r="AS108" i="46" s="1"/>
  <c r="F109" i="46"/>
  <c r="AR108" i="46" s="1"/>
  <c r="E109" i="46"/>
  <c r="AQ108" i="46" s="1"/>
  <c r="AE108" i="46"/>
  <c r="S108" i="46"/>
  <c r="AR107" i="55"/>
  <c r="BM105" i="46"/>
  <c r="BQ107" i="46"/>
  <c r="BE107" i="46"/>
  <c r="AD108" i="46"/>
  <c r="R108" i="46"/>
  <c r="AF108" i="46"/>
  <c r="T108" i="46"/>
  <c r="BO107" i="46"/>
  <c r="BC107" i="46"/>
  <c r="AC108" i="55"/>
  <c r="X108" i="46"/>
  <c r="AQ107" i="46"/>
  <c r="AZ106" i="46"/>
  <c r="BW111" i="55" l="1"/>
  <c r="BK111" i="55"/>
  <c r="AK111" i="46"/>
  <c r="L112" i="46"/>
  <c r="Y111" i="46"/>
  <c r="L113" i="55"/>
  <c r="AX112" i="55" s="1"/>
  <c r="AK112" i="55"/>
  <c r="Y112" i="55"/>
  <c r="BW109" i="46"/>
  <c r="BK109" i="46"/>
  <c r="AX110" i="46"/>
  <c r="BF107" i="55"/>
  <c r="Z108" i="46"/>
  <c r="S108" i="55"/>
  <c r="BY105" i="55"/>
  <c r="D109" i="55"/>
  <c r="AC109" i="55" s="1"/>
  <c r="T108" i="55"/>
  <c r="BF106" i="55"/>
  <c r="BO107" i="55"/>
  <c r="AW107" i="46"/>
  <c r="BV107" i="46" s="1"/>
  <c r="BY106" i="46"/>
  <c r="AZ106" i="55"/>
  <c r="BQ106" i="55"/>
  <c r="BY106" i="55" s="1"/>
  <c r="Q108" i="55"/>
  <c r="BX107" i="46"/>
  <c r="AF108" i="55"/>
  <c r="R108" i="55"/>
  <c r="G109" i="55"/>
  <c r="AF109" i="55" s="1"/>
  <c r="BD107" i="55"/>
  <c r="AL108" i="46"/>
  <c r="AM107" i="46"/>
  <c r="M109" i="46"/>
  <c r="Z109" i="46" s="1"/>
  <c r="AI108" i="55"/>
  <c r="AA107" i="46"/>
  <c r="F109" i="55"/>
  <c r="AE109" i="55" s="1"/>
  <c r="E109" i="55"/>
  <c r="E110" i="55" s="1"/>
  <c r="AQ109" i="55" s="1"/>
  <c r="AD108" i="55"/>
  <c r="BM106" i="46"/>
  <c r="AT107" i="46"/>
  <c r="BS107" i="46" s="1"/>
  <c r="K109" i="46"/>
  <c r="AW108" i="46" s="1"/>
  <c r="BV108" i="46" s="1"/>
  <c r="AI108" i="46"/>
  <c r="H109" i="46"/>
  <c r="AT108" i="46" s="1"/>
  <c r="BS108" i="46" s="1"/>
  <c r="AG108" i="46"/>
  <c r="AV107" i="46"/>
  <c r="BU107" i="46" s="1"/>
  <c r="W108" i="46"/>
  <c r="AA108" i="46" s="1"/>
  <c r="J109" i="46"/>
  <c r="AV108" i="46" s="1"/>
  <c r="BU108" i="46" s="1"/>
  <c r="AU107" i="46"/>
  <c r="BH107" i="46" s="1"/>
  <c r="I109" i="46"/>
  <c r="AU108" i="46" s="1"/>
  <c r="BT108" i="46" s="1"/>
  <c r="N108" i="46"/>
  <c r="AH108" i="46"/>
  <c r="AG108" i="55"/>
  <c r="BG107" i="55"/>
  <c r="AM107" i="55"/>
  <c r="U108" i="55"/>
  <c r="AH108" i="55"/>
  <c r="H109" i="55"/>
  <c r="AT108" i="55" s="1"/>
  <c r="BG108" i="55" s="1"/>
  <c r="W108" i="55"/>
  <c r="N108" i="55"/>
  <c r="BH107" i="55"/>
  <c r="AA107" i="55"/>
  <c r="BI107" i="55"/>
  <c r="K109" i="55"/>
  <c r="X109" i="55" s="1"/>
  <c r="Z108" i="55"/>
  <c r="AJ108" i="55"/>
  <c r="J109" i="55"/>
  <c r="W109" i="55" s="1"/>
  <c r="V108" i="55"/>
  <c r="AW107" i="55"/>
  <c r="BJ107" i="55" s="1"/>
  <c r="BL107" i="55"/>
  <c r="I109" i="55"/>
  <c r="AU108" i="55" s="1"/>
  <c r="AL108" i="55"/>
  <c r="M109" i="55"/>
  <c r="AY108" i="55" s="1"/>
  <c r="BX108" i="55" s="1"/>
  <c r="BM106" i="55"/>
  <c r="BP108" i="46"/>
  <c r="BD108" i="46"/>
  <c r="BQ107" i="55"/>
  <c r="BE107" i="55"/>
  <c r="BQ108" i="46"/>
  <c r="BE108" i="46"/>
  <c r="AD109" i="46"/>
  <c r="R109" i="46"/>
  <c r="AF109" i="46"/>
  <c r="T109" i="46"/>
  <c r="BP107" i="46"/>
  <c r="BD107" i="46"/>
  <c r="S109" i="55"/>
  <c r="BR108" i="46"/>
  <c r="BF108" i="46"/>
  <c r="S109" i="46"/>
  <c r="AE109" i="46"/>
  <c r="AC109" i="46"/>
  <c r="Q109" i="46"/>
  <c r="E110" i="46"/>
  <c r="AQ109" i="46" s="1"/>
  <c r="D110" i="46"/>
  <c r="G110" i="46"/>
  <c r="F110" i="46"/>
  <c r="AP108" i="46"/>
  <c r="X109" i="46"/>
  <c r="BW112" i="55" l="1"/>
  <c r="BK112" i="55"/>
  <c r="AK112" i="46"/>
  <c r="L113" i="46"/>
  <c r="Y112" i="46"/>
  <c r="BW110" i="46"/>
  <c r="BK110" i="46"/>
  <c r="AK113" i="55"/>
  <c r="L114" i="55"/>
  <c r="Y113" i="55"/>
  <c r="AX111" i="46"/>
  <c r="Q109" i="55"/>
  <c r="AY108" i="46"/>
  <c r="BJ107" i="46"/>
  <c r="K110" i="46"/>
  <c r="AW109" i="46" s="1"/>
  <c r="M110" i="46"/>
  <c r="AP108" i="55"/>
  <c r="BH108" i="46"/>
  <c r="AR108" i="55"/>
  <c r="BE108" i="55" s="1"/>
  <c r="AQ108" i="55"/>
  <c r="BD108" i="55" s="1"/>
  <c r="G110" i="55"/>
  <c r="AS109" i="55" s="1"/>
  <c r="BF109" i="55" s="1"/>
  <c r="BI108" i="46"/>
  <c r="AI109" i="46"/>
  <c r="U109" i="46"/>
  <c r="AD109" i="55"/>
  <c r="BJ108" i="46"/>
  <c r="AL109" i="46"/>
  <c r="BI107" i="46"/>
  <c r="T109" i="55"/>
  <c r="F110" i="55"/>
  <c r="AR109" i="55" s="1"/>
  <c r="W109" i="46"/>
  <c r="AJ109" i="46"/>
  <c r="H110" i="46"/>
  <c r="U110" i="46" s="1"/>
  <c r="I110" i="46"/>
  <c r="AH110" i="46" s="1"/>
  <c r="AG109" i="46"/>
  <c r="AH109" i="46"/>
  <c r="AS108" i="55"/>
  <c r="BR108" i="55" s="1"/>
  <c r="R109" i="55"/>
  <c r="U109" i="55"/>
  <c r="D110" i="55"/>
  <c r="AP109" i="55" s="1"/>
  <c r="BO109" i="55" s="1"/>
  <c r="BG108" i="46"/>
  <c r="AM108" i="46"/>
  <c r="BG107" i="46"/>
  <c r="V109" i="55"/>
  <c r="AI109" i="55"/>
  <c r="BS108" i="55"/>
  <c r="AJ109" i="55"/>
  <c r="AZ107" i="46"/>
  <c r="BT107" i="46"/>
  <c r="BY107" i="46" s="1"/>
  <c r="N109" i="46"/>
  <c r="J110" i="46"/>
  <c r="AV109" i="46" s="1"/>
  <c r="BU109" i="46" s="1"/>
  <c r="V109" i="46"/>
  <c r="AG109" i="55"/>
  <c r="AM108" i="55"/>
  <c r="AW108" i="55"/>
  <c r="BJ108" i="55" s="1"/>
  <c r="AZ107" i="55"/>
  <c r="Z109" i="55"/>
  <c r="BL108" i="55"/>
  <c r="I110" i="55"/>
  <c r="AU109" i="55" s="1"/>
  <c r="BT109" i="55" s="1"/>
  <c r="J110" i="55"/>
  <c r="AI110" i="55" s="1"/>
  <c r="BV107" i="55"/>
  <c r="AA108" i="55"/>
  <c r="AL109" i="55"/>
  <c r="M110" i="55"/>
  <c r="AY109" i="55" s="1"/>
  <c r="BX109" i="55" s="1"/>
  <c r="H110" i="55"/>
  <c r="AT109" i="55" s="1"/>
  <c r="BS109" i="55" s="1"/>
  <c r="AV108" i="55"/>
  <c r="BI108" i="55" s="1"/>
  <c r="AH109" i="55"/>
  <c r="AM109" i="55" s="1"/>
  <c r="K110" i="55"/>
  <c r="AW109" i="55" s="1"/>
  <c r="BJ109" i="55" s="1"/>
  <c r="N109" i="55"/>
  <c r="BT108" i="55"/>
  <c r="BH108" i="55"/>
  <c r="BM107" i="55"/>
  <c r="BY107" i="55"/>
  <c r="BP109" i="46"/>
  <c r="BD109" i="46"/>
  <c r="BO108" i="46"/>
  <c r="BC108" i="46"/>
  <c r="AZ108" i="46"/>
  <c r="AE110" i="46"/>
  <c r="S110" i="46"/>
  <c r="AC110" i="46"/>
  <c r="Q110" i="46"/>
  <c r="G111" i="46"/>
  <c r="AS110" i="46" s="1"/>
  <c r="F111" i="46"/>
  <c r="E111" i="46"/>
  <c r="AQ110" i="46" s="1"/>
  <c r="D111" i="46"/>
  <c r="AG110" i="46"/>
  <c r="BQ108" i="55"/>
  <c r="BF108" i="55"/>
  <c r="BP108" i="55"/>
  <c r="BX108" i="46"/>
  <c r="BL108" i="46"/>
  <c r="T110" i="55"/>
  <c r="BV109" i="46"/>
  <c r="BJ109" i="46"/>
  <c r="AF110" i="46"/>
  <c r="T110" i="46"/>
  <c r="AD110" i="46"/>
  <c r="R110" i="46"/>
  <c r="AP109" i="46"/>
  <c r="AL110" i="46"/>
  <c r="Z110" i="46"/>
  <c r="AR109" i="46"/>
  <c r="AJ110" i="46"/>
  <c r="X110" i="46"/>
  <c r="BP109" i="55"/>
  <c r="BD109" i="55"/>
  <c r="AS109" i="46"/>
  <c r="AY109" i="46"/>
  <c r="BO108" i="55"/>
  <c r="BC108" i="55"/>
  <c r="D111" i="55"/>
  <c r="R110" i="55"/>
  <c r="AD110" i="55"/>
  <c r="AK114" i="55" l="1"/>
  <c r="L115" i="55"/>
  <c r="Y114" i="55"/>
  <c r="AK113" i="46"/>
  <c r="L114" i="46"/>
  <c r="Y113" i="46"/>
  <c r="BW111" i="46"/>
  <c r="BK111" i="46"/>
  <c r="AX113" i="55"/>
  <c r="AX112" i="46"/>
  <c r="AC110" i="55"/>
  <c r="AL110" i="55"/>
  <c r="BR109" i="55"/>
  <c r="AT109" i="46"/>
  <c r="BS109" i="46" s="1"/>
  <c r="AE110" i="55"/>
  <c r="AA109" i="55"/>
  <c r="AM109" i="46"/>
  <c r="AF110" i="55"/>
  <c r="I111" i="46"/>
  <c r="AU110" i="46" s="1"/>
  <c r="BH110" i="46" s="1"/>
  <c r="BM107" i="46"/>
  <c r="BQ109" i="55"/>
  <c r="BE109" i="55"/>
  <c r="G111" i="55"/>
  <c r="AF111" i="55" s="1"/>
  <c r="AU109" i="46"/>
  <c r="BH109" i="46" s="1"/>
  <c r="S110" i="55"/>
  <c r="H111" i="46"/>
  <c r="AT110" i="46" s="1"/>
  <c r="BG110" i="46" s="1"/>
  <c r="BC109" i="55"/>
  <c r="AA109" i="46"/>
  <c r="E111" i="55"/>
  <c r="AQ110" i="55" s="1"/>
  <c r="BD110" i="55" s="1"/>
  <c r="F111" i="55"/>
  <c r="AR110" i="55" s="1"/>
  <c r="BE110" i="55" s="1"/>
  <c r="Q110" i="55"/>
  <c r="V110" i="46"/>
  <c r="K111" i="46"/>
  <c r="AW110" i="46" s="1"/>
  <c r="BV110" i="46" s="1"/>
  <c r="J111" i="46"/>
  <c r="AI111" i="46" s="1"/>
  <c r="AI110" i="46"/>
  <c r="AM110" i="46" s="1"/>
  <c r="N110" i="46"/>
  <c r="M111" i="46"/>
  <c r="AY110" i="46" s="1"/>
  <c r="BX110" i="46" s="1"/>
  <c r="BI109" i="46"/>
  <c r="W110" i="46"/>
  <c r="AV110" i="46"/>
  <c r="BI110" i="46" s="1"/>
  <c r="BL109" i="55"/>
  <c r="X110" i="55"/>
  <c r="M111" i="55"/>
  <c r="AL111" i="55" s="1"/>
  <c r="BV108" i="55"/>
  <c r="W110" i="55"/>
  <c r="BU108" i="55"/>
  <c r="BY108" i="55" s="1"/>
  <c r="BV109" i="55"/>
  <c r="AZ108" i="55"/>
  <c r="U110" i="55"/>
  <c r="AV109" i="55"/>
  <c r="BI109" i="55" s="1"/>
  <c r="AJ110" i="55"/>
  <c r="Z110" i="55"/>
  <c r="AH110" i="55"/>
  <c r="BG109" i="55"/>
  <c r="K111" i="55"/>
  <c r="AW110" i="55" s="1"/>
  <c r="BJ110" i="55" s="1"/>
  <c r="BH109" i="55"/>
  <c r="N110" i="55"/>
  <c r="AG110" i="55"/>
  <c r="J111" i="55"/>
  <c r="AV110" i="55" s="1"/>
  <c r="BU110" i="55" s="1"/>
  <c r="V110" i="55"/>
  <c r="H111" i="55"/>
  <c r="AT110" i="55" s="1"/>
  <c r="BS110" i="55" s="1"/>
  <c r="I111" i="55"/>
  <c r="AU110" i="55" s="1"/>
  <c r="BT110" i="55" s="1"/>
  <c r="BM108" i="55"/>
  <c r="BQ110" i="55"/>
  <c r="BR109" i="46"/>
  <c r="BF109" i="46"/>
  <c r="BJ110" i="46"/>
  <c r="BR110" i="46"/>
  <c r="BF110" i="46"/>
  <c r="W111" i="46"/>
  <c r="Q111" i="46"/>
  <c r="AC111" i="46"/>
  <c r="G112" i="46"/>
  <c r="AS111" i="46" s="1"/>
  <c r="F112" i="46"/>
  <c r="AR111" i="46" s="1"/>
  <c r="E112" i="46"/>
  <c r="AQ111" i="46" s="1"/>
  <c r="D112" i="46"/>
  <c r="AP111" i="46" s="1"/>
  <c r="S111" i="46"/>
  <c r="AE111" i="46"/>
  <c r="Z111" i="46"/>
  <c r="AR110" i="46"/>
  <c r="BY108" i="46"/>
  <c r="AC111" i="55"/>
  <c r="Q111" i="55"/>
  <c r="AE111" i="55"/>
  <c r="AP110" i="55"/>
  <c r="BX109" i="46"/>
  <c r="BL109" i="46"/>
  <c r="BT109" i="46"/>
  <c r="BQ109" i="46"/>
  <c r="BE109" i="46"/>
  <c r="BO109" i="46"/>
  <c r="BC109" i="46"/>
  <c r="BP110" i="46"/>
  <c r="BD110" i="46"/>
  <c r="BG109" i="46"/>
  <c r="BS110" i="46"/>
  <c r="AD111" i="46"/>
  <c r="R111" i="46"/>
  <c r="AF111" i="46"/>
  <c r="T111" i="46"/>
  <c r="AP110" i="46"/>
  <c r="U111" i="46"/>
  <c r="BM108" i="46"/>
  <c r="BW112" i="46" l="1"/>
  <c r="BK112" i="46"/>
  <c r="AK114" i="46"/>
  <c r="L115" i="46"/>
  <c r="Y114" i="46"/>
  <c r="AK115" i="55"/>
  <c r="L116" i="55"/>
  <c r="Y115" i="55"/>
  <c r="BW113" i="55"/>
  <c r="BK113" i="55"/>
  <c r="AX113" i="46"/>
  <c r="AX114" i="55"/>
  <c r="BT110" i="46"/>
  <c r="BP110" i="55"/>
  <c r="F112" i="55"/>
  <c r="AH111" i="46"/>
  <c r="AS110" i="55"/>
  <c r="BF110" i="55" s="1"/>
  <c r="R111" i="55"/>
  <c r="T111" i="55"/>
  <c r="G112" i="55"/>
  <c r="AS111" i="55" s="1"/>
  <c r="BR111" i="55" s="1"/>
  <c r="J112" i="46"/>
  <c r="AI112" i="46" s="1"/>
  <c r="AZ109" i="46"/>
  <c r="I112" i="46"/>
  <c r="AU111" i="46" s="1"/>
  <c r="BH111" i="46" s="1"/>
  <c r="AD111" i="55"/>
  <c r="E112" i="55"/>
  <c r="AQ111" i="55" s="1"/>
  <c r="BD111" i="55" s="1"/>
  <c r="D112" i="55"/>
  <c r="AP111" i="55" s="1"/>
  <c r="BC111" i="55" s="1"/>
  <c r="X111" i="46"/>
  <c r="V111" i="46"/>
  <c r="H112" i="46"/>
  <c r="AT111" i="46" s="1"/>
  <c r="BG111" i="46" s="1"/>
  <c r="BL110" i="46"/>
  <c r="BU110" i="46"/>
  <c r="AA110" i="46"/>
  <c r="AG111" i="46"/>
  <c r="K112" i="46"/>
  <c r="AW111" i="46" s="1"/>
  <c r="BJ111" i="46" s="1"/>
  <c r="S111" i="55"/>
  <c r="AR111" i="55"/>
  <c r="BE111" i="55" s="1"/>
  <c r="M112" i="46"/>
  <c r="AY111" i="46" s="1"/>
  <c r="BX111" i="46" s="1"/>
  <c r="AL111" i="46"/>
  <c r="N111" i="46"/>
  <c r="AJ111" i="46"/>
  <c r="AZ109" i="55"/>
  <c r="AH111" i="55"/>
  <c r="BU109" i="55"/>
  <c r="BY109" i="55" s="1"/>
  <c r="BG110" i="55"/>
  <c r="AY110" i="55"/>
  <c r="AZ110" i="55" s="1"/>
  <c r="Z111" i="55"/>
  <c r="BV110" i="55"/>
  <c r="J112" i="55"/>
  <c r="W112" i="55" s="1"/>
  <c r="H112" i="55"/>
  <c r="AT111" i="55" s="1"/>
  <c r="BS111" i="55" s="1"/>
  <c r="AA110" i="55"/>
  <c r="AM110" i="55"/>
  <c r="AG111" i="55"/>
  <c r="BI110" i="55"/>
  <c r="AJ111" i="55"/>
  <c r="W111" i="55"/>
  <c r="M112" i="55"/>
  <c r="Z112" i="55" s="1"/>
  <c r="X111" i="55"/>
  <c r="BM109" i="55"/>
  <c r="BH110" i="55"/>
  <c r="V111" i="55"/>
  <c r="U111" i="55"/>
  <c r="K112" i="55"/>
  <c r="AJ112" i="55" s="1"/>
  <c r="AI111" i="55"/>
  <c r="I112" i="55"/>
  <c r="AU111" i="55" s="1"/>
  <c r="BT111" i="55" s="1"/>
  <c r="N111" i="55"/>
  <c r="BO111" i="55"/>
  <c r="BO111" i="46"/>
  <c r="BC111" i="46"/>
  <c r="W112" i="46"/>
  <c r="BS111" i="46"/>
  <c r="BO110" i="46"/>
  <c r="BC110" i="46"/>
  <c r="AZ110" i="46"/>
  <c r="BP111" i="46"/>
  <c r="BD111" i="46"/>
  <c r="BY109" i="46"/>
  <c r="BO110" i="55"/>
  <c r="BC110" i="55"/>
  <c r="BP111" i="55"/>
  <c r="BF111" i="55"/>
  <c r="AE112" i="55"/>
  <c r="S112" i="55"/>
  <c r="BQ111" i="46"/>
  <c r="BE111" i="46"/>
  <c r="R112" i="46"/>
  <c r="AD112" i="46"/>
  <c r="T112" i="46"/>
  <c r="AF112" i="46"/>
  <c r="BT111" i="46"/>
  <c r="BR111" i="46"/>
  <c r="BF111" i="46"/>
  <c r="BR110" i="55"/>
  <c r="BM109" i="46"/>
  <c r="AD112" i="55"/>
  <c r="BQ110" i="46"/>
  <c r="BE110" i="46"/>
  <c r="K113" i="46"/>
  <c r="V112" i="46"/>
  <c r="AC112" i="46"/>
  <c r="Q112" i="46"/>
  <c r="D113" i="46"/>
  <c r="G113" i="46"/>
  <c r="F113" i="46"/>
  <c r="AR112" i="46" s="1"/>
  <c r="E113" i="46"/>
  <c r="I113" i="46"/>
  <c r="AU112" i="46" s="1"/>
  <c r="AE112" i="46"/>
  <c r="S112" i="46"/>
  <c r="BW114" i="55" l="1"/>
  <c r="BK114" i="55"/>
  <c r="AK116" i="55"/>
  <c r="L117" i="55"/>
  <c r="Y116" i="55"/>
  <c r="AK115" i="46"/>
  <c r="L116" i="46"/>
  <c r="Y115" i="46"/>
  <c r="BW113" i="46"/>
  <c r="BK113" i="46"/>
  <c r="AX115" i="55"/>
  <c r="AX114" i="46"/>
  <c r="E113" i="55"/>
  <c r="R113" i="55" s="1"/>
  <c r="AF112" i="55"/>
  <c r="AC112" i="55"/>
  <c r="T112" i="55"/>
  <c r="BQ111" i="55"/>
  <c r="AV111" i="46"/>
  <c r="BI111" i="46" s="1"/>
  <c r="AH112" i="46"/>
  <c r="AG112" i="46"/>
  <c r="F113" i="55"/>
  <c r="AE113" i="55" s="1"/>
  <c r="R112" i="55"/>
  <c r="AA111" i="46"/>
  <c r="BV111" i="46"/>
  <c r="D113" i="55"/>
  <c r="AC113" i="55" s="1"/>
  <c r="G113" i="55"/>
  <c r="AS112" i="55" s="1"/>
  <c r="BR112" i="55" s="1"/>
  <c r="Q112" i="55"/>
  <c r="H113" i="46"/>
  <c r="AT112" i="46" s="1"/>
  <c r="BG112" i="46" s="1"/>
  <c r="U112" i="46"/>
  <c r="J113" i="46"/>
  <c r="W113" i="46" s="1"/>
  <c r="AM111" i="46"/>
  <c r="X112" i="46"/>
  <c r="AJ112" i="46"/>
  <c r="AZ111" i="46"/>
  <c r="AL112" i="46"/>
  <c r="BL111" i="46"/>
  <c r="M113" i="46"/>
  <c r="Z113" i="46" s="1"/>
  <c r="N112" i="46"/>
  <c r="Z112" i="46"/>
  <c r="BL110" i="55"/>
  <c r="BM110" i="55" s="1"/>
  <c r="BX110" i="55"/>
  <c r="BY110" i="55" s="1"/>
  <c r="U112" i="55"/>
  <c r="BG111" i="55"/>
  <c r="AG112" i="55"/>
  <c r="X112" i="55"/>
  <c r="AV111" i="55"/>
  <c r="BU111" i="55" s="1"/>
  <c r="AI112" i="55"/>
  <c r="N112" i="55"/>
  <c r="J113" i="55"/>
  <c r="AI113" i="55" s="1"/>
  <c r="M113" i="55"/>
  <c r="AL113" i="55" s="1"/>
  <c r="V112" i="55"/>
  <c r="AY111" i="55"/>
  <c r="BL111" i="55" s="1"/>
  <c r="AL112" i="55"/>
  <c r="BH111" i="55"/>
  <c r="AW111" i="55"/>
  <c r="BJ111" i="55" s="1"/>
  <c r="K113" i="55"/>
  <c r="AJ113" i="55" s="1"/>
  <c r="AH112" i="55"/>
  <c r="H113" i="55"/>
  <c r="AT112" i="55" s="1"/>
  <c r="BS112" i="55" s="1"/>
  <c r="I113" i="55"/>
  <c r="AU112" i="55" s="1"/>
  <c r="BH112" i="55" s="1"/>
  <c r="AM111" i="55"/>
  <c r="AA111" i="55"/>
  <c r="BT112" i="46"/>
  <c r="BH112" i="46"/>
  <c r="BS112" i="46"/>
  <c r="BF112" i="55"/>
  <c r="BQ112" i="46"/>
  <c r="BE112" i="46"/>
  <c r="AD113" i="46"/>
  <c r="R113" i="46"/>
  <c r="T113" i="46"/>
  <c r="AF113" i="46"/>
  <c r="AQ112" i="55"/>
  <c r="AQ112" i="46"/>
  <c r="BY110" i="46"/>
  <c r="AH113" i="46"/>
  <c r="V113" i="46"/>
  <c r="I114" i="46"/>
  <c r="S113" i="46"/>
  <c r="AE113" i="46"/>
  <c r="AC113" i="46"/>
  <c r="Q113" i="46"/>
  <c r="E114" i="46"/>
  <c r="D114" i="46"/>
  <c r="G114" i="46"/>
  <c r="AS113" i="46" s="1"/>
  <c r="F114" i="46"/>
  <c r="AP112" i="46"/>
  <c r="AJ113" i="46"/>
  <c r="X113" i="46"/>
  <c r="AI113" i="46"/>
  <c r="T113" i="55"/>
  <c r="AW112" i="46"/>
  <c r="AS112" i="46"/>
  <c r="AY112" i="46"/>
  <c r="BM110" i="46"/>
  <c r="AV112" i="46"/>
  <c r="BW114" i="46" l="1"/>
  <c r="BK114" i="46"/>
  <c r="AK116" i="46"/>
  <c r="L117" i="46"/>
  <c r="Y116" i="46"/>
  <c r="AK117" i="55"/>
  <c r="AK7" i="55" s="1"/>
  <c r="AX117" i="55"/>
  <c r="Y117" i="55"/>
  <c r="Y7" i="55" s="1"/>
  <c r="L7" i="55"/>
  <c r="BW115" i="55"/>
  <c r="BK115" i="55"/>
  <c r="AX115" i="46"/>
  <c r="AX116" i="55"/>
  <c r="K114" i="46"/>
  <c r="AW113" i="46" s="1"/>
  <c r="E114" i="55"/>
  <c r="AD113" i="55"/>
  <c r="D114" i="55"/>
  <c r="AP113" i="55" s="1"/>
  <c r="Q113" i="55"/>
  <c r="S113" i="55"/>
  <c r="AF113" i="55"/>
  <c r="AG113" i="46"/>
  <c r="BU111" i="46"/>
  <c r="BY111" i="46" s="1"/>
  <c r="AP112" i="55"/>
  <c r="BC112" i="55" s="1"/>
  <c r="G114" i="55"/>
  <c r="AS113" i="55" s="1"/>
  <c r="F114" i="55"/>
  <c r="S114" i="55" s="1"/>
  <c r="AR112" i="55"/>
  <c r="BT112" i="55"/>
  <c r="BM111" i="46"/>
  <c r="H114" i="46"/>
  <c r="I115" i="46" s="1"/>
  <c r="AU114" i="46" s="1"/>
  <c r="U113" i="46"/>
  <c r="AA113" i="46" s="1"/>
  <c r="J114" i="46"/>
  <c r="AV113" i="46" s="1"/>
  <c r="BI113" i="46" s="1"/>
  <c r="AM112" i="46"/>
  <c r="AL113" i="46"/>
  <c r="AA112" i="46"/>
  <c r="N113" i="46"/>
  <c r="M114" i="46"/>
  <c r="AY113" i="46" s="1"/>
  <c r="BL113" i="46" s="1"/>
  <c r="BG112" i="55"/>
  <c r="U113" i="55"/>
  <c r="BI111" i="55"/>
  <c r="BM111" i="55" s="1"/>
  <c r="AA112" i="55"/>
  <c r="AZ111" i="55"/>
  <c r="AY112" i="55"/>
  <c r="BX112" i="55" s="1"/>
  <c r="N113" i="55"/>
  <c r="Z113" i="55"/>
  <c r="BX111" i="55"/>
  <c r="AM112" i="55"/>
  <c r="V113" i="55"/>
  <c r="K114" i="55"/>
  <c r="X114" i="55" s="1"/>
  <c r="AV112" i="55"/>
  <c r="BI112" i="55" s="1"/>
  <c r="W113" i="55"/>
  <c r="BV111" i="55"/>
  <c r="BY111" i="55" s="1"/>
  <c r="AH113" i="55"/>
  <c r="H114" i="55"/>
  <c r="AT113" i="55" s="1"/>
  <c r="BS113" i="55" s="1"/>
  <c r="M114" i="55"/>
  <c r="AY113" i="55" s="1"/>
  <c r="BX113" i="55" s="1"/>
  <c r="AG113" i="55"/>
  <c r="J114" i="55"/>
  <c r="AV113" i="55" s="1"/>
  <c r="BI113" i="55" s="1"/>
  <c r="AW112" i="55"/>
  <c r="BJ112" i="55" s="1"/>
  <c r="X113" i="55"/>
  <c r="I114" i="55"/>
  <c r="AU113" i="55" s="1"/>
  <c r="BT113" i="55" s="1"/>
  <c r="BX113" i="46"/>
  <c r="BR113" i="46"/>
  <c r="BF113" i="46"/>
  <c r="BV112" i="46"/>
  <c r="BJ112" i="46"/>
  <c r="BR113" i="55"/>
  <c r="BF113" i="55"/>
  <c r="AF114" i="55"/>
  <c r="T114" i="55"/>
  <c r="AE114" i="55"/>
  <c r="BO113" i="55"/>
  <c r="BC113" i="55"/>
  <c r="BV113" i="46"/>
  <c r="BJ113" i="46"/>
  <c r="S114" i="46"/>
  <c r="AE114" i="46"/>
  <c r="AC114" i="46"/>
  <c r="Q114" i="46"/>
  <c r="G115" i="46"/>
  <c r="AS114" i="46" s="1"/>
  <c r="F115" i="46"/>
  <c r="E115" i="46"/>
  <c r="AQ114" i="46" s="1"/>
  <c r="D115" i="46"/>
  <c r="AM113" i="46"/>
  <c r="AG114" i="46"/>
  <c r="AH114" i="46"/>
  <c r="V114" i="46"/>
  <c r="BP112" i="55"/>
  <c r="BD112" i="55"/>
  <c r="AR113" i="55"/>
  <c r="BU112" i="46"/>
  <c r="BI112" i="46"/>
  <c r="BX112" i="46"/>
  <c r="BL112" i="46"/>
  <c r="BR112" i="46"/>
  <c r="BF112" i="46"/>
  <c r="BO112" i="55"/>
  <c r="Q114" i="55"/>
  <c r="AC114" i="55"/>
  <c r="F115" i="55"/>
  <c r="AR114" i="55" s="1"/>
  <c r="G115" i="55"/>
  <c r="E115" i="55"/>
  <c r="AQ114" i="55" s="1"/>
  <c r="D115" i="55"/>
  <c r="AD114" i="55"/>
  <c r="R114" i="55"/>
  <c r="BU113" i="46"/>
  <c r="BO112" i="46"/>
  <c r="BC112" i="46"/>
  <c r="AZ112" i="46"/>
  <c r="T114" i="46"/>
  <c r="AF114" i="46"/>
  <c r="R114" i="46"/>
  <c r="AD114" i="46"/>
  <c r="AP113" i="46"/>
  <c r="AR113" i="46"/>
  <c r="AJ114" i="46"/>
  <c r="X114" i="46"/>
  <c r="AU113" i="46"/>
  <c r="BQ112" i="55"/>
  <c r="BE112" i="55"/>
  <c r="BP112" i="46"/>
  <c r="BD112" i="46"/>
  <c r="AQ113" i="55"/>
  <c r="AQ113" i="46"/>
  <c r="BW115" i="46" l="1"/>
  <c r="BK115" i="46"/>
  <c r="BW116" i="55"/>
  <c r="BK116" i="55"/>
  <c r="BW117" i="55"/>
  <c r="BW7" i="55" s="1"/>
  <c r="BK117" i="55"/>
  <c r="BK7" i="55" s="1"/>
  <c r="AX7" i="55"/>
  <c r="AX117" i="46"/>
  <c r="AK117" i="46"/>
  <c r="AK7" i="46" s="1"/>
  <c r="Y117" i="46"/>
  <c r="Y7" i="46" s="1"/>
  <c r="L7" i="46"/>
  <c r="AX116" i="46"/>
  <c r="W114" i="46"/>
  <c r="K115" i="46"/>
  <c r="AW114" i="46" s="1"/>
  <c r="BV114" i="46" s="1"/>
  <c r="H115" i="46"/>
  <c r="AT114" i="46" s="1"/>
  <c r="AL114" i="46"/>
  <c r="BU112" i="55"/>
  <c r="AT113" i="46"/>
  <c r="AZ113" i="46" s="1"/>
  <c r="AI114" i="46"/>
  <c r="AM114" i="46" s="1"/>
  <c r="U114" i="46"/>
  <c r="J115" i="46"/>
  <c r="AV114" i="46" s="1"/>
  <c r="BU114" i="46" s="1"/>
  <c r="N114" i="46"/>
  <c r="M115" i="46"/>
  <c r="AY114" i="46" s="1"/>
  <c r="BL114" i="46" s="1"/>
  <c r="Z114" i="46"/>
  <c r="J115" i="55"/>
  <c r="AI115" i="55" s="1"/>
  <c r="W114" i="55"/>
  <c r="BL112" i="55"/>
  <c r="BM112" i="55" s="1"/>
  <c r="I115" i="55"/>
  <c r="AU114" i="55" s="1"/>
  <c r="BH114" i="55" s="1"/>
  <c r="BG113" i="55"/>
  <c r="AW113" i="55"/>
  <c r="BJ113" i="55" s="1"/>
  <c r="AJ114" i="55"/>
  <c r="AL114" i="55"/>
  <c r="BU113" i="55"/>
  <c r="U114" i="55"/>
  <c r="AH114" i="55"/>
  <c r="AZ112" i="55"/>
  <c r="BV112" i="55"/>
  <c r="BY112" i="55" s="1"/>
  <c r="AA113" i="55"/>
  <c r="AG114" i="55"/>
  <c r="K115" i="55"/>
  <c r="AW114" i="55" s="1"/>
  <c r="BV114" i="55" s="1"/>
  <c r="V114" i="55"/>
  <c r="H115" i="55"/>
  <c r="AT114" i="55" s="1"/>
  <c r="BG114" i="55" s="1"/>
  <c r="AM113" i="55"/>
  <c r="BL113" i="55"/>
  <c r="N114" i="55"/>
  <c r="AI114" i="55"/>
  <c r="Z114" i="55"/>
  <c r="M115" i="55"/>
  <c r="AY114" i="55" s="1"/>
  <c r="BL114" i="55" s="1"/>
  <c r="BH113" i="55"/>
  <c r="AZ113" i="55"/>
  <c r="BQ114" i="55"/>
  <c r="BE114" i="55"/>
  <c r="BT113" i="46"/>
  <c r="BH113" i="46"/>
  <c r="BQ113" i="46"/>
  <c r="BE113" i="46"/>
  <c r="BO113" i="46"/>
  <c r="BC113" i="46"/>
  <c r="BP114" i="46"/>
  <c r="BD114" i="46"/>
  <c r="BY112" i="46"/>
  <c r="Q115" i="55"/>
  <c r="AC115" i="55"/>
  <c r="G116" i="55"/>
  <c r="AS115" i="55" s="1"/>
  <c r="D116" i="55"/>
  <c r="F116" i="55"/>
  <c r="AR115" i="55" s="1"/>
  <c r="E116" i="55"/>
  <c r="AQ115" i="55" s="1"/>
  <c r="T115" i="55"/>
  <c r="AF115" i="55"/>
  <c r="AJ115" i="46"/>
  <c r="Q115" i="46"/>
  <c r="AC115" i="46"/>
  <c r="G116" i="46"/>
  <c r="AS115" i="46" s="1"/>
  <c r="F116" i="46"/>
  <c r="AR115" i="46" s="1"/>
  <c r="E116" i="46"/>
  <c r="AQ115" i="46" s="1"/>
  <c r="D116" i="46"/>
  <c r="AP115" i="46" s="1"/>
  <c r="I116" i="46"/>
  <c r="AU115" i="46" s="1"/>
  <c r="S115" i="46"/>
  <c r="AE115" i="46"/>
  <c r="AR114" i="46"/>
  <c r="BP113" i="55"/>
  <c r="BD113" i="55"/>
  <c r="BP113" i="46"/>
  <c r="BD113" i="46"/>
  <c r="BJ114" i="46"/>
  <c r="BR114" i="46"/>
  <c r="BF114" i="46"/>
  <c r="BM112" i="46"/>
  <c r="BP114" i="55"/>
  <c r="BD114" i="55"/>
  <c r="AD115" i="55"/>
  <c r="R115" i="55"/>
  <c r="S115" i="55"/>
  <c r="AE115" i="55"/>
  <c r="AP114" i="55"/>
  <c r="BQ113" i="55"/>
  <c r="BE113" i="55"/>
  <c r="BT114" i="46"/>
  <c r="BH114" i="46"/>
  <c r="BS114" i="46"/>
  <c r="BG114" i="46"/>
  <c r="AD115" i="46"/>
  <c r="R115" i="46"/>
  <c r="AF115" i="46"/>
  <c r="T115" i="46"/>
  <c r="AP114" i="46"/>
  <c r="AH115" i="46"/>
  <c r="V115" i="46"/>
  <c r="K116" i="46"/>
  <c r="J116" i="46"/>
  <c r="AG115" i="46"/>
  <c r="U115" i="46"/>
  <c r="AS114" i="55"/>
  <c r="W115" i="46" l="1"/>
  <c r="BI114" i="46"/>
  <c r="H116" i="46"/>
  <c r="AT115" i="46" s="1"/>
  <c r="AI115" i="46"/>
  <c r="BX114" i="46"/>
  <c r="AL115" i="46"/>
  <c r="BW116" i="46"/>
  <c r="BK116" i="46"/>
  <c r="BW117" i="46"/>
  <c r="BK117" i="46"/>
  <c r="BK7" i="46" s="1"/>
  <c r="AX7" i="46"/>
  <c r="AW115" i="46"/>
  <c r="BG113" i="46"/>
  <c r="BM113" i="46" s="1"/>
  <c r="X115" i="46"/>
  <c r="AA114" i="46"/>
  <c r="BS113" i="46"/>
  <c r="BY113" i="46" s="1"/>
  <c r="M116" i="46"/>
  <c r="AY115" i="46" s="1"/>
  <c r="Z115" i="46"/>
  <c r="AA115" i="46" s="1"/>
  <c r="N115" i="46"/>
  <c r="BS114" i="55"/>
  <c r="W115" i="55"/>
  <c r="K116" i="55"/>
  <c r="AJ116" i="55" s="1"/>
  <c r="I116" i="55"/>
  <c r="AU115" i="55" s="1"/>
  <c r="BH115" i="55" s="1"/>
  <c r="BV113" i="55"/>
  <c r="AH115" i="55"/>
  <c r="BT114" i="55"/>
  <c r="V115" i="55"/>
  <c r="U115" i="55"/>
  <c r="AJ115" i="55"/>
  <c r="AV114" i="55"/>
  <c r="BU114" i="55" s="1"/>
  <c r="BJ114" i="55"/>
  <c r="BX114" i="55"/>
  <c r="N115" i="55"/>
  <c r="AG115" i="55"/>
  <c r="J116" i="55"/>
  <c r="AI116" i="55" s="1"/>
  <c r="H116" i="55"/>
  <c r="AT115" i="55" s="1"/>
  <c r="BS115" i="55" s="1"/>
  <c r="X115" i="55"/>
  <c r="AL115" i="55"/>
  <c r="AM114" i="55"/>
  <c r="AA114" i="55"/>
  <c r="M116" i="55"/>
  <c r="AL116" i="55" s="1"/>
  <c r="Z115" i="55"/>
  <c r="BM113" i="55"/>
  <c r="BY113" i="55"/>
  <c r="BV115" i="46"/>
  <c r="BJ115" i="46"/>
  <c r="BO115" i="46"/>
  <c r="BC115" i="46"/>
  <c r="BR114" i="55"/>
  <c r="BF114" i="55"/>
  <c r="W116" i="46"/>
  <c r="AI116" i="46"/>
  <c r="BS115" i="46"/>
  <c r="BG115" i="46"/>
  <c r="BO114" i="46"/>
  <c r="BC114" i="46"/>
  <c r="AZ114" i="46"/>
  <c r="BP115" i="46"/>
  <c r="BD115" i="46"/>
  <c r="BQ115" i="46"/>
  <c r="BE115" i="46"/>
  <c r="AD116" i="46"/>
  <c r="R116" i="46"/>
  <c r="T116" i="46"/>
  <c r="AF116" i="46"/>
  <c r="AD116" i="55"/>
  <c r="R116" i="55"/>
  <c r="AC116" i="55"/>
  <c r="Q116" i="55"/>
  <c r="G117" i="55"/>
  <c r="AS116" i="55" s="1"/>
  <c r="E117" i="55"/>
  <c r="D117" i="55"/>
  <c r="F117" i="55"/>
  <c r="AR116" i="55" s="1"/>
  <c r="AJ116" i="46"/>
  <c r="X116" i="46"/>
  <c r="BT115" i="46"/>
  <c r="BH115" i="46"/>
  <c r="BR115" i="46"/>
  <c r="BF115" i="46"/>
  <c r="BO114" i="55"/>
  <c r="BC114" i="55"/>
  <c r="BQ115" i="55"/>
  <c r="BE115" i="55"/>
  <c r="BP115" i="55"/>
  <c r="BD115" i="55"/>
  <c r="BQ114" i="46"/>
  <c r="BE114" i="46"/>
  <c r="J117" i="46"/>
  <c r="AV116" i="46" s="1"/>
  <c r="K117" i="46"/>
  <c r="AW116" i="46" s="1"/>
  <c r="U116" i="46"/>
  <c r="AG116" i="46"/>
  <c r="V116" i="46"/>
  <c r="AH116" i="46"/>
  <c r="AC116" i="46"/>
  <c r="Q116" i="46"/>
  <c r="D117" i="46"/>
  <c r="G117" i="46"/>
  <c r="F117" i="46"/>
  <c r="AR116" i="46" s="1"/>
  <c r="E117" i="46"/>
  <c r="H117" i="46"/>
  <c r="I117" i="46"/>
  <c r="AU116" i="46" s="1"/>
  <c r="AE116" i="46"/>
  <c r="S116" i="46"/>
  <c r="AM115" i="46"/>
  <c r="AV115" i="46"/>
  <c r="BR115" i="55"/>
  <c r="BF115" i="55"/>
  <c r="S116" i="55"/>
  <c r="AE116" i="55"/>
  <c r="T116" i="55"/>
  <c r="AF116" i="55"/>
  <c r="AP115" i="55"/>
  <c r="AL116" i="46" l="1"/>
  <c r="M117" i="46"/>
  <c r="AY117" i="46" s="1"/>
  <c r="N116" i="46"/>
  <c r="Z116" i="46"/>
  <c r="AA116" i="46" s="1"/>
  <c r="BX115" i="46"/>
  <c r="BL115" i="46"/>
  <c r="AH116" i="55"/>
  <c r="X116" i="55"/>
  <c r="W116" i="55"/>
  <c r="AW115" i="55"/>
  <c r="BJ115" i="55" s="1"/>
  <c r="BT115" i="55"/>
  <c r="AV115" i="55"/>
  <c r="BU115" i="55" s="1"/>
  <c r="V116" i="55"/>
  <c r="BI114" i="55"/>
  <c r="AM115" i="55"/>
  <c r="I117" i="55"/>
  <c r="AU117" i="55" s="1"/>
  <c r="BG115" i="55"/>
  <c r="K117" i="55"/>
  <c r="AW117" i="55" s="1"/>
  <c r="AA115" i="55"/>
  <c r="H117" i="55"/>
  <c r="AG117" i="55" s="1"/>
  <c r="AG7" i="55" s="1"/>
  <c r="AZ114" i="55"/>
  <c r="BY114" i="55"/>
  <c r="N116" i="55"/>
  <c r="AG116" i="55"/>
  <c r="U116" i="55"/>
  <c r="J117" i="55"/>
  <c r="AI117" i="55" s="1"/>
  <c r="AI7" i="55" s="1"/>
  <c r="M117" i="55"/>
  <c r="AL117" i="55" s="1"/>
  <c r="AL7" i="55" s="1"/>
  <c r="AY115" i="55"/>
  <c r="BL115" i="55" s="1"/>
  <c r="Z116" i="55"/>
  <c r="BM114" i="55"/>
  <c r="BT116" i="46"/>
  <c r="BH116" i="46"/>
  <c r="BU116" i="46"/>
  <c r="BI116" i="46"/>
  <c r="BQ116" i="46"/>
  <c r="BE116" i="46"/>
  <c r="BV116" i="46"/>
  <c r="BJ116" i="46"/>
  <c r="I7" i="55"/>
  <c r="BU115" i="46"/>
  <c r="BI115" i="46"/>
  <c r="AT117" i="46"/>
  <c r="U117" i="46"/>
  <c r="U7" i="46" s="1"/>
  <c r="AG117" i="46"/>
  <c r="AG7" i="46" s="1"/>
  <c r="H7" i="46"/>
  <c r="BR116" i="55"/>
  <c r="BF116" i="55"/>
  <c r="M7" i="55"/>
  <c r="BQ116" i="55"/>
  <c r="BE116" i="55"/>
  <c r="M7" i="46"/>
  <c r="AQ117" i="46"/>
  <c r="R117" i="46"/>
  <c r="R7" i="46" s="1"/>
  <c r="AD117" i="46"/>
  <c r="AD7" i="46" s="1"/>
  <c r="E7" i="46"/>
  <c r="AS117" i="46"/>
  <c r="AF117" i="46"/>
  <c r="AF7" i="46" s="1"/>
  <c r="T117" i="46"/>
  <c r="T7" i="46" s="1"/>
  <c r="G7" i="46"/>
  <c r="AM116" i="46"/>
  <c r="AT116" i="46"/>
  <c r="AR117" i="55"/>
  <c r="S117" i="55"/>
  <c r="S7" i="55" s="1"/>
  <c r="AE117" i="55"/>
  <c r="AE7" i="55" s="1"/>
  <c r="F7" i="55"/>
  <c r="AQ117" i="55"/>
  <c r="R117" i="55"/>
  <c r="R7" i="55" s="1"/>
  <c r="AD117" i="55"/>
  <c r="AD7" i="55" s="1"/>
  <c r="E7" i="55"/>
  <c r="AQ116" i="55"/>
  <c r="AQ116" i="46"/>
  <c r="K7" i="55"/>
  <c r="BM114" i="46"/>
  <c r="BO115" i="55"/>
  <c r="BC115" i="55"/>
  <c r="H7" i="55"/>
  <c r="AU117" i="46"/>
  <c r="V117" i="46"/>
  <c r="V7" i="46" s="1"/>
  <c r="AH117" i="46"/>
  <c r="AH7" i="46" s="1"/>
  <c r="I7" i="46"/>
  <c r="AR117" i="46"/>
  <c r="AE117" i="46"/>
  <c r="AE7" i="46" s="1"/>
  <c r="S117" i="46"/>
  <c r="S7" i="46" s="1"/>
  <c r="F7" i="46"/>
  <c r="AP117" i="46"/>
  <c r="AC117" i="46"/>
  <c r="Q117" i="46"/>
  <c r="D7" i="46"/>
  <c r="AP116" i="46"/>
  <c r="AW117" i="46"/>
  <c r="AJ117" i="46"/>
  <c r="AJ7" i="46" s="1"/>
  <c r="X117" i="46"/>
  <c r="X7" i="46" s="1"/>
  <c r="K7" i="46"/>
  <c r="AV117" i="46"/>
  <c r="W117" i="46"/>
  <c r="W7" i="46" s="1"/>
  <c r="AI117" i="46"/>
  <c r="AI7" i="46" s="1"/>
  <c r="J7" i="46"/>
  <c r="AP117" i="55"/>
  <c r="AC117" i="55"/>
  <c r="Q117" i="55"/>
  <c r="D7" i="55"/>
  <c r="AS117" i="55"/>
  <c r="AF117" i="55"/>
  <c r="AF7" i="55" s="1"/>
  <c r="T117" i="55"/>
  <c r="T7" i="55" s="1"/>
  <c r="G7" i="55"/>
  <c r="AP116" i="55"/>
  <c r="AS116" i="46"/>
  <c r="AV117" i="55"/>
  <c r="J7" i="55"/>
  <c r="BY114" i="46"/>
  <c r="AZ115" i="46"/>
  <c r="AL117" i="46" l="1"/>
  <c r="AL7" i="46" s="1"/>
  <c r="AY116" i="46"/>
  <c r="BX116" i="46" s="1"/>
  <c r="N117" i="46"/>
  <c r="Z117" i="46"/>
  <c r="Z7" i="46" s="1"/>
  <c r="AA116" i="55"/>
  <c r="BM115" i="46"/>
  <c r="BY115" i="46"/>
  <c r="AY116" i="55"/>
  <c r="AM116" i="55"/>
  <c r="BV115" i="55"/>
  <c r="U117" i="55"/>
  <c r="U7" i="55" s="1"/>
  <c r="BI115" i="55"/>
  <c r="BM115" i="55" s="1"/>
  <c r="AY117" i="55"/>
  <c r="BL117" i="55" s="1"/>
  <c r="BL7" i="55" s="1"/>
  <c r="N117" i="55"/>
  <c r="H32" i="59"/>
  <c r="AJ117" i="55"/>
  <c r="AJ7" i="55" s="1"/>
  <c r="V117" i="55"/>
  <c r="V7" i="55" s="1"/>
  <c r="AW116" i="55"/>
  <c r="BJ116" i="55" s="1"/>
  <c r="AU116" i="55"/>
  <c r="BT116" i="55" s="1"/>
  <c r="X117" i="55"/>
  <c r="X7" i="55" s="1"/>
  <c r="AH117" i="55"/>
  <c r="AH7" i="55" s="1"/>
  <c r="Z117" i="55"/>
  <c r="Z7" i="55" s="1"/>
  <c r="AV116" i="55"/>
  <c r="BI116" i="55" s="1"/>
  <c r="AT116" i="55"/>
  <c r="BS116" i="55" s="1"/>
  <c r="W117" i="55"/>
  <c r="W7" i="55" s="1"/>
  <c r="AT117" i="55"/>
  <c r="BG117" i="55" s="1"/>
  <c r="BG7" i="55" s="1"/>
  <c r="AZ115" i="55"/>
  <c r="BX115" i="55"/>
  <c r="BY115" i="55" s="1"/>
  <c r="BO116" i="55"/>
  <c r="BC116" i="55"/>
  <c r="Q7" i="55"/>
  <c r="AC7" i="55"/>
  <c r="BO116" i="46"/>
  <c r="BC116" i="46"/>
  <c r="AA117" i="46"/>
  <c r="AA7" i="46" s="1"/>
  <c r="Q7" i="46"/>
  <c r="AM117" i="46"/>
  <c r="AC7" i="46"/>
  <c r="BV116" i="55"/>
  <c r="BV117" i="55"/>
  <c r="BV7" i="55" s="1"/>
  <c r="BJ117" i="55"/>
  <c r="BJ7" i="55" s="1"/>
  <c r="AW7" i="55"/>
  <c r="BP116" i="55"/>
  <c r="BD116" i="55"/>
  <c r="BX116" i="55"/>
  <c r="BL116" i="55"/>
  <c r="BU117" i="55"/>
  <c r="BU7" i="55" s="1"/>
  <c r="BI117" i="55"/>
  <c r="BI7" i="55" s="1"/>
  <c r="AV7" i="55"/>
  <c r="BR116" i="46"/>
  <c r="BF116" i="46"/>
  <c r="BR117" i="55"/>
  <c r="BR7" i="55" s="1"/>
  <c r="BF117" i="55"/>
  <c r="BF7" i="55" s="1"/>
  <c r="AS7" i="55"/>
  <c r="BO117" i="55"/>
  <c r="BC117" i="55"/>
  <c r="AP7" i="55"/>
  <c r="BU117" i="46"/>
  <c r="BU7" i="46" s="1"/>
  <c r="BI117" i="46"/>
  <c r="BI7" i="46" s="1"/>
  <c r="AV7" i="46"/>
  <c r="BV117" i="46"/>
  <c r="BV7" i="46" s="1"/>
  <c r="BJ117" i="46"/>
  <c r="BJ7" i="46" s="1"/>
  <c r="AW7" i="46"/>
  <c r="BO117" i="46"/>
  <c r="BC117" i="46"/>
  <c r="AZ117" i="46"/>
  <c r="AP7" i="46"/>
  <c r="BQ117" i="46"/>
  <c r="BQ7" i="46" s="1"/>
  <c r="BE117" i="46"/>
  <c r="BE7" i="46" s="1"/>
  <c r="AR7" i="46"/>
  <c r="BT117" i="46"/>
  <c r="BT7" i="46" s="1"/>
  <c r="BH117" i="46"/>
  <c r="BH7" i="46" s="1"/>
  <c r="AU7" i="46"/>
  <c r="AT7" i="55"/>
  <c r="BP116" i="46"/>
  <c r="BD116" i="46"/>
  <c r="BP117" i="55"/>
  <c r="BP7" i="55" s="1"/>
  <c r="BD117" i="55"/>
  <c r="BD7" i="55" s="1"/>
  <c r="AQ7" i="55"/>
  <c r="BQ117" i="55"/>
  <c r="BQ7" i="55" s="1"/>
  <c r="BE117" i="55"/>
  <c r="BE7" i="55" s="1"/>
  <c r="AR7" i="55"/>
  <c r="BS116" i="46"/>
  <c r="BG116" i="46"/>
  <c r="BR117" i="46"/>
  <c r="BR7" i="46" s="1"/>
  <c r="BF117" i="46"/>
  <c r="BF7" i="46" s="1"/>
  <c r="AS7" i="46"/>
  <c r="BP117" i="46"/>
  <c r="BP7" i="46" s="1"/>
  <c r="BD117" i="46"/>
  <c r="BD7" i="46" s="1"/>
  <c r="AQ7" i="46"/>
  <c r="BX117" i="46"/>
  <c r="BX7" i="46" s="1"/>
  <c r="BL117" i="46"/>
  <c r="BL7" i="46" s="1"/>
  <c r="AY7" i="46"/>
  <c r="BX117" i="55"/>
  <c r="BX7" i="55" s="1"/>
  <c r="AY7" i="55"/>
  <c r="BS117" i="46"/>
  <c r="BS7" i="46" s="1"/>
  <c r="BG117" i="46"/>
  <c r="BG7" i="46" s="1"/>
  <c r="AT7" i="46"/>
  <c r="BT117" i="55"/>
  <c r="BT7" i="55" s="1"/>
  <c r="BH117" i="55"/>
  <c r="BH7" i="55" s="1"/>
  <c r="AU7" i="55"/>
  <c r="BL116" i="46" l="1"/>
  <c r="AZ116" i="46"/>
  <c r="BG116" i="55"/>
  <c r="AZ117" i="55"/>
  <c r="BU116" i="55"/>
  <c r="BY116" i="55" s="1"/>
  <c r="BH116" i="55"/>
  <c r="BS117" i="55"/>
  <c r="BS7" i="55" s="1"/>
  <c r="AM117" i="55"/>
  <c r="AZ116" i="55"/>
  <c r="AA117" i="55"/>
  <c r="AA7" i="55" s="1"/>
  <c r="BY117" i="46"/>
  <c r="BY7" i="46" s="1"/>
  <c r="BO7" i="46"/>
  <c r="BY117" i="55"/>
  <c r="BY7" i="55" s="1"/>
  <c r="BO7" i="55"/>
  <c r="BY116" i="46"/>
  <c r="BM117" i="46"/>
  <c r="BM7" i="46" s="1"/>
  <c r="BC7" i="46"/>
  <c r="BM117" i="55"/>
  <c r="BM7" i="55" s="1"/>
  <c r="BC7" i="55"/>
  <c r="BM116" i="46"/>
  <c r="BM116" i="55" l="1"/>
  <c r="D35" i="47" a="1"/>
  <c r="C35" i="47" a="1"/>
  <c r="D19" i="47" a="1"/>
  <c r="C19" i="47" a="1"/>
  <c r="D12" i="59"/>
  <c r="D12" i="47"/>
  <c r="E62" i="58"/>
  <c r="F51" i="57"/>
  <c r="C12" i="47"/>
  <c r="C12" i="59"/>
  <c r="E61" i="58"/>
  <c r="D51" i="57"/>
  <c r="D11" i="59"/>
  <c r="D11" i="47"/>
  <c r="D62" i="58"/>
  <c r="E51" i="57"/>
  <c r="C11" i="59"/>
  <c r="C11" i="47"/>
  <c r="D61" i="58"/>
  <c r="C51" i="57"/>
  <c r="G51" i="57" l="1"/>
  <c r="E11" i="47"/>
  <c r="H51" i="57"/>
  <c r="E12" i="47"/>
  <c r="C19" i="47"/>
  <c r="C29" i="47"/>
  <c r="C20" i="47"/>
  <c r="C26" i="47"/>
  <c r="C22" i="47"/>
  <c r="C28" i="47"/>
  <c r="C24" i="47"/>
  <c r="C27" i="47"/>
  <c r="C23" i="47"/>
  <c r="C21" i="47"/>
  <c r="C25" i="47"/>
  <c r="C38" i="47"/>
  <c r="C36" i="47"/>
  <c r="C41" i="47"/>
  <c r="C45" i="47"/>
  <c r="C37" i="47"/>
  <c r="C40" i="47"/>
  <c r="C44" i="47"/>
  <c r="C43" i="47"/>
  <c r="C39" i="47"/>
  <c r="C35" i="47"/>
  <c r="C42" i="47"/>
  <c r="F62" i="58"/>
  <c r="E11" i="59"/>
  <c r="G62" i="58"/>
  <c r="E12" i="59"/>
  <c r="D23" i="47"/>
  <c r="E23" i="47" s="1"/>
  <c r="D20" i="47"/>
  <c r="D24" i="47"/>
  <c r="E24" i="47" s="1"/>
  <c r="D28" i="47"/>
  <c r="D19" i="47"/>
  <c r="D27" i="47"/>
  <c r="E27" i="47" s="1"/>
  <c r="D22" i="47"/>
  <c r="E22" i="47" s="1"/>
  <c r="D26" i="47"/>
  <c r="E26" i="47" s="1"/>
  <c r="D21" i="47"/>
  <c r="D29" i="47"/>
  <c r="D25" i="47"/>
  <c r="E25" i="47" s="1"/>
  <c r="D38" i="47"/>
  <c r="E38" i="47" s="1"/>
  <c r="D42" i="47"/>
  <c r="D35" i="47"/>
  <c r="D39" i="47"/>
  <c r="D43" i="47"/>
  <c r="D36" i="47"/>
  <c r="E36" i="47" s="1"/>
  <c r="D40" i="47"/>
  <c r="D44" i="47"/>
  <c r="D37" i="47"/>
  <c r="E37" i="47" s="1"/>
  <c r="D41" i="47"/>
  <c r="D45" i="47"/>
  <c r="E29" i="47" l="1"/>
  <c r="E28" i="47"/>
  <c r="E19" i="47"/>
  <c r="E45" i="47"/>
  <c r="E40" i="47"/>
  <c r="E43" i="47"/>
  <c r="E35" i="47"/>
  <c r="E20" i="47"/>
  <c r="E41" i="47"/>
  <c r="E44" i="47"/>
  <c r="E39" i="47"/>
  <c r="E42" i="47"/>
  <c r="E21" i="47"/>
  <c r="C13" i="59"/>
  <c r="C13" i="47"/>
</calcChain>
</file>

<file path=xl/sharedStrings.xml><?xml version="1.0" encoding="utf-8"?>
<sst xmlns="http://schemas.openxmlformats.org/spreadsheetml/2006/main" count="835" uniqueCount="380">
  <si>
    <t>Parameter</t>
  </si>
  <si>
    <t>Description</t>
  </si>
  <si>
    <t>Standard Value</t>
  </si>
  <si>
    <t>N</t>
  </si>
  <si>
    <t>SD</t>
  </si>
  <si>
    <t>SE</t>
  </si>
  <si>
    <t>Source</t>
  </si>
  <si>
    <t>Distribution</t>
  </si>
  <si>
    <t xml:space="preserve">Alpha </t>
  </si>
  <si>
    <t>Beta</t>
  </si>
  <si>
    <t>Random Value</t>
  </si>
  <si>
    <t xml:space="preserve">Selected Value </t>
  </si>
  <si>
    <t>c_cycle_tx_tx1</t>
  </si>
  <si>
    <t>c_cycle_tx_tx2</t>
  </si>
  <si>
    <t>c_cycle_comed_tx1</t>
  </si>
  <si>
    <t>c_cycle_comed_tx2</t>
  </si>
  <si>
    <t>model length (cycles)</t>
  </si>
  <si>
    <t>number of patients in each arm</t>
  </si>
  <si>
    <t>Costs</t>
  </si>
  <si>
    <t>Utilities</t>
  </si>
  <si>
    <t>Model Settings</t>
  </si>
  <si>
    <t>Controls</t>
  </si>
  <si>
    <t>Probabilities</t>
  </si>
  <si>
    <t>Cycle</t>
  </si>
  <si>
    <t>1st line treatment</t>
  </si>
  <si>
    <t>Check</t>
  </si>
  <si>
    <t>QALYs</t>
  </si>
  <si>
    <t>Total</t>
  </si>
  <si>
    <t>Cycle as proportion of year</t>
  </si>
  <si>
    <t>Half Cycle Corrected</t>
  </si>
  <si>
    <t>Summary</t>
  </si>
  <si>
    <t>Treatment 2</t>
  </si>
  <si>
    <t>Incremental</t>
  </si>
  <si>
    <t>ICER</t>
  </si>
  <si>
    <t>2nd line treatment</t>
  </si>
  <si>
    <t>3rd line treatment</t>
  </si>
  <si>
    <t>Probability data</t>
  </si>
  <si>
    <t>Withdrawn - AEs</t>
  </si>
  <si>
    <t>c_cycle_2Ltx_tx1arm</t>
  </si>
  <si>
    <t>c_cycle_2Ltx_tx2arm</t>
  </si>
  <si>
    <t>Morphine</t>
  </si>
  <si>
    <t>NICE 2012</t>
  </si>
  <si>
    <t xml:space="preserve">Subsequent treatment </t>
  </si>
  <si>
    <t>c_cycle_withd_AE</t>
  </si>
  <si>
    <t>Utility, subsequent (3rd line) treatment</t>
  </si>
  <si>
    <t>u_3L</t>
  </si>
  <si>
    <t>Treatment 1</t>
  </si>
  <si>
    <t>Novel therapy</t>
  </si>
  <si>
    <t>Adverse event cost per cycle</t>
  </si>
  <si>
    <t>Treatment discontinuation cost per cycle</t>
  </si>
  <si>
    <t>Cost: withdrawn due to other reasons</t>
  </si>
  <si>
    <t>Cost: withdrawn due to adverse effects</t>
  </si>
  <si>
    <t>Patients enter the model and begin treatment. While on treatment, patients may experience treatment-emergent tolerable adverse events (AEs) with consequence for health-related (HRQL) and healthcare costs (constipation and nausea/vomiting are highlighted by the review as important for opioids, though forthcoming analgesic drugs in this area may have different adverse effect profiles); the simulated cohort can therefore be separated into two AE-related Markov states within 1st-line treatment. HRQL consequences of differences in analgesic effects across treatments are captured across treatment arms.</t>
  </si>
  <si>
    <r>
      <t xml:space="preserve">Patients may withdraw from 1st-line treatment and move to either ‘withdrawal, AEs’ or ‘withdrawal, other (including pain)’ for one model cycle to accrue the temporary dip in HRQL and cost outcomes which patients experience immediately following treatment failure: data from the review suggests HRQL is lower for those who withdraw due to uncontrolled pain as opposed to intolerable adverse events (Ikenberg </t>
    </r>
    <r>
      <rPr>
        <i/>
        <sz val="11"/>
        <color theme="1"/>
        <rFont val="Arial"/>
        <family val="2"/>
      </rPr>
      <t>et al</t>
    </r>
    <r>
      <rPr>
        <sz val="11"/>
        <color theme="1"/>
        <rFont val="Arial"/>
        <family val="2"/>
      </rPr>
      <t>, 2012).  These patients then either:
• forgo further therapy and move to the absorbing state ‘treatment discontinuation, or 
• attempt 2nd-line therapy.  
The Markov states for 2nd-line therapy are identical to those for 1st-line therapy.  Patients may withdraw from 2nd-line therapy for identical reasons as for 1st-line therapy.  Outcomes following withdrawal from 2nd-line therapy are assumed to be captured by the two absorbing states in the model.</t>
    </r>
  </si>
  <si>
    <t>Figure 1 depicts one arm of the model structure in terms of its Markov states. The model has two absorbing states to capture outcomes for those who have discontinued treatment or moved on to subsequent treatment following two failed attempts at therapy: ‘treatment discontinuation’ and ‘subsequent treatment’.  The other states in the model are states to capture outcomes while on treatment, or transitory states to capture temporary outcomes following withdrawal from treatment.</t>
  </si>
  <si>
    <t>Model Description</t>
  </si>
  <si>
    <t>Tab Headings</t>
  </si>
  <si>
    <t>Inputs</t>
  </si>
  <si>
    <t>Parameters</t>
  </si>
  <si>
    <t>Calculations</t>
  </si>
  <si>
    <t>Results</t>
  </si>
  <si>
    <t>Main Menu</t>
  </si>
  <si>
    <t>Withdrawn - Other</t>
  </si>
  <si>
    <t>Treatment Discontinuation</t>
  </si>
  <si>
    <t>No AEs</t>
  </si>
  <si>
    <t>Tolerable AEs</t>
  </si>
  <si>
    <t>Lower CI</t>
  </si>
  <si>
    <t>Upper CI</t>
  </si>
  <si>
    <r>
      <t xml:space="preserve">Ikenberg </t>
    </r>
    <r>
      <rPr>
        <i/>
        <sz val="12"/>
        <rFont val="Arial"/>
        <family val="2"/>
      </rPr>
      <t>et al</t>
    </r>
    <r>
      <rPr>
        <sz val="12"/>
        <rFont val="Arial"/>
        <family val="2"/>
      </rPr>
      <t xml:space="preserve"> 2012</t>
    </r>
  </si>
  <si>
    <t>http://www.pssru.ac.uk/project-pages/unit-costs/2013/</t>
  </si>
  <si>
    <t>Year Hospital &amp; community health services (HCHS)</t>
  </si>
  <si>
    <t>Annual % increases</t>
  </si>
  <si>
    <t>2002/03</t>
  </si>
  <si>
    <t>2003/04</t>
  </si>
  <si>
    <t>2004/05</t>
  </si>
  <si>
    <t>2005/06</t>
  </si>
  <si>
    <t>2006/07</t>
  </si>
  <si>
    <t>2007/08</t>
  </si>
  <si>
    <t>2008/09</t>
  </si>
  <si>
    <t>2009/10</t>
  </si>
  <si>
    <t>2010/11</t>
  </si>
  <si>
    <t>2011/12</t>
  </si>
  <si>
    <t>2012/13</t>
  </si>
  <si>
    <t>Pay &amp; prices index (1987/8=100)</t>
  </si>
  <si>
    <t>Prices</t>
  </si>
  <si>
    <t>Pay</t>
  </si>
  <si>
    <t>Year</t>
  </si>
  <si>
    <t>NICE 2012 Cost Inflation Factor</t>
  </si>
  <si>
    <t>NA</t>
  </si>
  <si>
    <t>probability</t>
  </si>
  <si>
    <t>continuous rate</t>
  </si>
  <si>
    <t>Nausea/Vomiting</t>
  </si>
  <si>
    <t>Constipation</t>
  </si>
  <si>
    <t>Withdraw AEs</t>
  </si>
  <si>
    <t>1st line</t>
  </si>
  <si>
    <t>2nd line</t>
  </si>
  <si>
    <t>Oxycodone</t>
  </si>
  <si>
    <r>
      <t xml:space="preserve">Dunlop </t>
    </r>
    <r>
      <rPr>
        <i/>
        <sz val="12"/>
        <rFont val="Arial"/>
        <family val="2"/>
      </rPr>
      <t>et al</t>
    </r>
    <r>
      <rPr>
        <sz val="12"/>
        <rFont val="Arial"/>
        <family val="2"/>
      </rPr>
      <t xml:space="preserve"> 2012</t>
    </r>
  </si>
  <si>
    <t>3rd line</t>
  </si>
  <si>
    <t>Gamma</t>
  </si>
  <si>
    <t>Utility, withdrawn from 1L treatment due to AEs</t>
  </si>
  <si>
    <t>Utility, withdrawn from 1L treatment due to other reasons</t>
  </si>
  <si>
    <t>Utility, treatment discontinuation</t>
  </si>
  <si>
    <t>Utility, on 2L treatment, no AE</t>
  </si>
  <si>
    <t>Utility, on 2L treatment, tolerable AE</t>
  </si>
  <si>
    <t>Utility, withdrawn from 2L treatment due to AEs</t>
  </si>
  <si>
    <t>Utility, withdrawn from 2L treatment due to other reasons</t>
  </si>
  <si>
    <t>Cycle probability discontinue after failed 1st line treatment</t>
  </si>
  <si>
    <t>Cycle probability discontinue after failed 2nd line treatment</t>
  </si>
  <si>
    <t>days</t>
  </si>
  <si>
    <t>cycle days</t>
  </si>
  <si>
    <t>cycle probability</t>
  </si>
  <si>
    <t xml:space="preserve">Withdraw due to AEs </t>
  </si>
  <si>
    <t>Tolerable AE</t>
  </si>
  <si>
    <t>input a value between 0 and 1, inclusive</t>
  </si>
  <si>
    <t>input an integer between 0 and 104, inclusive</t>
  </si>
  <si>
    <t>LCI</t>
  </si>
  <si>
    <t>UCI</t>
  </si>
  <si>
    <t>c_cycle_ae</t>
  </si>
  <si>
    <t>c_cycle_withd_other</t>
  </si>
  <si>
    <t>c_cycle_3Ltx_tx1modelarm</t>
  </si>
  <si>
    <t>c_cycle_3Ltx_tx2modelarm</t>
  </si>
  <si>
    <t>Number of patients…………………………………………………………………………………………</t>
  </si>
  <si>
    <t>Probability discontinue after failed 1L treatment………………………………………….</t>
  </si>
  <si>
    <t>u_withdrawn1L_AE</t>
  </si>
  <si>
    <t>u_withdrawn1L_other</t>
  </si>
  <si>
    <t>u_on2LTx_noAE</t>
  </si>
  <si>
    <t>u_on2LTx_AE</t>
  </si>
  <si>
    <t>u_withdrawn2L_AE</t>
  </si>
  <si>
    <t>u_withdrawn2L_other</t>
  </si>
  <si>
    <t>u_discontinuation</t>
  </si>
  <si>
    <t>prob_AE_Tx1arm_1L</t>
  </si>
  <si>
    <t>prob_AE_Tx2arm_1L</t>
  </si>
  <si>
    <t>prob_withdAE_Tx1arm_1L</t>
  </si>
  <si>
    <t>prob_withdAE_Tx2arm_1L</t>
  </si>
  <si>
    <t>prob_withdother_Tx1arm_1L</t>
  </si>
  <si>
    <t>prob_withdother_Tx2arm_1L</t>
  </si>
  <si>
    <t>prob_AE_Tx1arm_2L</t>
  </si>
  <si>
    <t>prob_AE_Tx2arm_2L</t>
  </si>
  <si>
    <t>prob_withdAE_Tx1arm_2L</t>
  </si>
  <si>
    <t>prob_withdAE_Tx2arm_2L</t>
  </si>
  <si>
    <t>prob_withdother_Tx1arm_2L</t>
  </si>
  <si>
    <t>prob_withdother_Tx2arm_2L</t>
  </si>
  <si>
    <t>prob_discontafter1L</t>
  </si>
  <si>
    <t>prob_discontafter2L</t>
  </si>
  <si>
    <t>Figure 1: Model Structure - One treatment arm</t>
  </si>
  <si>
    <t>c_cycle_discontinued</t>
  </si>
  <si>
    <t>Time Horizon  (weeks)……………………………………………………………………………………………………………</t>
  </si>
  <si>
    <t>Cycle length (weeks)</t>
  </si>
  <si>
    <t>input a positive integer</t>
  </si>
  <si>
    <t>select an option</t>
  </si>
  <si>
    <t>c_cycle_tx_tx1_init</t>
  </si>
  <si>
    <t>c_cycle_tx_tx2_init</t>
  </si>
  <si>
    <t>prob_withdAE_Tx1arm_1L_init</t>
  </si>
  <si>
    <t>prob_withdAE_Tx2arm_1L_init</t>
  </si>
  <si>
    <t>prob_withdother_Tx1arm_1L_init</t>
  </si>
  <si>
    <t xml:space="preserve">no adjustment for first 4 weeks </t>
  </si>
  <si>
    <t>Percentage improvement in utility due to analgesic benefit of Novel therapy versus morphine……………………</t>
  </si>
  <si>
    <t>input a value between 0% and 20%, inclusive</t>
  </si>
  <si>
    <t>u_on1LTx_Tx2_noAE</t>
  </si>
  <si>
    <t>u_on1LTx_Tx2_AE</t>
  </si>
  <si>
    <t>Proportion of mean used for unknown standard error</t>
  </si>
  <si>
    <t>cont.TimeHorizon</t>
  </si>
  <si>
    <t>cont.NumPats</t>
  </si>
  <si>
    <t>Proportion of point estimate value assumed standard error where distribution unknown……………………………….</t>
  </si>
  <si>
    <t>input a value between 0% and 50%, inclusive</t>
  </si>
  <si>
    <t>cont.standarderror</t>
  </si>
  <si>
    <t>Discontinuation</t>
  </si>
  <si>
    <t>Cost Breakdown</t>
  </si>
  <si>
    <t>1st Line</t>
  </si>
  <si>
    <t>2nd Line</t>
  </si>
  <si>
    <t>QALY Breakdown</t>
  </si>
  <si>
    <t>Cost</t>
  </si>
  <si>
    <t>No. of Runs</t>
  </si>
  <si>
    <t>Mean PSA ICER</t>
  </si>
  <si>
    <t>Mean PSA Incr Cost</t>
  </si>
  <si>
    <t>Mean PSA Incr QALY</t>
  </si>
  <si>
    <t>Active Results</t>
  </si>
  <si>
    <t>Cost-effectiveness acceptability</t>
  </si>
  <si>
    <t>Proportion of runs in which each treatment is the most cost effective</t>
  </si>
  <si>
    <t>Threshold</t>
  </si>
  <si>
    <t>Net monetary benefit</t>
  </si>
  <si>
    <t xml:space="preserve">Greatest net monetary benefit </t>
  </si>
  <si>
    <t>Active Threshold</t>
  </si>
  <si>
    <t>Please select IWTP threshold for NMB Analysis</t>
  </si>
  <si>
    <t>Parameter Name</t>
  </si>
  <si>
    <t>Lower Bound</t>
  </si>
  <si>
    <t>Upper Bound</t>
  </si>
  <si>
    <t>Total Cost</t>
  </si>
  <si>
    <t>Total QALY</t>
  </si>
  <si>
    <t>INMB</t>
  </si>
  <si>
    <t>One Way Sensitivity Analysis Output</t>
  </si>
  <si>
    <t>Lower Bound Results</t>
  </si>
  <si>
    <t>Upper Bound Results</t>
  </si>
  <si>
    <t>Comedication cost per cycle, Morphine</t>
  </si>
  <si>
    <t>Comedication cost per cycle, Novel therapy</t>
  </si>
  <si>
    <t>Utility, on 1L Morphine, no AE</t>
  </si>
  <si>
    <t>Utility, on 1L Morphine, tolerable AE</t>
  </si>
  <si>
    <t>Utility, on 1L Novel therapy, no AE</t>
  </si>
  <si>
    <t>Utility, on 1L Novel therapy, tolerable AE</t>
  </si>
  <si>
    <t>Cycle probability withdraw due to AE, Morphine 1st line</t>
  </si>
  <si>
    <t>Cycle probability withdraw due to AE, Novel therapy 1st line</t>
  </si>
  <si>
    <t>Cycle probability withdraw due to other reason, Morphine 1st line</t>
  </si>
  <si>
    <t>Cycle probability withdraw due to other reason, Novel therapy 1st line</t>
  </si>
  <si>
    <t>Result</t>
  </si>
  <si>
    <t>Explanation</t>
  </si>
  <si>
    <t xml:space="preserve">Morphine is cheaper and less effective than oxycodone in the model. This highlights how treatment pattern is a key value driver and uncertainty and variation around treatment patterns are important to understand.  </t>
  </si>
  <si>
    <t>National Institute for Health and Care Excellence (NICE). CG140 Opioids in palliative care: full guideline. 2012 (Updated: 2012-05-23). Available at: http://guidance.nice.org.uk/CG140/Guidance/pdf/English.</t>
  </si>
  <si>
    <t>Greiner W, Lehmann K, Earnshaw S, et al. Economic evaluation of Durogesic in moderate to severe, nonmalignant, chronic pain in Germany. European Journal of Health Economics. 2006; 7(4):290-6.</t>
  </si>
  <si>
    <t>Curtis L. Unit Costs of Health and Social Care 2013. 2013. Available at: http://www.pssru.ac.uk/project-pages/unit-costs/2013/ Accessed: July 2014.</t>
  </si>
  <si>
    <t>References</t>
  </si>
  <si>
    <t>&lt;--------</t>
  </si>
  <si>
    <t>Scenario &amp; Sensitivity Analyses</t>
  </si>
  <si>
    <t>Calculation</t>
  </si>
  <si>
    <t>Calculations Tx2</t>
  </si>
  <si>
    <t>Calculations Tx1</t>
  </si>
  <si>
    <t>Scen/sens</t>
  </si>
  <si>
    <t>PSA</t>
  </si>
  <si>
    <t>OWSA</t>
  </si>
  <si>
    <t>Scenarios</t>
  </si>
  <si>
    <t>Sub Headings</t>
  </si>
  <si>
    <t>Input Data</t>
  </si>
  <si>
    <t>input a positive value</t>
  </si>
  <si>
    <t>Estimate</t>
  </si>
  <si>
    <t>Parameter Description</t>
  </si>
  <si>
    <t>Scenario 1: “Base Case”</t>
  </si>
  <si>
    <t>Scenario 3: “Morphine as 2nd-line treatment on Novel Therapy arm”</t>
  </si>
  <si>
    <t>Scenario 4: “Titration and stabilisation”</t>
  </si>
  <si>
    <t>Scenario 6: “2 year time horizon”</t>
  </si>
  <si>
    <t>Costs decrease and QALYS increase across both arms; incremental cost of Novel Therapy increases, incremental HRQL benefit of Novel Therapy falls.</t>
  </si>
  <si>
    <t>&lt;--------------------------------------------</t>
  </si>
  <si>
    <t>Cycle probability tolerable AE, Morphine 1st line</t>
  </si>
  <si>
    <t>Cycle probability tolerable AE, Novel therapy 1st line</t>
  </si>
  <si>
    <t>Cycle probability withdraw due to AE, Morphine 1st line, initial 4 weeks</t>
  </si>
  <si>
    <t>Cycle probability withdraw due to AE, Novel therapy 1st line, initial 4 weeks</t>
  </si>
  <si>
    <t>Cycle probability withdraw due to other reason, Morphine 1st line, initial 4 weeks</t>
  </si>
  <si>
    <t>Cycle probability withdraw due to other reason, Novel therapy 1st line, initial 4 weeks</t>
  </si>
  <si>
    <t>INMB Difference</t>
  </si>
  <si>
    <t>Weekly Novel Therapy Cost</t>
  </si>
  <si>
    <t>ICER Price Sensitivity</t>
  </si>
  <si>
    <t>Novel Therapy Price Multiplier</t>
  </si>
  <si>
    <t>Input Sheet</t>
  </si>
  <si>
    <t>Treatment cost per cycle, Oxycodone</t>
  </si>
  <si>
    <t>Treatment cost per cycle, Morphine</t>
  </si>
  <si>
    <t>Cost: withdrawal</t>
  </si>
  <si>
    <t>Comedication cost per cycle, Oxycodone</t>
  </si>
  <si>
    <t>Inflated</t>
  </si>
  <si>
    <t>Source data</t>
  </si>
  <si>
    <t>GP visit cost</t>
  </si>
  <si>
    <t>Constipation event cost</t>
  </si>
  <si>
    <t>Event</t>
  </si>
  <si>
    <r>
      <t>Morphine Probability data (from Greiner</t>
    </r>
    <r>
      <rPr>
        <b/>
        <i/>
        <sz val="11"/>
        <color theme="1"/>
        <rFont val="Calibri"/>
        <family val="2"/>
        <scheme val="minor"/>
      </rPr>
      <t xml:space="preserve"> et al</t>
    </r>
    <r>
      <rPr>
        <b/>
        <sz val="11"/>
        <color theme="1"/>
        <rFont val="Calibri"/>
        <family val="2"/>
        <scheme val="minor"/>
      </rPr>
      <t>)</t>
    </r>
  </si>
  <si>
    <r>
      <t xml:space="preserve">Oxycodone Probability Data (from Ikenberg </t>
    </r>
    <r>
      <rPr>
        <b/>
        <i/>
        <sz val="11"/>
        <color theme="1"/>
        <rFont val="Calibri"/>
        <family val="2"/>
        <scheme val="minor"/>
      </rPr>
      <t>et al</t>
    </r>
    <r>
      <rPr>
        <b/>
        <sz val="11"/>
        <color theme="1"/>
        <rFont val="Calibri"/>
        <family val="2"/>
        <scheme val="minor"/>
      </rPr>
      <t>)</t>
    </r>
  </si>
  <si>
    <t>Price multiplier for Novel therapy versus Oxycodone</t>
  </si>
  <si>
    <t>Weighted estimate from NICE 2012 constipation costs and GP costs for nausea/vomiting.  Assume morphine nausea/consitipation rate split is applicable to oxycodone in the absence of data</t>
  </si>
  <si>
    <t>Probability discontinue after failed 2L treatment…………………………………..</t>
  </si>
  <si>
    <t>Patient pathway following withdrawal from 2nd line…………………………………….</t>
  </si>
  <si>
    <t>Initial titration/stabilisation period setting…………………………………………..</t>
  </si>
  <si>
    <t>1L treatment on Current Care arm……………………………………………………………………….</t>
  </si>
  <si>
    <t>2L treatment on Current Care arm………………………………………………………………….</t>
  </si>
  <si>
    <t>2L treatment on Novel Therapy arm…………………………………………………………….</t>
  </si>
  <si>
    <t>Withdrawal rate multiplier for first 4 weeks………………………………</t>
  </si>
  <si>
    <t>Dose adjustment for first 4 weeks………………………………………………………………………..</t>
  </si>
  <si>
    <t>Proportional improvement in AEs with novel therapy………………………………………….</t>
  </si>
  <si>
    <t>Proportion of discontinued patients visiting GP each week………………………………………..</t>
  </si>
  <si>
    <t>Proportion of patients with nausea/vomiting visiting GP……………………………………</t>
  </si>
  <si>
    <t>utility multiplier, failed one line of treatment……………………………….</t>
  </si>
  <si>
    <t>utility multiplier, failed two lines of treatment…………………………………………….</t>
  </si>
  <si>
    <t>Base case value</t>
  </si>
  <si>
    <t>Model value</t>
  </si>
  <si>
    <t xml:space="preserve">Please note, this code resets controls to the base case options column K of the 'Controls' sheet after every Scenario. </t>
  </si>
  <si>
    <t>Third-line treatment is cheap and effective versus discontinuation in the model.  Withdrawal rates are higher in the Control Therapy arm and so there is a greater effect versus Novel Therapy.</t>
  </si>
  <si>
    <t>This scenario proportionally (i) reduces drug doses and (ii) increases withdrawal probabilities across treatments.  Due to the Novel Therapy's higher treatment cost and lower withdrawal probability (AEs) at baseline, this leads to greater treatment cost savings and a lower withdrawal cost penalty relative to Control Therapy</t>
  </si>
  <si>
    <t>Novel Therapy arm QALYs are increased, the ICER versus Control Therapy is reduced.</t>
  </si>
  <si>
    <t>Novel Therapy arm QALYs are increased, driving down the ICER versus Control Therapy.</t>
  </si>
  <si>
    <t>Novel Therapy arm costs and QALYs are reduced, the cost-effectiveness of Novel Therapy versus Control Therapy is diminished.</t>
  </si>
  <si>
    <t xml:space="preserve">Control Therapy arm costs increase, while Novel Therapy arm costs decrease. </t>
  </si>
  <si>
    <t>Costs and QALYs increase in both arms; incremental QALYs of Novel Therapy versus Control Therapy are doubled, the ICER is greatly reduced</t>
  </si>
  <si>
    <t>This sheet contains patient flow calculations for the  Novel Therapy</t>
  </si>
  <si>
    <t>The model compares two treatments for chronic musculoskeletal pain: (i) oral morphine (though the model has the flexibility to select oxycodone data at first-line instead) and (ii) a hypothetical novel formulation.  The model structure is identical across treatment arms.</t>
  </si>
  <si>
    <t>Utility</t>
  </si>
  <si>
    <t>Parameters ranked by magnitude of INB impact</t>
  </si>
  <si>
    <t>INB Lower Bound</t>
  </si>
  <si>
    <t>INB Upper Bound</t>
  </si>
  <si>
    <t>ICER Difference</t>
  </si>
  <si>
    <t>INB Difference</t>
  </si>
  <si>
    <t>ICER Lower Bound</t>
  </si>
  <si>
    <t>ICER Upper Bound</t>
  </si>
  <si>
    <t>or…...</t>
  </si>
  <si>
    <t>Cells that are coloured grey are user-changeable cells. They may be drop down cells…..…………………………….</t>
  </si>
  <si>
    <t xml:space="preserve">    cells that allow the user to types over the current values…</t>
  </si>
  <si>
    <t>PSAnum_lastrun------&gt;</t>
  </si>
  <si>
    <t>Select a value up to 10,000 to set the number of runs before clicking on "Run PSA"</t>
  </si>
  <si>
    <t xml:space="preserve">Results from the last PSA </t>
  </si>
  <si>
    <t>OWSA Live Results Table</t>
  </si>
  <si>
    <t>input a positive number</t>
  </si>
  <si>
    <t xml:space="preserve">Cycle probability tolerable AE, Oxycodone </t>
  </si>
  <si>
    <t xml:space="preserve">Cycle probability withdraw due to AE, Oxycodone </t>
  </si>
  <si>
    <t xml:space="preserve">Cycle probability withdraw due to other reason, Oxycodone </t>
  </si>
  <si>
    <t xml:space="preserve">Source </t>
  </si>
  <si>
    <t>Assumption</t>
  </si>
  <si>
    <t xml:space="preserve">Cycle probability tolerable AE, Novel therapy </t>
  </si>
  <si>
    <t xml:space="preserve">Cycle probability withdraw due to AE, Novel therapy </t>
  </si>
  <si>
    <t xml:space="preserve">Cycle probability withdraw due to other reason, Novel therapy </t>
  </si>
  <si>
    <t xml:space="preserve">Cycle probability tolerable AE, Morphine </t>
  </si>
  <si>
    <t xml:space="preserve">Cycle probability withdraw due to AE, Morphine </t>
  </si>
  <si>
    <t xml:space="preserve">Cycle probability withdraw due to other reason, Morphine </t>
  </si>
  <si>
    <t xml:space="preserve"> Assumption: Proportional reduction of 0.3 relative to Oxycodone</t>
  </si>
  <si>
    <r>
      <t xml:space="preserve">Calculated from Greiner </t>
    </r>
    <r>
      <rPr>
        <i/>
        <sz val="11"/>
        <color theme="1"/>
        <rFont val="Arial"/>
        <family val="2"/>
      </rPr>
      <t>et al</t>
    </r>
    <r>
      <rPr>
        <sz val="11"/>
        <color theme="1"/>
        <rFont val="Arial"/>
        <family val="2"/>
      </rPr>
      <t xml:space="preserve"> </t>
    </r>
  </si>
  <si>
    <r>
      <t xml:space="preserve">Calculated from Ikenberg </t>
    </r>
    <r>
      <rPr>
        <i/>
        <sz val="11"/>
        <color theme="1"/>
        <rFont val="Arial"/>
        <family val="2"/>
      </rPr>
      <t>et al</t>
    </r>
    <r>
      <rPr>
        <sz val="11"/>
        <color theme="1"/>
        <rFont val="Arial"/>
        <family val="2"/>
      </rPr>
      <t xml:space="preserve"> </t>
    </r>
  </si>
  <si>
    <t>Cost associated with withdrawal</t>
  </si>
  <si>
    <r>
      <t xml:space="preserve">NICE; Curtis </t>
    </r>
    <r>
      <rPr>
        <i/>
        <sz val="11"/>
        <color theme="1"/>
        <rFont val="Arial"/>
        <family val="2"/>
      </rPr>
      <t>et al</t>
    </r>
  </si>
  <si>
    <r>
      <t xml:space="preserve">Assumption. Half discontinued patients visit GP weekly.  Curtis </t>
    </r>
    <r>
      <rPr>
        <i/>
        <sz val="11"/>
        <color theme="1"/>
        <rFont val="Arial"/>
        <family val="2"/>
      </rPr>
      <t>et al</t>
    </r>
    <r>
      <rPr>
        <sz val="11"/>
        <color theme="1"/>
        <rFont val="Arial"/>
        <family val="2"/>
      </rPr>
      <t xml:space="preserve"> </t>
    </r>
  </si>
  <si>
    <t>Co-medication cost per cycle, Morphine</t>
  </si>
  <si>
    <t>Co-medication cost per cycle, Oxycodone</t>
  </si>
  <si>
    <t>Treatment cost per cycle, Novel Therapy</t>
  </si>
  <si>
    <t>Co-medication cost per cycle, Novel Therapy</t>
  </si>
  <si>
    <t>Dunlop et al; Curtis et al</t>
  </si>
  <si>
    <t>Assumption. 4 times Oxycodone treatment cost</t>
  </si>
  <si>
    <r>
      <t xml:space="preserve">NICE ; Curtis </t>
    </r>
    <r>
      <rPr>
        <i/>
        <sz val="11"/>
        <color theme="1"/>
        <rFont val="Arial"/>
        <family val="2"/>
      </rPr>
      <t>et al</t>
    </r>
  </si>
  <si>
    <r>
      <t xml:space="preserve">Estimate </t>
    </r>
    <r>
      <rPr>
        <vertAlign val="superscript"/>
        <sz val="11"/>
        <color theme="1"/>
        <rFont val="Calibri"/>
        <family val="2"/>
        <scheme val="minor"/>
      </rPr>
      <t>#</t>
    </r>
  </si>
  <si>
    <t>Utility, on treatment, no AEs</t>
  </si>
  <si>
    <r>
      <t xml:space="preserve">Ikenberg </t>
    </r>
    <r>
      <rPr>
        <i/>
        <sz val="11"/>
        <color theme="1"/>
        <rFont val="Arial"/>
        <family val="2"/>
      </rPr>
      <t>et al</t>
    </r>
    <r>
      <rPr>
        <sz val="11"/>
        <color theme="1"/>
        <rFont val="Arial"/>
        <family val="2"/>
      </rPr>
      <t xml:space="preserve"> [12]</t>
    </r>
  </si>
  <si>
    <t>Utility, on treatment, tolerable AEs</t>
  </si>
  <si>
    <t>Utility, withdrawn from  treatment due to AEs</t>
  </si>
  <si>
    <t>Utility, withdrawn from treatment due to other reasons</t>
  </si>
  <si>
    <r>
      <t xml:space="preserve">Ikenberg </t>
    </r>
    <r>
      <rPr>
        <i/>
        <sz val="11"/>
        <color theme="1"/>
        <rFont val="Arial"/>
        <family val="2"/>
      </rPr>
      <t>et al</t>
    </r>
    <r>
      <rPr>
        <sz val="11"/>
        <color theme="1"/>
        <rFont val="Arial"/>
        <family val="2"/>
      </rPr>
      <t xml:space="preserve"> </t>
    </r>
  </si>
  <si>
    <t>Manuscript Input Data Tables</t>
  </si>
  <si>
    <t>Outcome</t>
  </si>
  <si>
    <t>Scenario 5: "Improvement in analgesic effect"</t>
  </si>
  <si>
    <t>On treatment (assume adequate pain relief)</t>
  </si>
  <si>
    <t>Discontinuation after adverse event</t>
  </si>
  <si>
    <t>Discontinuation due to lack of efficacy</t>
  </si>
  <si>
    <t>Adverse event</t>
  </si>
  <si>
    <t>Shape</t>
  </si>
  <si>
    <t>Scale</t>
  </si>
  <si>
    <t>Shape1</t>
  </si>
  <si>
    <t>Shape2</t>
  </si>
  <si>
    <t>u_on1LTx_Tx1_AE</t>
  </si>
  <si>
    <t>u_on1LTx_Tx1_noAE</t>
  </si>
  <si>
    <t>Scenario 2: “3rd-line treatment considered”</t>
  </si>
  <si>
    <t>This sheet contains patient flow calculations for the comparator</t>
  </si>
  <si>
    <t>Filnarine SR</t>
  </si>
  <si>
    <t>Morphgesic® SR</t>
  </si>
  <si>
    <t>MST Continus® (Napp)</t>
  </si>
  <si>
    <t>Zomorph® MR (Archimedes)</t>
  </si>
  <si>
    <t>BNF 67 pack price (56 tabs)</t>
  </si>
  <si>
    <t>price/mg</t>
  </si>
  <si>
    <t>Tab size (mg)</t>
  </si>
  <si>
    <t>Average dose/day (mg) (Dunlop et al)</t>
  </si>
  <si>
    <t>Cost per week</t>
  </si>
  <si>
    <r>
      <t xml:space="preserve">BNF 67; Dunlop </t>
    </r>
    <r>
      <rPr>
        <i/>
        <sz val="12"/>
        <rFont val="Arial"/>
        <family val="2"/>
      </rPr>
      <t>et al</t>
    </r>
    <r>
      <rPr>
        <sz val="12"/>
        <rFont val="Arial"/>
        <family val="2"/>
      </rPr>
      <t xml:space="preserve"> 2012</t>
    </r>
  </si>
  <si>
    <t>BNF 67 pack price (60 tabs)</t>
  </si>
  <si>
    <t>Average cost per week</t>
  </si>
  <si>
    <t>Average dose/day (mg) (NICE 2012)</t>
  </si>
  <si>
    <t>BNF 67; NICE 2012</t>
  </si>
  <si>
    <t>Tab. 2 cell(5,2)</t>
  </si>
  <si>
    <t>Tab. 2 cell(2,2)</t>
  </si>
  <si>
    <t>Midpoint of boundary values. Tab. 9 cell(13,2)</t>
  </si>
  <si>
    <t>Midpoint of boundary values. Tab. 9 cell(14,2)</t>
  </si>
  <si>
    <t>Table 1</t>
  </si>
  <si>
    <t>Exact Source within Ikenberg et al</t>
  </si>
  <si>
    <t>Exact Source within Grenier et al</t>
  </si>
  <si>
    <t>Cycle probability tolerable AE, Oxycodone 2nd line, Morphine arm</t>
  </si>
  <si>
    <t>Cycle probability tolerable AE, Oxycodone 2nd line, Novel therapy arm</t>
  </si>
  <si>
    <t>Cycle probability withdraw due to AE, Oxycodone 2nd line, Morphine arm</t>
  </si>
  <si>
    <t>Cycle probability withdraw due to AE, Oxycodone 2nd line, Novel therapy arm</t>
  </si>
  <si>
    <t>Cycle probability withdraw due to other reason, Oxycodone 2nd line, Morphine arm</t>
  </si>
  <si>
    <t>Cycle probability withdraw due to other reason, Oxycodone 2nd line, Novel therapy arm</t>
  </si>
  <si>
    <t>prob_withdother_Tx2arm_1L_init</t>
  </si>
  <si>
    <r>
      <t xml:space="preserve">Joint Formulary Committee. </t>
    </r>
    <r>
      <rPr>
        <i/>
        <sz val="11"/>
        <color theme="1"/>
        <rFont val="Calibri"/>
        <family val="2"/>
        <scheme val="minor"/>
      </rPr>
      <t>British National Formulary, 67 Edition</t>
    </r>
    <r>
      <rPr>
        <sz val="11"/>
        <color theme="1"/>
        <rFont val="Calibri"/>
        <family val="2"/>
        <scheme val="minor"/>
      </rPr>
      <t>. 2014  [cited 2014 September 2014]; Available from: http://www.bnf.org/bnf/index.htm.</t>
    </r>
  </si>
  <si>
    <t>Curtis 2013 (PSSRU) - GP per patient contact lasting 11.7 minutes, including direct care staff costs, without qualification costs</t>
  </si>
  <si>
    <t>Ikenberg R, Hertel N, Moore RA, et al. Cost-effectiveness of tapentadol prolonged release compared with oxycodone controlled release in the UK in patients with severe non-malignant chronic pain who failed 1st line treatment with morphine. Journal of Medical Economics. 2012; 15(4):724-36.</t>
  </si>
  <si>
    <t>Dunlop W, Uhl R, Khan I, et al. Quality of life benefits and cost impact of prolonged release oxycodone/naloxone versus prolonged release oxycodone in patients with moderate-to-severe non-malignant pain and opioid-induced constipation: a UK cost-utility analysis. Journal of Medical Economics. 2012; 15:564-75.</t>
  </si>
  <si>
    <t>"Reference Model" for Economic Evaluation in Chronic Pain</t>
  </si>
  <si>
    <t>Withdraw other (lack of efficacy)</t>
  </si>
  <si>
    <t>Withdraw due to other reason (lack of efficacy)</t>
  </si>
  <si>
    <t>Scenario 7: “No assumed HRQL decrement over successive treatment lines”</t>
  </si>
  <si>
    <t>QALYs increase in both arms, but incremental QALYs are reduced in comparison to the base case.</t>
  </si>
  <si>
    <t>Treatment failure is associated with a smaller HRQL reduction, which favours the comparator arm relative to the base case scenario, the model arm with the higher treatment withdrawal rates.</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</si>
</sst>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7" formatCode="&quot;£&quot;#,##0.00;\-&quot;£&quot;#,##0.00"/>
    <numFmt numFmtId="8" formatCode="&quot;£&quot;#,##0.00;[Red]\-&quot;£&quot;#,##0.00"/>
    <numFmt numFmtId="44" formatCode="_-&quot;£&quot;* #,##0.00_-;\-&quot;£&quot;* #,##0.00_-;_-&quot;£&quot;* &quot;-&quot;??_-;_-@_-"/>
    <numFmt numFmtId="43" formatCode="_-* #,##0.00_-;\-* #,##0.00_-;_-* &quot;-&quot;??_-;_-@_-"/>
    <numFmt numFmtId="164" formatCode="_(&quot;£&quot;* #,##0.00_);_(&quot;£&quot;* \(#,##0.00\);_(&quot;£&quot;* &quot;-&quot;??_);_(@_)"/>
    <numFmt numFmtId="165" formatCode="_(* #,##0.00_);_(* \(#,##0.00\);_(* &quot;-&quot;??_);_(@_)"/>
    <numFmt numFmtId="166" formatCode="0.0%"/>
    <numFmt numFmtId="167" formatCode="#,##0.0"/>
    <numFmt numFmtId="168" formatCode="_(&quot;$&quot;* #,##0.00_);_(&quot;$&quot;* \(#,##0.00\);_(&quot;$&quot;* &quot;-&quot;??_);_(@_)"/>
    <numFmt numFmtId="169" formatCode="0.000"/>
    <numFmt numFmtId="170" formatCode="&quot;£&quot;#,##0.00"/>
    <numFmt numFmtId="171" formatCode="0.000000000"/>
    <numFmt numFmtId="172" formatCode="0.00000000000000000"/>
    <numFmt numFmtId="173" formatCode="#,##0.000"/>
    <numFmt numFmtId="174" formatCode="0.0000000"/>
    <numFmt numFmtId="175" formatCode="0.0"/>
    <numFmt numFmtId="176" formatCode="#,##0.0000000000"/>
    <numFmt numFmtId="177" formatCode="#,##0.000000000000000000"/>
    <numFmt numFmtId="178" formatCode="&quot;£&quot;#,##0.0000000000"/>
    <numFmt numFmtId="179" formatCode="0.0000"/>
  </numFmts>
  <fonts count="76" x14ac:knownFonts="1">
    <font>
      <sz val="11"/>
      <color theme="1"/>
      <name val="Calibri"/>
      <family val="2"/>
      <scheme val="minor"/>
    </font>
    <font>
      <sz val="10"/>
      <name val="Arial"/>
      <family val="2"/>
    </font>
    <font>
      <sz val="11"/>
      <color theme="1"/>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b/>
      <sz val="8"/>
      <name val="Arial"/>
      <family val="2"/>
    </font>
    <font>
      <b/>
      <sz val="10"/>
      <name val="Arial"/>
      <family val="2"/>
    </font>
    <font>
      <i/>
      <sz val="11"/>
      <color indexed="23"/>
      <name val="Calibri"/>
      <family val="2"/>
    </font>
    <font>
      <u/>
      <sz val="10"/>
      <color indexed="14"/>
      <name val="MS Sans Serif"/>
      <family val="2"/>
    </font>
    <font>
      <sz val="11"/>
      <color indexed="17"/>
      <name val="Calibri"/>
      <family val="2"/>
    </font>
    <font>
      <b/>
      <sz val="10"/>
      <color indexed="12"/>
      <name val="Arial"/>
      <family val="2"/>
    </font>
    <font>
      <b/>
      <sz val="15"/>
      <color indexed="62"/>
      <name val="Calibri"/>
      <family val="2"/>
    </font>
    <font>
      <b/>
      <sz val="13"/>
      <color indexed="62"/>
      <name val="Calibri"/>
      <family val="2"/>
    </font>
    <font>
      <b/>
      <sz val="11"/>
      <color indexed="62"/>
      <name val="Calibri"/>
      <family val="2"/>
    </font>
    <font>
      <b/>
      <sz val="12"/>
      <color indexed="12"/>
      <name val="Arial"/>
      <family val="2"/>
    </font>
    <font>
      <sz val="11"/>
      <color indexed="17"/>
      <name val="Arial"/>
      <family val="2"/>
    </font>
    <font>
      <sz val="9"/>
      <name val="Arial"/>
      <family val="2"/>
    </font>
    <font>
      <u/>
      <sz val="10"/>
      <color indexed="12"/>
      <name val="MS Sans Serif"/>
      <family val="2"/>
    </font>
    <font>
      <b/>
      <sz val="20"/>
      <color indexed="9"/>
      <name val="Arial"/>
      <family val="2"/>
    </font>
    <font>
      <sz val="11"/>
      <color indexed="62"/>
      <name val="Calibri"/>
      <family val="2"/>
    </font>
    <font>
      <sz val="11"/>
      <color indexed="10"/>
      <name val="Calibri"/>
      <family val="2"/>
    </font>
    <font>
      <sz val="11"/>
      <color indexed="19"/>
      <name val="Calibri"/>
      <family val="2"/>
    </font>
    <font>
      <sz val="10"/>
      <color indexed="9"/>
      <name val="Arial"/>
      <family val="2"/>
    </font>
    <font>
      <b/>
      <sz val="11"/>
      <color indexed="63"/>
      <name val="Calibri"/>
      <family val="2"/>
    </font>
    <font>
      <b/>
      <sz val="16"/>
      <color indexed="9"/>
      <name val="Arial"/>
      <family val="2"/>
    </font>
    <font>
      <sz val="10"/>
      <color indexed="8"/>
      <name val="Arial"/>
      <family val="2"/>
    </font>
    <font>
      <b/>
      <sz val="18"/>
      <color indexed="62"/>
      <name val="Cambria"/>
      <family val="2"/>
    </font>
    <font>
      <b/>
      <sz val="11"/>
      <color indexed="8"/>
      <name val="Calibri"/>
      <family val="2"/>
    </font>
    <font>
      <b/>
      <sz val="11"/>
      <color indexed="52"/>
      <name val="Calibri"/>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60"/>
      <name val="Calibri"/>
      <family val="2"/>
    </font>
    <font>
      <b/>
      <sz val="18"/>
      <color indexed="56"/>
      <name val="Cambria"/>
      <family val="2"/>
    </font>
    <font>
      <b/>
      <sz val="10"/>
      <color indexed="21"/>
      <name val="Arial"/>
      <family val="2"/>
    </font>
    <font>
      <sz val="10"/>
      <name val="Tahoma"/>
      <family val="2"/>
    </font>
    <font>
      <sz val="12"/>
      <name val="Arial"/>
      <family val="2"/>
    </font>
    <font>
      <u/>
      <sz val="10"/>
      <color indexed="12"/>
      <name val="Arial"/>
      <family val="2"/>
    </font>
    <font>
      <u/>
      <sz val="8.5"/>
      <color indexed="39"/>
      <name val="Arial"/>
      <family val="2"/>
    </font>
    <font>
      <sz val="12"/>
      <color theme="1"/>
      <name val="Georgia"/>
      <family val="2"/>
      <charset val="204"/>
    </font>
    <font>
      <sz val="10"/>
      <name val="Arial"/>
      <family val="2"/>
      <charset val="204"/>
    </font>
    <font>
      <b/>
      <sz val="12"/>
      <name val="Arial"/>
      <family val="2"/>
    </font>
    <font>
      <b/>
      <sz val="11"/>
      <color theme="1"/>
      <name val="Arial"/>
      <family val="2"/>
    </font>
    <font>
      <b/>
      <i/>
      <sz val="11"/>
      <color theme="1"/>
      <name val="Arial"/>
      <family val="2"/>
    </font>
    <font>
      <sz val="11"/>
      <color theme="1"/>
      <name val="Arial"/>
      <family val="2"/>
    </font>
    <font>
      <sz val="10"/>
      <color theme="1"/>
      <name val="Arial"/>
      <family val="2"/>
    </font>
    <font>
      <b/>
      <sz val="14"/>
      <name val="Arial"/>
      <family val="2"/>
    </font>
    <font>
      <b/>
      <sz val="10"/>
      <color theme="1"/>
      <name val="Arial"/>
      <family val="2"/>
    </font>
    <font>
      <sz val="14"/>
      <color theme="1"/>
      <name val="Calibri"/>
      <family val="2"/>
      <scheme val="minor"/>
    </font>
    <font>
      <u/>
      <sz val="14"/>
      <color theme="1"/>
      <name val="Calibri"/>
      <family val="2"/>
      <scheme val="minor"/>
    </font>
    <font>
      <i/>
      <sz val="11"/>
      <color theme="1"/>
      <name val="Arial"/>
      <family val="2"/>
    </font>
    <font>
      <sz val="10"/>
      <color rgb="FFFFFFFF"/>
      <name val="Arial"/>
      <family val="2"/>
    </font>
    <font>
      <i/>
      <sz val="12"/>
      <name val="Arial"/>
      <family val="2"/>
    </font>
    <font>
      <i/>
      <sz val="11"/>
      <color rgb="FF000000"/>
      <name val="Arial"/>
      <family val="2"/>
    </font>
    <font>
      <i/>
      <sz val="11"/>
      <color theme="1"/>
      <name val="Calibri"/>
      <family val="2"/>
      <scheme val="minor"/>
    </font>
    <font>
      <sz val="11"/>
      <name val="Arial"/>
      <family val="2"/>
    </font>
    <font>
      <b/>
      <u/>
      <sz val="11"/>
      <color theme="1"/>
      <name val="Arial"/>
      <family val="2"/>
    </font>
    <font>
      <b/>
      <u/>
      <sz val="11"/>
      <color theme="1"/>
      <name val="Calibri"/>
      <family val="2"/>
      <scheme val="minor"/>
    </font>
    <font>
      <b/>
      <sz val="11"/>
      <color theme="1"/>
      <name val="Calibri"/>
      <family val="2"/>
      <scheme val="minor"/>
    </font>
    <font>
      <sz val="20"/>
      <color rgb="FF000000"/>
      <name val="Calibri"/>
      <family val="2"/>
      <scheme val="minor"/>
    </font>
    <font>
      <u/>
      <sz val="11"/>
      <color theme="1"/>
      <name val="Calibri"/>
      <family val="2"/>
      <scheme val="minor"/>
    </font>
    <font>
      <sz val="12"/>
      <color rgb="FFFFFFFF"/>
      <name val="Arial"/>
      <family val="2"/>
    </font>
    <font>
      <b/>
      <sz val="20"/>
      <name val="Arial"/>
      <family val="2"/>
    </font>
    <font>
      <b/>
      <sz val="12"/>
      <color theme="1"/>
      <name val="Calibri"/>
      <family val="2"/>
      <scheme val="minor"/>
    </font>
    <font>
      <b/>
      <i/>
      <sz val="11"/>
      <color theme="1"/>
      <name val="Calibri"/>
      <family val="2"/>
      <scheme val="minor"/>
    </font>
    <font>
      <i/>
      <sz val="16"/>
      <color theme="1"/>
      <name val="Calibri"/>
      <family val="2"/>
      <scheme val="minor"/>
    </font>
    <font>
      <sz val="16"/>
      <color theme="1"/>
      <name val="Calibri"/>
      <family val="2"/>
      <scheme val="minor"/>
    </font>
    <font>
      <b/>
      <u/>
      <sz val="12"/>
      <color theme="1"/>
      <name val="Calibri"/>
      <family val="2"/>
      <scheme val="minor"/>
    </font>
    <font>
      <b/>
      <sz val="12"/>
      <color theme="1"/>
      <name val="Arial"/>
      <family val="2"/>
    </font>
    <font>
      <sz val="12"/>
      <color theme="1"/>
      <name val="Arial"/>
      <family val="2"/>
    </font>
    <font>
      <vertAlign val="superscript"/>
      <sz val="11"/>
      <color theme="1"/>
      <name val="Calibri"/>
      <family val="2"/>
      <scheme val="minor"/>
    </font>
  </fonts>
  <fills count="47">
    <fill>
      <patternFill patternType="none"/>
    </fill>
    <fill>
      <patternFill patternType="gray125"/>
    </fill>
    <fill>
      <patternFill patternType="solid">
        <fgColor theme="0"/>
        <bgColor indexed="64"/>
      </patternFill>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22"/>
        <bgColor indexed="64"/>
      </patternFill>
    </fill>
    <fill>
      <patternFill patternType="solid">
        <fgColor indexed="9"/>
      </patternFill>
    </fill>
    <fill>
      <patternFill patternType="solid">
        <fgColor indexed="22"/>
      </patternFill>
    </fill>
    <fill>
      <patternFill patternType="solid">
        <fgColor indexed="55"/>
      </patternFill>
    </fill>
    <fill>
      <patternFill patternType="solid">
        <fgColor indexed="44"/>
        <bgColor indexed="64"/>
      </patternFill>
    </fill>
    <fill>
      <patternFill patternType="darkGray">
        <fgColor indexed="9"/>
        <bgColor indexed="29"/>
      </patternFill>
    </fill>
    <fill>
      <patternFill patternType="solid">
        <fgColor indexed="9"/>
        <bgColor indexed="64"/>
      </patternFill>
    </fill>
    <fill>
      <patternFill patternType="solid">
        <fgColor indexed="32"/>
        <bgColor indexed="64"/>
      </patternFill>
    </fill>
    <fill>
      <patternFill patternType="lightUp"/>
    </fill>
    <fill>
      <patternFill patternType="solid">
        <fgColor indexed="12"/>
        <bgColor indexed="64"/>
      </patternFill>
    </fill>
    <fill>
      <patternFill patternType="solid">
        <fgColor indexed="10"/>
        <bgColor indexed="64"/>
      </patternFill>
    </fill>
    <fill>
      <patternFill patternType="solid">
        <fgColor rgb="FFC8E5F0"/>
        <bgColor auto="1"/>
      </patternFill>
    </fill>
    <fill>
      <patternFill patternType="solid">
        <fgColor rgb="FF76BCD9"/>
        <bgColor auto="1"/>
      </patternFill>
    </fill>
    <fill>
      <patternFill patternType="solid">
        <fgColor rgb="FF76BCD9"/>
        <bgColor indexed="64"/>
      </patternFill>
    </fill>
    <fill>
      <patternFill patternType="solid">
        <fgColor theme="8" tint="0.39997558519241921"/>
        <bgColor indexed="64"/>
      </patternFill>
    </fill>
    <fill>
      <patternFill patternType="solid">
        <fgColor rgb="FFD3EBF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DF8DA"/>
        <bgColor indexed="64"/>
      </patternFill>
    </fill>
    <fill>
      <patternFill patternType="solid">
        <fgColor rgb="FF92CDDC"/>
        <bgColor indexed="64"/>
      </patternFill>
    </fill>
    <fill>
      <patternFill patternType="solid">
        <fgColor rgb="FFC8E5F0"/>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bottom style="medium">
        <color indexed="22"/>
      </bottom>
      <diagonal/>
    </border>
    <border>
      <left style="medium">
        <color indexed="12"/>
      </left>
      <right style="medium">
        <color indexed="12"/>
      </right>
      <top style="medium">
        <color indexed="12"/>
      </top>
      <bottom style="medium">
        <color indexed="12"/>
      </bottom>
      <diagonal/>
    </border>
    <border>
      <left/>
      <right/>
      <top/>
      <bottom style="thick">
        <color indexed="56"/>
      </bottom>
      <diagonal/>
    </border>
    <border>
      <left/>
      <right/>
      <top/>
      <bottom style="thick">
        <color indexed="62"/>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bottom style="medium">
        <color indexed="30"/>
      </bottom>
      <diagonal/>
    </border>
    <border>
      <left/>
      <right/>
      <top/>
      <bottom style="thick">
        <color indexed="20"/>
      </bottom>
      <diagonal/>
    </border>
    <border>
      <left/>
      <right/>
      <top/>
      <bottom style="double">
        <color indexed="1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10"/>
      </left>
      <right/>
      <top style="thin">
        <color indexed="10"/>
      </top>
      <bottom style="thin">
        <color indexed="10"/>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hair">
        <color indexed="64"/>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double">
        <color indexed="64"/>
      </top>
      <bottom style="double">
        <color indexed="64"/>
      </bottom>
      <diagonal/>
    </border>
    <border>
      <left style="thin">
        <color indexed="64"/>
      </left>
      <right/>
      <top style="thin">
        <color indexed="64"/>
      </top>
      <bottom style="double">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double">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double">
        <color indexed="64"/>
      </top>
      <bottom style="medium">
        <color indexed="64"/>
      </bottom>
      <diagonal/>
    </border>
  </borders>
  <cellStyleXfs count="233">
    <xf numFmtId="0" fontId="0" fillId="0" borderId="0"/>
    <xf numFmtId="0" fontId="1" fillId="0" borderId="0"/>
    <xf numFmtId="0" fontId="3" fillId="0" borderId="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6"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3" borderId="0" applyNumberFormat="0" applyBorder="0" applyAlignment="0" applyProtection="0"/>
    <xf numFmtId="0" fontId="4" fillId="7" borderId="0" applyNumberFormat="0" applyBorder="0" applyAlignment="0" applyProtection="0"/>
    <xf numFmtId="0" fontId="4" fillId="14"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13" borderId="0" applyNumberFormat="0" applyBorder="0" applyAlignment="0" applyProtection="0"/>
    <xf numFmtId="0" fontId="5" fillId="6" borderId="0" applyNumberFormat="0" applyBorder="0" applyAlignment="0" applyProtection="0"/>
    <xf numFmtId="0" fontId="5" fillId="17" borderId="0" applyNumberFormat="0" applyBorder="0" applyAlignment="0" applyProtection="0"/>
    <xf numFmtId="0" fontId="5" fillId="11"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16" borderId="0" applyNumberFormat="0" applyBorder="0" applyAlignment="0" applyProtection="0"/>
    <xf numFmtId="0" fontId="5" fillId="22" borderId="0" applyNumberFormat="0" applyBorder="0" applyAlignment="0" applyProtection="0"/>
    <xf numFmtId="0" fontId="5" fillId="14"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16" borderId="0" applyNumberFormat="0" applyBorder="0" applyAlignment="0" applyProtection="0"/>
    <xf numFmtId="0" fontId="6" fillId="10" borderId="0" applyNumberFormat="0" applyBorder="0" applyAlignment="0" applyProtection="0"/>
    <xf numFmtId="0" fontId="6" fillId="6" borderId="0" applyNumberFormat="0" applyBorder="0" applyAlignment="0" applyProtection="0"/>
    <xf numFmtId="0" fontId="1" fillId="25" borderId="0">
      <alignment vertical="top"/>
    </xf>
    <xf numFmtId="0" fontId="7" fillId="26" borderId="1" applyNumberFormat="0" applyAlignment="0" applyProtection="0"/>
    <xf numFmtId="0" fontId="32" fillId="27" borderId="1" applyNumberFormat="0" applyAlignment="0" applyProtection="0"/>
    <xf numFmtId="0" fontId="8" fillId="28" borderId="2" applyNumberFormat="0" applyAlignment="0" applyProtection="0"/>
    <xf numFmtId="0" fontId="8" fillId="28" borderId="2" applyNumberFormat="0" applyAlignment="0" applyProtection="0"/>
    <xf numFmtId="0" fontId="9" fillId="29" borderId="3" applyNumberFormat="0" applyBorder="0">
      <alignment horizontal="center"/>
    </xf>
    <xf numFmtId="0" fontId="9" fillId="29" borderId="3" applyNumberFormat="0" applyBorder="0">
      <alignment horizontal="center"/>
    </xf>
    <xf numFmtId="0" fontId="9" fillId="29" borderId="3" applyNumberFormat="0" applyBorder="0">
      <alignment horizontal="center"/>
    </xf>
    <xf numFmtId="0" fontId="10" fillId="30" borderId="4">
      <alignment horizontal="left"/>
      <protection locked="0"/>
    </xf>
    <xf numFmtId="165" fontId="1" fillId="0" borderId="0" applyFont="0" applyFill="0" applyBorder="0" applyAlignment="0" applyProtection="0"/>
    <xf numFmtId="165" fontId="1" fillId="0" borderId="0" applyFon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39" fillId="0" borderId="5" applyFill="0" applyProtection="0">
      <alignment horizontal="left" textRotation="60" wrapText="1"/>
    </xf>
    <xf numFmtId="0" fontId="12" fillId="0" borderId="0" applyNumberFormat="0" applyFill="0" applyBorder="0" applyAlignment="0" applyProtection="0"/>
    <xf numFmtId="0" fontId="13" fillId="11" borderId="0" applyNumberFormat="0" applyBorder="0" applyAlignment="0" applyProtection="0"/>
    <xf numFmtId="0" fontId="13" fillId="8" borderId="0" applyNumberFormat="0" applyBorder="0" applyAlignment="0" applyProtection="0"/>
    <xf numFmtId="0" fontId="14" fillId="31" borderId="6">
      <alignment vertical="top" wrapText="1"/>
    </xf>
    <xf numFmtId="0" fontId="15" fillId="0" borderId="7" applyNumberFormat="0" applyFill="0" applyAlignment="0" applyProtection="0"/>
    <xf numFmtId="0" fontId="33" fillId="0" borderId="8" applyNumberFormat="0" applyFill="0" applyAlignment="0" applyProtection="0"/>
    <xf numFmtId="0" fontId="16" fillId="0" borderId="9" applyNumberFormat="0" applyFill="0" applyAlignment="0" applyProtection="0"/>
    <xf numFmtId="0" fontId="34" fillId="0" borderId="10" applyNumberFormat="0" applyFill="0" applyAlignment="0" applyProtection="0"/>
    <xf numFmtId="0" fontId="17" fillId="0" borderId="11" applyNumberFormat="0" applyFill="0" applyAlignment="0" applyProtection="0"/>
    <xf numFmtId="0" fontId="35" fillId="0" borderId="12" applyNumberFormat="0" applyFill="0" applyAlignment="0" applyProtection="0"/>
    <xf numFmtId="0" fontId="17" fillId="0" borderId="0" applyNumberFormat="0" applyFill="0" applyBorder="0" applyAlignment="0" applyProtection="0"/>
    <xf numFmtId="0" fontId="35" fillId="0" borderId="0" applyNumberFormat="0" applyFill="0" applyBorder="0" applyAlignment="0" applyProtection="0"/>
    <xf numFmtId="0" fontId="18" fillId="25" borderId="0">
      <alignment vertical="top"/>
    </xf>
    <xf numFmtId="0" fontId="19" fillId="25" borderId="0">
      <alignment vertical="top"/>
    </xf>
    <xf numFmtId="0" fontId="1" fillId="25" borderId="0">
      <alignment vertical="top"/>
    </xf>
    <xf numFmtId="0" fontId="20" fillId="25" borderId="0">
      <alignment vertical="top"/>
    </xf>
    <xf numFmtId="0" fontId="21" fillId="0" borderId="0" applyNumberFormat="0" applyFill="0" applyBorder="0" applyAlignment="0" applyProtection="0"/>
    <xf numFmtId="0" fontId="22" fillId="32" borderId="13" applyNumberFormat="0" applyProtection="0">
      <alignment vertical="center"/>
    </xf>
    <xf numFmtId="0" fontId="23" fillId="12" borderId="1" applyNumberFormat="0" applyAlignment="0" applyProtection="0"/>
    <xf numFmtId="0" fontId="23" fillId="9" borderId="1" applyNumberFormat="0" applyAlignment="0" applyProtection="0"/>
    <xf numFmtId="0" fontId="24" fillId="0" borderId="14" applyNumberFormat="0" applyFill="0" applyAlignment="0" applyProtection="0"/>
    <xf numFmtId="0" fontId="36" fillId="0" borderId="15" applyNumberFormat="0" applyFill="0" applyAlignment="0" applyProtection="0"/>
    <xf numFmtId="0" fontId="25" fillId="12" borderId="0" applyNumberFormat="0" applyBorder="0" applyAlignment="0" applyProtection="0"/>
    <xf numFmtId="0" fontId="37" fillId="12" borderId="0" applyNumberFormat="0" applyBorder="0" applyAlignment="0" applyProtection="0"/>
    <xf numFmtId="0" fontId="1" fillId="0" borderId="0"/>
    <xf numFmtId="0" fontId="1" fillId="7" borderId="16" applyNumberFormat="0" applyFont="0" applyAlignment="0" applyProtection="0"/>
    <xf numFmtId="0" fontId="1" fillId="7" borderId="16" applyNumberFormat="0" applyFont="0" applyAlignment="0" applyProtection="0"/>
    <xf numFmtId="0" fontId="1" fillId="7" borderId="16" applyNumberFormat="0" applyFont="0" applyAlignment="0" applyProtection="0"/>
    <xf numFmtId="166" fontId="26" fillId="33" borderId="17" applyNumberFormat="0">
      <alignment horizontal="center"/>
      <protection locked="0"/>
    </xf>
    <xf numFmtId="166" fontId="26" fillId="33" borderId="17" applyNumberFormat="0">
      <alignment horizontal="center"/>
      <protection locked="0"/>
    </xf>
    <xf numFmtId="166" fontId="26" fillId="33" borderId="17" applyNumberFormat="0">
      <alignment horizontal="center"/>
      <protection locked="0"/>
    </xf>
    <xf numFmtId="166" fontId="26" fillId="33" borderId="17" applyNumberFormat="0">
      <alignment horizontal="center"/>
      <protection locked="0"/>
    </xf>
    <xf numFmtId="166" fontId="26" fillId="33" borderId="17" applyNumberFormat="0">
      <alignment horizontal="center"/>
      <protection locked="0"/>
    </xf>
    <xf numFmtId="166" fontId="26" fillId="33" borderId="17" applyNumberFormat="0">
      <alignment horizontal="center"/>
      <protection locked="0"/>
    </xf>
    <xf numFmtId="0" fontId="27" fillId="26" borderId="18" applyNumberFormat="0" applyAlignment="0" applyProtection="0"/>
    <xf numFmtId="0" fontId="27" fillId="27" borderId="18"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8" fillId="34" borderId="0"/>
    <xf numFmtId="0" fontId="28" fillId="35" borderId="0" applyFont="0" applyAlignment="0"/>
    <xf numFmtId="166" fontId="29" fillId="0" borderId="17" applyNumberFormat="0" applyFill="0" applyBorder="0" applyAlignment="0" applyProtection="0">
      <alignment horizontal="center"/>
      <protection locked="0"/>
    </xf>
    <xf numFmtId="166" fontId="29" fillId="0" borderId="17" applyNumberFormat="0" applyFill="0" applyBorder="0" applyAlignment="0" applyProtection="0">
      <alignment horizontal="center"/>
      <protection locked="0"/>
    </xf>
    <xf numFmtId="166" fontId="29" fillId="0" borderId="17" applyNumberFormat="0" applyFill="0" applyBorder="0" applyAlignment="0" applyProtection="0">
      <alignment horizontal="center"/>
      <protection locked="0"/>
    </xf>
    <xf numFmtId="166" fontId="29" fillId="0" borderId="17" applyNumberFormat="0" applyFill="0" applyBorder="0" applyAlignment="0" applyProtection="0">
      <alignment horizontal="center"/>
      <protection locked="0"/>
    </xf>
    <xf numFmtId="0" fontId="30" fillId="0" borderId="0" applyNumberFormat="0" applyFill="0" applyBorder="0" applyAlignment="0" applyProtection="0"/>
    <xf numFmtId="0" fontId="38" fillId="0" borderId="0" applyNumberFormat="0" applyFill="0" applyBorder="0" applyAlignment="0" applyProtection="0"/>
    <xf numFmtId="0" fontId="31" fillId="0" borderId="19" applyNumberFormat="0" applyFill="0" applyAlignment="0" applyProtection="0"/>
    <xf numFmtId="0" fontId="31" fillId="0" borderId="20"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 fillId="0" borderId="0"/>
    <xf numFmtId="165" fontId="40" fillId="0" borderId="0" applyFont="0" applyFill="0" applyBorder="0" applyAlignment="0" applyProtection="0"/>
    <xf numFmtId="168" fontId="40" fillId="0" borderId="0" applyFont="0" applyFill="0" applyBorder="0" applyAlignment="0" applyProtection="0"/>
    <xf numFmtId="0" fontId="1" fillId="25" borderId="0">
      <alignment vertical="top"/>
    </xf>
    <xf numFmtId="165" fontId="1" fillId="0" borderId="0" applyFont="0" applyFill="0" applyBorder="0" applyAlignment="0" applyProtection="0"/>
    <xf numFmtId="0" fontId="1" fillId="0" borderId="0"/>
    <xf numFmtId="0" fontId="1" fillId="0" borderId="0"/>
    <xf numFmtId="0" fontId="1" fillId="7" borderId="16" applyNumberFormat="0" applyFont="0" applyAlignment="0" applyProtection="0"/>
    <xf numFmtId="9" fontId="1" fillId="0" borderId="0" applyFont="0" applyFill="0" applyBorder="0" applyAlignment="0" applyProtection="0"/>
    <xf numFmtId="164" fontId="1" fillId="0" borderId="0" applyFont="0" applyFill="0" applyBorder="0" applyAlignment="0" applyProtection="0"/>
    <xf numFmtId="0" fontId="2" fillId="0" borderId="0"/>
    <xf numFmtId="9" fontId="2" fillId="0" borderId="0" applyFont="0" applyFill="0" applyBorder="0" applyAlignment="0" applyProtection="0"/>
    <xf numFmtId="0" fontId="42" fillId="0" borderId="0" applyNumberFormat="0" applyFill="0" applyBorder="0" applyAlignment="0" applyProtection="0">
      <alignment vertical="top"/>
      <protection locked="0"/>
    </xf>
    <xf numFmtId="0" fontId="7" fillId="26" borderId="1" applyNumberFormat="0" applyAlignment="0" applyProtection="0"/>
    <xf numFmtId="0" fontId="32" fillId="27" borderId="1" applyNumberFormat="0" applyAlignment="0" applyProtection="0"/>
    <xf numFmtId="0" fontId="8" fillId="28" borderId="25" applyNumberFormat="0" applyAlignment="0" applyProtection="0"/>
    <xf numFmtId="0" fontId="8" fillId="28" borderId="25" applyNumberFormat="0" applyAlignment="0" applyProtection="0"/>
    <xf numFmtId="0" fontId="9" fillId="29" borderId="3" applyNumberFormat="0" applyBorder="0">
      <alignment horizontal="center"/>
    </xf>
    <xf numFmtId="0" fontId="9" fillId="29" borderId="3" applyNumberFormat="0" applyBorder="0">
      <alignment horizontal="center"/>
    </xf>
    <xf numFmtId="0" fontId="9" fillId="29" borderId="3" applyNumberFormat="0" applyBorder="0">
      <alignment horizontal="center"/>
    </xf>
    <xf numFmtId="0" fontId="23" fillId="12" borderId="1" applyNumberFormat="0" applyAlignment="0" applyProtection="0"/>
    <xf numFmtId="0" fontId="23" fillId="9" borderId="1" applyNumberFormat="0" applyAlignment="0" applyProtection="0"/>
    <xf numFmtId="0" fontId="1" fillId="7" borderId="16" applyNumberFormat="0" applyFont="0" applyAlignment="0" applyProtection="0"/>
    <xf numFmtId="0" fontId="1" fillId="7" borderId="16" applyNumberFormat="0" applyFont="0" applyAlignment="0" applyProtection="0"/>
    <xf numFmtId="0" fontId="1" fillId="7" borderId="16" applyNumberFormat="0" applyFont="0" applyAlignment="0" applyProtection="0"/>
    <xf numFmtId="0" fontId="1" fillId="7" borderId="16" applyNumberFormat="0" applyFont="0" applyAlignment="0" applyProtection="0"/>
    <xf numFmtId="166" fontId="26" fillId="33" borderId="17" applyNumberFormat="0">
      <alignment horizontal="center"/>
      <protection locked="0"/>
    </xf>
    <xf numFmtId="166" fontId="26" fillId="33" borderId="17" applyNumberFormat="0">
      <alignment horizontal="center"/>
      <protection locked="0"/>
    </xf>
    <xf numFmtId="166" fontId="26" fillId="33" borderId="17" applyNumberFormat="0">
      <alignment horizontal="center"/>
      <protection locked="0"/>
    </xf>
    <xf numFmtId="166" fontId="26" fillId="33" borderId="17" applyNumberFormat="0">
      <alignment horizontal="center"/>
      <protection locked="0"/>
    </xf>
    <xf numFmtId="0" fontId="27" fillId="26" borderId="18" applyNumberFormat="0" applyAlignment="0" applyProtection="0"/>
    <xf numFmtId="0" fontId="27" fillId="27" borderId="18" applyNumberFormat="0" applyAlignment="0" applyProtection="0"/>
    <xf numFmtId="166" fontId="29" fillId="0" borderId="17" applyNumberFormat="0" applyFill="0" applyBorder="0" applyAlignment="0" applyProtection="0">
      <alignment horizontal="center"/>
      <protection locked="0"/>
    </xf>
    <xf numFmtId="166" fontId="29" fillId="0" borderId="17" applyNumberFormat="0" applyFill="0" applyBorder="0" applyAlignment="0" applyProtection="0">
      <alignment horizontal="center"/>
      <protection locked="0"/>
    </xf>
    <xf numFmtId="166" fontId="29" fillId="0" borderId="17" applyNumberFormat="0" applyFill="0" applyBorder="0" applyAlignment="0" applyProtection="0">
      <alignment horizontal="center"/>
      <protection locked="0"/>
    </xf>
    <xf numFmtId="166" fontId="29" fillId="0" borderId="17" applyNumberFormat="0" applyFill="0" applyBorder="0" applyAlignment="0" applyProtection="0">
      <alignment horizontal="center"/>
      <protection locked="0"/>
    </xf>
    <xf numFmtId="0" fontId="31" fillId="0" borderId="19" applyNumberFormat="0" applyFill="0" applyAlignment="0" applyProtection="0"/>
    <xf numFmtId="0" fontId="31" fillId="0" borderId="20" applyNumberFormat="0" applyFill="0" applyAlignment="0" applyProtection="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3"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7"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7"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11"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6"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7" borderId="0" applyNumberFormat="0" applyBorder="0" applyAlignment="0" applyProtection="0"/>
    <xf numFmtId="0" fontId="1" fillId="25" borderId="0">
      <alignment vertical="top"/>
    </xf>
    <xf numFmtId="0" fontId="32" fillId="27" borderId="1"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3" fillId="0" borderId="0" applyNumberFormat="0" applyFill="0" applyBorder="0" applyAlignment="0" applyProtection="0">
      <alignment vertical="top"/>
      <protection locked="0"/>
    </xf>
    <xf numFmtId="0" fontId="23" fillId="9" borderId="1" applyNumberFormat="0" applyAlignment="0" applyProtection="0"/>
    <xf numFmtId="0" fontId="44" fillId="0" borderId="0"/>
    <xf numFmtId="0" fontId="45" fillId="0" borderId="0"/>
    <xf numFmtId="0" fontId="45" fillId="0" borderId="0"/>
    <xf numFmtId="0" fontId="1" fillId="0" borderId="0"/>
    <xf numFmtId="0" fontId="45" fillId="7" borderId="16" applyNumberFormat="0" applyFont="0" applyAlignment="0" applyProtection="0"/>
    <xf numFmtId="0" fontId="45" fillId="7" borderId="16" applyNumberFormat="0" applyFont="0" applyAlignment="0" applyProtection="0"/>
    <xf numFmtId="0" fontId="1" fillId="7" borderId="16" applyNumberFormat="0" applyFont="0" applyAlignment="0" applyProtection="0"/>
    <xf numFmtId="0" fontId="1" fillId="7" borderId="16" applyNumberFormat="0" applyFont="0" applyAlignment="0" applyProtection="0"/>
    <xf numFmtId="0" fontId="1" fillId="7" borderId="16" applyNumberFormat="0" applyFont="0" applyAlignment="0" applyProtection="0"/>
    <xf numFmtId="0" fontId="27" fillId="27" borderId="18" applyNumberFormat="0" applyAlignment="0" applyProtection="0"/>
    <xf numFmtId="9" fontId="45"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20" applyNumberFormat="0" applyFill="0" applyAlignment="0" applyProtection="0"/>
    <xf numFmtId="0" fontId="36" fillId="0" borderId="15" applyNumberFormat="0" applyFill="0" applyAlignment="0" applyProtection="0"/>
    <xf numFmtId="0" fontId="1" fillId="7" borderId="16" applyNumberFormat="0" applyFont="0" applyAlignment="0" applyProtection="0"/>
    <xf numFmtId="9" fontId="1" fillId="0" borderId="0" applyFont="0" applyFill="0" applyBorder="0" applyAlignment="0" applyProtection="0"/>
    <xf numFmtId="44" fontId="1"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cellStyleXfs>
  <cellXfs count="258">
    <xf numFmtId="0" fontId="0" fillId="0" borderId="0" xfId="0"/>
    <xf numFmtId="0" fontId="0" fillId="2" borderId="0" xfId="0" applyFill="1"/>
    <xf numFmtId="167" fontId="41" fillId="36" borderId="22" xfId="2" applyNumberFormat="1" applyFont="1" applyFill="1" applyBorder="1" applyAlignment="1">
      <alignment horizontal="right" vertical="center" indent="5"/>
    </xf>
    <xf numFmtId="167" fontId="46" fillId="37" borderId="23" xfId="103" applyNumberFormat="1" applyFont="1" applyFill="1" applyBorder="1" applyAlignment="1">
      <alignment horizontal="right" vertical="center" indent="5"/>
    </xf>
    <xf numFmtId="0" fontId="46" fillId="38" borderId="21" xfId="2" applyFont="1" applyFill="1" applyBorder="1" applyAlignment="1">
      <alignment horizontal="center" vertical="center"/>
    </xf>
    <xf numFmtId="0" fontId="47" fillId="39" borderId="4" xfId="0" applyFont="1" applyFill="1" applyBorder="1"/>
    <xf numFmtId="0" fontId="47" fillId="39" borderId="4" xfId="0" applyFont="1" applyFill="1" applyBorder="1" applyAlignment="1">
      <alignment horizontal="center"/>
    </xf>
    <xf numFmtId="0" fontId="48" fillId="40" borderId="4" xfId="0" applyFont="1" applyFill="1" applyBorder="1"/>
    <xf numFmtId="0" fontId="47" fillId="40" borderId="4" xfId="0" applyFont="1" applyFill="1" applyBorder="1"/>
    <xf numFmtId="0" fontId="47" fillId="40" borderId="4" xfId="0" applyFont="1" applyFill="1" applyBorder="1" applyAlignment="1">
      <alignment horizontal="center"/>
    </xf>
    <xf numFmtId="0" fontId="49" fillId="40" borderId="4" xfId="0" applyFont="1" applyFill="1" applyBorder="1" applyAlignment="1">
      <alignment horizontal="center"/>
    </xf>
    <xf numFmtId="0" fontId="49" fillId="0" borderId="4" xfId="0" applyFont="1" applyFill="1" applyBorder="1" applyAlignment="1"/>
    <xf numFmtId="0" fontId="47" fillId="0" borderId="4" xfId="0" applyFont="1" applyFill="1" applyBorder="1" applyAlignment="1"/>
    <xf numFmtId="0" fontId="47" fillId="0" borderId="4" xfId="0" applyFont="1" applyFill="1" applyBorder="1" applyAlignment="1">
      <alignment horizontal="center"/>
    </xf>
    <xf numFmtId="0" fontId="49" fillId="0" borderId="4" xfId="0" applyFont="1" applyFill="1" applyBorder="1"/>
    <xf numFmtId="0" fontId="49" fillId="0" borderId="4" xfId="0" applyFont="1" applyFill="1" applyBorder="1" applyAlignment="1">
      <alignment horizontal="center"/>
    </xf>
    <xf numFmtId="0" fontId="49" fillId="0" borderId="4" xfId="0" applyFont="1" applyBorder="1" applyAlignment="1">
      <alignment horizontal="center"/>
    </xf>
    <xf numFmtId="0" fontId="46" fillId="38" borderId="26" xfId="2" applyFont="1" applyFill="1" applyBorder="1" applyAlignment="1">
      <alignment horizontal="center" vertical="center"/>
    </xf>
    <xf numFmtId="0" fontId="41" fillId="36" borderId="22" xfId="2" applyFont="1" applyFill="1" applyBorder="1" applyAlignment="1">
      <alignment vertical="center"/>
    </xf>
    <xf numFmtId="0" fontId="46" fillId="37" borderId="23" xfId="2" applyFont="1" applyFill="1" applyBorder="1" applyAlignment="1">
      <alignment vertical="center"/>
    </xf>
    <xf numFmtId="4" fontId="41" fillId="36" borderId="22" xfId="2" applyNumberFormat="1" applyFont="1" applyFill="1" applyBorder="1" applyAlignment="1">
      <alignment horizontal="right" vertical="center" indent="5"/>
    </xf>
    <xf numFmtId="4" fontId="46" fillId="37" borderId="23" xfId="103" applyNumberFormat="1" applyFont="1" applyFill="1" applyBorder="1" applyAlignment="1">
      <alignment horizontal="right" vertical="center" indent="5"/>
    </xf>
    <xf numFmtId="4" fontId="0" fillId="2" borderId="0" xfId="0" applyNumberFormat="1" applyFill="1"/>
    <xf numFmtId="1" fontId="1" fillId="41" borderId="4" xfId="230" applyNumberFormat="1" applyFont="1" applyFill="1" applyBorder="1" applyAlignment="1" applyProtection="1">
      <alignment horizontal="center"/>
      <protection locked="0"/>
    </xf>
    <xf numFmtId="0" fontId="52" fillId="39" borderId="4" xfId="0" applyFont="1" applyFill="1" applyBorder="1" applyAlignment="1">
      <alignment horizontal="center" vertical="center"/>
    </xf>
    <xf numFmtId="1" fontId="50" fillId="0" borderId="28" xfId="0" applyNumberFormat="1" applyFont="1" applyBorder="1"/>
    <xf numFmtId="1" fontId="50" fillId="0" borderId="29" xfId="0" applyNumberFormat="1" applyFont="1" applyBorder="1"/>
    <xf numFmtId="169" fontId="0" fillId="2" borderId="4" xfId="0" applyNumberFormat="1" applyFill="1" applyBorder="1"/>
    <xf numFmtId="169" fontId="50" fillId="0" borderId="29" xfId="0" applyNumberFormat="1" applyFont="1" applyBorder="1"/>
    <xf numFmtId="169" fontId="50" fillId="42" borderId="29" xfId="0" applyNumberFormat="1" applyFont="1" applyFill="1" applyBorder="1"/>
    <xf numFmtId="170" fontId="50" fillId="0" borderId="29" xfId="0" applyNumberFormat="1" applyFont="1" applyBorder="1"/>
    <xf numFmtId="170" fontId="0" fillId="2" borderId="4" xfId="0" applyNumberFormat="1" applyFill="1" applyBorder="1"/>
    <xf numFmtId="170" fontId="0" fillId="2" borderId="0" xfId="0" applyNumberFormat="1" applyFill="1"/>
    <xf numFmtId="0" fontId="52" fillId="39" borderId="4" xfId="0" applyFont="1" applyFill="1" applyBorder="1" applyAlignment="1">
      <alignment horizontal="center"/>
    </xf>
    <xf numFmtId="0" fontId="53" fillId="2" borderId="0" xfId="0" applyFont="1" applyFill="1" applyBorder="1" applyAlignment="1">
      <alignment horizontal="center"/>
    </xf>
    <xf numFmtId="169" fontId="50" fillId="0" borderId="35" xfId="0" applyNumberFormat="1" applyFont="1" applyBorder="1"/>
    <xf numFmtId="169" fontId="0" fillId="2" borderId="0" xfId="0" applyNumberFormat="1" applyFill="1"/>
    <xf numFmtId="172" fontId="0" fillId="2" borderId="0" xfId="0" applyNumberFormat="1" applyFill="1"/>
    <xf numFmtId="1" fontId="50" fillId="0" borderId="28" xfId="0" applyNumberFormat="1" applyFont="1" applyBorder="1" applyAlignment="1">
      <alignment horizontal="center" vertical="center"/>
    </xf>
    <xf numFmtId="1" fontId="50" fillId="0" borderId="29" xfId="0" applyNumberFormat="1" applyFont="1" applyBorder="1" applyAlignment="1">
      <alignment horizontal="center"/>
    </xf>
    <xf numFmtId="171" fontId="50" fillId="0" borderId="29" xfId="0" applyNumberFormat="1" applyFont="1" applyBorder="1" applyAlignment="1">
      <alignment horizontal="center"/>
    </xf>
    <xf numFmtId="0" fontId="52" fillId="39" borderId="4" xfId="0" applyFont="1" applyFill="1" applyBorder="1" applyAlignment="1">
      <alignment horizontal="center" vertical="center"/>
    </xf>
    <xf numFmtId="173" fontId="41" fillId="36" borderId="22" xfId="2" applyNumberFormat="1" applyFont="1" applyFill="1" applyBorder="1" applyAlignment="1">
      <alignment horizontal="right" vertical="center" indent="5"/>
    </xf>
    <xf numFmtId="0" fontId="52" fillId="39" borderId="4" xfId="0" applyFont="1" applyFill="1" applyBorder="1" applyAlignment="1">
      <alignment horizontal="center" vertical="center"/>
    </xf>
    <xf numFmtId="170" fontId="41" fillId="36" borderId="24" xfId="2" applyNumberFormat="1" applyFont="1" applyFill="1" applyBorder="1" applyAlignment="1">
      <alignment horizontal="right" vertical="center" indent="5"/>
    </xf>
    <xf numFmtId="170" fontId="41" fillId="36" borderId="22" xfId="2" applyNumberFormat="1" applyFont="1" applyFill="1" applyBorder="1" applyAlignment="1">
      <alignment horizontal="right" vertical="center" indent="5"/>
    </xf>
    <xf numFmtId="0" fontId="0" fillId="2" borderId="0" xfId="0" applyFill="1" applyBorder="1"/>
    <xf numFmtId="0" fontId="54" fillId="2" borderId="0" xfId="0" applyFont="1" applyFill="1"/>
    <xf numFmtId="0" fontId="49" fillId="0" borderId="0" xfId="0" applyFont="1" applyAlignment="1">
      <alignment wrapText="1"/>
    </xf>
    <xf numFmtId="0" fontId="0" fillId="2" borderId="0" xfId="0" applyFill="1" applyAlignment="1">
      <alignment wrapText="1"/>
    </xf>
    <xf numFmtId="0" fontId="0" fillId="43" borderId="0" xfId="0" applyFill="1"/>
    <xf numFmtId="0" fontId="56" fillId="43" borderId="0" xfId="0" applyFont="1" applyFill="1" applyAlignment="1">
      <alignment horizontal="center" vertical="center" readingOrder="1"/>
    </xf>
    <xf numFmtId="173" fontId="41" fillId="36" borderId="36" xfId="2" applyNumberFormat="1" applyFont="1" applyFill="1" applyBorder="1" applyAlignment="1">
      <alignment horizontal="right" vertical="center" indent="5"/>
    </xf>
    <xf numFmtId="169" fontId="41" fillId="36" borderId="24" xfId="2" applyNumberFormat="1" applyFont="1" applyFill="1" applyBorder="1" applyAlignment="1">
      <alignment horizontal="right" vertical="center" indent="5"/>
    </xf>
    <xf numFmtId="0" fontId="46" fillId="38" borderId="38" xfId="2" applyFont="1" applyFill="1" applyBorder="1" applyAlignment="1">
      <alignment horizontal="center" vertical="center"/>
    </xf>
    <xf numFmtId="0" fontId="41" fillId="36" borderId="39" xfId="2" applyFont="1" applyFill="1" applyBorder="1" applyAlignment="1">
      <alignment vertical="center"/>
    </xf>
    <xf numFmtId="0" fontId="46" fillId="37" borderId="37" xfId="2" applyFont="1" applyFill="1" applyBorder="1" applyAlignment="1">
      <alignment vertical="center"/>
    </xf>
    <xf numFmtId="0" fontId="58" fillId="0" borderId="0" xfId="0" applyFont="1"/>
    <xf numFmtId="0" fontId="0" fillId="2" borderId="4" xfId="0" applyFill="1" applyBorder="1"/>
    <xf numFmtId="170" fontId="41" fillId="36" borderId="40" xfId="2" applyNumberFormat="1" applyFont="1" applyFill="1" applyBorder="1" applyAlignment="1">
      <alignment horizontal="right" vertical="center" indent="5"/>
    </xf>
    <xf numFmtId="4" fontId="46" fillId="37" borderId="37" xfId="103" applyNumberFormat="1" applyFont="1" applyFill="1" applyBorder="1" applyAlignment="1">
      <alignment horizontal="right" vertical="center" indent="5"/>
    </xf>
    <xf numFmtId="173" fontId="41" fillId="36" borderId="39" xfId="2" applyNumberFormat="1" applyFont="1" applyFill="1" applyBorder="1" applyAlignment="1">
      <alignment horizontal="right" vertical="center" indent="5"/>
    </xf>
    <xf numFmtId="167" fontId="46" fillId="37" borderId="37" xfId="103" applyNumberFormat="1" applyFont="1" applyFill="1" applyBorder="1" applyAlignment="1">
      <alignment horizontal="right" vertical="center" indent="5"/>
    </xf>
    <xf numFmtId="1" fontId="41" fillId="36" borderId="24" xfId="2" applyNumberFormat="1" applyFont="1" applyFill="1" applyBorder="1" applyAlignment="1">
      <alignment horizontal="right" vertical="center" indent="5"/>
    </xf>
    <xf numFmtId="3" fontId="41" fillId="36" borderId="22" xfId="2" applyNumberFormat="1" applyFont="1" applyFill="1" applyBorder="1" applyAlignment="1">
      <alignment horizontal="right" vertical="center" indent="5"/>
    </xf>
    <xf numFmtId="4" fontId="41" fillId="36" borderId="41" xfId="2" applyNumberFormat="1" applyFont="1" applyFill="1" applyBorder="1" applyAlignment="1">
      <alignment horizontal="right" vertical="center" indent="5"/>
    </xf>
    <xf numFmtId="0" fontId="41" fillId="36" borderId="41" xfId="2" applyFont="1" applyFill="1" applyBorder="1" applyAlignment="1">
      <alignment horizontal="center" vertical="center"/>
    </xf>
    <xf numFmtId="0" fontId="0" fillId="2" borderId="42" xfId="0" applyFill="1" applyBorder="1"/>
    <xf numFmtId="0" fontId="59" fillId="2" borderId="0" xfId="0" applyFont="1" applyFill="1"/>
    <xf numFmtId="2" fontId="1" fillId="41" borderId="4" xfId="230" applyNumberFormat="1" applyFont="1" applyFill="1" applyBorder="1" applyAlignment="1" applyProtection="1">
      <alignment horizontal="center"/>
      <protection locked="0"/>
    </xf>
    <xf numFmtId="1" fontId="0" fillId="2" borderId="4" xfId="0" applyNumberFormat="1" applyFill="1" applyBorder="1" applyAlignment="1">
      <alignment horizontal="center" vertical="center"/>
    </xf>
    <xf numFmtId="169" fontId="49" fillId="0" borderId="4" xfId="0" applyNumberFormat="1" applyFont="1" applyFill="1" applyBorder="1"/>
    <xf numFmtId="2" fontId="49" fillId="0" borderId="4" xfId="0" applyNumberFormat="1" applyFont="1" applyFill="1" applyBorder="1"/>
    <xf numFmtId="2" fontId="1" fillId="41" borderId="4" xfId="230" applyNumberFormat="1" applyFont="1" applyFill="1" applyBorder="1" applyAlignment="1" applyProtection="1">
      <alignment horizontal="center" vertical="center" wrapText="1"/>
      <protection locked="0"/>
    </xf>
    <xf numFmtId="169" fontId="50" fillId="42" borderId="35" xfId="0" applyNumberFormat="1" applyFont="1" applyFill="1" applyBorder="1"/>
    <xf numFmtId="169" fontId="50" fillId="41" borderId="29" xfId="0" applyNumberFormat="1" applyFont="1" applyFill="1" applyBorder="1"/>
    <xf numFmtId="169" fontId="50" fillId="41" borderId="35" xfId="0" applyNumberFormat="1" applyFont="1" applyFill="1" applyBorder="1"/>
    <xf numFmtId="169" fontId="50" fillId="2" borderId="29" xfId="0" applyNumberFormat="1" applyFont="1" applyFill="1" applyBorder="1"/>
    <xf numFmtId="169" fontId="50" fillId="2" borderId="35" xfId="0" applyNumberFormat="1" applyFont="1" applyFill="1" applyBorder="1"/>
    <xf numFmtId="170" fontId="50" fillId="41" borderId="29" xfId="0" applyNumberFormat="1" applyFont="1" applyFill="1" applyBorder="1"/>
    <xf numFmtId="9" fontId="1" fillId="41" borderId="4" xfId="230" applyNumberFormat="1" applyFont="1" applyFill="1" applyBorder="1" applyAlignment="1" applyProtection="1">
      <alignment horizontal="center"/>
      <protection locked="0"/>
    </xf>
    <xf numFmtId="1" fontId="49" fillId="0" borderId="4" xfId="0" applyNumberFormat="1" applyFont="1" applyFill="1" applyBorder="1"/>
    <xf numFmtId="169" fontId="49" fillId="2" borderId="4" xfId="0" applyNumberFormat="1" applyFont="1" applyFill="1" applyBorder="1" applyAlignment="1">
      <alignment horizontal="center"/>
    </xf>
    <xf numFmtId="169" fontId="49" fillId="0" borderId="4" xfId="0" applyNumberFormat="1" applyFont="1" applyBorder="1" applyAlignment="1">
      <alignment horizontal="center"/>
    </xf>
    <xf numFmtId="169" fontId="0" fillId="2" borderId="0" xfId="0" applyNumberFormat="1" applyFill="1" applyBorder="1" applyAlignment="1">
      <alignment horizontal="center" vertical="center"/>
    </xf>
    <xf numFmtId="170" fontId="0" fillId="2" borderId="4" xfId="231" applyNumberFormat="1" applyFont="1" applyFill="1" applyBorder="1"/>
    <xf numFmtId="0" fontId="52" fillId="39" borderId="4" xfId="0" applyFont="1" applyFill="1" applyBorder="1" applyAlignment="1">
      <alignment horizontal="center" wrapText="1"/>
    </xf>
    <xf numFmtId="2" fontId="49" fillId="0" borderId="44" xfId="0" applyNumberFormat="1" applyFont="1" applyFill="1" applyBorder="1"/>
    <xf numFmtId="0" fontId="52" fillId="39" borderId="4" xfId="0" applyFont="1" applyFill="1" applyBorder="1" applyAlignment="1">
      <alignment horizontal="center" vertical="center" wrapText="1"/>
    </xf>
    <xf numFmtId="0" fontId="49" fillId="2" borderId="4" xfId="0" applyFont="1" applyFill="1" applyBorder="1" applyAlignment="1">
      <alignment horizontal="center" vertical="center"/>
    </xf>
    <xf numFmtId="170" fontId="49" fillId="0" borderId="44" xfId="0" applyNumberFormat="1" applyFont="1" applyFill="1" applyBorder="1"/>
    <xf numFmtId="0" fontId="49" fillId="38" borderId="30" xfId="0" applyFont="1" applyFill="1" applyBorder="1" applyAlignment="1">
      <alignment horizontal="center" vertical="center"/>
    </xf>
    <xf numFmtId="170" fontId="49" fillId="0" borderId="4" xfId="0" applyNumberFormat="1" applyFont="1" applyFill="1" applyBorder="1" applyAlignment="1">
      <alignment horizontal="center"/>
    </xf>
    <xf numFmtId="2" fontId="49" fillId="0" borderId="4" xfId="0" applyNumberFormat="1" applyFont="1" applyFill="1" applyBorder="1" applyAlignment="1">
      <alignment horizontal="center"/>
    </xf>
    <xf numFmtId="0" fontId="49" fillId="0" borderId="29" xfId="0" applyFont="1" applyFill="1" applyBorder="1" applyAlignment="1">
      <alignment horizontal="center"/>
    </xf>
    <xf numFmtId="170" fontId="49" fillId="0" borderId="29" xfId="0" applyNumberFormat="1" applyFont="1" applyFill="1" applyBorder="1" applyAlignment="1">
      <alignment horizontal="center"/>
    </xf>
    <xf numFmtId="170" fontId="49" fillId="0" borderId="28" xfId="0" applyNumberFormat="1" applyFont="1" applyBorder="1" applyAlignment="1">
      <alignment horizontal="left"/>
    </xf>
    <xf numFmtId="9" fontId="60" fillId="0" borderId="45" xfId="230" applyFont="1" applyBorder="1"/>
    <xf numFmtId="170" fontId="49" fillId="0" borderId="29" xfId="0" applyNumberFormat="1" applyFont="1" applyBorder="1" applyAlignment="1">
      <alignment horizontal="left"/>
    </xf>
    <xf numFmtId="9" fontId="60" fillId="0" borderId="46" xfId="230" applyFont="1" applyBorder="1"/>
    <xf numFmtId="170" fontId="49" fillId="0" borderId="47" xfId="0" applyNumberFormat="1" applyFont="1" applyBorder="1" applyAlignment="1">
      <alignment horizontal="left"/>
    </xf>
    <xf numFmtId="9" fontId="60" fillId="0" borderId="48" xfId="230" applyFont="1" applyBorder="1"/>
    <xf numFmtId="170" fontId="49" fillId="0" borderId="31" xfId="0" applyNumberFormat="1" applyFont="1" applyBorder="1"/>
    <xf numFmtId="10" fontId="49" fillId="0" borderId="4" xfId="230" applyNumberFormat="1" applyFont="1" applyBorder="1"/>
    <xf numFmtId="170" fontId="60" fillId="0" borderId="28" xfId="0" applyNumberFormat="1" applyFont="1" applyBorder="1"/>
    <xf numFmtId="170" fontId="60" fillId="0" borderId="45" xfId="0" applyNumberFormat="1" applyFont="1" applyBorder="1"/>
    <xf numFmtId="0" fontId="49" fillId="0" borderId="45" xfId="0" applyFont="1" applyBorder="1"/>
    <xf numFmtId="170" fontId="60" fillId="0" borderId="29" xfId="0" applyNumberFormat="1" applyFont="1" applyBorder="1"/>
    <xf numFmtId="170" fontId="60" fillId="0" borderId="46" xfId="0" applyNumberFormat="1" applyFont="1" applyBorder="1"/>
    <xf numFmtId="0" fontId="49" fillId="0" borderId="46" xfId="0" applyFont="1" applyBorder="1"/>
    <xf numFmtId="2" fontId="49" fillId="0" borderId="29" xfId="0" applyNumberFormat="1" applyFont="1" applyFill="1" applyBorder="1" applyAlignment="1">
      <alignment horizontal="center"/>
    </xf>
    <xf numFmtId="0" fontId="47" fillId="38" borderId="30" xfId="0" applyFont="1" applyFill="1" applyBorder="1" applyAlignment="1">
      <alignment vertical="center"/>
    </xf>
    <xf numFmtId="170" fontId="49" fillId="0" borderId="4" xfId="231" applyNumberFormat="1" applyFont="1" applyBorder="1" applyAlignment="1">
      <alignment vertical="center" wrapText="1"/>
    </xf>
    <xf numFmtId="0" fontId="61" fillId="0" borderId="0" xfId="0" applyFont="1" applyFill="1" applyBorder="1"/>
    <xf numFmtId="170" fontId="49" fillId="0" borderId="0" xfId="0" applyNumberFormat="1" applyFont="1" applyFill="1" applyBorder="1"/>
    <xf numFmtId="170" fontId="49" fillId="0" borderId="0" xfId="0" applyNumberFormat="1" applyFont="1" applyFill="1" applyBorder="1" applyAlignment="1">
      <alignment horizontal="center"/>
    </xf>
    <xf numFmtId="0" fontId="49" fillId="0" borderId="0" xfId="0" applyFont="1" applyFill="1" applyBorder="1" applyAlignment="1">
      <alignment horizontal="center"/>
    </xf>
    <xf numFmtId="0" fontId="49" fillId="2" borderId="0" xfId="0" applyFont="1" applyFill="1"/>
    <xf numFmtId="0" fontId="49" fillId="0" borderId="0" xfId="0" applyFont="1" applyFill="1" applyBorder="1"/>
    <xf numFmtId="0" fontId="47" fillId="38" borderId="4" xfId="0" applyFont="1" applyFill="1" applyBorder="1" applyAlignment="1">
      <alignment horizontal="center" vertical="center" wrapText="1"/>
    </xf>
    <xf numFmtId="0" fontId="49" fillId="44" borderId="4" xfId="0" applyFont="1" applyFill="1" applyBorder="1"/>
    <xf numFmtId="170" fontId="49" fillId="44" borderId="4" xfId="0" applyNumberFormat="1" applyFont="1" applyFill="1" applyBorder="1"/>
    <xf numFmtId="170" fontId="49" fillId="44" borderId="4" xfId="0" applyNumberFormat="1" applyFont="1" applyFill="1" applyBorder="1" applyAlignment="1">
      <alignment horizontal="center"/>
    </xf>
    <xf numFmtId="0" fontId="49" fillId="0" borderId="0" xfId="0" applyFont="1"/>
    <xf numFmtId="0" fontId="61" fillId="0" borderId="0" xfId="0" applyFont="1" applyFill="1" applyBorder="1" applyAlignment="1">
      <alignment vertical="center"/>
    </xf>
    <xf numFmtId="0" fontId="52" fillId="39" borderId="21" xfId="0" applyFont="1" applyFill="1" applyBorder="1" applyAlignment="1">
      <alignment horizontal="center"/>
    </xf>
    <xf numFmtId="0" fontId="49" fillId="2" borderId="4" xfId="0" applyFont="1" applyFill="1" applyBorder="1"/>
    <xf numFmtId="170" fontId="49" fillId="2" borderId="4" xfId="0" applyNumberFormat="1" applyFont="1" applyFill="1" applyBorder="1"/>
    <xf numFmtId="2" fontId="49" fillId="2" borderId="4" xfId="0" applyNumberFormat="1" applyFont="1" applyFill="1" applyBorder="1"/>
    <xf numFmtId="7" fontId="49" fillId="2" borderId="4" xfId="0" applyNumberFormat="1" applyFont="1" applyFill="1" applyBorder="1"/>
    <xf numFmtId="0" fontId="49" fillId="0" borderId="4" xfId="0" applyFont="1" applyBorder="1"/>
    <xf numFmtId="170" fontId="49" fillId="0" borderId="4" xfId="231" applyNumberFormat="1" applyFont="1" applyBorder="1"/>
    <xf numFmtId="0" fontId="62" fillId="2" borderId="0" xfId="0" applyFont="1" applyFill="1"/>
    <xf numFmtId="7" fontId="49" fillId="0" borderId="0" xfId="0" applyNumberFormat="1" applyFont="1" applyFill="1" applyBorder="1"/>
    <xf numFmtId="174" fontId="49" fillId="0" borderId="0" xfId="0" applyNumberFormat="1" applyFont="1" applyFill="1" applyBorder="1" applyAlignment="1">
      <alignment horizontal="center"/>
    </xf>
    <xf numFmtId="0" fontId="47" fillId="38" borderId="21" xfId="0" applyFont="1" applyFill="1" applyBorder="1" applyAlignment="1">
      <alignment vertical="center" wrapText="1"/>
    </xf>
    <xf numFmtId="0" fontId="47" fillId="38" borderId="4" xfId="0" applyFont="1" applyFill="1" applyBorder="1"/>
    <xf numFmtId="0" fontId="47" fillId="38" borderId="30" xfId="0" applyFont="1" applyFill="1" applyBorder="1" applyAlignment="1">
      <alignment horizontal="center" vertical="center"/>
    </xf>
    <xf numFmtId="169" fontId="49" fillId="44" borderId="4" xfId="0" applyNumberFormat="1" applyFont="1" applyFill="1" applyBorder="1" applyAlignment="1">
      <alignment horizontal="center"/>
    </xf>
    <xf numFmtId="170" fontId="49" fillId="0" borderId="0" xfId="0" applyNumberFormat="1" applyFont="1"/>
    <xf numFmtId="0" fontId="63" fillId="2" borderId="0" xfId="0" applyFont="1" applyFill="1"/>
    <xf numFmtId="0" fontId="0" fillId="2" borderId="3" xfId="0" applyFill="1" applyBorder="1"/>
    <xf numFmtId="0" fontId="0" fillId="2" borderId="49" xfId="0" applyFill="1" applyBorder="1"/>
    <xf numFmtId="0" fontId="0" fillId="2" borderId="50" xfId="0" applyFill="1" applyBorder="1"/>
    <xf numFmtId="0" fontId="0" fillId="2" borderId="51" xfId="0" applyFill="1" applyBorder="1"/>
    <xf numFmtId="0" fontId="0" fillId="2" borderId="52" xfId="0" applyFill="1" applyBorder="1"/>
    <xf numFmtId="0" fontId="0" fillId="2" borderId="32" xfId="0" applyFill="1" applyBorder="1"/>
    <xf numFmtId="0" fontId="0" fillId="2" borderId="27" xfId="0" applyFill="1" applyBorder="1"/>
    <xf numFmtId="0" fontId="0" fillId="2" borderId="34" xfId="0" applyFill="1" applyBorder="1"/>
    <xf numFmtId="0" fontId="64" fillId="0" borderId="0" xfId="0" applyFont="1" applyAlignment="1"/>
    <xf numFmtId="0" fontId="65" fillId="0" borderId="0" xfId="0" applyFont="1"/>
    <xf numFmtId="0" fontId="65" fillId="43" borderId="0" xfId="0" applyFont="1" applyFill="1"/>
    <xf numFmtId="0" fontId="66" fillId="43" borderId="0" xfId="0" applyFont="1" applyFill="1" applyAlignment="1">
      <alignment horizontal="center" vertical="center" readingOrder="1"/>
    </xf>
    <xf numFmtId="0" fontId="67" fillId="38" borderId="26" xfId="2" applyFont="1" applyFill="1" applyBorder="1" applyAlignment="1">
      <alignment horizontal="center" vertical="center"/>
    </xf>
    <xf numFmtId="2" fontId="0" fillId="2" borderId="4" xfId="0" applyNumberFormat="1" applyFill="1" applyBorder="1" applyAlignment="1">
      <alignment horizontal="center" vertical="center"/>
    </xf>
    <xf numFmtId="170" fontId="0" fillId="2" borderId="4" xfId="0" applyNumberFormat="1" applyFont="1" applyFill="1" applyBorder="1"/>
    <xf numFmtId="169" fontId="0" fillId="2" borderId="4" xfId="0" applyNumberFormat="1" applyFont="1" applyFill="1" applyBorder="1"/>
    <xf numFmtId="169" fontId="0" fillId="2" borderId="4" xfId="231" applyNumberFormat="1" applyFont="1" applyFill="1" applyBorder="1"/>
    <xf numFmtId="0" fontId="68" fillId="0" borderId="4" xfId="0" applyFont="1" applyBorder="1" applyAlignment="1">
      <alignment horizontal="center"/>
    </xf>
    <xf numFmtId="0" fontId="0" fillId="0" borderId="4" xfId="0" applyNumberFormat="1" applyBorder="1"/>
    <xf numFmtId="170" fontId="0" fillId="0" borderId="4" xfId="0" applyNumberFormat="1" applyBorder="1"/>
    <xf numFmtId="170" fontId="0" fillId="0" borderId="4" xfId="0" applyNumberFormat="1" applyFont="1" applyBorder="1"/>
    <xf numFmtId="0" fontId="46" fillId="38" borderId="30" xfId="2" applyFont="1" applyFill="1" applyBorder="1" applyAlignment="1">
      <alignment horizontal="center" vertical="center"/>
    </xf>
    <xf numFmtId="0" fontId="46" fillId="38" borderId="33" xfId="2" applyFont="1" applyFill="1" applyBorder="1" applyAlignment="1">
      <alignment horizontal="center" vertical="center"/>
    </xf>
    <xf numFmtId="0" fontId="46" fillId="38" borderId="31" xfId="2" applyFont="1" applyFill="1" applyBorder="1" applyAlignment="1">
      <alignment horizontal="center" vertical="center"/>
    </xf>
    <xf numFmtId="0" fontId="63" fillId="2" borderId="4" xfId="0" applyFont="1" applyFill="1" applyBorder="1"/>
    <xf numFmtId="0" fontId="70" fillId="2" borderId="0" xfId="0" applyFont="1" applyFill="1"/>
    <xf numFmtId="0" fontId="71" fillId="2" borderId="0" xfId="0" applyFont="1" applyFill="1"/>
    <xf numFmtId="0" fontId="46" fillId="2" borderId="38" xfId="2" applyFont="1" applyFill="1" applyBorder="1" applyAlignment="1">
      <alignment horizontal="center" vertical="center"/>
    </xf>
    <xf numFmtId="0" fontId="41" fillId="2" borderId="22" xfId="2" applyFont="1" applyFill="1" applyBorder="1" applyAlignment="1">
      <alignment vertical="center"/>
    </xf>
    <xf numFmtId="170" fontId="41" fillId="2" borderId="22" xfId="2" applyNumberFormat="1" applyFont="1" applyFill="1" applyBorder="1" applyAlignment="1">
      <alignment horizontal="right" vertical="center" indent="5"/>
    </xf>
    <xf numFmtId="0" fontId="41" fillId="2" borderId="39" xfId="2" applyFont="1" applyFill="1" applyBorder="1" applyAlignment="1">
      <alignment vertical="center"/>
    </xf>
    <xf numFmtId="4" fontId="41" fillId="2" borderId="22" xfId="2" applyNumberFormat="1" applyFont="1" applyFill="1" applyBorder="1" applyAlignment="1">
      <alignment horizontal="right" vertical="center" indent="5"/>
    </xf>
    <xf numFmtId="2" fontId="41" fillId="2" borderId="22" xfId="2" applyNumberFormat="1" applyFont="1" applyFill="1" applyBorder="1" applyAlignment="1">
      <alignment horizontal="right" vertical="center" indent="5"/>
    </xf>
    <xf numFmtId="0" fontId="46" fillId="2" borderId="26" xfId="2" applyFont="1" applyFill="1" applyBorder="1" applyAlignment="1">
      <alignment horizontal="center" vertical="center"/>
    </xf>
    <xf numFmtId="4" fontId="41" fillId="2" borderId="4" xfId="2" applyNumberFormat="1" applyFont="1" applyFill="1" applyBorder="1" applyAlignment="1">
      <alignment horizontal="right" vertical="center" indent="5"/>
    </xf>
    <xf numFmtId="170" fontId="52" fillId="39" borderId="4" xfId="0" applyNumberFormat="1" applyFont="1" applyFill="1" applyBorder="1" applyAlignment="1">
      <alignment horizontal="center" vertical="center" wrapText="1"/>
    </xf>
    <xf numFmtId="170" fontId="52" fillId="39" borderId="4" xfId="0" applyNumberFormat="1" applyFont="1" applyFill="1" applyBorder="1" applyAlignment="1">
      <alignment horizontal="center" vertical="center"/>
    </xf>
    <xf numFmtId="2" fontId="60" fillId="0" borderId="46" xfId="230" applyNumberFormat="1" applyFont="1" applyBorder="1"/>
    <xf numFmtId="170" fontId="60" fillId="0" borderId="46" xfId="230" applyNumberFormat="1" applyFont="1" applyBorder="1"/>
    <xf numFmtId="0" fontId="49" fillId="41" borderId="4" xfId="0" applyFont="1" applyFill="1" applyBorder="1" applyAlignment="1">
      <alignment horizontal="center"/>
    </xf>
    <xf numFmtId="0" fontId="49" fillId="41" borderId="4" xfId="0" applyFont="1" applyFill="1" applyBorder="1"/>
    <xf numFmtId="0" fontId="72" fillId="2" borderId="27" xfId="0" applyFont="1" applyFill="1" applyBorder="1"/>
    <xf numFmtId="175" fontId="1" fillId="41" borderId="4" xfId="230" applyNumberFormat="1" applyFont="1" applyFill="1" applyBorder="1" applyAlignment="1" applyProtection="1">
      <alignment horizontal="center"/>
      <protection locked="0"/>
    </xf>
    <xf numFmtId="0" fontId="73" fillId="38" borderId="53" xfId="0" applyFont="1" applyFill="1" applyBorder="1" applyAlignment="1">
      <alignment horizontal="center" vertical="center"/>
    </xf>
    <xf numFmtId="0" fontId="49" fillId="46" borderId="54" xfId="0" applyFont="1" applyFill="1" applyBorder="1" applyAlignment="1">
      <alignment horizontal="left" vertical="center"/>
    </xf>
    <xf numFmtId="169" fontId="49" fillId="46" borderId="54" xfId="0" applyNumberFormat="1" applyFont="1" applyFill="1" applyBorder="1" applyAlignment="1">
      <alignment horizontal="left" vertical="center"/>
    </xf>
    <xf numFmtId="0" fontId="73" fillId="38" borderId="55" xfId="0" applyFont="1" applyFill="1" applyBorder="1" applyAlignment="1">
      <alignment horizontal="center" vertical="center"/>
    </xf>
    <xf numFmtId="0" fontId="73" fillId="38" borderId="56" xfId="0" applyFont="1" applyFill="1" applyBorder="1" applyAlignment="1">
      <alignment horizontal="center" vertical="center"/>
    </xf>
    <xf numFmtId="0" fontId="74" fillId="46" borderId="54" xfId="0" applyFont="1" applyFill="1" applyBorder="1" applyAlignment="1">
      <alignment horizontal="left" vertical="center"/>
    </xf>
    <xf numFmtId="8" fontId="74" fillId="46" borderId="57" xfId="0" applyNumberFormat="1" applyFont="1" applyFill="1" applyBorder="1" applyAlignment="1">
      <alignment horizontal="right" vertical="center"/>
    </xf>
    <xf numFmtId="0" fontId="49" fillId="46" borderId="58" xfId="0" applyFont="1" applyFill="1" applyBorder="1" applyAlignment="1">
      <alignment horizontal="justify" vertical="center"/>
    </xf>
    <xf numFmtId="0" fontId="49" fillId="46" borderId="57" xfId="0" applyFont="1" applyFill="1" applyBorder="1" applyAlignment="1">
      <alignment horizontal="justify" vertical="center"/>
    </xf>
    <xf numFmtId="0" fontId="74" fillId="46" borderId="57" xfId="0" applyFont="1" applyFill="1" applyBorder="1" applyAlignment="1">
      <alignment horizontal="center" vertical="center"/>
    </xf>
    <xf numFmtId="0" fontId="46" fillId="2" borderId="3" xfId="2" applyFont="1" applyFill="1" applyBorder="1" applyAlignment="1">
      <alignment horizontal="center" vertical="center"/>
    </xf>
    <xf numFmtId="0" fontId="0" fillId="0" borderId="3" xfId="0" applyBorder="1"/>
    <xf numFmtId="0" fontId="0" fillId="0" borderId="50" xfId="0" applyBorder="1"/>
    <xf numFmtId="0" fontId="0" fillId="0" borderId="51" xfId="0" applyBorder="1"/>
    <xf numFmtId="0" fontId="0" fillId="0" borderId="32" xfId="0" applyBorder="1"/>
    <xf numFmtId="0" fontId="0" fillId="0" borderId="21" xfId="0" applyBorder="1"/>
    <xf numFmtId="0" fontId="0" fillId="0" borderId="43" xfId="0" applyBorder="1"/>
    <xf numFmtId="0" fontId="0" fillId="0" borderId="44" xfId="0" applyBorder="1"/>
    <xf numFmtId="0" fontId="0" fillId="0" borderId="4" xfId="0" applyBorder="1"/>
    <xf numFmtId="1" fontId="41" fillId="36" borderId="22" xfId="2" applyNumberFormat="1" applyFont="1" applyFill="1" applyBorder="1" applyAlignment="1">
      <alignment horizontal="right" vertical="center" indent="5"/>
    </xf>
    <xf numFmtId="4" fontId="63" fillId="2" borderId="4" xfId="0" applyNumberFormat="1" applyFont="1" applyFill="1" applyBorder="1"/>
    <xf numFmtId="2" fontId="0" fillId="2" borderId="0" xfId="0" applyNumberFormat="1" applyFill="1"/>
    <xf numFmtId="43" fontId="0" fillId="2" borderId="0" xfId="232" applyFont="1" applyFill="1"/>
    <xf numFmtId="0" fontId="63" fillId="2" borderId="0" xfId="0" applyFont="1" applyFill="1" applyBorder="1"/>
    <xf numFmtId="2" fontId="0" fillId="2" borderId="0" xfId="232" applyNumberFormat="1" applyFont="1" applyFill="1"/>
    <xf numFmtId="43" fontId="0" fillId="2" borderId="4" xfId="232" applyFont="1" applyFill="1" applyBorder="1"/>
    <xf numFmtId="170" fontId="63" fillId="2" borderId="4" xfId="0" applyNumberFormat="1" applyFont="1" applyFill="1" applyBorder="1"/>
    <xf numFmtId="170" fontId="0" fillId="2" borderId="4" xfId="232" applyNumberFormat="1" applyFont="1" applyFill="1" applyBorder="1"/>
    <xf numFmtId="176" fontId="41" fillId="2" borderId="22" xfId="2" applyNumberFormat="1" applyFont="1" applyFill="1" applyBorder="1" applyAlignment="1">
      <alignment horizontal="right" vertical="center" indent="5"/>
    </xf>
    <xf numFmtId="177" fontId="41" fillId="2" borderId="24" xfId="2" applyNumberFormat="1" applyFont="1" applyFill="1" applyBorder="1" applyAlignment="1">
      <alignment horizontal="right" vertical="center" indent="5"/>
    </xf>
    <xf numFmtId="179" fontId="0" fillId="2" borderId="4" xfId="0" applyNumberFormat="1" applyFont="1" applyFill="1" applyBorder="1"/>
    <xf numFmtId="0" fontId="49" fillId="40" borderId="4" xfId="0" applyFont="1" applyFill="1" applyBorder="1"/>
    <xf numFmtId="0" fontId="51" fillId="0" borderId="27" xfId="2" applyFont="1" applyFill="1" applyBorder="1" applyAlignment="1">
      <alignment horizontal="left" vertical="center"/>
    </xf>
    <xf numFmtId="0" fontId="0" fillId="2" borderId="4" xfId="0" applyFill="1" applyBorder="1" applyAlignment="1">
      <alignment horizontal="center"/>
    </xf>
    <xf numFmtId="0" fontId="52" fillId="39" borderId="32" xfId="0" applyFont="1" applyFill="1" applyBorder="1" applyAlignment="1">
      <alignment horizontal="center" vertical="center"/>
    </xf>
    <xf numFmtId="0" fontId="52" fillId="39" borderId="27" xfId="0" applyFont="1" applyFill="1" applyBorder="1" applyAlignment="1">
      <alignment horizontal="center" vertical="center"/>
    </xf>
    <xf numFmtId="0" fontId="52" fillId="39" borderId="34" xfId="0" applyFont="1" applyFill="1" applyBorder="1" applyAlignment="1">
      <alignment horizontal="center" vertical="center"/>
    </xf>
    <xf numFmtId="0" fontId="53" fillId="2" borderId="30" xfId="0" applyFont="1" applyFill="1" applyBorder="1" applyAlignment="1">
      <alignment horizontal="center"/>
    </xf>
    <xf numFmtId="0" fontId="53" fillId="2" borderId="33" xfId="0" applyFont="1" applyFill="1" applyBorder="1" applyAlignment="1">
      <alignment horizontal="center"/>
    </xf>
    <xf numFmtId="0" fontId="53" fillId="2" borderId="31" xfId="0" applyFont="1" applyFill="1" applyBorder="1" applyAlignment="1">
      <alignment horizontal="center"/>
    </xf>
    <xf numFmtId="0" fontId="52" fillId="39" borderId="30" xfId="0" applyFont="1" applyFill="1" applyBorder="1" applyAlignment="1">
      <alignment horizontal="center" vertical="center"/>
    </xf>
    <xf numFmtId="0" fontId="52" fillId="39" borderId="33" xfId="0" applyFont="1" applyFill="1" applyBorder="1" applyAlignment="1">
      <alignment horizontal="center" vertical="center"/>
    </xf>
    <xf numFmtId="0" fontId="52" fillId="39" borderId="31" xfId="0" applyFont="1" applyFill="1" applyBorder="1" applyAlignment="1">
      <alignment horizontal="center" vertical="center"/>
    </xf>
    <xf numFmtId="0" fontId="51" fillId="38" borderId="30" xfId="2" applyFont="1" applyFill="1" applyBorder="1" applyAlignment="1">
      <alignment horizontal="center" vertical="center"/>
    </xf>
    <xf numFmtId="0" fontId="51" fillId="38" borderId="33" xfId="2" applyFont="1" applyFill="1" applyBorder="1" applyAlignment="1">
      <alignment horizontal="center" vertical="center"/>
    </xf>
    <xf numFmtId="0" fontId="51" fillId="38" borderId="31" xfId="2" applyFont="1" applyFill="1" applyBorder="1" applyAlignment="1">
      <alignment horizontal="center" vertical="center"/>
    </xf>
    <xf numFmtId="178" fontId="0" fillId="2" borderId="4" xfId="0" applyNumberFormat="1" applyFill="1" applyBorder="1" applyAlignment="1">
      <alignment horizontal="center"/>
    </xf>
    <xf numFmtId="0" fontId="52" fillId="39" borderId="21" xfId="0" applyFont="1" applyFill="1" applyBorder="1" applyAlignment="1">
      <alignment horizontal="center" vertical="center" textRotation="90"/>
    </xf>
    <xf numFmtId="0" fontId="52" fillId="39" borderId="43" xfId="0" applyFont="1" applyFill="1" applyBorder="1" applyAlignment="1">
      <alignment horizontal="center" vertical="center" textRotation="90"/>
    </xf>
    <xf numFmtId="0" fontId="52" fillId="39" borderId="44" xfId="0" applyFont="1" applyFill="1" applyBorder="1" applyAlignment="1">
      <alignment horizontal="center" vertical="center" textRotation="90"/>
    </xf>
    <xf numFmtId="0" fontId="0" fillId="2" borderId="3" xfId="0" applyFill="1" applyBorder="1" applyAlignment="1">
      <alignment horizontal="center" vertical="center" wrapText="1"/>
    </xf>
    <xf numFmtId="0" fontId="0" fillId="2" borderId="49" xfId="0" applyFill="1" applyBorder="1" applyAlignment="1">
      <alignment horizontal="center" vertical="center" wrapText="1"/>
    </xf>
    <xf numFmtId="0" fontId="0" fillId="2" borderId="50" xfId="0" applyFill="1" applyBorder="1" applyAlignment="1">
      <alignment horizontal="center" vertical="center" wrapText="1"/>
    </xf>
    <xf numFmtId="0" fontId="0" fillId="2" borderId="51" xfId="0" applyFill="1" applyBorder="1" applyAlignment="1">
      <alignment horizontal="center" vertical="center" wrapText="1"/>
    </xf>
    <xf numFmtId="0" fontId="0" fillId="2" borderId="0" xfId="0" applyFill="1" applyBorder="1" applyAlignment="1">
      <alignment horizontal="center" vertical="center" wrapText="1"/>
    </xf>
    <xf numFmtId="0" fontId="0" fillId="2" borderId="52"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27" xfId="0" applyFill="1" applyBorder="1" applyAlignment="1">
      <alignment horizontal="center" vertical="center" wrapText="1"/>
    </xf>
    <xf numFmtId="0" fontId="0" fillId="2" borderId="34" xfId="0" applyFill="1" applyBorder="1" applyAlignment="1">
      <alignment horizontal="center" vertical="center" wrapText="1"/>
    </xf>
    <xf numFmtId="170" fontId="0" fillId="2" borderId="4" xfId="0" applyNumberFormat="1" applyFont="1" applyFill="1" applyBorder="1" applyAlignment="1">
      <alignment horizontal="center"/>
    </xf>
    <xf numFmtId="0" fontId="47" fillId="45" borderId="30" xfId="0" applyFont="1" applyFill="1" applyBorder="1" applyAlignment="1">
      <alignment horizontal="center"/>
    </xf>
    <xf numFmtId="0" fontId="47" fillId="45" borderId="31" xfId="0" applyFont="1" applyFill="1" applyBorder="1" applyAlignment="1">
      <alignment horizontal="center"/>
    </xf>
    <xf numFmtId="0" fontId="47" fillId="38" borderId="30" xfId="0" applyFont="1" applyFill="1" applyBorder="1" applyAlignment="1">
      <alignment horizontal="center"/>
    </xf>
    <xf numFmtId="0" fontId="47" fillId="38" borderId="33" xfId="0" applyFont="1" applyFill="1" applyBorder="1" applyAlignment="1">
      <alignment horizontal="center"/>
    </xf>
    <xf numFmtId="0" fontId="47" fillId="38" borderId="31" xfId="0" applyFont="1" applyFill="1" applyBorder="1" applyAlignment="1">
      <alignment horizontal="center"/>
    </xf>
    <xf numFmtId="0" fontId="52" fillId="39" borderId="30" xfId="0" applyFont="1" applyFill="1" applyBorder="1" applyAlignment="1">
      <alignment horizontal="center" vertical="center" wrapText="1"/>
    </xf>
    <xf numFmtId="0" fontId="52" fillId="39" borderId="33" xfId="0" applyFont="1" applyFill="1" applyBorder="1" applyAlignment="1">
      <alignment horizontal="center" vertical="center" wrapText="1"/>
    </xf>
    <xf numFmtId="0" fontId="52" fillId="39" borderId="31" xfId="0" applyFont="1" applyFill="1" applyBorder="1" applyAlignment="1">
      <alignment horizontal="center" vertical="center" wrapText="1"/>
    </xf>
    <xf numFmtId="0" fontId="52" fillId="39" borderId="21" xfId="0" applyFont="1" applyFill="1" applyBorder="1" applyAlignment="1">
      <alignment horizontal="center" vertical="center" wrapText="1"/>
    </xf>
    <xf numFmtId="0" fontId="52" fillId="39" borderId="44" xfId="0" applyFont="1" applyFill="1" applyBorder="1" applyAlignment="1">
      <alignment horizontal="center" vertical="center" wrapText="1"/>
    </xf>
    <xf numFmtId="0" fontId="49" fillId="39" borderId="4" xfId="0" applyFont="1" applyFill="1" applyBorder="1" applyAlignment="1">
      <alignment horizontal="center"/>
    </xf>
    <xf numFmtId="0" fontId="60" fillId="38" borderId="30" xfId="2" applyFont="1" applyFill="1" applyBorder="1" applyAlignment="1">
      <alignment horizontal="center" vertical="center"/>
    </xf>
    <xf numFmtId="0" fontId="60" fillId="38" borderId="33" xfId="2" applyFont="1" applyFill="1" applyBorder="1" applyAlignment="1">
      <alignment horizontal="center" vertical="center"/>
    </xf>
    <xf numFmtId="0" fontId="60" fillId="38" borderId="31" xfId="2" applyFont="1" applyFill="1" applyBorder="1" applyAlignment="1">
      <alignment horizontal="center" vertical="center"/>
    </xf>
  </cellXfs>
  <cellStyles count="233">
    <cellStyle name="20% - Accent1 2" xfId="4"/>
    <cellStyle name="20% - Accent1 2 2" xfId="167"/>
    <cellStyle name="20% - Accent1 3" xfId="168"/>
    <cellStyle name="20% - Accent1 4" xfId="169"/>
    <cellStyle name="20% - Accent1 5" xfId="3"/>
    <cellStyle name="20% - Accent2 2" xfId="6"/>
    <cellStyle name="20% - Accent2 2 2" xfId="170"/>
    <cellStyle name="20% - Accent2 3" xfId="171"/>
    <cellStyle name="20% - Accent2 4" xfId="172"/>
    <cellStyle name="20% - Accent2 5" xfId="5"/>
    <cellStyle name="20% - Accent3 2" xfId="8"/>
    <cellStyle name="20% - Accent3 2 2" xfId="173"/>
    <cellStyle name="20% - Accent3 3" xfId="174"/>
    <cellStyle name="20% - Accent3 4" xfId="175"/>
    <cellStyle name="20% - Accent3 5" xfId="7"/>
    <cellStyle name="20% - Accent4 2" xfId="10"/>
    <cellStyle name="20% - Accent4 2 2" xfId="176"/>
    <cellStyle name="20% - Accent4 3" xfId="177"/>
    <cellStyle name="20% - Accent4 4" xfId="178"/>
    <cellStyle name="20% - Accent4 5" xfId="9"/>
    <cellStyle name="20% - Accent5 2" xfId="12"/>
    <cellStyle name="20% - Accent5 2 2" xfId="179"/>
    <cellStyle name="20% - Accent5 3" xfId="180"/>
    <cellStyle name="20% - Accent5 4" xfId="11"/>
    <cellStyle name="20% - Accent6 2" xfId="14"/>
    <cellStyle name="20% - Accent6 2 2" xfId="181"/>
    <cellStyle name="20% - Accent6 3" xfId="182"/>
    <cellStyle name="20% - Accent6 4" xfId="183"/>
    <cellStyle name="20% - Accent6 5" xfId="13"/>
    <cellStyle name="40% - Accent1 2" xfId="16"/>
    <cellStyle name="40% - Accent1 2 2" xfId="184"/>
    <cellStyle name="40% - Accent1 3" xfId="185"/>
    <cellStyle name="40% - Accent1 4" xfId="186"/>
    <cellStyle name="40% - Accent1 5" xfId="15"/>
    <cellStyle name="40% - Accent2 2" xfId="18"/>
    <cellStyle name="40% - Accent2 2 2" xfId="187"/>
    <cellStyle name="40% - Accent2 3" xfId="188"/>
    <cellStyle name="40% - Accent2 4" xfId="17"/>
    <cellStyle name="40% - Accent3 2" xfId="20"/>
    <cellStyle name="40% - Accent3 2 2" xfId="189"/>
    <cellStyle name="40% - Accent3 3" xfId="190"/>
    <cellStyle name="40% - Accent3 4" xfId="191"/>
    <cellStyle name="40% - Accent3 5" xfId="19"/>
    <cellStyle name="40% - Accent4 2" xfId="22"/>
    <cellStyle name="40% - Accent4 2 2" xfId="192"/>
    <cellStyle name="40% - Accent4 3" xfId="193"/>
    <cellStyle name="40% - Accent4 4" xfId="194"/>
    <cellStyle name="40% - Accent4 5" xfId="21"/>
    <cellStyle name="40% - Accent5 2" xfId="24"/>
    <cellStyle name="40% - Accent5 2 2" xfId="195"/>
    <cellStyle name="40% - Accent5 3" xfId="196"/>
    <cellStyle name="40% - Accent5 4" xfId="197"/>
    <cellStyle name="40% - Accent5 5" xfId="23"/>
    <cellStyle name="40% - Accent6 2" xfId="26"/>
    <cellStyle name="40% - Accent6 2 2" xfId="198"/>
    <cellStyle name="40% - Accent6 3" xfId="199"/>
    <cellStyle name="40% - Accent6 4" xfId="200"/>
    <cellStyle name="40% - Accent6 5" xfId="25"/>
    <cellStyle name="60% - Accent1 2" xfId="28"/>
    <cellStyle name="60% - Accent1 3" xfId="27"/>
    <cellStyle name="60% - Accent2 2" xfId="30"/>
    <cellStyle name="60% - Accent2 3" xfId="29"/>
    <cellStyle name="60% - Accent3 2" xfId="32"/>
    <cellStyle name="60% - Accent3 3" xfId="31"/>
    <cellStyle name="60% - Accent4 2" xfId="34"/>
    <cellStyle name="60% - Accent4 3" xfId="33"/>
    <cellStyle name="60% - Accent5 2" xfId="36"/>
    <cellStyle name="60% - Accent5 3" xfId="35"/>
    <cellStyle name="60% - Accent6 2" xfId="38"/>
    <cellStyle name="60% - Accent6 3" xfId="37"/>
    <cellStyle name="Accent1 2" xfId="40"/>
    <cellStyle name="Accent1 3" xfId="39"/>
    <cellStyle name="Accent2 2" xfId="42"/>
    <cellStyle name="Accent2 3" xfId="41"/>
    <cellStyle name="Accent3 2" xfId="44"/>
    <cellStyle name="Accent3 3" xfId="43"/>
    <cellStyle name="Accent4 2" xfId="46"/>
    <cellStyle name="Accent4 3" xfId="45"/>
    <cellStyle name="Accent5 2" xfId="48"/>
    <cellStyle name="Accent5 3" xfId="47"/>
    <cellStyle name="Accent6 2" xfId="50"/>
    <cellStyle name="Accent6 3" xfId="49"/>
    <cellStyle name="Bad 2" xfId="52"/>
    <cellStyle name="Bad 3" xfId="51"/>
    <cellStyle name="Body" xfId="53"/>
    <cellStyle name="Body 2" xfId="121"/>
    <cellStyle name="Body_Selectedvals" xfId="201"/>
    <cellStyle name="Calculation 2" xfId="55"/>
    <cellStyle name="Calculation 2 2" xfId="132"/>
    <cellStyle name="Calculation 3" xfId="202"/>
    <cellStyle name="Calculation 4" xfId="131"/>
    <cellStyle name="Calculation 5" xfId="54"/>
    <cellStyle name="Check Cell 2" xfId="57"/>
    <cellStyle name="Check Cell 2 2" xfId="134"/>
    <cellStyle name="Check Cell 3" xfId="133"/>
    <cellStyle name="Check Cell 4" xfId="56"/>
    <cellStyle name="ColumnTitle" xfId="58"/>
    <cellStyle name="ColumnTitle 2" xfId="59"/>
    <cellStyle name="ColumnTitle 2 2" xfId="60"/>
    <cellStyle name="ColumnTitle 2 2 2" xfId="137"/>
    <cellStyle name="ColumnTitle 2 3" xfId="136"/>
    <cellStyle name="ColumnTitle 3" xfId="135"/>
    <cellStyle name="ColumnTitleI" xfId="61"/>
    <cellStyle name="Comma" xfId="232" builtinId="3"/>
    <cellStyle name="Comma 2" xfId="63"/>
    <cellStyle name="Comma 2 2" xfId="122"/>
    <cellStyle name="Comma 3" xfId="119"/>
    <cellStyle name="Comma 4" xfId="203"/>
    <cellStyle name="Comma 5" xfId="204"/>
    <cellStyle name="Comma 5 2" xfId="205"/>
    <cellStyle name="Comma 6" xfId="62"/>
    <cellStyle name="Currency" xfId="231" builtinId="4"/>
    <cellStyle name="Currency 2" xfId="120"/>
    <cellStyle name="Currency 3" xfId="127"/>
    <cellStyle name="Currency 4" xfId="206"/>
    <cellStyle name="Currency 5" xfId="207"/>
    <cellStyle name="Currency 5 2" xfId="208"/>
    <cellStyle name="Currency 6" xfId="229"/>
    <cellStyle name="Explanatory Text 2" xfId="65"/>
    <cellStyle name="Explanatory Text 3" xfId="64"/>
    <cellStyle name="ExportHeaderStyle" xfId="66"/>
    <cellStyle name="Följde hyperlänken" xfId="67"/>
    <cellStyle name="Good 2" xfId="69"/>
    <cellStyle name="Good 3" xfId="68"/>
    <cellStyle name="Heading" xfId="70"/>
    <cellStyle name="Heading 1 2" xfId="72"/>
    <cellStyle name="Heading 1 3" xfId="71"/>
    <cellStyle name="Heading 2 2" xfId="74"/>
    <cellStyle name="Heading 2 3" xfId="73"/>
    <cellStyle name="Heading 3 2" xfId="76"/>
    <cellStyle name="Heading 3 3" xfId="75"/>
    <cellStyle name="Heading 4 2" xfId="78"/>
    <cellStyle name="Heading 4 3" xfId="77"/>
    <cellStyle name="Heading1" xfId="79"/>
    <cellStyle name="Heading2" xfId="80"/>
    <cellStyle name="Heading3" xfId="81"/>
    <cellStyle name="Heading4" xfId="82"/>
    <cellStyle name="Hyperlänk" xfId="83"/>
    <cellStyle name="Hyperlink 2" xfId="130"/>
    <cellStyle name="Hyperlink 3" xfId="209"/>
    <cellStyle name="IndataRubrik" xfId="84"/>
    <cellStyle name="Input 2" xfId="86"/>
    <cellStyle name="Input 2 2" xfId="139"/>
    <cellStyle name="Input 3" xfId="210"/>
    <cellStyle name="Input 4" xfId="138"/>
    <cellStyle name="Input 5" xfId="85"/>
    <cellStyle name="Linked Cell 2" xfId="88"/>
    <cellStyle name="Linked Cell 3" xfId="226"/>
    <cellStyle name="Linked Cell 4" xfId="87"/>
    <cellStyle name="Neutral 2" xfId="90"/>
    <cellStyle name="Neutral 3" xfId="89"/>
    <cellStyle name="Normal" xfId="0" builtinId="0"/>
    <cellStyle name="Normal 10" xfId="156"/>
    <cellStyle name="Normal 11" xfId="157"/>
    <cellStyle name="Normal 12" xfId="211"/>
    <cellStyle name="Normal 13" xfId="2"/>
    <cellStyle name="Normal 2" xfId="1"/>
    <cellStyle name="Normal 2 2" xfId="123"/>
    <cellStyle name="Normal 2 3" xfId="212"/>
    <cellStyle name="Normal 2_QOF locality" xfId="158"/>
    <cellStyle name="Normal 3" xfId="91"/>
    <cellStyle name="Normal 3 2" xfId="124"/>
    <cellStyle name="Normal 3 3" xfId="213"/>
    <cellStyle name="Normal 3_Selectedvals" xfId="214"/>
    <cellStyle name="Normal 4" xfId="118"/>
    <cellStyle name="Normal 4 2" xfId="159"/>
    <cellStyle name="Normal 5" xfId="128"/>
    <cellStyle name="Normal 5 2" xfId="160"/>
    <cellStyle name="Normal 6" xfId="161"/>
    <cellStyle name="Normal 7" xfId="162"/>
    <cellStyle name="Normal 8" xfId="163"/>
    <cellStyle name="Normal 9" xfId="164"/>
    <cellStyle name="Note 2" xfId="93"/>
    <cellStyle name="Note 2 2" xfId="215"/>
    <cellStyle name="Note 2 3" xfId="141"/>
    <cellStyle name="Note 3" xfId="94"/>
    <cellStyle name="Note 3 2" xfId="125"/>
    <cellStyle name="Note 3 2 2" xfId="143"/>
    <cellStyle name="Note 3 3" xfId="216"/>
    <cellStyle name="Note 3 4" xfId="142"/>
    <cellStyle name="Note 4" xfId="217"/>
    <cellStyle name="Note 5" xfId="218"/>
    <cellStyle name="Note 5 2" xfId="219"/>
    <cellStyle name="Note 6" xfId="140"/>
    <cellStyle name="Note 7" xfId="227"/>
    <cellStyle name="Note 8" xfId="92"/>
    <cellStyle name="Osynliga" xfId="95"/>
    <cellStyle name="Osynliga 2" xfId="96"/>
    <cellStyle name="Osynliga 2 2" xfId="97"/>
    <cellStyle name="Osynliga 2 2 2" xfId="146"/>
    <cellStyle name="Osynliga 2 3" xfId="145"/>
    <cellStyle name="Osynliga 2_PCT lists" xfId="98"/>
    <cellStyle name="Osynliga 3" xfId="99"/>
    <cellStyle name="Osynliga 3 2" xfId="147"/>
    <cellStyle name="Osynliga 4" xfId="144"/>
    <cellStyle name="Osynliga_PCT lists" xfId="100"/>
    <cellStyle name="Output 2" xfId="102"/>
    <cellStyle name="Output 2 2" xfId="149"/>
    <cellStyle name="Output 3" xfId="220"/>
    <cellStyle name="Output 4" xfId="148"/>
    <cellStyle name="Output 5" xfId="101"/>
    <cellStyle name="Percent" xfId="230" builtinId="5"/>
    <cellStyle name="Percent 2" xfId="104"/>
    <cellStyle name="Percent 2 2" xfId="165"/>
    <cellStyle name="Percent 2 3" xfId="166"/>
    <cellStyle name="Percent 2 4" xfId="221"/>
    <cellStyle name="Percent 3" xfId="105"/>
    <cellStyle name="Percent 3 2" xfId="126"/>
    <cellStyle name="Percent 4" xfId="129"/>
    <cellStyle name="Percent 4 2" xfId="222"/>
    <cellStyle name="Percent 5" xfId="223"/>
    <cellStyle name="Percent 5 2" xfId="224"/>
    <cellStyle name="Percent 6" xfId="228"/>
    <cellStyle name="Percent 7" xfId="103"/>
    <cellStyle name="ResTitle" xfId="106"/>
    <cellStyle name="SheetTitle" xfId="107"/>
    <cellStyle name="Synliga" xfId="108"/>
    <cellStyle name="Synliga 2" xfId="109"/>
    <cellStyle name="Synliga 2 2" xfId="110"/>
    <cellStyle name="Synliga 2 2 2" xfId="152"/>
    <cellStyle name="Synliga 2 3" xfId="151"/>
    <cellStyle name="Synliga 3" xfId="111"/>
    <cellStyle name="Synliga 3 2" xfId="153"/>
    <cellStyle name="Synliga 4" xfId="150"/>
    <cellStyle name="Title 2" xfId="113"/>
    <cellStyle name="Title 3" xfId="112"/>
    <cellStyle name="Total 2" xfId="115"/>
    <cellStyle name="Total 2 2" xfId="155"/>
    <cellStyle name="Total 3" xfId="225"/>
    <cellStyle name="Total 4" xfId="154"/>
    <cellStyle name="Total 5" xfId="114"/>
    <cellStyle name="Warning Text 2" xfId="117"/>
    <cellStyle name="Warning Text 3" xfId="116"/>
  </cellStyles>
  <dxfs count="0"/>
  <tableStyles count="0" defaultTableStyle="TableStyleMedium2" defaultPivotStyle="PivotStyleLight16"/>
  <colors>
    <mruColors>
      <color rgb="FF4CAAC0"/>
      <color rgb="FF081627"/>
      <color rgb="FFF9EDF5"/>
      <color rgb="FFFDF8DA"/>
      <color rgb="FFE6EFFA"/>
      <color rgb="FFF9F6B1"/>
      <color rgb="FF76BCD9"/>
      <color rgb="FFBC3E8E"/>
      <color rgb="FFF0E73D"/>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581681513746543"/>
          <c:y val="7.0975193524903599E-2"/>
          <c:w val="0.75956841477903214"/>
          <c:h val="0.81608170926752732"/>
        </c:manualLayout>
      </c:layout>
      <c:scatterChart>
        <c:scatterStyle val="smoothMarker"/>
        <c:varyColors val="0"/>
        <c:ser>
          <c:idx val="0"/>
          <c:order val="0"/>
          <c:tx>
            <c:v>ICER Novel Therapy versus morphine</c:v>
          </c:tx>
          <c:marker>
            <c:symbol val="none"/>
          </c:marker>
          <c:xVal>
            <c:numRef>
              <c:f>'Live Results'!$O$12:$O$31</c:f>
              <c:numCache>
                <c:formatCode>General</c:formatCode>
                <c:ptCount val="20"/>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numCache>
            </c:numRef>
          </c:xVal>
          <c:yVal>
            <c:numRef>
              <c:f>'Live Results'!$Q$12:$Q$31</c:f>
              <c:numCache>
                <c:formatCode>"£"#,##0.00</c:formatCode>
                <c:ptCount val="20"/>
                <c:pt idx="0">
                  <c:v>-4912.57</c:v>
                </c:pt>
                <c:pt idx="1">
                  <c:v>-906.03</c:v>
                </c:pt>
                <c:pt idx="2">
                  <c:v>3100.51</c:v>
                </c:pt>
                <c:pt idx="3">
                  <c:v>7107.05</c:v>
                </c:pt>
                <c:pt idx="4">
                  <c:v>11113.58</c:v>
                </c:pt>
                <c:pt idx="5">
                  <c:v>15120.12</c:v>
                </c:pt>
                <c:pt idx="6">
                  <c:v>19126.66</c:v>
                </c:pt>
                <c:pt idx="7">
                  <c:v>23133.200000000001</c:v>
                </c:pt>
                <c:pt idx="8">
                  <c:v>27139.74</c:v>
                </c:pt>
                <c:pt idx="9">
                  <c:v>31146.27</c:v>
                </c:pt>
                <c:pt idx="10">
                  <c:v>35152.81</c:v>
                </c:pt>
                <c:pt idx="11">
                  <c:v>39159.35</c:v>
                </c:pt>
                <c:pt idx="12">
                  <c:v>43165.89</c:v>
                </c:pt>
                <c:pt idx="13">
                  <c:v>47172.43</c:v>
                </c:pt>
                <c:pt idx="14">
                  <c:v>51178.97</c:v>
                </c:pt>
                <c:pt idx="15">
                  <c:v>55185.5</c:v>
                </c:pt>
                <c:pt idx="16">
                  <c:v>59192.04</c:v>
                </c:pt>
                <c:pt idx="17">
                  <c:v>63198.58</c:v>
                </c:pt>
                <c:pt idx="18">
                  <c:v>67205.119999999995</c:v>
                </c:pt>
                <c:pt idx="19">
                  <c:v>71211.66</c:v>
                </c:pt>
              </c:numCache>
            </c:numRef>
          </c:yVal>
          <c:smooth val="1"/>
        </c:ser>
        <c:dLbls>
          <c:showLegendKey val="0"/>
          <c:showVal val="0"/>
          <c:showCatName val="0"/>
          <c:showSerName val="0"/>
          <c:showPercent val="0"/>
          <c:showBubbleSize val="0"/>
        </c:dLbls>
        <c:axId val="192921720"/>
        <c:axId val="192922112"/>
      </c:scatterChart>
      <c:valAx>
        <c:axId val="192921720"/>
        <c:scaling>
          <c:orientation val="minMax"/>
          <c:max val="20"/>
          <c:min val="0"/>
        </c:scaling>
        <c:delete val="0"/>
        <c:axPos val="b"/>
        <c:title>
          <c:tx>
            <c:rich>
              <a:bodyPr/>
              <a:lstStyle/>
              <a:p>
                <a:pPr>
                  <a:defRPr/>
                </a:pPr>
                <a:r>
                  <a:rPr lang="en-US"/>
                  <a:t>Price multiplier for Novel Therapy versus morphine</a:t>
                </a:r>
              </a:p>
            </c:rich>
          </c:tx>
          <c:layout>
            <c:manualLayout>
              <c:xMode val="edge"/>
              <c:yMode val="edge"/>
              <c:x val="0.40211844088625942"/>
              <c:y val="0.84916223173086991"/>
            </c:manualLayout>
          </c:layout>
          <c:overlay val="0"/>
        </c:title>
        <c:numFmt formatCode="General" sourceLinked="1"/>
        <c:majorTickMark val="out"/>
        <c:minorTickMark val="out"/>
        <c:tickLblPos val="nextTo"/>
        <c:spPr>
          <a:ln w="25400">
            <a:solidFill>
              <a:schemeClr val="tx1"/>
            </a:solidFill>
          </a:ln>
        </c:spPr>
        <c:txPr>
          <a:bodyPr/>
          <a:lstStyle/>
          <a:p>
            <a:pPr>
              <a:defRPr sz="1050" b="1"/>
            </a:pPr>
            <a:endParaRPr lang="en-US"/>
          </a:p>
        </c:txPr>
        <c:crossAx val="192922112"/>
        <c:crosses val="autoZero"/>
        <c:crossBetween val="midCat"/>
        <c:majorUnit val="1"/>
        <c:minorUnit val="5.000000000000001E-2"/>
      </c:valAx>
      <c:valAx>
        <c:axId val="192922112"/>
        <c:scaling>
          <c:orientation val="minMax"/>
          <c:max val="80000"/>
          <c:min val="-10000"/>
        </c:scaling>
        <c:delete val="0"/>
        <c:axPos val="l"/>
        <c:majorGridlines/>
        <c:title>
          <c:tx>
            <c:rich>
              <a:bodyPr/>
              <a:lstStyle/>
              <a:p>
                <a:pPr>
                  <a:defRPr/>
                </a:pPr>
                <a:r>
                  <a:rPr lang="en-GB"/>
                  <a:t>ICER</a:t>
                </a:r>
              </a:p>
            </c:rich>
          </c:tx>
          <c:layout/>
          <c:overlay val="0"/>
        </c:title>
        <c:numFmt formatCode="&quot;£&quot;#,##0.00" sourceLinked="1"/>
        <c:majorTickMark val="out"/>
        <c:minorTickMark val="none"/>
        <c:tickLblPos val="nextTo"/>
        <c:spPr>
          <a:ln w="25400">
            <a:solidFill>
              <a:schemeClr val="tx1"/>
            </a:solidFill>
          </a:ln>
        </c:spPr>
        <c:txPr>
          <a:bodyPr/>
          <a:lstStyle/>
          <a:p>
            <a:pPr>
              <a:defRPr sz="1050" b="1"/>
            </a:pPr>
            <a:endParaRPr lang="en-US"/>
          </a:p>
        </c:txPr>
        <c:crossAx val="192921720"/>
        <c:crosses val="autoZero"/>
        <c:crossBetween val="midCat"/>
        <c:majorUnit val="10000"/>
      </c:valAx>
    </c:plotArea>
    <c:legend>
      <c:legendPos val="r"/>
      <c:layout>
        <c:manualLayout>
          <c:xMode val="edge"/>
          <c:yMode val="edge"/>
          <c:x val="0.57205386165605709"/>
          <c:y val="0.66049663498163025"/>
          <c:w val="0.31382078147804648"/>
          <c:h val="8.1145431050021533E-2"/>
        </c:manualLayout>
      </c:layout>
      <c:overlay val="0"/>
      <c:spPr>
        <a:solidFill>
          <a:schemeClr val="bg1"/>
        </a:solidFill>
      </c:spPr>
    </c:legend>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5"/>
    </mc:Choice>
    <mc:Fallback>
      <c:style val="1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43024411483327557"/>
          <c:y val="0.11285098850028642"/>
          <c:w val="0.54230790219729852"/>
          <c:h val="0.78872735187684717"/>
        </c:manualLayout>
      </c:layout>
      <c:barChart>
        <c:barDir val="bar"/>
        <c:grouping val="clustered"/>
        <c:varyColors val="0"/>
        <c:ser>
          <c:idx val="0"/>
          <c:order val="0"/>
          <c:tx>
            <c:strRef>
              <c:f>OWSA!$D$45</c:f>
              <c:strCache>
                <c:ptCount val="1"/>
                <c:pt idx="0">
                  <c:v>INB Lower Bound</c:v>
                </c:pt>
              </c:strCache>
            </c:strRef>
          </c:tx>
          <c:invertIfNegative val="0"/>
          <c:cat>
            <c:strRef>
              <c:f>OWSA!$C$46:$C$55</c:f>
              <c:strCache>
                <c:ptCount val="10"/>
                <c:pt idx="0">
                  <c:v>Utility, on 1L Novel therapy, no AE</c:v>
                </c:pt>
                <c:pt idx="1">
                  <c:v>Cycle probability withdraw due to AE, Oxycodone 2nd line, Morphine arm</c:v>
                </c:pt>
                <c:pt idx="2">
                  <c:v>Utility, treatment discontinuation</c:v>
                </c:pt>
                <c:pt idx="3">
                  <c:v>Cycle probability withdraw due to AE, Morphine 1st line</c:v>
                </c:pt>
                <c:pt idx="4">
                  <c:v>Cycle probability withdraw due to AE, Oxycodone 2nd line, Novel therapy arm</c:v>
                </c:pt>
                <c:pt idx="5">
                  <c:v>Utility, on 1L Morphine, no AE</c:v>
                </c:pt>
                <c:pt idx="6">
                  <c:v>Cycle probability withdraw due to AE, Novel therapy 1st line</c:v>
                </c:pt>
                <c:pt idx="7">
                  <c:v>Cycle probability tolerable AE, Novel therapy 1st line</c:v>
                </c:pt>
                <c:pt idx="8">
                  <c:v>Cycle probability withdraw due to other reason, Oxycodone 2nd line, Morphine arm</c:v>
                </c:pt>
                <c:pt idx="9">
                  <c:v>Utility, on 1L Novel therapy, tolerable AE</c:v>
                </c:pt>
              </c:strCache>
            </c:strRef>
          </c:cat>
          <c:val>
            <c:numRef>
              <c:f>OWSA!$D$46:$D$55</c:f>
              <c:numCache>
                <c:formatCode>"£"#,##0.00</c:formatCode>
                <c:ptCount val="10"/>
                <c:pt idx="0">
                  <c:v>-421.60902576002081</c:v>
                </c:pt>
                <c:pt idx="1">
                  <c:v>-291.62186892014688</c:v>
                </c:pt>
                <c:pt idx="2">
                  <c:v>293.6442640402056</c:v>
                </c:pt>
                <c:pt idx="3">
                  <c:v>-148.62194289238505</c:v>
                </c:pt>
                <c:pt idx="4">
                  <c:v>255.43452417243498</c:v>
                </c:pt>
                <c:pt idx="5">
                  <c:v>251.1104948314478</c:v>
                </c:pt>
                <c:pt idx="6">
                  <c:v>166.97475237865729</c:v>
                </c:pt>
                <c:pt idx="7">
                  <c:v>146.91670536719175</c:v>
                </c:pt>
                <c:pt idx="8">
                  <c:v>-3.9855278351096786</c:v>
                </c:pt>
                <c:pt idx="9">
                  <c:v>-28.74649482606219</c:v>
                </c:pt>
              </c:numCache>
            </c:numRef>
          </c:val>
        </c:ser>
        <c:ser>
          <c:idx val="1"/>
          <c:order val="1"/>
          <c:tx>
            <c:strRef>
              <c:f>OWSA!$E$45</c:f>
              <c:strCache>
                <c:ptCount val="1"/>
                <c:pt idx="0">
                  <c:v>INB Upper Bound</c:v>
                </c:pt>
              </c:strCache>
            </c:strRef>
          </c:tx>
          <c:invertIfNegative val="0"/>
          <c:cat>
            <c:strRef>
              <c:f>OWSA!$C$46:$C$55</c:f>
              <c:strCache>
                <c:ptCount val="10"/>
                <c:pt idx="0">
                  <c:v>Utility, on 1L Novel therapy, no AE</c:v>
                </c:pt>
                <c:pt idx="1">
                  <c:v>Cycle probability withdraw due to AE, Oxycodone 2nd line, Morphine arm</c:v>
                </c:pt>
                <c:pt idx="2">
                  <c:v>Utility, treatment discontinuation</c:v>
                </c:pt>
                <c:pt idx="3">
                  <c:v>Cycle probability withdraw due to AE, Morphine 1st line</c:v>
                </c:pt>
                <c:pt idx="4">
                  <c:v>Cycle probability withdraw due to AE, Oxycodone 2nd line, Novel therapy arm</c:v>
                </c:pt>
                <c:pt idx="5">
                  <c:v>Utility, on 1L Morphine, no AE</c:v>
                </c:pt>
                <c:pt idx="6">
                  <c:v>Cycle probability withdraw due to AE, Novel therapy 1st line</c:v>
                </c:pt>
                <c:pt idx="7">
                  <c:v>Cycle probability tolerable AE, Novel therapy 1st line</c:v>
                </c:pt>
                <c:pt idx="8">
                  <c:v>Cycle probability withdraw due to other reason, Oxycodone 2nd line, Morphine arm</c:v>
                </c:pt>
                <c:pt idx="9">
                  <c:v>Utility, on 1L Novel therapy, tolerable AE</c:v>
                </c:pt>
              </c:strCache>
            </c:strRef>
          </c:cat>
          <c:val>
            <c:numRef>
              <c:f>OWSA!$E$46:$E$55</c:f>
              <c:numCache>
                <c:formatCode>"£"#,##0.00</c:formatCode>
                <c:ptCount val="10"/>
                <c:pt idx="0">
                  <c:v>512.46164777093873</c:v>
                </c:pt>
                <c:pt idx="1">
                  <c:v>375.01914510674942</c:v>
                </c:pt>
                <c:pt idx="2">
                  <c:v>-185.89730624827462</c:v>
                </c:pt>
                <c:pt idx="3">
                  <c:v>239.25885786822073</c:v>
                </c:pt>
                <c:pt idx="4">
                  <c:v>-123.17763432980792</c:v>
                </c:pt>
                <c:pt idx="5">
                  <c:v>-123.58827043123893</c:v>
                </c:pt>
                <c:pt idx="6">
                  <c:v>-48.416865702634823</c:v>
                </c:pt>
                <c:pt idx="7">
                  <c:v>-34.465117144161923</c:v>
                </c:pt>
                <c:pt idx="8">
                  <c:v>170.98881520284158</c:v>
                </c:pt>
                <c:pt idx="9">
                  <c:v>145.05649328245636</c:v>
                </c:pt>
              </c:numCache>
            </c:numRef>
          </c:val>
        </c:ser>
        <c:dLbls>
          <c:showLegendKey val="0"/>
          <c:showVal val="0"/>
          <c:showCatName val="0"/>
          <c:showSerName val="0"/>
          <c:showPercent val="0"/>
          <c:showBubbleSize val="0"/>
        </c:dLbls>
        <c:gapWidth val="150"/>
        <c:overlap val="100"/>
        <c:axId val="192922896"/>
        <c:axId val="292433680"/>
      </c:barChart>
      <c:catAx>
        <c:axId val="192922896"/>
        <c:scaling>
          <c:orientation val="maxMin"/>
        </c:scaling>
        <c:delete val="0"/>
        <c:axPos val="l"/>
        <c:numFmt formatCode="General" sourceLinked="1"/>
        <c:majorTickMark val="out"/>
        <c:minorTickMark val="none"/>
        <c:tickLblPos val="low"/>
        <c:crossAx val="292433680"/>
        <c:crossesAt val="58.511699999999998"/>
        <c:auto val="1"/>
        <c:lblAlgn val="ctr"/>
        <c:lblOffset val="10"/>
        <c:noMultiLvlLbl val="0"/>
      </c:catAx>
      <c:valAx>
        <c:axId val="292433680"/>
        <c:scaling>
          <c:orientation val="minMax"/>
          <c:min val="-1500"/>
        </c:scaling>
        <c:delete val="0"/>
        <c:axPos val="t"/>
        <c:majorGridlines>
          <c:spPr>
            <a:ln>
              <a:noFill/>
            </a:ln>
          </c:spPr>
        </c:majorGridlines>
        <c:title>
          <c:tx>
            <c:rich>
              <a:bodyPr/>
              <a:lstStyle/>
              <a:p>
                <a:pPr>
                  <a:defRPr/>
                </a:pPr>
                <a:r>
                  <a:rPr lang="en-GB"/>
                  <a:t>INMB Variation</a:t>
                </a:r>
              </a:p>
            </c:rich>
          </c:tx>
          <c:layout/>
          <c:overlay val="0"/>
        </c:title>
        <c:numFmt formatCode="&quot;£&quot;#,##0" sourceLinked="0"/>
        <c:majorTickMark val="out"/>
        <c:minorTickMark val="none"/>
        <c:tickLblPos val="nextTo"/>
        <c:spPr>
          <a:ln w="22225"/>
        </c:spPr>
        <c:txPr>
          <a:bodyPr/>
          <a:lstStyle/>
          <a:p>
            <a:pPr>
              <a:defRPr sz="900" b="1"/>
            </a:pPr>
            <a:endParaRPr lang="en-US"/>
          </a:p>
        </c:txPr>
        <c:crossAx val="192922896"/>
        <c:crosses val="autoZero"/>
        <c:crossBetween val="between"/>
      </c:valAx>
      <c:spPr>
        <a:ln w="12700">
          <a:solidFill>
            <a:sysClr val="windowText" lastClr="000000"/>
          </a:solidFill>
        </a:ln>
      </c:spPr>
    </c:plotArea>
    <c:legend>
      <c:legendPos val="b"/>
      <c:layout>
        <c:manualLayout>
          <c:xMode val="edge"/>
          <c:yMode val="edge"/>
          <c:x val="0.58585724114007975"/>
          <c:y val="0.94946239931322529"/>
          <c:w val="0.3915142096612455"/>
          <c:h val="4.0970063908255555E-2"/>
        </c:manualLayout>
      </c:layout>
      <c:overlay val="0"/>
    </c:legend>
    <c:plotVisOnly val="1"/>
    <c:dispBlanksAs val="gap"/>
    <c:showDLblsOverMax val="0"/>
  </c:chart>
  <c:spPr>
    <a:ln>
      <a:noFill/>
    </a:ln>
  </c:spPr>
  <c:txPr>
    <a:bodyPr/>
    <a:lstStyle/>
    <a:p>
      <a:pPr>
        <a:defRPr>
          <a:latin typeface="Arial" pitchFamily="34" charset="0"/>
          <a:cs typeface="Arial" pitchFamily="34" charset="0"/>
        </a:defRPr>
      </a:pPr>
      <a:endParaRPr lang="en-US"/>
    </a:p>
  </c:txPr>
  <c:printSettings>
    <c:headerFooter/>
    <c:pageMargins b="0.75000000000000144" l="0.70000000000000062" r="0.70000000000000062" t="0.750000000000001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747185921547701"/>
          <c:y val="4.4119674253651847E-2"/>
          <c:w val="0.84692151941699712"/>
          <c:h val="0.74223544397137409"/>
        </c:manualLayout>
      </c:layout>
      <c:scatterChart>
        <c:scatterStyle val="lineMarker"/>
        <c:varyColors val="0"/>
        <c:ser>
          <c:idx val="0"/>
          <c:order val="0"/>
          <c:tx>
            <c:v>PSA data points</c:v>
          </c:tx>
          <c:spPr>
            <a:ln w="28575">
              <a:noFill/>
            </a:ln>
          </c:spPr>
          <c:marker>
            <c:symbol val="circle"/>
            <c:size val="2"/>
            <c:spPr>
              <a:solidFill>
                <a:schemeClr val="accent1">
                  <a:lumMod val="75000"/>
                </a:schemeClr>
              </a:solidFill>
              <a:ln>
                <a:solidFill>
                  <a:schemeClr val="accent1">
                    <a:lumMod val="75000"/>
                  </a:schemeClr>
                </a:solidFill>
              </a:ln>
            </c:spPr>
          </c:marker>
          <c:xVal>
            <c:numRef>
              <c:f>PSA!$H$51:$H$1050</c:f>
              <c:numCache>
                <c:formatCode>0.00</c:formatCode>
                <c:ptCount val="1000"/>
                <c:pt idx="0">
                  <c:v>6.6997594279333383E-2</c:v>
                </c:pt>
                <c:pt idx="1">
                  <c:v>6.7480190861457179E-2</c:v>
                </c:pt>
                <c:pt idx="2">
                  <c:v>8.4946802514387465E-2</c:v>
                </c:pt>
                <c:pt idx="3">
                  <c:v>5.0155553668286834E-2</c:v>
                </c:pt>
                <c:pt idx="4">
                  <c:v>7.6366777098436867E-2</c:v>
                </c:pt>
                <c:pt idx="5">
                  <c:v>6.3062879983694975E-2</c:v>
                </c:pt>
                <c:pt idx="6">
                  <c:v>7.0945220187424218E-2</c:v>
                </c:pt>
                <c:pt idx="7">
                  <c:v>5.1194689358195489E-2</c:v>
                </c:pt>
                <c:pt idx="8">
                  <c:v>5.9601999567801933E-2</c:v>
                </c:pt>
                <c:pt idx="9">
                  <c:v>7.9487181980029409E-2</c:v>
                </c:pt>
                <c:pt idx="10">
                  <c:v>7.2029203653984908E-2</c:v>
                </c:pt>
                <c:pt idx="11">
                  <c:v>6.6067362025944543E-2</c:v>
                </c:pt>
                <c:pt idx="12">
                  <c:v>7.3128071640661374E-2</c:v>
                </c:pt>
                <c:pt idx="13">
                  <c:v>6.6631953829325574E-2</c:v>
                </c:pt>
                <c:pt idx="14">
                  <c:v>3.5084690046896516E-2</c:v>
                </c:pt>
                <c:pt idx="15">
                  <c:v>7.148260617947888E-2</c:v>
                </c:pt>
                <c:pt idx="16">
                  <c:v>5.6480717035203909E-2</c:v>
                </c:pt>
                <c:pt idx="17">
                  <c:v>8.3316517905320797E-2</c:v>
                </c:pt>
                <c:pt idx="18">
                  <c:v>4.3735257824175644E-2</c:v>
                </c:pt>
                <c:pt idx="19">
                  <c:v>4.986866471516993E-2</c:v>
                </c:pt>
                <c:pt idx="20">
                  <c:v>8.1657064284739678E-2</c:v>
                </c:pt>
                <c:pt idx="21">
                  <c:v>6.368810345478948E-2</c:v>
                </c:pt>
                <c:pt idx="22">
                  <c:v>7.5195835377487863E-2</c:v>
                </c:pt>
                <c:pt idx="23">
                  <c:v>8.9196132514956616E-2</c:v>
                </c:pt>
                <c:pt idx="24">
                  <c:v>5.4389380265648879E-2</c:v>
                </c:pt>
                <c:pt idx="25">
                  <c:v>6.9706473312138306E-2</c:v>
                </c:pt>
                <c:pt idx="26">
                  <c:v>6.890064878781621E-2</c:v>
                </c:pt>
                <c:pt idx="27">
                  <c:v>7.4445488365884271E-2</c:v>
                </c:pt>
                <c:pt idx="28">
                  <c:v>8.0758479282161955E-2</c:v>
                </c:pt>
                <c:pt idx="29">
                  <c:v>0.11352164132331477</c:v>
                </c:pt>
                <c:pt idx="30">
                  <c:v>8.1921927251895399E-2</c:v>
                </c:pt>
                <c:pt idx="31">
                  <c:v>6.9446726750768684E-2</c:v>
                </c:pt>
                <c:pt idx="32">
                  <c:v>5.8362572979786198E-2</c:v>
                </c:pt>
                <c:pt idx="33">
                  <c:v>3.3279042675826487E-2</c:v>
                </c:pt>
                <c:pt idx="34">
                  <c:v>5.1891677632328381E-2</c:v>
                </c:pt>
                <c:pt idx="35">
                  <c:v>6.3462941022961517E-2</c:v>
                </c:pt>
                <c:pt idx="36">
                  <c:v>4.1210317786748329E-2</c:v>
                </c:pt>
                <c:pt idx="37">
                  <c:v>6.0843672528083648E-2</c:v>
                </c:pt>
                <c:pt idx="38">
                  <c:v>5.6041180317436878E-2</c:v>
                </c:pt>
                <c:pt idx="39">
                  <c:v>7.477034222510992E-2</c:v>
                </c:pt>
                <c:pt idx="40">
                  <c:v>6.9807962932671441E-2</c:v>
                </c:pt>
                <c:pt idx="41">
                  <c:v>6.5225318467868276E-2</c:v>
                </c:pt>
                <c:pt idx="42">
                  <c:v>6.2529232543682034E-2</c:v>
                </c:pt>
                <c:pt idx="43">
                  <c:v>8.4279470716545846E-2</c:v>
                </c:pt>
                <c:pt idx="44">
                  <c:v>6.2292670504516812E-2</c:v>
                </c:pt>
                <c:pt idx="45">
                  <c:v>7.7933159984950207E-2</c:v>
                </c:pt>
                <c:pt idx="46">
                  <c:v>6.3474049729353998E-2</c:v>
                </c:pt>
                <c:pt idx="47">
                  <c:v>6.8207737685887948E-2</c:v>
                </c:pt>
                <c:pt idx="48">
                  <c:v>6.5803082958541703E-2</c:v>
                </c:pt>
                <c:pt idx="49">
                  <c:v>6.6427106613335229E-2</c:v>
                </c:pt>
                <c:pt idx="50">
                  <c:v>8.0599450665025385E-2</c:v>
                </c:pt>
                <c:pt idx="51">
                  <c:v>6.4015305000588274E-2</c:v>
                </c:pt>
                <c:pt idx="52">
                  <c:v>4.9252833843919097E-2</c:v>
                </c:pt>
                <c:pt idx="53">
                  <c:v>8.4732417316372599E-2</c:v>
                </c:pt>
                <c:pt idx="54">
                  <c:v>5.1902363600045853E-2</c:v>
                </c:pt>
                <c:pt idx="55">
                  <c:v>4.3542899430136173E-2</c:v>
                </c:pt>
                <c:pt idx="56">
                  <c:v>6.8009961742569458E-2</c:v>
                </c:pt>
                <c:pt idx="57">
                  <c:v>8.7231574567348868E-2</c:v>
                </c:pt>
                <c:pt idx="58">
                  <c:v>5.1336843408018695E-2</c:v>
                </c:pt>
                <c:pt idx="59">
                  <c:v>7.0128207283635446E-2</c:v>
                </c:pt>
                <c:pt idx="60">
                  <c:v>5.4093857346486973E-2</c:v>
                </c:pt>
                <c:pt idx="61">
                  <c:v>7.2496527174253589E-2</c:v>
                </c:pt>
                <c:pt idx="62">
                  <c:v>7.4703019696284401E-2</c:v>
                </c:pt>
                <c:pt idx="63">
                  <c:v>4.2972736475746176E-2</c:v>
                </c:pt>
                <c:pt idx="64">
                  <c:v>5.890305563246756E-2</c:v>
                </c:pt>
                <c:pt idx="65">
                  <c:v>8.0491348782949057E-2</c:v>
                </c:pt>
                <c:pt idx="66">
                  <c:v>5.8661538045013839E-2</c:v>
                </c:pt>
                <c:pt idx="67">
                  <c:v>9.2573534325094409E-2</c:v>
                </c:pt>
                <c:pt idx="68">
                  <c:v>6.8636174841615771E-2</c:v>
                </c:pt>
                <c:pt idx="69">
                  <c:v>6.5043570608753487E-2</c:v>
                </c:pt>
                <c:pt idx="70">
                  <c:v>8.5296159997564347E-2</c:v>
                </c:pt>
                <c:pt idx="71">
                  <c:v>6.789492858227264E-2</c:v>
                </c:pt>
                <c:pt idx="72">
                  <c:v>4.4907273190607055E-2</c:v>
                </c:pt>
                <c:pt idx="73">
                  <c:v>9.0053887712774783E-2</c:v>
                </c:pt>
                <c:pt idx="74">
                  <c:v>5.2099209135988978E-2</c:v>
                </c:pt>
                <c:pt idx="75">
                  <c:v>5.9545142127821693E-2</c:v>
                </c:pt>
                <c:pt idx="76">
                  <c:v>4.8030287812844796E-2</c:v>
                </c:pt>
                <c:pt idx="77">
                  <c:v>0.11757862859808138</c:v>
                </c:pt>
                <c:pt idx="78">
                  <c:v>6.2283780761879237E-2</c:v>
                </c:pt>
                <c:pt idx="79">
                  <c:v>6.6905856347696746E-2</c:v>
                </c:pt>
                <c:pt idx="80">
                  <c:v>9.1383450754064788E-2</c:v>
                </c:pt>
                <c:pt idx="81">
                  <c:v>9.8584626411162724E-2</c:v>
                </c:pt>
                <c:pt idx="82">
                  <c:v>6.7520034902344761E-2</c:v>
                </c:pt>
                <c:pt idx="83">
                  <c:v>7.6290185618388795E-2</c:v>
                </c:pt>
                <c:pt idx="84">
                  <c:v>6.4373429079862321E-2</c:v>
                </c:pt>
                <c:pt idx="85">
                  <c:v>9.3969541307654281E-2</c:v>
                </c:pt>
                <c:pt idx="86">
                  <c:v>7.2915229780356527E-2</c:v>
                </c:pt>
                <c:pt idx="87">
                  <c:v>8.103016522284634E-2</c:v>
                </c:pt>
                <c:pt idx="88">
                  <c:v>6.7155611389996483E-2</c:v>
                </c:pt>
                <c:pt idx="89">
                  <c:v>7.6708817530894868E-2</c:v>
                </c:pt>
                <c:pt idx="90">
                  <c:v>7.9107613221509054E-2</c:v>
                </c:pt>
                <c:pt idx="91">
                  <c:v>5.7211079444618451E-2</c:v>
                </c:pt>
                <c:pt idx="92">
                  <c:v>8.4092351299957957E-2</c:v>
                </c:pt>
                <c:pt idx="93">
                  <c:v>4.7239118567422578E-2</c:v>
                </c:pt>
                <c:pt idx="94">
                  <c:v>9.392342321977859E-2</c:v>
                </c:pt>
                <c:pt idx="95">
                  <c:v>5.8824847315437467E-2</c:v>
                </c:pt>
                <c:pt idx="96">
                  <c:v>6.8995271033359784E-2</c:v>
                </c:pt>
                <c:pt idx="97">
                  <c:v>5.0099739432505785E-2</c:v>
                </c:pt>
                <c:pt idx="98">
                  <c:v>9.0266989905058936E-2</c:v>
                </c:pt>
                <c:pt idx="99">
                  <c:v>4.5915143484194676E-2</c:v>
                </c:pt>
                <c:pt idx="100">
                  <c:v>4.0896088728751945E-2</c:v>
                </c:pt>
                <c:pt idx="101">
                  <c:v>5.6456665811652429E-2</c:v>
                </c:pt>
                <c:pt idx="102">
                  <c:v>6.9407830552122574E-2</c:v>
                </c:pt>
                <c:pt idx="103">
                  <c:v>0.10731622490512205</c:v>
                </c:pt>
                <c:pt idx="104">
                  <c:v>6.4509178020798252E-2</c:v>
                </c:pt>
                <c:pt idx="105">
                  <c:v>6.7395601804564831E-2</c:v>
                </c:pt>
                <c:pt idx="106">
                  <c:v>7.0551201680950415E-2</c:v>
                </c:pt>
                <c:pt idx="107">
                  <c:v>6.9811089344614108E-2</c:v>
                </c:pt>
                <c:pt idx="108">
                  <c:v>6.7218678978799573E-2</c:v>
                </c:pt>
                <c:pt idx="109">
                  <c:v>6.8161454737026839E-2</c:v>
                </c:pt>
                <c:pt idx="110">
                  <c:v>4.6189134237695773E-2</c:v>
                </c:pt>
                <c:pt idx="111">
                  <c:v>9.5440918557583299E-2</c:v>
                </c:pt>
                <c:pt idx="112">
                  <c:v>0.10221694290801348</c:v>
                </c:pt>
                <c:pt idx="113">
                  <c:v>6.9300127163044123E-2</c:v>
                </c:pt>
                <c:pt idx="114">
                  <c:v>4.8335288998429871E-2</c:v>
                </c:pt>
                <c:pt idx="115">
                  <c:v>8.6738220471224425E-2</c:v>
                </c:pt>
                <c:pt idx="116">
                  <c:v>6.9671039062674189E-2</c:v>
                </c:pt>
                <c:pt idx="117">
                  <c:v>8.4655218117480335E-2</c:v>
                </c:pt>
                <c:pt idx="118">
                  <c:v>6.4852326874517308E-2</c:v>
                </c:pt>
                <c:pt idx="119">
                  <c:v>8.3089853363290556E-2</c:v>
                </c:pt>
                <c:pt idx="120">
                  <c:v>5.4000934602125517E-2</c:v>
                </c:pt>
                <c:pt idx="121">
                  <c:v>4.6504787744369613E-2</c:v>
                </c:pt>
                <c:pt idx="122">
                  <c:v>7.2269302969103721E-2</c:v>
                </c:pt>
                <c:pt idx="123">
                  <c:v>5.7174489656750982E-2</c:v>
                </c:pt>
                <c:pt idx="124">
                  <c:v>7.8585313075430485E-2</c:v>
                </c:pt>
                <c:pt idx="125">
                  <c:v>8.5157648182730972E-2</c:v>
                </c:pt>
                <c:pt idx="126">
                  <c:v>5.9909604102712066E-2</c:v>
                </c:pt>
                <c:pt idx="127">
                  <c:v>4.9732494581332443E-2</c:v>
                </c:pt>
                <c:pt idx="128">
                  <c:v>4.8740781423181501E-2</c:v>
                </c:pt>
                <c:pt idx="129">
                  <c:v>8.0080736346576531E-2</c:v>
                </c:pt>
                <c:pt idx="130">
                  <c:v>7.948283779729387E-2</c:v>
                </c:pt>
                <c:pt idx="131">
                  <c:v>5.0807772180510136E-2</c:v>
                </c:pt>
                <c:pt idx="132">
                  <c:v>6.3757322271749794E-2</c:v>
                </c:pt>
                <c:pt idx="133">
                  <c:v>5.2431012129301124E-2</c:v>
                </c:pt>
                <c:pt idx="134">
                  <c:v>9.151491039735371E-2</c:v>
                </c:pt>
                <c:pt idx="135">
                  <c:v>6.8603516085302019E-2</c:v>
                </c:pt>
                <c:pt idx="136">
                  <c:v>0.11043209244279023</c:v>
                </c:pt>
                <c:pt idx="137">
                  <c:v>4.5139634763227077E-2</c:v>
                </c:pt>
                <c:pt idx="138">
                  <c:v>0.1045597994643343</c:v>
                </c:pt>
                <c:pt idx="139">
                  <c:v>4.9537856580211592E-2</c:v>
                </c:pt>
                <c:pt idx="140">
                  <c:v>7.3992763852809951E-2</c:v>
                </c:pt>
                <c:pt idx="141">
                  <c:v>5.6253113743969629E-2</c:v>
                </c:pt>
                <c:pt idx="142">
                  <c:v>7.1603639621043436E-2</c:v>
                </c:pt>
                <c:pt idx="143">
                  <c:v>6.1294482088271485E-2</c:v>
                </c:pt>
                <c:pt idx="144">
                  <c:v>5.9960939233047794E-2</c:v>
                </c:pt>
                <c:pt idx="145">
                  <c:v>5.7403991459682113E-2</c:v>
                </c:pt>
                <c:pt idx="146">
                  <c:v>6.4650674833222621E-2</c:v>
                </c:pt>
                <c:pt idx="147">
                  <c:v>6.5689967319762177E-2</c:v>
                </c:pt>
                <c:pt idx="148">
                  <c:v>4.0908675237274261E-2</c:v>
                </c:pt>
                <c:pt idx="149">
                  <c:v>6.9802725741528571E-2</c:v>
                </c:pt>
                <c:pt idx="150">
                  <c:v>9.2665431419950872E-2</c:v>
                </c:pt>
                <c:pt idx="151">
                  <c:v>6.3205894261532503E-2</c:v>
                </c:pt>
                <c:pt idx="152">
                  <c:v>7.9344497140124703E-2</c:v>
                </c:pt>
                <c:pt idx="153">
                  <c:v>5.9680372188180675E-2</c:v>
                </c:pt>
                <c:pt idx="154">
                  <c:v>5.1609308608482674E-2</c:v>
                </c:pt>
                <c:pt idx="155">
                  <c:v>8.2316155534608471E-2</c:v>
                </c:pt>
                <c:pt idx="156">
                  <c:v>5.7787140872889053E-2</c:v>
                </c:pt>
                <c:pt idx="157">
                  <c:v>7.375383108090583E-2</c:v>
                </c:pt>
                <c:pt idx="158">
                  <c:v>8.0279920016412321E-2</c:v>
                </c:pt>
                <c:pt idx="159">
                  <c:v>7.6603559559515866E-2</c:v>
                </c:pt>
                <c:pt idx="160">
                  <c:v>0.11464794588659311</c:v>
                </c:pt>
                <c:pt idx="161">
                  <c:v>6.5830173593911745E-2</c:v>
                </c:pt>
                <c:pt idx="162">
                  <c:v>7.4124722731910342E-2</c:v>
                </c:pt>
                <c:pt idx="163">
                  <c:v>3.7339788126072637E-2</c:v>
                </c:pt>
                <c:pt idx="164">
                  <c:v>3.7452351874864342E-2</c:v>
                </c:pt>
                <c:pt idx="165">
                  <c:v>8.6004506009173809E-2</c:v>
                </c:pt>
                <c:pt idx="166">
                  <c:v>8.729921566601212E-2</c:v>
                </c:pt>
                <c:pt idx="167">
                  <c:v>8.8336586415663665E-2</c:v>
                </c:pt>
                <c:pt idx="168">
                  <c:v>4.791099060982329E-2</c:v>
                </c:pt>
                <c:pt idx="169">
                  <c:v>7.0698401866289728E-2</c:v>
                </c:pt>
                <c:pt idx="170">
                  <c:v>8.33487502239183E-2</c:v>
                </c:pt>
                <c:pt idx="171">
                  <c:v>8.3755554253194031E-2</c:v>
                </c:pt>
                <c:pt idx="172">
                  <c:v>6.3919116332273318E-2</c:v>
                </c:pt>
                <c:pt idx="173">
                  <c:v>8.8153658994318485E-2</c:v>
                </c:pt>
                <c:pt idx="174">
                  <c:v>6.7792556580457686E-2</c:v>
                </c:pt>
                <c:pt idx="175">
                  <c:v>5.0514494180075253E-2</c:v>
                </c:pt>
                <c:pt idx="176">
                  <c:v>3.4323535515646375E-2</c:v>
                </c:pt>
                <c:pt idx="177">
                  <c:v>9.2599390850005014E-2</c:v>
                </c:pt>
                <c:pt idx="178">
                  <c:v>8.4695391478269988E-2</c:v>
                </c:pt>
                <c:pt idx="179">
                  <c:v>7.1485342822940168E-2</c:v>
                </c:pt>
                <c:pt idx="180">
                  <c:v>5.4270706138942137E-2</c:v>
                </c:pt>
                <c:pt idx="181">
                  <c:v>4.06991293581489E-2</c:v>
                </c:pt>
                <c:pt idx="182">
                  <c:v>9.8895199687638435E-2</c:v>
                </c:pt>
                <c:pt idx="183">
                  <c:v>8.0917651610220465E-2</c:v>
                </c:pt>
                <c:pt idx="184">
                  <c:v>4.5392280726772927E-2</c:v>
                </c:pt>
                <c:pt idx="185">
                  <c:v>8.5408814535700317E-2</c:v>
                </c:pt>
                <c:pt idx="186">
                  <c:v>5.7950063091705362E-2</c:v>
                </c:pt>
                <c:pt idx="187">
                  <c:v>5.1173697739851143E-2</c:v>
                </c:pt>
                <c:pt idx="188">
                  <c:v>5.1601336213203175E-2</c:v>
                </c:pt>
                <c:pt idx="189">
                  <c:v>6.7516913912983867E-2</c:v>
                </c:pt>
                <c:pt idx="190">
                  <c:v>7.7978298211494712E-2</c:v>
                </c:pt>
                <c:pt idx="191">
                  <c:v>4.4433034446345943E-2</c:v>
                </c:pt>
                <c:pt idx="192">
                  <c:v>8.5152819531131518E-2</c:v>
                </c:pt>
                <c:pt idx="193">
                  <c:v>7.9701920577252561E-2</c:v>
                </c:pt>
                <c:pt idx="194">
                  <c:v>6.12509110201368E-2</c:v>
                </c:pt>
                <c:pt idx="195">
                  <c:v>6.238286857326969E-2</c:v>
                </c:pt>
                <c:pt idx="196">
                  <c:v>5.7505909056899507E-2</c:v>
                </c:pt>
                <c:pt idx="197">
                  <c:v>7.3396961995015775E-2</c:v>
                </c:pt>
                <c:pt idx="198">
                  <c:v>0.10456534164292053</c:v>
                </c:pt>
                <c:pt idx="199">
                  <c:v>6.5824015532908842E-2</c:v>
                </c:pt>
                <c:pt idx="200">
                  <c:v>8.7696726839213646E-2</c:v>
                </c:pt>
                <c:pt idx="201">
                  <c:v>6.5271473430959015E-2</c:v>
                </c:pt>
                <c:pt idx="202">
                  <c:v>9.610623580606581E-2</c:v>
                </c:pt>
                <c:pt idx="203">
                  <c:v>6.1237033843932753E-2</c:v>
                </c:pt>
                <c:pt idx="204">
                  <c:v>8.2283545283995341E-2</c:v>
                </c:pt>
                <c:pt idx="205">
                  <c:v>6.3118234592015154E-2</c:v>
                </c:pt>
                <c:pt idx="206">
                  <c:v>4.8491204722654779E-2</c:v>
                </c:pt>
                <c:pt idx="207">
                  <c:v>7.7356363191105115E-2</c:v>
                </c:pt>
                <c:pt idx="208">
                  <c:v>6.2527745095373177E-2</c:v>
                </c:pt>
                <c:pt idx="209">
                  <c:v>4.4013864908710842E-2</c:v>
                </c:pt>
                <c:pt idx="210">
                  <c:v>5.8770541578795799E-2</c:v>
                </c:pt>
                <c:pt idx="211">
                  <c:v>6.4480111888068792E-2</c:v>
                </c:pt>
                <c:pt idx="212">
                  <c:v>6.1466150706283251E-2</c:v>
                </c:pt>
                <c:pt idx="213">
                  <c:v>9.4994546234253185E-2</c:v>
                </c:pt>
                <c:pt idx="214">
                  <c:v>7.376480465769053E-2</c:v>
                </c:pt>
                <c:pt idx="215">
                  <c:v>8.5774691408233905E-2</c:v>
                </c:pt>
                <c:pt idx="216">
                  <c:v>8.7870520636309513E-2</c:v>
                </c:pt>
                <c:pt idx="217">
                  <c:v>8.9124763343786051E-2</c:v>
                </c:pt>
                <c:pt idx="218">
                  <c:v>6.5745578778691194E-2</c:v>
                </c:pt>
                <c:pt idx="219">
                  <c:v>5.8938918775811089E-2</c:v>
                </c:pt>
                <c:pt idx="220">
                  <c:v>4.6983924481281525E-2</c:v>
                </c:pt>
                <c:pt idx="221">
                  <c:v>7.7067183822679186E-2</c:v>
                </c:pt>
                <c:pt idx="222">
                  <c:v>6.9371663209877643E-2</c:v>
                </c:pt>
                <c:pt idx="223">
                  <c:v>5.0371141551608267E-2</c:v>
                </c:pt>
                <c:pt idx="224">
                  <c:v>4.3925833263054881E-2</c:v>
                </c:pt>
                <c:pt idx="225">
                  <c:v>7.0514032948584049E-2</c:v>
                </c:pt>
                <c:pt idx="226">
                  <c:v>6.269026017719348E-2</c:v>
                </c:pt>
                <c:pt idx="227">
                  <c:v>4.6689862006510707E-2</c:v>
                </c:pt>
                <c:pt idx="228">
                  <c:v>8.094544553107702E-2</c:v>
                </c:pt>
                <c:pt idx="229">
                  <c:v>6.8140711872573978E-2</c:v>
                </c:pt>
                <c:pt idx="230">
                  <c:v>9.3872580107407955E-2</c:v>
                </c:pt>
                <c:pt idx="231">
                  <c:v>8.7292074781593842E-2</c:v>
                </c:pt>
                <c:pt idx="232">
                  <c:v>5.3996005147126325E-2</c:v>
                </c:pt>
                <c:pt idx="233">
                  <c:v>4.6078089169237391E-2</c:v>
                </c:pt>
                <c:pt idx="234">
                  <c:v>6.7221499680330532E-2</c:v>
                </c:pt>
                <c:pt idx="235">
                  <c:v>7.6627851757024357E-2</c:v>
                </c:pt>
                <c:pt idx="236">
                  <c:v>7.1348247702261336E-2</c:v>
                </c:pt>
                <c:pt idx="237">
                  <c:v>7.6670608836248211E-2</c:v>
                </c:pt>
                <c:pt idx="238">
                  <c:v>5.6803674119962011E-2</c:v>
                </c:pt>
                <c:pt idx="239">
                  <c:v>8.9348026439528272E-2</c:v>
                </c:pt>
                <c:pt idx="240">
                  <c:v>3.9867273780494261E-2</c:v>
                </c:pt>
                <c:pt idx="241">
                  <c:v>6.3922999720182783E-2</c:v>
                </c:pt>
                <c:pt idx="242">
                  <c:v>9.0137638151567834E-2</c:v>
                </c:pt>
                <c:pt idx="243">
                  <c:v>0.10083446666830415</c:v>
                </c:pt>
                <c:pt idx="244">
                  <c:v>5.4218109545300486E-2</c:v>
                </c:pt>
                <c:pt idx="245">
                  <c:v>7.6735354685804447E-2</c:v>
                </c:pt>
                <c:pt idx="246">
                  <c:v>8.5510708396601298E-2</c:v>
                </c:pt>
                <c:pt idx="247">
                  <c:v>5.5158289489867784E-2</c:v>
                </c:pt>
                <c:pt idx="248">
                  <c:v>7.0197876276030025E-2</c:v>
                </c:pt>
                <c:pt idx="249">
                  <c:v>6.9041447258410105E-2</c:v>
                </c:pt>
                <c:pt idx="250">
                  <c:v>6.5392954369763001E-2</c:v>
                </c:pt>
                <c:pt idx="251">
                  <c:v>7.9432077194420025E-2</c:v>
                </c:pt>
                <c:pt idx="252">
                  <c:v>6.6016347678055365E-2</c:v>
                </c:pt>
                <c:pt idx="253">
                  <c:v>7.5522052037272802E-2</c:v>
                </c:pt>
                <c:pt idx="254">
                  <c:v>5.4613314241391486E-2</c:v>
                </c:pt>
                <c:pt idx="255">
                  <c:v>6.9331481972179754E-2</c:v>
                </c:pt>
                <c:pt idx="256">
                  <c:v>8.0163529426419577E-2</c:v>
                </c:pt>
                <c:pt idx="257">
                  <c:v>4.8051052079817524E-2</c:v>
                </c:pt>
                <c:pt idx="258">
                  <c:v>8.051411059562158E-2</c:v>
                </c:pt>
                <c:pt idx="259">
                  <c:v>5.2210772036455688E-2</c:v>
                </c:pt>
                <c:pt idx="260">
                  <c:v>7.2186515816085262E-2</c:v>
                </c:pt>
                <c:pt idx="261">
                  <c:v>5.565595439261517E-2</c:v>
                </c:pt>
                <c:pt idx="262">
                  <c:v>5.1258064151498917E-2</c:v>
                </c:pt>
                <c:pt idx="263">
                  <c:v>7.0473196257296811E-2</c:v>
                </c:pt>
                <c:pt idx="264">
                  <c:v>7.4241905294780031E-2</c:v>
                </c:pt>
                <c:pt idx="265">
                  <c:v>8.7033218814044466E-2</c:v>
                </c:pt>
                <c:pt idx="266">
                  <c:v>7.4186859873034638E-2</c:v>
                </c:pt>
                <c:pt idx="267">
                  <c:v>7.9760944462442029E-2</c:v>
                </c:pt>
                <c:pt idx="268">
                  <c:v>4.0847729437614055E-2</c:v>
                </c:pt>
                <c:pt idx="269">
                  <c:v>0.10036176567499383</c:v>
                </c:pt>
                <c:pt idx="270">
                  <c:v>6.8205340626168454E-2</c:v>
                </c:pt>
                <c:pt idx="271">
                  <c:v>7.1468236020920561E-2</c:v>
                </c:pt>
                <c:pt idx="272">
                  <c:v>0.10049194219034696</c:v>
                </c:pt>
                <c:pt idx="273">
                  <c:v>6.9756121733169918E-2</c:v>
                </c:pt>
                <c:pt idx="274">
                  <c:v>8.6686787946399613E-2</c:v>
                </c:pt>
                <c:pt idx="275">
                  <c:v>7.6329491991568021E-2</c:v>
                </c:pt>
                <c:pt idx="276">
                  <c:v>9.273863183244635E-2</c:v>
                </c:pt>
                <c:pt idx="277">
                  <c:v>5.8329514268089966E-2</c:v>
                </c:pt>
                <c:pt idx="278">
                  <c:v>5.8908528937025806E-2</c:v>
                </c:pt>
                <c:pt idx="279">
                  <c:v>7.8262971747477039E-2</c:v>
                </c:pt>
                <c:pt idx="280">
                  <c:v>5.3411571623951049E-2</c:v>
                </c:pt>
                <c:pt idx="281">
                  <c:v>7.9255327268946574E-2</c:v>
                </c:pt>
                <c:pt idx="282">
                  <c:v>5.1551089199514899E-2</c:v>
                </c:pt>
                <c:pt idx="283">
                  <c:v>6.5026797909064626E-2</c:v>
                </c:pt>
                <c:pt idx="284">
                  <c:v>5.5081248717364417E-2</c:v>
                </c:pt>
                <c:pt idx="285">
                  <c:v>5.5579936527873741E-2</c:v>
                </c:pt>
                <c:pt idx="286">
                  <c:v>6.1990494404026819E-2</c:v>
                </c:pt>
                <c:pt idx="287">
                  <c:v>8.208677957878574E-2</c:v>
                </c:pt>
                <c:pt idx="288">
                  <c:v>8.8810820955909975E-2</c:v>
                </c:pt>
                <c:pt idx="289">
                  <c:v>6.4451177722245179E-2</c:v>
                </c:pt>
                <c:pt idx="290">
                  <c:v>4.5484068026995561E-2</c:v>
                </c:pt>
                <c:pt idx="291">
                  <c:v>6.4129811887895349E-2</c:v>
                </c:pt>
                <c:pt idx="292">
                  <c:v>8.0982207542758866E-2</c:v>
                </c:pt>
                <c:pt idx="293">
                  <c:v>7.7512669467401041E-2</c:v>
                </c:pt>
                <c:pt idx="294">
                  <c:v>6.9154987183821959E-2</c:v>
                </c:pt>
                <c:pt idx="295">
                  <c:v>7.4228292775624816E-2</c:v>
                </c:pt>
                <c:pt idx="296">
                  <c:v>6.6908124464228225E-2</c:v>
                </c:pt>
                <c:pt idx="297">
                  <c:v>7.2688501611280654E-2</c:v>
                </c:pt>
                <c:pt idx="298">
                  <c:v>8.6051286861549725E-2</c:v>
                </c:pt>
                <c:pt idx="299">
                  <c:v>6.5323264925990165E-2</c:v>
                </c:pt>
                <c:pt idx="300">
                  <c:v>7.1955305980794249E-2</c:v>
                </c:pt>
                <c:pt idx="301">
                  <c:v>5.7704067089240252E-2</c:v>
                </c:pt>
                <c:pt idx="302">
                  <c:v>7.2533350181925971E-2</c:v>
                </c:pt>
                <c:pt idx="303">
                  <c:v>6.4910453326744944E-2</c:v>
                </c:pt>
                <c:pt idx="304">
                  <c:v>5.2323691049719179E-2</c:v>
                </c:pt>
                <c:pt idx="305">
                  <c:v>6.8961758284063812E-2</c:v>
                </c:pt>
                <c:pt idx="306">
                  <c:v>6.8674244913519589E-2</c:v>
                </c:pt>
                <c:pt idx="307">
                  <c:v>6.8898890816312508E-2</c:v>
                </c:pt>
                <c:pt idx="308">
                  <c:v>8.4428819819347856E-2</c:v>
                </c:pt>
                <c:pt idx="309">
                  <c:v>6.8119185721759734E-2</c:v>
                </c:pt>
                <c:pt idx="310">
                  <c:v>5.9067440540105154E-2</c:v>
                </c:pt>
                <c:pt idx="311">
                  <c:v>5.8488590482343894E-2</c:v>
                </c:pt>
                <c:pt idx="312">
                  <c:v>5.4339906749967026E-2</c:v>
                </c:pt>
                <c:pt idx="313">
                  <c:v>6.9527292817671671E-2</c:v>
                </c:pt>
                <c:pt idx="314">
                  <c:v>6.7583771407391857E-2</c:v>
                </c:pt>
                <c:pt idx="315">
                  <c:v>8.3208200335884719E-2</c:v>
                </c:pt>
                <c:pt idx="316">
                  <c:v>5.1449260171760658E-2</c:v>
                </c:pt>
                <c:pt idx="317">
                  <c:v>6.102563515348236E-2</c:v>
                </c:pt>
                <c:pt idx="318">
                  <c:v>5.7968346108387858E-2</c:v>
                </c:pt>
                <c:pt idx="319">
                  <c:v>6.8396710760800117E-2</c:v>
                </c:pt>
                <c:pt idx="320">
                  <c:v>5.4432008840268442E-2</c:v>
                </c:pt>
                <c:pt idx="321">
                  <c:v>6.4892941385475744E-2</c:v>
                </c:pt>
                <c:pt idx="322">
                  <c:v>6.3407621486972321E-2</c:v>
                </c:pt>
                <c:pt idx="323">
                  <c:v>7.2380447187886832E-2</c:v>
                </c:pt>
                <c:pt idx="324">
                  <c:v>6.0993614480438385E-2</c:v>
                </c:pt>
                <c:pt idx="325">
                  <c:v>7.6954550783667086E-2</c:v>
                </c:pt>
                <c:pt idx="326">
                  <c:v>5.0340149165656545E-2</c:v>
                </c:pt>
                <c:pt idx="327">
                  <c:v>8.1726889565650329E-2</c:v>
                </c:pt>
                <c:pt idx="328">
                  <c:v>7.0469476664153263E-2</c:v>
                </c:pt>
                <c:pt idx="329">
                  <c:v>0.10621942131876327</c:v>
                </c:pt>
                <c:pt idx="330">
                  <c:v>7.70017068242973E-2</c:v>
                </c:pt>
                <c:pt idx="331">
                  <c:v>7.0097049765185881E-2</c:v>
                </c:pt>
                <c:pt idx="332">
                  <c:v>7.2701725159356023E-2</c:v>
                </c:pt>
                <c:pt idx="333">
                  <c:v>8.1295573662757525E-2</c:v>
                </c:pt>
                <c:pt idx="334">
                  <c:v>6.9846724482878098E-2</c:v>
                </c:pt>
                <c:pt idx="335">
                  <c:v>5.4194575903805164E-2</c:v>
                </c:pt>
                <c:pt idx="336">
                  <c:v>7.2683267150550401E-2</c:v>
                </c:pt>
                <c:pt idx="337">
                  <c:v>6.613414639059001E-2</c:v>
                </c:pt>
                <c:pt idx="338">
                  <c:v>6.9596994231761133E-2</c:v>
                </c:pt>
                <c:pt idx="339">
                  <c:v>5.3927185965805424E-2</c:v>
                </c:pt>
                <c:pt idx="340">
                  <c:v>6.0319313692169141E-2</c:v>
                </c:pt>
                <c:pt idx="341">
                  <c:v>6.335123691411082E-2</c:v>
                </c:pt>
                <c:pt idx="342">
                  <c:v>7.2473986848839544E-2</c:v>
                </c:pt>
                <c:pt idx="343">
                  <c:v>6.1160243437768214E-2</c:v>
                </c:pt>
                <c:pt idx="344">
                  <c:v>3.8730551708215488E-2</c:v>
                </c:pt>
                <c:pt idx="345">
                  <c:v>8.7121356373391412E-2</c:v>
                </c:pt>
                <c:pt idx="346">
                  <c:v>6.0862648136988384E-2</c:v>
                </c:pt>
                <c:pt idx="347">
                  <c:v>5.8170502282763659E-2</c:v>
                </c:pt>
                <c:pt idx="348">
                  <c:v>6.8894890881482818E-2</c:v>
                </c:pt>
                <c:pt idx="349">
                  <c:v>8.7949482890931407E-2</c:v>
                </c:pt>
                <c:pt idx="350">
                  <c:v>6.6608534951336063E-2</c:v>
                </c:pt>
                <c:pt idx="351">
                  <c:v>7.7062363615176932E-2</c:v>
                </c:pt>
                <c:pt idx="352">
                  <c:v>5.0986378096440133E-2</c:v>
                </c:pt>
                <c:pt idx="353">
                  <c:v>5.252379922398609E-2</c:v>
                </c:pt>
                <c:pt idx="354">
                  <c:v>0.11119248501755113</c:v>
                </c:pt>
                <c:pt idx="355">
                  <c:v>5.9566095310189859E-2</c:v>
                </c:pt>
                <c:pt idx="356">
                  <c:v>3.1809474694715512E-2</c:v>
                </c:pt>
                <c:pt idx="357">
                  <c:v>6.4340940265182223E-2</c:v>
                </c:pt>
                <c:pt idx="358">
                  <c:v>8.2690025190935545E-2</c:v>
                </c:pt>
                <c:pt idx="359">
                  <c:v>4.8831783305013143E-2</c:v>
                </c:pt>
                <c:pt idx="360">
                  <c:v>6.2655709525749281E-2</c:v>
                </c:pt>
                <c:pt idx="361">
                  <c:v>4.760953441632354E-2</c:v>
                </c:pt>
                <c:pt idx="362">
                  <c:v>8.3634668688218061E-2</c:v>
                </c:pt>
                <c:pt idx="363">
                  <c:v>5.8539630259392239E-2</c:v>
                </c:pt>
                <c:pt idx="364">
                  <c:v>8.8525840916251874E-2</c:v>
                </c:pt>
                <c:pt idx="365">
                  <c:v>8.9466614121796573E-2</c:v>
                </c:pt>
                <c:pt idx="366">
                  <c:v>7.8387146247735018E-2</c:v>
                </c:pt>
                <c:pt idx="367">
                  <c:v>6.8822346857809302E-2</c:v>
                </c:pt>
                <c:pt idx="368">
                  <c:v>5.4336097929220561E-2</c:v>
                </c:pt>
                <c:pt idx="369">
                  <c:v>5.5306397513105399E-2</c:v>
                </c:pt>
                <c:pt idx="370">
                  <c:v>5.4589847978401274E-2</c:v>
                </c:pt>
                <c:pt idx="371">
                  <c:v>8.5928801768457519E-2</c:v>
                </c:pt>
                <c:pt idx="372">
                  <c:v>7.5303140050447692E-2</c:v>
                </c:pt>
                <c:pt idx="373">
                  <c:v>5.099768530809845E-2</c:v>
                </c:pt>
                <c:pt idx="374">
                  <c:v>6.834687228452152E-2</c:v>
                </c:pt>
                <c:pt idx="375">
                  <c:v>8.657643518173519E-2</c:v>
                </c:pt>
                <c:pt idx="376">
                  <c:v>8.2136398247427911E-2</c:v>
                </c:pt>
                <c:pt idx="377">
                  <c:v>7.5003009174111179E-2</c:v>
                </c:pt>
                <c:pt idx="378">
                  <c:v>7.358583438123234E-2</c:v>
                </c:pt>
                <c:pt idx="379">
                  <c:v>7.5788465084440371E-2</c:v>
                </c:pt>
                <c:pt idx="380">
                  <c:v>6.5872523720949538E-2</c:v>
                </c:pt>
                <c:pt idx="381">
                  <c:v>5.0532564361396526E-2</c:v>
                </c:pt>
                <c:pt idx="382">
                  <c:v>9.8234819163089515E-2</c:v>
                </c:pt>
                <c:pt idx="383">
                  <c:v>6.7443025623188269E-2</c:v>
                </c:pt>
                <c:pt idx="384">
                  <c:v>5.9329040023356705E-2</c:v>
                </c:pt>
                <c:pt idx="385">
                  <c:v>9.1166091741374244E-2</c:v>
                </c:pt>
                <c:pt idx="386">
                  <c:v>5.8821075216050955E-2</c:v>
                </c:pt>
                <c:pt idx="387">
                  <c:v>7.2084903057727412E-2</c:v>
                </c:pt>
                <c:pt idx="388">
                  <c:v>6.2057210078157121E-2</c:v>
                </c:pt>
                <c:pt idx="389">
                  <c:v>7.2561891230379705E-2</c:v>
                </c:pt>
                <c:pt idx="390">
                  <c:v>4.9451782059662774E-2</c:v>
                </c:pt>
                <c:pt idx="391">
                  <c:v>7.2355819346656691E-2</c:v>
                </c:pt>
                <c:pt idx="392">
                  <c:v>6.30657408838185E-2</c:v>
                </c:pt>
                <c:pt idx="393">
                  <c:v>6.919512967115149E-2</c:v>
                </c:pt>
                <c:pt idx="394">
                  <c:v>5.692770949367465E-2</c:v>
                </c:pt>
                <c:pt idx="395">
                  <c:v>7.3356099159760102E-2</c:v>
                </c:pt>
                <c:pt idx="396">
                  <c:v>7.9826878369964382E-2</c:v>
                </c:pt>
                <c:pt idx="397">
                  <c:v>6.0114705177992334E-2</c:v>
                </c:pt>
                <c:pt idx="398">
                  <c:v>9.0478881845470815E-2</c:v>
                </c:pt>
                <c:pt idx="399">
                  <c:v>4.682710748813157E-2</c:v>
                </c:pt>
                <c:pt idx="400">
                  <c:v>9.3341139066266288E-2</c:v>
                </c:pt>
                <c:pt idx="401">
                  <c:v>6.7544952463003627E-2</c:v>
                </c:pt>
                <c:pt idx="402">
                  <c:v>4.486708318410082E-2</c:v>
                </c:pt>
                <c:pt idx="403">
                  <c:v>8.92978736377254E-2</c:v>
                </c:pt>
                <c:pt idx="404">
                  <c:v>4.8557181296308705E-2</c:v>
                </c:pt>
                <c:pt idx="405">
                  <c:v>5.0454158696607465E-2</c:v>
                </c:pt>
                <c:pt idx="406">
                  <c:v>6.9099378067758677E-2</c:v>
                </c:pt>
                <c:pt idx="407">
                  <c:v>4.965956464794774E-2</c:v>
                </c:pt>
                <c:pt idx="408">
                  <c:v>7.5320563175603983E-2</c:v>
                </c:pt>
                <c:pt idx="409">
                  <c:v>9.8189116563936973E-2</c:v>
                </c:pt>
                <c:pt idx="410">
                  <c:v>5.8835362216346221E-2</c:v>
                </c:pt>
                <c:pt idx="411">
                  <c:v>7.8460151767515696E-2</c:v>
                </c:pt>
                <c:pt idx="412">
                  <c:v>6.0930078593947057E-2</c:v>
                </c:pt>
                <c:pt idx="413">
                  <c:v>6.1774799024655824E-2</c:v>
                </c:pt>
                <c:pt idx="414">
                  <c:v>7.5818785000343669E-2</c:v>
                </c:pt>
                <c:pt idx="415">
                  <c:v>5.9041701446024331E-2</c:v>
                </c:pt>
                <c:pt idx="416">
                  <c:v>6.6920213270803885E-2</c:v>
                </c:pt>
                <c:pt idx="417">
                  <c:v>5.2177617335979476E-2</c:v>
                </c:pt>
                <c:pt idx="418">
                  <c:v>4.473401648062475E-2</c:v>
                </c:pt>
                <c:pt idx="419">
                  <c:v>7.5739233534909411E-2</c:v>
                </c:pt>
                <c:pt idx="420">
                  <c:v>8.50449578344743E-2</c:v>
                </c:pt>
                <c:pt idx="421">
                  <c:v>8.6236116724092982E-2</c:v>
                </c:pt>
                <c:pt idx="422">
                  <c:v>6.1010138525770807E-2</c:v>
                </c:pt>
                <c:pt idx="423">
                  <c:v>7.3247043674365742E-2</c:v>
                </c:pt>
                <c:pt idx="424">
                  <c:v>4.2663930906386982E-2</c:v>
                </c:pt>
                <c:pt idx="425">
                  <c:v>6.313829569902929E-2</c:v>
                </c:pt>
                <c:pt idx="426">
                  <c:v>6.8899193870710418E-2</c:v>
                </c:pt>
                <c:pt idx="427">
                  <c:v>7.5871205641984851E-2</c:v>
                </c:pt>
                <c:pt idx="428">
                  <c:v>0.10044162276312751</c:v>
                </c:pt>
                <c:pt idx="429">
                  <c:v>6.4960001584751792E-2</c:v>
                </c:pt>
                <c:pt idx="430">
                  <c:v>8.4036550208502203E-2</c:v>
                </c:pt>
                <c:pt idx="431">
                  <c:v>8.0120535952605154E-2</c:v>
                </c:pt>
                <c:pt idx="432">
                  <c:v>8.2024806020420837E-2</c:v>
                </c:pt>
                <c:pt idx="433">
                  <c:v>7.6603061416627705E-2</c:v>
                </c:pt>
                <c:pt idx="434">
                  <c:v>7.8916601996358748E-2</c:v>
                </c:pt>
                <c:pt idx="435">
                  <c:v>7.6809879671552783E-2</c:v>
                </c:pt>
                <c:pt idx="436">
                  <c:v>6.5443745657213781E-2</c:v>
                </c:pt>
                <c:pt idx="437">
                  <c:v>7.9302329743578426E-2</c:v>
                </c:pt>
                <c:pt idx="438">
                  <c:v>6.8577794112374524E-2</c:v>
                </c:pt>
                <c:pt idx="439">
                  <c:v>5.2250312478838601E-2</c:v>
                </c:pt>
                <c:pt idx="440">
                  <c:v>7.6764242380898073E-2</c:v>
                </c:pt>
                <c:pt idx="441">
                  <c:v>7.4958608864481246E-2</c:v>
                </c:pt>
                <c:pt idx="442">
                  <c:v>7.1845014579349886E-2</c:v>
                </c:pt>
                <c:pt idx="443">
                  <c:v>7.5577716675562012E-2</c:v>
                </c:pt>
                <c:pt idx="444">
                  <c:v>0.10828295824978063</c:v>
                </c:pt>
                <c:pt idx="445">
                  <c:v>6.165536518066761E-2</c:v>
                </c:pt>
                <c:pt idx="446">
                  <c:v>8.6203410700441574E-2</c:v>
                </c:pt>
                <c:pt idx="447">
                  <c:v>6.6254453666026669E-2</c:v>
                </c:pt>
                <c:pt idx="448">
                  <c:v>5.9719111290072124E-2</c:v>
                </c:pt>
                <c:pt idx="449">
                  <c:v>6.6716946240181985E-2</c:v>
                </c:pt>
                <c:pt idx="450">
                  <c:v>0.10230055152528716</c:v>
                </c:pt>
                <c:pt idx="451">
                  <c:v>5.8999795618366657E-2</c:v>
                </c:pt>
                <c:pt idx="452">
                  <c:v>9.6951044972570233E-2</c:v>
                </c:pt>
                <c:pt idx="453">
                  <c:v>7.3390760184023907E-2</c:v>
                </c:pt>
                <c:pt idx="454">
                  <c:v>5.2124497272025616E-2</c:v>
                </c:pt>
                <c:pt idx="455">
                  <c:v>4.888539799190339E-2</c:v>
                </c:pt>
                <c:pt idx="456">
                  <c:v>7.2903572042585574E-2</c:v>
                </c:pt>
                <c:pt idx="457">
                  <c:v>4.4034841808735514E-2</c:v>
                </c:pt>
                <c:pt idx="458">
                  <c:v>7.6496713883040024E-2</c:v>
                </c:pt>
                <c:pt idx="459">
                  <c:v>6.5504279309337776E-2</c:v>
                </c:pt>
                <c:pt idx="460">
                  <c:v>5.8195674997417846E-2</c:v>
                </c:pt>
                <c:pt idx="461">
                  <c:v>6.2187085202517867E-2</c:v>
                </c:pt>
                <c:pt idx="462">
                  <c:v>4.7416641313871355E-2</c:v>
                </c:pt>
                <c:pt idx="463">
                  <c:v>7.1829872487968793E-2</c:v>
                </c:pt>
                <c:pt idx="464">
                  <c:v>6.7472044446992285E-2</c:v>
                </c:pt>
                <c:pt idx="465">
                  <c:v>6.4901188456675585E-2</c:v>
                </c:pt>
                <c:pt idx="466">
                  <c:v>7.5200139944982092E-2</c:v>
                </c:pt>
                <c:pt idx="467">
                  <c:v>7.4381592888694281E-2</c:v>
                </c:pt>
                <c:pt idx="468">
                  <c:v>6.1815671290202046E-2</c:v>
                </c:pt>
                <c:pt idx="469">
                  <c:v>6.5615463962976239E-2</c:v>
                </c:pt>
                <c:pt idx="470">
                  <c:v>7.6673873292307182E-2</c:v>
                </c:pt>
                <c:pt idx="471">
                  <c:v>4.499322341599421E-2</c:v>
                </c:pt>
                <c:pt idx="472">
                  <c:v>5.8524925123731864E-2</c:v>
                </c:pt>
                <c:pt idx="473">
                  <c:v>7.4828224506294949E-2</c:v>
                </c:pt>
                <c:pt idx="474">
                  <c:v>4.9731884867267762E-2</c:v>
                </c:pt>
                <c:pt idx="475">
                  <c:v>5.1831285263149507E-2</c:v>
                </c:pt>
                <c:pt idx="476">
                  <c:v>7.8607763984560153E-2</c:v>
                </c:pt>
                <c:pt idx="477">
                  <c:v>6.8090227104950052E-2</c:v>
                </c:pt>
                <c:pt idx="478">
                  <c:v>6.9324710443632198E-2</c:v>
                </c:pt>
                <c:pt idx="479">
                  <c:v>5.7689709323502592E-2</c:v>
                </c:pt>
                <c:pt idx="480">
                  <c:v>5.9900094119317182E-2</c:v>
                </c:pt>
                <c:pt idx="481">
                  <c:v>6.478626655042391E-2</c:v>
                </c:pt>
                <c:pt idx="482">
                  <c:v>9.1291970758116958E-2</c:v>
                </c:pt>
                <c:pt idx="483">
                  <c:v>5.8256886422703102E-2</c:v>
                </c:pt>
                <c:pt idx="484">
                  <c:v>4.0651940541657772E-2</c:v>
                </c:pt>
                <c:pt idx="485">
                  <c:v>7.6002043942137609E-2</c:v>
                </c:pt>
                <c:pt idx="486">
                  <c:v>4.3409890489488179E-2</c:v>
                </c:pt>
                <c:pt idx="487">
                  <c:v>6.2046569327881662E-2</c:v>
                </c:pt>
                <c:pt idx="488">
                  <c:v>7.5175160785776185E-2</c:v>
                </c:pt>
                <c:pt idx="489">
                  <c:v>6.8485553117592302E-2</c:v>
                </c:pt>
                <c:pt idx="490">
                  <c:v>7.5111267781816649E-2</c:v>
                </c:pt>
                <c:pt idx="491">
                  <c:v>5.7788604943417976E-2</c:v>
                </c:pt>
                <c:pt idx="492">
                  <c:v>7.4807651787277663E-2</c:v>
                </c:pt>
                <c:pt idx="493">
                  <c:v>9.3204400955845701E-2</c:v>
                </c:pt>
                <c:pt idx="494">
                  <c:v>3.9889147899288102E-2</c:v>
                </c:pt>
                <c:pt idx="495">
                  <c:v>4.6463123944800344E-2</c:v>
                </c:pt>
                <c:pt idx="496">
                  <c:v>6.4265816483419003E-2</c:v>
                </c:pt>
                <c:pt idx="497">
                  <c:v>5.6777237434732286E-2</c:v>
                </c:pt>
                <c:pt idx="498">
                  <c:v>6.447860474877054E-2</c:v>
                </c:pt>
                <c:pt idx="499">
                  <c:v>9.0687996212314659E-2</c:v>
                </c:pt>
                <c:pt idx="500">
                  <c:v>6.2258076967702802E-2</c:v>
                </c:pt>
                <c:pt idx="501">
                  <c:v>7.2934853625374552E-2</c:v>
                </c:pt>
                <c:pt idx="502">
                  <c:v>5.1018571827092352E-2</c:v>
                </c:pt>
                <c:pt idx="503">
                  <c:v>9.7121654642109978E-2</c:v>
                </c:pt>
                <c:pt idx="504">
                  <c:v>6.416728009835293E-2</c:v>
                </c:pt>
                <c:pt idx="505">
                  <c:v>6.4408818113319666E-2</c:v>
                </c:pt>
                <c:pt idx="506">
                  <c:v>8.2645656722240668E-2</c:v>
                </c:pt>
                <c:pt idx="507">
                  <c:v>5.9460314372580481E-2</c:v>
                </c:pt>
                <c:pt idx="508">
                  <c:v>7.2028969357992745E-2</c:v>
                </c:pt>
                <c:pt idx="509">
                  <c:v>8.3194589056429957E-2</c:v>
                </c:pt>
                <c:pt idx="510">
                  <c:v>7.0424260800430627E-2</c:v>
                </c:pt>
                <c:pt idx="511">
                  <c:v>5.3081799563497734E-2</c:v>
                </c:pt>
                <c:pt idx="512">
                  <c:v>7.1206882133838967E-2</c:v>
                </c:pt>
                <c:pt idx="513">
                  <c:v>7.9123241978379666E-2</c:v>
                </c:pt>
                <c:pt idx="514">
                  <c:v>5.903106090981991E-2</c:v>
                </c:pt>
                <c:pt idx="515">
                  <c:v>6.1172697764173556E-2</c:v>
                </c:pt>
                <c:pt idx="516">
                  <c:v>6.8168134740774988E-2</c:v>
                </c:pt>
                <c:pt idx="517">
                  <c:v>5.3887712501344276E-2</c:v>
                </c:pt>
                <c:pt idx="518">
                  <c:v>7.7508125415823692E-2</c:v>
                </c:pt>
                <c:pt idx="519">
                  <c:v>9.5797939567357271E-2</c:v>
                </c:pt>
                <c:pt idx="520">
                  <c:v>7.200711612030819E-2</c:v>
                </c:pt>
                <c:pt idx="521">
                  <c:v>5.2784084556836475E-2</c:v>
                </c:pt>
                <c:pt idx="522">
                  <c:v>7.6666291204878501E-2</c:v>
                </c:pt>
                <c:pt idx="523">
                  <c:v>7.7039277259079775E-2</c:v>
                </c:pt>
                <c:pt idx="524">
                  <c:v>6.8160155328845839E-2</c:v>
                </c:pt>
                <c:pt idx="525">
                  <c:v>6.2141042671676194E-2</c:v>
                </c:pt>
                <c:pt idx="526">
                  <c:v>5.7092976253815375E-2</c:v>
                </c:pt>
                <c:pt idx="527">
                  <c:v>8.2326610633494279E-2</c:v>
                </c:pt>
                <c:pt idx="528">
                  <c:v>7.5657487525606082E-2</c:v>
                </c:pt>
                <c:pt idx="529">
                  <c:v>7.4564130868426837E-2</c:v>
                </c:pt>
                <c:pt idx="530">
                  <c:v>4.8235585918923851E-2</c:v>
                </c:pt>
                <c:pt idx="531">
                  <c:v>5.6599936236097936E-2</c:v>
                </c:pt>
                <c:pt idx="532">
                  <c:v>7.2735905492347319E-2</c:v>
                </c:pt>
                <c:pt idx="533">
                  <c:v>7.1551067612636299E-2</c:v>
                </c:pt>
                <c:pt idx="534">
                  <c:v>7.5161060007236546E-2</c:v>
                </c:pt>
                <c:pt idx="535">
                  <c:v>9.1165247014916684E-2</c:v>
                </c:pt>
                <c:pt idx="536">
                  <c:v>6.0234488716269075E-2</c:v>
                </c:pt>
                <c:pt idx="537">
                  <c:v>6.7019599480318881E-2</c:v>
                </c:pt>
                <c:pt idx="538">
                  <c:v>7.9680892626936783E-2</c:v>
                </c:pt>
                <c:pt idx="539">
                  <c:v>5.6102168064757263E-2</c:v>
                </c:pt>
                <c:pt idx="540">
                  <c:v>8.8849411935007061E-2</c:v>
                </c:pt>
                <c:pt idx="541">
                  <c:v>6.3559254537760124E-2</c:v>
                </c:pt>
                <c:pt idx="542">
                  <c:v>5.1263277303339572E-2</c:v>
                </c:pt>
                <c:pt idx="543">
                  <c:v>8.0156118320838909E-2</c:v>
                </c:pt>
                <c:pt idx="544">
                  <c:v>5.3801337342443967E-2</c:v>
                </c:pt>
                <c:pt idx="545">
                  <c:v>4.3185517092415027E-2</c:v>
                </c:pt>
                <c:pt idx="546">
                  <c:v>5.72329224611553E-2</c:v>
                </c:pt>
                <c:pt idx="547">
                  <c:v>8.0484018132918389E-2</c:v>
                </c:pt>
                <c:pt idx="548">
                  <c:v>6.4767953229974418E-2</c:v>
                </c:pt>
                <c:pt idx="549">
                  <c:v>7.4197136807607533E-2</c:v>
                </c:pt>
                <c:pt idx="550">
                  <c:v>9.7161426570123943E-2</c:v>
                </c:pt>
                <c:pt idx="551">
                  <c:v>8.8718386969320551E-2</c:v>
                </c:pt>
                <c:pt idx="552">
                  <c:v>5.5342869251890914E-2</c:v>
                </c:pt>
                <c:pt idx="553">
                  <c:v>4.2780878611655915E-2</c:v>
                </c:pt>
                <c:pt idx="554">
                  <c:v>5.9248264053058719E-2</c:v>
                </c:pt>
                <c:pt idx="555">
                  <c:v>5.2182907021346758E-2</c:v>
                </c:pt>
                <c:pt idx="556">
                  <c:v>4.8108102151097398E-2</c:v>
                </c:pt>
                <c:pt idx="557">
                  <c:v>6.3026951230956918E-2</c:v>
                </c:pt>
                <c:pt idx="558">
                  <c:v>7.2299510436629189E-2</c:v>
                </c:pt>
                <c:pt idx="559">
                  <c:v>6.2083946083061448E-2</c:v>
                </c:pt>
                <c:pt idx="560">
                  <c:v>5.6889174948886345E-2</c:v>
                </c:pt>
                <c:pt idx="561">
                  <c:v>7.329489195831429E-2</c:v>
                </c:pt>
                <c:pt idx="562">
                  <c:v>7.2531213524808624E-2</c:v>
                </c:pt>
                <c:pt idx="563">
                  <c:v>6.9702744603489131E-2</c:v>
                </c:pt>
                <c:pt idx="564">
                  <c:v>0.10128779965409995</c:v>
                </c:pt>
                <c:pt idx="565">
                  <c:v>6.2594228076045033E-2</c:v>
                </c:pt>
                <c:pt idx="566">
                  <c:v>5.7129994565562003E-2</c:v>
                </c:pt>
                <c:pt idx="567">
                  <c:v>6.1152715736779717E-2</c:v>
                </c:pt>
                <c:pt idx="568">
                  <c:v>7.6953476291048317E-2</c:v>
                </c:pt>
                <c:pt idx="569">
                  <c:v>0.107273404143924</c:v>
                </c:pt>
                <c:pt idx="570">
                  <c:v>5.5346477747596157E-2</c:v>
                </c:pt>
                <c:pt idx="571">
                  <c:v>5.9096476565333345E-2</c:v>
                </c:pt>
                <c:pt idx="572">
                  <c:v>7.3915577991590098E-2</c:v>
                </c:pt>
                <c:pt idx="573">
                  <c:v>5.5796101715993029E-2</c:v>
                </c:pt>
                <c:pt idx="574">
                  <c:v>7.0999806782775732E-2</c:v>
                </c:pt>
                <c:pt idx="575">
                  <c:v>7.0078123589420005E-2</c:v>
                </c:pt>
                <c:pt idx="576">
                  <c:v>7.4353906358743393E-2</c:v>
                </c:pt>
                <c:pt idx="577">
                  <c:v>7.6878076946080731E-2</c:v>
                </c:pt>
                <c:pt idx="578">
                  <c:v>7.188303730580492E-2</c:v>
                </c:pt>
                <c:pt idx="579">
                  <c:v>5.8193774205529625E-2</c:v>
                </c:pt>
                <c:pt idx="580">
                  <c:v>8.9063308759100346E-2</c:v>
                </c:pt>
                <c:pt idx="581">
                  <c:v>5.0681864845530444E-2</c:v>
                </c:pt>
                <c:pt idx="582">
                  <c:v>6.563203363527359E-2</c:v>
                </c:pt>
                <c:pt idx="583">
                  <c:v>3.5160766669521948E-2</c:v>
                </c:pt>
                <c:pt idx="584">
                  <c:v>5.3853149959098012E-2</c:v>
                </c:pt>
                <c:pt idx="585">
                  <c:v>5.8445979956499805E-2</c:v>
                </c:pt>
                <c:pt idx="586">
                  <c:v>8.9089573240556552E-2</c:v>
                </c:pt>
                <c:pt idx="587">
                  <c:v>7.9606124642456255E-2</c:v>
                </c:pt>
                <c:pt idx="588">
                  <c:v>4.3857643515036404E-2</c:v>
                </c:pt>
                <c:pt idx="589">
                  <c:v>9.5704379593400613E-2</c:v>
                </c:pt>
                <c:pt idx="590">
                  <c:v>7.4110535564089974E-2</c:v>
                </c:pt>
                <c:pt idx="591">
                  <c:v>6.4491521331946355E-2</c:v>
                </c:pt>
                <c:pt idx="592">
                  <c:v>6.6781849003195171E-2</c:v>
                </c:pt>
                <c:pt idx="593">
                  <c:v>7.1107603145654896E-2</c:v>
                </c:pt>
                <c:pt idx="594">
                  <c:v>6.654004027822058E-2</c:v>
                </c:pt>
                <c:pt idx="595">
                  <c:v>5.5293926920468528E-2</c:v>
                </c:pt>
                <c:pt idx="596">
                  <c:v>5.5242266931408546E-2</c:v>
                </c:pt>
                <c:pt idx="597">
                  <c:v>6.424604637173259E-2</c:v>
                </c:pt>
                <c:pt idx="598">
                  <c:v>4.7710765012563994E-2</c:v>
                </c:pt>
                <c:pt idx="599">
                  <c:v>6.8288785192585022E-2</c:v>
                </c:pt>
                <c:pt idx="600">
                  <c:v>6.7311548079460271E-2</c:v>
                </c:pt>
                <c:pt idx="601">
                  <c:v>8.5883863934202109E-2</c:v>
                </c:pt>
                <c:pt idx="602">
                  <c:v>6.6109952877772993E-2</c:v>
                </c:pt>
                <c:pt idx="603">
                  <c:v>5.8497225963332788E-2</c:v>
                </c:pt>
                <c:pt idx="604">
                  <c:v>6.7084830186691757E-2</c:v>
                </c:pt>
                <c:pt idx="605">
                  <c:v>6.6946413842521924E-2</c:v>
                </c:pt>
                <c:pt idx="606">
                  <c:v>8.2409932234278838E-2</c:v>
                </c:pt>
                <c:pt idx="607">
                  <c:v>4.834655465540727E-2</c:v>
                </c:pt>
                <c:pt idx="608">
                  <c:v>4.7470392203298073E-2</c:v>
                </c:pt>
                <c:pt idx="609">
                  <c:v>4.7364930116457427E-2</c:v>
                </c:pt>
                <c:pt idx="610">
                  <c:v>7.6851005854315035E-2</c:v>
                </c:pt>
                <c:pt idx="611">
                  <c:v>7.2026027396640435E-2</c:v>
                </c:pt>
                <c:pt idx="612">
                  <c:v>8.0065445936562729E-2</c:v>
                </c:pt>
                <c:pt idx="613">
                  <c:v>0.10306952181373252</c:v>
                </c:pt>
                <c:pt idx="614">
                  <c:v>6.7507022620270418E-2</c:v>
                </c:pt>
                <c:pt idx="615">
                  <c:v>7.3970936569065004E-2</c:v>
                </c:pt>
                <c:pt idx="616">
                  <c:v>6.9813899639664279E-2</c:v>
                </c:pt>
                <c:pt idx="617">
                  <c:v>6.7919586363149598E-2</c:v>
                </c:pt>
                <c:pt idx="618">
                  <c:v>5.4127336835540385E-2</c:v>
                </c:pt>
                <c:pt idx="619">
                  <c:v>6.0065647345722839E-2</c:v>
                </c:pt>
                <c:pt idx="620">
                  <c:v>8.9492584438701339E-2</c:v>
                </c:pt>
                <c:pt idx="621">
                  <c:v>4.0480358922037718E-2</c:v>
                </c:pt>
                <c:pt idx="622">
                  <c:v>9.6846214260272123E-2</c:v>
                </c:pt>
                <c:pt idx="623">
                  <c:v>5.0646211227317717E-2</c:v>
                </c:pt>
                <c:pt idx="624">
                  <c:v>6.5441134607470308E-2</c:v>
                </c:pt>
                <c:pt idx="625">
                  <c:v>8.3941552987923496E-2</c:v>
                </c:pt>
                <c:pt idx="626">
                  <c:v>6.3816008063288299E-2</c:v>
                </c:pt>
                <c:pt idx="627">
                  <c:v>4.5456674925200891E-2</c:v>
                </c:pt>
                <c:pt idx="628">
                  <c:v>7.2404662021935406E-2</c:v>
                </c:pt>
                <c:pt idx="629">
                  <c:v>7.8029545716522708E-2</c:v>
                </c:pt>
                <c:pt idx="630">
                  <c:v>6.5752773465365344E-2</c:v>
                </c:pt>
                <c:pt idx="631">
                  <c:v>6.3238406849786322E-2</c:v>
                </c:pt>
                <c:pt idx="632">
                  <c:v>4.9705611846407427E-2</c:v>
                </c:pt>
                <c:pt idx="633">
                  <c:v>6.0118544008337604E-2</c:v>
                </c:pt>
                <c:pt idx="634">
                  <c:v>7.9930134491932203E-2</c:v>
                </c:pt>
                <c:pt idx="635">
                  <c:v>7.3447406255507053E-2</c:v>
                </c:pt>
                <c:pt idx="636">
                  <c:v>8.1269654422304827E-2</c:v>
                </c:pt>
                <c:pt idx="637">
                  <c:v>6.4177848320546627E-2</c:v>
                </c:pt>
                <c:pt idx="638">
                  <c:v>7.1408605872139486E-2</c:v>
                </c:pt>
                <c:pt idx="639">
                  <c:v>6.1537457116052519E-2</c:v>
                </c:pt>
                <c:pt idx="640">
                  <c:v>5.7642323609181201E-2</c:v>
                </c:pt>
                <c:pt idx="641">
                  <c:v>4.7937782255586314E-2</c:v>
                </c:pt>
                <c:pt idx="642">
                  <c:v>8.2018656731926098E-2</c:v>
                </c:pt>
                <c:pt idx="643">
                  <c:v>5.8164936667720601E-2</c:v>
                </c:pt>
                <c:pt idx="644">
                  <c:v>5.1639713493507378E-2</c:v>
                </c:pt>
                <c:pt idx="645">
                  <c:v>5.9696989455403915E-2</c:v>
                </c:pt>
                <c:pt idx="646">
                  <c:v>7.0551353948143603E-2</c:v>
                </c:pt>
                <c:pt idx="647">
                  <c:v>7.0089212238913789E-2</c:v>
                </c:pt>
                <c:pt idx="648">
                  <c:v>7.262272273079301E-2</c:v>
                </c:pt>
                <c:pt idx="649">
                  <c:v>5.9371554687443484E-2</c:v>
                </c:pt>
                <c:pt idx="650">
                  <c:v>7.2331833730421846E-2</c:v>
                </c:pt>
                <c:pt idx="651">
                  <c:v>5.5082368601332976E-2</c:v>
                </c:pt>
                <c:pt idx="652">
                  <c:v>8.2337672691775832E-2</c:v>
                </c:pt>
                <c:pt idx="653">
                  <c:v>5.8820390328992E-2</c:v>
                </c:pt>
                <c:pt idx="654">
                  <c:v>6.9879058504059399E-2</c:v>
                </c:pt>
                <c:pt idx="655">
                  <c:v>9.0049933596215215E-2</c:v>
                </c:pt>
                <c:pt idx="656">
                  <c:v>6.1649193880025432E-2</c:v>
                </c:pt>
                <c:pt idx="657">
                  <c:v>6.8803338998730257E-2</c:v>
                </c:pt>
                <c:pt idx="658">
                  <c:v>7.295313505859724E-2</c:v>
                </c:pt>
                <c:pt idx="659">
                  <c:v>6.7026927543461956E-2</c:v>
                </c:pt>
                <c:pt idx="660">
                  <c:v>6.1231698892122655E-2</c:v>
                </c:pt>
                <c:pt idx="661">
                  <c:v>6.1723417139486481E-2</c:v>
                </c:pt>
                <c:pt idx="662">
                  <c:v>8.313688857274526E-2</c:v>
                </c:pt>
                <c:pt idx="663">
                  <c:v>4.7457957404722584E-2</c:v>
                </c:pt>
                <c:pt idx="664">
                  <c:v>4.2342649235210084E-2</c:v>
                </c:pt>
                <c:pt idx="665">
                  <c:v>9.54414507357908E-2</c:v>
                </c:pt>
                <c:pt idx="666">
                  <c:v>6.7947057923120946E-2</c:v>
                </c:pt>
                <c:pt idx="667">
                  <c:v>7.4895861317175905E-2</c:v>
                </c:pt>
                <c:pt idx="668">
                  <c:v>6.3710303193243611E-2</c:v>
                </c:pt>
                <c:pt idx="669">
                  <c:v>8.1528230867679463E-2</c:v>
                </c:pt>
                <c:pt idx="670">
                  <c:v>6.126876676177051E-2</c:v>
                </c:pt>
                <c:pt idx="671">
                  <c:v>9.2412745902651472E-2</c:v>
                </c:pt>
                <c:pt idx="672">
                  <c:v>4.5906152469359029E-2</c:v>
                </c:pt>
                <c:pt idx="673">
                  <c:v>7.2973399945461925E-2</c:v>
                </c:pt>
                <c:pt idx="674">
                  <c:v>4.0495206214646418E-2</c:v>
                </c:pt>
                <c:pt idx="675">
                  <c:v>7.8000644161114741E-2</c:v>
                </c:pt>
                <c:pt idx="676">
                  <c:v>4.245090953614028E-2</c:v>
                </c:pt>
                <c:pt idx="677">
                  <c:v>6.7408625636820929E-2</c:v>
                </c:pt>
                <c:pt idx="678">
                  <c:v>6.8754928186429809E-2</c:v>
                </c:pt>
                <c:pt idx="679">
                  <c:v>6.1230356971731958E-2</c:v>
                </c:pt>
                <c:pt idx="680">
                  <c:v>6.8385089961470247E-2</c:v>
                </c:pt>
                <c:pt idx="681">
                  <c:v>8.408369825101869E-2</c:v>
                </c:pt>
                <c:pt idx="682">
                  <c:v>5.4117346476565076E-2</c:v>
                </c:pt>
                <c:pt idx="683">
                  <c:v>6.8545740780347808E-2</c:v>
                </c:pt>
                <c:pt idx="684">
                  <c:v>8.3627463705537586E-2</c:v>
                </c:pt>
                <c:pt idx="685">
                  <c:v>8.4906785788400718E-2</c:v>
                </c:pt>
                <c:pt idx="686">
                  <c:v>7.99796364099018E-2</c:v>
                </c:pt>
                <c:pt idx="687">
                  <c:v>5.8233705299346683E-2</c:v>
                </c:pt>
                <c:pt idx="688">
                  <c:v>8.5087984972376018E-2</c:v>
                </c:pt>
                <c:pt idx="689">
                  <c:v>4.6952315038464865E-2</c:v>
                </c:pt>
                <c:pt idx="690">
                  <c:v>5.4465831645062801E-2</c:v>
                </c:pt>
                <c:pt idx="691">
                  <c:v>5.6840393072811635E-2</c:v>
                </c:pt>
                <c:pt idx="692">
                  <c:v>6.8329505771276944E-2</c:v>
                </c:pt>
                <c:pt idx="693">
                  <c:v>5.8501592522423262E-2</c:v>
                </c:pt>
                <c:pt idx="694">
                  <c:v>9.7692191689394803E-2</c:v>
                </c:pt>
                <c:pt idx="695">
                  <c:v>6.5647967992481293E-2</c:v>
                </c:pt>
                <c:pt idx="696">
                  <c:v>5.5756309034577844E-2</c:v>
                </c:pt>
                <c:pt idx="697">
                  <c:v>8.916194156161289E-2</c:v>
                </c:pt>
                <c:pt idx="698">
                  <c:v>8.2543124369947041E-2</c:v>
                </c:pt>
                <c:pt idx="699">
                  <c:v>5.9457600583896375E-2</c:v>
                </c:pt>
                <c:pt idx="700">
                  <c:v>7.266027160352756E-2</c:v>
                </c:pt>
                <c:pt idx="701">
                  <c:v>6.3982008487417086E-2</c:v>
                </c:pt>
                <c:pt idx="702">
                  <c:v>6.2853499971416316E-2</c:v>
                </c:pt>
                <c:pt idx="703">
                  <c:v>7.2213737758078433E-2</c:v>
                </c:pt>
                <c:pt idx="704">
                  <c:v>6.3299650113019856E-2</c:v>
                </c:pt>
                <c:pt idx="705">
                  <c:v>3.0400485226229623E-2</c:v>
                </c:pt>
                <c:pt idx="706">
                  <c:v>6.5056009064783205E-2</c:v>
                </c:pt>
                <c:pt idx="707">
                  <c:v>6.7228001793486425E-2</c:v>
                </c:pt>
                <c:pt idx="708">
                  <c:v>6.0850330170111766E-2</c:v>
                </c:pt>
                <c:pt idx="709">
                  <c:v>7.6684226460250526E-2</c:v>
                </c:pt>
                <c:pt idx="710">
                  <c:v>7.4365182557481424E-2</c:v>
                </c:pt>
                <c:pt idx="711">
                  <c:v>5.4426164167630464E-2</c:v>
                </c:pt>
                <c:pt idx="712">
                  <c:v>6.6833655826810223E-2</c:v>
                </c:pt>
                <c:pt idx="713">
                  <c:v>5.0452474425178528E-2</c:v>
                </c:pt>
                <c:pt idx="714">
                  <c:v>5.3629728622865913E-2</c:v>
                </c:pt>
                <c:pt idx="715">
                  <c:v>5.0930114740149857E-2</c:v>
                </c:pt>
                <c:pt idx="716">
                  <c:v>5.03512242742159E-2</c:v>
                </c:pt>
                <c:pt idx="717">
                  <c:v>5.5781990792100777E-2</c:v>
                </c:pt>
                <c:pt idx="718">
                  <c:v>5.2384927979105378E-2</c:v>
                </c:pt>
                <c:pt idx="719">
                  <c:v>8.4427122802746279E-2</c:v>
                </c:pt>
                <c:pt idx="720">
                  <c:v>0.11213587834757183</c:v>
                </c:pt>
                <c:pt idx="721">
                  <c:v>7.2961703277768408E-2</c:v>
                </c:pt>
                <c:pt idx="722">
                  <c:v>5.329739025944602E-2</c:v>
                </c:pt>
                <c:pt idx="723">
                  <c:v>7.7224132256655031E-2</c:v>
                </c:pt>
                <c:pt idx="724">
                  <c:v>4.5487673205508394E-2</c:v>
                </c:pt>
                <c:pt idx="725">
                  <c:v>8.3200641959240929E-2</c:v>
                </c:pt>
                <c:pt idx="726">
                  <c:v>8.5107551388089675E-2</c:v>
                </c:pt>
                <c:pt idx="727">
                  <c:v>8.5640981950234452E-2</c:v>
                </c:pt>
                <c:pt idx="728">
                  <c:v>6.3433994392047999E-2</c:v>
                </c:pt>
                <c:pt idx="729">
                  <c:v>5.1722794804589189E-2</c:v>
                </c:pt>
                <c:pt idx="730">
                  <c:v>6.6013790688893903E-2</c:v>
                </c:pt>
                <c:pt idx="731">
                  <c:v>5.1278158320581135E-2</c:v>
                </c:pt>
                <c:pt idx="732">
                  <c:v>4.8472107807142173E-2</c:v>
                </c:pt>
                <c:pt idx="733">
                  <c:v>5.1683837127054488E-2</c:v>
                </c:pt>
                <c:pt idx="734">
                  <c:v>8.0804120854476191E-2</c:v>
                </c:pt>
                <c:pt idx="735">
                  <c:v>9.2235138786669779E-2</c:v>
                </c:pt>
                <c:pt idx="736">
                  <c:v>7.3205373539429353E-2</c:v>
                </c:pt>
                <c:pt idx="737">
                  <c:v>7.8761267080413755E-2</c:v>
                </c:pt>
                <c:pt idx="738">
                  <c:v>8.4437509617703355E-2</c:v>
                </c:pt>
                <c:pt idx="739">
                  <c:v>6.1925565945599226E-2</c:v>
                </c:pt>
                <c:pt idx="740">
                  <c:v>5.0007807596544995E-2</c:v>
                </c:pt>
                <c:pt idx="741">
                  <c:v>6.9196097968834358E-2</c:v>
                </c:pt>
                <c:pt idx="742">
                  <c:v>7.63489005194532E-2</c:v>
                </c:pt>
                <c:pt idx="743">
                  <c:v>8.3327218309756423E-2</c:v>
                </c:pt>
                <c:pt idx="744">
                  <c:v>8.5853861452757474E-2</c:v>
                </c:pt>
                <c:pt idx="745">
                  <c:v>6.566554065023289E-2</c:v>
                </c:pt>
                <c:pt idx="746">
                  <c:v>5.6297785962757696E-2</c:v>
                </c:pt>
                <c:pt idx="747">
                  <c:v>5.8983541408609119E-2</c:v>
                </c:pt>
                <c:pt idx="748">
                  <c:v>6.8717858211176042E-2</c:v>
                </c:pt>
                <c:pt idx="749">
                  <c:v>4.894806548383035E-2</c:v>
                </c:pt>
                <c:pt idx="750">
                  <c:v>4.8150159986794616E-2</c:v>
                </c:pt>
                <c:pt idx="751">
                  <c:v>7.9019057273060911E-2</c:v>
                </c:pt>
                <c:pt idx="752">
                  <c:v>8.743859676493726E-2</c:v>
                </c:pt>
                <c:pt idx="753">
                  <c:v>5.7163658896484448E-2</c:v>
                </c:pt>
                <c:pt idx="754">
                  <c:v>4.6825192794609283E-2</c:v>
                </c:pt>
                <c:pt idx="755">
                  <c:v>6.5402503787281796E-2</c:v>
                </c:pt>
                <c:pt idx="756">
                  <c:v>5.0896749054112289E-2</c:v>
                </c:pt>
                <c:pt idx="757">
                  <c:v>5.0469511760110386E-2</c:v>
                </c:pt>
                <c:pt idx="758">
                  <c:v>7.1237572049984821E-2</c:v>
                </c:pt>
                <c:pt idx="759">
                  <c:v>5.7779182220715208E-2</c:v>
                </c:pt>
                <c:pt idx="760">
                  <c:v>5.0485899632240927E-2</c:v>
                </c:pt>
                <c:pt idx="761">
                  <c:v>5.2317046544024137E-2</c:v>
                </c:pt>
                <c:pt idx="762">
                  <c:v>7.7574488248502216E-2</c:v>
                </c:pt>
                <c:pt idx="763">
                  <c:v>5.4090521958130688E-2</c:v>
                </c:pt>
                <c:pt idx="764">
                  <c:v>7.2020182348511042E-2</c:v>
                </c:pt>
                <c:pt idx="765">
                  <c:v>6.4469567394247584E-2</c:v>
                </c:pt>
                <c:pt idx="766">
                  <c:v>6.9993257952787991E-2</c:v>
                </c:pt>
                <c:pt idx="767">
                  <c:v>5.9258265422483913E-2</c:v>
                </c:pt>
                <c:pt idx="768">
                  <c:v>7.591436063707635E-2</c:v>
                </c:pt>
                <c:pt idx="769">
                  <c:v>7.671388757519243E-2</c:v>
                </c:pt>
                <c:pt idx="770">
                  <c:v>4.6907780506753038E-2</c:v>
                </c:pt>
                <c:pt idx="771">
                  <c:v>7.9855615418211123E-2</c:v>
                </c:pt>
                <c:pt idx="772">
                  <c:v>8.4695162027001836E-2</c:v>
                </c:pt>
                <c:pt idx="773">
                  <c:v>6.3774861814108963E-2</c:v>
                </c:pt>
                <c:pt idx="774">
                  <c:v>6.4552353692403697E-2</c:v>
                </c:pt>
                <c:pt idx="775">
                  <c:v>7.7324582869920555E-2</c:v>
                </c:pt>
                <c:pt idx="776">
                  <c:v>5.8322301810533328E-2</c:v>
                </c:pt>
                <c:pt idx="777">
                  <c:v>6.9915693761708475E-2</c:v>
                </c:pt>
                <c:pt idx="778">
                  <c:v>5.1576965929854834E-2</c:v>
                </c:pt>
                <c:pt idx="779">
                  <c:v>8.9767019841085149E-2</c:v>
                </c:pt>
                <c:pt idx="780">
                  <c:v>5.0149716904290154E-2</c:v>
                </c:pt>
                <c:pt idx="781">
                  <c:v>6.4295612848600969E-2</c:v>
                </c:pt>
                <c:pt idx="782">
                  <c:v>5.2509173377433382E-2</c:v>
                </c:pt>
                <c:pt idx="783">
                  <c:v>5.8786297382587782E-2</c:v>
                </c:pt>
                <c:pt idx="784">
                  <c:v>8.5265143503848728E-2</c:v>
                </c:pt>
                <c:pt idx="785">
                  <c:v>6.8823679824009609E-2</c:v>
                </c:pt>
                <c:pt idx="786">
                  <c:v>8.173712197519345E-2</c:v>
                </c:pt>
                <c:pt idx="787">
                  <c:v>5.1442976965024312E-2</c:v>
                </c:pt>
                <c:pt idx="788">
                  <c:v>0.12294355368463844</c:v>
                </c:pt>
                <c:pt idx="789">
                  <c:v>8.3370946298451765E-2</c:v>
                </c:pt>
                <c:pt idx="790">
                  <c:v>5.9778922031421988E-2</c:v>
                </c:pt>
                <c:pt idx="791">
                  <c:v>4.2968538329569372E-2</c:v>
                </c:pt>
                <c:pt idx="792">
                  <c:v>0.10466283122262043</c:v>
                </c:pt>
                <c:pt idx="793">
                  <c:v>9.6000561950437713E-2</c:v>
                </c:pt>
                <c:pt idx="794">
                  <c:v>4.9677087323762636E-2</c:v>
                </c:pt>
                <c:pt idx="795">
                  <c:v>7.0979406933379896E-2</c:v>
                </c:pt>
                <c:pt idx="796">
                  <c:v>6.9662884486096588E-2</c:v>
                </c:pt>
                <c:pt idx="797">
                  <c:v>5.3381833679311375E-2</c:v>
                </c:pt>
                <c:pt idx="798">
                  <c:v>8.0681977801198734E-2</c:v>
                </c:pt>
                <c:pt idx="799">
                  <c:v>7.6705622202559165E-2</c:v>
                </c:pt>
                <c:pt idx="800">
                  <c:v>0.11465952469497331</c:v>
                </c:pt>
                <c:pt idx="801">
                  <c:v>6.079130044192671E-2</c:v>
                </c:pt>
                <c:pt idx="802">
                  <c:v>9.0586988932975676E-2</c:v>
                </c:pt>
                <c:pt idx="803">
                  <c:v>7.3851848665680286E-2</c:v>
                </c:pt>
                <c:pt idx="804">
                  <c:v>9.3258142803799848E-2</c:v>
                </c:pt>
                <c:pt idx="805">
                  <c:v>7.0418768054647085E-2</c:v>
                </c:pt>
                <c:pt idx="806">
                  <c:v>6.4812502108002934E-2</c:v>
                </c:pt>
                <c:pt idx="807">
                  <c:v>5.0249309516185947E-2</c:v>
                </c:pt>
                <c:pt idx="808">
                  <c:v>3.8922817358569839E-2</c:v>
                </c:pt>
                <c:pt idx="809">
                  <c:v>6.3680967710059044E-2</c:v>
                </c:pt>
                <c:pt idx="810">
                  <c:v>7.4711112766480237E-2</c:v>
                </c:pt>
                <c:pt idx="811">
                  <c:v>6.5538984748736318E-2</c:v>
                </c:pt>
                <c:pt idx="812">
                  <c:v>6.8638900574511497E-2</c:v>
                </c:pt>
                <c:pt idx="813">
                  <c:v>5.1166277220253575E-2</c:v>
                </c:pt>
                <c:pt idx="814">
                  <c:v>5.4615369903035282E-2</c:v>
                </c:pt>
                <c:pt idx="815">
                  <c:v>6.6662785439943195E-2</c:v>
                </c:pt>
                <c:pt idx="816">
                  <c:v>5.4706690612151165E-2</c:v>
                </c:pt>
                <c:pt idx="817">
                  <c:v>6.088289015471493E-2</c:v>
                </c:pt>
                <c:pt idx="818">
                  <c:v>4.6936934191587842E-2</c:v>
                </c:pt>
                <c:pt idx="819">
                  <c:v>5.9716058624807999E-2</c:v>
                </c:pt>
                <c:pt idx="820">
                  <c:v>6.415519432702832E-2</c:v>
                </c:pt>
                <c:pt idx="821">
                  <c:v>7.4502164175910823E-2</c:v>
                </c:pt>
                <c:pt idx="822">
                  <c:v>6.6282747182565716E-2</c:v>
                </c:pt>
                <c:pt idx="823">
                  <c:v>8.002762898061222E-2</c:v>
                </c:pt>
                <c:pt idx="824">
                  <c:v>9.4107611568279292E-2</c:v>
                </c:pt>
                <c:pt idx="825">
                  <c:v>8.6527366034654607E-2</c:v>
                </c:pt>
                <c:pt idx="826">
                  <c:v>7.1409306006976592E-2</c:v>
                </c:pt>
                <c:pt idx="827">
                  <c:v>5.4793676689905868E-2</c:v>
                </c:pt>
                <c:pt idx="828">
                  <c:v>9.1290375401825274E-2</c:v>
                </c:pt>
                <c:pt idx="829">
                  <c:v>4.5484740136333746E-2</c:v>
                </c:pt>
                <c:pt idx="830">
                  <c:v>5.7457595935201611E-2</c:v>
                </c:pt>
                <c:pt idx="831">
                  <c:v>4.4959982667040266E-2</c:v>
                </c:pt>
                <c:pt idx="832">
                  <c:v>9.0051201911505452E-2</c:v>
                </c:pt>
                <c:pt idx="833">
                  <c:v>5.4123799585014232E-2</c:v>
                </c:pt>
                <c:pt idx="834">
                  <c:v>6.6185525152698266E-2</c:v>
                </c:pt>
                <c:pt idx="835">
                  <c:v>9.335656487679389E-2</c:v>
                </c:pt>
                <c:pt idx="836">
                  <c:v>0.11054074357513455</c:v>
                </c:pt>
                <c:pt idx="837">
                  <c:v>5.9026352713764441E-2</c:v>
                </c:pt>
                <c:pt idx="838">
                  <c:v>7.3136563964811052E-2</c:v>
                </c:pt>
                <c:pt idx="839">
                  <c:v>8.9235758357106176E-2</c:v>
                </c:pt>
                <c:pt idx="840">
                  <c:v>5.6127240543995649E-2</c:v>
                </c:pt>
                <c:pt idx="841">
                  <c:v>5.319532057121712E-2</c:v>
                </c:pt>
                <c:pt idx="842">
                  <c:v>4.7558022496208718E-2</c:v>
                </c:pt>
                <c:pt idx="843">
                  <c:v>8.0696053153317848E-2</c:v>
                </c:pt>
                <c:pt idx="844">
                  <c:v>7.6965884268560936E-2</c:v>
                </c:pt>
                <c:pt idx="845">
                  <c:v>6.4444851913480317E-2</c:v>
                </c:pt>
                <c:pt idx="846">
                  <c:v>6.794667670273119E-2</c:v>
                </c:pt>
                <c:pt idx="847">
                  <c:v>4.4849546900699533E-2</c:v>
                </c:pt>
                <c:pt idx="848">
                  <c:v>7.2200557875478688E-2</c:v>
                </c:pt>
                <c:pt idx="849">
                  <c:v>6.0811516808286004E-2</c:v>
                </c:pt>
                <c:pt idx="850">
                  <c:v>7.3223952848493146E-2</c:v>
                </c:pt>
                <c:pt idx="851">
                  <c:v>5.5456682300170701E-2</c:v>
                </c:pt>
                <c:pt idx="852">
                  <c:v>5.6008511391237747E-2</c:v>
                </c:pt>
                <c:pt idx="853">
                  <c:v>8.2359392008055088E-2</c:v>
                </c:pt>
                <c:pt idx="854">
                  <c:v>5.5249713079118301E-2</c:v>
                </c:pt>
                <c:pt idx="855">
                  <c:v>7.7056692867108922E-2</c:v>
                </c:pt>
                <c:pt idx="856">
                  <c:v>6.1707746827420973E-2</c:v>
                </c:pt>
                <c:pt idx="857">
                  <c:v>5.3184026006045659E-2</c:v>
                </c:pt>
                <c:pt idx="858">
                  <c:v>5.868223607479861E-2</c:v>
                </c:pt>
                <c:pt idx="859">
                  <c:v>6.7751040242864491E-2</c:v>
                </c:pt>
                <c:pt idx="860">
                  <c:v>5.0154455521437269E-2</c:v>
                </c:pt>
                <c:pt idx="861">
                  <c:v>5.4566601195582765E-2</c:v>
                </c:pt>
                <c:pt idx="862">
                  <c:v>6.9829367182759616E-2</c:v>
                </c:pt>
                <c:pt idx="863">
                  <c:v>8.058927310570807E-2</c:v>
                </c:pt>
                <c:pt idx="864">
                  <c:v>6.7846464933276118E-2</c:v>
                </c:pt>
                <c:pt idx="865">
                  <c:v>4.5182738343862328E-2</c:v>
                </c:pt>
                <c:pt idx="866">
                  <c:v>3.8485029060985276E-2</c:v>
                </c:pt>
                <c:pt idx="867">
                  <c:v>8.0328066378969276E-2</c:v>
                </c:pt>
                <c:pt idx="868">
                  <c:v>7.3009935474314558E-2</c:v>
                </c:pt>
                <c:pt idx="869">
                  <c:v>6.3923313592050612E-2</c:v>
                </c:pt>
                <c:pt idx="870">
                  <c:v>7.2864396271231646E-2</c:v>
                </c:pt>
                <c:pt idx="871">
                  <c:v>8.4530383193382019E-2</c:v>
                </c:pt>
                <c:pt idx="872">
                  <c:v>4.270036004365696E-2</c:v>
                </c:pt>
                <c:pt idx="873">
                  <c:v>7.5713859826542662E-2</c:v>
                </c:pt>
                <c:pt idx="874">
                  <c:v>5.8086161173783291E-2</c:v>
                </c:pt>
                <c:pt idx="875">
                  <c:v>8.1472677557848372E-2</c:v>
                </c:pt>
                <c:pt idx="876">
                  <c:v>6.4553022425902884E-2</c:v>
                </c:pt>
                <c:pt idx="877">
                  <c:v>7.8895962752118853E-2</c:v>
                </c:pt>
                <c:pt idx="878">
                  <c:v>6.7187026496263735E-2</c:v>
                </c:pt>
                <c:pt idx="879">
                  <c:v>5.2965152507981839E-2</c:v>
                </c:pt>
                <c:pt idx="880">
                  <c:v>6.2284708665294508E-2</c:v>
                </c:pt>
                <c:pt idx="881">
                  <c:v>4.4026499823331844E-2</c:v>
                </c:pt>
                <c:pt idx="882">
                  <c:v>5.0634751123579846E-2</c:v>
                </c:pt>
                <c:pt idx="883">
                  <c:v>5.8190674885047033E-2</c:v>
                </c:pt>
                <c:pt idx="884">
                  <c:v>7.6595491017820538E-2</c:v>
                </c:pt>
                <c:pt idx="885">
                  <c:v>7.0349792462842731E-2</c:v>
                </c:pt>
                <c:pt idx="886">
                  <c:v>0.11122696409205873</c:v>
                </c:pt>
                <c:pt idx="887">
                  <c:v>8.1790738230951288E-2</c:v>
                </c:pt>
                <c:pt idx="888">
                  <c:v>4.5033141565822499E-2</c:v>
                </c:pt>
                <c:pt idx="889">
                  <c:v>5.95388852209221E-2</c:v>
                </c:pt>
                <c:pt idx="890">
                  <c:v>7.9114261865082469E-2</c:v>
                </c:pt>
                <c:pt idx="891">
                  <c:v>5.7887578894279645E-2</c:v>
                </c:pt>
                <c:pt idx="892">
                  <c:v>7.4780528178731043E-2</c:v>
                </c:pt>
                <c:pt idx="893">
                  <c:v>6.5685616202190822E-2</c:v>
                </c:pt>
                <c:pt idx="894">
                  <c:v>8.9567751674792917E-2</c:v>
                </c:pt>
                <c:pt idx="895">
                  <c:v>7.0045749226457565E-2</c:v>
                </c:pt>
                <c:pt idx="896">
                  <c:v>6.4531570242814418E-2</c:v>
                </c:pt>
                <c:pt idx="897">
                  <c:v>0.1000859630973433</c:v>
                </c:pt>
                <c:pt idx="898">
                  <c:v>7.3600433712855629E-2</c:v>
                </c:pt>
                <c:pt idx="899">
                  <c:v>7.9627015500940534E-2</c:v>
                </c:pt>
                <c:pt idx="900">
                  <c:v>8.3618225531119306E-2</c:v>
                </c:pt>
                <c:pt idx="901">
                  <c:v>6.1566747067405725E-2</c:v>
                </c:pt>
                <c:pt idx="902">
                  <c:v>7.1327582877525941E-2</c:v>
                </c:pt>
                <c:pt idx="903">
                  <c:v>4.7800990833075319E-2</c:v>
                </c:pt>
                <c:pt idx="904">
                  <c:v>6.6076434505608017E-2</c:v>
                </c:pt>
                <c:pt idx="905">
                  <c:v>5.5058475870918944E-2</c:v>
                </c:pt>
                <c:pt idx="906">
                  <c:v>5.4314208664711816E-2</c:v>
                </c:pt>
                <c:pt idx="907">
                  <c:v>8.599084491558906E-2</c:v>
                </c:pt>
                <c:pt idx="908">
                  <c:v>7.818365083735046E-2</c:v>
                </c:pt>
                <c:pt idx="909">
                  <c:v>5.8897516144312712E-2</c:v>
                </c:pt>
                <c:pt idx="910">
                  <c:v>7.5089294355146607E-2</c:v>
                </c:pt>
                <c:pt idx="911">
                  <c:v>7.4593760083984717E-2</c:v>
                </c:pt>
                <c:pt idx="912">
                  <c:v>6.7051520407151566E-2</c:v>
                </c:pt>
                <c:pt idx="913">
                  <c:v>5.3773623584738306E-2</c:v>
                </c:pt>
                <c:pt idx="914">
                  <c:v>6.6399171419840974E-2</c:v>
                </c:pt>
                <c:pt idx="915">
                  <c:v>8.0257741546395978E-2</c:v>
                </c:pt>
                <c:pt idx="916">
                  <c:v>6.2277612143956551E-2</c:v>
                </c:pt>
                <c:pt idx="917">
                  <c:v>6.9308497149666914E-2</c:v>
                </c:pt>
                <c:pt idx="918">
                  <c:v>7.6179575204851635E-2</c:v>
                </c:pt>
                <c:pt idx="919">
                  <c:v>6.6021445361436393E-2</c:v>
                </c:pt>
                <c:pt idx="920">
                  <c:v>6.5166181897934883E-2</c:v>
                </c:pt>
                <c:pt idx="921">
                  <c:v>7.6225343145558178E-2</c:v>
                </c:pt>
                <c:pt idx="922">
                  <c:v>0.10214203408164824</c:v>
                </c:pt>
                <c:pt idx="923">
                  <c:v>7.0157175209490219E-2</c:v>
                </c:pt>
                <c:pt idx="924">
                  <c:v>7.4340125274179825E-2</c:v>
                </c:pt>
                <c:pt idx="925">
                  <c:v>7.4371181593336E-2</c:v>
                </c:pt>
                <c:pt idx="926">
                  <c:v>6.2443937550640705E-2</c:v>
                </c:pt>
                <c:pt idx="927">
                  <c:v>7.4984162845680824E-2</c:v>
                </c:pt>
                <c:pt idx="928">
                  <c:v>8.0744453474911659E-2</c:v>
                </c:pt>
                <c:pt idx="929">
                  <c:v>8.6970038090339541E-2</c:v>
                </c:pt>
                <c:pt idx="930">
                  <c:v>9.3380184632173902E-2</c:v>
                </c:pt>
                <c:pt idx="931">
                  <c:v>6.728138777112419E-2</c:v>
                </c:pt>
                <c:pt idx="932">
                  <c:v>7.1636415340141979E-2</c:v>
                </c:pt>
                <c:pt idx="933">
                  <c:v>5.8656890643335624E-2</c:v>
                </c:pt>
                <c:pt idx="934">
                  <c:v>9.4411007202360731E-2</c:v>
                </c:pt>
                <c:pt idx="935">
                  <c:v>5.741926553705079E-2</c:v>
                </c:pt>
                <c:pt idx="936">
                  <c:v>8.0382900939613477E-2</c:v>
                </c:pt>
                <c:pt idx="937">
                  <c:v>6.2282015091312037E-2</c:v>
                </c:pt>
                <c:pt idx="938">
                  <c:v>6.9091258980203074E-2</c:v>
                </c:pt>
                <c:pt idx="939">
                  <c:v>6.8382411100782581E-2</c:v>
                </c:pt>
                <c:pt idx="940">
                  <c:v>7.2576279167413826E-2</c:v>
                </c:pt>
                <c:pt idx="941">
                  <c:v>6.1986780723926382E-2</c:v>
                </c:pt>
                <c:pt idx="942">
                  <c:v>5.991163800886945E-2</c:v>
                </c:pt>
                <c:pt idx="943">
                  <c:v>5.5216154776585369E-2</c:v>
                </c:pt>
                <c:pt idx="944">
                  <c:v>7.2786825771111618E-2</c:v>
                </c:pt>
                <c:pt idx="945">
                  <c:v>6.419505316312768E-2</c:v>
                </c:pt>
                <c:pt idx="946">
                  <c:v>8.6636843688420062E-2</c:v>
                </c:pt>
                <c:pt idx="947">
                  <c:v>8.0006011801882049E-2</c:v>
                </c:pt>
                <c:pt idx="948">
                  <c:v>0.10945105424770846</c:v>
                </c:pt>
                <c:pt idx="949">
                  <c:v>7.3153593060125921E-2</c:v>
                </c:pt>
                <c:pt idx="950">
                  <c:v>5.2705701586668208E-2</c:v>
                </c:pt>
                <c:pt idx="951">
                  <c:v>7.401533543859673E-2</c:v>
                </c:pt>
                <c:pt idx="952">
                  <c:v>5.5375175624885919E-2</c:v>
                </c:pt>
                <c:pt idx="953">
                  <c:v>7.2292236974021873E-2</c:v>
                </c:pt>
                <c:pt idx="954">
                  <c:v>7.5057382975922016E-2</c:v>
                </c:pt>
                <c:pt idx="955">
                  <c:v>6.3874231766435918E-2</c:v>
                </c:pt>
                <c:pt idx="956">
                  <c:v>6.3650384122097559E-2</c:v>
                </c:pt>
                <c:pt idx="957">
                  <c:v>6.816715415348662E-2</c:v>
                </c:pt>
                <c:pt idx="958">
                  <c:v>8.8389822105636284E-2</c:v>
                </c:pt>
                <c:pt idx="959">
                  <c:v>4.5488777230479727E-2</c:v>
                </c:pt>
                <c:pt idx="960">
                  <c:v>8.2146877856325684E-2</c:v>
                </c:pt>
                <c:pt idx="961">
                  <c:v>6.6139282850966152E-2</c:v>
                </c:pt>
                <c:pt idx="962">
                  <c:v>8.1493692836711373E-2</c:v>
                </c:pt>
                <c:pt idx="963">
                  <c:v>6.8886357469255421E-2</c:v>
                </c:pt>
                <c:pt idx="964">
                  <c:v>7.8952779888674329E-2</c:v>
                </c:pt>
                <c:pt idx="965">
                  <c:v>6.0172713541798872E-2</c:v>
                </c:pt>
                <c:pt idx="966">
                  <c:v>6.7744909870876224E-2</c:v>
                </c:pt>
                <c:pt idx="967">
                  <c:v>7.669868906674393E-2</c:v>
                </c:pt>
                <c:pt idx="968">
                  <c:v>7.8465875196097379E-2</c:v>
                </c:pt>
                <c:pt idx="969">
                  <c:v>6.7113986753236654E-2</c:v>
                </c:pt>
                <c:pt idx="970">
                  <c:v>4.5065006923864281E-2</c:v>
                </c:pt>
                <c:pt idx="971">
                  <c:v>6.9045461904880701E-2</c:v>
                </c:pt>
                <c:pt idx="972">
                  <c:v>7.8699491553467005E-2</c:v>
                </c:pt>
                <c:pt idx="973">
                  <c:v>8.6690630901383514E-2</c:v>
                </c:pt>
                <c:pt idx="974">
                  <c:v>8.5327524138359756E-2</c:v>
                </c:pt>
                <c:pt idx="975">
                  <c:v>7.8992953156659995E-2</c:v>
                </c:pt>
                <c:pt idx="976">
                  <c:v>5.8296731908820787E-2</c:v>
                </c:pt>
                <c:pt idx="977">
                  <c:v>7.3913378641598915E-2</c:v>
                </c:pt>
                <c:pt idx="978">
                  <c:v>6.3132810650577076E-2</c:v>
                </c:pt>
                <c:pt idx="979">
                  <c:v>7.7962931372287936E-2</c:v>
                </c:pt>
                <c:pt idx="980">
                  <c:v>8.9774036094433407E-2</c:v>
                </c:pt>
                <c:pt idx="981">
                  <c:v>6.5488718501638177E-2</c:v>
                </c:pt>
                <c:pt idx="982">
                  <c:v>8.8031603224535349E-2</c:v>
                </c:pt>
                <c:pt idx="983">
                  <c:v>7.1031201835608071E-2</c:v>
                </c:pt>
                <c:pt idx="984">
                  <c:v>9.5466842858198175E-2</c:v>
                </c:pt>
                <c:pt idx="985">
                  <c:v>8.8815481631797644E-2</c:v>
                </c:pt>
                <c:pt idx="986">
                  <c:v>6.2405012522844361E-2</c:v>
                </c:pt>
                <c:pt idx="987">
                  <c:v>3.3240057031395209E-2</c:v>
                </c:pt>
                <c:pt idx="988">
                  <c:v>7.7337805913154312E-2</c:v>
                </c:pt>
                <c:pt idx="989">
                  <c:v>0.10232040547745008</c:v>
                </c:pt>
                <c:pt idx="990">
                  <c:v>5.7803146834844776E-2</c:v>
                </c:pt>
                <c:pt idx="991">
                  <c:v>5.482997409580842E-2</c:v>
                </c:pt>
                <c:pt idx="992">
                  <c:v>6.403740827996629E-2</c:v>
                </c:pt>
                <c:pt idx="993">
                  <c:v>0.10390152435053207</c:v>
                </c:pt>
                <c:pt idx="994">
                  <c:v>7.1672555824538686E-2</c:v>
                </c:pt>
                <c:pt idx="995">
                  <c:v>5.8814269761135241E-2</c:v>
                </c:pt>
                <c:pt idx="996">
                  <c:v>6.8215838697117392E-2</c:v>
                </c:pt>
                <c:pt idx="997">
                  <c:v>9.5686105742086469E-2</c:v>
                </c:pt>
                <c:pt idx="998">
                  <c:v>8.9769965210007518E-2</c:v>
                </c:pt>
                <c:pt idx="999">
                  <c:v>4.5123970287760051E-2</c:v>
                </c:pt>
              </c:numCache>
            </c:numRef>
          </c:xVal>
          <c:yVal>
            <c:numRef>
              <c:f>PSA!$G$51:$G$1050</c:f>
              <c:numCache>
                <c:formatCode>"£"#,##0.00</c:formatCode>
                <c:ptCount val="1000"/>
                <c:pt idx="0">
                  <c:v>1281.4401893272334</c:v>
                </c:pt>
                <c:pt idx="1">
                  <c:v>1322.52</c:v>
                </c:pt>
                <c:pt idx="2">
                  <c:v>1290.8400000000001</c:v>
                </c:pt>
                <c:pt idx="3">
                  <c:v>1221.8999999999996</c:v>
                </c:pt>
                <c:pt idx="4">
                  <c:v>1256.21</c:v>
                </c:pt>
                <c:pt idx="5">
                  <c:v>1258.5</c:v>
                </c:pt>
                <c:pt idx="6">
                  <c:v>1285.8599999999997</c:v>
                </c:pt>
                <c:pt idx="7">
                  <c:v>1247.8600000000001</c:v>
                </c:pt>
                <c:pt idx="8">
                  <c:v>1277.44</c:v>
                </c:pt>
                <c:pt idx="9">
                  <c:v>1244.28</c:v>
                </c:pt>
                <c:pt idx="10">
                  <c:v>1265.0499999999997</c:v>
                </c:pt>
                <c:pt idx="11">
                  <c:v>1304.99</c:v>
                </c:pt>
                <c:pt idx="12">
                  <c:v>1201.53</c:v>
                </c:pt>
                <c:pt idx="13">
                  <c:v>1240.0700000000002</c:v>
                </c:pt>
                <c:pt idx="14">
                  <c:v>1241.98</c:v>
                </c:pt>
                <c:pt idx="15">
                  <c:v>1266.5299999999997</c:v>
                </c:pt>
                <c:pt idx="16">
                  <c:v>1243.8499999999999</c:v>
                </c:pt>
                <c:pt idx="17">
                  <c:v>1370.62</c:v>
                </c:pt>
                <c:pt idx="18">
                  <c:v>1286.56</c:v>
                </c:pt>
                <c:pt idx="19">
                  <c:v>1260.5200000000002</c:v>
                </c:pt>
                <c:pt idx="20">
                  <c:v>1257.4300000000003</c:v>
                </c:pt>
                <c:pt idx="21">
                  <c:v>1321.22</c:v>
                </c:pt>
                <c:pt idx="22">
                  <c:v>1382.6699999999998</c:v>
                </c:pt>
                <c:pt idx="23">
                  <c:v>1438.95</c:v>
                </c:pt>
                <c:pt idx="24">
                  <c:v>1304.69</c:v>
                </c:pt>
                <c:pt idx="25">
                  <c:v>1333.2200000000003</c:v>
                </c:pt>
                <c:pt idx="26">
                  <c:v>1196.23</c:v>
                </c:pt>
                <c:pt idx="27">
                  <c:v>1406.8</c:v>
                </c:pt>
                <c:pt idx="28">
                  <c:v>1323.7399999999998</c:v>
                </c:pt>
                <c:pt idx="29">
                  <c:v>1212.1799999999998</c:v>
                </c:pt>
                <c:pt idx="30">
                  <c:v>1249.2800000000002</c:v>
                </c:pt>
                <c:pt idx="31">
                  <c:v>1253.31</c:v>
                </c:pt>
                <c:pt idx="32">
                  <c:v>1293.4999999999998</c:v>
                </c:pt>
                <c:pt idx="33">
                  <c:v>1353.69</c:v>
                </c:pt>
                <c:pt idx="34">
                  <c:v>1206.9000000000001</c:v>
                </c:pt>
                <c:pt idx="35">
                  <c:v>1239.3199999999997</c:v>
                </c:pt>
                <c:pt idx="36">
                  <c:v>1242.5</c:v>
                </c:pt>
                <c:pt idx="37">
                  <c:v>1223.49</c:v>
                </c:pt>
                <c:pt idx="38">
                  <c:v>1239.82</c:v>
                </c:pt>
                <c:pt idx="39">
                  <c:v>1300.8100000000002</c:v>
                </c:pt>
                <c:pt idx="40">
                  <c:v>1298.1800000000003</c:v>
                </c:pt>
                <c:pt idx="41">
                  <c:v>1250.9300000000003</c:v>
                </c:pt>
                <c:pt idx="42">
                  <c:v>1182.3499999999999</c:v>
                </c:pt>
                <c:pt idx="43">
                  <c:v>1351.7600000000002</c:v>
                </c:pt>
                <c:pt idx="44">
                  <c:v>1158.95</c:v>
                </c:pt>
                <c:pt idx="45">
                  <c:v>1295.47</c:v>
                </c:pt>
                <c:pt idx="46">
                  <c:v>1103.3200000000002</c:v>
                </c:pt>
                <c:pt idx="47">
                  <c:v>1237.33</c:v>
                </c:pt>
                <c:pt idx="48">
                  <c:v>1331.9199999999998</c:v>
                </c:pt>
                <c:pt idx="49">
                  <c:v>1381.1299999999999</c:v>
                </c:pt>
                <c:pt idx="50">
                  <c:v>1296.6800000000003</c:v>
                </c:pt>
                <c:pt idx="51">
                  <c:v>1329.3700000000003</c:v>
                </c:pt>
                <c:pt idx="52">
                  <c:v>1309.4300000000003</c:v>
                </c:pt>
                <c:pt idx="53">
                  <c:v>1299.02</c:v>
                </c:pt>
                <c:pt idx="54">
                  <c:v>1385.35</c:v>
                </c:pt>
                <c:pt idx="55">
                  <c:v>1245.54</c:v>
                </c:pt>
                <c:pt idx="56">
                  <c:v>1329.55</c:v>
                </c:pt>
                <c:pt idx="57">
                  <c:v>1320.4500000000003</c:v>
                </c:pt>
                <c:pt idx="58">
                  <c:v>1325.0300000000002</c:v>
                </c:pt>
                <c:pt idx="59">
                  <c:v>1162.73</c:v>
                </c:pt>
                <c:pt idx="60">
                  <c:v>1152.8400000000001</c:v>
                </c:pt>
                <c:pt idx="61">
                  <c:v>1274.47</c:v>
                </c:pt>
                <c:pt idx="62">
                  <c:v>1242.9499999999998</c:v>
                </c:pt>
                <c:pt idx="63">
                  <c:v>1226.25</c:v>
                </c:pt>
                <c:pt idx="64">
                  <c:v>1225.0999999999999</c:v>
                </c:pt>
                <c:pt idx="65">
                  <c:v>1303.8</c:v>
                </c:pt>
                <c:pt idx="66">
                  <c:v>1286.6299999999999</c:v>
                </c:pt>
                <c:pt idx="67">
                  <c:v>1278.92</c:v>
                </c:pt>
                <c:pt idx="68">
                  <c:v>1385.13</c:v>
                </c:pt>
                <c:pt idx="69">
                  <c:v>1267.72</c:v>
                </c:pt>
                <c:pt idx="70">
                  <c:v>1330.25</c:v>
                </c:pt>
                <c:pt idx="71">
                  <c:v>1211.4899999999998</c:v>
                </c:pt>
                <c:pt idx="72">
                  <c:v>1283.5800000000002</c:v>
                </c:pt>
                <c:pt idx="73">
                  <c:v>1138.33</c:v>
                </c:pt>
                <c:pt idx="74">
                  <c:v>1244.76</c:v>
                </c:pt>
                <c:pt idx="75">
                  <c:v>1287.9099999999999</c:v>
                </c:pt>
                <c:pt idx="76">
                  <c:v>1226.7400000000002</c:v>
                </c:pt>
                <c:pt idx="77">
                  <c:v>1285.79</c:v>
                </c:pt>
                <c:pt idx="78">
                  <c:v>1346.58</c:v>
                </c:pt>
                <c:pt idx="79">
                  <c:v>1368.75</c:v>
                </c:pt>
                <c:pt idx="80">
                  <c:v>1356.6100000000001</c:v>
                </c:pt>
                <c:pt idx="81">
                  <c:v>1320.04</c:v>
                </c:pt>
                <c:pt idx="82">
                  <c:v>1326.9500000000003</c:v>
                </c:pt>
                <c:pt idx="83">
                  <c:v>1307.83</c:v>
                </c:pt>
                <c:pt idx="84">
                  <c:v>1265.0699999999997</c:v>
                </c:pt>
                <c:pt idx="85">
                  <c:v>1235.1100000000001</c:v>
                </c:pt>
                <c:pt idx="86">
                  <c:v>1209.1399999999999</c:v>
                </c:pt>
                <c:pt idx="87">
                  <c:v>1251.8399999999999</c:v>
                </c:pt>
                <c:pt idx="88">
                  <c:v>1185.8600000000001</c:v>
                </c:pt>
                <c:pt idx="89">
                  <c:v>1282.1899999999998</c:v>
                </c:pt>
                <c:pt idx="90">
                  <c:v>1260.83</c:v>
                </c:pt>
                <c:pt idx="91">
                  <c:v>1319.8900000000003</c:v>
                </c:pt>
                <c:pt idx="92">
                  <c:v>1414.15</c:v>
                </c:pt>
                <c:pt idx="93">
                  <c:v>1174.8400000000001</c:v>
                </c:pt>
                <c:pt idx="94">
                  <c:v>1236.48</c:v>
                </c:pt>
                <c:pt idx="95">
                  <c:v>1281.6099999999997</c:v>
                </c:pt>
                <c:pt idx="96">
                  <c:v>1270.7999999999997</c:v>
                </c:pt>
                <c:pt idx="97">
                  <c:v>1270.9199999999998</c:v>
                </c:pt>
                <c:pt idx="98">
                  <c:v>1255.1199999999999</c:v>
                </c:pt>
                <c:pt idx="99">
                  <c:v>1298.17</c:v>
                </c:pt>
                <c:pt idx="100">
                  <c:v>1220.31</c:v>
                </c:pt>
                <c:pt idx="101">
                  <c:v>1304.19</c:v>
                </c:pt>
                <c:pt idx="102">
                  <c:v>1239.33</c:v>
                </c:pt>
                <c:pt idx="103">
                  <c:v>1307.8699999999999</c:v>
                </c:pt>
                <c:pt idx="104">
                  <c:v>1228.0300000000002</c:v>
                </c:pt>
                <c:pt idx="105">
                  <c:v>1255.2299999999998</c:v>
                </c:pt>
                <c:pt idx="106">
                  <c:v>1285.2</c:v>
                </c:pt>
                <c:pt idx="107">
                  <c:v>1342.8400000000001</c:v>
                </c:pt>
                <c:pt idx="108">
                  <c:v>1229.8699999999999</c:v>
                </c:pt>
                <c:pt idx="109">
                  <c:v>1216.29</c:v>
                </c:pt>
                <c:pt idx="110">
                  <c:v>1307.7199999999998</c:v>
                </c:pt>
                <c:pt idx="111">
                  <c:v>1354.75</c:v>
                </c:pt>
                <c:pt idx="112">
                  <c:v>1240.2400000000002</c:v>
                </c:pt>
                <c:pt idx="113">
                  <c:v>1266.9099999999999</c:v>
                </c:pt>
                <c:pt idx="114">
                  <c:v>1195.42</c:v>
                </c:pt>
                <c:pt idx="115">
                  <c:v>1263.48</c:v>
                </c:pt>
                <c:pt idx="116">
                  <c:v>1350.0900000000001</c:v>
                </c:pt>
                <c:pt idx="117">
                  <c:v>1296.2199999999998</c:v>
                </c:pt>
                <c:pt idx="118">
                  <c:v>1347.6999999999998</c:v>
                </c:pt>
                <c:pt idx="119">
                  <c:v>1307.06</c:v>
                </c:pt>
                <c:pt idx="120">
                  <c:v>1304.8</c:v>
                </c:pt>
                <c:pt idx="121">
                  <c:v>1185.8699999999999</c:v>
                </c:pt>
                <c:pt idx="122">
                  <c:v>1259.18</c:v>
                </c:pt>
                <c:pt idx="123">
                  <c:v>1316.95</c:v>
                </c:pt>
                <c:pt idx="124">
                  <c:v>1407.3700000000003</c:v>
                </c:pt>
                <c:pt idx="125">
                  <c:v>1332.71</c:v>
                </c:pt>
                <c:pt idx="126">
                  <c:v>1268.8899999999999</c:v>
                </c:pt>
                <c:pt idx="127">
                  <c:v>1287.98</c:v>
                </c:pt>
                <c:pt idx="128">
                  <c:v>1289.68</c:v>
                </c:pt>
                <c:pt idx="129">
                  <c:v>1181.57</c:v>
                </c:pt>
                <c:pt idx="130">
                  <c:v>1301.7599999999998</c:v>
                </c:pt>
                <c:pt idx="131">
                  <c:v>1341.1000000000004</c:v>
                </c:pt>
                <c:pt idx="132">
                  <c:v>1272.77</c:v>
                </c:pt>
                <c:pt idx="133">
                  <c:v>1178.68</c:v>
                </c:pt>
                <c:pt idx="134">
                  <c:v>1198.3600000000001</c:v>
                </c:pt>
                <c:pt idx="135">
                  <c:v>1265.2399999999998</c:v>
                </c:pt>
                <c:pt idx="136">
                  <c:v>1226.8700000000001</c:v>
                </c:pt>
                <c:pt idx="137">
                  <c:v>1213.4299999999998</c:v>
                </c:pt>
                <c:pt idx="138">
                  <c:v>1249</c:v>
                </c:pt>
                <c:pt idx="139">
                  <c:v>1345.6699999999998</c:v>
                </c:pt>
                <c:pt idx="140">
                  <c:v>1326.6</c:v>
                </c:pt>
                <c:pt idx="141">
                  <c:v>1295.93</c:v>
                </c:pt>
                <c:pt idx="142">
                  <c:v>1299.06</c:v>
                </c:pt>
                <c:pt idx="143">
                  <c:v>1217.33</c:v>
                </c:pt>
                <c:pt idx="144">
                  <c:v>1252.0999999999999</c:v>
                </c:pt>
                <c:pt idx="145">
                  <c:v>1345.5700000000002</c:v>
                </c:pt>
                <c:pt idx="146">
                  <c:v>1354.4699999999998</c:v>
                </c:pt>
                <c:pt idx="147">
                  <c:v>1279.9800000000002</c:v>
                </c:pt>
                <c:pt idx="148">
                  <c:v>1195.6400000000001</c:v>
                </c:pt>
                <c:pt idx="149">
                  <c:v>1200.4000000000001</c:v>
                </c:pt>
                <c:pt idx="150">
                  <c:v>1228.04</c:v>
                </c:pt>
                <c:pt idx="151">
                  <c:v>1310.6100000000001</c:v>
                </c:pt>
                <c:pt idx="152">
                  <c:v>1256.2800000000002</c:v>
                </c:pt>
                <c:pt idx="153">
                  <c:v>1304.1000000000001</c:v>
                </c:pt>
                <c:pt idx="154">
                  <c:v>1206.3400000000001</c:v>
                </c:pt>
                <c:pt idx="155">
                  <c:v>1155.0899999999997</c:v>
                </c:pt>
                <c:pt idx="156">
                  <c:v>1224.8199999999997</c:v>
                </c:pt>
                <c:pt idx="157">
                  <c:v>1250.0200000000002</c:v>
                </c:pt>
                <c:pt idx="158">
                  <c:v>1226.48</c:v>
                </c:pt>
                <c:pt idx="159">
                  <c:v>1229.21</c:v>
                </c:pt>
                <c:pt idx="160">
                  <c:v>1278.5800000000002</c:v>
                </c:pt>
                <c:pt idx="161">
                  <c:v>1288.9099999999999</c:v>
                </c:pt>
                <c:pt idx="162">
                  <c:v>1228.6500000000001</c:v>
                </c:pt>
                <c:pt idx="163">
                  <c:v>1319.8799999999999</c:v>
                </c:pt>
                <c:pt idx="164">
                  <c:v>1223.33</c:v>
                </c:pt>
                <c:pt idx="165">
                  <c:v>1323.04</c:v>
                </c:pt>
                <c:pt idx="166">
                  <c:v>1333.19</c:v>
                </c:pt>
                <c:pt idx="167">
                  <c:v>1280.95</c:v>
                </c:pt>
                <c:pt idx="168">
                  <c:v>1397.9299999999998</c:v>
                </c:pt>
                <c:pt idx="169">
                  <c:v>1202.67</c:v>
                </c:pt>
                <c:pt idx="170">
                  <c:v>1342.3600000000001</c:v>
                </c:pt>
                <c:pt idx="171">
                  <c:v>1360.7900000000002</c:v>
                </c:pt>
                <c:pt idx="172">
                  <c:v>1238.3600000000001</c:v>
                </c:pt>
                <c:pt idx="173">
                  <c:v>1321.28</c:v>
                </c:pt>
                <c:pt idx="174">
                  <c:v>1341.27</c:v>
                </c:pt>
                <c:pt idx="175">
                  <c:v>1217.3499999999999</c:v>
                </c:pt>
                <c:pt idx="176">
                  <c:v>1258.5300000000002</c:v>
                </c:pt>
                <c:pt idx="177">
                  <c:v>1288.6999999999998</c:v>
                </c:pt>
                <c:pt idx="178">
                  <c:v>1343.3899999999999</c:v>
                </c:pt>
                <c:pt idx="179">
                  <c:v>1179.5</c:v>
                </c:pt>
                <c:pt idx="180">
                  <c:v>1230.69</c:v>
                </c:pt>
                <c:pt idx="181">
                  <c:v>1275.8800000000001</c:v>
                </c:pt>
                <c:pt idx="182">
                  <c:v>1236.9000000000001</c:v>
                </c:pt>
                <c:pt idx="183">
                  <c:v>1356.92</c:v>
                </c:pt>
                <c:pt idx="184">
                  <c:v>1167.6999999999998</c:v>
                </c:pt>
                <c:pt idx="185">
                  <c:v>1351.4399999999998</c:v>
                </c:pt>
                <c:pt idx="186">
                  <c:v>1216.6300000000001</c:v>
                </c:pt>
                <c:pt idx="187">
                  <c:v>1338.6400000000003</c:v>
                </c:pt>
                <c:pt idx="188">
                  <c:v>1281.7599999999998</c:v>
                </c:pt>
                <c:pt idx="189">
                  <c:v>1317.73</c:v>
                </c:pt>
                <c:pt idx="190">
                  <c:v>1305.7800000000002</c:v>
                </c:pt>
                <c:pt idx="191">
                  <c:v>1306.5500000000002</c:v>
                </c:pt>
                <c:pt idx="192">
                  <c:v>1184.4900000000002</c:v>
                </c:pt>
                <c:pt idx="193">
                  <c:v>1333.43</c:v>
                </c:pt>
                <c:pt idx="194">
                  <c:v>1309.73</c:v>
                </c:pt>
                <c:pt idx="195">
                  <c:v>1309.1399999999999</c:v>
                </c:pt>
                <c:pt idx="196">
                  <c:v>1201.52</c:v>
                </c:pt>
                <c:pt idx="197">
                  <c:v>1156.42</c:v>
                </c:pt>
                <c:pt idx="198">
                  <c:v>1268.42</c:v>
                </c:pt>
                <c:pt idx="199">
                  <c:v>1284.1599999999999</c:v>
                </c:pt>
                <c:pt idx="200">
                  <c:v>1419.4199999999998</c:v>
                </c:pt>
                <c:pt idx="201">
                  <c:v>1217.27</c:v>
                </c:pt>
                <c:pt idx="202">
                  <c:v>1293.29</c:v>
                </c:pt>
                <c:pt idx="203">
                  <c:v>1238.52</c:v>
                </c:pt>
                <c:pt idx="204">
                  <c:v>1366.45</c:v>
                </c:pt>
                <c:pt idx="205">
                  <c:v>1216.25</c:v>
                </c:pt>
                <c:pt idx="206">
                  <c:v>1263</c:v>
                </c:pt>
                <c:pt idx="207">
                  <c:v>1231.25</c:v>
                </c:pt>
                <c:pt idx="208">
                  <c:v>1282.9300000000003</c:v>
                </c:pt>
                <c:pt idx="209">
                  <c:v>1285.71</c:v>
                </c:pt>
                <c:pt idx="210">
                  <c:v>1319.4199999999998</c:v>
                </c:pt>
                <c:pt idx="211">
                  <c:v>1297.3200000000002</c:v>
                </c:pt>
                <c:pt idx="212">
                  <c:v>1204.18</c:v>
                </c:pt>
                <c:pt idx="213">
                  <c:v>1112.1399999999999</c:v>
                </c:pt>
                <c:pt idx="214">
                  <c:v>1310.8400000000001</c:v>
                </c:pt>
                <c:pt idx="215">
                  <c:v>1420.9700000000003</c:v>
                </c:pt>
                <c:pt idx="216">
                  <c:v>1337.83</c:v>
                </c:pt>
                <c:pt idx="217">
                  <c:v>1290.2199999999998</c:v>
                </c:pt>
                <c:pt idx="218">
                  <c:v>1248.08</c:v>
                </c:pt>
                <c:pt idx="219">
                  <c:v>1308.8899999999999</c:v>
                </c:pt>
                <c:pt idx="220">
                  <c:v>1344.4100000000003</c:v>
                </c:pt>
                <c:pt idx="221">
                  <c:v>1274.04</c:v>
                </c:pt>
                <c:pt idx="222">
                  <c:v>1397.8700000000003</c:v>
                </c:pt>
                <c:pt idx="223">
                  <c:v>1389.05</c:v>
                </c:pt>
                <c:pt idx="224">
                  <c:v>1189.22</c:v>
                </c:pt>
                <c:pt idx="225">
                  <c:v>1293.99</c:v>
                </c:pt>
                <c:pt idx="226">
                  <c:v>1261.4900000000002</c:v>
                </c:pt>
                <c:pt idx="227">
                  <c:v>1234.17</c:v>
                </c:pt>
                <c:pt idx="228">
                  <c:v>1281.92</c:v>
                </c:pt>
                <c:pt idx="229">
                  <c:v>1224.0999999999999</c:v>
                </c:pt>
                <c:pt idx="230">
                  <c:v>1310.85</c:v>
                </c:pt>
                <c:pt idx="231">
                  <c:v>1287.7200000000003</c:v>
                </c:pt>
                <c:pt idx="232">
                  <c:v>1326.8300000000002</c:v>
                </c:pt>
                <c:pt idx="233">
                  <c:v>1257.9100000000003</c:v>
                </c:pt>
                <c:pt idx="234">
                  <c:v>1318.2199999999998</c:v>
                </c:pt>
                <c:pt idx="235">
                  <c:v>1398.35</c:v>
                </c:pt>
                <c:pt idx="236">
                  <c:v>1271.8899999999999</c:v>
                </c:pt>
                <c:pt idx="237">
                  <c:v>1330.3999999999996</c:v>
                </c:pt>
                <c:pt idx="238">
                  <c:v>1261.27</c:v>
                </c:pt>
                <c:pt idx="239">
                  <c:v>1255.8400000000001</c:v>
                </c:pt>
                <c:pt idx="240">
                  <c:v>1312.1099999999997</c:v>
                </c:pt>
                <c:pt idx="241">
                  <c:v>1307.3499999999999</c:v>
                </c:pt>
                <c:pt idx="242">
                  <c:v>1352.06</c:v>
                </c:pt>
                <c:pt idx="243">
                  <c:v>1243.5100000000002</c:v>
                </c:pt>
                <c:pt idx="244">
                  <c:v>1307.4700000000003</c:v>
                </c:pt>
                <c:pt idx="245">
                  <c:v>1240.27</c:v>
                </c:pt>
                <c:pt idx="246">
                  <c:v>1347.52</c:v>
                </c:pt>
                <c:pt idx="247">
                  <c:v>1251.8200000000002</c:v>
                </c:pt>
                <c:pt idx="248">
                  <c:v>1281.6699999999996</c:v>
                </c:pt>
                <c:pt idx="249">
                  <c:v>1235.3499999999999</c:v>
                </c:pt>
                <c:pt idx="250">
                  <c:v>1248.0499999999997</c:v>
                </c:pt>
                <c:pt idx="251">
                  <c:v>1341.56</c:v>
                </c:pt>
                <c:pt idx="252">
                  <c:v>1294.47</c:v>
                </c:pt>
                <c:pt idx="253">
                  <c:v>1231.3999999999999</c:v>
                </c:pt>
                <c:pt idx="254">
                  <c:v>1285.3800000000001</c:v>
                </c:pt>
                <c:pt idx="255">
                  <c:v>1318.6400000000003</c:v>
                </c:pt>
                <c:pt idx="256">
                  <c:v>1271.6100000000001</c:v>
                </c:pt>
                <c:pt idx="257">
                  <c:v>1323.6399999999999</c:v>
                </c:pt>
                <c:pt idx="258">
                  <c:v>1271.9300000000003</c:v>
                </c:pt>
                <c:pt idx="259">
                  <c:v>1244.8899999999999</c:v>
                </c:pt>
                <c:pt idx="260">
                  <c:v>1299.7799999999997</c:v>
                </c:pt>
                <c:pt idx="261">
                  <c:v>1130.7799999999997</c:v>
                </c:pt>
                <c:pt idx="262">
                  <c:v>1256.3899999999999</c:v>
                </c:pt>
                <c:pt idx="263">
                  <c:v>1320.35</c:v>
                </c:pt>
                <c:pt idx="264">
                  <c:v>1278.0999999999999</c:v>
                </c:pt>
                <c:pt idx="265">
                  <c:v>1352.6999999999998</c:v>
                </c:pt>
                <c:pt idx="266">
                  <c:v>1228.55</c:v>
                </c:pt>
                <c:pt idx="267">
                  <c:v>1237.5</c:v>
                </c:pt>
                <c:pt idx="268">
                  <c:v>1296.3899999999999</c:v>
                </c:pt>
                <c:pt idx="269">
                  <c:v>1238.5</c:v>
                </c:pt>
                <c:pt idx="270">
                  <c:v>1278.9399999999998</c:v>
                </c:pt>
                <c:pt idx="271">
                  <c:v>1226.6999999999998</c:v>
                </c:pt>
                <c:pt idx="272">
                  <c:v>1248.96</c:v>
                </c:pt>
                <c:pt idx="273">
                  <c:v>1278.2</c:v>
                </c:pt>
                <c:pt idx="274">
                  <c:v>1184.42</c:v>
                </c:pt>
                <c:pt idx="275">
                  <c:v>1308.92</c:v>
                </c:pt>
                <c:pt idx="276">
                  <c:v>1337.4199999999998</c:v>
                </c:pt>
                <c:pt idx="277">
                  <c:v>1318.19</c:v>
                </c:pt>
                <c:pt idx="278">
                  <c:v>1321.8600000000001</c:v>
                </c:pt>
                <c:pt idx="279">
                  <c:v>1364.4099999999999</c:v>
                </c:pt>
                <c:pt idx="280">
                  <c:v>1223.3200000000002</c:v>
                </c:pt>
                <c:pt idx="281">
                  <c:v>1309.54</c:v>
                </c:pt>
                <c:pt idx="282">
                  <c:v>1337.0300000000002</c:v>
                </c:pt>
                <c:pt idx="283">
                  <c:v>1243.6899999999998</c:v>
                </c:pt>
                <c:pt idx="284">
                  <c:v>1232.5700000000002</c:v>
                </c:pt>
                <c:pt idx="285">
                  <c:v>1269.23</c:v>
                </c:pt>
                <c:pt idx="286">
                  <c:v>1308.0300000000002</c:v>
                </c:pt>
                <c:pt idx="287">
                  <c:v>1332.6499999999999</c:v>
                </c:pt>
                <c:pt idx="288">
                  <c:v>1336.38</c:v>
                </c:pt>
                <c:pt idx="289">
                  <c:v>1296.3500000000001</c:v>
                </c:pt>
                <c:pt idx="290">
                  <c:v>1263.97</c:v>
                </c:pt>
                <c:pt idx="291">
                  <c:v>1314.9499999999998</c:v>
                </c:pt>
                <c:pt idx="292">
                  <c:v>1278.6699999999998</c:v>
                </c:pt>
                <c:pt idx="293">
                  <c:v>1256.33</c:v>
                </c:pt>
                <c:pt idx="294">
                  <c:v>1287.53</c:v>
                </c:pt>
                <c:pt idx="295">
                  <c:v>1310.27</c:v>
                </c:pt>
                <c:pt idx="296">
                  <c:v>1290.9699999999998</c:v>
                </c:pt>
                <c:pt idx="297">
                  <c:v>1264.1599999999999</c:v>
                </c:pt>
                <c:pt idx="298">
                  <c:v>1332.26</c:v>
                </c:pt>
                <c:pt idx="299">
                  <c:v>1282.5900000000001</c:v>
                </c:pt>
                <c:pt idx="300">
                  <c:v>1164.83</c:v>
                </c:pt>
                <c:pt idx="301">
                  <c:v>1282.5299999999997</c:v>
                </c:pt>
                <c:pt idx="302">
                  <c:v>1294.7999999999997</c:v>
                </c:pt>
                <c:pt idx="303">
                  <c:v>1315.1</c:v>
                </c:pt>
                <c:pt idx="304">
                  <c:v>1324.25</c:v>
                </c:pt>
                <c:pt idx="305">
                  <c:v>1278.9900000000002</c:v>
                </c:pt>
                <c:pt idx="306">
                  <c:v>1167.4399999999998</c:v>
                </c:pt>
                <c:pt idx="307">
                  <c:v>1249.8700000000001</c:v>
                </c:pt>
                <c:pt idx="308">
                  <c:v>1347.9899999999998</c:v>
                </c:pt>
                <c:pt idx="309">
                  <c:v>1288.0999999999999</c:v>
                </c:pt>
                <c:pt idx="310">
                  <c:v>1264.8000000000002</c:v>
                </c:pt>
                <c:pt idx="311">
                  <c:v>1304.48</c:v>
                </c:pt>
                <c:pt idx="312">
                  <c:v>1279.1899999999998</c:v>
                </c:pt>
                <c:pt idx="313">
                  <c:v>1299.2599999999998</c:v>
                </c:pt>
                <c:pt idx="314">
                  <c:v>1212.8600000000001</c:v>
                </c:pt>
                <c:pt idx="315">
                  <c:v>1311.7999999999997</c:v>
                </c:pt>
                <c:pt idx="316">
                  <c:v>1252.4399999999998</c:v>
                </c:pt>
                <c:pt idx="317">
                  <c:v>1333.48</c:v>
                </c:pt>
                <c:pt idx="318">
                  <c:v>1258.7800000000002</c:v>
                </c:pt>
                <c:pt idx="319">
                  <c:v>1393.48</c:v>
                </c:pt>
                <c:pt idx="320">
                  <c:v>1211.8000000000002</c:v>
                </c:pt>
                <c:pt idx="321">
                  <c:v>1319.0700000000002</c:v>
                </c:pt>
                <c:pt idx="322">
                  <c:v>1204.1399999999999</c:v>
                </c:pt>
                <c:pt idx="323">
                  <c:v>1319.06</c:v>
                </c:pt>
                <c:pt idx="324">
                  <c:v>1181.4699999999998</c:v>
                </c:pt>
                <c:pt idx="325">
                  <c:v>1300.3499999999999</c:v>
                </c:pt>
                <c:pt idx="326">
                  <c:v>1212.2799999999997</c:v>
                </c:pt>
                <c:pt idx="327">
                  <c:v>1353.12</c:v>
                </c:pt>
                <c:pt idx="328">
                  <c:v>1233.1099999999999</c:v>
                </c:pt>
                <c:pt idx="329">
                  <c:v>1366.2199999999998</c:v>
                </c:pt>
                <c:pt idx="330">
                  <c:v>1275.21</c:v>
                </c:pt>
                <c:pt idx="331">
                  <c:v>1357.6599999999999</c:v>
                </c:pt>
                <c:pt idx="332">
                  <c:v>1389.63</c:v>
                </c:pt>
                <c:pt idx="333">
                  <c:v>1279.8399999999999</c:v>
                </c:pt>
                <c:pt idx="334">
                  <c:v>1295.8600000000001</c:v>
                </c:pt>
                <c:pt idx="335">
                  <c:v>1335.69</c:v>
                </c:pt>
                <c:pt idx="336">
                  <c:v>1283.9100000000003</c:v>
                </c:pt>
                <c:pt idx="337">
                  <c:v>1239.8899999999999</c:v>
                </c:pt>
                <c:pt idx="338">
                  <c:v>1283.4300000000003</c:v>
                </c:pt>
                <c:pt idx="339">
                  <c:v>1351.4499999999998</c:v>
                </c:pt>
                <c:pt idx="340">
                  <c:v>1248.27</c:v>
                </c:pt>
                <c:pt idx="341">
                  <c:v>1274.44</c:v>
                </c:pt>
                <c:pt idx="342">
                  <c:v>1153.8899999999999</c:v>
                </c:pt>
                <c:pt idx="343">
                  <c:v>1183.6799999999998</c:v>
                </c:pt>
                <c:pt idx="344">
                  <c:v>1264.04</c:v>
                </c:pt>
                <c:pt idx="345">
                  <c:v>1200.1299999999997</c:v>
                </c:pt>
                <c:pt idx="346">
                  <c:v>1189.48</c:v>
                </c:pt>
                <c:pt idx="347">
                  <c:v>1147</c:v>
                </c:pt>
                <c:pt idx="348">
                  <c:v>1205.6300000000001</c:v>
                </c:pt>
                <c:pt idx="349">
                  <c:v>1399.79</c:v>
                </c:pt>
                <c:pt idx="350">
                  <c:v>1262.6499999999999</c:v>
                </c:pt>
                <c:pt idx="351">
                  <c:v>1276.4699999999998</c:v>
                </c:pt>
                <c:pt idx="352">
                  <c:v>1226.04</c:v>
                </c:pt>
                <c:pt idx="353">
                  <c:v>1441.9</c:v>
                </c:pt>
                <c:pt idx="354">
                  <c:v>1395.54</c:v>
                </c:pt>
                <c:pt idx="355">
                  <c:v>1204.79</c:v>
                </c:pt>
                <c:pt idx="356">
                  <c:v>1385.48</c:v>
                </c:pt>
                <c:pt idx="357">
                  <c:v>1214.3699999999999</c:v>
                </c:pt>
                <c:pt idx="358">
                  <c:v>1240</c:v>
                </c:pt>
                <c:pt idx="359">
                  <c:v>1319.1499999999999</c:v>
                </c:pt>
                <c:pt idx="360">
                  <c:v>1387.79</c:v>
                </c:pt>
                <c:pt idx="361">
                  <c:v>1197.76</c:v>
                </c:pt>
                <c:pt idx="362">
                  <c:v>1282.97</c:v>
                </c:pt>
                <c:pt idx="363">
                  <c:v>1130.5899999999999</c:v>
                </c:pt>
                <c:pt idx="364">
                  <c:v>1261.0500000000002</c:v>
                </c:pt>
                <c:pt idx="365">
                  <c:v>1312.58</c:v>
                </c:pt>
                <c:pt idx="366">
                  <c:v>1344.3999999999999</c:v>
                </c:pt>
                <c:pt idx="367">
                  <c:v>1292.0200000000002</c:v>
                </c:pt>
                <c:pt idx="368">
                  <c:v>1253.76</c:v>
                </c:pt>
                <c:pt idx="369">
                  <c:v>1234.1100000000001</c:v>
                </c:pt>
                <c:pt idx="370">
                  <c:v>1375.7500000000002</c:v>
                </c:pt>
                <c:pt idx="371">
                  <c:v>1227.52</c:v>
                </c:pt>
                <c:pt idx="372">
                  <c:v>1338.4299999999998</c:v>
                </c:pt>
                <c:pt idx="373">
                  <c:v>1272.1099999999999</c:v>
                </c:pt>
                <c:pt idx="374">
                  <c:v>1299.3399999999999</c:v>
                </c:pt>
                <c:pt idx="375">
                  <c:v>1367.73</c:v>
                </c:pt>
                <c:pt idx="376">
                  <c:v>1338.27</c:v>
                </c:pt>
                <c:pt idx="377">
                  <c:v>1407.9100000000003</c:v>
                </c:pt>
                <c:pt idx="378">
                  <c:v>1284.4300000000003</c:v>
                </c:pt>
                <c:pt idx="379">
                  <c:v>1203.49</c:v>
                </c:pt>
                <c:pt idx="380">
                  <c:v>1330.2199999999998</c:v>
                </c:pt>
                <c:pt idx="381">
                  <c:v>1185.67</c:v>
                </c:pt>
                <c:pt idx="382">
                  <c:v>1223.1500000000001</c:v>
                </c:pt>
                <c:pt idx="383">
                  <c:v>1316.79</c:v>
                </c:pt>
                <c:pt idx="384">
                  <c:v>1201.29</c:v>
                </c:pt>
                <c:pt idx="385">
                  <c:v>1278.7000000000003</c:v>
                </c:pt>
                <c:pt idx="386">
                  <c:v>1274.8199999999997</c:v>
                </c:pt>
                <c:pt idx="387">
                  <c:v>1380.3100000000002</c:v>
                </c:pt>
                <c:pt idx="388">
                  <c:v>1243.27</c:v>
                </c:pt>
                <c:pt idx="389">
                  <c:v>1207.1500000000001</c:v>
                </c:pt>
                <c:pt idx="390">
                  <c:v>1377.3700000000001</c:v>
                </c:pt>
                <c:pt idx="391">
                  <c:v>1240.77</c:v>
                </c:pt>
                <c:pt idx="392">
                  <c:v>1275.0900000000001</c:v>
                </c:pt>
                <c:pt idx="393">
                  <c:v>1242.81</c:v>
                </c:pt>
                <c:pt idx="394">
                  <c:v>1261.72</c:v>
                </c:pt>
                <c:pt idx="395">
                  <c:v>1259.5500000000002</c:v>
                </c:pt>
                <c:pt idx="396">
                  <c:v>1135.4899999999998</c:v>
                </c:pt>
                <c:pt idx="397">
                  <c:v>1317.0299999999997</c:v>
                </c:pt>
                <c:pt idx="398">
                  <c:v>1300.92</c:v>
                </c:pt>
                <c:pt idx="399">
                  <c:v>1318.2600000000002</c:v>
                </c:pt>
                <c:pt idx="400">
                  <c:v>1320.13</c:v>
                </c:pt>
                <c:pt idx="401">
                  <c:v>1299.8600000000001</c:v>
                </c:pt>
                <c:pt idx="402">
                  <c:v>1276.8100000000002</c:v>
                </c:pt>
                <c:pt idx="403">
                  <c:v>1257.3699999999999</c:v>
                </c:pt>
                <c:pt idx="404">
                  <c:v>1266.1999999999998</c:v>
                </c:pt>
                <c:pt idx="405">
                  <c:v>1228.8400000000001</c:v>
                </c:pt>
                <c:pt idx="406">
                  <c:v>1335.23</c:v>
                </c:pt>
                <c:pt idx="407">
                  <c:v>1279.1999999999998</c:v>
                </c:pt>
                <c:pt idx="408">
                  <c:v>1242.6699999999996</c:v>
                </c:pt>
                <c:pt idx="409">
                  <c:v>1265.67</c:v>
                </c:pt>
                <c:pt idx="410">
                  <c:v>1325.58</c:v>
                </c:pt>
                <c:pt idx="411">
                  <c:v>1343.1100000000001</c:v>
                </c:pt>
                <c:pt idx="412">
                  <c:v>1141.1399999999999</c:v>
                </c:pt>
                <c:pt idx="413">
                  <c:v>1263.23</c:v>
                </c:pt>
                <c:pt idx="414">
                  <c:v>1255.92</c:v>
                </c:pt>
                <c:pt idx="415">
                  <c:v>1267.96</c:v>
                </c:pt>
                <c:pt idx="416">
                  <c:v>1274.8300000000002</c:v>
                </c:pt>
                <c:pt idx="417">
                  <c:v>1261.5900000000001</c:v>
                </c:pt>
                <c:pt idx="418">
                  <c:v>1159.67</c:v>
                </c:pt>
                <c:pt idx="419">
                  <c:v>1332.93</c:v>
                </c:pt>
                <c:pt idx="420">
                  <c:v>1265.9699999999998</c:v>
                </c:pt>
                <c:pt idx="421">
                  <c:v>1342.8</c:v>
                </c:pt>
                <c:pt idx="422">
                  <c:v>1154.27</c:v>
                </c:pt>
                <c:pt idx="423">
                  <c:v>1176.1199999999999</c:v>
                </c:pt>
                <c:pt idx="424">
                  <c:v>1224.9199999999998</c:v>
                </c:pt>
                <c:pt idx="425">
                  <c:v>1337.29</c:v>
                </c:pt>
                <c:pt idx="426">
                  <c:v>1317.1400000000003</c:v>
                </c:pt>
                <c:pt idx="427">
                  <c:v>1354.33</c:v>
                </c:pt>
                <c:pt idx="428">
                  <c:v>1312.19</c:v>
                </c:pt>
                <c:pt idx="429">
                  <c:v>1325.9399999999998</c:v>
                </c:pt>
                <c:pt idx="430">
                  <c:v>1325.8200000000002</c:v>
                </c:pt>
                <c:pt idx="431">
                  <c:v>1215.5</c:v>
                </c:pt>
                <c:pt idx="432">
                  <c:v>1229.67</c:v>
                </c:pt>
                <c:pt idx="433">
                  <c:v>1268.58</c:v>
                </c:pt>
                <c:pt idx="434">
                  <c:v>1315.5700000000002</c:v>
                </c:pt>
                <c:pt idx="435">
                  <c:v>1212.3699999999999</c:v>
                </c:pt>
                <c:pt idx="436">
                  <c:v>1337.6999999999998</c:v>
                </c:pt>
                <c:pt idx="437">
                  <c:v>1347.7500000000002</c:v>
                </c:pt>
                <c:pt idx="438">
                  <c:v>1267.8499999999999</c:v>
                </c:pt>
                <c:pt idx="439">
                  <c:v>1195.1199999999999</c:v>
                </c:pt>
                <c:pt idx="440">
                  <c:v>1285.4000000000001</c:v>
                </c:pt>
                <c:pt idx="441">
                  <c:v>1265.9399999999998</c:v>
                </c:pt>
                <c:pt idx="442">
                  <c:v>1140.1599999999999</c:v>
                </c:pt>
                <c:pt idx="443">
                  <c:v>1242.69</c:v>
                </c:pt>
                <c:pt idx="444">
                  <c:v>1364.7099999999998</c:v>
                </c:pt>
                <c:pt idx="445">
                  <c:v>1276.6200000000001</c:v>
                </c:pt>
                <c:pt idx="446">
                  <c:v>1265.5100000000002</c:v>
                </c:pt>
                <c:pt idx="447">
                  <c:v>1317.12</c:v>
                </c:pt>
                <c:pt idx="448">
                  <c:v>1291.2599999999998</c:v>
                </c:pt>
                <c:pt idx="449">
                  <c:v>1306.96</c:v>
                </c:pt>
                <c:pt idx="450">
                  <c:v>1352.98</c:v>
                </c:pt>
                <c:pt idx="451">
                  <c:v>1238.8799999999997</c:v>
                </c:pt>
                <c:pt idx="452">
                  <c:v>1336.65</c:v>
                </c:pt>
                <c:pt idx="453">
                  <c:v>1221.17</c:v>
                </c:pt>
                <c:pt idx="454">
                  <c:v>1332.04</c:v>
                </c:pt>
                <c:pt idx="455">
                  <c:v>1262.8</c:v>
                </c:pt>
                <c:pt idx="456">
                  <c:v>1300.3000000000002</c:v>
                </c:pt>
                <c:pt idx="457">
                  <c:v>1287.08</c:v>
                </c:pt>
                <c:pt idx="458">
                  <c:v>1166.5699999999997</c:v>
                </c:pt>
                <c:pt idx="459">
                  <c:v>1288.9499999999998</c:v>
                </c:pt>
                <c:pt idx="460">
                  <c:v>1232.6300000000001</c:v>
                </c:pt>
                <c:pt idx="461">
                  <c:v>1275.8400000000001</c:v>
                </c:pt>
                <c:pt idx="462">
                  <c:v>1287.9700000000003</c:v>
                </c:pt>
                <c:pt idx="463">
                  <c:v>1317.92</c:v>
                </c:pt>
                <c:pt idx="464">
                  <c:v>1299.3000000000002</c:v>
                </c:pt>
                <c:pt idx="465">
                  <c:v>1168.9099999999999</c:v>
                </c:pt>
                <c:pt idx="466">
                  <c:v>1287.6799999999998</c:v>
                </c:pt>
                <c:pt idx="467">
                  <c:v>1280.6399999999999</c:v>
                </c:pt>
                <c:pt idx="468">
                  <c:v>1378.87</c:v>
                </c:pt>
                <c:pt idx="469">
                  <c:v>1260.06</c:v>
                </c:pt>
                <c:pt idx="470">
                  <c:v>1266.9199999999998</c:v>
                </c:pt>
                <c:pt idx="471">
                  <c:v>1375.81</c:v>
                </c:pt>
                <c:pt idx="472">
                  <c:v>1264.4000000000001</c:v>
                </c:pt>
                <c:pt idx="473">
                  <c:v>1242.8499999999999</c:v>
                </c:pt>
                <c:pt idx="474">
                  <c:v>1335.3000000000002</c:v>
                </c:pt>
                <c:pt idx="475">
                  <c:v>1207.69</c:v>
                </c:pt>
                <c:pt idx="476">
                  <c:v>1232.1099999999999</c:v>
                </c:pt>
                <c:pt idx="477">
                  <c:v>1343.8399999999997</c:v>
                </c:pt>
                <c:pt idx="478">
                  <c:v>1392.7199999999998</c:v>
                </c:pt>
                <c:pt idx="479">
                  <c:v>1366.92</c:v>
                </c:pt>
                <c:pt idx="480">
                  <c:v>1262.0900000000001</c:v>
                </c:pt>
                <c:pt idx="481">
                  <c:v>1293.08</c:v>
                </c:pt>
                <c:pt idx="482">
                  <c:v>1191.0299999999997</c:v>
                </c:pt>
                <c:pt idx="483">
                  <c:v>1261.76</c:v>
                </c:pt>
                <c:pt idx="484">
                  <c:v>1272.8599999999999</c:v>
                </c:pt>
                <c:pt idx="485">
                  <c:v>1385.0200000000002</c:v>
                </c:pt>
                <c:pt idx="486">
                  <c:v>1277.6599999999999</c:v>
                </c:pt>
                <c:pt idx="487">
                  <c:v>1237.77</c:v>
                </c:pt>
                <c:pt idx="488">
                  <c:v>1293.1699999999998</c:v>
                </c:pt>
                <c:pt idx="489">
                  <c:v>1300.7399999999998</c:v>
                </c:pt>
                <c:pt idx="490">
                  <c:v>1205.67</c:v>
                </c:pt>
                <c:pt idx="491">
                  <c:v>1356.2400000000002</c:v>
                </c:pt>
                <c:pt idx="492">
                  <c:v>1308.8199999999997</c:v>
                </c:pt>
                <c:pt idx="493">
                  <c:v>1264.3100000000002</c:v>
                </c:pt>
                <c:pt idx="494">
                  <c:v>1238.6300000000001</c:v>
                </c:pt>
                <c:pt idx="495">
                  <c:v>1212.46</c:v>
                </c:pt>
                <c:pt idx="496">
                  <c:v>1289.54</c:v>
                </c:pt>
                <c:pt idx="497">
                  <c:v>1291.6999999999998</c:v>
                </c:pt>
                <c:pt idx="498">
                  <c:v>1194.3000000000002</c:v>
                </c:pt>
                <c:pt idx="499">
                  <c:v>1268.9599999999998</c:v>
                </c:pt>
                <c:pt idx="500">
                  <c:v>1303.71</c:v>
                </c:pt>
                <c:pt idx="501">
                  <c:v>1288.1399999999999</c:v>
                </c:pt>
                <c:pt idx="502">
                  <c:v>1408.17</c:v>
                </c:pt>
                <c:pt idx="503">
                  <c:v>1359.58</c:v>
                </c:pt>
                <c:pt idx="504">
                  <c:v>1294.8000000000002</c:v>
                </c:pt>
                <c:pt idx="505">
                  <c:v>1228.7800000000002</c:v>
                </c:pt>
                <c:pt idx="506">
                  <c:v>1233.7700000000002</c:v>
                </c:pt>
                <c:pt idx="507">
                  <c:v>1237.4899999999998</c:v>
                </c:pt>
                <c:pt idx="508">
                  <c:v>1122.8</c:v>
                </c:pt>
                <c:pt idx="509">
                  <c:v>1327.5699999999997</c:v>
                </c:pt>
                <c:pt idx="510">
                  <c:v>1313.4099999999999</c:v>
                </c:pt>
                <c:pt idx="511">
                  <c:v>1242.5699999999997</c:v>
                </c:pt>
                <c:pt idx="512">
                  <c:v>1333.3200000000002</c:v>
                </c:pt>
                <c:pt idx="513">
                  <c:v>1245.8699999999999</c:v>
                </c:pt>
                <c:pt idx="514">
                  <c:v>1216.76</c:v>
                </c:pt>
                <c:pt idx="515">
                  <c:v>1327.46</c:v>
                </c:pt>
                <c:pt idx="516">
                  <c:v>1233.8800000000001</c:v>
                </c:pt>
                <c:pt idx="517">
                  <c:v>1260.0900000000001</c:v>
                </c:pt>
                <c:pt idx="518">
                  <c:v>1357.58</c:v>
                </c:pt>
                <c:pt idx="519">
                  <c:v>1340.62</c:v>
                </c:pt>
                <c:pt idx="520">
                  <c:v>1285.4100000000001</c:v>
                </c:pt>
                <c:pt idx="521">
                  <c:v>1232.67</c:v>
                </c:pt>
                <c:pt idx="522">
                  <c:v>1251.7600000000002</c:v>
                </c:pt>
                <c:pt idx="523">
                  <c:v>1363.4900000000002</c:v>
                </c:pt>
                <c:pt idx="524">
                  <c:v>1248.9900000000002</c:v>
                </c:pt>
                <c:pt idx="525">
                  <c:v>1265.4099999999999</c:v>
                </c:pt>
                <c:pt idx="526">
                  <c:v>1181.83</c:v>
                </c:pt>
                <c:pt idx="527">
                  <c:v>1256.73</c:v>
                </c:pt>
                <c:pt idx="528">
                  <c:v>1272.27</c:v>
                </c:pt>
                <c:pt idx="529">
                  <c:v>1387.57</c:v>
                </c:pt>
                <c:pt idx="530">
                  <c:v>1231.33</c:v>
                </c:pt>
                <c:pt idx="531">
                  <c:v>1273.5099999999998</c:v>
                </c:pt>
                <c:pt idx="532">
                  <c:v>1286.7800000000002</c:v>
                </c:pt>
                <c:pt idx="533">
                  <c:v>1305.21</c:v>
                </c:pt>
                <c:pt idx="534">
                  <c:v>1297.6399999999999</c:v>
                </c:pt>
                <c:pt idx="535">
                  <c:v>1288.46</c:v>
                </c:pt>
                <c:pt idx="536">
                  <c:v>1377.6499999999999</c:v>
                </c:pt>
                <c:pt idx="537">
                  <c:v>1305.96</c:v>
                </c:pt>
                <c:pt idx="538">
                  <c:v>1209.4099999999999</c:v>
                </c:pt>
                <c:pt idx="539">
                  <c:v>1243.8399999999997</c:v>
                </c:pt>
                <c:pt idx="540">
                  <c:v>1305.1300000000001</c:v>
                </c:pt>
                <c:pt idx="541">
                  <c:v>1216.2900000000002</c:v>
                </c:pt>
                <c:pt idx="542">
                  <c:v>1328.4300000000003</c:v>
                </c:pt>
                <c:pt idx="543">
                  <c:v>1273.27</c:v>
                </c:pt>
                <c:pt idx="544">
                  <c:v>1319.88</c:v>
                </c:pt>
                <c:pt idx="545">
                  <c:v>1260.7800000000002</c:v>
                </c:pt>
                <c:pt idx="546">
                  <c:v>1209.4399999999998</c:v>
                </c:pt>
                <c:pt idx="547">
                  <c:v>1277.5000000000002</c:v>
                </c:pt>
                <c:pt idx="548">
                  <c:v>1325.78</c:v>
                </c:pt>
                <c:pt idx="549">
                  <c:v>1333.77</c:v>
                </c:pt>
                <c:pt idx="550">
                  <c:v>1307.1199999999999</c:v>
                </c:pt>
                <c:pt idx="551">
                  <c:v>1229.2</c:v>
                </c:pt>
                <c:pt idx="552">
                  <c:v>1270.76</c:v>
                </c:pt>
                <c:pt idx="553">
                  <c:v>1228.5099999999998</c:v>
                </c:pt>
                <c:pt idx="554">
                  <c:v>1279.9900000000002</c:v>
                </c:pt>
                <c:pt idx="555">
                  <c:v>1300.0999999999999</c:v>
                </c:pt>
                <c:pt idx="556">
                  <c:v>1390.76</c:v>
                </c:pt>
                <c:pt idx="557">
                  <c:v>1328.54</c:v>
                </c:pt>
                <c:pt idx="558">
                  <c:v>1204.98</c:v>
                </c:pt>
                <c:pt idx="559">
                  <c:v>1449.2000000000003</c:v>
                </c:pt>
                <c:pt idx="560">
                  <c:v>1365.8399999999997</c:v>
                </c:pt>
                <c:pt idx="561">
                  <c:v>1240.3199999999997</c:v>
                </c:pt>
                <c:pt idx="562">
                  <c:v>1416.54</c:v>
                </c:pt>
                <c:pt idx="563">
                  <c:v>1291.2399999999998</c:v>
                </c:pt>
                <c:pt idx="564">
                  <c:v>1318.4</c:v>
                </c:pt>
                <c:pt idx="565">
                  <c:v>1229.81</c:v>
                </c:pt>
                <c:pt idx="566">
                  <c:v>1225.23</c:v>
                </c:pt>
                <c:pt idx="567">
                  <c:v>1299.6999999999998</c:v>
                </c:pt>
                <c:pt idx="568">
                  <c:v>1331.9100000000003</c:v>
                </c:pt>
                <c:pt idx="569">
                  <c:v>1325.4599999999998</c:v>
                </c:pt>
                <c:pt idx="570">
                  <c:v>1303.4499999999998</c:v>
                </c:pt>
                <c:pt idx="571">
                  <c:v>1322.85</c:v>
                </c:pt>
                <c:pt idx="572">
                  <c:v>1315.96</c:v>
                </c:pt>
                <c:pt idx="573">
                  <c:v>1274.8000000000002</c:v>
                </c:pt>
                <c:pt idx="574">
                  <c:v>1304.0499999999997</c:v>
                </c:pt>
                <c:pt idx="575">
                  <c:v>1260.1800000000003</c:v>
                </c:pt>
                <c:pt idx="576">
                  <c:v>1242.6699999999996</c:v>
                </c:pt>
                <c:pt idx="577">
                  <c:v>1273.1699999999998</c:v>
                </c:pt>
                <c:pt idx="578">
                  <c:v>1231.98</c:v>
                </c:pt>
                <c:pt idx="579">
                  <c:v>1316.81</c:v>
                </c:pt>
                <c:pt idx="580">
                  <c:v>1277.3799999999999</c:v>
                </c:pt>
                <c:pt idx="581">
                  <c:v>1303.8499999999999</c:v>
                </c:pt>
                <c:pt idx="582">
                  <c:v>1383.6499999999999</c:v>
                </c:pt>
                <c:pt idx="583">
                  <c:v>1342.15</c:v>
                </c:pt>
                <c:pt idx="584">
                  <c:v>1240.0500000000002</c:v>
                </c:pt>
                <c:pt idx="585">
                  <c:v>1185.6100000000001</c:v>
                </c:pt>
                <c:pt idx="586">
                  <c:v>1340.83</c:v>
                </c:pt>
                <c:pt idx="587">
                  <c:v>1331.45</c:v>
                </c:pt>
                <c:pt idx="588">
                  <c:v>1346.7399999999998</c:v>
                </c:pt>
                <c:pt idx="589">
                  <c:v>1344.1</c:v>
                </c:pt>
                <c:pt idx="590">
                  <c:v>1352.1999999999998</c:v>
                </c:pt>
                <c:pt idx="591">
                  <c:v>1302.17</c:v>
                </c:pt>
                <c:pt idx="592">
                  <c:v>1374.8400000000001</c:v>
                </c:pt>
                <c:pt idx="593">
                  <c:v>1309.8399999999997</c:v>
                </c:pt>
                <c:pt idx="594">
                  <c:v>1293.26</c:v>
                </c:pt>
                <c:pt idx="595">
                  <c:v>1399.9899999999998</c:v>
                </c:pt>
                <c:pt idx="596">
                  <c:v>1219.7800000000002</c:v>
                </c:pt>
                <c:pt idx="597">
                  <c:v>1406.13</c:v>
                </c:pt>
                <c:pt idx="598">
                  <c:v>1284.6999999999998</c:v>
                </c:pt>
                <c:pt idx="599">
                  <c:v>1273.93</c:v>
                </c:pt>
                <c:pt idx="600">
                  <c:v>1147.3800000000001</c:v>
                </c:pt>
                <c:pt idx="601">
                  <c:v>1306.77</c:v>
                </c:pt>
                <c:pt idx="602">
                  <c:v>1203.5899999999997</c:v>
                </c:pt>
                <c:pt idx="603">
                  <c:v>1190.2300000000002</c:v>
                </c:pt>
                <c:pt idx="604">
                  <c:v>1244.6199999999999</c:v>
                </c:pt>
                <c:pt idx="605">
                  <c:v>1213.4900000000002</c:v>
                </c:pt>
                <c:pt idx="606">
                  <c:v>1320.94</c:v>
                </c:pt>
                <c:pt idx="607">
                  <c:v>1320.67</c:v>
                </c:pt>
                <c:pt idx="608">
                  <c:v>1311.7600000000002</c:v>
                </c:pt>
                <c:pt idx="609">
                  <c:v>1264.6999999999998</c:v>
                </c:pt>
                <c:pt idx="610">
                  <c:v>1295.7799999999997</c:v>
                </c:pt>
                <c:pt idx="611">
                  <c:v>1347.46</c:v>
                </c:pt>
                <c:pt idx="612">
                  <c:v>1200.51</c:v>
                </c:pt>
                <c:pt idx="613">
                  <c:v>1309.6500000000001</c:v>
                </c:pt>
                <c:pt idx="614">
                  <c:v>1256.21</c:v>
                </c:pt>
                <c:pt idx="615">
                  <c:v>1264.92</c:v>
                </c:pt>
                <c:pt idx="616">
                  <c:v>1236.3699999999999</c:v>
                </c:pt>
                <c:pt idx="617">
                  <c:v>1253.8600000000001</c:v>
                </c:pt>
                <c:pt idx="618">
                  <c:v>1247.48</c:v>
                </c:pt>
                <c:pt idx="619">
                  <c:v>1281.92</c:v>
                </c:pt>
                <c:pt idx="620">
                  <c:v>1256.8799999999999</c:v>
                </c:pt>
                <c:pt idx="621">
                  <c:v>1168.4899999999998</c:v>
                </c:pt>
                <c:pt idx="622">
                  <c:v>1332.84</c:v>
                </c:pt>
                <c:pt idx="623">
                  <c:v>1263.1000000000004</c:v>
                </c:pt>
                <c:pt idx="624">
                  <c:v>1279.94</c:v>
                </c:pt>
                <c:pt idx="625">
                  <c:v>1268</c:v>
                </c:pt>
                <c:pt idx="626">
                  <c:v>1126.45</c:v>
                </c:pt>
                <c:pt idx="627">
                  <c:v>1290.6399999999999</c:v>
                </c:pt>
                <c:pt idx="628">
                  <c:v>1298.6199999999999</c:v>
                </c:pt>
                <c:pt idx="629">
                  <c:v>1319.52</c:v>
                </c:pt>
                <c:pt idx="630">
                  <c:v>1149.31</c:v>
                </c:pt>
                <c:pt idx="631">
                  <c:v>1366.19</c:v>
                </c:pt>
                <c:pt idx="632">
                  <c:v>1272.29</c:v>
                </c:pt>
                <c:pt idx="633">
                  <c:v>1288.8700000000003</c:v>
                </c:pt>
                <c:pt idx="634">
                  <c:v>1323.8600000000001</c:v>
                </c:pt>
                <c:pt idx="635">
                  <c:v>1296.8400000000001</c:v>
                </c:pt>
                <c:pt idx="636">
                  <c:v>1248.0500000000002</c:v>
                </c:pt>
                <c:pt idx="637">
                  <c:v>1213.05</c:v>
                </c:pt>
                <c:pt idx="638">
                  <c:v>1292.56</c:v>
                </c:pt>
                <c:pt idx="639">
                  <c:v>1206.73</c:v>
                </c:pt>
                <c:pt idx="640">
                  <c:v>1204.5</c:v>
                </c:pt>
                <c:pt idx="641">
                  <c:v>1222.0700000000002</c:v>
                </c:pt>
                <c:pt idx="642">
                  <c:v>1349.1399999999999</c:v>
                </c:pt>
                <c:pt idx="643">
                  <c:v>1392.63</c:v>
                </c:pt>
                <c:pt idx="644">
                  <c:v>1295.8600000000001</c:v>
                </c:pt>
                <c:pt idx="645">
                  <c:v>1272.5999999999999</c:v>
                </c:pt>
                <c:pt idx="646">
                  <c:v>1266.5400000000002</c:v>
                </c:pt>
                <c:pt idx="647">
                  <c:v>1287.69</c:v>
                </c:pt>
                <c:pt idx="648">
                  <c:v>1271.71</c:v>
                </c:pt>
                <c:pt idx="649">
                  <c:v>1283.4899999999998</c:v>
                </c:pt>
                <c:pt idx="650">
                  <c:v>1153.5</c:v>
                </c:pt>
                <c:pt idx="651">
                  <c:v>1278.49</c:v>
                </c:pt>
                <c:pt idx="652">
                  <c:v>1435.95</c:v>
                </c:pt>
                <c:pt idx="653">
                  <c:v>1231.9399999999998</c:v>
                </c:pt>
                <c:pt idx="654">
                  <c:v>1303.96</c:v>
                </c:pt>
                <c:pt idx="655">
                  <c:v>1334.94</c:v>
                </c:pt>
                <c:pt idx="656">
                  <c:v>1227.52</c:v>
                </c:pt>
                <c:pt idx="657">
                  <c:v>1259.73</c:v>
                </c:pt>
                <c:pt idx="658">
                  <c:v>1338.2400000000002</c:v>
                </c:pt>
                <c:pt idx="659">
                  <c:v>1260.7199999999998</c:v>
                </c:pt>
                <c:pt idx="660">
                  <c:v>1241.75</c:v>
                </c:pt>
                <c:pt idx="661">
                  <c:v>1184.92</c:v>
                </c:pt>
                <c:pt idx="662">
                  <c:v>1335.3100000000002</c:v>
                </c:pt>
                <c:pt idx="663">
                  <c:v>1258</c:v>
                </c:pt>
                <c:pt idx="664">
                  <c:v>1289.1399999999999</c:v>
                </c:pt>
                <c:pt idx="665">
                  <c:v>1297.7900000000002</c:v>
                </c:pt>
                <c:pt idx="666">
                  <c:v>1268.3300000000002</c:v>
                </c:pt>
                <c:pt idx="667">
                  <c:v>1274.75</c:v>
                </c:pt>
                <c:pt idx="668">
                  <c:v>1301.4499999999998</c:v>
                </c:pt>
                <c:pt idx="669">
                  <c:v>1361.7700000000002</c:v>
                </c:pt>
                <c:pt idx="670">
                  <c:v>1241.8500000000001</c:v>
                </c:pt>
                <c:pt idx="671">
                  <c:v>1217.6999999999998</c:v>
                </c:pt>
                <c:pt idx="672">
                  <c:v>1256.17</c:v>
                </c:pt>
                <c:pt idx="673">
                  <c:v>1285.5800000000002</c:v>
                </c:pt>
                <c:pt idx="674">
                  <c:v>1273.73</c:v>
                </c:pt>
                <c:pt idx="675">
                  <c:v>1280.8600000000001</c:v>
                </c:pt>
                <c:pt idx="676">
                  <c:v>1317.56</c:v>
                </c:pt>
                <c:pt idx="677">
                  <c:v>1233.7799999999997</c:v>
                </c:pt>
                <c:pt idx="678">
                  <c:v>1246.25</c:v>
                </c:pt>
                <c:pt idx="679">
                  <c:v>1334.58</c:v>
                </c:pt>
                <c:pt idx="680">
                  <c:v>1241.5999999999999</c:v>
                </c:pt>
                <c:pt idx="681">
                  <c:v>1318.3700000000003</c:v>
                </c:pt>
                <c:pt idx="682">
                  <c:v>1300.29</c:v>
                </c:pt>
                <c:pt idx="683">
                  <c:v>1221.42</c:v>
                </c:pt>
                <c:pt idx="684">
                  <c:v>1307.45</c:v>
                </c:pt>
                <c:pt idx="685">
                  <c:v>1298.6500000000001</c:v>
                </c:pt>
                <c:pt idx="686">
                  <c:v>1336.92</c:v>
                </c:pt>
                <c:pt idx="687">
                  <c:v>1244.95</c:v>
                </c:pt>
                <c:pt idx="688">
                  <c:v>1208.98</c:v>
                </c:pt>
                <c:pt idx="689">
                  <c:v>1286.52</c:v>
                </c:pt>
                <c:pt idx="690">
                  <c:v>1296.3000000000002</c:v>
                </c:pt>
                <c:pt idx="691">
                  <c:v>1265.3499999999999</c:v>
                </c:pt>
                <c:pt idx="692">
                  <c:v>1165.8600000000001</c:v>
                </c:pt>
                <c:pt idx="693">
                  <c:v>1339.51</c:v>
                </c:pt>
                <c:pt idx="694">
                  <c:v>1222.9599999999998</c:v>
                </c:pt>
                <c:pt idx="695">
                  <c:v>1288.8900000000001</c:v>
                </c:pt>
                <c:pt idx="696">
                  <c:v>1374.56</c:v>
                </c:pt>
                <c:pt idx="697">
                  <c:v>1378.8999999999999</c:v>
                </c:pt>
                <c:pt idx="698">
                  <c:v>1263.99</c:v>
                </c:pt>
                <c:pt idx="699">
                  <c:v>1306.3000000000002</c:v>
                </c:pt>
                <c:pt idx="700">
                  <c:v>1284.7199999999998</c:v>
                </c:pt>
                <c:pt idx="701">
                  <c:v>1321.19</c:v>
                </c:pt>
                <c:pt idx="702">
                  <c:v>1295.23</c:v>
                </c:pt>
                <c:pt idx="703">
                  <c:v>1232.4500000000003</c:v>
                </c:pt>
                <c:pt idx="704">
                  <c:v>1321.25</c:v>
                </c:pt>
                <c:pt idx="705">
                  <c:v>1314.81</c:v>
                </c:pt>
                <c:pt idx="706">
                  <c:v>1208.99</c:v>
                </c:pt>
                <c:pt idx="707">
                  <c:v>1265.21</c:v>
                </c:pt>
                <c:pt idx="708">
                  <c:v>1237.1500000000001</c:v>
                </c:pt>
                <c:pt idx="709">
                  <c:v>1351.62</c:v>
                </c:pt>
                <c:pt idx="710">
                  <c:v>1281.1600000000001</c:v>
                </c:pt>
                <c:pt idx="711">
                  <c:v>1308.1599999999999</c:v>
                </c:pt>
                <c:pt idx="712">
                  <c:v>1276.3399999999997</c:v>
                </c:pt>
                <c:pt idx="713">
                  <c:v>1231.71</c:v>
                </c:pt>
                <c:pt idx="714">
                  <c:v>1150.0299999999997</c:v>
                </c:pt>
                <c:pt idx="715">
                  <c:v>1298.6300000000001</c:v>
                </c:pt>
                <c:pt idx="716">
                  <c:v>1265.44</c:v>
                </c:pt>
                <c:pt idx="717">
                  <c:v>1293.47</c:v>
                </c:pt>
                <c:pt idx="718">
                  <c:v>1194.3699999999999</c:v>
                </c:pt>
                <c:pt idx="719">
                  <c:v>1272.07</c:v>
                </c:pt>
                <c:pt idx="720">
                  <c:v>1306.05</c:v>
                </c:pt>
                <c:pt idx="721">
                  <c:v>1311.5900000000001</c:v>
                </c:pt>
                <c:pt idx="722">
                  <c:v>1337.6599999999999</c:v>
                </c:pt>
                <c:pt idx="723">
                  <c:v>1313.7000000000003</c:v>
                </c:pt>
                <c:pt idx="724">
                  <c:v>1265.3899999999999</c:v>
                </c:pt>
                <c:pt idx="725">
                  <c:v>1277.4899999999998</c:v>
                </c:pt>
                <c:pt idx="726">
                  <c:v>1229.55</c:v>
                </c:pt>
                <c:pt idx="727">
                  <c:v>1308.25</c:v>
                </c:pt>
                <c:pt idx="728">
                  <c:v>1344.73</c:v>
                </c:pt>
                <c:pt idx="729">
                  <c:v>1125.46</c:v>
                </c:pt>
                <c:pt idx="730">
                  <c:v>1240.8799999999999</c:v>
                </c:pt>
                <c:pt idx="731">
                  <c:v>1208.9099999999999</c:v>
                </c:pt>
                <c:pt idx="732">
                  <c:v>1373.1099999999997</c:v>
                </c:pt>
                <c:pt idx="733">
                  <c:v>1213.8699999999999</c:v>
                </c:pt>
                <c:pt idx="734">
                  <c:v>1251.6199999999999</c:v>
                </c:pt>
                <c:pt idx="735">
                  <c:v>1166.83</c:v>
                </c:pt>
                <c:pt idx="736">
                  <c:v>1304.6400000000003</c:v>
                </c:pt>
                <c:pt idx="737">
                  <c:v>1316.71</c:v>
                </c:pt>
                <c:pt idx="738">
                  <c:v>1306.6399999999999</c:v>
                </c:pt>
                <c:pt idx="739">
                  <c:v>1245.9600000000003</c:v>
                </c:pt>
                <c:pt idx="740">
                  <c:v>1371.66</c:v>
                </c:pt>
                <c:pt idx="741">
                  <c:v>1257.2800000000002</c:v>
                </c:pt>
                <c:pt idx="742">
                  <c:v>1233.6200000000001</c:v>
                </c:pt>
                <c:pt idx="743">
                  <c:v>1325.9700000000003</c:v>
                </c:pt>
                <c:pt idx="744">
                  <c:v>1303.1500000000001</c:v>
                </c:pt>
                <c:pt idx="745">
                  <c:v>1359.9099999999999</c:v>
                </c:pt>
                <c:pt idx="746">
                  <c:v>1187.7399999999998</c:v>
                </c:pt>
                <c:pt idx="747">
                  <c:v>1338.1399999999999</c:v>
                </c:pt>
                <c:pt idx="748">
                  <c:v>1336.0100000000002</c:v>
                </c:pt>
                <c:pt idx="749">
                  <c:v>1388.08</c:v>
                </c:pt>
                <c:pt idx="750">
                  <c:v>1236.56</c:v>
                </c:pt>
                <c:pt idx="751">
                  <c:v>1309.2099999999998</c:v>
                </c:pt>
                <c:pt idx="752">
                  <c:v>1218.5499999999997</c:v>
                </c:pt>
                <c:pt idx="753">
                  <c:v>1245.9299999999998</c:v>
                </c:pt>
                <c:pt idx="754">
                  <c:v>1255.33</c:v>
                </c:pt>
                <c:pt idx="755">
                  <c:v>1162.7399999999998</c:v>
                </c:pt>
                <c:pt idx="756">
                  <c:v>1228.28</c:v>
                </c:pt>
                <c:pt idx="757">
                  <c:v>1360.15</c:v>
                </c:pt>
                <c:pt idx="758">
                  <c:v>1341.96</c:v>
                </c:pt>
                <c:pt idx="759">
                  <c:v>1370.81</c:v>
                </c:pt>
                <c:pt idx="760">
                  <c:v>1315.16</c:v>
                </c:pt>
                <c:pt idx="761">
                  <c:v>1202.71</c:v>
                </c:pt>
                <c:pt idx="762">
                  <c:v>1279.2199999999998</c:v>
                </c:pt>
                <c:pt idx="763">
                  <c:v>1284.1799999999998</c:v>
                </c:pt>
                <c:pt idx="764">
                  <c:v>1283.3800000000001</c:v>
                </c:pt>
                <c:pt idx="765">
                  <c:v>1205.4499999999998</c:v>
                </c:pt>
                <c:pt idx="766">
                  <c:v>1383.2800000000002</c:v>
                </c:pt>
                <c:pt idx="767">
                  <c:v>1243.58</c:v>
                </c:pt>
                <c:pt idx="768">
                  <c:v>1252.08</c:v>
                </c:pt>
                <c:pt idx="769">
                  <c:v>1321.9699999999998</c:v>
                </c:pt>
                <c:pt idx="770">
                  <c:v>1269.5700000000002</c:v>
                </c:pt>
                <c:pt idx="771">
                  <c:v>1247.8599999999997</c:v>
                </c:pt>
                <c:pt idx="772">
                  <c:v>1341.13</c:v>
                </c:pt>
                <c:pt idx="773">
                  <c:v>1268.5800000000004</c:v>
                </c:pt>
                <c:pt idx="774">
                  <c:v>1228.8200000000002</c:v>
                </c:pt>
                <c:pt idx="775">
                  <c:v>1441.2599999999998</c:v>
                </c:pt>
                <c:pt idx="776">
                  <c:v>1298.06</c:v>
                </c:pt>
                <c:pt idx="777">
                  <c:v>1326.24</c:v>
                </c:pt>
                <c:pt idx="778">
                  <c:v>1360.1599999999999</c:v>
                </c:pt>
                <c:pt idx="779">
                  <c:v>1307.4700000000003</c:v>
                </c:pt>
                <c:pt idx="780">
                  <c:v>1253.3900000000001</c:v>
                </c:pt>
                <c:pt idx="781">
                  <c:v>1328.1</c:v>
                </c:pt>
                <c:pt idx="782">
                  <c:v>1238.69</c:v>
                </c:pt>
                <c:pt idx="783">
                  <c:v>1290.5600000000002</c:v>
                </c:pt>
                <c:pt idx="784">
                  <c:v>1298.4799999999998</c:v>
                </c:pt>
                <c:pt idx="785">
                  <c:v>1302.98</c:v>
                </c:pt>
                <c:pt idx="786">
                  <c:v>1318.1800000000003</c:v>
                </c:pt>
                <c:pt idx="787">
                  <c:v>1231.6200000000003</c:v>
                </c:pt>
                <c:pt idx="788">
                  <c:v>1164.01</c:v>
                </c:pt>
                <c:pt idx="789">
                  <c:v>1196.4099999999999</c:v>
                </c:pt>
                <c:pt idx="790">
                  <c:v>1335.27</c:v>
                </c:pt>
                <c:pt idx="791">
                  <c:v>1291.5800000000002</c:v>
                </c:pt>
                <c:pt idx="792">
                  <c:v>1220.6300000000001</c:v>
                </c:pt>
                <c:pt idx="793">
                  <c:v>1452.8100000000002</c:v>
                </c:pt>
                <c:pt idx="794">
                  <c:v>1273.3699999999999</c:v>
                </c:pt>
                <c:pt idx="795">
                  <c:v>1318.42</c:v>
                </c:pt>
                <c:pt idx="796">
                  <c:v>1296.8499999999999</c:v>
                </c:pt>
                <c:pt idx="797">
                  <c:v>1239.49</c:v>
                </c:pt>
                <c:pt idx="798">
                  <c:v>1237.7</c:v>
                </c:pt>
                <c:pt idx="799">
                  <c:v>1179.75</c:v>
                </c:pt>
                <c:pt idx="800">
                  <c:v>1159.94</c:v>
                </c:pt>
                <c:pt idx="801">
                  <c:v>1161.9000000000001</c:v>
                </c:pt>
                <c:pt idx="802">
                  <c:v>1261.57</c:v>
                </c:pt>
                <c:pt idx="803">
                  <c:v>1280.9699999999998</c:v>
                </c:pt>
                <c:pt idx="804">
                  <c:v>1238.83</c:v>
                </c:pt>
                <c:pt idx="805">
                  <c:v>1285.6600000000001</c:v>
                </c:pt>
                <c:pt idx="806">
                  <c:v>1239.48</c:v>
                </c:pt>
                <c:pt idx="807">
                  <c:v>1158.5300000000002</c:v>
                </c:pt>
                <c:pt idx="808">
                  <c:v>1179.04</c:v>
                </c:pt>
                <c:pt idx="809">
                  <c:v>1372.2900000000002</c:v>
                </c:pt>
                <c:pt idx="810">
                  <c:v>1349.3200000000002</c:v>
                </c:pt>
                <c:pt idx="811">
                  <c:v>1133.5</c:v>
                </c:pt>
                <c:pt idx="812">
                  <c:v>1300.8900000000003</c:v>
                </c:pt>
                <c:pt idx="813">
                  <c:v>1335.1899999999998</c:v>
                </c:pt>
                <c:pt idx="814">
                  <c:v>1222.7599999999998</c:v>
                </c:pt>
                <c:pt idx="815">
                  <c:v>1311.1</c:v>
                </c:pt>
                <c:pt idx="816">
                  <c:v>1192.69</c:v>
                </c:pt>
                <c:pt idx="817">
                  <c:v>1265</c:v>
                </c:pt>
                <c:pt idx="818">
                  <c:v>1316.21</c:v>
                </c:pt>
                <c:pt idx="819">
                  <c:v>1254.1799999999998</c:v>
                </c:pt>
                <c:pt idx="820">
                  <c:v>1274.3899999999999</c:v>
                </c:pt>
                <c:pt idx="821">
                  <c:v>1299.77</c:v>
                </c:pt>
                <c:pt idx="822">
                  <c:v>1227.96</c:v>
                </c:pt>
                <c:pt idx="823">
                  <c:v>1239.17</c:v>
                </c:pt>
                <c:pt idx="824">
                  <c:v>1215.23</c:v>
                </c:pt>
                <c:pt idx="825">
                  <c:v>1196.0500000000002</c:v>
                </c:pt>
                <c:pt idx="826">
                  <c:v>1335.2700000000002</c:v>
                </c:pt>
                <c:pt idx="827">
                  <c:v>1347.6999999999998</c:v>
                </c:pt>
                <c:pt idx="828">
                  <c:v>1328.29</c:v>
                </c:pt>
                <c:pt idx="829">
                  <c:v>1221.56</c:v>
                </c:pt>
                <c:pt idx="830">
                  <c:v>1273.1600000000001</c:v>
                </c:pt>
                <c:pt idx="831">
                  <c:v>1289.67</c:v>
                </c:pt>
                <c:pt idx="832">
                  <c:v>1240.8200000000002</c:v>
                </c:pt>
                <c:pt idx="833">
                  <c:v>1277.77</c:v>
                </c:pt>
                <c:pt idx="834">
                  <c:v>1226.7099999999998</c:v>
                </c:pt>
                <c:pt idx="835">
                  <c:v>1312.22</c:v>
                </c:pt>
                <c:pt idx="836">
                  <c:v>1282.3900000000001</c:v>
                </c:pt>
                <c:pt idx="837">
                  <c:v>1383.25</c:v>
                </c:pt>
                <c:pt idx="838">
                  <c:v>1237.92</c:v>
                </c:pt>
                <c:pt idx="839">
                  <c:v>1224.1799999999998</c:v>
                </c:pt>
                <c:pt idx="840">
                  <c:v>1237.2</c:v>
                </c:pt>
                <c:pt idx="841">
                  <c:v>1304.3799999999999</c:v>
                </c:pt>
                <c:pt idx="842">
                  <c:v>1290.3600000000001</c:v>
                </c:pt>
                <c:pt idx="843">
                  <c:v>1345.6599999999999</c:v>
                </c:pt>
                <c:pt idx="844">
                  <c:v>1273.19</c:v>
                </c:pt>
                <c:pt idx="845">
                  <c:v>1182.6499999999999</c:v>
                </c:pt>
                <c:pt idx="846">
                  <c:v>1339.79</c:v>
                </c:pt>
                <c:pt idx="847">
                  <c:v>1313.8700000000003</c:v>
                </c:pt>
                <c:pt idx="848">
                  <c:v>1183.4099999999999</c:v>
                </c:pt>
                <c:pt idx="849">
                  <c:v>1257.5300000000002</c:v>
                </c:pt>
                <c:pt idx="850">
                  <c:v>1286.3699999999999</c:v>
                </c:pt>
                <c:pt idx="851">
                  <c:v>1288.8999999999999</c:v>
                </c:pt>
                <c:pt idx="852">
                  <c:v>1287.0100000000002</c:v>
                </c:pt>
                <c:pt idx="853">
                  <c:v>1281.6300000000001</c:v>
                </c:pt>
                <c:pt idx="854">
                  <c:v>1336.52</c:v>
                </c:pt>
                <c:pt idx="855">
                  <c:v>1274.4299999999998</c:v>
                </c:pt>
                <c:pt idx="856">
                  <c:v>1307.3400000000001</c:v>
                </c:pt>
                <c:pt idx="857">
                  <c:v>1270.17</c:v>
                </c:pt>
                <c:pt idx="858">
                  <c:v>1262.19</c:v>
                </c:pt>
                <c:pt idx="859">
                  <c:v>1391.86</c:v>
                </c:pt>
                <c:pt idx="860">
                  <c:v>1252.73</c:v>
                </c:pt>
                <c:pt idx="861">
                  <c:v>1206.1999999999998</c:v>
                </c:pt>
                <c:pt idx="862">
                  <c:v>1141.1100000000001</c:v>
                </c:pt>
                <c:pt idx="863">
                  <c:v>1397.69</c:v>
                </c:pt>
                <c:pt idx="864">
                  <c:v>1219.4000000000001</c:v>
                </c:pt>
                <c:pt idx="865">
                  <c:v>1210.98</c:v>
                </c:pt>
                <c:pt idx="866">
                  <c:v>1287</c:v>
                </c:pt>
                <c:pt idx="867">
                  <c:v>1385.7000000000003</c:v>
                </c:pt>
                <c:pt idx="868">
                  <c:v>1239.94</c:v>
                </c:pt>
                <c:pt idx="869">
                  <c:v>1140.31</c:v>
                </c:pt>
                <c:pt idx="870">
                  <c:v>1286.3999999999999</c:v>
                </c:pt>
                <c:pt idx="871">
                  <c:v>1251.46</c:v>
                </c:pt>
                <c:pt idx="872">
                  <c:v>1313.21</c:v>
                </c:pt>
                <c:pt idx="873">
                  <c:v>1356.06</c:v>
                </c:pt>
                <c:pt idx="874">
                  <c:v>1325.42</c:v>
                </c:pt>
                <c:pt idx="875">
                  <c:v>1417.1</c:v>
                </c:pt>
                <c:pt idx="876">
                  <c:v>1376.8999999999996</c:v>
                </c:pt>
                <c:pt idx="877">
                  <c:v>1199.74</c:v>
                </c:pt>
                <c:pt idx="878">
                  <c:v>1222.8199999999997</c:v>
                </c:pt>
                <c:pt idx="879">
                  <c:v>1241.0500000000002</c:v>
                </c:pt>
                <c:pt idx="880">
                  <c:v>1356.87</c:v>
                </c:pt>
                <c:pt idx="881">
                  <c:v>1250.54</c:v>
                </c:pt>
                <c:pt idx="882">
                  <c:v>1228.23</c:v>
                </c:pt>
                <c:pt idx="883">
                  <c:v>1346.17</c:v>
                </c:pt>
                <c:pt idx="884">
                  <c:v>1334.1799999999998</c:v>
                </c:pt>
                <c:pt idx="885">
                  <c:v>1292.9899999999998</c:v>
                </c:pt>
                <c:pt idx="886">
                  <c:v>1320.08</c:v>
                </c:pt>
                <c:pt idx="887">
                  <c:v>1421.3400000000001</c:v>
                </c:pt>
                <c:pt idx="888">
                  <c:v>1235.0099999999998</c:v>
                </c:pt>
                <c:pt idx="889">
                  <c:v>1299.5700000000002</c:v>
                </c:pt>
                <c:pt idx="890">
                  <c:v>1216.29</c:v>
                </c:pt>
                <c:pt idx="891">
                  <c:v>1267.0499999999997</c:v>
                </c:pt>
                <c:pt idx="892">
                  <c:v>1285.2099999999998</c:v>
                </c:pt>
                <c:pt idx="893">
                  <c:v>1304.67</c:v>
                </c:pt>
                <c:pt idx="894">
                  <c:v>1303.52</c:v>
                </c:pt>
                <c:pt idx="895">
                  <c:v>1179.6999999999998</c:v>
                </c:pt>
                <c:pt idx="896">
                  <c:v>1351.1699999999998</c:v>
                </c:pt>
                <c:pt idx="897">
                  <c:v>1204.82</c:v>
                </c:pt>
                <c:pt idx="898">
                  <c:v>1230.4000000000001</c:v>
                </c:pt>
                <c:pt idx="899">
                  <c:v>1227.8199999999997</c:v>
                </c:pt>
                <c:pt idx="900">
                  <c:v>1306.4100000000003</c:v>
                </c:pt>
                <c:pt idx="901">
                  <c:v>1325.96</c:v>
                </c:pt>
                <c:pt idx="902">
                  <c:v>1267.5</c:v>
                </c:pt>
                <c:pt idx="903">
                  <c:v>1302.5699999999997</c:v>
                </c:pt>
                <c:pt idx="904">
                  <c:v>1209.27</c:v>
                </c:pt>
                <c:pt idx="905">
                  <c:v>1289.78</c:v>
                </c:pt>
                <c:pt idx="906">
                  <c:v>1291.4899999999998</c:v>
                </c:pt>
                <c:pt idx="907">
                  <c:v>1270.01</c:v>
                </c:pt>
                <c:pt idx="908">
                  <c:v>1329.9100000000003</c:v>
                </c:pt>
                <c:pt idx="909">
                  <c:v>1257.98</c:v>
                </c:pt>
                <c:pt idx="910">
                  <c:v>1283.4000000000001</c:v>
                </c:pt>
                <c:pt idx="911">
                  <c:v>1119.56</c:v>
                </c:pt>
                <c:pt idx="912">
                  <c:v>1241.93</c:v>
                </c:pt>
                <c:pt idx="913">
                  <c:v>1357.79</c:v>
                </c:pt>
                <c:pt idx="914">
                  <c:v>1352.85</c:v>
                </c:pt>
                <c:pt idx="915">
                  <c:v>1299.9199999999998</c:v>
                </c:pt>
                <c:pt idx="916">
                  <c:v>1297.5</c:v>
                </c:pt>
                <c:pt idx="917">
                  <c:v>1276.3399999999997</c:v>
                </c:pt>
                <c:pt idx="918">
                  <c:v>1230.9499999999998</c:v>
                </c:pt>
                <c:pt idx="919">
                  <c:v>1311.92</c:v>
                </c:pt>
                <c:pt idx="920">
                  <c:v>1369.85</c:v>
                </c:pt>
                <c:pt idx="921">
                  <c:v>1253.6399999999999</c:v>
                </c:pt>
                <c:pt idx="922">
                  <c:v>1304.3799999999999</c:v>
                </c:pt>
                <c:pt idx="923">
                  <c:v>1361.31</c:v>
                </c:pt>
                <c:pt idx="924">
                  <c:v>1154.3899999999999</c:v>
                </c:pt>
                <c:pt idx="925">
                  <c:v>1267.1500000000001</c:v>
                </c:pt>
                <c:pt idx="926">
                  <c:v>1218.3900000000003</c:v>
                </c:pt>
                <c:pt idx="927">
                  <c:v>1206.33</c:v>
                </c:pt>
                <c:pt idx="928">
                  <c:v>1228.4300000000003</c:v>
                </c:pt>
                <c:pt idx="929">
                  <c:v>1328.7900000000002</c:v>
                </c:pt>
                <c:pt idx="930">
                  <c:v>1291.04</c:v>
                </c:pt>
                <c:pt idx="931">
                  <c:v>1279.27</c:v>
                </c:pt>
                <c:pt idx="932">
                  <c:v>1236.04</c:v>
                </c:pt>
                <c:pt idx="933">
                  <c:v>1250.8900000000001</c:v>
                </c:pt>
                <c:pt idx="934">
                  <c:v>1283.49</c:v>
                </c:pt>
                <c:pt idx="935">
                  <c:v>1317.4899999999998</c:v>
                </c:pt>
                <c:pt idx="936">
                  <c:v>1295.5499999999997</c:v>
                </c:pt>
                <c:pt idx="937">
                  <c:v>1270.4399999999998</c:v>
                </c:pt>
                <c:pt idx="938">
                  <c:v>1224.8699999999999</c:v>
                </c:pt>
                <c:pt idx="939">
                  <c:v>1204.3899999999999</c:v>
                </c:pt>
                <c:pt idx="940">
                  <c:v>1265.7000000000003</c:v>
                </c:pt>
                <c:pt idx="941">
                  <c:v>1288.99</c:v>
                </c:pt>
                <c:pt idx="942">
                  <c:v>1242.06</c:v>
                </c:pt>
                <c:pt idx="943">
                  <c:v>1227.1699999999998</c:v>
                </c:pt>
                <c:pt idx="944">
                  <c:v>1343.92</c:v>
                </c:pt>
                <c:pt idx="945">
                  <c:v>1201.67</c:v>
                </c:pt>
                <c:pt idx="946">
                  <c:v>1289.5899999999999</c:v>
                </c:pt>
                <c:pt idx="947">
                  <c:v>1391.94</c:v>
                </c:pt>
                <c:pt idx="948">
                  <c:v>1333.17</c:v>
                </c:pt>
                <c:pt idx="949">
                  <c:v>1340.42</c:v>
                </c:pt>
                <c:pt idx="950">
                  <c:v>1266.4499999999998</c:v>
                </c:pt>
                <c:pt idx="951">
                  <c:v>1286.21</c:v>
                </c:pt>
                <c:pt idx="952">
                  <c:v>1326.8700000000003</c:v>
                </c:pt>
                <c:pt idx="953">
                  <c:v>1193.2399999999998</c:v>
                </c:pt>
                <c:pt idx="954">
                  <c:v>1255.8799999999999</c:v>
                </c:pt>
                <c:pt idx="955">
                  <c:v>1343.44</c:v>
                </c:pt>
                <c:pt idx="956">
                  <c:v>1327.1</c:v>
                </c:pt>
                <c:pt idx="957">
                  <c:v>1361.2099999999998</c:v>
                </c:pt>
                <c:pt idx="958">
                  <c:v>1297.8399999999999</c:v>
                </c:pt>
                <c:pt idx="959">
                  <c:v>1285.3800000000001</c:v>
                </c:pt>
                <c:pt idx="960">
                  <c:v>1278</c:v>
                </c:pt>
                <c:pt idx="961">
                  <c:v>1164.1000000000001</c:v>
                </c:pt>
                <c:pt idx="962">
                  <c:v>1355.38</c:v>
                </c:pt>
                <c:pt idx="963">
                  <c:v>1321.6799999999998</c:v>
                </c:pt>
                <c:pt idx="964">
                  <c:v>1253.3399999999997</c:v>
                </c:pt>
                <c:pt idx="965">
                  <c:v>1361.26</c:v>
                </c:pt>
                <c:pt idx="966">
                  <c:v>1254.8599999999999</c:v>
                </c:pt>
                <c:pt idx="967">
                  <c:v>1251.94</c:v>
                </c:pt>
                <c:pt idx="968">
                  <c:v>1299.58</c:v>
                </c:pt>
                <c:pt idx="969">
                  <c:v>1312.93</c:v>
                </c:pt>
                <c:pt idx="970">
                  <c:v>1348.04</c:v>
                </c:pt>
                <c:pt idx="971">
                  <c:v>1132.81</c:v>
                </c:pt>
                <c:pt idx="972">
                  <c:v>1374.56</c:v>
                </c:pt>
                <c:pt idx="973">
                  <c:v>1160.19</c:v>
                </c:pt>
                <c:pt idx="974">
                  <c:v>1228.7</c:v>
                </c:pt>
                <c:pt idx="975">
                  <c:v>1213.3300000000002</c:v>
                </c:pt>
                <c:pt idx="976">
                  <c:v>1298.96</c:v>
                </c:pt>
                <c:pt idx="977">
                  <c:v>1311.94</c:v>
                </c:pt>
                <c:pt idx="978">
                  <c:v>1244.23</c:v>
                </c:pt>
                <c:pt idx="979">
                  <c:v>1297.73</c:v>
                </c:pt>
                <c:pt idx="980">
                  <c:v>1244.8799999999999</c:v>
                </c:pt>
                <c:pt idx="981">
                  <c:v>1355.5</c:v>
                </c:pt>
                <c:pt idx="982">
                  <c:v>1216.7599999999998</c:v>
                </c:pt>
                <c:pt idx="983">
                  <c:v>1110.83</c:v>
                </c:pt>
                <c:pt idx="984">
                  <c:v>1287.9299999999998</c:v>
                </c:pt>
                <c:pt idx="985">
                  <c:v>1305.5</c:v>
                </c:pt>
                <c:pt idx="986">
                  <c:v>1248.0900000000001</c:v>
                </c:pt>
                <c:pt idx="987">
                  <c:v>1281.1400000000003</c:v>
                </c:pt>
                <c:pt idx="988">
                  <c:v>1252.8800000000001</c:v>
                </c:pt>
                <c:pt idx="989">
                  <c:v>1237.7199999999998</c:v>
                </c:pt>
                <c:pt idx="990">
                  <c:v>1294.6000000000001</c:v>
                </c:pt>
                <c:pt idx="991">
                  <c:v>1329.83</c:v>
                </c:pt>
                <c:pt idx="992">
                  <c:v>1286.8600000000001</c:v>
                </c:pt>
                <c:pt idx="993">
                  <c:v>1326.62</c:v>
                </c:pt>
                <c:pt idx="994">
                  <c:v>1262.73</c:v>
                </c:pt>
                <c:pt idx="995">
                  <c:v>1336.48</c:v>
                </c:pt>
                <c:pt idx="996">
                  <c:v>1304.8599999999999</c:v>
                </c:pt>
                <c:pt idx="997">
                  <c:v>1311.29</c:v>
                </c:pt>
                <c:pt idx="998">
                  <c:v>1328.15</c:v>
                </c:pt>
                <c:pt idx="999">
                  <c:v>1277.8699999999999</c:v>
                </c:pt>
              </c:numCache>
            </c:numRef>
          </c:yVal>
          <c:smooth val="0"/>
        </c:ser>
        <c:ser>
          <c:idx val="1"/>
          <c:order val="1"/>
          <c:tx>
            <c:v>Deterministic ICER</c:v>
          </c:tx>
          <c:spPr>
            <a:ln w="28575">
              <a:noFill/>
            </a:ln>
          </c:spPr>
          <c:marker>
            <c:symbol val="diamond"/>
            <c:size val="7"/>
            <c:spPr>
              <a:solidFill>
                <a:srgbClr val="FF0000"/>
              </a:solidFill>
              <a:ln>
                <a:solidFill>
                  <a:srgbClr val="FF0000"/>
                </a:solidFill>
              </a:ln>
            </c:spPr>
          </c:marker>
          <c:xVal>
            <c:numRef>
              <c:f>'Live Results'!$E$12</c:f>
              <c:numCache>
                <c:formatCode>0.000</c:formatCode>
                <c:ptCount val="1"/>
                <c:pt idx="0">
                  <c:v>6.6997594279333383E-2</c:v>
                </c:pt>
              </c:numCache>
            </c:numRef>
          </c:xVal>
          <c:yVal>
            <c:numRef>
              <c:f>'Live Results'!$E$11</c:f>
              <c:numCache>
                <c:formatCode>"£"#,##0.00</c:formatCode>
                <c:ptCount val="1"/>
                <c:pt idx="0">
                  <c:v>1281.4401893272334</c:v>
                </c:pt>
              </c:numCache>
            </c:numRef>
          </c:yVal>
          <c:smooth val="0"/>
        </c:ser>
        <c:ser>
          <c:idx val="4"/>
          <c:order val="2"/>
          <c:tx>
            <c:v>Mean PSA ICER</c:v>
          </c:tx>
          <c:spPr>
            <a:ln w="28575">
              <a:noFill/>
            </a:ln>
          </c:spPr>
          <c:marker>
            <c:symbol val="triangle"/>
            <c:size val="6"/>
            <c:spPr>
              <a:solidFill>
                <a:srgbClr val="E7E200"/>
              </a:solidFill>
              <a:ln>
                <a:solidFill>
                  <a:srgbClr val="E7E200"/>
                </a:solidFill>
              </a:ln>
            </c:spPr>
          </c:marker>
          <c:xVal>
            <c:numRef>
              <c:f>PSA!$H$16</c:f>
              <c:numCache>
                <c:formatCode>0.00</c:formatCode>
                <c:ptCount val="1"/>
                <c:pt idx="0">
                  <c:v>6.8460506097135831E-2</c:v>
                </c:pt>
              </c:numCache>
            </c:numRef>
          </c:xVal>
          <c:yVal>
            <c:numRef>
              <c:f>PSA!$G$16</c:f>
              <c:numCache>
                <c:formatCode>"£"#,##0.00</c:formatCode>
                <c:ptCount val="1"/>
                <c:pt idx="0">
                  <c:v>1278.8831</c:v>
                </c:pt>
              </c:numCache>
            </c:numRef>
          </c:yVal>
          <c:smooth val="0"/>
        </c:ser>
        <c:ser>
          <c:idx val="2"/>
          <c:order val="3"/>
          <c:tx>
            <c:v>£20,000 WTP threshold</c:v>
          </c:tx>
          <c:spPr>
            <a:ln w="3175">
              <a:solidFill>
                <a:schemeClr val="tx1"/>
              </a:solidFill>
            </a:ln>
          </c:spPr>
          <c:marker>
            <c:spPr>
              <a:noFill/>
              <a:ln w="3175">
                <a:noFill/>
              </a:ln>
            </c:spPr>
          </c:marker>
          <c:xVal>
            <c:numRef>
              <c:f>PSA!$T$22:$T$42</c:f>
              <c:numCache>
                <c:formatCode>0.00</c:formatCode>
                <c:ptCount val="21"/>
                <c:pt idx="0">
                  <c:v>0</c:v>
                </c:pt>
                <c:pt idx="1">
                  <c:v>0.01</c:v>
                </c:pt>
                <c:pt idx="2">
                  <c:v>0.02</c:v>
                </c:pt>
                <c:pt idx="3">
                  <c:v>0.03</c:v>
                </c:pt>
                <c:pt idx="4">
                  <c:v>0.04</c:v>
                </c:pt>
                <c:pt idx="5">
                  <c:v>0.05</c:v>
                </c:pt>
                <c:pt idx="6">
                  <c:v>6.0000000000000005E-2</c:v>
                </c:pt>
                <c:pt idx="7">
                  <c:v>7.0000000000000007E-2</c:v>
                </c:pt>
                <c:pt idx="8">
                  <c:v>0.08</c:v>
                </c:pt>
                <c:pt idx="9">
                  <c:v>0.09</c:v>
                </c:pt>
                <c:pt idx="10">
                  <c:v>9.9999999999999992E-2</c:v>
                </c:pt>
                <c:pt idx="11">
                  <c:v>0.10999999999999999</c:v>
                </c:pt>
                <c:pt idx="12">
                  <c:v>0.11999999999999998</c:v>
                </c:pt>
                <c:pt idx="13">
                  <c:v>0.12999999999999998</c:v>
                </c:pt>
                <c:pt idx="14">
                  <c:v>0.13999999999999999</c:v>
                </c:pt>
                <c:pt idx="15">
                  <c:v>0.15</c:v>
                </c:pt>
                <c:pt idx="16">
                  <c:v>0.16</c:v>
                </c:pt>
                <c:pt idx="17">
                  <c:v>0.17</c:v>
                </c:pt>
                <c:pt idx="18">
                  <c:v>0.18000000000000002</c:v>
                </c:pt>
                <c:pt idx="19">
                  <c:v>0.19000000000000003</c:v>
                </c:pt>
                <c:pt idx="20">
                  <c:v>0.20000000000000004</c:v>
                </c:pt>
              </c:numCache>
            </c:numRef>
          </c:xVal>
          <c:yVal>
            <c:numRef>
              <c:f>PSA!$U$22:$U$42</c:f>
              <c:numCache>
                <c:formatCode>"£"#,##0.00</c:formatCode>
                <c:ptCount val="21"/>
                <c:pt idx="0">
                  <c:v>0</c:v>
                </c:pt>
                <c:pt idx="1">
                  <c:v>200</c:v>
                </c:pt>
                <c:pt idx="2">
                  <c:v>400</c:v>
                </c:pt>
                <c:pt idx="3">
                  <c:v>600</c:v>
                </c:pt>
                <c:pt idx="4">
                  <c:v>800</c:v>
                </c:pt>
                <c:pt idx="5">
                  <c:v>1000</c:v>
                </c:pt>
                <c:pt idx="6">
                  <c:v>1200</c:v>
                </c:pt>
                <c:pt idx="7">
                  <c:v>1400.0000000000002</c:v>
                </c:pt>
                <c:pt idx="8">
                  <c:v>1600</c:v>
                </c:pt>
                <c:pt idx="9">
                  <c:v>1800</c:v>
                </c:pt>
                <c:pt idx="10">
                  <c:v>1999.9999999999998</c:v>
                </c:pt>
                <c:pt idx="11">
                  <c:v>2199.9999999999995</c:v>
                </c:pt>
                <c:pt idx="12">
                  <c:v>2399.9999999999995</c:v>
                </c:pt>
                <c:pt idx="13">
                  <c:v>2599.9999999999995</c:v>
                </c:pt>
                <c:pt idx="14">
                  <c:v>2799.9999999999995</c:v>
                </c:pt>
                <c:pt idx="15">
                  <c:v>3000</c:v>
                </c:pt>
                <c:pt idx="16">
                  <c:v>3200</c:v>
                </c:pt>
                <c:pt idx="17">
                  <c:v>3400.0000000000005</c:v>
                </c:pt>
                <c:pt idx="18">
                  <c:v>3600.0000000000005</c:v>
                </c:pt>
                <c:pt idx="19">
                  <c:v>3800.0000000000005</c:v>
                </c:pt>
                <c:pt idx="20">
                  <c:v>4000.0000000000009</c:v>
                </c:pt>
              </c:numCache>
            </c:numRef>
          </c:yVal>
          <c:smooth val="0"/>
        </c:ser>
        <c:ser>
          <c:idx val="3"/>
          <c:order val="4"/>
          <c:tx>
            <c:v>£30,000 WTP threshold</c:v>
          </c:tx>
          <c:spPr>
            <a:ln w="3175">
              <a:solidFill>
                <a:schemeClr val="tx1"/>
              </a:solidFill>
              <a:prstDash val="dash"/>
            </a:ln>
          </c:spPr>
          <c:marker>
            <c:spPr>
              <a:noFill/>
              <a:ln w="3175">
                <a:noFill/>
              </a:ln>
            </c:spPr>
          </c:marker>
          <c:xVal>
            <c:numRef>
              <c:f>PSA!$T$22:$T$42</c:f>
              <c:numCache>
                <c:formatCode>0.00</c:formatCode>
                <c:ptCount val="21"/>
                <c:pt idx="0">
                  <c:v>0</c:v>
                </c:pt>
                <c:pt idx="1">
                  <c:v>0.01</c:v>
                </c:pt>
                <c:pt idx="2">
                  <c:v>0.02</c:v>
                </c:pt>
                <c:pt idx="3">
                  <c:v>0.03</c:v>
                </c:pt>
                <c:pt idx="4">
                  <c:v>0.04</c:v>
                </c:pt>
                <c:pt idx="5">
                  <c:v>0.05</c:v>
                </c:pt>
                <c:pt idx="6">
                  <c:v>6.0000000000000005E-2</c:v>
                </c:pt>
                <c:pt idx="7">
                  <c:v>7.0000000000000007E-2</c:v>
                </c:pt>
                <c:pt idx="8">
                  <c:v>0.08</c:v>
                </c:pt>
                <c:pt idx="9">
                  <c:v>0.09</c:v>
                </c:pt>
                <c:pt idx="10">
                  <c:v>9.9999999999999992E-2</c:v>
                </c:pt>
                <c:pt idx="11">
                  <c:v>0.10999999999999999</c:v>
                </c:pt>
                <c:pt idx="12">
                  <c:v>0.11999999999999998</c:v>
                </c:pt>
                <c:pt idx="13">
                  <c:v>0.12999999999999998</c:v>
                </c:pt>
                <c:pt idx="14">
                  <c:v>0.13999999999999999</c:v>
                </c:pt>
                <c:pt idx="15">
                  <c:v>0.15</c:v>
                </c:pt>
                <c:pt idx="16">
                  <c:v>0.16</c:v>
                </c:pt>
                <c:pt idx="17">
                  <c:v>0.17</c:v>
                </c:pt>
                <c:pt idx="18">
                  <c:v>0.18000000000000002</c:v>
                </c:pt>
                <c:pt idx="19">
                  <c:v>0.19000000000000003</c:v>
                </c:pt>
                <c:pt idx="20">
                  <c:v>0.20000000000000004</c:v>
                </c:pt>
              </c:numCache>
            </c:numRef>
          </c:xVal>
          <c:yVal>
            <c:numRef>
              <c:f>PSA!$V$22:$V$42</c:f>
              <c:numCache>
                <c:formatCode>"£"#,##0.00</c:formatCode>
                <c:ptCount val="21"/>
                <c:pt idx="0">
                  <c:v>0</c:v>
                </c:pt>
                <c:pt idx="1">
                  <c:v>300</c:v>
                </c:pt>
                <c:pt idx="2">
                  <c:v>600</c:v>
                </c:pt>
                <c:pt idx="3">
                  <c:v>900</c:v>
                </c:pt>
                <c:pt idx="4">
                  <c:v>1200</c:v>
                </c:pt>
                <c:pt idx="5">
                  <c:v>1500</c:v>
                </c:pt>
                <c:pt idx="6">
                  <c:v>1800.0000000000002</c:v>
                </c:pt>
                <c:pt idx="7">
                  <c:v>2100</c:v>
                </c:pt>
                <c:pt idx="8">
                  <c:v>2400</c:v>
                </c:pt>
                <c:pt idx="9">
                  <c:v>2700</c:v>
                </c:pt>
                <c:pt idx="10">
                  <c:v>2999.9999999999995</c:v>
                </c:pt>
                <c:pt idx="11">
                  <c:v>3299.9999999999995</c:v>
                </c:pt>
                <c:pt idx="12">
                  <c:v>3599.9999999999995</c:v>
                </c:pt>
                <c:pt idx="13">
                  <c:v>3899.9999999999991</c:v>
                </c:pt>
                <c:pt idx="14">
                  <c:v>4200</c:v>
                </c:pt>
                <c:pt idx="15">
                  <c:v>4500</c:v>
                </c:pt>
                <c:pt idx="16">
                  <c:v>4800</c:v>
                </c:pt>
                <c:pt idx="17">
                  <c:v>5100</c:v>
                </c:pt>
                <c:pt idx="18">
                  <c:v>5400.0000000000009</c:v>
                </c:pt>
                <c:pt idx="19">
                  <c:v>5700.0000000000009</c:v>
                </c:pt>
                <c:pt idx="20">
                  <c:v>6000.0000000000009</c:v>
                </c:pt>
              </c:numCache>
            </c:numRef>
          </c:yVal>
          <c:smooth val="0"/>
        </c:ser>
        <c:dLbls>
          <c:showLegendKey val="0"/>
          <c:showVal val="0"/>
          <c:showCatName val="0"/>
          <c:showSerName val="0"/>
          <c:showPercent val="0"/>
          <c:showBubbleSize val="0"/>
        </c:dLbls>
        <c:axId val="292434856"/>
        <c:axId val="292435248"/>
      </c:scatterChart>
      <c:valAx>
        <c:axId val="292434856"/>
        <c:scaling>
          <c:orientation val="minMax"/>
          <c:max val="0.2"/>
          <c:min val="-0.1"/>
        </c:scaling>
        <c:delete val="0"/>
        <c:axPos val="b"/>
        <c:title>
          <c:tx>
            <c:rich>
              <a:bodyPr/>
              <a:lstStyle/>
              <a:p>
                <a:pPr>
                  <a:defRPr sz="1100"/>
                </a:pPr>
                <a:r>
                  <a:rPr lang="en-US" sz="1200"/>
                  <a:t>Incremental</a:t>
                </a:r>
                <a:r>
                  <a:rPr lang="en-US" sz="1200" baseline="0"/>
                  <a:t> </a:t>
                </a:r>
                <a:r>
                  <a:rPr lang="en-US" sz="1200"/>
                  <a:t>QALYs</a:t>
                </a:r>
              </a:p>
            </c:rich>
          </c:tx>
          <c:layout/>
          <c:overlay val="0"/>
        </c:title>
        <c:numFmt formatCode="#,##0.00" sourceLinked="0"/>
        <c:majorTickMark val="out"/>
        <c:minorTickMark val="none"/>
        <c:tickLblPos val="nextTo"/>
        <c:spPr>
          <a:ln w="22225">
            <a:solidFill>
              <a:schemeClr val="tx1"/>
            </a:solidFill>
          </a:ln>
        </c:spPr>
        <c:crossAx val="292435248"/>
        <c:crosses val="autoZero"/>
        <c:crossBetween val="midCat"/>
      </c:valAx>
      <c:valAx>
        <c:axId val="292435248"/>
        <c:scaling>
          <c:orientation val="minMax"/>
          <c:max val="5000"/>
        </c:scaling>
        <c:delete val="0"/>
        <c:axPos val="l"/>
        <c:majorGridlines/>
        <c:title>
          <c:tx>
            <c:rich>
              <a:bodyPr rot="-5400000" vert="horz"/>
              <a:lstStyle/>
              <a:p>
                <a:pPr>
                  <a:defRPr sz="1200"/>
                </a:pPr>
                <a:r>
                  <a:rPr lang="en-US" sz="1200"/>
                  <a:t>Incremental Cost</a:t>
                </a:r>
              </a:p>
            </c:rich>
          </c:tx>
          <c:layout/>
          <c:overlay val="0"/>
        </c:title>
        <c:numFmt formatCode="&quot;£&quot;#,##0" sourceLinked="0"/>
        <c:majorTickMark val="out"/>
        <c:minorTickMark val="none"/>
        <c:tickLblPos val="nextTo"/>
        <c:spPr>
          <a:ln w="22225">
            <a:solidFill>
              <a:schemeClr val="tx1"/>
            </a:solidFill>
          </a:ln>
        </c:spPr>
        <c:crossAx val="292434856"/>
        <c:crosses val="autoZero"/>
        <c:crossBetween val="midCat"/>
      </c:valAx>
    </c:plotArea>
    <c:legend>
      <c:legendPos val="b"/>
      <c:layout>
        <c:manualLayout>
          <c:xMode val="edge"/>
          <c:yMode val="edge"/>
          <c:x val="1.7438237743871009E-3"/>
          <c:y val="0.90135583609526237"/>
          <c:w val="0.98487033777729183"/>
          <c:h val="9.676041108053697E-2"/>
        </c:manualLayout>
      </c:layout>
      <c:overlay val="0"/>
    </c:legend>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5040429185170847E-2"/>
          <c:y val="7.2329671197625942E-2"/>
          <c:w val="0.85840909084814532"/>
          <c:h val="0.74367977660081497"/>
        </c:manualLayout>
      </c:layout>
      <c:scatterChart>
        <c:scatterStyle val="lineMarker"/>
        <c:varyColors val="0"/>
        <c:ser>
          <c:idx val="0"/>
          <c:order val="0"/>
          <c:tx>
            <c:v>Novel therapy versus Morphine</c:v>
          </c:tx>
          <c:marker>
            <c:symbol val="none"/>
          </c:marker>
          <c:xVal>
            <c:numRef>
              <c:f>PSA!$P$22:$P$42</c:f>
              <c:numCache>
                <c:formatCode>"£"#,##0.00</c:formatCode>
                <c:ptCount val="21"/>
                <c:pt idx="0">
                  <c:v>0</c:v>
                </c:pt>
                <c:pt idx="1">
                  <c:v>5000</c:v>
                </c:pt>
                <c:pt idx="2">
                  <c:v>10000</c:v>
                </c:pt>
                <c:pt idx="3">
                  <c:v>15000</c:v>
                </c:pt>
                <c:pt idx="4">
                  <c:v>20000</c:v>
                </c:pt>
                <c:pt idx="5">
                  <c:v>25000</c:v>
                </c:pt>
                <c:pt idx="6">
                  <c:v>30000</c:v>
                </c:pt>
                <c:pt idx="7">
                  <c:v>35000</c:v>
                </c:pt>
                <c:pt idx="8">
                  <c:v>40000</c:v>
                </c:pt>
                <c:pt idx="9">
                  <c:v>45000</c:v>
                </c:pt>
                <c:pt idx="10">
                  <c:v>50000</c:v>
                </c:pt>
                <c:pt idx="11">
                  <c:v>55000</c:v>
                </c:pt>
                <c:pt idx="12">
                  <c:v>60000</c:v>
                </c:pt>
                <c:pt idx="13">
                  <c:v>65000</c:v>
                </c:pt>
                <c:pt idx="14">
                  <c:v>70000</c:v>
                </c:pt>
                <c:pt idx="15">
                  <c:v>75000</c:v>
                </c:pt>
                <c:pt idx="16">
                  <c:v>80000</c:v>
                </c:pt>
                <c:pt idx="17">
                  <c:v>85000</c:v>
                </c:pt>
                <c:pt idx="18">
                  <c:v>90000</c:v>
                </c:pt>
                <c:pt idx="19">
                  <c:v>95000</c:v>
                </c:pt>
                <c:pt idx="20">
                  <c:v>100000</c:v>
                </c:pt>
              </c:numCache>
            </c:numRef>
          </c:xVal>
          <c:yVal>
            <c:numRef>
              <c:f>PSA!$R$22:$R$42</c:f>
              <c:numCache>
                <c:formatCode>0%</c:formatCode>
                <c:ptCount val="21"/>
                <c:pt idx="0">
                  <c:v>0</c:v>
                </c:pt>
                <c:pt idx="1">
                  <c:v>0</c:v>
                </c:pt>
                <c:pt idx="2">
                  <c:v>1E-3</c:v>
                </c:pt>
                <c:pt idx="3">
                  <c:v>0.122</c:v>
                </c:pt>
                <c:pt idx="4">
                  <c:v>0.60599999999999998</c:v>
                </c:pt>
                <c:pt idx="5">
                  <c:v>0.873</c:v>
                </c:pt>
                <c:pt idx="6">
                  <c:v>0.97499999999999998</c:v>
                </c:pt>
                <c:pt idx="7">
                  <c:v>0.99199999999999999</c:v>
                </c:pt>
                <c:pt idx="8">
                  <c:v>0.997</c:v>
                </c:pt>
                <c:pt idx="9">
                  <c:v>1</c:v>
                </c:pt>
                <c:pt idx="10">
                  <c:v>1</c:v>
                </c:pt>
                <c:pt idx="11">
                  <c:v>1</c:v>
                </c:pt>
                <c:pt idx="12">
                  <c:v>1</c:v>
                </c:pt>
                <c:pt idx="13">
                  <c:v>1</c:v>
                </c:pt>
                <c:pt idx="14">
                  <c:v>1</c:v>
                </c:pt>
                <c:pt idx="15">
                  <c:v>1</c:v>
                </c:pt>
                <c:pt idx="16">
                  <c:v>1</c:v>
                </c:pt>
                <c:pt idx="17">
                  <c:v>1</c:v>
                </c:pt>
                <c:pt idx="18">
                  <c:v>1</c:v>
                </c:pt>
                <c:pt idx="19">
                  <c:v>1</c:v>
                </c:pt>
                <c:pt idx="20">
                  <c:v>1</c:v>
                </c:pt>
              </c:numCache>
            </c:numRef>
          </c:yVal>
          <c:smooth val="0"/>
        </c:ser>
        <c:dLbls>
          <c:showLegendKey val="0"/>
          <c:showVal val="0"/>
          <c:showCatName val="0"/>
          <c:showSerName val="0"/>
          <c:showPercent val="0"/>
          <c:showBubbleSize val="0"/>
        </c:dLbls>
        <c:axId val="292436032"/>
        <c:axId val="292436424"/>
      </c:scatterChart>
      <c:valAx>
        <c:axId val="292436032"/>
        <c:scaling>
          <c:orientation val="minMax"/>
          <c:max val="100000"/>
        </c:scaling>
        <c:delete val="0"/>
        <c:axPos val="b"/>
        <c:title>
          <c:tx>
            <c:rich>
              <a:bodyPr/>
              <a:lstStyle/>
              <a:p>
                <a:pPr>
                  <a:defRPr sz="1200"/>
                </a:pPr>
                <a:r>
                  <a:rPr lang="en-US" sz="1200"/>
                  <a:t>Willingness</a:t>
                </a:r>
                <a:r>
                  <a:rPr lang="en-US" sz="1200" baseline="0"/>
                  <a:t> to Pay </a:t>
                </a:r>
                <a:r>
                  <a:rPr lang="en-US" sz="1200"/>
                  <a:t>Threshold </a:t>
                </a:r>
              </a:p>
            </c:rich>
          </c:tx>
          <c:layout>
            <c:manualLayout>
              <c:xMode val="edge"/>
              <c:yMode val="edge"/>
              <c:x val="0.39625507005694632"/>
              <c:y val="0.90375564369855266"/>
            </c:manualLayout>
          </c:layout>
          <c:overlay val="0"/>
        </c:title>
        <c:numFmt formatCode="&quot;£&quot;#,##0" sourceLinked="0"/>
        <c:majorTickMark val="out"/>
        <c:minorTickMark val="none"/>
        <c:tickLblPos val="nextTo"/>
        <c:spPr>
          <a:ln w="22225">
            <a:solidFill>
              <a:schemeClr val="tx1"/>
            </a:solidFill>
          </a:ln>
        </c:spPr>
        <c:crossAx val="292436424"/>
        <c:crosses val="autoZero"/>
        <c:crossBetween val="midCat"/>
      </c:valAx>
      <c:valAx>
        <c:axId val="292436424"/>
        <c:scaling>
          <c:orientation val="minMax"/>
          <c:max val="1"/>
        </c:scaling>
        <c:delete val="0"/>
        <c:axPos val="l"/>
        <c:majorGridlines>
          <c:spPr>
            <a:ln>
              <a:solidFill>
                <a:schemeClr val="bg1">
                  <a:lumMod val="85000"/>
                </a:schemeClr>
              </a:solidFill>
            </a:ln>
          </c:spPr>
        </c:majorGridlines>
        <c:title>
          <c:tx>
            <c:rich>
              <a:bodyPr rot="-5400000" vert="horz"/>
              <a:lstStyle/>
              <a:p>
                <a:pPr>
                  <a:defRPr sz="1200"/>
                </a:pPr>
                <a:r>
                  <a:rPr lang="en-US" sz="1200"/>
                  <a:t>Probability of being cost-effective</a:t>
                </a:r>
              </a:p>
            </c:rich>
          </c:tx>
          <c:layout/>
          <c:overlay val="0"/>
        </c:title>
        <c:numFmt formatCode="0%" sourceLinked="0"/>
        <c:majorTickMark val="out"/>
        <c:minorTickMark val="none"/>
        <c:tickLblPos val="nextTo"/>
        <c:spPr>
          <a:ln w="22225">
            <a:solidFill>
              <a:schemeClr val="tx1"/>
            </a:solidFill>
          </a:ln>
        </c:spPr>
        <c:crossAx val="292436032"/>
        <c:crosses val="autoZero"/>
        <c:crossBetween val="midCat"/>
      </c:valAx>
    </c:plotArea>
    <c:legend>
      <c:legendPos val="r"/>
      <c:layout>
        <c:manualLayout>
          <c:xMode val="edge"/>
          <c:yMode val="edge"/>
          <c:x val="0.40342448727083358"/>
          <c:y val="0.46995601089588779"/>
          <c:w val="0.23193080408288064"/>
          <c:h val="0.10743091373122206"/>
        </c:manualLayout>
      </c:layout>
      <c:overlay val="0"/>
      <c:spPr>
        <a:solidFill>
          <a:schemeClr val="bg1"/>
        </a:solidFill>
      </c:spPr>
    </c:legend>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www.bresmed.co.uk" TargetMode="External"/><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chart" Target="../charts/chart2.xml"/></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chart" Target="../charts/chart4.xml"/><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29440</xdr:colOff>
      <xdr:row>0</xdr:row>
      <xdr:rowOff>162791</xdr:rowOff>
    </xdr:from>
    <xdr:to>
      <xdr:col>13</xdr:col>
      <xdr:colOff>25451</xdr:colOff>
      <xdr:row>31</xdr:row>
      <xdr:rowOff>37800</xdr:rowOff>
    </xdr:to>
    <xdr:grpSp>
      <xdr:nvGrpSpPr>
        <xdr:cNvPr id="2" name="Group 1"/>
        <xdr:cNvGrpSpPr/>
      </xdr:nvGrpSpPr>
      <xdr:grpSpPr>
        <a:xfrm>
          <a:off x="635576" y="162791"/>
          <a:ext cx="7269648" cy="5780509"/>
          <a:chOff x="613833" y="383505"/>
          <a:chExt cx="7357778" cy="6023926"/>
        </a:xfrm>
      </xdr:grpSpPr>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3833" y="383505"/>
            <a:ext cx="7357778" cy="6023926"/>
          </a:xfrm>
          <a:prstGeom prst="rect">
            <a:avLst/>
          </a:prstGeom>
        </xdr:spPr>
      </xdr:pic>
      <xdr:grpSp>
        <xdr:nvGrpSpPr>
          <xdr:cNvPr id="4" name="Group 3"/>
          <xdr:cNvGrpSpPr/>
        </xdr:nvGrpSpPr>
        <xdr:grpSpPr>
          <a:xfrm>
            <a:off x="1770592" y="5180786"/>
            <a:ext cx="1251477" cy="1069851"/>
            <a:chOff x="1770592" y="5180786"/>
            <a:chExt cx="1251477" cy="1069851"/>
          </a:xfrm>
        </xdr:grpSpPr>
        <xdr:sp macro="" textlink="">
          <xdr:nvSpPr>
            <xdr:cNvPr id="5" name="Rectangle 2"/>
            <xdr:cNvSpPr/>
          </xdr:nvSpPr>
          <xdr:spPr bwMode="auto">
            <a:xfrm flipH="1">
              <a:off x="1770592" y="5190067"/>
              <a:ext cx="1251477" cy="1060570"/>
            </a:xfrm>
            <a:custGeom>
              <a:avLst/>
              <a:gdLst>
                <a:gd name="connsiteX0" fmla="*/ 0 w 992606"/>
                <a:gd name="connsiteY0" fmla="*/ 0 h 691816"/>
                <a:gd name="connsiteX1" fmla="*/ 992606 w 992606"/>
                <a:gd name="connsiteY1" fmla="*/ 0 h 691816"/>
                <a:gd name="connsiteX2" fmla="*/ 992606 w 992606"/>
                <a:gd name="connsiteY2" fmla="*/ 691816 h 691816"/>
                <a:gd name="connsiteX3" fmla="*/ 0 w 992606"/>
                <a:gd name="connsiteY3" fmla="*/ 691816 h 691816"/>
                <a:gd name="connsiteX4" fmla="*/ 0 w 992606"/>
                <a:gd name="connsiteY4" fmla="*/ 0 h 691816"/>
                <a:gd name="connsiteX0" fmla="*/ 60158 w 992606"/>
                <a:gd name="connsiteY0" fmla="*/ 180474 h 691816"/>
                <a:gd name="connsiteX1" fmla="*/ 992606 w 992606"/>
                <a:gd name="connsiteY1" fmla="*/ 0 h 691816"/>
                <a:gd name="connsiteX2" fmla="*/ 992606 w 992606"/>
                <a:gd name="connsiteY2" fmla="*/ 691816 h 691816"/>
                <a:gd name="connsiteX3" fmla="*/ 0 w 992606"/>
                <a:gd name="connsiteY3" fmla="*/ 691816 h 691816"/>
                <a:gd name="connsiteX4" fmla="*/ 60158 w 992606"/>
                <a:gd name="connsiteY4" fmla="*/ 180474 h 691816"/>
                <a:gd name="connsiteX0" fmla="*/ 0 w 932448"/>
                <a:gd name="connsiteY0" fmla="*/ 180474 h 691816"/>
                <a:gd name="connsiteX1" fmla="*/ 932448 w 932448"/>
                <a:gd name="connsiteY1" fmla="*/ 0 h 691816"/>
                <a:gd name="connsiteX2" fmla="*/ 932448 w 932448"/>
                <a:gd name="connsiteY2" fmla="*/ 691816 h 691816"/>
                <a:gd name="connsiteX3" fmla="*/ 0 w 932448"/>
                <a:gd name="connsiteY3" fmla="*/ 521369 h 691816"/>
                <a:gd name="connsiteX4" fmla="*/ 0 w 932448"/>
                <a:gd name="connsiteY4" fmla="*/ 180474 h 691816"/>
                <a:gd name="connsiteX0" fmla="*/ 7655 w 932448"/>
                <a:gd name="connsiteY0" fmla="*/ 65641 h 691816"/>
                <a:gd name="connsiteX1" fmla="*/ 932448 w 932448"/>
                <a:gd name="connsiteY1" fmla="*/ 0 h 691816"/>
                <a:gd name="connsiteX2" fmla="*/ 932448 w 932448"/>
                <a:gd name="connsiteY2" fmla="*/ 691816 h 691816"/>
                <a:gd name="connsiteX3" fmla="*/ 0 w 932448"/>
                <a:gd name="connsiteY3" fmla="*/ 521369 h 691816"/>
                <a:gd name="connsiteX4" fmla="*/ 7655 w 932448"/>
                <a:gd name="connsiteY4" fmla="*/ 65641 h 691816"/>
                <a:gd name="connsiteX0" fmla="*/ 0 w 924793"/>
                <a:gd name="connsiteY0" fmla="*/ 65641 h 735725"/>
                <a:gd name="connsiteX1" fmla="*/ 924793 w 924793"/>
                <a:gd name="connsiteY1" fmla="*/ 0 h 735725"/>
                <a:gd name="connsiteX2" fmla="*/ 924793 w 924793"/>
                <a:gd name="connsiteY2" fmla="*/ 691816 h 735725"/>
                <a:gd name="connsiteX3" fmla="*/ 30623 w 924793"/>
                <a:gd name="connsiteY3" fmla="*/ 735725 h 735725"/>
                <a:gd name="connsiteX4" fmla="*/ 0 w 924793"/>
                <a:gd name="connsiteY4" fmla="*/ 65641 h 735725"/>
                <a:gd name="connsiteX0" fmla="*/ 0 w 924793"/>
                <a:gd name="connsiteY0" fmla="*/ 65641 h 691816"/>
                <a:gd name="connsiteX1" fmla="*/ 924793 w 924793"/>
                <a:gd name="connsiteY1" fmla="*/ 0 h 691816"/>
                <a:gd name="connsiteX2" fmla="*/ 924793 w 924793"/>
                <a:gd name="connsiteY2" fmla="*/ 691816 h 691816"/>
                <a:gd name="connsiteX3" fmla="*/ 30623 w 924793"/>
                <a:gd name="connsiteY3" fmla="*/ 597925 h 691816"/>
                <a:gd name="connsiteX4" fmla="*/ 0 w 924793"/>
                <a:gd name="connsiteY4" fmla="*/ 65641 h 69181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24793" h="691816">
                  <a:moveTo>
                    <a:pt x="0" y="65641"/>
                  </a:moveTo>
                  <a:lnTo>
                    <a:pt x="924793" y="0"/>
                  </a:lnTo>
                  <a:lnTo>
                    <a:pt x="924793" y="691816"/>
                  </a:lnTo>
                  <a:lnTo>
                    <a:pt x="30623" y="597925"/>
                  </a:lnTo>
                  <a:lnTo>
                    <a:pt x="0" y="65641"/>
                  </a:lnTo>
                  <a:close/>
                </a:path>
              </a:pathLst>
            </a:custGeom>
            <a:solidFill>
              <a:schemeClr val="bg1"/>
            </a:solidFill>
            <a:ln w="19050" cap="flat" cmpd="sng" algn="ctr">
              <a:noFill/>
              <a:prstDash val="solid"/>
              <a:round/>
              <a:headEnd type="none" w="med" len="med"/>
              <a:tailEnd type="none" w="med" len="med"/>
            </a:ln>
            <a:effectLst/>
          </xdr:spPr>
          <xdr:txBody>
            <a:bodyPr vertOverflow="clip" horzOverflow="clip" wrap="square" lIns="0" tIns="0" rIns="0" bIns="0" rtlCol="0" anchor="t" upright="1">
              <a:noAutofit/>
            </a:bodyPr>
            <a:lstStyle/>
            <a:p>
              <a:pPr algn="l"/>
              <a:endParaRPr lang="en-GB" sz="1600" b="1" i="0" u="none">
                <a:solidFill>
                  <a:srgbClr val="E8D2A2"/>
                </a:solidFill>
              </a:endParaRPr>
            </a:p>
          </xdr:txBody>
        </xdr:sp>
        <xdr:pic>
          <xdr:nvPicPr>
            <xdr:cNvPr id="6" name="img_Logo">
              <a:hlinkClick xmlns:r="http://schemas.openxmlformats.org/officeDocument/2006/relationships" r:id="rId2"/>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lum bright="2000"/>
              <a:extLst>
                <a:ext uri="{28A0092B-C50C-407E-A947-70E740481C1C}">
                  <a14:useLocalDpi xmlns:a14="http://schemas.microsoft.com/office/drawing/2010/main" val="0"/>
                </a:ext>
              </a:extLst>
            </a:blip>
            <a:stretch>
              <a:fillRect/>
            </a:stretch>
          </xdr:blipFill>
          <xdr:spPr>
            <a:xfrm>
              <a:off x="1928723" y="5180786"/>
              <a:ext cx="840935" cy="1051527"/>
            </a:xfrm>
            <a:prstGeom prst="rect">
              <a:avLst/>
            </a:prstGeom>
            <a:noFill/>
            <a:ln>
              <a:noFill/>
            </a:ln>
            <a:extLst>
              <a:ext uri="{AF507438-7753-43E0-B8FC-AC1667EBCBE1}">
                <a14:hiddenEffects xmlns:a14="http://schemas.microsoft.com/office/drawing/2010/main">
                  <a:effectLst>
                    <a:outerShdw blurRad="63500" dist="37357" dir="2700000" rotWithShape="0">
                      <a:scrgbClr r="0" g="0" b="0"/>
                    </a:outerShdw>
                  </a:effectLst>
                </a14:hiddenEffects>
              </a:ext>
            </a:extLst>
          </xdr:spPr>
        </xdr:pic>
      </xdr:grpSp>
    </xdr:grpSp>
    <xdr:clientData/>
  </xdr:twoCellAnchor>
  <xdr:oneCellAnchor>
    <xdr:from>
      <xdr:col>10</xdr:col>
      <xdr:colOff>342310</xdr:colOff>
      <xdr:row>27</xdr:row>
      <xdr:rowOff>96422</xdr:rowOff>
    </xdr:from>
    <xdr:ext cx="184730" cy="239809"/>
    <xdr:sp macro="" textlink="">
      <xdr:nvSpPr>
        <xdr:cNvPr id="7" name="Rectangle 6"/>
        <xdr:cNvSpPr/>
      </xdr:nvSpPr>
      <xdr:spPr>
        <a:xfrm>
          <a:off x="6403674" y="5239922"/>
          <a:ext cx="184730" cy="23980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r"/>
          <a:endParaRPr lang="en-US" sz="1000" b="0" i="0" u="none" strike="noStrike">
            <a:solidFill>
              <a:srgbClr val="FDF8DA"/>
            </a:solidFill>
            <a:effectLst/>
            <a:latin typeface="Arial" pitchFamily="34" charset="0"/>
            <a:cs typeface="Arial" pitchFamily="34" charset="0"/>
          </a:endParaRPr>
        </a:p>
      </xdr:txBody>
    </xdr:sp>
    <xdr:clientData/>
  </xdr:oneCellAnchor>
  <xdr:oneCellAnchor>
    <xdr:from>
      <xdr:col>7</xdr:col>
      <xdr:colOff>566728</xdr:colOff>
      <xdr:row>26</xdr:row>
      <xdr:rowOff>104775</xdr:rowOff>
    </xdr:from>
    <xdr:ext cx="1786195" cy="247184"/>
    <xdr:sp macro="" textlink="">
      <xdr:nvSpPr>
        <xdr:cNvPr id="8" name="Rectangle 7"/>
        <xdr:cNvSpPr/>
      </xdr:nvSpPr>
      <xdr:spPr>
        <a:xfrm>
          <a:off x="4809683" y="5057775"/>
          <a:ext cx="1786195" cy="2471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wrap="none" rtlCol="0" anchor="ctr">
          <a:spAutoFit/>
        </a:bodyPr>
        <a:lstStyle/>
        <a:p>
          <a:pPr algn="r"/>
          <a:r>
            <a:rPr lang="en-US" sz="1050" b="1" i="0" u="none" strike="noStrike" baseline="0">
              <a:solidFill>
                <a:srgbClr val="FDF8DA"/>
              </a:solidFill>
              <a:effectLst/>
              <a:latin typeface="Arial" pitchFamily="34" charset="0"/>
              <a:cs typeface="Arial" pitchFamily="34" charset="0"/>
            </a:rPr>
            <a:t>Pain Model January 2015</a:t>
          </a:r>
          <a:endParaRPr lang="en-US" sz="1050" b="1" i="0" u="none" strike="noStrike">
            <a:solidFill>
              <a:srgbClr val="FDF8DA"/>
            </a:solidFill>
            <a:effectLst/>
            <a:latin typeface="Arial" pitchFamily="34" charset="0"/>
            <a:cs typeface="Arial" pitchFamily="34" charset="0"/>
          </a:endParaRPr>
        </a:p>
      </xdr:txBody>
    </xdr:sp>
    <xdr:clientData/>
  </xdr:oneCellAnchor>
  <xdr:twoCellAnchor>
    <xdr:from>
      <xdr:col>1</xdr:col>
      <xdr:colOff>0</xdr:colOff>
      <xdr:row>0</xdr:row>
      <xdr:rowOff>180975</xdr:rowOff>
    </xdr:from>
    <xdr:to>
      <xdr:col>12</xdr:col>
      <xdr:colOff>598070</xdr:colOff>
      <xdr:row>5</xdr:row>
      <xdr:rowOff>28575</xdr:rowOff>
    </xdr:to>
    <xdr:sp macro="" textlink="Lists!K2">
      <xdr:nvSpPr>
        <xdr:cNvPr id="9" name="AutoShape 2"/>
        <xdr:cNvSpPr>
          <a:spLocks noChangeArrowheads="1"/>
        </xdr:cNvSpPr>
      </xdr:nvSpPr>
      <xdr:spPr bwMode="auto">
        <a:xfrm flipH="1">
          <a:off x="609600" y="180975"/>
          <a:ext cx="7303670" cy="800100"/>
        </a:xfrm>
        <a:prstGeom prst="roundRect">
          <a:avLst>
            <a:gd name="adj" fmla="val 10401"/>
          </a:avLst>
        </a:prstGeom>
        <a:noFill/>
        <a:ln w="3175">
          <a:noFill/>
          <a:round/>
          <a:headEnd/>
          <a:tailEnd/>
        </a:ln>
      </xdr:spPr>
      <xdr:txBody>
        <a:bodyPr vertOverflow="clip" wrap="square" lIns="45720" tIns="36576" rIns="45720" bIns="36576"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fld id="{5D547815-EE57-4A93-ABE6-B9321FB7F4B5}" type="TxLink">
            <a:rPr lang="en-US" sz="2000" b="0" i="0" u="none" strike="noStrike" smtClean="0">
              <a:solidFill>
                <a:schemeClr val="bg1"/>
              </a:solidFill>
              <a:latin typeface="Calibri"/>
              <a:ea typeface="+mn-ea"/>
              <a:cs typeface="Arial" pitchFamily="34" charset="0"/>
            </a:rPr>
            <a:pPr marL="0" marR="0" indent="0" algn="ctr" defTabSz="914400" rtl="0" eaLnBrk="1" fontAlgn="auto" latinLnBrk="0" hangingPunct="1">
              <a:lnSpc>
                <a:spcPct val="100000"/>
              </a:lnSpc>
              <a:spcBef>
                <a:spcPts val="0"/>
              </a:spcBef>
              <a:spcAft>
                <a:spcPts val="0"/>
              </a:spcAft>
              <a:buClrTx/>
              <a:buSzTx/>
              <a:buFontTx/>
              <a:buNone/>
              <a:tabLst/>
              <a:defRPr sz="1000"/>
            </a:pPr>
            <a:t>"Reference Model" for Economic Evaluation in Chronic Pain</a:t>
          </a:fld>
          <a:endParaRPr lang="en-GB" sz="2000" b="0" smtClean="0">
            <a:solidFill>
              <a:schemeClr val="bg1"/>
            </a:solidFill>
            <a:latin typeface="Arial" pitchFamily="34" charset="0"/>
            <a:ea typeface="+mn-ea"/>
            <a:cs typeface="Arial" pitchFamily="34" charset="0"/>
          </a:endParaRPr>
        </a:p>
      </xdr:txBody>
    </xdr:sp>
    <xdr:clientData/>
  </xdr:twoCellAnchor>
  <xdr:twoCellAnchor>
    <xdr:from>
      <xdr:col>4</xdr:col>
      <xdr:colOff>368352</xdr:colOff>
      <xdr:row>8</xdr:row>
      <xdr:rowOff>76200</xdr:rowOff>
    </xdr:from>
    <xdr:to>
      <xdr:col>9</xdr:col>
      <xdr:colOff>237258</xdr:colOff>
      <xdr:row>24</xdr:row>
      <xdr:rowOff>156910</xdr:rowOff>
    </xdr:to>
    <xdr:sp macro="" textlink="">
      <xdr:nvSpPr>
        <xdr:cNvPr id="10" name="AutoShape 5"/>
        <xdr:cNvSpPr>
          <a:spLocks noChangeArrowheads="1"/>
        </xdr:cNvSpPr>
      </xdr:nvSpPr>
      <xdr:spPr bwMode="auto">
        <a:xfrm>
          <a:off x="2806752" y="1600200"/>
          <a:ext cx="2916906" cy="3128710"/>
        </a:xfrm>
        <a:prstGeom prst="roundRect">
          <a:avLst>
            <a:gd name="adj" fmla="val 6708"/>
          </a:avLst>
        </a:prstGeom>
        <a:noFill/>
        <a:ln w="9525" algn="ctr">
          <a:gradFill>
            <a:gsLst>
              <a:gs pos="0">
                <a:srgbClr val="76BCD9"/>
              </a:gs>
              <a:gs pos="64000">
                <a:srgbClr val="76BCD9">
                  <a:alpha val="50000"/>
                </a:srgbClr>
              </a:gs>
              <a:gs pos="100000">
                <a:srgbClr val="76BCD9">
                  <a:alpha val="0"/>
                </a:srgbClr>
              </a:gs>
            </a:gsLst>
            <a:lin ang="5400000" scaled="0"/>
          </a:gradFill>
          <a:round/>
          <a:headEnd/>
          <a:tailEnd/>
        </a:ln>
        <a:effectLst/>
      </xdr:spPr>
    </xdr:sp>
    <xdr:clientData/>
  </xdr:twoCellAnchor>
  <xdr:twoCellAnchor>
    <xdr:from>
      <xdr:col>5</xdr:col>
      <xdr:colOff>201926</xdr:colOff>
      <xdr:row>15</xdr:row>
      <xdr:rowOff>72561</xdr:rowOff>
    </xdr:from>
    <xdr:to>
      <xdr:col>8</xdr:col>
      <xdr:colOff>459101</xdr:colOff>
      <xdr:row>17</xdr:row>
      <xdr:rowOff>54950</xdr:rowOff>
    </xdr:to>
    <xdr:sp macro="[0]!bttnc_mainmenu2" textlink="HEAD_inputs">
      <xdr:nvSpPr>
        <xdr:cNvPr id="13" name="AutoShape 7"/>
        <xdr:cNvSpPr>
          <a:spLocks noChangeArrowheads="1"/>
        </xdr:cNvSpPr>
      </xdr:nvSpPr>
      <xdr:spPr bwMode="auto">
        <a:xfrm>
          <a:off x="3232608" y="2930061"/>
          <a:ext cx="2075584" cy="363389"/>
        </a:xfrm>
        <a:prstGeom prst="roundRect">
          <a:avLst>
            <a:gd name="adj" fmla="val 16667"/>
          </a:avLst>
        </a:prstGeom>
        <a:gradFill>
          <a:gsLst>
            <a:gs pos="0">
              <a:srgbClr val="FDF8DA"/>
            </a:gs>
            <a:gs pos="50000">
              <a:srgbClr val="FDF8DA"/>
            </a:gs>
            <a:gs pos="100000">
              <a:srgbClr val="FDF8DA"/>
            </a:gs>
          </a:gsLst>
          <a:lin ang="5400000" scaled="0"/>
        </a:gradFill>
        <a:ln w="31750" cmpd="tri" algn="ctr">
          <a:gradFill>
            <a:gsLst>
              <a:gs pos="0">
                <a:srgbClr val="C62931"/>
              </a:gs>
              <a:gs pos="50000">
                <a:srgbClr val="C62931"/>
              </a:gs>
              <a:gs pos="100000">
                <a:srgbClr val="FDF8DA"/>
              </a:gs>
            </a:gsLst>
            <a:lin ang="2700000" scaled="0"/>
          </a:gradFill>
          <a:prstDash val="solid"/>
          <a:round/>
          <a:headEnd/>
          <a:tailEnd/>
        </a:ln>
        <a:scene3d>
          <a:camera prst="orthographicFront"/>
          <a:lightRig rig="threePt" dir="t"/>
        </a:scene3d>
        <a:sp3d prstMaterial="powder"/>
      </xdr:spPr>
      <xdr:txBody>
        <a:bodyPr vertOverflow="clip" wrap="square" lIns="27432" tIns="22860" rIns="27432" bIns="22860" anchor="ctr" upright="1"/>
        <a:lstStyle/>
        <a:p>
          <a:pPr algn="ctr" rtl="0">
            <a:defRPr sz="1000"/>
          </a:pPr>
          <a:fld id="{811A2ECD-9B2F-4393-8894-85372F5D6B6F}" type="TxLink">
            <a:rPr lang="en-US" sz="1050" b="0" i="0" u="none" strike="noStrike" baseline="0">
              <a:solidFill>
                <a:sysClr val="windowText" lastClr="000000"/>
              </a:solidFill>
              <a:latin typeface="Arial"/>
              <a:cs typeface="Arial"/>
            </a:rPr>
            <a:pPr algn="ctr" rtl="0">
              <a:defRPr sz="1000"/>
            </a:pPr>
            <a:t>Inputs</a:t>
          </a:fld>
          <a:endParaRPr lang="en-GB" sz="1400" b="0" i="0" u="none" strike="noStrike" baseline="0">
            <a:solidFill>
              <a:sysClr val="windowText" lastClr="000000"/>
            </a:solidFill>
            <a:latin typeface="Arial" pitchFamily="34" charset="0"/>
            <a:cs typeface="Arial" pitchFamily="34" charset="0"/>
          </a:endParaRPr>
        </a:p>
      </xdr:txBody>
    </xdr:sp>
    <xdr:clientData/>
  </xdr:twoCellAnchor>
  <xdr:twoCellAnchor>
    <xdr:from>
      <xdr:col>5</xdr:col>
      <xdr:colOff>201926</xdr:colOff>
      <xdr:row>10</xdr:row>
      <xdr:rowOff>85725</xdr:rowOff>
    </xdr:from>
    <xdr:to>
      <xdr:col>8</xdr:col>
      <xdr:colOff>459101</xdr:colOff>
      <xdr:row>12</xdr:row>
      <xdr:rowOff>68114</xdr:rowOff>
    </xdr:to>
    <xdr:sp macro="[0]!bttnc_mainmenu1" textlink="HEAD_model_description">
      <xdr:nvSpPr>
        <xdr:cNvPr id="14" name="AutoShape 7"/>
        <xdr:cNvSpPr>
          <a:spLocks noChangeArrowheads="1"/>
        </xdr:cNvSpPr>
      </xdr:nvSpPr>
      <xdr:spPr bwMode="auto">
        <a:xfrm>
          <a:off x="3232608" y="1990725"/>
          <a:ext cx="2075584" cy="363389"/>
        </a:xfrm>
        <a:prstGeom prst="roundRect">
          <a:avLst>
            <a:gd name="adj" fmla="val 16667"/>
          </a:avLst>
        </a:prstGeom>
        <a:gradFill>
          <a:gsLst>
            <a:gs pos="0">
              <a:srgbClr val="FDF8DA"/>
            </a:gs>
            <a:gs pos="50000">
              <a:srgbClr val="FDF8DA"/>
            </a:gs>
            <a:gs pos="100000">
              <a:srgbClr val="FDF8DA"/>
            </a:gs>
          </a:gsLst>
          <a:lin ang="5400000" scaled="0"/>
        </a:gradFill>
        <a:ln w="31750" cmpd="tri" algn="ctr">
          <a:gradFill>
            <a:gsLst>
              <a:gs pos="0">
                <a:srgbClr val="C62931"/>
              </a:gs>
              <a:gs pos="50000">
                <a:srgbClr val="C62931"/>
              </a:gs>
              <a:gs pos="100000">
                <a:srgbClr val="FDF8DA"/>
              </a:gs>
            </a:gsLst>
            <a:lin ang="2700000" scaled="0"/>
          </a:gradFill>
          <a:prstDash val="solid"/>
          <a:round/>
          <a:headEnd/>
          <a:tailEnd/>
        </a:ln>
        <a:scene3d>
          <a:camera prst="orthographicFront"/>
          <a:lightRig rig="threePt" dir="t"/>
        </a:scene3d>
        <a:sp3d prstMaterial="powder"/>
      </xdr:spPr>
      <xdr:txBody>
        <a:bodyPr vertOverflow="clip" wrap="square" lIns="27432" tIns="22860" rIns="27432" bIns="22860" anchor="ctr" upright="1"/>
        <a:lstStyle/>
        <a:p>
          <a:pPr algn="ctr" rtl="0">
            <a:defRPr sz="1000"/>
          </a:pPr>
          <a:fld id="{6E5A5A31-542F-492C-8F95-BA70DFB806A4}" type="TxLink">
            <a:rPr lang="en-US" sz="1050" b="0" i="0" u="none" strike="noStrike" baseline="0">
              <a:solidFill>
                <a:sysClr val="windowText" lastClr="000000"/>
              </a:solidFill>
              <a:latin typeface="Arial"/>
              <a:cs typeface="Arial"/>
            </a:rPr>
            <a:pPr algn="ctr" rtl="0">
              <a:defRPr sz="1000"/>
            </a:pPr>
            <a:t>Model Description</a:t>
          </a:fld>
          <a:endParaRPr lang="en-GB" sz="1400" b="0" i="0" u="none" strike="noStrike" baseline="0">
            <a:solidFill>
              <a:sysClr val="windowText" lastClr="000000"/>
            </a:solidFill>
            <a:latin typeface="Arial" pitchFamily="34" charset="0"/>
            <a:cs typeface="Arial" pitchFamily="34" charset="0"/>
          </a:endParaRPr>
        </a:p>
      </xdr:txBody>
    </xdr:sp>
    <xdr:clientData/>
  </xdr:twoCellAnchor>
  <xdr:twoCellAnchor>
    <xdr:from>
      <xdr:col>5</xdr:col>
      <xdr:colOff>201926</xdr:colOff>
      <xdr:row>17</xdr:row>
      <xdr:rowOff>161229</xdr:rowOff>
    </xdr:from>
    <xdr:to>
      <xdr:col>8</xdr:col>
      <xdr:colOff>459101</xdr:colOff>
      <xdr:row>19</xdr:row>
      <xdr:rowOff>143618</xdr:rowOff>
    </xdr:to>
    <xdr:sp macro="[0]!bttnc_mainmenu3" textlink="HEAD_parameters">
      <xdr:nvSpPr>
        <xdr:cNvPr id="15" name="AutoShape 7"/>
        <xdr:cNvSpPr>
          <a:spLocks noChangeArrowheads="1"/>
        </xdr:cNvSpPr>
      </xdr:nvSpPr>
      <xdr:spPr bwMode="auto">
        <a:xfrm>
          <a:off x="3232608" y="3399729"/>
          <a:ext cx="2075584" cy="363389"/>
        </a:xfrm>
        <a:prstGeom prst="roundRect">
          <a:avLst>
            <a:gd name="adj" fmla="val 16667"/>
          </a:avLst>
        </a:prstGeom>
        <a:gradFill>
          <a:gsLst>
            <a:gs pos="0">
              <a:srgbClr val="FDF8DA"/>
            </a:gs>
            <a:gs pos="50000">
              <a:srgbClr val="FDF8DA"/>
            </a:gs>
            <a:gs pos="100000">
              <a:srgbClr val="FDF8DA"/>
            </a:gs>
          </a:gsLst>
          <a:lin ang="5400000" scaled="0"/>
        </a:gradFill>
        <a:ln w="31750" cmpd="tri" algn="ctr">
          <a:gradFill>
            <a:gsLst>
              <a:gs pos="0">
                <a:srgbClr val="C62931"/>
              </a:gs>
              <a:gs pos="50000">
                <a:srgbClr val="C62931"/>
              </a:gs>
              <a:gs pos="100000">
                <a:srgbClr val="FDF8DA"/>
              </a:gs>
            </a:gsLst>
            <a:lin ang="2700000" scaled="0"/>
          </a:gradFill>
          <a:prstDash val="solid"/>
          <a:round/>
          <a:headEnd/>
          <a:tailEnd/>
        </a:ln>
        <a:scene3d>
          <a:camera prst="orthographicFront"/>
          <a:lightRig rig="threePt" dir="t"/>
        </a:scene3d>
        <a:sp3d prstMaterial="powder"/>
      </xdr:spPr>
      <xdr:txBody>
        <a:bodyPr vertOverflow="clip" wrap="square" lIns="27432" tIns="22860" rIns="27432" bIns="22860" anchor="ctr" upright="1"/>
        <a:lstStyle/>
        <a:p>
          <a:pPr algn="ctr" rtl="0">
            <a:defRPr sz="1000"/>
          </a:pPr>
          <a:fld id="{661D63BD-DD8C-4314-9379-65D634B8AF7F}" type="TxLink">
            <a:rPr lang="en-US" sz="1050" b="0" i="0" u="none" strike="noStrike" baseline="0">
              <a:solidFill>
                <a:sysClr val="windowText" lastClr="000000"/>
              </a:solidFill>
              <a:latin typeface="Arial"/>
              <a:cs typeface="Arial"/>
            </a:rPr>
            <a:pPr algn="ctr" rtl="0">
              <a:defRPr sz="1000"/>
            </a:pPr>
            <a:t>Parameters</a:t>
          </a:fld>
          <a:endParaRPr lang="en-GB" sz="1400" b="0" i="0" u="none" strike="noStrike" baseline="0">
            <a:solidFill>
              <a:sysClr val="windowText" lastClr="000000"/>
            </a:solidFill>
            <a:latin typeface="Arial" pitchFamily="34" charset="0"/>
            <a:cs typeface="Arial" pitchFamily="34" charset="0"/>
          </a:endParaRPr>
        </a:p>
      </xdr:txBody>
    </xdr:sp>
    <xdr:clientData/>
  </xdr:twoCellAnchor>
  <xdr:twoCellAnchor>
    <xdr:from>
      <xdr:col>5</xdr:col>
      <xdr:colOff>201926</xdr:colOff>
      <xdr:row>20</xdr:row>
      <xdr:rowOff>59397</xdr:rowOff>
    </xdr:from>
    <xdr:to>
      <xdr:col>8</xdr:col>
      <xdr:colOff>459101</xdr:colOff>
      <xdr:row>22</xdr:row>
      <xdr:rowOff>41786</xdr:rowOff>
    </xdr:to>
    <xdr:sp macro="[0]!bttnc_mainmenu4" textlink="HEAD_calculations">
      <xdr:nvSpPr>
        <xdr:cNvPr id="16" name="AutoShape 7"/>
        <xdr:cNvSpPr>
          <a:spLocks noChangeArrowheads="1"/>
        </xdr:cNvSpPr>
      </xdr:nvSpPr>
      <xdr:spPr bwMode="auto">
        <a:xfrm>
          <a:off x="3232608" y="3869397"/>
          <a:ext cx="2075584" cy="363389"/>
        </a:xfrm>
        <a:prstGeom prst="roundRect">
          <a:avLst>
            <a:gd name="adj" fmla="val 16667"/>
          </a:avLst>
        </a:prstGeom>
        <a:gradFill>
          <a:gsLst>
            <a:gs pos="0">
              <a:srgbClr val="FDF8DA"/>
            </a:gs>
            <a:gs pos="50000">
              <a:srgbClr val="FDF8DA"/>
            </a:gs>
            <a:gs pos="100000">
              <a:srgbClr val="FDF8DA"/>
            </a:gs>
          </a:gsLst>
          <a:lin ang="5400000" scaled="0"/>
        </a:gradFill>
        <a:ln w="31750" cmpd="tri" algn="ctr">
          <a:gradFill>
            <a:gsLst>
              <a:gs pos="0">
                <a:srgbClr val="C62931"/>
              </a:gs>
              <a:gs pos="50000">
                <a:srgbClr val="C62931"/>
              </a:gs>
              <a:gs pos="100000">
                <a:srgbClr val="FDF8DA"/>
              </a:gs>
            </a:gsLst>
            <a:lin ang="2700000" scaled="0"/>
          </a:gradFill>
          <a:prstDash val="solid"/>
          <a:round/>
          <a:headEnd/>
          <a:tailEnd/>
        </a:ln>
        <a:scene3d>
          <a:camera prst="orthographicFront"/>
          <a:lightRig rig="threePt" dir="t"/>
        </a:scene3d>
        <a:sp3d prstMaterial="powder"/>
      </xdr:spPr>
      <xdr:txBody>
        <a:bodyPr vertOverflow="clip" wrap="square" lIns="27432" tIns="22860" rIns="27432" bIns="22860" anchor="ctr" upright="1"/>
        <a:lstStyle/>
        <a:p>
          <a:pPr algn="ctr" rtl="0">
            <a:defRPr sz="1000"/>
          </a:pPr>
          <a:fld id="{7BC08E44-0272-4E62-96D8-19C3FBDD6E31}" type="TxLink">
            <a:rPr lang="en-US" sz="1050" b="0" i="0" u="none" strike="noStrike" baseline="0">
              <a:solidFill>
                <a:sysClr val="windowText" lastClr="000000"/>
              </a:solidFill>
              <a:latin typeface="Arial"/>
              <a:cs typeface="Arial"/>
            </a:rPr>
            <a:pPr algn="ctr" rtl="0">
              <a:defRPr sz="1000"/>
            </a:pPr>
            <a:t>Calculations</a:t>
          </a:fld>
          <a:endParaRPr lang="en-GB" sz="1400" b="0" i="0" u="none" strike="noStrike" baseline="0">
            <a:solidFill>
              <a:sysClr val="windowText" lastClr="000000"/>
            </a:solidFill>
            <a:latin typeface="Arial" pitchFamily="34" charset="0"/>
            <a:cs typeface="Arial" pitchFamily="34" charset="0"/>
          </a:endParaRPr>
        </a:p>
      </xdr:txBody>
    </xdr:sp>
    <xdr:clientData/>
  </xdr:twoCellAnchor>
  <xdr:twoCellAnchor>
    <xdr:from>
      <xdr:col>5</xdr:col>
      <xdr:colOff>201926</xdr:colOff>
      <xdr:row>22</xdr:row>
      <xdr:rowOff>148066</xdr:rowOff>
    </xdr:from>
    <xdr:to>
      <xdr:col>8</xdr:col>
      <xdr:colOff>459101</xdr:colOff>
      <xdr:row>24</xdr:row>
      <xdr:rowOff>130455</xdr:rowOff>
    </xdr:to>
    <xdr:sp macro="[0]!bttnc_mainmenu5" textlink="HEAD_results">
      <xdr:nvSpPr>
        <xdr:cNvPr id="17" name="AutoShape 7"/>
        <xdr:cNvSpPr>
          <a:spLocks noChangeArrowheads="1"/>
        </xdr:cNvSpPr>
      </xdr:nvSpPr>
      <xdr:spPr bwMode="auto">
        <a:xfrm>
          <a:off x="3232608" y="4339066"/>
          <a:ext cx="2075584" cy="363389"/>
        </a:xfrm>
        <a:prstGeom prst="roundRect">
          <a:avLst>
            <a:gd name="adj" fmla="val 16667"/>
          </a:avLst>
        </a:prstGeom>
        <a:gradFill>
          <a:gsLst>
            <a:gs pos="0">
              <a:srgbClr val="FDF8DA"/>
            </a:gs>
            <a:gs pos="50000">
              <a:srgbClr val="FDF8DA"/>
            </a:gs>
            <a:gs pos="100000">
              <a:srgbClr val="FDF8DA"/>
            </a:gs>
          </a:gsLst>
          <a:lin ang="5400000" scaled="0"/>
        </a:gradFill>
        <a:ln w="31750" cmpd="tri" algn="ctr">
          <a:gradFill>
            <a:gsLst>
              <a:gs pos="0">
                <a:srgbClr val="C62931"/>
              </a:gs>
              <a:gs pos="50000">
                <a:srgbClr val="C62931"/>
              </a:gs>
              <a:gs pos="100000">
                <a:srgbClr val="FDF8DA"/>
              </a:gs>
            </a:gsLst>
            <a:lin ang="2700000" scaled="0"/>
          </a:gradFill>
          <a:prstDash val="solid"/>
          <a:round/>
          <a:headEnd/>
          <a:tailEnd/>
        </a:ln>
        <a:scene3d>
          <a:camera prst="orthographicFront"/>
          <a:lightRig rig="threePt" dir="t"/>
        </a:scene3d>
        <a:sp3d prstMaterial="powder"/>
      </xdr:spPr>
      <xdr:txBody>
        <a:bodyPr vertOverflow="clip" wrap="square" lIns="27432" tIns="22860" rIns="27432" bIns="22860" anchor="ctr" upright="1"/>
        <a:lstStyle/>
        <a:p>
          <a:pPr algn="ctr" rtl="0">
            <a:defRPr sz="1000"/>
          </a:pPr>
          <a:fld id="{2839C401-2BEB-4309-99DE-EAC4CD000581}" type="TxLink">
            <a:rPr lang="en-US" sz="1050" b="0" i="0" u="none" strike="noStrike" baseline="0">
              <a:solidFill>
                <a:sysClr val="windowText" lastClr="000000"/>
              </a:solidFill>
              <a:latin typeface="Arial"/>
              <a:cs typeface="Arial"/>
            </a:rPr>
            <a:pPr algn="ctr" rtl="0">
              <a:defRPr sz="1000"/>
            </a:pPr>
            <a:t>Results</a:t>
          </a:fld>
          <a:endParaRPr lang="en-GB" sz="1400" b="0" i="0" u="none" strike="noStrike" baseline="0">
            <a:solidFill>
              <a:sysClr val="windowText" lastClr="000000"/>
            </a:solidFill>
            <a:latin typeface="Arial" pitchFamily="34" charset="0"/>
            <a:cs typeface="Arial" pitchFamily="34" charset="0"/>
          </a:endParaRPr>
        </a:p>
      </xdr:txBody>
    </xdr:sp>
    <xdr:clientData/>
  </xdr:twoCellAnchor>
  <xdr:twoCellAnchor>
    <xdr:from>
      <xdr:col>5</xdr:col>
      <xdr:colOff>201926</xdr:colOff>
      <xdr:row>12</xdr:row>
      <xdr:rowOff>174393</xdr:rowOff>
    </xdr:from>
    <xdr:to>
      <xdr:col>8</xdr:col>
      <xdr:colOff>459101</xdr:colOff>
      <xdr:row>14</xdr:row>
      <xdr:rowOff>156782</xdr:rowOff>
    </xdr:to>
    <xdr:sp macro="[0]!bttnc_mainmenu6" textlink="HEAD_controls">
      <xdr:nvSpPr>
        <xdr:cNvPr id="21" name="AutoShape 7"/>
        <xdr:cNvSpPr>
          <a:spLocks noChangeArrowheads="1"/>
        </xdr:cNvSpPr>
      </xdr:nvSpPr>
      <xdr:spPr bwMode="auto">
        <a:xfrm>
          <a:off x="3232608" y="2460393"/>
          <a:ext cx="2075584" cy="363389"/>
        </a:xfrm>
        <a:prstGeom prst="roundRect">
          <a:avLst>
            <a:gd name="adj" fmla="val 16667"/>
          </a:avLst>
        </a:prstGeom>
        <a:gradFill>
          <a:gsLst>
            <a:gs pos="0">
              <a:srgbClr val="FDF8DA"/>
            </a:gs>
            <a:gs pos="50000">
              <a:srgbClr val="FDF8DA"/>
            </a:gs>
            <a:gs pos="100000">
              <a:srgbClr val="FDF8DA"/>
            </a:gs>
          </a:gsLst>
          <a:lin ang="5400000" scaled="0"/>
        </a:gradFill>
        <a:ln w="31750" cmpd="tri" algn="ctr">
          <a:gradFill>
            <a:gsLst>
              <a:gs pos="0">
                <a:srgbClr val="C62931"/>
              </a:gs>
              <a:gs pos="50000">
                <a:srgbClr val="C62931"/>
              </a:gs>
              <a:gs pos="100000">
                <a:srgbClr val="FDF8DA"/>
              </a:gs>
            </a:gsLst>
            <a:lin ang="2700000" scaled="0"/>
          </a:gradFill>
          <a:prstDash val="solid"/>
          <a:round/>
          <a:headEnd/>
          <a:tailEnd/>
        </a:ln>
        <a:scene3d>
          <a:camera prst="orthographicFront"/>
          <a:lightRig rig="threePt" dir="t"/>
        </a:scene3d>
        <a:sp3d prstMaterial="powder"/>
      </xdr:spPr>
      <xdr:txBody>
        <a:bodyPr vertOverflow="clip" wrap="square" lIns="27432" tIns="22860" rIns="27432" bIns="22860" anchor="ctr" upright="1"/>
        <a:lstStyle/>
        <a:p>
          <a:pPr algn="ctr" rtl="0">
            <a:defRPr sz="1000"/>
          </a:pPr>
          <a:fld id="{B464E5F1-9566-4097-BBA5-2350DA275EAB}" type="TxLink">
            <a:rPr lang="en-US" sz="1000" b="0" i="0" u="none" strike="noStrike" baseline="0">
              <a:solidFill>
                <a:sysClr val="windowText" lastClr="000000"/>
              </a:solidFill>
              <a:latin typeface="Arial"/>
              <a:cs typeface="Arial"/>
            </a:rPr>
            <a:pPr algn="ctr" rtl="0">
              <a:defRPr sz="1000"/>
            </a:pPr>
            <a:t>Controls</a:t>
          </a:fld>
          <a:endParaRPr lang="en-GB" sz="1400" b="0" i="0" u="none" strike="noStrike" baseline="0">
            <a:solidFill>
              <a:sysClr val="windowText" lastClr="000000"/>
            </a:solidFill>
            <a:latin typeface="Arial" pitchFamily="34" charset="0"/>
            <a:cs typeface="Arial" pitchFamily="34" charset="0"/>
          </a:endParaRPr>
        </a:p>
      </xdr:txBody>
    </xdr:sp>
    <xdr:clientData/>
  </xdr:twoCellAnchor>
  <xdr:twoCellAnchor>
    <xdr:from>
      <xdr:col>11</xdr:col>
      <xdr:colOff>432955</xdr:colOff>
      <xdr:row>25</xdr:row>
      <xdr:rowOff>181841</xdr:rowOff>
    </xdr:from>
    <xdr:to>
      <xdr:col>14</xdr:col>
      <xdr:colOff>101923</xdr:colOff>
      <xdr:row>30</xdr:row>
      <xdr:rowOff>24730</xdr:rowOff>
    </xdr:to>
    <xdr:sp macro="" textlink="">
      <xdr:nvSpPr>
        <xdr:cNvPr id="18" name="object 32"/>
        <xdr:cNvSpPr/>
      </xdr:nvSpPr>
      <xdr:spPr>
        <a:xfrm>
          <a:off x="7100455" y="4944341"/>
          <a:ext cx="1487377" cy="795389"/>
        </a:xfrm>
        <a:prstGeom prst="rect">
          <a:avLst/>
        </a:prstGeom>
        <a:blipFill>
          <a:blip xmlns:r="http://schemas.openxmlformats.org/officeDocument/2006/relationships" r:embed="rId4" cstate="print"/>
          <a:stretch>
            <a:fillRect/>
          </a:stretch>
        </a:blipFill>
      </xdr:spPr>
      <xdr:txBody>
        <a:bodyPr wrap="square" lIns="0" tIns="0" rIns="0" bIns="0"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9</xdr:row>
      <xdr:rowOff>0</xdr:rowOff>
    </xdr:from>
    <xdr:to>
      <xdr:col>9</xdr:col>
      <xdr:colOff>19843</xdr:colOff>
      <xdr:row>21</xdr:row>
      <xdr:rowOff>58208</xdr:rowOff>
    </xdr:to>
    <xdr:pic>
      <xdr:nvPicPr>
        <xdr:cNvPr id="23" name="Picture 2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32031" y="2155031"/>
          <a:ext cx="10953750" cy="5595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0</xdr:col>
      <xdr:colOff>0</xdr:colOff>
      <xdr:row>0</xdr:row>
      <xdr:rowOff>50800</xdr:rowOff>
    </xdr:from>
    <xdr:to>
      <xdr:col>4</xdr:col>
      <xdr:colOff>5420255</xdr:colOff>
      <xdr:row>3</xdr:row>
      <xdr:rowOff>265</xdr:rowOff>
    </xdr:to>
    <xdr:grpSp>
      <xdr:nvGrpSpPr>
        <xdr:cNvPr id="58" name="Group 57"/>
        <xdr:cNvGrpSpPr/>
      </xdr:nvGrpSpPr>
      <xdr:grpSpPr>
        <a:xfrm>
          <a:off x="0" y="50800"/>
          <a:ext cx="14670088" cy="976048"/>
          <a:chOff x="0" y="0"/>
          <a:chExt cx="14670088" cy="976048"/>
        </a:xfrm>
      </xdr:grpSpPr>
      <xdr:grpSp>
        <xdr:nvGrpSpPr>
          <xdr:cNvPr id="24" name="img_Header"/>
          <xdr:cNvGrpSpPr/>
        </xdr:nvGrpSpPr>
        <xdr:grpSpPr>
          <a:xfrm>
            <a:off x="0" y="0"/>
            <a:ext cx="14670088" cy="976048"/>
            <a:chOff x="9525" y="66676"/>
            <a:chExt cx="14658975" cy="983349"/>
          </a:xfrm>
        </xdr:grpSpPr>
        <xdr:grpSp>
          <xdr:nvGrpSpPr>
            <xdr:cNvPr id="25" name="Group 24"/>
            <xdr:cNvGrpSpPr/>
          </xdr:nvGrpSpPr>
          <xdr:grpSpPr>
            <a:xfrm>
              <a:off x="9525" y="457200"/>
              <a:ext cx="14658975" cy="592825"/>
              <a:chOff x="9525" y="390525"/>
              <a:chExt cx="14658975" cy="592825"/>
            </a:xfrm>
          </xdr:grpSpPr>
          <xdr:grpSp>
            <xdr:nvGrpSpPr>
              <xdr:cNvPr id="27" name="Group 26"/>
              <xdr:cNvGrpSpPr/>
            </xdr:nvGrpSpPr>
            <xdr:grpSpPr>
              <a:xfrm>
                <a:off x="9525" y="390525"/>
                <a:ext cx="14658975" cy="592825"/>
                <a:chOff x="9525" y="390525"/>
                <a:chExt cx="14658975" cy="592825"/>
              </a:xfrm>
            </xdr:grpSpPr>
            <xdr:pic macro="[0]!bttnc_topribbon2">
              <xdr:nvPicPr>
                <xdr:cNvPr id="34" name="Picture 33" descr="navbar copy.png"/>
                <xdr:cNvPicPr>
                  <a:picLocks noChangeAspect="1"/>
                </xdr:cNvPicPr>
              </xdr:nvPicPr>
              <xdr:blipFill>
                <a:blip xmlns:r="http://schemas.openxmlformats.org/officeDocument/2006/relationships" r:embed="rId2"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35"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36"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37"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38"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39"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0"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1"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3" name="Straight Connector 32"/>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26" name="Rectangle 25"/>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46"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48"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57" name="Group 56"/>
          <xdr:cNvGrpSpPr/>
        </xdr:nvGrpSpPr>
        <xdr:grpSpPr>
          <a:xfrm>
            <a:off x="1160178" y="539506"/>
            <a:ext cx="6170836" cy="258723"/>
            <a:chOff x="1244844" y="1439089"/>
            <a:chExt cx="6170836" cy="258723"/>
          </a:xfrm>
        </xdr:grpSpPr>
        <xdr:cxnSp macro="">
          <xdr:nvCxnSpPr>
            <xdr:cNvPr id="51" name="Straight Connector 50"/>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2" name="Straight Connector 51"/>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3" name="Straight Connector 52"/>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4" name="Straight Connector 53"/>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5" name="Straight Connector 54"/>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6" name="Straight Connector 55"/>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50800</xdr:rowOff>
    </xdr:from>
    <xdr:to>
      <xdr:col>13</xdr:col>
      <xdr:colOff>547952</xdr:colOff>
      <xdr:row>3</xdr:row>
      <xdr:rowOff>265</xdr:rowOff>
    </xdr:to>
    <xdr:grpSp>
      <xdr:nvGrpSpPr>
        <xdr:cNvPr id="23" name="Group 22"/>
        <xdr:cNvGrpSpPr/>
      </xdr:nvGrpSpPr>
      <xdr:grpSpPr>
        <a:xfrm>
          <a:off x="0" y="50800"/>
          <a:ext cx="14676702" cy="976048"/>
          <a:chOff x="0" y="0"/>
          <a:chExt cx="14670088" cy="976048"/>
        </a:xfrm>
      </xdr:grpSpPr>
      <xdr:grpSp>
        <xdr:nvGrpSpPr>
          <xdr:cNvPr id="24" name="img_Header"/>
          <xdr:cNvGrpSpPr/>
        </xdr:nvGrpSpPr>
        <xdr:grpSpPr>
          <a:xfrm>
            <a:off x="0" y="0"/>
            <a:ext cx="14670088" cy="976048"/>
            <a:chOff x="9525" y="66676"/>
            <a:chExt cx="14658975" cy="983349"/>
          </a:xfrm>
        </xdr:grpSpPr>
        <xdr:grpSp>
          <xdr:nvGrpSpPr>
            <xdr:cNvPr id="34" name="Group 33"/>
            <xdr:cNvGrpSpPr/>
          </xdr:nvGrpSpPr>
          <xdr:grpSpPr>
            <a:xfrm>
              <a:off x="9525" y="457200"/>
              <a:ext cx="14658975" cy="592825"/>
              <a:chOff x="9525" y="390525"/>
              <a:chExt cx="14658975" cy="592825"/>
            </a:xfrm>
          </xdr:grpSpPr>
          <xdr:grpSp>
            <xdr:nvGrpSpPr>
              <xdr:cNvPr id="36" name="Group 35"/>
              <xdr:cNvGrpSpPr/>
            </xdr:nvGrpSpPr>
            <xdr:grpSpPr>
              <a:xfrm>
                <a:off x="9525" y="390525"/>
                <a:ext cx="14658975" cy="592825"/>
                <a:chOff x="9525" y="390525"/>
                <a:chExt cx="14658975" cy="592825"/>
              </a:xfrm>
            </xdr:grpSpPr>
            <xdr:pic macro="[0]!bttnc_topribbon2">
              <xdr:nvPicPr>
                <xdr:cNvPr id="38" name="Picture 37"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39"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40"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1"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2"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3"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4"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5"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7" name="Straight Connector 36"/>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5" name="Rectangle 34"/>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5"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6"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27" name="Group 26"/>
          <xdr:cNvGrpSpPr/>
        </xdr:nvGrpSpPr>
        <xdr:grpSpPr>
          <a:xfrm>
            <a:off x="1160178" y="539506"/>
            <a:ext cx="6170836" cy="258723"/>
            <a:chOff x="1244844" y="1439089"/>
            <a:chExt cx="6170836" cy="258723"/>
          </a:xfrm>
        </xdr:grpSpPr>
        <xdr:cxnSp macro="">
          <xdr:nvCxnSpPr>
            <xdr:cNvPr id="28" name="Straight Connector 27"/>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3" name="Straight Connector 32"/>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854075</xdr:colOff>
      <xdr:row>1</xdr:row>
      <xdr:rowOff>38100</xdr:rowOff>
    </xdr:from>
    <xdr:to>
      <xdr:col>1</xdr:col>
      <xdr:colOff>2289175</xdr:colOff>
      <xdr:row>5</xdr:row>
      <xdr:rowOff>57150</xdr:rowOff>
    </xdr:to>
    <xdr:sp macro="[0]!bttnc_sub_inputs2" textlink="SUBHEAD_param">
      <xdr:nvSpPr>
        <xdr:cNvPr id="41" name="Rounded Rectangle 40"/>
        <xdr:cNvSpPr/>
      </xdr:nvSpPr>
      <xdr:spPr bwMode="auto">
        <a:xfrm flipV="1">
          <a:off x="14636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12753BFF-7FAB-4892-B296-E66C000C9AEC}" type="TxLink">
            <a:rPr lang="en-US" sz="1200" b="0" i="0" u="none" strike="noStrike">
              <a:solidFill>
                <a:srgbClr val="FFFFFF"/>
              </a:solidFill>
              <a:effectLst/>
              <a:latin typeface="Arial" panose="020B0604020202020204" pitchFamily="34" charset="0"/>
              <a:cs typeface="Arial"/>
            </a:rPr>
            <a:pPr algn="ctr"/>
            <a:t>Parameters</a:t>
          </a:fld>
          <a:endParaRPr lang="en-GB" sz="1100" b="0">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28575</xdr:colOff>
      <xdr:row>1</xdr:row>
      <xdr:rowOff>158750</xdr:rowOff>
    </xdr:from>
    <xdr:to>
      <xdr:col>1</xdr:col>
      <xdr:colOff>854075</xdr:colOff>
      <xdr:row>5</xdr:row>
      <xdr:rowOff>177800</xdr:rowOff>
    </xdr:to>
    <xdr:sp macro="[0]!bttnc_sub_inputs1" textlink="SUBHEAD_input">
      <xdr:nvSpPr>
        <xdr:cNvPr id="42" name="Rounded Rectangle 41"/>
        <xdr:cNvSpPr/>
      </xdr:nvSpPr>
      <xdr:spPr bwMode="auto">
        <a:xfrm flipV="1">
          <a:off x="28575" y="854075"/>
          <a:ext cx="1435100" cy="723900"/>
        </a:xfrm>
        <a:prstGeom prst="roundRect">
          <a:avLst>
            <a:gd name="adj" fmla="val 10000"/>
          </a:avLst>
        </a:prstGeom>
        <a:solidFill>
          <a:srgbClr val="C62931"/>
        </a:solidFill>
        <a:ln w="19050" cap="flat" cmpd="sng" algn="ctr">
          <a:solidFill>
            <a:srgbClr val="081627"/>
          </a:solidFill>
          <a:prstDash val="solid"/>
          <a:round/>
          <a:headEnd type="none" w="med" len="med"/>
          <a:tailEnd type="none" w="med" len="med"/>
        </a:ln>
        <a:effectLst>
          <a:outerShdw blurRad="50800" dist="38100" dir="5400000" algn="t" rotWithShape="0">
            <a:prstClr val="black">
              <a:alpha val="40000"/>
            </a:prstClr>
          </a:outerShdw>
        </a:effectLst>
      </xdr:spPr>
      <xdr:txBody>
        <a:bodyPr vertOverflow="clip" wrap="square" lIns="27432" tIns="22860" rIns="27432" bIns="22860" rtlCol="0" anchor="b" upright="1"/>
        <a:lstStyle/>
        <a:p>
          <a:pPr algn="ctr"/>
          <a:fld id="{B9EEE06F-3B6D-41E4-A16E-245EC5F772E2}" type="TxLink">
            <a:rPr lang="en-US" sz="1200" b="1" i="0" u="none" strike="noStrike">
              <a:solidFill>
                <a:srgbClr val="FFFFFF"/>
              </a:solidFill>
              <a:effectLst/>
              <a:latin typeface="Arial" panose="020B0604020202020204" pitchFamily="34" charset="0"/>
              <a:cs typeface="Arial"/>
            </a:rPr>
            <a:pPr algn="ctr"/>
            <a:t>Input Data</a:t>
          </a:fld>
          <a:endParaRPr lang="en-GB" sz="1050" b="1">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0</xdr:colOff>
      <xdr:row>0</xdr:row>
      <xdr:rowOff>50800</xdr:rowOff>
    </xdr:from>
    <xdr:to>
      <xdr:col>6</xdr:col>
      <xdr:colOff>551921</xdr:colOff>
      <xdr:row>3</xdr:row>
      <xdr:rowOff>265</xdr:rowOff>
    </xdr:to>
    <xdr:grpSp>
      <xdr:nvGrpSpPr>
        <xdr:cNvPr id="29" name="Group 28"/>
        <xdr:cNvGrpSpPr/>
      </xdr:nvGrpSpPr>
      <xdr:grpSpPr>
        <a:xfrm>
          <a:off x="0" y="50800"/>
          <a:ext cx="14670088" cy="976048"/>
          <a:chOff x="0" y="0"/>
          <a:chExt cx="14670088" cy="976048"/>
        </a:xfrm>
      </xdr:grpSpPr>
      <xdr:grpSp>
        <xdr:nvGrpSpPr>
          <xdr:cNvPr id="44" name="img_Header"/>
          <xdr:cNvGrpSpPr/>
        </xdr:nvGrpSpPr>
        <xdr:grpSpPr>
          <a:xfrm>
            <a:off x="0" y="0"/>
            <a:ext cx="14670088" cy="976048"/>
            <a:chOff x="9525" y="66676"/>
            <a:chExt cx="14658975" cy="983349"/>
          </a:xfrm>
        </xdr:grpSpPr>
        <xdr:grpSp>
          <xdr:nvGrpSpPr>
            <xdr:cNvPr id="54" name="Group 53"/>
            <xdr:cNvGrpSpPr/>
          </xdr:nvGrpSpPr>
          <xdr:grpSpPr>
            <a:xfrm>
              <a:off x="9525" y="457200"/>
              <a:ext cx="14658975" cy="592825"/>
              <a:chOff x="9525" y="390525"/>
              <a:chExt cx="14658975" cy="592825"/>
            </a:xfrm>
          </xdr:grpSpPr>
          <xdr:grpSp>
            <xdr:nvGrpSpPr>
              <xdr:cNvPr id="56" name="Group 55"/>
              <xdr:cNvGrpSpPr/>
            </xdr:nvGrpSpPr>
            <xdr:grpSpPr>
              <a:xfrm>
                <a:off x="9525" y="390525"/>
                <a:ext cx="14658975" cy="592825"/>
                <a:chOff x="9525" y="390525"/>
                <a:chExt cx="14658975" cy="592825"/>
              </a:xfrm>
            </xdr:grpSpPr>
            <xdr:pic macro="[0]!bttnc_topribbon2">
              <xdr:nvPicPr>
                <xdr:cNvPr id="58" name="Picture 57"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59"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60"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61"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62"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63"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64"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65"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57" name="Straight Connector 56"/>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55" name="Rectangle 54"/>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45"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46"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47" name="Group 46"/>
          <xdr:cNvGrpSpPr/>
        </xdr:nvGrpSpPr>
        <xdr:grpSpPr>
          <a:xfrm>
            <a:off x="1160178" y="539506"/>
            <a:ext cx="6170836" cy="258723"/>
            <a:chOff x="1244844" y="1439089"/>
            <a:chExt cx="6170836" cy="258723"/>
          </a:xfrm>
        </xdr:grpSpPr>
        <xdr:cxnSp macro="">
          <xdr:nvCxnSpPr>
            <xdr:cNvPr id="48" name="Straight Connector 47"/>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49" name="Straight Connector 48"/>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0" name="Straight Connector 49"/>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1" name="Straight Connector 50"/>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2" name="Straight Connector 51"/>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53" name="Straight Connector 52"/>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2</xdr:col>
      <xdr:colOff>244475</xdr:colOff>
      <xdr:row>1</xdr:row>
      <xdr:rowOff>38100</xdr:rowOff>
    </xdr:from>
    <xdr:to>
      <xdr:col>4</xdr:col>
      <xdr:colOff>12700</xdr:colOff>
      <xdr:row>4</xdr:row>
      <xdr:rowOff>247650</xdr:rowOff>
    </xdr:to>
    <xdr:sp macro="[0]!bttnc_sub_calc2" textlink="SUBHEAD_calc2">
      <xdr:nvSpPr>
        <xdr:cNvPr id="2" name="Rounded Rectangle 1"/>
        <xdr:cNvSpPr/>
      </xdr:nvSpPr>
      <xdr:spPr bwMode="auto">
        <a:xfrm flipV="1">
          <a:off x="14636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3AD01364-C8D0-4728-9C07-A83C682E8218}" type="TxLink">
            <a:rPr lang="en-US" sz="1200" b="0" i="0" u="none" strike="noStrike">
              <a:solidFill>
                <a:srgbClr val="FFFFFF"/>
              </a:solidFill>
              <a:effectLst/>
              <a:latin typeface="Arial" panose="020B0604020202020204" pitchFamily="34" charset="0"/>
              <a:cs typeface="Arial"/>
            </a:rPr>
            <a:pPr algn="ctr"/>
            <a:t>Calculations Tx2</a:t>
          </a:fld>
          <a:endParaRPr lang="en-GB" sz="1100" b="0">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28575</xdr:colOff>
      <xdr:row>1</xdr:row>
      <xdr:rowOff>158750</xdr:rowOff>
    </xdr:from>
    <xdr:to>
      <xdr:col>2</xdr:col>
      <xdr:colOff>244475</xdr:colOff>
      <xdr:row>5</xdr:row>
      <xdr:rowOff>103716</xdr:rowOff>
    </xdr:to>
    <xdr:sp macro="[0]!bttnc_sub_calc1" textlink="SUBHEAD_calc1">
      <xdr:nvSpPr>
        <xdr:cNvPr id="3" name="Rounded Rectangle 2"/>
        <xdr:cNvSpPr/>
      </xdr:nvSpPr>
      <xdr:spPr bwMode="auto">
        <a:xfrm flipV="1">
          <a:off x="28575" y="854075"/>
          <a:ext cx="1435100" cy="723900"/>
        </a:xfrm>
        <a:prstGeom prst="roundRect">
          <a:avLst>
            <a:gd name="adj" fmla="val 10000"/>
          </a:avLst>
        </a:prstGeom>
        <a:solidFill>
          <a:srgbClr val="C62931"/>
        </a:solidFill>
        <a:ln w="19050" cap="flat" cmpd="sng" algn="ctr">
          <a:solidFill>
            <a:srgbClr val="081627"/>
          </a:solidFill>
          <a:prstDash val="solid"/>
          <a:round/>
          <a:headEnd type="none" w="med" len="med"/>
          <a:tailEnd type="none" w="med" len="med"/>
        </a:ln>
        <a:effectLst>
          <a:outerShdw blurRad="50800" dist="38100" dir="5400000" algn="t" rotWithShape="0">
            <a:prstClr val="black">
              <a:alpha val="40000"/>
            </a:prstClr>
          </a:outerShdw>
        </a:effectLst>
      </xdr:spPr>
      <xdr:txBody>
        <a:bodyPr vertOverflow="clip" wrap="square" lIns="27432" tIns="22860" rIns="27432" bIns="22860" rtlCol="0" anchor="b" upright="1"/>
        <a:lstStyle/>
        <a:p>
          <a:pPr algn="ctr"/>
          <a:fld id="{B644695E-11CB-4C52-92D6-CB417FE4CB6B}" type="TxLink">
            <a:rPr lang="en-US" sz="1200" b="1" i="0" u="none" strike="noStrike">
              <a:solidFill>
                <a:srgbClr val="FFFFFF"/>
              </a:solidFill>
              <a:effectLst/>
              <a:latin typeface="Arial" panose="020B0604020202020204" pitchFamily="34" charset="0"/>
              <a:cs typeface="Arial"/>
            </a:rPr>
            <a:pPr algn="ctr"/>
            <a:t>Calculations Tx1</a:t>
          </a:fld>
          <a:endParaRPr lang="en-GB" sz="1050" b="1">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0</xdr:colOff>
      <xdr:row>0</xdr:row>
      <xdr:rowOff>50800</xdr:rowOff>
    </xdr:from>
    <xdr:to>
      <xdr:col>14</xdr:col>
      <xdr:colOff>499005</xdr:colOff>
      <xdr:row>3</xdr:row>
      <xdr:rowOff>265</xdr:rowOff>
    </xdr:to>
    <xdr:grpSp>
      <xdr:nvGrpSpPr>
        <xdr:cNvPr id="22" name="Group 21"/>
        <xdr:cNvGrpSpPr/>
      </xdr:nvGrpSpPr>
      <xdr:grpSpPr>
        <a:xfrm>
          <a:off x="0" y="50800"/>
          <a:ext cx="14670088" cy="976048"/>
          <a:chOff x="0" y="0"/>
          <a:chExt cx="14670088" cy="976048"/>
        </a:xfrm>
      </xdr:grpSpPr>
      <xdr:grpSp>
        <xdr:nvGrpSpPr>
          <xdr:cNvPr id="23" name="img_Header"/>
          <xdr:cNvGrpSpPr/>
        </xdr:nvGrpSpPr>
        <xdr:grpSpPr>
          <a:xfrm>
            <a:off x="0" y="0"/>
            <a:ext cx="14670088" cy="976048"/>
            <a:chOff x="9525" y="66676"/>
            <a:chExt cx="14658975" cy="983349"/>
          </a:xfrm>
        </xdr:grpSpPr>
        <xdr:grpSp>
          <xdr:nvGrpSpPr>
            <xdr:cNvPr id="33" name="Group 32"/>
            <xdr:cNvGrpSpPr/>
          </xdr:nvGrpSpPr>
          <xdr:grpSpPr>
            <a:xfrm>
              <a:off x="9525" y="457200"/>
              <a:ext cx="14658975" cy="592825"/>
              <a:chOff x="9525" y="390525"/>
              <a:chExt cx="14658975" cy="592825"/>
            </a:xfrm>
          </xdr:grpSpPr>
          <xdr:grpSp>
            <xdr:nvGrpSpPr>
              <xdr:cNvPr id="35" name="Group 34"/>
              <xdr:cNvGrpSpPr/>
            </xdr:nvGrpSpPr>
            <xdr:grpSpPr>
              <a:xfrm>
                <a:off x="9525" y="390525"/>
                <a:ext cx="14658975" cy="592825"/>
                <a:chOff x="9525" y="390525"/>
                <a:chExt cx="14658975" cy="592825"/>
              </a:xfrm>
            </xdr:grpSpPr>
            <xdr:pic macro="[0]!bttnc_topribbon2">
              <xdr:nvPicPr>
                <xdr:cNvPr id="37" name="Picture 36"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38"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39"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0"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1"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2"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3"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4"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6" name="Straight Connector 35"/>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4" name="Rectangle 33"/>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4"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5"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26" name="Group 25"/>
          <xdr:cNvGrpSpPr/>
        </xdr:nvGrpSpPr>
        <xdr:grpSpPr>
          <a:xfrm>
            <a:off x="1160178" y="539506"/>
            <a:ext cx="6170836" cy="258723"/>
            <a:chOff x="1244844" y="1439089"/>
            <a:chExt cx="6170836" cy="258723"/>
          </a:xfrm>
        </xdr:grpSpPr>
        <xdr:cxnSp macro="">
          <xdr:nvCxnSpPr>
            <xdr:cNvPr id="27" name="Straight Connector 26"/>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8" name="Straight Connector 27"/>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28575</xdr:colOff>
      <xdr:row>1</xdr:row>
      <xdr:rowOff>38100</xdr:rowOff>
    </xdr:from>
    <xdr:to>
      <xdr:col>2</xdr:col>
      <xdr:colOff>244475</xdr:colOff>
      <xdr:row>4</xdr:row>
      <xdr:rowOff>247650</xdr:rowOff>
    </xdr:to>
    <xdr:sp macro="[0]!bttnc_sub_calc1" textlink="SUBHEAD_calc1">
      <xdr:nvSpPr>
        <xdr:cNvPr id="3" name="Rounded Rectangle 2"/>
        <xdr:cNvSpPr/>
      </xdr:nvSpPr>
      <xdr:spPr bwMode="auto">
        <a:xfrm flipV="1">
          <a:off x="285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8A2937DF-6D41-43B5-995B-EC872F5C664A}" type="TxLink">
            <a:rPr lang="en-US" sz="1200" b="0" i="0" u="none" strike="noStrike">
              <a:solidFill>
                <a:srgbClr val="FFFFFF"/>
              </a:solidFill>
              <a:effectLst/>
              <a:latin typeface="Arial" panose="020B0604020202020204" pitchFamily="34" charset="0"/>
              <a:cs typeface="Arial"/>
            </a:rPr>
            <a:pPr algn="ctr"/>
            <a:t>Calculations Tx1</a:t>
          </a:fld>
          <a:endParaRPr lang="en-GB" sz="1050" b="0">
            <a:solidFill>
              <a:schemeClr val="bg1"/>
            </a:solidFill>
            <a:effectLst/>
            <a:latin typeface="Arial" panose="020B0604020202020204" pitchFamily="34" charset="0"/>
            <a:cs typeface="Arial" pitchFamily="34" charset="0"/>
          </a:endParaRPr>
        </a:p>
      </xdr:txBody>
    </xdr:sp>
    <xdr:clientData/>
  </xdr:twoCellAnchor>
  <xdr:twoCellAnchor editAs="absolute">
    <xdr:from>
      <xdr:col>2</xdr:col>
      <xdr:colOff>244475</xdr:colOff>
      <xdr:row>1</xdr:row>
      <xdr:rowOff>158750</xdr:rowOff>
    </xdr:from>
    <xdr:to>
      <xdr:col>4</xdr:col>
      <xdr:colOff>12700</xdr:colOff>
      <xdr:row>5</xdr:row>
      <xdr:rowOff>103716</xdr:rowOff>
    </xdr:to>
    <xdr:sp macro="[0]!bttnc_sub_calc2" textlink="SUBHEAD_calc2">
      <xdr:nvSpPr>
        <xdr:cNvPr id="2" name="Rounded Rectangle 1"/>
        <xdr:cNvSpPr/>
      </xdr:nvSpPr>
      <xdr:spPr bwMode="auto">
        <a:xfrm flipV="1">
          <a:off x="1463675" y="854075"/>
          <a:ext cx="1435100" cy="723900"/>
        </a:xfrm>
        <a:prstGeom prst="roundRect">
          <a:avLst>
            <a:gd name="adj" fmla="val 10000"/>
          </a:avLst>
        </a:prstGeom>
        <a:solidFill>
          <a:srgbClr val="C62931"/>
        </a:solidFill>
        <a:ln w="19050" cap="flat" cmpd="sng" algn="ctr">
          <a:solidFill>
            <a:srgbClr val="081627"/>
          </a:solidFill>
          <a:prstDash val="solid"/>
          <a:round/>
          <a:headEnd type="none" w="med" len="med"/>
          <a:tailEnd type="none" w="med" len="med"/>
        </a:ln>
        <a:effectLst>
          <a:outerShdw blurRad="50800" dist="38100" dir="5400000" algn="t" rotWithShape="0">
            <a:prstClr val="black">
              <a:alpha val="40000"/>
            </a:prstClr>
          </a:outerShdw>
        </a:effectLst>
        <a:extLst/>
      </xdr:spPr>
      <xdr:txBody>
        <a:bodyPr vertOverflow="clip" wrap="square" lIns="27432" tIns="22860" rIns="27432" bIns="22860" rtlCol="0" anchor="b" upright="1"/>
        <a:lstStyle/>
        <a:p>
          <a:pPr algn="ctr"/>
          <a:fld id="{07B46323-2BE7-474E-ADAA-4B4EF08FD0D6}" type="TxLink">
            <a:rPr lang="en-US" sz="1200" b="1" i="0" u="none" strike="noStrike">
              <a:solidFill>
                <a:srgbClr val="FFFFFF"/>
              </a:solidFill>
              <a:effectLst/>
              <a:latin typeface="Arial" panose="020B0604020202020204" pitchFamily="34" charset="0"/>
              <a:cs typeface="Arial"/>
            </a:rPr>
            <a:pPr algn="ctr"/>
            <a:t>Calculations Tx2</a:t>
          </a:fld>
          <a:endParaRPr lang="en-GB" sz="1100" b="1">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0</xdr:colOff>
      <xdr:row>0</xdr:row>
      <xdr:rowOff>50800</xdr:rowOff>
    </xdr:from>
    <xdr:to>
      <xdr:col>14</xdr:col>
      <xdr:colOff>636588</xdr:colOff>
      <xdr:row>3</xdr:row>
      <xdr:rowOff>265</xdr:rowOff>
    </xdr:to>
    <xdr:grpSp>
      <xdr:nvGrpSpPr>
        <xdr:cNvPr id="22" name="Group 21"/>
        <xdr:cNvGrpSpPr/>
      </xdr:nvGrpSpPr>
      <xdr:grpSpPr>
        <a:xfrm>
          <a:off x="0" y="50800"/>
          <a:ext cx="14670088" cy="976048"/>
          <a:chOff x="0" y="0"/>
          <a:chExt cx="14670088" cy="976048"/>
        </a:xfrm>
      </xdr:grpSpPr>
      <xdr:grpSp>
        <xdr:nvGrpSpPr>
          <xdr:cNvPr id="23" name="img_Header"/>
          <xdr:cNvGrpSpPr/>
        </xdr:nvGrpSpPr>
        <xdr:grpSpPr>
          <a:xfrm>
            <a:off x="0" y="0"/>
            <a:ext cx="14670088" cy="976048"/>
            <a:chOff x="9525" y="66676"/>
            <a:chExt cx="14658975" cy="983349"/>
          </a:xfrm>
        </xdr:grpSpPr>
        <xdr:grpSp>
          <xdr:nvGrpSpPr>
            <xdr:cNvPr id="33" name="Group 32"/>
            <xdr:cNvGrpSpPr/>
          </xdr:nvGrpSpPr>
          <xdr:grpSpPr>
            <a:xfrm>
              <a:off x="9525" y="457200"/>
              <a:ext cx="14658975" cy="592825"/>
              <a:chOff x="9525" y="390525"/>
              <a:chExt cx="14658975" cy="592825"/>
            </a:xfrm>
          </xdr:grpSpPr>
          <xdr:grpSp>
            <xdr:nvGrpSpPr>
              <xdr:cNvPr id="35" name="Group 34"/>
              <xdr:cNvGrpSpPr/>
            </xdr:nvGrpSpPr>
            <xdr:grpSpPr>
              <a:xfrm>
                <a:off x="9525" y="390525"/>
                <a:ext cx="14658975" cy="592825"/>
                <a:chOff x="9525" y="390525"/>
                <a:chExt cx="14658975" cy="592825"/>
              </a:xfrm>
            </xdr:grpSpPr>
            <xdr:pic macro="[0]!bttnc_topribbon2">
              <xdr:nvPicPr>
                <xdr:cNvPr id="37" name="Picture 36"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38"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39"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0"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1"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2"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3"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4"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6" name="Straight Connector 35"/>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4" name="Rectangle 33"/>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4"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5"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26" name="Group 25"/>
          <xdr:cNvGrpSpPr/>
        </xdr:nvGrpSpPr>
        <xdr:grpSpPr>
          <a:xfrm>
            <a:off x="1160178" y="539506"/>
            <a:ext cx="6170836" cy="258723"/>
            <a:chOff x="1244844" y="1439089"/>
            <a:chExt cx="6170836" cy="258723"/>
          </a:xfrm>
        </xdr:grpSpPr>
        <xdr:cxnSp macro="">
          <xdr:nvCxnSpPr>
            <xdr:cNvPr id="27" name="Straight Connector 26"/>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8" name="Straight Connector 27"/>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0</xdr:colOff>
      <xdr:row>0</xdr:row>
      <xdr:rowOff>50800</xdr:rowOff>
    </xdr:from>
    <xdr:to>
      <xdr:col>9</xdr:col>
      <xdr:colOff>107421</xdr:colOff>
      <xdr:row>3</xdr:row>
      <xdr:rowOff>265</xdr:rowOff>
    </xdr:to>
    <xdr:grpSp>
      <xdr:nvGrpSpPr>
        <xdr:cNvPr id="22" name="Group 21"/>
        <xdr:cNvGrpSpPr/>
      </xdr:nvGrpSpPr>
      <xdr:grpSpPr>
        <a:xfrm>
          <a:off x="0" y="50800"/>
          <a:ext cx="14670088" cy="976048"/>
          <a:chOff x="0" y="0"/>
          <a:chExt cx="14670088" cy="976048"/>
        </a:xfrm>
      </xdr:grpSpPr>
      <xdr:grpSp>
        <xdr:nvGrpSpPr>
          <xdr:cNvPr id="23" name="img_Header"/>
          <xdr:cNvGrpSpPr/>
        </xdr:nvGrpSpPr>
        <xdr:grpSpPr>
          <a:xfrm>
            <a:off x="0" y="0"/>
            <a:ext cx="14670088" cy="976048"/>
            <a:chOff x="9525" y="66676"/>
            <a:chExt cx="14658975" cy="983349"/>
          </a:xfrm>
        </xdr:grpSpPr>
        <xdr:grpSp>
          <xdr:nvGrpSpPr>
            <xdr:cNvPr id="33" name="Group 32"/>
            <xdr:cNvGrpSpPr/>
          </xdr:nvGrpSpPr>
          <xdr:grpSpPr>
            <a:xfrm>
              <a:off x="9525" y="457200"/>
              <a:ext cx="14658975" cy="592825"/>
              <a:chOff x="9525" y="390525"/>
              <a:chExt cx="14658975" cy="592825"/>
            </a:xfrm>
          </xdr:grpSpPr>
          <xdr:grpSp>
            <xdr:nvGrpSpPr>
              <xdr:cNvPr id="35" name="Group 34"/>
              <xdr:cNvGrpSpPr/>
            </xdr:nvGrpSpPr>
            <xdr:grpSpPr>
              <a:xfrm>
                <a:off x="9525" y="390525"/>
                <a:ext cx="14658975" cy="592825"/>
                <a:chOff x="9525" y="390525"/>
                <a:chExt cx="14658975" cy="592825"/>
              </a:xfrm>
            </xdr:grpSpPr>
            <xdr:pic macro="[0]!bttnc_topribbon2">
              <xdr:nvPicPr>
                <xdr:cNvPr id="37" name="Picture 36"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38"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39"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0"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1"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2"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3"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4"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6" name="Straight Connector 35"/>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4" name="Rectangle 33"/>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4"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5"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26" name="Group 25"/>
          <xdr:cNvGrpSpPr/>
        </xdr:nvGrpSpPr>
        <xdr:grpSpPr>
          <a:xfrm>
            <a:off x="1160178" y="539506"/>
            <a:ext cx="6170836" cy="258723"/>
            <a:chOff x="1244844" y="1439089"/>
            <a:chExt cx="6170836" cy="258723"/>
          </a:xfrm>
        </xdr:grpSpPr>
        <xdr:cxnSp macro="">
          <xdr:nvCxnSpPr>
            <xdr:cNvPr id="27" name="Straight Connector 26"/>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8" name="Straight Connector 27"/>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twoCellAnchor>
    <xdr:from>
      <xdr:col>6</xdr:col>
      <xdr:colOff>529168</xdr:colOff>
      <xdr:row>9</xdr:row>
      <xdr:rowOff>84666</xdr:rowOff>
    </xdr:from>
    <xdr:to>
      <xdr:col>12</xdr:col>
      <xdr:colOff>169333</xdr:colOff>
      <xdr:row>34</xdr:row>
      <xdr:rowOff>33433</xdr:rowOff>
    </xdr:to>
    <xdr:graphicFrame macro="">
      <xdr:nvGraphicFramePr>
        <xdr:cNvPr id="45" name="Chart 4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137584</xdr:colOff>
      <xdr:row>6</xdr:row>
      <xdr:rowOff>0</xdr:rowOff>
    </xdr:from>
    <xdr:to>
      <xdr:col>16</xdr:col>
      <xdr:colOff>518584</xdr:colOff>
      <xdr:row>8</xdr:row>
      <xdr:rowOff>31750</xdr:rowOff>
    </xdr:to>
    <xdr:sp macro="[0]!PriceSensitivity" textlink="">
      <xdr:nvSpPr>
        <xdr:cNvPr id="2" name="Rounded Rectangle 1"/>
        <xdr:cNvSpPr/>
      </xdr:nvSpPr>
      <xdr:spPr>
        <a:xfrm>
          <a:off x="17769417" y="1598083"/>
          <a:ext cx="4392084" cy="41275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l"/>
          <a:r>
            <a:rPr lang="en-GB" sz="1600">
              <a:solidFill>
                <a:schemeClr val="tx1"/>
              </a:solidFill>
            </a:rPr>
            <a:t>Refresh Price Sensitivity Analysis</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612775</xdr:colOff>
      <xdr:row>1</xdr:row>
      <xdr:rowOff>38100</xdr:rowOff>
    </xdr:from>
    <xdr:to>
      <xdr:col>2</xdr:col>
      <xdr:colOff>2044700</xdr:colOff>
      <xdr:row>5</xdr:row>
      <xdr:rowOff>57150</xdr:rowOff>
    </xdr:to>
    <xdr:sp macro="[0]!bttnc_sub_scensens3" textlink="SUBHEAD_psa">
      <xdr:nvSpPr>
        <xdr:cNvPr id="23" name="Rounded Rectangle 22"/>
        <xdr:cNvSpPr/>
      </xdr:nvSpPr>
      <xdr:spPr bwMode="auto">
        <a:xfrm flipV="1">
          <a:off x="28987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0E7F321F-322E-4C44-8F6A-BBEE465F13FD}" type="TxLink">
            <a:rPr lang="en-US" sz="1200" b="0" i="0" u="none" strike="noStrike">
              <a:solidFill>
                <a:srgbClr val="FFFFFF"/>
              </a:solidFill>
              <a:effectLst/>
              <a:latin typeface="Arial" panose="020B0604020202020204" pitchFamily="34" charset="0"/>
              <a:cs typeface="Arial"/>
            </a:rPr>
            <a:pPr algn="ctr"/>
            <a:t>PSA</a:t>
          </a:fld>
          <a:endParaRPr lang="en-GB" sz="1100" b="0">
            <a:solidFill>
              <a:schemeClr val="bg1"/>
            </a:solidFill>
            <a:effectLst/>
            <a:latin typeface="Arial" panose="020B0604020202020204" pitchFamily="34" charset="0"/>
            <a:cs typeface="Arial" pitchFamily="34" charset="0"/>
          </a:endParaRPr>
        </a:p>
      </xdr:txBody>
    </xdr:sp>
    <xdr:clientData/>
  </xdr:twoCellAnchor>
  <xdr:twoCellAnchor editAs="absolute">
    <xdr:from>
      <xdr:col>1</xdr:col>
      <xdr:colOff>854075</xdr:colOff>
      <xdr:row>1</xdr:row>
      <xdr:rowOff>38100</xdr:rowOff>
    </xdr:from>
    <xdr:to>
      <xdr:col>2</xdr:col>
      <xdr:colOff>612775</xdr:colOff>
      <xdr:row>5</xdr:row>
      <xdr:rowOff>57150</xdr:rowOff>
    </xdr:to>
    <xdr:sp macro="[0]!bttnc_sub_scensens2" textlink="SUBHEAD_owsa">
      <xdr:nvSpPr>
        <xdr:cNvPr id="2" name="Rounded Rectangle 1"/>
        <xdr:cNvSpPr/>
      </xdr:nvSpPr>
      <xdr:spPr bwMode="auto">
        <a:xfrm flipV="1">
          <a:off x="14636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258F68AD-41FC-4DD6-AED0-83FBADC13839}" type="TxLink">
            <a:rPr lang="en-US" sz="1200" b="0" i="0" u="none" strike="noStrike">
              <a:solidFill>
                <a:srgbClr val="FFFFFF"/>
              </a:solidFill>
              <a:effectLst/>
              <a:latin typeface="Arial" panose="020B0604020202020204" pitchFamily="34" charset="0"/>
              <a:cs typeface="Arial"/>
            </a:rPr>
            <a:pPr algn="ctr"/>
            <a:t>OWSA</a:t>
          </a:fld>
          <a:endParaRPr lang="en-GB" sz="1100" b="0">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28575</xdr:colOff>
      <xdr:row>1</xdr:row>
      <xdr:rowOff>158750</xdr:rowOff>
    </xdr:from>
    <xdr:to>
      <xdr:col>1</xdr:col>
      <xdr:colOff>854075</xdr:colOff>
      <xdr:row>5</xdr:row>
      <xdr:rowOff>177800</xdr:rowOff>
    </xdr:to>
    <xdr:sp macro="[0]!bttnc_sub_scensens1" textlink="SUBHEAD_scen">
      <xdr:nvSpPr>
        <xdr:cNvPr id="3" name="Rounded Rectangle 2"/>
        <xdr:cNvSpPr/>
      </xdr:nvSpPr>
      <xdr:spPr bwMode="auto">
        <a:xfrm flipV="1">
          <a:off x="28575" y="854075"/>
          <a:ext cx="1435100" cy="723900"/>
        </a:xfrm>
        <a:prstGeom prst="roundRect">
          <a:avLst>
            <a:gd name="adj" fmla="val 10000"/>
          </a:avLst>
        </a:prstGeom>
        <a:solidFill>
          <a:srgbClr val="C62931"/>
        </a:solidFill>
        <a:ln w="19050" cap="flat" cmpd="sng" algn="ctr">
          <a:solidFill>
            <a:srgbClr val="081627"/>
          </a:solidFill>
          <a:prstDash val="solid"/>
          <a:round/>
          <a:headEnd type="none" w="med" len="med"/>
          <a:tailEnd type="none" w="med" len="med"/>
        </a:ln>
        <a:effectLst>
          <a:outerShdw blurRad="50800" dist="38100" dir="5400000" algn="t" rotWithShape="0">
            <a:prstClr val="black">
              <a:alpha val="40000"/>
            </a:prstClr>
          </a:outerShdw>
        </a:effectLst>
      </xdr:spPr>
      <xdr:txBody>
        <a:bodyPr vertOverflow="clip" wrap="square" lIns="27432" tIns="22860" rIns="27432" bIns="22860" rtlCol="0" anchor="b" upright="1"/>
        <a:lstStyle/>
        <a:p>
          <a:pPr algn="ctr"/>
          <a:fld id="{D3102F22-49DF-4F84-B2AE-8F19047167C5}" type="TxLink">
            <a:rPr lang="en-US" sz="1200" b="1" i="0" u="none" strike="noStrike">
              <a:solidFill>
                <a:srgbClr val="FFFFFF"/>
              </a:solidFill>
              <a:effectLst/>
              <a:latin typeface="Arial" panose="020B0604020202020204" pitchFamily="34" charset="0"/>
              <a:cs typeface="Arial"/>
            </a:rPr>
            <a:pPr algn="ctr"/>
            <a:t>Scenarios</a:t>
          </a:fld>
          <a:endParaRPr lang="en-GB" sz="1050" b="1">
            <a:solidFill>
              <a:schemeClr val="bg1"/>
            </a:solidFill>
            <a:effectLst/>
            <a:latin typeface="Arial" panose="020B0604020202020204" pitchFamily="34" charset="0"/>
            <a:cs typeface="Arial" pitchFamily="34" charset="0"/>
          </a:endParaRPr>
        </a:p>
      </xdr:txBody>
    </xdr:sp>
    <xdr:clientData/>
  </xdr:twoCellAnchor>
  <xdr:twoCellAnchor>
    <xdr:from>
      <xdr:col>6</xdr:col>
      <xdr:colOff>35719</xdr:colOff>
      <xdr:row>7</xdr:row>
      <xdr:rowOff>130969</xdr:rowOff>
    </xdr:from>
    <xdr:to>
      <xdr:col>11</xdr:col>
      <xdr:colOff>559594</xdr:colOff>
      <xdr:row>11</xdr:row>
      <xdr:rowOff>119063</xdr:rowOff>
    </xdr:to>
    <xdr:sp macro="[0]!Scenarios" textlink="">
      <xdr:nvSpPr>
        <xdr:cNvPr id="22" name="Rounded Rectangle 21"/>
        <xdr:cNvSpPr/>
      </xdr:nvSpPr>
      <xdr:spPr>
        <a:xfrm>
          <a:off x="9858375" y="1905000"/>
          <a:ext cx="3714750" cy="750094"/>
        </a:xfrm>
        <a:prstGeom prst="roundRect">
          <a:avLst/>
        </a:prstGeom>
        <a:solidFill>
          <a:srgbClr val="4CAAC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GB" sz="2800">
              <a:solidFill>
                <a:schemeClr val="lt1"/>
              </a:solidFill>
              <a:latin typeface="+mn-lt"/>
              <a:ea typeface="+mn-ea"/>
              <a:cs typeface="+mn-cs"/>
            </a:rPr>
            <a:t>Run Scenario Analysis</a:t>
          </a:r>
        </a:p>
      </xdr:txBody>
    </xdr:sp>
    <xdr:clientData/>
  </xdr:twoCellAnchor>
  <xdr:twoCellAnchor editAs="absolute">
    <xdr:from>
      <xdr:col>0</xdr:col>
      <xdr:colOff>0</xdr:colOff>
      <xdr:row>0</xdr:row>
      <xdr:rowOff>50800</xdr:rowOff>
    </xdr:from>
    <xdr:to>
      <xdr:col>10</xdr:col>
      <xdr:colOff>43921</xdr:colOff>
      <xdr:row>3</xdr:row>
      <xdr:rowOff>265</xdr:rowOff>
    </xdr:to>
    <xdr:grpSp>
      <xdr:nvGrpSpPr>
        <xdr:cNvPr id="24" name="Group 23"/>
        <xdr:cNvGrpSpPr/>
      </xdr:nvGrpSpPr>
      <xdr:grpSpPr>
        <a:xfrm>
          <a:off x="0" y="50800"/>
          <a:ext cx="14670088" cy="976048"/>
          <a:chOff x="0" y="0"/>
          <a:chExt cx="14670088" cy="976048"/>
        </a:xfrm>
      </xdr:grpSpPr>
      <xdr:grpSp>
        <xdr:nvGrpSpPr>
          <xdr:cNvPr id="25" name="img_Header"/>
          <xdr:cNvGrpSpPr/>
        </xdr:nvGrpSpPr>
        <xdr:grpSpPr>
          <a:xfrm>
            <a:off x="0" y="0"/>
            <a:ext cx="14670088" cy="976048"/>
            <a:chOff x="9525" y="66676"/>
            <a:chExt cx="14658975" cy="983349"/>
          </a:xfrm>
        </xdr:grpSpPr>
        <xdr:grpSp>
          <xdr:nvGrpSpPr>
            <xdr:cNvPr id="35" name="Group 34"/>
            <xdr:cNvGrpSpPr/>
          </xdr:nvGrpSpPr>
          <xdr:grpSpPr>
            <a:xfrm>
              <a:off x="9525" y="457200"/>
              <a:ext cx="14658975" cy="592825"/>
              <a:chOff x="9525" y="390525"/>
              <a:chExt cx="14658975" cy="592825"/>
            </a:xfrm>
          </xdr:grpSpPr>
          <xdr:grpSp>
            <xdr:nvGrpSpPr>
              <xdr:cNvPr id="37" name="Group 36"/>
              <xdr:cNvGrpSpPr/>
            </xdr:nvGrpSpPr>
            <xdr:grpSpPr>
              <a:xfrm>
                <a:off x="9525" y="390525"/>
                <a:ext cx="14658975" cy="592825"/>
                <a:chOff x="9525" y="390525"/>
                <a:chExt cx="14658975" cy="592825"/>
              </a:xfrm>
            </xdr:grpSpPr>
            <xdr:pic macro="[0]!bttnc_topribbon2">
              <xdr:nvPicPr>
                <xdr:cNvPr id="39" name="Picture 38"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40"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41"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2"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3"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4"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5"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6"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8" name="Straight Connector 37"/>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6" name="Rectangle 35"/>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6"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7"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28" name="Group 27"/>
          <xdr:cNvGrpSpPr/>
        </xdr:nvGrpSpPr>
        <xdr:grpSpPr>
          <a:xfrm>
            <a:off x="1160178" y="539506"/>
            <a:ext cx="6170836" cy="258723"/>
            <a:chOff x="1244844" y="1439089"/>
            <a:chExt cx="6170836" cy="258723"/>
          </a:xfrm>
        </xdr:grpSpPr>
        <xdr:cxnSp macro="">
          <xdr:nvCxnSpPr>
            <xdr:cNvPr id="29" name="Straight Connector 28"/>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3" name="Straight Connector 32"/>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4" name="Straight Connector 33"/>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612775</xdr:colOff>
      <xdr:row>1</xdr:row>
      <xdr:rowOff>38100</xdr:rowOff>
    </xdr:from>
    <xdr:to>
      <xdr:col>2</xdr:col>
      <xdr:colOff>2047875</xdr:colOff>
      <xdr:row>5</xdr:row>
      <xdr:rowOff>57150</xdr:rowOff>
    </xdr:to>
    <xdr:sp macro="[0]!bttnc_sub_scensens3" textlink="SUBHEAD_psa">
      <xdr:nvSpPr>
        <xdr:cNvPr id="25" name="Rounded Rectangle 24"/>
        <xdr:cNvSpPr/>
      </xdr:nvSpPr>
      <xdr:spPr bwMode="auto">
        <a:xfrm flipV="1">
          <a:off x="28987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5D93DD40-DAA9-40A9-80CE-77CEFDFC700B}" type="TxLink">
            <a:rPr lang="en-US" sz="1200" b="0" i="0" u="none" strike="noStrike">
              <a:solidFill>
                <a:srgbClr val="FFFFFF"/>
              </a:solidFill>
              <a:effectLst/>
              <a:latin typeface="Arial" panose="020B0604020202020204" pitchFamily="34" charset="0"/>
              <a:cs typeface="Arial"/>
            </a:rPr>
            <a:pPr algn="ctr"/>
            <a:t>PSA</a:t>
          </a:fld>
          <a:endParaRPr lang="en-GB" sz="1100" b="0">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28575</xdr:colOff>
      <xdr:row>1</xdr:row>
      <xdr:rowOff>38100</xdr:rowOff>
    </xdr:from>
    <xdr:to>
      <xdr:col>1</xdr:col>
      <xdr:colOff>854075</xdr:colOff>
      <xdr:row>5</xdr:row>
      <xdr:rowOff>57150</xdr:rowOff>
    </xdr:to>
    <xdr:sp macro="[0]!bttnc_sub_scensens1" textlink="SUBHEAD_scen">
      <xdr:nvSpPr>
        <xdr:cNvPr id="3" name="Rounded Rectangle 2"/>
        <xdr:cNvSpPr/>
      </xdr:nvSpPr>
      <xdr:spPr bwMode="auto">
        <a:xfrm flipV="1">
          <a:off x="285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BA98461E-72B8-40E7-8E1D-4AE97E2286AF}" type="TxLink">
            <a:rPr lang="en-US" sz="1200" b="0" i="0" u="none" strike="noStrike">
              <a:solidFill>
                <a:srgbClr val="FFFFFF"/>
              </a:solidFill>
              <a:effectLst/>
              <a:latin typeface="Arial" panose="020B0604020202020204" pitchFamily="34" charset="0"/>
              <a:cs typeface="Arial"/>
            </a:rPr>
            <a:pPr algn="ctr"/>
            <a:t>Scenarios</a:t>
          </a:fld>
          <a:endParaRPr lang="en-GB" sz="1050" b="0">
            <a:solidFill>
              <a:schemeClr val="bg1"/>
            </a:solidFill>
            <a:effectLst/>
            <a:latin typeface="Arial" panose="020B0604020202020204" pitchFamily="34" charset="0"/>
            <a:cs typeface="Arial" pitchFamily="34" charset="0"/>
          </a:endParaRPr>
        </a:p>
      </xdr:txBody>
    </xdr:sp>
    <xdr:clientData/>
  </xdr:twoCellAnchor>
  <xdr:twoCellAnchor editAs="absolute">
    <xdr:from>
      <xdr:col>1</xdr:col>
      <xdr:colOff>854075</xdr:colOff>
      <xdr:row>1</xdr:row>
      <xdr:rowOff>158750</xdr:rowOff>
    </xdr:from>
    <xdr:to>
      <xdr:col>2</xdr:col>
      <xdr:colOff>612775</xdr:colOff>
      <xdr:row>5</xdr:row>
      <xdr:rowOff>177800</xdr:rowOff>
    </xdr:to>
    <xdr:sp macro="[0]!bttnc_sub_scensens2" textlink="SUBHEAD_owsa">
      <xdr:nvSpPr>
        <xdr:cNvPr id="2" name="Rounded Rectangle 1"/>
        <xdr:cNvSpPr/>
      </xdr:nvSpPr>
      <xdr:spPr bwMode="auto">
        <a:xfrm flipV="1">
          <a:off x="1463675" y="854075"/>
          <a:ext cx="1435100" cy="723900"/>
        </a:xfrm>
        <a:prstGeom prst="roundRect">
          <a:avLst>
            <a:gd name="adj" fmla="val 10000"/>
          </a:avLst>
        </a:prstGeom>
        <a:solidFill>
          <a:srgbClr val="C62931"/>
        </a:solidFill>
        <a:ln w="19050" cap="flat" cmpd="sng" algn="ctr">
          <a:solidFill>
            <a:srgbClr val="081627"/>
          </a:solidFill>
          <a:prstDash val="solid"/>
          <a:round/>
          <a:headEnd type="none" w="med" len="med"/>
          <a:tailEnd type="none" w="med" len="med"/>
        </a:ln>
        <a:effectLst>
          <a:outerShdw blurRad="50800" dist="38100" dir="5400000" algn="t" rotWithShape="0">
            <a:prstClr val="black">
              <a:alpha val="40000"/>
            </a:prstClr>
          </a:outerShdw>
        </a:effectLst>
        <a:extLst/>
      </xdr:spPr>
      <xdr:txBody>
        <a:bodyPr vertOverflow="clip" wrap="square" lIns="27432" tIns="22860" rIns="27432" bIns="22860" rtlCol="0" anchor="b" upright="1"/>
        <a:lstStyle/>
        <a:p>
          <a:pPr algn="ctr"/>
          <a:fld id="{F264B3D5-4488-4AEB-8C04-2169E2A5EF4F}" type="TxLink">
            <a:rPr lang="en-US" sz="1200" b="1" i="0" u="none" strike="noStrike">
              <a:solidFill>
                <a:srgbClr val="FFFFFF"/>
              </a:solidFill>
              <a:effectLst/>
              <a:latin typeface="Arial" panose="020B0604020202020204" pitchFamily="34" charset="0"/>
              <a:cs typeface="Arial"/>
            </a:rPr>
            <a:pPr algn="ctr"/>
            <a:t>OWSA</a:t>
          </a:fld>
          <a:endParaRPr lang="en-GB" sz="1100" b="1">
            <a:solidFill>
              <a:schemeClr val="bg1"/>
            </a:solidFill>
            <a:effectLst/>
            <a:latin typeface="Arial" panose="020B0604020202020204" pitchFamily="34" charset="0"/>
            <a:cs typeface="Arial" pitchFamily="34" charset="0"/>
          </a:endParaRPr>
        </a:p>
      </xdr:txBody>
    </xdr:sp>
    <xdr:clientData/>
  </xdr:twoCellAnchor>
  <xdr:twoCellAnchor>
    <xdr:from>
      <xdr:col>9</xdr:col>
      <xdr:colOff>1038679</xdr:colOff>
      <xdr:row>18</xdr:row>
      <xdr:rowOff>169334</xdr:rowOff>
    </xdr:from>
    <xdr:to>
      <xdr:col>16</xdr:col>
      <xdr:colOff>472471</xdr:colOff>
      <xdr:row>62</xdr:row>
      <xdr:rowOff>85424</xdr:rowOff>
    </xdr:to>
    <xdr:graphicFrame macro="">
      <xdr:nvGraphicFramePr>
        <xdr:cNvPr id="23"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1660071</xdr:colOff>
      <xdr:row>12</xdr:row>
      <xdr:rowOff>68035</xdr:rowOff>
    </xdr:from>
    <xdr:to>
      <xdr:col>2</xdr:col>
      <xdr:colOff>2422070</xdr:colOff>
      <xdr:row>15</xdr:row>
      <xdr:rowOff>13607</xdr:rowOff>
    </xdr:to>
    <xdr:sp macro="[0]!RunOWSA" textlink="">
      <xdr:nvSpPr>
        <xdr:cNvPr id="24" name="Rounded Rectangle 23"/>
        <xdr:cNvSpPr/>
      </xdr:nvSpPr>
      <xdr:spPr>
        <a:xfrm>
          <a:off x="2272392" y="2803071"/>
          <a:ext cx="2435678" cy="517072"/>
        </a:xfrm>
        <a:prstGeom prst="roundRect">
          <a:avLst/>
        </a:prstGeom>
        <a:solidFill>
          <a:srgbClr val="4CAAC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2800"/>
            <a:t>Run OWSA</a:t>
          </a:r>
        </a:p>
      </xdr:txBody>
    </xdr:sp>
    <xdr:clientData/>
  </xdr:twoCellAnchor>
  <xdr:twoCellAnchor editAs="absolute">
    <xdr:from>
      <xdr:col>0</xdr:col>
      <xdr:colOff>0</xdr:colOff>
      <xdr:row>0</xdr:row>
      <xdr:rowOff>50800</xdr:rowOff>
    </xdr:from>
    <xdr:to>
      <xdr:col>8</xdr:col>
      <xdr:colOff>213255</xdr:colOff>
      <xdr:row>3</xdr:row>
      <xdr:rowOff>265</xdr:rowOff>
    </xdr:to>
    <xdr:grpSp>
      <xdr:nvGrpSpPr>
        <xdr:cNvPr id="26" name="Group 25"/>
        <xdr:cNvGrpSpPr/>
      </xdr:nvGrpSpPr>
      <xdr:grpSpPr>
        <a:xfrm>
          <a:off x="0" y="50800"/>
          <a:ext cx="14670088" cy="976048"/>
          <a:chOff x="0" y="0"/>
          <a:chExt cx="14670088" cy="976048"/>
        </a:xfrm>
      </xdr:grpSpPr>
      <xdr:grpSp>
        <xdr:nvGrpSpPr>
          <xdr:cNvPr id="27" name="img_Header"/>
          <xdr:cNvGrpSpPr/>
        </xdr:nvGrpSpPr>
        <xdr:grpSpPr>
          <a:xfrm>
            <a:off x="0" y="0"/>
            <a:ext cx="14670088" cy="976048"/>
            <a:chOff x="9525" y="66676"/>
            <a:chExt cx="14658975" cy="983349"/>
          </a:xfrm>
        </xdr:grpSpPr>
        <xdr:grpSp>
          <xdr:nvGrpSpPr>
            <xdr:cNvPr id="37" name="Group 36"/>
            <xdr:cNvGrpSpPr/>
          </xdr:nvGrpSpPr>
          <xdr:grpSpPr>
            <a:xfrm>
              <a:off x="9525" y="457200"/>
              <a:ext cx="14658975" cy="592825"/>
              <a:chOff x="9525" y="390525"/>
              <a:chExt cx="14658975" cy="592825"/>
            </a:xfrm>
          </xdr:grpSpPr>
          <xdr:grpSp>
            <xdr:nvGrpSpPr>
              <xdr:cNvPr id="39" name="Group 38"/>
              <xdr:cNvGrpSpPr/>
            </xdr:nvGrpSpPr>
            <xdr:grpSpPr>
              <a:xfrm>
                <a:off x="9525" y="390525"/>
                <a:ext cx="14658975" cy="592825"/>
                <a:chOff x="9525" y="390525"/>
                <a:chExt cx="14658975" cy="592825"/>
              </a:xfrm>
            </xdr:grpSpPr>
            <xdr:pic macro="[0]!bttnc_topribbon2">
              <xdr:nvPicPr>
                <xdr:cNvPr id="41" name="Picture 40" descr="navbar copy.png"/>
                <xdr:cNvPicPr>
                  <a:picLocks noChangeAspect="1"/>
                </xdr:cNvPicPr>
              </xdr:nvPicPr>
              <xdr:blipFill>
                <a:blip xmlns:r="http://schemas.openxmlformats.org/officeDocument/2006/relationships" r:embed="rId2"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42"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43"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4"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5"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6"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7"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8"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40" name="Straight Connector 39"/>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8" name="Rectangle 37"/>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8"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9"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30" name="Group 29"/>
          <xdr:cNvGrpSpPr/>
        </xdr:nvGrpSpPr>
        <xdr:grpSpPr>
          <a:xfrm>
            <a:off x="1160178" y="539506"/>
            <a:ext cx="6170836" cy="258723"/>
            <a:chOff x="1244844" y="1439089"/>
            <a:chExt cx="6170836" cy="258723"/>
          </a:xfrm>
        </xdr:grpSpPr>
        <xdr:cxnSp macro="">
          <xdr:nvCxnSpPr>
            <xdr:cNvPr id="31" name="Straight Connector 30"/>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3" name="Straight Connector 32"/>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4" name="Straight Connector 33"/>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5" name="Straight Connector 34"/>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6" name="Straight Connector 35"/>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10.xml><?xml version="1.0" encoding="utf-8"?>
<xdr:wsDr xmlns:xdr="http://schemas.openxmlformats.org/drawingml/2006/spreadsheetDrawing" xmlns:a="http://schemas.openxmlformats.org/drawingml/2006/main">
  <xdr:twoCellAnchor editAs="absolute">
    <xdr:from>
      <xdr:col>1</xdr:col>
      <xdr:colOff>854074</xdr:colOff>
      <xdr:row>1</xdr:row>
      <xdr:rowOff>38100</xdr:rowOff>
    </xdr:from>
    <xdr:to>
      <xdr:col>2</xdr:col>
      <xdr:colOff>612774</xdr:colOff>
      <xdr:row>5</xdr:row>
      <xdr:rowOff>57150</xdr:rowOff>
    </xdr:to>
    <xdr:sp macro="[0]!bttnc_sub_scensens2" textlink="SUBHEAD_owsa">
      <xdr:nvSpPr>
        <xdr:cNvPr id="52" name="Rounded Rectangle 51"/>
        <xdr:cNvSpPr/>
      </xdr:nvSpPr>
      <xdr:spPr bwMode="auto">
        <a:xfrm flipV="1">
          <a:off x="1463674"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F264B3D5-4488-4AEB-8C04-2169E2A5EF4F}" type="TxLink">
            <a:rPr lang="en-US" sz="1200" b="0" i="0" u="none" strike="noStrike">
              <a:solidFill>
                <a:srgbClr val="FFFFFF"/>
              </a:solidFill>
              <a:effectLst/>
              <a:latin typeface="Arial" panose="020B0604020202020204" pitchFamily="34" charset="0"/>
              <a:cs typeface="Arial"/>
            </a:rPr>
            <a:pPr algn="ctr"/>
            <a:t>OWSA</a:t>
          </a:fld>
          <a:endParaRPr lang="en-GB" sz="1100" b="0">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28575</xdr:colOff>
      <xdr:row>1</xdr:row>
      <xdr:rowOff>38100</xdr:rowOff>
    </xdr:from>
    <xdr:to>
      <xdr:col>1</xdr:col>
      <xdr:colOff>854075</xdr:colOff>
      <xdr:row>5</xdr:row>
      <xdr:rowOff>57150</xdr:rowOff>
    </xdr:to>
    <xdr:sp macro="[0]!bttnc_sub_scensens1" textlink="SUBHEAD_scen">
      <xdr:nvSpPr>
        <xdr:cNvPr id="51" name="Rounded Rectangle 50"/>
        <xdr:cNvSpPr/>
      </xdr:nvSpPr>
      <xdr:spPr bwMode="auto">
        <a:xfrm flipV="1">
          <a:off x="285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BA98461E-72B8-40E7-8E1D-4AE97E2286AF}" type="TxLink">
            <a:rPr lang="en-US" sz="1200" b="0" i="0" u="none" strike="noStrike">
              <a:solidFill>
                <a:srgbClr val="FFFFFF"/>
              </a:solidFill>
              <a:effectLst/>
              <a:latin typeface="Arial" panose="020B0604020202020204" pitchFamily="34" charset="0"/>
              <a:cs typeface="Arial"/>
            </a:rPr>
            <a:pPr algn="ctr"/>
            <a:t>Scenarios</a:t>
          </a:fld>
          <a:endParaRPr lang="en-GB" sz="1050" b="0">
            <a:solidFill>
              <a:schemeClr val="bg1"/>
            </a:solidFill>
            <a:effectLst/>
            <a:latin typeface="Arial" panose="020B0604020202020204" pitchFamily="34" charset="0"/>
            <a:cs typeface="Arial" pitchFamily="34" charset="0"/>
          </a:endParaRPr>
        </a:p>
      </xdr:txBody>
    </xdr:sp>
    <xdr:clientData/>
  </xdr:twoCellAnchor>
  <xdr:twoCellAnchor>
    <xdr:from>
      <xdr:col>1</xdr:col>
      <xdr:colOff>149679</xdr:colOff>
      <xdr:row>19</xdr:row>
      <xdr:rowOff>625929</xdr:rowOff>
    </xdr:from>
    <xdr:to>
      <xdr:col>5</xdr:col>
      <xdr:colOff>966108</xdr:colOff>
      <xdr:row>40</xdr:row>
      <xdr:rowOff>85305</xdr:rowOff>
    </xdr:to>
    <xdr:graphicFrame macro="">
      <xdr:nvGraphicFramePr>
        <xdr:cNvPr id="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1090085</xdr:colOff>
      <xdr:row>19</xdr:row>
      <xdr:rowOff>559405</xdr:rowOff>
    </xdr:from>
    <xdr:to>
      <xdr:col>13</xdr:col>
      <xdr:colOff>600228</xdr:colOff>
      <xdr:row>40</xdr:row>
      <xdr:rowOff>20630</xdr:rowOff>
    </xdr:to>
    <xdr:graphicFrame macro="">
      <xdr:nvGraphicFramePr>
        <xdr:cNvPr id="23" name="Chart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1034143</xdr:colOff>
      <xdr:row>7</xdr:row>
      <xdr:rowOff>136071</xdr:rowOff>
    </xdr:from>
    <xdr:to>
      <xdr:col>4</xdr:col>
      <xdr:colOff>244928</xdr:colOff>
      <xdr:row>10</xdr:row>
      <xdr:rowOff>81643</xdr:rowOff>
    </xdr:to>
    <xdr:sp macro="[0]!RunPSA" textlink="">
      <xdr:nvSpPr>
        <xdr:cNvPr id="24" name="Rounded Rectangle 23"/>
        <xdr:cNvSpPr/>
      </xdr:nvSpPr>
      <xdr:spPr>
        <a:xfrm>
          <a:off x="3320143" y="1918607"/>
          <a:ext cx="2435678" cy="517072"/>
        </a:xfrm>
        <a:prstGeom prst="roundRect">
          <a:avLst/>
        </a:prstGeom>
        <a:solidFill>
          <a:srgbClr val="4CAAC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2800"/>
            <a:t>Run PSA</a:t>
          </a:r>
        </a:p>
      </xdr:txBody>
    </xdr:sp>
    <xdr:clientData/>
  </xdr:twoCellAnchor>
  <xdr:twoCellAnchor editAs="absolute">
    <xdr:from>
      <xdr:col>2</xdr:col>
      <xdr:colOff>612775</xdr:colOff>
      <xdr:row>1</xdr:row>
      <xdr:rowOff>158750</xdr:rowOff>
    </xdr:from>
    <xdr:to>
      <xdr:col>3</xdr:col>
      <xdr:colOff>457200</xdr:colOff>
      <xdr:row>5</xdr:row>
      <xdr:rowOff>177800</xdr:rowOff>
    </xdr:to>
    <xdr:sp macro="[0]!bttnc_sub_scensens3" textlink="SUBHEAD_psa">
      <xdr:nvSpPr>
        <xdr:cNvPr id="27" name="Rounded Rectangle 26"/>
        <xdr:cNvSpPr/>
      </xdr:nvSpPr>
      <xdr:spPr bwMode="auto">
        <a:xfrm flipV="1">
          <a:off x="2898775" y="854075"/>
          <a:ext cx="1435100" cy="723900"/>
        </a:xfrm>
        <a:prstGeom prst="roundRect">
          <a:avLst>
            <a:gd name="adj" fmla="val 10000"/>
          </a:avLst>
        </a:prstGeom>
        <a:solidFill>
          <a:srgbClr val="C62931"/>
        </a:solidFill>
        <a:ln w="19050" cap="flat" cmpd="sng" algn="ctr">
          <a:solidFill>
            <a:srgbClr val="081627"/>
          </a:solidFill>
          <a:prstDash val="solid"/>
          <a:round/>
          <a:headEnd type="none" w="med" len="med"/>
          <a:tailEnd type="none" w="med" len="med"/>
        </a:ln>
        <a:effectLst>
          <a:outerShdw blurRad="50800" dist="38100" dir="5400000" algn="t" rotWithShape="0">
            <a:prstClr val="black">
              <a:alpha val="40000"/>
            </a:prstClr>
          </a:outerShdw>
        </a:effectLst>
        <a:extLst/>
      </xdr:spPr>
      <xdr:txBody>
        <a:bodyPr vertOverflow="clip" wrap="square" lIns="27432" tIns="22860" rIns="27432" bIns="22860" rtlCol="0" anchor="b" upright="1"/>
        <a:lstStyle/>
        <a:p>
          <a:pPr algn="ctr"/>
          <a:fld id="{278B2B6B-325B-4D0E-A68F-D945CF8FCD7F}" type="TxLink">
            <a:rPr lang="en-US" sz="1200" b="1" i="0" u="none" strike="noStrike">
              <a:solidFill>
                <a:srgbClr val="FFFFFF"/>
              </a:solidFill>
              <a:effectLst/>
              <a:latin typeface="Arial" panose="020B0604020202020204" pitchFamily="34" charset="0"/>
              <a:cs typeface="Arial"/>
            </a:rPr>
            <a:pPr algn="ctr"/>
            <a:t>PSA</a:t>
          </a:fld>
          <a:endParaRPr lang="en-GB" sz="1100" b="1">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0</xdr:colOff>
      <xdr:row>0</xdr:row>
      <xdr:rowOff>50800</xdr:rowOff>
    </xdr:from>
    <xdr:to>
      <xdr:col>12</xdr:col>
      <xdr:colOff>255588</xdr:colOff>
      <xdr:row>3</xdr:row>
      <xdr:rowOff>265</xdr:rowOff>
    </xdr:to>
    <xdr:grpSp>
      <xdr:nvGrpSpPr>
        <xdr:cNvPr id="28" name="Group 27"/>
        <xdr:cNvGrpSpPr/>
      </xdr:nvGrpSpPr>
      <xdr:grpSpPr>
        <a:xfrm>
          <a:off x="0" y="50800"/>
          <a:ext cx="14670088" cy="976048"/>
          <a:chOff x="0" y="0"/>
          <a:chExt cx="14670088" cy="976048"/>
        </a:xfrm>
      </xdr:grpSpPr>
      <xdr:grpSp>
        <xdr:nvGrpSpPr>
          <xdr:cNvPr id="29" name="img_Header"/>
          <xdr:cNvGrpSpPr/>
        </xdr:nvGrpSpPr>
        <xdr:grpSpPr>
          <a:xfrm>
            <a:off x="0" y="0"/>
            <a:ext cx="14670088" cy="976048"/>
            <a:chOff x="9525" y="66676"/>
            <a:chExt cx="14658975" cy="983349"/>
          </a:xfrm>
        </xdr:grpSpPr>
        <xdr:grpSp>
          <xdr:nvGrpSpPr>
            <xdr:cNvPr id="39" name="Group 38"/>
            <xdr:cNvGrpSpPr/>
          </xdr:nvGrpSpPr>
          <xdr:grpSpPr>
            <a:xfrm>
              <a:off x="9525" y="457200"/>
              <a:ext cx="14658975" cy="592825"/>
              <a:chOff x="9525" y="390525"/>
              <a:chExt cx="14658975" cy="592825"/>
            </a:xfrm>
          </xdr:grpSpPr>
          <xdr:grpSp>
            <xdr:nvGrpSpPr>
              <xdr:cNvPr id="41" name="Group 40"/>
              <xdr:cNvGrpSpPr/>
            </xdr:nvGrpSpPr>
            <xdr:grpSpPr>
              <a:xfrm>
                <a:off x="9525" y="390525"/>
                <a:ext cx="14658975" cy="592825"/>
                <a:chOff x="9525" y="390525"/>
                <a:chExt cx="14658975" cy="592825"/>
              </a:xfrm>
            </xdr:grpSpPr>
            <xdr:pic macro="[0]!bttnc_topribbon2">
              <xdr:nvPicPr>
                <xdr:cNvPr id="43" name="Picture 42" descr="navbar copy.png"/>
                <xdr:cNvPicPr>
                  <a:picLocks noChangeAspect="1"/>
                </xdr:cNvPicPr>
              </xdr:nvPicPr>
              <xdr:blipFill>
                <a:blip xmlns:r="http://schemas.openxmlformats.org/officeDocument/2006/relationships" r:embed="rId3"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44"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45"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6"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7"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8"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9"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50"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42" name="Straight Connector 41"/>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40" name="Rectangle 39"/>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30"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31"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32" name="Group 31"/>
          <xdr:cNvGrpSpPr/>
        </xdr:nvGrpSpPr>
        <xdr:grpSpPr>
          <a:xfrm>
            <a:off x="1160178" y="539506"/>
            <a:ext cx="6170836" cy="258723"/>
            <a:chOff x="1244844" y="1439089"/>
            <a:chExt cx="6170836" cy="258723"/>
          </a:xfrm>
        </xdr:grpSpPr>
        <xdr:cxnSp macro="">
          <xdr:nvCxnSpPr>
            <xdr:cNvPr id="33" name="Straight Connector 32"/>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4" name="Straight Connector 33"/>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5" name="Straight Connector 34"/>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6" name="Straight Connector 35"/>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7" name="Straight Connector 36"/>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8" name="Straight Connector 37"/>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28575</xdr:colOff>
      <xdr:row>1</xdr:row>
      <xdr:rowOff>38100</xdr:rowOff>
    </xdr:from>
    <xdr:to>
      <xdr:col>0</xdr:col>
      <xdr:colOff>1463675</xdr:colOff>
      <xdr:row>5</xdr:row>
      <xdr:rowOff>57150</xdr:rowOff>
    </xdr:to>
    <xdr:sp macro="[0]!bttnc_sub_inputs1" textlink="SUBHEAD_input">
      <xdr:nvSpPr>
        <xdr:cNvPr id="3" name="Rounded Rectangle 2"/>
        <xdr:cNvSpPr/>
      </xdr:nvSpPr>
      <xdr:spPr bwMode="auto">
        <a:xfrm flipV="1">
          <a:off x="28575" y="733425"/>
          <a:ext cx="1435100" cy="723900"/>
        </a:xfrm>
        <a:prstGeom prst="roundRect">
          <a:avLst>
            <a:gd name="adj" fmla="val 10000"/>
          </a:avLst>
        </a:prstGeom>
        <a:solidFill>
          <a:srgbClr val="C62931"/>
        </a:solidFill>
        <a:ln w="19050" cap="flat" cmpd="sng" algn="ctr">
          <a:noFill/>
          <a:prstDash val="solid"/>
          <a:round/>
          <a:headEnd type="none" w="med" len="med"/>
          <a:tailEnd type="none" w="med" len="med"/>
        </a:ln>
        <a:effectLst>
          <a:outerShdw blurRad="50800" dist="38100" dir="5400000" algn="t" rotWithShape="0">
            <a:prstClr val="black">
              <a:alpha val="40000"/>
            </a:prstClr>
          </a:outerShdw>
        </a:effectLst>
        <a:extLst>
          <a:ext uri="{91240B29-F687-4F45-9708-019B960494DF}">
            <a14:hiddenLine xmlns:a14="http://schemas.microsoft.com/office/drawing/2010/main" w="19050" cap="flat" cmpd="sng" algn="ctr">
              <a:solidFill>
                <a:srgbClr val="081627"/>
              </a:solidFill>
              <a:prstDash val="solid"/>
              <a:round/>
              <a:headEnd type="none" w="med" len="med"/>
              <a:tailEnd type="none" w="med" len="med"/>
            </a14:hiddenLine>
          </a:ext>
        </a:extLst>
      </xdr:spPr>
      <xdr:txBody>
        <a:bodyPr vertOverflow="clip" wrap="square" lIns="27432" tIns="22860" rIns="27432" bIns="22860" rtlCol="0" anchor="b" upright="1"/>
        <a:lstStyle/>
        <a:p>
          <a:pPr algn="ctr"/>
          <a:fld id="{CCFD3F81-52D1-4ACB-9A1C-4A494CDE0F20}" type="TxLink">
            <a:rPr lang="en-US" sz="1200" b="0" i="0" u="none" strike="noStrike">
              <a:solidFill>
                <a:srgbClr val="FFFFFF"/>
              </a:solidFill>
              <a:effectLst/>
              <a:latin typeface="Arial" panose="020B0604020202020204" pitchFamily="34" charset="0"/>
              <a:cs typeface="Arial"/>
            </a:rPr>
            <a:pPr algn="ctr"/>
            <a:t>Input Data</a:t>
          </a:fld>
          <a:endParaRPr lang="en-GB" sz="1050" b="0">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1463675</xdr:colOff>
      <xdr:row>1</xdr:row>
      <xdr:rowOff>158750</xdr:rowOff>
    </xdr:from>
    <xdr:to>
      <xdr:col>1</xdr:col>
      <xdr:colOff>317500</xdr:colOff>
      <xdr:row>5</xdr:row>
      <xdr:rowOff>177800</xdr:rowOff>
    </xdr:to>
    <xdr:sp macro="[0]!bttnc_sub_inputs2" textlink="SUBHEAD_param">
      <xdr:nvSpPr>
        <xdr:cNvPr id="2" name="Rounded Rectangle 1"/>
        <xdr:cNvSpPr/>
      </xdr:nvSpPr>
      <xdr:spPr bwMode="auto">
        <a:xfrm flipV="1">
          <a:off x="1463675" y="854075"/>
          <a:ext cx="1435100" cy="723900"/>
        </a:xfrm>
        <a:prstGeom prst="roundRect">
          <a:avLst>
            <a:gd name="adj" fmla="val 10000"/>
          </a:avLst>
        </a:prstGeom>
        <a:solidFill>
          <a:srgbClr val="C62931"/>
        </a:solidFill>
        <a:ln w="19050" cap="flat" cmpd="sng" algn="ctr">
          <a:solidFill>
            <a:srgbClr val="081627"/>
          </a:solidFill>
          <a:prstDash val="solid"/>
          <a:round/>
          <a:headEnd type="none" w="med" len="med"/>
          <a:tailEnd type="none" w="med" len="med"/>
        </a:ln>
        <a:effectLst>
          <a:outerShdw blurRad="50800" dist="38100" dir="5400000" algn="t" rotWithShape="0">
            <a:prstClr val="black">
              <a:alpha val="40000"/>
            </a:prstClr>
          </a:outerShdw>
        </a:effectLst>
        <a:extLst/>
      </xdr:spPr>
      <xdr:txBody>
        <a:bodyPr vertOverflow="clip" wrap="square" lIns="27432" tIns="22860" rIns="27432" bIns="22860" rtlCol="0" anchor="b" upright="1"/>
        <a:lstStyle/>
        <a:p>
          <a:pPr algn="ctr"/>
          <a:fld id="{D3E0E17B-33FC-4287-BDC1-56AB48E91B94}" type="TxLink">
            <a:rPr lang="en-US" sz="1200" b="1" i="0" u="none" strike="noStrike">
              <a:solidFill>
                <a:srgbClr val="FFFFFF"/>
              </a:solidFill>
              <a:effectLst/>
              <a:latin typeface="Arial" panose="020B0604020202020204" pitchFamily="34" charset="0"/>
              <a:cs typeface="Arial"/>
            </a:rPr>
            <a:pPr algn="ctr"/>
            <a:t>Parameters</a:t>
          </a:fld>
          <a:endParaRPr lang="en-GB" sz="1100" b="1">
            <a:solidFill>
              <a:schemeClr val="bg1"/>
            </a:solidFill>
            <a:effectLst/>
            <a:latin typeface="Arial" panose="020B0604020202020204" pitchFamily="34" charset="0"/>
            <a:cs typeface="Arial" pitchFamily="34" charset="0"/>
          </a:endParaRPr>
        </a:p>
      </xdr:txBody>
    </xdr:sp>
    <xdr:clientData/>
  </xdr:twoCellAnchor>
  <xdr:twoCellAnchor editAs="absolute">
    <xdr:from>
      <xdr:col>0</xdr:col>
      <xdr:colOff>0</xdr:colOff>
      <xdr:row>0</xdr:row>
      <xdr:rowOff>50800</xdr:rowOff>
    </xdr:from>
    <xdr:to>
      <xdr:col>9</xdr:col>
      <xdr:colOff>551921</xdr:colOff>
      <xdr:row>3</xdr:row>
      <xdr:rowOff>265</xdr:rowOff>
    </xdr:to>
    <xdr:grpSp>
      <xdr:nvGrpSpPr>
        <xdr:cNvPr id="22" name="Group 21"/>
        <xdr:cNvGrpSpPr/>
      </xdr:nvGrpSpPr>
      <xdr:grpSpPr>
        <a:xfrm>
          <a:off x="0" y="50800"/>
          <a:ext cx="14670088" cy="976048"/>
          <a:chOff x="0" y="0"/>
          <a:chExt cx="14670088" cy="976048"/>
        </a:xfrm>
      </xdr:grpSpPr>
      <xdr:grpSp>
        <xdr:nvGrpSpPr>
          <xdr:cNvPr id="23" name="img_Header"/>
          <xdr:cNvGrpSpPr/>
        </xdr:nvGrpSpPr>
        <xdr:grpSpPr>
          <a:xfrm>
            <a:off x="0" y="0"/>
            <a:ext cx="14670088" cy="976048"/>
            <a:chOff x="9525" y="66676"/>
            <a:chExt cx="14658975" cy="983349"/>
          </a:xfrm>
        </xdr:grpSpPr>
        <xdr:grpSp>
          <xdr:nvGrpSpPr>
            <xdr:cNvPr id="33" name="Group 32"/>
            <xdr:cNvGrpSpPr/>
          </xdr:nvGrpSpPr>
          <xdr:grpSpPr>
            <a:xfrm>
              <a:off x="9525" y="457200"/>
              <a:ext cx="14658975" cy="592825"/>
              <a:chOff x="9525" y="390525"/>
              <a:chExt cx="14658975" cy="592825"/>
            </a:xfrm>
          </xdr:grpSpPr>
          <xdr:grpSp>
            <xdr:nvGrpSpPr>
              <xdr:cNvPr id="35" name="Group 34"/>
              <xdr:cNvGrpSpPr/>
            </xdr:nvGrpSpPr>
            <xdr:grpSpPr>
              <a:xfrm>
                <a:off x="9525" y="390525"/>
                <a:ext cx="14658975" cy="592825"/>
                <a:chOff x="9525" y="390525"/>
                <a:chExt cx="14658975" cy="592825"/>
              </a:xfrm>
            </xdr:grpSpPr>
            <xdr:pic macro="[0]!bttnc_topribbon2">
              <xdr:nvPicPr>
                <xdr:cNvPr id="37" name="Picture 36"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38"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39"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0"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1"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2"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3"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4"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6" name="Straight Connector 35"/>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4" name="Rectangle 33"/>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4"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5"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26" name="Group 25"/>
          <xdr:cNvGrpSpPr/>
        </xdr:nvGrpSpPr>
        <xdr:grpSpPr>
          <a:xfrm>
            <a:off x="1160178" y="539506"/>
            <a:ext cx="6170836" cy="258723"/>
            <a:chOff x="1244844" y="1439089"/>
            <a:chExt cx="6170836" cy="258723"/>
          </a:xfrm>
        </xdr:grpSpPr>
        <xdr:cxnSp macro="">
          <xdr:nvCxnSpPr>
            <xdr:cNvPr id="27" name="Straight Connector 26"/>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8" name="Straight Connector 27"/>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50800</xdr:rowOff>
    </xdr:from>
    <xdr:to>
      <xdr:col>18</xdr:col>
      <xdr:colOff>75671</xdr:colOff>
      <xdr:row>3</xdr:row>
      <xdr:rowOff>265</xdr:rowOff>
    </xdr:to>
    <xdr:grpSp>
      <xdr:nvGrpSpPr>
        <xdr:cNvPr id="22" name="Group 21"/>
        <xdr:cNvGrpSpPr/>
      </xdr:nvGrpSpPr>
      <xdr:grpSpPr>
        <a:xfrm>
          <a:off x="0" y="50800"/>
          <a:ext cx="14670088" cy="976048"/>
          <a:chOff x="0" y="0"/>
          <a:chExt cx="14670088" cy="976048"/>
        </a:xfrm>
      </xdr:grpSpPr>
      <xdr:grpSp>
        <xdr:nvGrpSpPr>
          <xdr:cNvPr id="23" name="img_Header"/>
          <xdr:cNvGrpSpPr/>
        </xdr:nvGrpSpPr>
        <xdr:grpSpPr>
          <a:xfrm>
            <a:off x="0" y="0"/>
            <a:ext cx="14670088" cy="976048"/>
            <a:chOff x="9525" y="66676"/>
            <a:chExt cx="14658975" cy="983349"/>
          </a:xfrm>
        </xdr:grpSpPr>
        <xdr:grpSp>
          <xdr:nvGrpSpPr>
            <xdr:cNvPr id="33" name="Group 32"/>
            <xdr:cNvGrpSpPr/>
          </xdr:nvGrpSpPr>
          <xdr:grpSpPr>
            <a:xfrm>
              <a:off x="9525" y="457200"/>
              <a:ext cx="14658975" cy="592825"/>
              <a:chOff x="9525" y="390525"/>
              <a:chExt cx="14658975" cy="592825"/>
            </a:xfrm>
          </xdr:grpSpPr>
          <xdr:grpSp>
            <xdr:nvGrpSpPr>
              <xdr:cNvPr id="35" name="Group 34"/>
              <xdr:cNvGrpSpPr/>
            </xdr:nvGrpSpPr>
            <xdr:grpSpPr>
              <a:xfrm>
                <a:off x="9525" y="390525"/>
                <a:ext cx="14658975" cy="592825"/>
                <a:chOff x="9525" y="390525"/>
                <a:chExt cx="14658975" cy="592825"/>
              </a:xfrm>
            </xdr:grpSpPr>
            <xdr:pic macro="[0]!bttnc_topribbon2">
              <xdr:nvPicPr>
                <xdr:cNvPr id="37" name="Picture 36" descr="navbar copy.png"/>
                <xdr:cNvPicPr>
                  <a:picLocks noChangeAspect="1"/>
                </xdr:cNvPicPr>
              </xdr:nvPicPr>
              <xdr:blipFill>
                <a:blip xmlns:r="http://schemas.openxmlformats.org/officeDocument/2006/relationships" r:embed="rId1" cstate="print"/>
                <a:stretch>
                  <a:fillRect/>
                </a:stretch>
              </xdr:blipFill>
              <xdr:spPr>
                <a:xfrm>
                  <a:off x="9525" y="392800"/>
                  <a:ext cx="14658975" cy="590550"/>
                </a:xfrm>
                <a:prstGeom prst="rect">
                  <a:avLst/>
                </a:prstGeom>
                <a:effectLst>
                  <a:outerShdw blurRad="50800" dist="38100" dir="5400000" algn="t" rotWithShape="0">
                    <a:prstClr val="black">
                      <a:alpha val="40000"/>
                    </a:prstClr>
                  </a:outerShdw>
                </a:effectLst>
              </xdr:spPr>
            </xdr:pic>
            <xdr:sp macro="[0]!bttnc_topribbon2" textlink="HEAD_model_description">
              <xdr:nvSpPr>
                <xdr:cNvPr id="38" name="Tab_Pop"/>
                <xdr:cNvSpPr>
                  <a:spLocks noChangeArrowheads="1"/>
                </xdr:cNvSpPr>
              </xdr:nvSpPr>
              <xdr:spPr bwMode="auto">
                <a:xfrm>
                  <a:off x="1307924" y="391226"/>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69CA4010-4D5F-42D7-B235-F35AF97EA4F3}" type="TxLink">
                    <a:rPr lang="en-US" sz="1000" b="0" i="0" u="none" strike="noStrike" baseline="0">
                      <a:solidFill>
                        <a:srgbClr val="FFFFFF"/>
                      </a:solidFill>
                      <a:effectLst/>
                      <a:latin typeface="Arial"/>
                      <a:cs typeface="Arial"/>
                    </a:rPr>
                    <a:pPr algn="ctr" rtl="0">
                      <a:defRPr sz="1000"/>
                    </a:pPr>
                    <a:t>Model Description</a:t>
                  </a:fld>
                  <a:endParaRPr lang="en-GB" sz="1000" b="0" i="0" u="none" strike="noStrike" baseline="0">
                    <a:solidFill>
                      <a:schemeClr val="bg1"/>
                    </a:solidFill>
                    <a:effectLst/>
                    <a:latin typeface="Arial" pitchFamily="34" charset="0"/>
                    <a:cs typeface="Arial" pitchFamily="34" charset="0"/>
                  </a:endParaRPr>
                </a:p>
              </xdr:txBody>
            </xdr:sp>
            <xdr:sp macro="[0]!bttnc_topribbon1" textlink="HEAD_main_menu">
              <xdr:nvSpPr>
                <xdr:cNvPr id="39" name="Tab_Pop"/>
                <xdr:cNvSpPr>
                  <a:spLocks noChangeArrowheads="1"/>
                </xdr:cNvSpPr>
              </xdr:nvSpPr>
              <xdr:spPr bwMode="auto">
                <a:xfrm>
                  <a:off x="47624" y="390525"/>
                  <a:ext cx="1260001" cy="540000"/>
                </a:xfrm>
                <a:prstGeom prst="roundRect">
                  <a:avLst>
                    <a:gd name="adj" fmla="val 16667"/>
                  </a:avLst>
                </a:prstGeom>
                <a:noFill/>
                <a:ln w="3175" cmpd="tri">
                  <a:noFill/>
                  <a:round/>
                  <a:headEnd/>
                  <a:tailEnd/>
                </a:ln>
              </xdr:spPr>
              <xdr:txBody>
                <a:bodyPr vertOverflow="clip" wrap="square" lIns="36576" tIns="36576" rIns="36576" bIns="36576" anchor="ctr" upright="1"/>
                <a:lstStyle/>
                <a:p>
                  <a:pPr algn="ctr" rtl="0">
                    <a:defRPr sz="1000"/>
                  </a:pPr>
                  <a:fld id="{D3814234-CEDB-41BF-8218-1E46F9BB8986}" type="TxLink">
                    <a:rPr lang="en-US" sz="1000" b="0" i="0" u="none" strike="noStrike" baseline="0">
                      <a:solidFill>
                        <a:srgbClr val="FFFFFF"/>
                      </a:solidFill>
                      <a:effectLst>
                        <a:glow rad="228600">
                          <a:schemeClr val="accent2">
                            <a:satMod val="175000"/>
                            <a:alpha val="40000"/>
                          </a:schemeClr>
                        </a:glow>
                      </a:effectLst>
                      <a:latin typeface="Arial"/>
                      <a:cs typeface="Arial"/>
                    </a:rPr>
                    <a:pPr algn="ctr" rtl="0">
                      <a:defRPr sz="1000"/>
                    </a:pPr>
                    <a:t>Main Menu</a:t>
                  </a:fld>
                  <a:endParaRPr lang="en-GB" sz="1200" b="0" i="0" u="none" strike="noStrike" baseline="0">
                    <a:solidFill>
                      <a:schemeClr val="bg1"/>
                    </a:solidFill>
                    <a:effectLst>
                      <a:glow rad="228600">
                        <a:schemeClr val="accent2">
                          <a:satMod val="175000"/>
                          <a:alpha val="40000"/>
                        </a:schemeClr>
                      </a:glow>
                    </a:effectLst>
                    <a:latin typeface="Arial" pitchFamily="34" charset="0"/>
                    <a:cs typeface="Arial" pitchFamily="34" charset="0"/>
                  </a:endParaRPr>
                </a:p>
              </xdr:txBody>
            </xdr:sp>
            <xdr:sp macro="[0]!bttnc_topribbon3" textlink="HEAD_controls">
              <xdr:nvSpPr>
                <xdr:cNvPr id="40" name="AutoShape 27"/>
                <xdr:cNvSpPr>
                  <a:spLocks noChangeArrowheads="1"/>
                </xdr:cNvSpPr>
              </xdr:nvSpPr>
              <xdr:spPr bwMode="auto">
                <a:xfrm>
                  <a:off x="256721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A6E7E0F6-1BD0-4D64-8482-791F72A4C032}" type="TxLink">
                    <a:rPr lang="en-US" sz="1000" b="0" i="0" u="none" strike="noStrike" baseline="0">
                      <a:solidFill>
                        <a:srgbClr val="FFFFFF"/>
                      </a:solidFill>
                      <a:latin typeface="Arial"/>
                      <a:cs typeface="Arial"/>
                    </a:rPr>
                    <a:pPr algn="ctr" rtl="0">
                      <a:defRPr sz="1000"/>
                    </a:pPr>
                    <a:t>Controls</a:t>
                  </a:fld>
                  <a:endParaRPr lang="en-GB" sz="1000" b="0" i="0" u="none" strike="noStrike" baseline="0">
                    <a:solidFill>
                      <a:schemeClr val="bg1"/>
                    </a:solidFill>
                    <a:latin typeface="Arial" pitchFamily="34" charset="0"/>
                    <a:cs typeface="Arial" pitchFamily="34" charset="0"/>
                  </a:endParaRPr>
                </a:p>
              </xdr:txBody>
            </xdr:sp>
            <xdr:sp macro="[0]!bttnc_topribbon4" textlink="HEAD_inputs">
              <xdr:nvSpPr>
                <xdr:cNvPr id="41" name="AutoShape 28"/>
                <xdr:cNvSpPr>
                  <a:spLocks noChangeArrowheads="1"/>
                </xdr:cNvSpPr>
              </xdr:nvSpPr>
              <xdr:spPr bwMode="auto">
                <a:xfrm>
                  <a:off x="383258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DFFF05F4-6962-45A5-A02B-272AA9E49F9C}" type="TxLink">
                    <a:rPr lang="en-US" sz="1000" b="0" i="0" u="none" strike="noStrike" baseline="0">
                      <a:solidFill>
                        <a:srgbClr val="FFFFFF"/>
                      </a:solidFill>
                      <a:latin typeface="Arial"/>
                      <a:cs typeface="Arial"/>
                    </a:rPr>
                    <a:pPr algn="ctr" rtl="0">
                      <a:defRPr sz="1000"/>
                    </a:pPr>
                    <a:t>Inputs</a:t>
                  </a:fld>
                  <a:endParaRPr lang="en-GB" sz="1000" b="0" i="0" u="none" strike="noStrike" baseline="0">
                    <a:solidFill>
                      <a:schemeClr val="bg1"/>
                    </a:solidFill>
                    <a:latin typeface="Arial" pitchFamily="34" charset="0"/>
                    <a:cs typeface="Arial" pitchFamily="34" charset="0"/>
                  </a:endParaRPr>
                </a:p>
              </xdr:txBody>
            </xdr:sp>
            <xdr:sp macro="" textlink="">
              <xdr:nvSpPr>
                <xdr:cNvPr id="42" name="AutoShape 30"/>
                <xdr:cNvSpPr>
                  <a:spLocks noChangeArrowheads="1"/>
                </xdr:cNvSpPr>
              </xdr:nvSpPr>
              <xdr:spPr bwMode="auto">
                <a:xfrm>
                  <a:off x="12103803"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endParaRPr lang="en-GB" sz="1000" b="0" i="0" u="none" strike="noStrike" baseline="0">
                    <a:solidFill>
                      <a:schemeClr val="bg1"/>
                    </a:solidFill>
                    <a:latin typeface="Arial" pitchFamily="34" charset="0"/>
                    <a:cs typeface="Arial" pitchFamily="34" charset="0"/>
                  </a:endParaRPr>
                </a:p>
              </xdr:txBody>
            </xdr:sp>
            <xdr:sp macro="[0]!bttnc_topribbon8" textlink="HEAD_references">
              <xdr:nvSpPr>
                <xdr:cNvPr id="43" name="AutoShape 31"/>
                <xdr:cNvSpPr>
                  <a:spLocks noChangeArrowheads="1"/>
                </xdr:cNvSpPr>
              </xdr:nvSpPr>
              <xdr:spPr bwMode="auto">
                <a:xfrm>
                  <a:off x="13365550"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42C2CFCB-A54C-405D-9600-63345B29DEB2}" type="TxLink">
                    <a:rPr lang="en-US" sz="1000" b="0" i="0" u="none" strike="noStrike" baseline="0">
                      <a:solidFill>
                        <a:srgbClr val="FFFFFF"/>
                      </a:solidFill>
                      <a:latin typeface="Arial"/>
                      <a:cs typeface="Arial"/>
                    </a:rPr>
                    <a:pPr algn="ctr" rtl="0">
                      <a:defRPr sz="1000"/>
                    </a:pPr>
                    <a:t>References</a:t>
                  </a:fld>
                  <a:endParaRPr lang="en-GB" sz="1000" b="0" i="0" u="none" strike="noStrike" baseline="0">
                    <a:solidFill>
                      <a:schemeClr val="bg1"/>
                    </a:solidFill>
                    <a:latin typeface="Arial" pitchFamily="34" charset="0"/>
                    <a:cs typeface="Arial" pitchFamily="34" charset="0"/>
                  </a:endParaRPr>
                </a:p>
              </xdr:txBody>
            </xdr:sp>
            <xdr:sp macro="[0]!bttnc_topribbon5" textlink="HEAD_calculations">
              <xdr:nvSpPr>
                <xdr:cNvPr id="44" name="AutoShape 28"/>
                <xdr:cNvSpPr>
                  <a:spLocks noChangeArrowheads="1"/>
                </xdr:cNvSpPr>
              </xdr:nvSpPr>
              <xdr:spPr bwMode="auto">
                <a:xfrm>
                  <a:off x="5099041" y="390525"/>
                  <a:ext cx="1260001" cy="54000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50D4D336-984A-45BF-AB2A-7BBF83707E65}" type="TxLink">
                    <a:rPr lang="en-US" sz="1000" b="0" i="0" u="none" strike="noStrike" baseline="0">
                      <a:solidFill>
                        <a:srgbClr val="FFFFFF"/>
                      </a:solidFill>
                      <a:latin typeface="Arial"/>
                      <a:cs typeface="Arial"/>
                    </a:rPr>
                    <a:pPr algn="ctr" rtl="0">
                      <a:defRPr sz="1000"/>
                    </a:pPr>
                    <a:t>Calculations</a:t>
                  </a:fld>
                  <a:endParaRPr lang="en-GB" sz="1000" b="0" i="0" u="none" strike="noStrike" baseline="0">
                    <a:solidFill>
                      <a:schemeClr val="bg1"/>
                    </a:solidFill>
                    <a:latin typeface="Arial" pitchFamily="34" charset="0"/>
                    <a:cs typeface="Arial" pitchFamily="34" charset="0"/>
                  </a:endParaRPr>
                </a:p>
              </xdr:txBody>
            </xdr:sp>
          </xdr:grpSp>
          <xdr:cxnSp macro="">
            <xdr:nvCxnSpPr>
              <xdr:cNvPr id="36" name="Straight Connector 35"/>
              <xdr:cNvCxnSpPr/>
            </xdr:nvCxnSpPr>
            <xdr:spPr bwMode="auto">
              <a:xfrm rot="5400000">
                <a:off x="13233249" y="663730"/>
                <a:ext cx="260658" cy="0"/>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sp macro="" textlink="Lists!K2">
          <xdr:nvSpPr>
            <xdr:cNvPr id="34" name="Rectangle 33"/>
            <xdr:cNvSpPr/>
          </xdr:nvSpPr>
          <xdr:spPr>
            <a:xfrm>
              <a:off x="4219575" y="66676"/>
              <a:ext cx="10448925" cy="3619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fld id="{246802CB-D39A-49A8-8EAB-53AB8B44C17F}" type="TxLink">
                <a:rPr lang="en-US" sz="2000" b="0" i="0" u="none" strike="noStrike">
                  <a:solidFill>
                    <a:srgbClr val="000000"/>
                  </a:solidFill>
                  <a:latin typeface="Calibri"/>
                </a:rPr>
                <a:pPr algn="r"/>
                <a:t>"Reference Model" for Economic Evaluation in Chronic Pain</a:t>
              </a:fld>
              <a:endParaRPr lang="en-GB" sz="2000" b="0">
                <a:solidFill>
                  <a:sysClr val="windowText" lastClr="000000"/>
                </a:solidFill>
              </a:endParaRPr>
            </a:p>
          </xdr:txBody>
        </xdr:sp>
      </xdr:grpSp>
      <xdr:sp macro="[0]!bttnc_topribbon7" textlink="HEAD_scen_sens">
        <xdr:nvSpPr>
          <xdr:cNvPr id="24" name="AutoShape 28"/>
          <xdr:cNvSpPr>
            <a:spLocks noChangeArrowheads="1"/>
          </xdr:cNvSpPr>
        </xdr:nvSpPr>
        <xdr:spPr bwMode="auto">
          <a:xfrm>
            <a:off x="7397750" y="391583"/>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686989BC-8BAB-430B-8E88-5285D534FFCC}" type="TxLink">
              <a:rPr lang="en-US" sz="1000" b="0" i="0" u="none" strike="noStrike" baseline="0">
                <a:solidFill>
                  <a:srgbClr val="FFFFFF"/>
                </a:solidFill>
                <a:latin typeface="Arial"/>
                <a:cs typeface="Arial"/>
              </a:rPr>
              <a:pPr algn="ctr" rtl="0">
                <a:defRPr sz="1000"/>
              </a:pPr>
              <a:t>Scenario &amp; Sensitivity Analyses</a:t>
            </a:fld>
            <a:endParaRPr lang="en-GB" sz="1000" b="0" i="0" u="none" strike="noStrike" baseline="0">
              <a:solidFill>
                <a:schemeClr val="bg1"/>
              </a:solidFill>
              <a:latin typeface="Arial" pitchFamily="34" charset="0"/>
              <a:cs typeface="Arial" pitchFamily="34" charset="0"/>
            </a:endParaRPr>
          </a:p>
        </xdr:txBody>
      </xdr:sp>
      <xdr:sp macro="[0]!bttnc_topribbon6" textlink="HEAD_results">
        <xdr:nvSpPr>
          <xdr:cNvPr id="25" name="AutoShape 28"/>
          <xdr:cNvSpPr>
            <a:spLocks noChangeArrowheads="1"/>
          </xdr:cNvSpPr>
        </xdr:nvSpPr>
        <xdr:spPr bwMode="auto">
          <a:xfrm>
            <a:off x="6248400" y="395816"/>
            <a:ext cx="1260956" cy="535990"/>
          </a:xfrm>
          <a:prstGeom prst="roundRect">
            <a:avLst>
              <a:gd name="adj" fmla="val 16667"/>
            </a:avLst>
          </a:prstGeom>
          <a:noFill/>
          <a:ln w="0">
            <a:noFill/>
            <a:round/>
            <a:headEnd/>
            <a:tailEnd/>
          </a:ln>
        </xdr:spPr>
        <xdr:txBody>
          <a:bodyPr vertOverflow="clip" wrap="square" lIns="36576" tIns="36576" rIns="36576" bIns="36576" anchor="ctr" upright="1"/>
          <a:lstStyle/>
          <a:p>
            <a:pPr algn="ctr" rtl="0">
              <a:defRPr sz="1000"/>
            </a:pPr>
            <a:fld id="{067AA985-29A1-4064-B80E-D6BC4F42835B}" type="TxLink">
              <a:rPr lang="en-US" sz="1000" b="0" i="0" u="none" strike="noStrike" baseline="0">
                <a:solidFill>
                  <a:srgbClr val="FFFFFF"/>
                </a:solidFill>
                <a:latin typeface="Arial"/>
                <a:cs typeface="Arial"/>
              </a:rPr>
              <a:pPr algn="ctr" rtl="0">
                <a:defRPr sz="1000"/>
              </a:pPr>
              <a:t>Results</a:t>
            </a:fld>
            <a:endParaRPr lang="en-GB" sz="1000" b="0" i="0" u="none" strike="noStrike" baseline="0">
              <a:solidFill>
                <a:schemeClr val="bg1"/>
              </a:solidFill>
              <a:latin typeface="Arial" pitchFamily="34" charset="0"/>
              <a:cs typeface="Arial" pitchFamily="34" charset="0"/>
            </a:endParaRPr>
          </a:p>
        </xdr:txBody>
      </xdr:sp>
      <xdr:grpSp>
        <xdr:nvGrpSpPr>
          <xdr:cNvPr id="26" name="Group 25"/>
          <xdr:cNvGrpSpPr/>
        </xdr:nvGrpSpPr>
        <xdr:grpSpPr>
          <a:xfrm>
            <a:off x="1160178" y="539506"/>
            <a:ext cx="6170836" cy="258723"/>
            <a:chOff x="1244844" y="1439089"/>
            <a:chExt cx="6170836" cy="258723"/>
          </a:xfrm>
        </xdr:grpSpPr>
        <xdr:cxnSp macro="">
          <xdr:nvCxnSpPr>
            <xdr:cNvPr id="27" name="Straight Connector 26"/>
            <xdr:cNvCxnSpPr/>
          </xdr:nvCxnSpPr>
          <xdr:spPr bwMode="auto">
            <a:xfrm rot="10800000">
              <a:off x="392877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8" name="Straight Connector 27"/>
            <xdr:cNvCxnSpPr/>
          </xdr:nvCxnSpPr>
          <xdr:spPr bwMode="auto">
            <a:xfrm rot="10800000">
              <a:off x="5101316"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xdr:cNvCxnSpPr/>
          </xdr:nvCxnSpPr>
          <xdr:spPr bwMode="auto">
            <a:xfrm rot="10800000">
              <a:off x="6444237" y="1439090"/>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bwMode="auto">
            <a:xfrm rot="10800000">
              <a:off x="7415680"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bwMode="auto">
            <a:xfrm rot="10800000">
              <a:off x="1244844"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bwMode="auto">
            <a:xfrm rot="10800000">
              <a:off x="2808967" y="1439089"/>
              <a:ext cx="0" cy="258722"/>
            </a:xfrm>
            <a:prstGeom prst="line">
              <a:avLst/>
            </a:prstGeom>
            <a:ln>
              <a:solidFill>
                <a:schemeClr val="accent1"/>
              </a:solidFill>
              <a:headEnd type="none" w="med" len="med"/>
              <a:tailEnd type="none" w="med" len="med"/>
            </a:ln>
            <a:effectLst>
              <a:glow rad="139700">
                <a:schemeClr val="accent1">
                  <a:satMod val="175000"/>
                  <a:alpha val="40000"/>
                </a:schemeClr>
              </a:glow>
              <a:reflection blurRad="6350" stA="50000" endA="300" endPos="55000" dir="5400000" sy="-100000" algn="bl" rotWithShape="0"/>
            </a:effectLst>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tabSelected="1" zoomScale="110" zoomScaleNormal="110" workbookViewId="0">
      <selection activeCell="N17" sqref="N17"/>
    </sheetView>
  </sheetViews>
  <sheetFormatPr defaultRowHeight="15" x14ac:dyDescent="0.25"/>
  <cols>
    <col min="1" max="16384" width="9.140625" style="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K24"/>
  <sheetViews>
    <sheetView zoomScale="90" zoomScaleNormal="90" workbookViewId="0">
      <pane ySplit="3" topLeftCell="A4" activePane="bottomLeft" state="frozen"/>
      <selection pane="bottomLeft" activeCell="B19" sqref="B19"/>
    </sheetView>
  </sheetViews>
  <sheetFormatPr defaultRowHeight="15" customHeight="1" x14ac:dyDescent="0.25"/>
  <cols>
    <col min="1" max="1" width="9.140625" style="1"/>
    <col min="2" max="2" width="115" style="1" customWidth="1"/>
    <col min="3" max="3" width="5.28515625" style="1" customWidth="1"/>
    <col min="4" max="4" width="9.140625" style="1"/>
    <col min="5" max="5" width="88.28515625" style="1" customWidth="1"/>
    <col min="6" max="6" width="18.28515625" style="1" customWidth="1"/>
    <col min="7" max="7" width="30.85546875" style="1" customWidth="1"/>
    <col min="8" max="16384" width="9.140625" style="1"/>
  </cols>
  <sheetData>
    <row r="1" spans="2:7" ht="54.75" customHeight="1" x14ac:dyDescent="0.25"/>
    <row r="3" spans="2:7" ht="10.5" customHeight="1" x14ac:dyDescent="0.25"/>
    <row r="9" spans="2:7" ht="15" customHeight="1" x14ac:dyDescent="0.3">
      <c r="D9" s="47" t="s">
        <v>145</v>
      </c>
    </row>
    <row r="10" spans="2:7" ht="43.5" x14ac:dyDescent="0.25">
      <c r="B10" s="48" t="s">
        <v>279</v>
      </c>
    </row>
    <row r="12" spans="2:7" ht="73.5" customHeight="1" x14ac:dyDescent="0.25">
      <c r="B12" s="48" t="s">
        <v>54</v>
      </c>
      <c r="C12" s="49"/>
      <c r="D12" s="49"/>
      <c r="E12" s="49"/>
      <c r="F12" s="49"/>
      <c r="G12" s="49"/>
    </row>
    <row r="13" spans="2:7" ht="15" customHeight="1" x14ac:dyDescent="0.25">
      <c r="C13" s="49"/>
      <c r="D13" s="49"/>
      <c r="E13" s="49"/>
      <c r="F13" s="49"/>
      <c r="G13" s="49"/>
    </row>
    <row r="14" spans="2:7" ht="70.5" customHeight="1" x14ac:dyDescent="0.25">
      <c r="B14" s="48" t="s">
        <v>52</v>
      </c>
      <c r="C14" s="49"/>
      <c r="D14" s="49"/>
      <c r="E14" s="49"/>
      <c r="F14" s="49"/>
      <c r="G14" s="49"/>
    </row>
    <row r="16" spans="2:7" ht="129.75" customHeight="1" x14ac:dyDescent="0.25">
      <c r="B16" s="48" t="s">
        <v>53</v>
      </c>
    </row>
    <row r="24" spans="5:11" ht="15" customHeight="1" x14ac:dyDescent="0.25">
      <c r="E24" s="123" t="s">
        <v>289</v>
      </c>
      <c r="F24" s="180" t="s">
        <v>288</v>
      </c>
      <c r="G24" s="123" t="s">
        <v>290</v>
      </c>
      <c r="H24" s="123"/>
      <c r="K24" s="181"/>
    </row>
  </sheetData>
  <dataValidations count="1">
    <dataValidation type="list" allowBlank="1" showInputMessage="1" showErrorMessage="1" sqref="F24">
      <formula1>"or…..."</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1:K53"/>
  <sheetViews>
    <sheetView zoomScale="90" zoomScaleNormal="90" workbookViewId="0">
      <pane ySplit="3" topLeftCell="A4" activePane="bottomLeft" state="frozen"/>
      <selection pane="bottomLeft" activeCell="K51" sqref="K51"/>
    </sheetView>
  </sheetViews>
  <sheetFormatPr defaultRowHeight="15" customHeight="1" x14ac:dyDescent="0.25"/>
  <cols>
    <col min="1" max="1" width="9.140625" style="1"/>
    <col min="2" max="2" width="50.140625" style="1" bestFit="1" customWidth="1"/>
    <col min="3" max="3" width="9.28515625" style="1" customWidth="1"/>
    <col min="4" max="4" width="0.85546875" style="1" customWidth="1"/>
    <col min="5" max="5" width="17.140625" style="1" customWidth="1"/>
    <col min="6" max="6" width="6.7109375" style="1" bestFit="1" customWidth="1"/>
    <col min="7" max="7" width="30.85546875" style="1" customWidth="1"/>
    <col min="8" max="8" width="9.140625" style="1"/>
    <col min="9" max="9" width="4.28515625" style="1" customWidth="1"/>
    <col min="10" max="10" width="39.42578125" style="1" customWidth="1"/>
    <col min="11" max="11" width="16.42578125" style="1" bestFit="1" customWidth="1"/>
    <col min="12" max="16384" width="9.140625" style="1"/>
  </cols>
  <sheetData>
    <row r="1" spans="2:11" ht="54.75" customHeight="1" x14ac:dyDescent="0.25"/>
    <row r="3" spans="2:11" ht="10.5" customHeight="1" x14ac:dyDescent="0.25"/>
    <row r="9" spans="2:11" ht="21" x14ac:dyDescent="0.35">
      <c r="B9" s="216" t="s">
        <v>20</v>
      </c>
      <c r="C9" s="216"/>
      <c r="E9" s="166" t="s">
        <v>269</v>
      </c>
      <c r="F9" s="166"/>
      <c r="G9" s="166"/>
      <c r="H9" s="166"/>
      <c r="I9" s="166"/>
      <c r="J9" s="166"/>
      <c r="K9" s="166" t="s">
        <v>268</v>
      </c>
    </row>
    <row r="11" spans="2:11" ht="15" customHeight="1" x14ac:dyDescent="0.35">
      <c r="B11" s="1" t="s">
        <v>147</v>
      </c>
      <c r="E11" s="23">
        <v>52</v>
      </c>
      <c r="F11" s="1" t="s">
        <v>211</v>
      </c>
      <c r="G11" s="68" t="s">
        <v>115</v>
      </c>
      <c r="J11" s="166"/>
      <c r="K11" s="23">
        <v>52</v>
      </c>
    </row>
    <row r="12" spans="2:11" ht="15" customHeight="1" x14ac:dyDescent="0.35">
      <c r="J12" s="166"/>
    </row>
    <row r="13" spans="2:11" ht="15" customHeight="1" x14ac:dyDescent="0.35">
      <c r="B13" s="1" t="s">
        <v>148</v>
      </c>
      <c r="E13" s="70">
        <v>1</v>
      </c>
      <c r="J13" s="166"/>
    </row>
    <row r="14" spans="2:11" ht="15" customHeight="1" x14ac:dyDescent="0.35">
      <c r="J14" s="166"/>
    </row>
    <row r="15" spans="2:11" ht="15" customHeight="1" x14ac:dyDescent="0.35">
      <c r="B15" s="1" t="s">
        <v>28</v>
      </c>
      <c r="E15" s="154">
        <f>(7*cont.CycleLength)/365.25</f>
        <v>1.9164955509924708E-2</v>
      </c>
      <c r="J15" s="166"/>
    </row>
    <row r="16" spans="2:11" ht="15" customHeight="1" x14ac:dyDescent="0.35">
      <c r="E16" s="84"/>
      <c r="J16" s="166"/>
      <c r="K16" s="84"/>
    </row>
    <row r="17" spans="2:11" ht="48" customHeight="1" x14ac:dyDescent="0.35">
      <c r="B17" s="49" t="s">
        <v>164</v>
      </c>
      <c r="E17" s="80">
        <v>0.1</v>
      </c>
      <c r="F17" s="1" t="s">
        <v>211</v>
      </c>
      <c r="G17" s="1" t="s">
        <v>165</v>
      </c>
      <c r="J17" s="166"/>
      <c r="K17" s="80">
        <v>0.5</v>
      </c>
    </row>
    <row r="18" spans="2:11" ht="15" customHeight="1" x14ac:dyDescent="0.35">
      <c r="J18" s="166"/>
    </row>
    <row r="19" spans="2:11" ht="15" customHeight="1" x14ac:dyDescent="0.35">
      <c r="B19" s="1" t="s">
        <v>122</v>
      </c>
      <c r="E19" s="23">
        <v>1</v>
      </c>
      <c r="F19" s="1" t="s">
        <v>211</v>
      </c>
      <c r="G19" s="68" t="s">
        <v>149</v>
      </c>
      <c r="J19" s="166"/>
      <c r="K19" s="23">
        <v>1</v>
      </c>
    </row>
    <row r="20" spans="2:11" ht="15" customHeight="1" x14ac:dyDescent="0.35">
      <c r="J20" s="166"/>
    </row>
    <row r="21" spans="2:11" ht="46.5" x14ac:dyDescent="0.35">
      <c r="B21" s="49" t="s">
        <v>157</v>
      </c>
      <c r="E21" s="80">
        <v>0</v>
      </c>
      <c r="F21" s="1" t="s">
        <v>211</v>
      </c>
      <c r="G21" s="1" t="s">
        <v>158</v>
      </c>
      <c r="J21" s="166"/>
      <c r="K21" s="80">
        <v>0</v>
      </c>
    </row>
    <row r="22" spans="2:11" ht="15" customHeight="1" x14ac:dyDescent="0.35">
      <c r="J22" s="166"/>
    </row>
    <row r="23" spans="2:11" ht="15" customHeight="1" x14ac:dyDescent="0.35">
      <c r="B23" s="1" t="s">
        <v>253</v>
      </c>
      <c r="E23" s="183">
        <v>6</v>
      </c>
      <c r="F23" s="1" t="s">
        <v>211</v>
      </c>
      <c r="G23" s="68" t="s">
        <v>295</v>
      </c>
      <c r="J23" s="166"/>
      <c r="K23" s="183">
        <v>6</v>
      </c>
    </row>
    <row r="24" spans="2:11" ht="15" customHeight="1" x14ac:dyDescent="0.35">
      <c r="J24" s="166"/>
    </row>
    <row r="25" spans="2:11" ht="15" customHeight="1" x14ac:dyDescent="0.35">
      <c r="J25" s="166"/>
    </row>
    <row r="26" spans="2:11" ht="15" customHeight="1" x14ac:dyDescent="0.35">
      <c r="B26" s="1" t="s">
        <v>123</v>
      </c>
      <c r="E26" s="69">
        <v>0.05</v>
      </c>
      <c r="F26" s="1" t="s">
        <v>211</v>
      </c>
      <c r="G26" s="68" t="s">
        <v>114</v>
      </c>
      <c r="J26" s="166"/>
      <c r="K26" s="69">
        <v>0.05</v>
      </c>
    </row>
    <row r="27" spans="2:11" ht="15" customHeight="1" x14ac:dyDescent="0.35">
      <c r="J27" s="166"/>
    </row>
    <row r="28" spans="2:11" ht="15" customHeight="1" x14ac:dyDescent="0.35">
      <c r="B28" s="1" t="s">
        <v>255</v>
      </c>
      <c r="E28" s="69">
        <v>0.1</v>
      </c>
      <c r="F28" s="1" t="s">
        <v>211</v>
      </c>
      <c r="G28" s="68" t="s">
        <v>114</v>
      </c>
      <c r="J28" s="166"/>
      <c r="K28" s="69">
        <v>0.1</v>
      </c>
    </row>
    <row r="29" spans="2:11" ht="15" customHeight="1" x14ac:dyDescent="0.35">
      <c r="J29" s="166"/>
    </row>
    <row r="30" spans="2:11" ht="40.5" customHeight="1" x14ac:dyDescent="0.35">
      <c r="B30" s="1" t="s">
        <v>256</v>
      </c>
      <c r="E30" s="73" t="s">
        <v>167</v>
      </c>
      <c r="F30" s="1" t="s">
        <v>211</v>
      </c>
      <c r="G30" s="68" t="s">
        <v>150</v>
      </c>
      <c r="J30" s="166"/>
      <c r="K30" s="73" t="s">
        <v>167</v>
      </c>
    </row>
    <row r="31" spans="2:11" ht="15" customHeight="1" x14ac:dyDescent="0.35">
      <c r="J31" s="166"/>
    </row>
    <row r="32" spans="2:11" ht="52.5" customHeight="1" x14ac:dyDescent="0.35">
      <c r="B32" s="1" t="s">
        <v>257</v>
      </c>
      <c r="E32" s="73" t="s">
        <v>156</v>
      </c>
      <c r="F32" s="1" t="s">
        <v>211</v>
      </c>
      <c r="G32" s="68" t="s">
        <v>150</v>
      </c>
      <c r="J32" s="166"/>
      <c r="K32" s="73" t="s">
        <v>156</v>
      </c>
    </row>
    <row r="33" spans="2:11" ht="15" customHeight="1" x14ac:dyDescent="0.35">
      <c r="J33" s="166"/>
    </row>
    <row r="34" spans="2:11" ht="15" customHeight="1" x14ac:dyDescent="0.35">
      <c r="B34" s="1" t="s">
        <v>258</v>
      </c>
      <c r="E34" s="73" t="s">
        <v>40</v>
      </c>
      <c r="F34" s="1" t="s">
        <v>211</v>
      </c>
      <c r="G34" s="68" t="s">
        <v>150</v>
      </c>
      <c r="J34" s="166"/>
      <c r="K34" s="73" t="s">
        <v>40</v>
      </c>
    </row>
    <row r="35" spans="2:11" ht="15" customHeight="1" x14ac:dyDescent="0.35">
      <c r="J35" s="166"/>
    </row>
    <row r="36" spans="2:11" ht="15" customHeight="1" x14ac:dyDescent="0.35">
      <c r="B36" s="1" t="s">
        <v>259</v>
      </c>
      <c r="E36" s="73" t="s">
        <v>96</v>
      </c>
      <c r="F36" s="1" t="s">
        <v>211</v>
      </c>
      <c r="G36" s="68" t="s">
        <v>150</v>
      </c>
      <c r="J36" s="166"/>
      <c r="K36" s="73" t="s">
        <v>96</v>
      </c>
    </row>
    <row r="37" spans="2:11" ht="15" customHeight="1" x14ac:dyDescent="0.35">
      <c r="J37" s="166"/>
    </row>
    <row r="38" spans="2:11" ht="15" customHeight="1" x14ac:dyDescent="0.35">
      <c r="B38" s="1" t="s">
        <v>260</v>
      </c>
      <c r="E38" s="73" t="s">
        <v>96</v>
      </c>
      <c r="F38" s="1" t="s">
        <v>211</v>
      </c>
      <c r="G38" s="68" t="s">
        <v>150</v>
      </c>
      <c r="J38" s="166"/>
      <c r="K38" s="73" t="s">
        <v>96</v>
      </c>
    </row>
    <row r="39" spans="2:11" ht="15" customHeight="1" x14ac:dyDescent="0.35">
      <c r="J39" s="166"/>
    </row>
    <row r="40" spans="2:11" ht="15" customHeight="1" x14ac:dyDescent="0.35">
      <c r="J40" s="166"/>
    </row>
    <row r="41" spans="2:11" ht="15" customHeight="1" x14ac:dyDescent="0.35">
      <c r="B41" s="1" t="s">
        <v>261</v>
      </c>
      <c r="E41" s="69">
        <v>2</v>
      </c>
      <c r="F41" s="1" t="s">
        <v>211</v>
      </c>
      <c r="G41" s="68" t="s">
        <v>222</v>
      </c>
      <c r="J41" s="166"/>
      <c r="K41" s="69">
        <v>2</v>
      </c>
    </row>
    <row r="42" spans="2:11" ht="15" customHeight="1" x14ac:dyDescent="0.35">
      <c r="J42" s="166"/>
    </row>
    <row r="43" spans="2:11" ht="15" customHeight="1" x14ac:dyDescent="0.35">
      <c r="B43" s="1" t="s">
        <v>262</v>
      </c>
      <c r="E43" s="69">
        <v>0.65</v>
      </c>
      <c r="F43" s="1" t="s">
        <v>211</v>
      </c>
      <c r="G43" s="68" t="s">
        <v>114</v>
      </c>
      <c r="J43" s="166"/>
      <c r="K43" s="69">
        <v>0.65</v>
      </c>
    </row>
    <row r="44" spans="2:11" ht="15" customHeight="1" x14ac:dyDescent="0.35">
      <c r="J44" s="166"/>
    </row>
    <row r="45" spans="2:11" ht="15" customHeight="1" x14ac:dyDescent="0.35">
      <c r="B45" s="1" t="s">
        <v>263</v>
      </c>
      <c r="E45" s="69">
        <v>0.30000000000000004</v>
      </c>
      <c r="F45" s="1" t="s">
        <v>211</v>
      </c>
      <c r="G45" s="68" t="s">
        <v>222</v>
      </c>
      <c r="J45" s="166"/>
      <c r="K45" s="69">
        <v>0.30000000000000004</v>
      </c>
    </row>
    <row r="46" spans="2:11" ht="15" customHeight="1" x14ac:dyDescent="0.35">
      <c r="J46" s="166"/>
    </row>
    <row r="47" spans="2:11" ht="15" customHeight="1" x14ac:dyDescent="0.35">
      <c r="B47" s="1" t="s">
        <v>264</v>
      </c>
      <c r="E47" s="69">
        <v>0.5</v>
      </c>
      <c r="F47" s="1" t="s">
        <v>211</v>
      </c>
      <c r="G47" s="68" t="s">
        <v>114</v>
      </c>
      <c r="J47" s="166"/>
      <c r="K47" s="69">
        <v>0.5</v>
      </c>
    </row>
    <row r="48" spans="2:11" ht="15" customHeight="1" x14ac:dyDescent="0.35">
      <c r="J48" s="166"/>
    </row>
    <row r="49" spans="2:11" ht="15" customHeight="1" x14ac:dyDescent="0.35">
      <c r="B49" s="1" t="s">
        <v>265</v>
      </c>
      <c r="E49" s="69">
        <v>0.2</v>
      </c>
      <c r="F49" s="1" t="s">
        <v>211</v>
      </c>
      <c r="G49" s="68" t="s">
        <v>114</v>
      </c>
      <c r="J49" s="166"/>
      <c r="K49" s="69">
        <v>0.2</v>
      </c>
    </row>
    <row r="50" spans="2:11" ht="15" customHeight="1" x14ac:dyDescent="0.35">
      <c r="J50" s="166"/>
    </row>
    <row r="51" spans="2:11" ht="15" customHeight="1" x14ac:dyDescent="0.35">
      <c r="B51" s="1" t="s">
        <v>266</v>
      </c>
      <c r="E51" s="69">
        <v>0.9</v>
      </c>
      <c r="F51" s="1" t="s">
        <v>211</v>
      </c>
      <c r="G51" s="68" t="s">
        <v>114</v>
      </c>
      <c r="J51" s="166"/>
      <c r="K51" s="69">
        <v>0.9</v>
      </c>
    </row>
    <row r="52" spans="2:11" ht="15" customHeight="1" x14ac:dyDescent="0.35">
      <c r="J52" s="166"/>
    </row>
    <row r="53" spans="2:11" ht="15" customHeight="1" x14ac:dyDescent="0.35">
      <c r="B53" s="1" t="s">
        <v>267</v>
      </c>
      <c r="E53" s="69">
        <v>0.8</v>
      </c>
      <c r="F53" s="1" t="s">
        <v>211</v>
      </c>
      <c r="G53" s="68" t="s">
        <v>114</v>
      </c>
      <c r="J53" s="166"/>
      <c r="K53" s="69">
        <v>0.8</v>
      </c>
    </row>
  </sheetData>
  <mergeCells count="1">
    <mergeCell ref="B9:C9"/>
  </mergeCells>
  <dataValidations count="3">
    <dataValidation type="list" allowBlank="1" showInputMessage="1" showErrorMessage="1" sqref="E30">
      <formula1>"Discontinuation,Some enter subsequent treatment"</formula1>
    </dataValidation>
    <dataValidation type="list" allowBlank="1" showInputMessage="1" showErrorMessage="1" sqref="E32">
      <formula1>"User-defined dose and withdrawal rate adjustment for first 4 weeks,no adjustment for first 4 weeks "</formula1>
    </dataValidation>
    <dataValidation type="list" allowBlank="1" showInputMessage="1" showErrorMessage="1" sqref="E38 E36 E34">
      <formula1>"Oxycodone,Morphine"</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P155"/>
  <sheetViews>
    <sheetView zoomScale="90" zoomScaleNormal="90" workbookViewId="0">
      <pane ySplit="3" topLeftCell="A4" activePane="bottomLeft" state="frozen"/>
      <selection pane="bottomLeft" activeCell="B7" sqref="B7"/>
    </sheetView>
  </sheetViews>
  <sheetFormatPr defaultRowHeight="15" customHeight="1" x14ac:dyDescent="0.25"/>
  <cols>
    <col min="1" max="1" width="9.140625" style="1"/>
    <col min="2" max="2" width="91.5703125" style="1" bestFit="1" customWidth="1"/>
    <col min="3" max="3" width="39.5703125" style="1" customWidth="1"/>
    <col min="4" max="7" width="23.85546875" style="1" customWidth="1"/>
    <col min="8" max="8" width="29.5703125" style="1" customWidth="1"/>
    <col min="9" max="9" width="21.5703125" style="46" customWidth="1"/>
    <col min="10" max="10" width="74.42578125" style="46" bestFit="1" customWidth="1"/>
    <col min="11" max="11" width="61.140625" style="1" bestFit="1" customWidth="1"/>
    <col min="12" max="12" width="10.42578125" style="1" bestFit="1" customWidth="1"/>
    <col min="13" max="13" width="19" style="1" customWidth="1"/>
    <col min="14" max="14" width="25" style="1" bestFit="1" customWidth="1"/>
    <col min="15" max="15" width="14.85546875" style="1" customWidth="1"/>
    <col min="16" max="16" width="38.28515625" style="1" bestFit="1" customWidth="1"/>
    <col min="17" max="17" width="24.5703125" style="1" bestFit="1" customWidth="1"/>
    <col min="18" max="20" width="24.5703125" style="1" customWidth="1"/>
    <col min="21" max="21" width="15.5703125" style="1" bestFit="1" customWidth="1"/>
    <col min="22" max="22" width="9.140625" style="1"/>
    <col min="23" max="23" width="29.42578125" style="1" bestFit="1" customWidth="1"/>
    <col min="24" max="24" width="13.5703125" style="1" bestFit="1" customWidth="1"/>
    <col min="25" max="25" width="8.85546875" style="1" customWidth="1"/>
    <col min="26" max="29" width="9.140625" style="1"/>
    <col min="30" max="30" width="15.5703125" style="1" bestFit="1" customWidth="1"/>
    <col min="31" max="31" width="9.140625" style="1"/>
    <col min="32" max="32" width="51.85546875" style="1" bestFit="1" customWidth="1"/>
    <col min="33" max="33" width="17.140625" style="1" bestFit="1" customWidth="1"/>
    <col min="34" max="34" width="14.85546875" style="1" bestFit="1" customWidth="1"/>
    <col min="35" max="16384" width="9.140625" style="1"/>
  </cols>
  <sheetData>
    <row r="1" spans="2:11" ht="54.75" customHeight="1" x14ac:dyDescent="0.25"/>
    <row r="3" spans="2:11" ht="10.5" customHeight="1" x14ac:dyDescent="0.25"/>
    <row r="8" spans="2:11" ht="15" customHeight="1" thickBot="1" x14ac:dyDescent="0.3">
      <c r="B8" s="67"/>
      <c r="C8" s="17" t="s">
        <v>46</v>
      </c>
      <c r="D8" s="17" t="s">
        <v>31</v>
      </c>
    </row>
    <row r="9" spans="2:11" ht="15" customHeight="1" thickTop="1" thickBot="1" x14ac:dyDescent="0.3">
      <c r="B9" s="65" t="s">
        <v>94</v>
      </c>
      <c r="C9" s="65" t="str">
        <f>cont.Tx1Arm_1LTxoptions</f>
        <v>Morphine</v>
      </c>
      <c r="D9" s="66" t="s">
        <v>47</v>
      </c>
    </row>
    <row r="10" spans="2:11" ht="15" customHeight="1" thickTop="1" thickBot="1" x14ac:dyDescent="0.3">
      <c r="B10" s="65" t="s">
        <v>95</v>
      </c>
      <c r="C10" s="65" t="str">
        <f>cont.Tx1Arm_2LTxoptions</f>
        <v>Oxycodone</v>
      </c>
      <c r="D10" s="65" t="str">
        <f>cont.Tx2Arm_2LTxoptions</f>
        <v>Oxycodone</v>
      </c>
    </row>
    <row r="11" spans="2:11" ht="15" customHeight="1" thickTop="1" thickBot="1" x14ac:dyDescent="0.3">
      <c r="B11" s="65" t="s">
        <v>98</v>
      </c>
      <c r="C11" s="65" t="s">
        <v>40</v>
      </c>
      <c r="D11" s="65" t="s">
        <v>40</v>
      </c>
    </row>
    <row r="12" spans="2:11" ht="15.75" thickTop="1" x14ac:dyDescent="0.25"/>
    <row r="13" spans="2:11" ht="15" customHeight="1" thickBot="1" x14ac:dyDescent="0.3">
      <c r="B13" s="17" t="s">
        <v>18</v>
      </c>
    </row>
    <row r="14" spans="2:11" ht="15" customHeight="1" thickTop="1" thickBot="1" x14ac:dyDescent="0.3">
      <c r="B14" s="17" t="s">
        <v>1</v>
      </c>
      <c r="C14" s="17" t="s">
        <v>223</v>
      </c>
      <c r="D14" s="4"/>
      <c r="E14" s="4"/>
      <c r="F14" s="4"/>
      <c r="G14" s="4" t="s">
        <v>7</v>
      </c>
      <c r="H14" s="54" t="s">
        <v>6</v>
      </c>
      <c r="K14" s="57"/>
    </row>
    <row r="15" spans="2:11" ht="15" customHeight="1" thickTop="1" x14ac:dyDescent="0.25">
      <c r="B15" s="18" t="str">
        <f>"Treatment cost per cycle, "&amp;Tx1_name</f>
        <v>Treatment cost per cycle, Morphine</v>
      </c>
      <c r="C15" s="44">
        <f>IF(Tx1_name="Morphine",c_cycle_Tx_morphine,c_cycle_Tx_oxycodone)</f>
        <v>2.632729166666667</v>
      </c>
      <c r="D15" s="44" t="s">
        <v>88</v>
      </c>
      <c r="E15" s="44"/>
      <c r="F15" s="44"/>
      <c r="G15" s="44" t="s">
        <v>88</v>
      </c>
      <c r="H15" s="55" t="str">
        <f>IF(Tx1_name="Morphine","BNF 67; NICE 2012","BNF 67; Grenier et al 2011")</f>
        <v>BNF 67; NICE 2012</v>
      </c>
    </row>
    <row r="16" spans="2:11" ht="15" customHeight="1" x14ac:dyDescent="0.25">
      <c r="B16" s="18" t="str">
        <f>"Treatment cost per cycle, "&amp;Tx2_name</f>
        <v>Treatment cost per cycle, Novel therapy</v>
      </c>
      <c r="C16" s="45">
        <f>c_cycle_Tx_oxycodone*cont.costmultiplier_noveltherapy</f>
        <v>55.206900000000005</v>
      </c>
      <c r="D16" s="45" t="s">
        <v>88</v>
      </c>
      <c r="E16" s="45"/>
      <c r="F16" s="45"/>
      <c r="G16" s="59" t="s">
        <v>88</v>
      </c>
      <c r="H16" s="55" t="str">
        <f>"User-defined "&amp;Controls!B23&amp;". Base case "&amp;Controls!K23</f>
        <v>User-defined Price multiplier for Novel therapy versus Oxycodone. Base case 6</v>
      </c>
    </row>
    <row r="17" spans="2:8" ht="15" customHeight="1" x14ac:dyDescent="0.25">
      <c r="B17" s="18" t="str">
        <f>"Comedication cost per cycle, "&amp;Tx1_name</f>
        <v>Comedication cost per cycle, Morphine</v>
      </c>
      <c r="C17" s="45">
        <f>IF(Tx1_name="Morphine",c_cycle_comed_morphine,c_cycle_comed_oxycodone)</f>
        <v>2.2602755026061061</v>
      </c>
      <c r="D17" s="45"/>
      <c r="E17" s="45"/>
      <c r="F17" s="45"/>
      <c r="G17" s="59" t="s">
        <v>99</v>
      </c>
      <c r="H17" s="55" t="str">
        <f>IF(Tx1_name="Morphine","NICE 2012","Grenier et al 2011")</f>
        <v>NICE 2012</v>
      </c>
    </row>
    <row r="18" spans="2:8" ht="15" customHeight="1" x14ac:dyDescent="0.25">
      <c r="B18" s="18" t="str">
        <f>"Comedication cost per cycle, "&amp;Tx2_name</f>
        <v>Comedication cost per cycle, Novel therapy</v>
      </c>
      <c r="C18" s="45">
        <f>c_cycle_comed_oxycodone*(1-cont.prop_improv_AE_noveltherapy)</f>
        <v>3.0137006701414743E-2</v>
      </c>
      <c r="D18" s="45"/>
      <c r="E18" s="45"/>
      <c r="F18" s="45"/>
      <c r="G18" s="59" t="s">
        <v>99</v>
      </c>
      <c r="H18" s="55" t="str">
        <f>"User-defined proportional reduction of "&amp;cont.prop_improv_AE_noveltherapy&amp;" relative to Oxycodone. Base case "&amp;Controls!K45</f>
        <v>User-defined proportional reduction of 0.3 relative to Oxycodone. Base case 0.3</v>
      </c>
    </row>
    <row r="19" spans="2:8" ht="15" customHeight="1" x14ac:dyDescent="0.25">
      <c r="B19" s="18" t="s">
        <v>48</v>
      </c>
      <c r="C19" s="45">
        <f>(cycle_prob_nausea/cycle_prob_morphine_tolerableAE)*cont.prop_naus_GP*c_GP+c_constipation</f>
        <v>6.9910094090695702</v>
      </c>
      <c r="D19" s="45"/>
      <c r="E19" s="45"/>
      <c r="F19" s="45"/>
      <c r="G19" s="59" t="s">
        <v>99</v>
      </c>
      <c r="H19" s="55" t="s">
        <v>254</v>
      </c>
    </row>
    <row r="20" spans="2:8" ht="15" customHeight="1" x14ac:dyDescent="0.25">
      <c r="B20" s="18" t="s">
        <v>51</v>
      </c>
      <c r="C20" s="45">
        <f>c_withdrawal</f>
        <v>106.9110312732688</v>
      </c>
      <c r="D20" s="45"/>
      <c r="E20" s="45"/>
      <c r="F20" s="45"/>
      <c r="G20" s="59" t="s">
        <v>99</v>
      </c>
      <c r="H20" s="55" t="s">
        <v>41</v>
      </c>
    </row>
    <row r="21" spans="2:8" ht="15" customHeight="1" x14ac:dyDescent="0.25">
      <c r="B21" s="18" t="s">
        <v>50</v>
      </c>
      <c r="C21" s="45">
        <f>c_withdrawal</f>
        <v>106.9110312732688</v>
      </c>
      <c r="D21" s="45"/>
      <c r="E21" s="45"/>
      <c r="F21" s="45"/>
      <c r="G21" s="59" t="s">
        <v>99</v>
      </c>
      <c r="H21" s="55" t="s">
        <v>41</v>
      </c>
    </row>
    <row r="22" spans="2:8" ht="15" customHeight="1" x14ac:dyDescent="0.25">
      <c r="B22" s="18" t="str">
        <f>"Treatment cost per cycle, "&amp;Tx1_2ndL_name&amp;" 2nd line, "&amp;Tx1_name&amp;" arm"</f>
        <v>Treatment cost per cycle, Oxycodone 2nd line, Morphine arm</v>
      </c>
      <c r="C22" s="45">
        <f>IF(cont.Tx1Arm_2LTxoptions="Morphine",c_cycle_Tx_morphine+c_cycle_comed_morphine,c_cycle_Tx_oxycodone+c_cycle_comed_oxycodone)</f>
        <v>9.2442028667163072</v>
      </c>
      <c r="D22" s="45"/>
      <c r="E22" s="45"/>
      <c r="F22" s="45"/>
      <c r="G22" s="59" t="s">
        <v>88</v>
      </c>
      <c r="H22" s="55" t="str">
        <f>IF(Tx1_2ndL_name="Morphine","BNF 67; NICE 2012","BNF 67; Dunlop et al 2012")</f>
        <v>BNF 67; Dunlop et al 2012</v>
      </c>
    </row>
    <row r="23" spans="2:8" ht="15" customHeight="1" x14ac:dyDescent="0.25">
      <c r="B23" s="18" t="str">
        <f>"Treatment cost per cycle, "&amp;Tx2_2ndL_name&amp;" 2nd line, "&amp;Tx2_name&amp;" arm"</f>
        <v>Treatment cost per cycle, Oxycodone 2nd line, Novel therapy arm</v>
      </c>
      <c r="C23" s="45">
        <f>IF(cont.Tx2Arm_2LTxoptions="Morphine",c_cycle_Tx_morphine+c_cycle_comed_morphine,c_cycle_Tx_oxycodone+c_cycle_comed_oxycodone)</f>
        <v>9.2442028667163072</v>
      </c>
      <c r="D23" s="45"/>
      <c r="E23" s="45"/>
      <c r="F23" s="45"/>
      <c r="G23" s="59" t="s">
        <v>88</v>
      </c>
      <c r="H23" s="55" t="str">
        <f>IF(Tx2_2ndL_name="Morphine","BNF 67; NICE 2012","BNF 67; Dunlop et al 2012")</f>
        <v>BNF 67; Dunlop et al 2012</v>
      </c>
    </row>
    <row r="24" spans="2:8" ht="15" customHeight="1" x14ac:dyDescent="0.25">
      <c r="B24" s="18" t="str">
        <f>"Treatment cost per cycle, "&amp;Tx1_3rdL_name&amp;" 3rd line, "&amp;Tx1_name&amp;" arm"</f>
        <v>Treatment cost per cycle, Morphine 3rd line, Morphine arm</v>
      </c>
      <c r="C24" s="45">
        <f>c_cycle_Tx_morphine+c_cycle_comed_morphine</f>
        <v>4.8930046692727736</v>
      </c>
      <c r="D24" s="45"/>
      <c r="E24" s="45"/>
      <c r="F24" s="45"/>
      <c r="G24" s="59" t="s">
        <v>88</v>
      </c>
      <c r="H24" s="55" t="s">
        <v>355</v>
      </c>
    </row>
    <row r="25" spans="2:8" ht="15" customHeight="1" x14ac:dyDescent="0.25">
      <c r="B25" s="18" t="str">
        <f>"Treatment cost per cycle, "&amp;Tx2_3rdL_name&amp;" 3rd line, "&amp;Tx2_name&amp;" arm"</f>
        <v>Treatment cost per cycle, Morphine 3rd line, Novel therapy arm</v>
      </c>
      <c r="C25" s="45">
        <f>c_cycle_Tx_morphine+c_cycle_comed_morphine</f>
        <v>4.8930046692727736</v>
      </c>
      <c r="D25" s="45"/>
      <c r="E25" s="45"/>
      <c r="F25" s="45"/>
      <c r="G25" s="59" t="s">
        <v>88</v>
      </c>
      <c r="H25" s="55" t="s">
        <v>355</v>
      </c>
    </row>
    <row r="26" spans="2:8" ht="15" customHeight="1" x14ac:dyDescent="0.25">
      <c r="B26" s="18" t="s">
        <v>49</v>
      </c>
      <c r="C26" s="45">
        <f>c_GP*cont.prop_disc_GP</f>
        <v>18.5</v>
      </c>
      <c r="D26" s="45"/>
      <c r="E26" s="45"/>
      <c r="F26" s="45"/>
      <c r="G26" s="59" t="s">
        <v>99</v>
      </c>
      <c r="H26" s="55" t="str">
        <f>"User-defined proportion of discontinued patients visiting a GP each week * (GP cost). Base case "&amp;cont.prop_disc_GP</f>
        <v>User-defined proportion of discontinued patients visiting a GP each week * (GP cost). Base case 0.5</v>
      </c>
    </row>
    <row r="27" spans="2:8" ht="15" customHeight="1" x14ac:dyDescent="0.25">
      <c r="B27" s="18" t="str">
        <f>"Treatment cost per cycle, "&amp;Tx1_name&amp;", 1st line, initial 4 weeks"</f>
        <v>Treatment cost per cycle, Morphine, 1st line, initial 4 weeks</v>
      </c>
      <c r="C27" s="45">
        <f>c_cycle_tx_tx1*cont.doseadj_init</f>
        <v>1.7112739583333336</v>
      </c>
      <c r="D27" s="45" t="s">
        <v>88</v>
      </c>
      <c r="E27" s="45"/>
      <c r="F27" s="45"/>
      <c r="G27" s="59" t="s">
        <v>88</v>
      </c>
      <c r="H27" s="55" t="str">
        <f>"User-defined proportion of maintenance dose used in titration period. Base case "&amp;Controls!$K$32</f>
        <v xml:space="preserve">User-defined proportion of maintenance dose used in titration period. Base case no adjustment for first 4 weeks </v>
      </c>
    </row>
    <row r="28" spans="2:8" ht="15" customHeight="1" thickBot="1" x14ac:dyDescent="0.3">
      <c r="B28" s="18" t="str">
        <f>"Treatment cost per cycle, "&amp;Tx2_name&amp;", 1st line, initial 4 weeks"</f>
        <v>Treatment cost per cycle, Novel therapy, 1st line, initial 4 weeks</v>
      </c>
      <c r="C28" s="45">
        <f>c_cycle_tx_tx1*cont.costmultiplier_noveltherapy*cont.doseadj_init</f>
        <v>10.267643750000001</v>
      </c>
      <c r="D28" s="45" t="s">
        <v>88</v>
      </c>
      <c r="E28" s="45"/>
      <c r="F28" s="45"/>
      <c r="G28" s="59" t="s">
        <v>88</v>
      </c>
      <c r="H28" s="55" t="str">
        <f>"User-defined proportion of maintenance dose used in titration period. Base case "&amp;Controls!$K$32</f>
        <v xml:space="preserve">User-defined proportion of maintenance dose used in titration period. Base case no adjustment for first 4 weeks </v>
      </c>
    </row>
    <row r="29" spans="2:8" ht="15" customHeight="1" thickTop="1" thickBot="1" x14ac:dyDescent="0.3">
      <c r="B29" s="19"/>
      <c r="C29" s="21"/>
      <c r="D29" s="21"/>
      <c r="E29" s="21"/>
      <c r="F29" s="21"/>
      <c r="G29" s="60"/>
      <c r="H29" s="56"/>
    </row>
    <row r="30" spans="2:8" ht="15" customHeight="1" thickTop="1" x14ac:dyDescent="0.25"/>
    <row r="31" spans="2:8" ht="15" customHeight="1" thickBot="1" x14ac:dyDescent="0.3">
      <c r="B31" s="17" t="s">
        <v>19</v>
      </c>
      <c r="C31" s="22"/>
      <c r="D31" s="22"/>
      <c r="E31" s="22"/>
      <c r="F31" s="22"/>
      <c r="G31" s="22"/>
    </row>
    <row r="32" spans="2:8" ht="15" customHeight="1" thickTop="1" thickBot="1" x14ac:dyDescent="0.3">
      <c r="B32" s="17" t="s">
        <v>1</v>
      </c>
      <c r="C32" s="17" t="s">
        <v>223</v>
      </c>
      <c r="D32" s="4" t="s">
        <v>4</v>
      </c>
      <c r="E32" s="4" t="s">
        <v>3</v>
      </c>
      <c r="F32" s="4"/>
      <c r="G32" s="4" t="s">
        <v>7</v>
      </c>
      <c r="H32" s="54" t="s">
        <v>6</v>
      </c>
    </row>
    <row r="33" spans="2:11" ht="15" customHeight="1" thickTop="1" x14ac:dyDescent="0.25">
      <c r="B33" s="18" t="str">
        <f>"Utility, on 1L "&amp;Tx1_name&amp;", no AE"</f>
        <v>Utility, on 1L Morphine, no AE</v>
      </c>
      <c r="C33" s="53">
        <f>u_OnTx</f>
        <v>0.69499999999999995</v>
      </c>
      <c r="D33" s="53">
        <f>D132</f>
        <v>0.23499999999999999</v>
      </c>
      <c r="E33" s="63">
        <f>E132</f>
        <v>215</v>
      </c>
      <c r="F33" s="44"/>
      <c r="G33" s="44" t="s">
        <v>9</v>
      </c>
      <c r="H33" s="55" t="s">
        <v>68</v>
      </c>
    </row>
    <row r="34" spans="2:11" ht="15" customHeight="1" x14ac:dyDescent="0.25">
      <c r="B34" s="18" t="str">
        <f>"Utility, on 1L "&amp;Tx1_name&amp;", tolerable AE"</f>
        <v>Utility, on 1L Morphine, tolerable AE</v>
      </c>
      <c r="C34" s="42">
        <f>u_OnTx_AE</f>
        <v>0.58299999999999996</v>
      </c>
      <c r="D34" s="42">
        <f>D135</f>
        <v>0.27200000000000002</v>
      </c>
      <c r="E34" s="203">
        <f>E135</f>
        <v>1571</v>
      </c>
      <c r="F34" s="42"/>
      <c r="G34" s="61" t="s">
        <v>9</v>
      </c>
      <c r="H34" s="55" t="s">
        <v>68</v>
      </c>
    </row>
    <row r="35" spans="2:11" ht="15" customHeight="1" x14ac:dyDescent="0.25">
      <c r="B35" s="18" t="str">
        <f>"Utility, on 1L "&amp;Tx2_name&amp;", no AE"</f>
        <v>Utility, on 1L Novel therapy, no AE</v>
      </c>
      <c r="C35" s="42">
        <f>u_OnTx*(1+cont.utilitypercimp_NovelTherap)</f>
        <v>0.69499999999999995</v>
      </c>
      <c r="D35" s="42"/>
      <c r="E35" s="203"/>
      <c r="F35" s="42"/>
      <c r="G35" s="61" t="s">
        <v>9</v>
      </c>
      <c r="H35" s="55" t="str">
        <f>"User-defined proportional utility gain for novel pain improvement applied to Ikenberg et al 2012 estimate. Base case "&amp;Controls!$K$21</f>
        <v>User-defined proportional utility gain for novel pain improvement applied to Ikenberg et al 2012 estimate. Base case 0</v>
      </c>
    </row>
    <row r="36" spans="2:11" ht="15" customHeight="1" x14ac:dyDescent="0.25">
      <c r="B36" s="18" t="str">
        <f>"Utility, on 1L "&amp;Tx2_name&amp;", tolerable AE"</f>
        <v>Utility, on 1L Novel therapy, tolerable AE</v>
      </c>
      <c r="C36" s="42">
        <f>u_OnTx_AE*(1+cont.utilitypercimp_NovelTherap)</f>
        <v>0.58299999999999996</v>
      </c>
      <c r="D36" s="42"/>
      <c r="E36" s="203"/>
      <c r="F36" s="42"/>
      <c r="G36" s="61" t="s">
        <v>9</v>
      </c>
      <c r="H36" s="55" t="str">
        <f>"User-defined proportional utility gain for novel pain improvement applied to Ikenberg et al 2012 estimate. Base case "&amp;Controls!$K$21</f>
        <v>User-defined proportional utility gain for novel pain improvement applied to Ikenberg et al 2012 estimate. Base case 0</v>
      </c>
    </row>
    <row r="37" spans="2:11" ht="15" customHeight="1" x14ac:dyDescent="0.25">
      <c r="B37" s="18" t="s">
        <v>100</v>
      </c>
      <c r="C37" s="42">
        <f>u_disc_AE</f>
        <v>0.503</v>
      </c>
      <c r="D37" s="42">
        <f>D133</f>
        <v>0.28999999999999998</v>
      </c>
      <c r="E37" s="203">
        <f>E133</f>
        <v>569</v>
      </c>
      <c r="F37" s="42"/>
      <c r="G37" s="61" t="s">
        <v>9</v>
      </c>
      <c r="H37" s="55" t="s">
        <v>68</v>
      </c>
    </row>
    <row r="38" spans="2:11" ht="15" customHeight="1" x14ac:dyDescent="0.25">
      <c r="B38" s="18" t="s">
        <v>101</v>
      </c>
      <c r="C38" s="42">
        <f>u_disc_efficacy</f>
        <v>0.40500000000000003</v>
      </c>
      <c r="D38" s="42">
        <f>D134</f>
        <v>0.3</v>
      </c>
      <c r="E38" s="203">
        <f>E134</f>
        <v>95</v>
      </c>
      <c r="F38" s="42"/>
      <c r="G38" s="61" t="s">
        <v>9</v>
      </c>
      <c r="H38" s="55" t="s">
        <v>68</v>
      </c>
    </row>
    <row r="39" spans="2:11" ht="15" customHeight="1" x14ac:dyDescent="0.25">
      <c r="B39" s="18" t="s">
        <v>103</v>
      </c>
      <c r="C39" s="42">
        <f>u_OnTx*cont.umult_failed1L</f>
        <v>0.62549999999999994</v>
      </c>
      <c r="D39" s="42"/>
      <c r="E39" s="64"/>
      <c r="F39" s="42"/>
      <c r="G39" s="61" t="s">
        <v>9</v>
      </c>
      <c r="H39" s="55" t="str">
        <f>"User-defined multiplier for repeated treatment failure disutility applied to Ikenberg et al 2012 estimate. Base case "&amp;Controls!$K$51</f>
        <v>User-defined multiplier for repeated treatment failure disutility applied to Ikenberg et al 2012 estimate. Base case 0.9</v>
      </c>
    </row>
    <row r="40" spans="2:11" ht="15" customHeight="1" x14ac:dyDescent="0.25">
      <c r="B40" s="18" t="s">
        <v>104</v>
      </c>
      <c r="C40" s="42">
        <f>u_OnTx_AE*cont.umult_failed1L</f>
        <v>0.52469999999999994</v>
      </c>
      <c r="D40" s="42"/>
      <c r="E40" s="64"/>
      <c r="F40" s="42"/>
      <c r="G40" s="61" t="s">
        <v>9</v>
      </c>
      <c r="H40" s="55" t="str">
        <f>"User-defined multiplier for repeated treatment failure disutility applied to Ikenberg et al 2012 estimate. Base case "&amp;Controls!$K$51</f>
        <v>User-defined multiplier for repeated treatment failure disutility applied to Ikenberg et al 2012 estimate. Base case 0.9</v>
      </c>
    </row>
    <row r="41" spans="2:11" ht="15" customHeight="1" x14ac:dyDescent="0.25">
      <c r="B41" s="18" t="s">
        <v>105</v>
      </c>
      <c r="C41" s="42">
        <f>u_disc_AE*cont.umult_failed1L</f>
        <v>0.45269999999999999</v>
      </c>
      <c r="D41" s="42"/>
      <c r="E41" s="64"/>
      <c r="F41" s="42"/>
      <c r="G41" s="61" t="s">
        <v>9</v>
      </c>
      <c r="H41" s="55" t="str">
        <f>"User-defined multiplier for repeated treatment failure disutility applied to Ikenberg et al 2012 estimate. Base case "&amp;Controls!$K$51</f>
        <v>User-defined multiplier for repeated treatment failure disutility applied to Ikenberg et al 2012 estimate. Base case 0.9</v>
      </c>
    </row>
    <row r="42" spans="2:11" ht="15" customHeight="1" x14ac:dyDescent="0.25">
      <c r="B42" s="18" t="s">
        <v>106</v>
      </c>
      <c r="C42" s="42">
        <f>u_disc_efficacy*cont.umult_failed1L</f>
        <v>0.36450000000000005</v>
      </c>
      <c r="D42" s="20"/>
      <c r="E42" s="64"/>
      <c r="F42" s="20"/>
      <c r="G42" s="61" t="s">
        <v>9</v>
      </c>
      <c r="H42" s="55" t="str">
        <f>"User-defined multiplier for repeated treatment failure disutility applied to Ikenberg et al 2012 estimate. Base case "&amp;Controls!$K$51</f>
        <v>User-defined multiplier for repeated treatment failure disutility applied to Ikenberg et al 2012 estimate. Base case 0.9</v>
      </c>
    </row>
    <row r="43" spans="2:11" ht="15" customHeight="1" x14ac:dyDescent="0.25">
      <c r="B43" s="18" t="s">
        <v>44</v>
      </c>
      <c r="C43" s="42">
        <f>((u_OnTx+u_OnTx_AE+u_disc_AE+u_disc_efficacy)/4)*cont.umult_failed2L</f>
        <v>0.43720000000000003</v>
      </c>
      <c r="D43" s="20"/>
      <c r="E43" s="64"/>
      <c r="F43" s="20"/>
      <c r="G43" s="61" t="s">
        <v>9</v>
      </c>
      <c r="H43" s="55" t="str">
        <f>"User-defined multiplier for twice repeated treatment failure disutility applied to Ikenberg et al 2012 estimate. Base case "&amp;Controls!$K$53</f>
        <v>User-defined multiplier for twice repeated treatment failure disutility applied to Ikenberg et al 2012 estimate. Base case 0.8</v>
      </c>
    </row>
    <row r="44" spans="2:11" ht="15" customHeight="1" thickBot="1" x14ac:dyDescent="0.3">
      <c r="B44" s="18" t="s">
        <v>102</v>
      </c>
      <c r="C44" s="42">
        <f>u_disc_efficacy*cont.umult_failed2L</f>
        <v>0.32400000000000007</v>
      </c>
      <c r="D44" s="2"/>
      <c r="E44" s="2"/>
      <c r="F44" s="2"/>
      <c r="G44" s="61" t="s">
        <v>9</v>
      </c>
      <c r="H44" s="55" t="str">
        <f>"User-defined multiplier for twice repeated treatment failure disutility applied to Ikenberg et al 2012 estimate. Base case "&amp;Controls!$K$53</f>
        <v>User-defined multiplier for twice repeated treatment failure disutility applied to Ikenberg et al 2012 estimate. Base case 0.8</v>
      </c>
    </row>
    <row r="45" spans="2:11" ht="15" customHeight="1" thickTop="1" thickBot="1" x14ac:dyDescent="0.3">
      <c r="B45" s="19"/>
      <c r="C45" s="3"/>
      <c r="D45" s="3"/>
      <c r="E45" s="3"/>
      <c r="F45" s="3"/>
      <c r="G45" s="62"/>
      <c r="H45" s="56"/>
    </row>
    <row r="46" spans="2:11" ht="15" customHeight="1" thickTop="1" x14ac:dyDescent="0.25">
      <c r="K46" s="46"/>
    </row>
    <row r="47" spans="2:11" ht="15" customHeight="1" thickBot="1" x14ac:dyDescent="0.3">
      <c r="B47" s="17" t="s">
        <v>36</v>
      </c>
    </row>
    <row r="48" spans="2:11" ht="15" customHeight="1" thickTop="1" thickBot="1" x14ac:dyDescent="0.3">
      <c r="B48" s="17" t="s">
        <v>224</v>
      </c>
      <c r="C48" s="17" t="s">
        <v>223</v>
      </c>
      <c r="D48" s="17"/>
      <c r="E48" s="17" t="s">
        <v>66</v>
      </c>
      <c r="F48" s="17" t="s">
        <v>67</v>
      </c>
      <c r="G48" s="17" t="s">
        <v>7</v>
      </c>
      <c r="H48" s="54" t="s">
        <v>6</v>
      </c>
    </row>
    <row r="49" spans="2:8" ht="15" customHeight="1" thickTop="1" x14ac:dyDescent="0.25">
      <c r="B49" s="18" t="str">
        <f>"Cycle probability tolerable AE, "&amp;Tx1_name&amp;" 1st line"</f>
        <v>Cycle probability tolerable AE, Morphine 1st line</v>
      </c>
      <c r="C49" s="52">
        <f>IF(Tx1_name="Morphine",cycle_prob_morphine_tolerableAE,cycle_prob_oxy_tolerableAE)</f>
        <v>0.43615924300327619</v>
      </c>
      <c r="D49" s="52"/>
      <c r="E49" s="52">
        <f>Parameters!G47</f>
        <v>0.35208293660291046</v>
      </c>
      <c r="F49" s="52">
        <f>Parameters!H47</f>
        <v>0.52210720281214118</v>
      </c>
      <c r="G49" s="44" t="s">
        <v>9</v>
      </c>
      <c r="H49" s="55" t="str">
        <f>"Calculated from "&amp;IF(Tx1_name="Morphine","Greiner et al 2006","Ikenberg et al 2012")</f>
        <v>Calculated from Greiner et al 2006</v>
      </c>
    </row>
    <row r="50" spans="2:8" ht="15" customHeight="1" x14ac:dyDescent="0.25">
      <c r="B50" s="18" t="str">
        <f>"Cycle probability tolerable AE, "&amp;Tx2_name&amp;" 1st line"</f>
        <v>Cycle probability tolerable AE, Novel therapy 1st line</v>
      </c>
      <c r="C50" s="42">
        <f>cycle_prob_oxy_tolerableAE*(1-cont.prop_improv_AE_noveltherapy)</f>
        <v>0.32445000000000002</v>
      </c>
      <c r="D50" s="42"/>
      <c r="E50" s="52">
        <f>Parameters!G48</f>
        <v>0.2626880430562516</v>
      </c>
      <c r="F50" s="52">
        <f>Parameters!H48</f>
        <v>0.38940643099542493</v>
      </c>
      <c r="G50" s="61" t="s">
        <v>9</v>
      </c>
      <c r="H50" s="55" t="str">
        <f>"User-defined proportional reduction of "&amp;cont.prop_improv_AE_noveltherapy&amp;" relative to Oxycodone. Base case "&amp;Controls!K45</f>
        <v>User-defined proportional reduction of 0.3 relative to Oxycodone. Base case 0.3</v>
      </c>
    </row>
    <row r="51" spans="2:8" ht="15" customHeight="1" x14ac:dyDescent="0.25">
      <c r="B51" s="18" t="str">
        <f>"Cycle probability withdraw due to AE, "&amp;Tx1_name&amp;" 1st line"</f>
        <v>Cycle probability withdraw due to AE, Morphine 1st line</v>
      </c>
      <c r="C51" s="42">
        <f>IF(Tx1_name="Morphine",cycle_prob_morphine_withd_AEs,cycle_prob_oxy_withdrawAE)</f>
        <v>5.5739588351629288E-2</v>
      </c>
      <c r="D51" s="42"/>
      <c r="E51" s="52">
        <f>Parameters!G49</f>
        <v>4.5324344527496514E-2</v>
      </c>
      <c r="F51" s="52">
        <f>Parameters!H49</f>
        <v>6.7147780436300208E-2</v>
      </c>
      <c r="G51" s="61" t="s">
        <v>9</v>
      </c>
      <c r="H51" s="55" t="str">
        <f>"Calculated from "&amp;IF(Tx1_name="Morphine","Greiner et al 2006","Ikenberg et al 2012")</f>
        <v>Calculated from Greiner et al 2006</v>
      </c>
    </row>
    <row r="52" spans="2:8" ht="15" customHeight="1" x14ac:dyDescent="0.25">
      <c r="B52" s="18" t="str">
        <f>"Cycle probability withdraw due to AE, "&amp;Tx2_name&amp;" 1st line"</f>
        <v>Cycle probability withdraw due to AE, Novel therapy 1st line</v>
      </c>
      <c r="C52" s="42">
        <f>cycle_prob_oxy_withdrawAE*(1-cont.prop_improv_AE_noveltherapy)</f>
        <v>2.2958454064537448E-2</v>
      </c>
      <c r="D52" s="42"/>
      <c r="E52" s="52">
        <f>Parameters!G50</f>
        <v>1.8675384837946694E-2</v>
      </c>
      <c r="F52" s="52">
        <f>Parameters!H50</f>
        <v>2.7665920752810491E-2</v>
      </c>
      <c r="G52" s="61" t="s">
        <v>9</v>
      </c>
      <c r="H52" s="55" t="str">
        <f>"User-defined proportional reduction of "&amp;cont.prop_improv_AE_noveltherapy&amp;" relative to Oxycodone. Base case "&amp;Controls!K45</f>
        <v>User-defined proportional reduction of 0.3 relative to Oxycodone. Base case 0.3</v>
      </c>
    </row>
    <row r="53" spans="2:8" ht="15" customHeight="1" x14ac:dyDescent="0.25">
      <c r="B53" s="18" t="str">
        <f>"Cycle probability withdraw due to other reason, "&amp;Tx1_name&amp;" 1st line"</f>
        <v>Cycle probability withdraw due to other reason, Morphine 1st line</v>
      </c>
      <c r="C53" s="42">
        <f>IF(Tx1_name="Morphine",cycle_prob_morphine_withd_other,cycle_prob_oxy_withdrawother)</f>
        <v>1.2741455098566168E-2</v>
      </c>
      <c r="D53" s="42"/>
      <c r="E53" s="52">
        <f>Parameters!G51</f>
        <v>1.0365575425224878E-2</v>
      </c>
      <c r="F53" s="52">
        <f>Parameters!H51</f>
        <v>1.5355416150383161E-2</v>
      </c>
      <c r="G53" s="61" t="s">
        <v>9</v>
      </c>
      <c r="H53" s="55" t="str">
        <f>"Calculated from "&amp;IF(Tx1_name="Morphine","Greiner et al 2006","Ikenberg et al 2012")</f>
        <v>Calculated from Greiner et al 2006</v>
      </c>
    </row>
    <row r="54" spans="2:8" ht="15" customHeight="1" x14ac:dyDescent="0.25">
      <c r="B54" s="18" t="str">
        <f>"Cycle probability withdraw due to other reason, "&amp;Tx2_name&amp;" 1st line"</f>
        <v>Cycle probability withdraw due to other reason, Novel therapy 1st line</v>
      </c>
      <c r="C54" s="42">
        <f>cycle_prob_oxy_withdrawother*(1-cont.prop_improv_AE_noveltherapy)</f>
        <v>1.6124075244785651E-3</v>
      </c>
      <c r="D54" s="42"/>
      <c r="E54" s="52">
        <f>Parameters!G52</f>
        <v>1.3118972434877948E-3</v>
      </c>
      <c r="F54" s="52">
        <f>Parameters!H52</f>
        <v>1.9433905021606357E-3</v>
      </c>
      <c r="G54" s="61" t="s">
        <v>9</v>
      </c>
      <c r="H54" s="55" t="str">
        <f>"User-defined proportional reduction of "&amp;cont.prop_improv_AE_noveltherapy&amp;" relative to Oxycodone. Base case "&amp;Controls!K45</f>
        <v>User-defined proportional reduction of 0.3 relative to Oxycodone. Base case 0.3</v>
      </c>
    </row>
    <row r="55" spans="2:8" ht="15" customHeight="1" x14ac:dyDescent="0.25">
      <c r="B55" s="18" t="str">
        <f>"Cycle probability tolerable AE, "&amp;Tx1_2ndL_name&amp;" 2nd line, "&amp;Tx1_name&amp;" arm"</f>
        <v>Cycle probability tolerable AE, Oxycodone 2nd line, Morphine arm</v>
      </c>
      <c r="C55" s="42">
        <f>IF(Tx1_2ndL_name="Morphine",cycle_prob_morphine_tolerableAE,cycle_prob_oxy_tolerableAE)</f>
        <v>0.46350000000000002</v>
      </c>
      <c r="D55" s="42"/>
      <c r="E55" s="52">
        <f>Parameters!G53</f>
        <v>0.43269943009894557</v>
      </c>
      <c r="F55" s="52">
        <f>Parameters!H53</f>
        <v>0.49443872385817744</v>
      </c>
      <c r="G55" s="61" t="s">
        <v>9</v>
      </c>
      <c r="H55" s="55" t="str">
        <f>"Calculated from "&amp;IF(Tx1_2ndL_name="Morphine","Greiner et al 2006","Ikenberg et al 2012")</f>
        <v>Calculated from Ikenberg et al 2012</v>
      </c>
    </row>
    <row r="56" spans="2:8" ht="15" customHeight="1" x14ac:dyDescent="0.25">
      <c r="B56" s="18" t="str">
        <f>"Cycle probability tolerable AE, "&amp;Tx2_2ndL_name&amp;" 2nd line, "&amp;Tx2_name&amp;" arm"</f>
        <v>Cycle probability tolerable AE, Oxycodone 2nd line, Novel therapy arm</v>
      </c>
      <c r="C56" s="42">
        <f>IF(Tx2_2ndL_name="Morphine",cycle_prob_morphine_tolerableAE,cycle_prob_oxy_tolerableAE)</f>
        <v>0.46350000000000002</v>
      </c>
      <c r="D56" s="42"/>
      <c r="E56" s="52">
        <f>Parameters!G54</f>
        <v>0.43269943009894557</v>
      </c>
      <c r="F56" s="52">
        <f>Parameters!H54</f>
        <v>0.49443872385817744</v>
      </c>
      <c r="G56" s="61" t="s">
        <v>9</v>
      </c>
      <c r="H56" s="55" t="str">
        <f>"Calculated from "&amp;IF(Tx2_2ndL_name="Morphine","Greiner et al 2006","Ikenberg et al 2012")</f>
        <v>Calculated from Ikenberg et al 2012</v>
      </c>
    </row>
    <row r="57" spans="2:8" ht="15" customHeight="1" x14ac:dyDescent="0.25">
      <c r="B57" s="18" t="str">
        <f>"Cycle probability withdraw due to AE, "&amp;Tx1_2ndL_name&amp;" 2nd line, "&amp;Tx1_name&amp;" arm"</f>
        <v>Cycle probability withdraw due to AE, Oxycodone 2nd line, Morphine arm</v>
      </c>
      <c r="C57" s="42">
        <f>IF(Tx1_2ndL_name="Morphine",cycle_prob_morphine_withd_AEs,cycle_prob_oxy_withdrawAE)</f>
        <v>3.2797791520767783E-2</v>
      </c>
      <c r="D57" s="42"/>
      <c r="E57" s="52">
        <f>Parameters!G55</f>
        <v>2.2680978372140257E-2</v>
      </c>
      <c r="F57" s="52">
        <f>Parameters!H55</f>
        <v>4.4679443911771588E-2</v>
      </c>
      <c r="G57" s="61" t="s">
        <v>9</v>
      </c>
      <c r="H57" s="55" t="str">
        <f>"Calculated from "&amp;IF(Tx1_2ndL_name="Morphine","Greiner et al 2006","Ikenberg et al 2012")</f>
        <v>Calculated from Ikenberg et al 2012</v>
      </c>
    </row>
    <row r="58" spans="2:8" ht="15" customHeight="1" x14ac:dyDescent="0.25">
      <c r="B58" s="18" t="str">
        <f>"Cycle probability withdraw due to AE, "&amp;Tx2_2ndL_name&amp;" 2nd line, "&amp;Tx2_name&amp;" arm"</f>
        <v>Cycle probability withdraw due to AE, Oxycodone 2nd line, Novel therapy arm</v>
      </c>
      <c r="C58" s="42">
        <f>IF(Tx2_2ndL_name="Morphine",cycle_prob_morphine_withd_AEs,cycle_prob_oxy_withdrawAE)</f>
        <v>3.2797791520767783E-2</v>
      </c>
      <c r="D58" s="42"/>
      <c r="E58" s="52">
        <f>Parameters!G56</f>
        <v>2.2680978372140257E-2</v>
      </c>
      <c r="F58" s="52">
        <f>Parameters!H56</f>
        <v>4.4679443911771588E-2</v>
      </c>
      <c r="G58" s="61" t="s">
        <v>9</v>
      </c>
      <c r="H58" s="55" t="str">
        <f>"Calculated from "&amp;IF(Tx2_2ndL_name="Morphine","Greiner et al 2006","Ikenberg et al 2012")</f>
        <v>Calculated from Ikenberg et al 2012</v>
      </c>
    </row>
    <row r="59" spans="2:8" ht="15" customHeight="1" x14ac:dyDescent="0.25">
      <c r="B59" s="18" t="str">
        <f>"Cycle probability withdraw due to other reason, "&amp;Tx1_2ndL_name&amp;" 2nd line, "&amp;Tx1_name&amp;" arm"</f>
        <v>Cycle probability withdraw due to other reason, Oxycodone 2nd line, Morphine arm</v>
      </c>
      <c r="C59" s="42">
        <f>IF(Tx1_2ndL_name="Morphine",cycle_prob_morphine_withd_other,cycle_prob_oxy_withdrawother)</f>
        <v>2.3034393206836645E-3</v>
      </c>
      <c r="D59" s="42"/>
      <c r="E59" s="52">
        <f>Parameters!G57</f>
        <v>3.4443932999312488E-4</v>
      </c>
      <c r="F59" s="52">
        <f>Parameters!H57</f>
        <v>6.0785327782633125E-3</v>
      </c>
      <c r="G59" s="61" t="s">
        <v>9</v>
      </c>
      <c r="H59" s="55" t="str">
        <f>"Calculated from "&amp;IF(Tx1_2ndL_name="Morphine","Greiner et al 2006","Ikenberg et al 2012")</f>
        <v>Calculated from Ikenberg et al 2012</v>
      </c>
    </row>
    <row r="60" spans="2:8" ht="15" customHeight="1" x14ac:dyDescent="0.25">
      <c r="B60" s="18" t="str">
        <f>"Cycle probability withdraw due to other reason, "&amp;Tx2_2ndL_name&amp;" 2nd line, "&amp;Tx2_name&amp;" arm"</f>
        <v>Cycle probability withdraw due to other reason, Oxycodone 2nd line, Novel therapy arm</v>
      </c>
      <c r="C60" s="42">
        <f>IF(Tx2_2ndL_name="Morphine",cycle_prob_morphine_withd_other,cycle_prob_oxy_withdrawother)</f>
        <v>2.3034393206836645E-3</v>
      </c>
      <c r="D60" s="42"/>
      <c r="E60" s="52">
        <f>Parameters!G58</f>
        <v>3.4443932999312488E-4</v>
      </c>
      <c r="F60" s="52">
        <f>Parameters!H58</f>
        <v>6.0785327782633125E-3</v>
      </c>
      <c r="G60" s="61" t="s">
        <v>9</v>
      </c>
      <c r="H60" s="55" t="str">
        <f>"Calculated from "&amp;IF(Tx2_2ndL_name="Morphine","Greiner et al 2006","Ikenberg et al 2012")</f>
        <v>Calculated from Ikenberg et al 2012</v>
      </c>
    </row>
    <row r="61" spans="2:8" ht="15" customHeight="1" x14ac:dyDescent="0.25">
      <c r="B61" s="18" t="s">
        <v>107</v>
      </c>
      <c r="C61" s="42">
        <f>cont.prob.discont.after.failed.1L</f>
        <v>0.05</v>
      </c>
      <c r="D61" s="42"/>
      <c r="E61" s="52">
        <f>Parameters!G59</f>
        <v>4.0659911208994509E-2</v>
      </c>
      <c r="F61" s="52">
        <f>Parameters!H59</f>
        <v>6.0236837151434464E-2</v>
      </c>
      <c r="G61" s="61" t="s">
        <v>9</v>
      </c>
      <c r="H61" s="55" t="str">
        <f>"User-defined probability. Base case "&amp;Controls!K26</f>
        <v>User-defined probability. Base case 0.05</v>
      </c>
    </row>
    <row r="62" spans="2:8" ht="15" customHeight="1" x14ac:dyDescent="0.25">
      <c r="B62" s="18" t="s">
        <v>108</v>
      </c>
      <c r="C62" s="42">
        <f>cont.prob.discont.after.failed.2L</f>
        <v>0.1</v>
      </c>
      <c r="D62" s="42"/>
      <c r="E62" s="52">
        <f>Parameters!G60</f>
        <v>8.1270845088938698E-2</v>
      </c>
      <c r="F62" s="52">
        <f>Parameters!H60</f>
        <v>0.12041212750995145</v>
      </c>
      <c r="G62" s="61" t="s">
        <v>9</v>
      </c>
      <c r="H62" s="55" t="str">
        <f>"User-defined probability. Base case "&amp;Controls!K28</f>
        <v>User-defined probability. Base case 0.1</v>
      </c>
    </row>
    <row r="63" spans="2:8" ht="15" customHeight="1" x14ac:dyDescent="0.25">
      <c r="B63" s="18" t="str">
        <f>"Cycle probability withdraw due to AE, "&amp;Tx1_name&amp;" 1st line, initial 4 weeks"</f>
        <v>Cycle probability withdraw due to AE, Morphine 1st line, initial 4 weeks</v>
      </c>
      <c r="C63" s="42">
        <f>prob_withdAE_Tx1arm_1L*cont.withd_mult_init</f>
        <v>0.11147917670325858</v>
      </c>
      <c r="D63" s="20"/>
      <c r="E63" s="52">
        <f>Parameters!G61</f>
        <v>9.0648689054993029E-2</v>
      </c>
      <c r="F63" s="52">
        <f>Parameters!H61</f>
        <v>0.13429556087260042</v>
      </c>
      <c r="G63" s="61" t="s">
        <v>9</v>
      </c>
      <c r="H63" s="55" t="str">
        <f>"User-defined multiplier of maintenance probability. Base case: "&amp;ROUND(Controls!$K$41,0)</f>
        <v>User-defined multiplier of maintenance probability. Base case: 2</v>
      </c>
    </row>
    <row r="64" spans="2:8" ht="15" customHeight="1" x14ac:dyDescent="0.25">
      <c r="B64" s="18" t="str">
        <f>"Cycle probability withdraw due to AE, "&amp;Tx2_name&amp;" 1st line, initial 4 weeks"</f>
        <v>Cycle probability withdraw due to AE, Novel therapy 1st line, initial 4 weeks</v>
      </c>
      <c r="C64" s="42">
        <f>prob_withdAE_Tx2arm_1L*cont.withd_mult_init</f>
        <v>4.5916908129074896E-2</v>
      </c>
      <c r="D64" s="20"/>
      <c r="E64" s="52">
        <f>Parameters!G62</f>
        <v>3.7350769675893389E-2</v>
      </c>
      <c r="F64" s="52">
        <f>Parameters!H62</f>
        <v>5.5331841505620982E-2</v>
      </c>
      <c r="G64" s="61" t="s">
        <v>9</v>
      </c>
      <c r="H64" s="55" t="str">
        <f>"User-defined multiplier of maintenance probability. Base case: "&amp;ROUND(Controls!$K$41,0)</f>
        <v>User-defined multiplier of maintenance probability. Base case: 2</v>
      </c>
    </row>
    <row r="65" spans="2:8" ht="15" customHeight="1" x14ac:dyDescent="0.25">
      <c r="B65" s="18" t="str">
        <f>"Cycle probability withdraw due to other reason, "&amp;Tx1_name&amp;" 1st line, initial 4 weeks"</f>
        <v>Cycle probability withdraw due to other reason, Morphine 1st line, initial 4 weeks</v>
      </c>
      <c r="C65" s="42">
        <f>prob_withdother_Tx1arm_1L*cont.withd_mult_init</f>
        <v>2.5482910197132336E-2</v>
      </c>
      <c r="D65" s="20"/>
      <c r="E65" s="52">
        <f>Parameters!G63</f>
        <v>2.0731150850449756E-2</v>
      </c>
      <c r="F65" s="52">
        <f>Parameters!H63</f>
        <v>3.0710832300766322E-2</v>
      </c>
      <c r="G65" s="61" t="s">
        <v>9</v>
      </c>
      <c r="H65" s="55" t="str">
        <f>"User-defined multiplier of maintenance probability. Base case: "&amp;ROUND(Controls!$K$41,0)</f>
        <v>User-defined multiplier of maintenance probability. Base case: 2</v>
      </c>
    </row>
    <row r="66" spans="2:8" ht="15" customHeight="1" thickBot="1" x14ac:dyDescent="0.3">
      <c r="B66" s="18" t="str">
        <f>"Cycle probability withdraw due to other reason, "&amp;Tx2_name&amp;" 1st line, initial 4 weeks"</f>
        <v>Cycle probability withdraw due to other reason, Novel therapy 1st line, initial 4 weeks</v>
      </c>
      <c r="C66" s="42">
        <f>prob_withdother_Tx2arm_1L*cont.withd_mult_init</f>
        <v>3.2248150489571303E-3</v>
      </c>
      <c r="D66" s="20"/>
      <c r="E66" s="52">
        <f>Parameters!G64</f>
        <v>2.6237944869755897E-3</v>
      </c>
      <c r="F66" s="52">
        <f>Parameters!H64</f>
        <v>3.8867810043212714E-3</v>
      </c>
      <c r="G66" s="61" t="s">
        <v>9</v>
      </c>
      <c r="H66" s="55" t="str">
        <f>"User-defined multiplier of maintenance probability. Base case: "&amp;ROUND(Controls!$K$41,0)</f>
        <v>User-defined multiplier of maintenance probability. Base case: 2</v>
      </c>
    </row>
    <row r="67" spans="2:8" ht="15" customHeight="1" thickTop="1" thickBot="1" x14ac:dyDescent="0.3">
      <c r="B67" s="19"/>
      <c r="C67" s="3"/>
      <c r="D67" s="3"/>
      <c r="E67" s="3"/>
      <c r="F67" s="3"/>
      <c r="G67" s="62"/>
      <c r="H67" s="56"/>
    </row>
    <row r="68" spans="2:8" ht="15" customHeight="1" thickTop="1" x14ac:dyDescent="0.25"/>
    <row r="71" spans="2:8" ht="15" customHeight="1" x14ac:dyDescent="0.25">
      <c r="B71" s="162" t="s">
        <v>247</v>
      </c>
      <c r="C71" s="163"/>
      <c r="D71" s="163"/>
      <c r="E71" s="163"/>
      <c r="F71" s="163"/>
      <c r="G71" s="163"/>
      <c r="H71" s="164"/>
    </row>
    <row r="74" spans="2:8" ht="15" customHeight="1" thickBot="1" x14ac:dyDescent="0.3">
      <c r="B74" s="174" t="s">
        <v>18</v>
      </c>
    </row>
    <row r="75" spans="2:8" ht="15" customHeight="1" thickTop="1" thickBot="1" x14ac:dyDescent="0.3">
      <c r="C75" s="168" t="s">
        <v>223</v>
      </c>
      <c r="D75" s="168" t="s">
        <v>246</v>
      </c>
      <c r="E75" s="168" t="s">
        <v>6</v>
      </c>
    </row>
    <row r="76" spans="2:8" ht="15" customHeight="1" thickTop="1" x14ac:dyDescent="0.25">
      <c r="B76" s="169" t="s">
        <v>243</v>
      </c>
      <c r="C76" s="213">
        <f>H88</f>
        <v>2.632729166666667</v>
      </c>
      <c r="D76" s="170">
        <f>C76</f>
        <v>2.632729166666667</v>
      </c>
      <c r="E76" s="171" t="s">
        <v>355</v>
      </c>
    </row>
    <row r="77" spans="2:8" ht="15" customHeight="1" x14ac:dyDescent="0.25">
      <c r="B77" s="169" t="s">
        <v>194</v>
      </c>
      <c r="C77" s="170">
        <f>2.1</f>
        <v>2.1</v>
      </c>
      <c r="D77" s="170">
        <f t="shared" ref="D77:D81" si="0">C77*NICE2012_InfFactor</f>
        <v>2.2602755026061061</v>
      </c>
      <c r="E77" s="171" t="s">
        <v>41</v>
      </c>
    </row>
    <row r="78" spans="2:8" ht="15" customHeight="1" x14ac:dyDescent="0.25">
      <c r="B78" s="169" t="s">
        <v>244</v>
      </c>
      <c r="C78" s="170">
        <f>99.33</f>
        <v>99.33</v>
      </c>
      <c r="D78" s="170">
        <f t="shared" si="0"/>
        <v>106.9110312732688</v>
      </c>
      <c r="E78" s="171" t="s">
        <v>41</v>
      </c>
    </row>
    <row r="79" spans="2:8" ht="15" customHeight="1" x14ac:dyDescent="0.25">
      <c r="B79" s="169" t="s">
        <v>242</v>
      </c>
      <c r="C79" s="212">
        <f>F108</f>
        <v>9.2011500000000002</v>
      </c>
      <c r="D79" s="170">
        <f>C79</f>
        <v>9.2011500000000002</v>
      </c>
      <c r="E79" s="171" t="s">
        <v>351</v>
      </c>
    </row>
    <row r="80" spans="2:8" ht="15" customHeight="1" x14ac:dyDescent="0.25">
      <c r="B80" s="169" t="s">
        <v>245</v>
      </c>
      <c r="C80" s="172">
        <v>0.04</v>
      </c>
      <c r="D80" s="170">
        <f t="shared" si="0"/>
        <v>4.305286671630678E-2</v>
      </c>
      <c r="E80" s="171" t="s">
        <v>97</v>
      </c>
    </row>
    <row r="81" spans="2:8" ht="15" customHeight="1" x14ac:dyDescent="0.25">
      <c r="B81" s="169" t="s">
        <v>249</v>
      </c>
      <c r="C81" s="170">
        <v>4.68</v>
      </c>
      <c r="D81" s="170">
        <f t="shared" si="0"/>
        <v>5.0371854058078931</v>
      </c>
      <c r="E81" s="171" t="s">
        <v>41</v>
      </c>
    </row>
    <row r="82" spans="2:8" ht="15" customHeight="1" x14ac:dyDescent="0.25">
      <c r="B82" s="169" t="s">
        <v>248</v>
      </c>
      <c r="C82" s="170">
        <v>37</v>
      </c>
      <c r="D82" s="170">
        <f>C82</f>
        <v>37</v>
      </c>
      <c r="E82" s="171" t="s">
        <v>371</v>
      </c>
    </row>
    <row r="86" spans="2:8" ht="15" customHeight="1" x14ac:dyDescent="0.25">
      <c r="B86" s="58" t="s">
        <v>40</v>
      </c>
    </row>
    <row r="87" spans="2:8" ht="15" customHeight="1" x14ac:dyDescent="0.25">
      <c r="B87" s="58" t="s">
        <v>342</v>
      </c>
      <c r="C87" s="58" t="s">
        <v>348</v>
      </c>
      <c r="D87" s="58" t="s">
        <v>352</v>
      </c>
      <c r="E87" s="58" t="s">
        <v>347</v>
      </c>
      <c r="F87" s="58" t="s">
        <v>354</v>
      </c>
      <c r="G87" s="209" t="s">
        <v>350</v>
      </c>
      <c r="H87" s="58" t="s">
        <v>353</v>
      </c>
    </row>
    <row r="88" spans="2:8" ht="15" customHeight="1" x14ac:dyDescent="0.25">
      <c r="B88" s="58"/>
      <c r="C88" s="58">
        <v>10</v>
      </c>
      <c r="D88" s="31">
        <v>3.3</v>
      </c>
      <c r="E88" s="31">
        <f>D88/C88/60</f>
        <v>5.4999999999999997E-3</v>
      </c>
      <c r="F88" s="58">
        <v>60</v>
      </c>
      <c r="G88" s="31">
        <f>(SUMPRODUCT(E88:E89,F88:F89)/2)*7</f>
        <v>2.0754999999999999</v>
      </c>
      <c r="H88" s="210">
        <f>(G88+G92+G96+G102)/4</f>
        <v>2.632729166666667</v>
      </c>
    </row>
    <row r="89" spans="2:8" ht="15" customHeight="1" x14ac:dyDescent="0.25">
      <c r="B89" s="58"/>
      <c r="C89" s="58">
        <v>30</v>
      </c>
      <c r="D89" s="31">
        <v>7.89</v>
      </c>
      <c r="E89" s="31">
        <f>D89/C89/60</f>
        <v>4.3833333333333337E-3</v>
      </c>
      <c r="F89" s="58">
        <v>60</v>
      </c>
      <c r="G89" s="31"/>
      <c r="H89" s="31"/>
    </row>
    <row r="90" spans="2:8" ht="15" customHeight="1" x14ac:dyDescent="0.25">
      <c r="B90" s="58"/>
      <c r="C90" s="58"/>
      <c r="D90" s="31"/>
      <c r="E90" s="31"/>
      <c r="F90" s="58"/>
      <c r="G90" s="31"/>
      <c r="H90" s="31"/>
    </row>
    <row r="91" spans="2:8" ht="15" customHeight="1" x14ac:dyDescent="0.25">
      <c r="B91" s="58" t="s">
        <v>343</v>
      </c>
      <c r="C91" s="58" t="s">
        <v>348</v>
      </c>
      <c r="D91" s="31" t="s">
        <v>352</v>
      </c>
      <c r="E91" s="31" t="s">
        <v>347</v>
      </c>
      <c r="F91" s="58" t="s">
        <v>354</v>
      </c>
      <c r="G91" s="211" t="s">
        <v>350</v>
      </c>
      <c r="H91" s="31"/>
    </row>
    <row r="92" spans="2:8" ht="15" customHeight="1" x14ac:dyDescent="0.25">
      <c r="B92" s="58"/>
      <c r="C92" s="58">
        <v>10</v>
      </c>
      <c r="D92" s="31">
        <v>3.85</v>
      </c>
      <c r="E92" s="31">
        <f>D92/C92/60</f>
        <v>6.4166666666666669E-3</v>
      </c>
      <c r="F92" s="58">
        <v>60</v>
      </c>
      <c r="G92" s="31">
        <f>(SUMPRODUCT(E92:E93,F92:F93)/2)*7</f>
        <v>2.4255000000000004</v>
      </c>
      <c r="H92" s="31"/>
    </row>
    <row r="93" spans="2:8" ht="15" customHeight="1" x14ac:dyDescent="0.25">
      <c r="B93" s="58"/>
      <c r="C93" s="58">
        <v>30</v>
      </c>
      <c r="D93" s="31">
        <v>9.24</v>
      </c>
      <c r="E93" s="31">
        <f>D93/C93/60</f>
        <v>5.1333333333333335E-3</v>
      </c>
      <c r="F93" s="58">
        <v>60</v>
      </c>
      <c r="G93" s="31"/>
      <c r="H93" s="31"/>
    </row>
    <row r="94" spans="2:8" ht="15" customHeight="1" x14ac:dyDescent="0.25">
      <c r="B94" s="58"/>
      <c r="C94" s="58"/>
      <c r="D94" s="31"/>
      <c r="E94" s="31"/>
      <c r="F94" s="58"/>
      <c r="G94" s="31"/>
      <c r="H94" s="31"/>
    </row>
    <row r="95" spans="2:8" ht="15" customHeight="1" x14ac:dyDescent="0.25">
      <c r="B95" s="202" t="s">
        <v>344</v>
      </c>
      <c r="C95" s="58" t="s">
        <v>348</v>
      </c>
      <c r="D95" s="31" t="s">
        <v>352</v>
      </c>
      <c r="E95" s="31" t="s">
        <v>347</v>
      </c>
      <c r="F95" s="58" t="s">
        <v>354</v>
      </c>
      <c r="G95" s="211" t="s">
        <v>350</v>
      </c>
      <c r="H95" s="31"/>
    </row>
    <row r="96" spans="2:8" ht="15" customHeight="1" x14ac:dyDescent="0.25">
      <c r="B96" s="58"/>
      <c r="C96" s="58">
        <v>5</v>
      </c>
      <c r="D96" s="31">
        <v>3.29</v>
      </c>
      <c r="E96" s="31">
        <f>D96/C96/60</f>
        <v>1.0966666666666668E-2</v>
      </c>
      <c r="F96" s="58">
        <v>60</v>
      </c>
      <c r="G96" s="31">
        <f>(SUMPRODUCT(E96:E99,F96:F99)/4)*7</f>
        <v>3.8470833333333339</v>
      </c>
      <c r="H96" s="31"/>
    </row>
    <row r="97" spans="2:8" ht="15" customHeight="1" x14ac:dyDescent="0.25">
      <c r="B97" s="58"/>
      <c r="C97" s="58">
        <v>10</v>
      </c>
      <c r="D97" s="31">
        <v>5.18</v>
      </c>
      <c r="E97" s="31">
        <f>D97/C97/60</f>
        <v>8.6333333333333331E-3</v>
      </c>
      <c r="F97" s="58">
        <v>60</v>
      </c>
      <c r="G97" s="31"/>
      <c r="H97" s="31"/>
    </row>
    <row r="98" spans="2:8" ht="15" customHeight="1" x14ac:dyDescent="0.25">
      <c r="B98" s="58"/>
      <c r="C98" s="58">
        <v>15</v>
      </c>
      <c r="D98" s="31">
        <v>9.1</v>
      </c>
      <c r="E98" s="31">
        <f>D98/C98/60</f>
        <v>1.0111111111111111E-2</v>
      </c>
      <c r="F98" s="58">
        <v>60</v>
      </c>
      <c r="G98" s="31"/>
      <c r="H98" s="31"/>
    </row>
    <row r="99" spans="2:8" ht="15" customHeight="1" x14ac:dyDescent="0.25">
      <c r="B99" s="58"/>
      <c r="C99" s="58">
        <v>30</v>
      </c>
      <c r="D99" s="31">
        <v>12.47</v>
      </c>
      <c r="E99" s="31">
        <f>D99/C99/60</f>
        <v>6.9277777777777784E-3</v>
      </c>
      <c r="F99" s="58">
        <v>60</v>
      </c>
      <c r="G99" s="31"/>
      <c r="H99" s="31"/>
    </row>
    <row r="100" spans="2:8" ht="15" customHeight="1" x14ac:dyDescent="0.25">
      <c r="B100" s="58"/>
      <c r="C100" s="58"/>
      <c r="D100" s="31"/>
      <c r="E100" s="31"/>
      <c r="F100" s="58"/>
      <c r="G100" s="31"/>
      <c r="H100" s="31"/>
    </row>
    <row r="101" spans="2:8" ht="15" customHeight="1" x14ac:dyDescent="0.25">
      <c r="B101" s="202" t="s">
        <v>345</v>
      </c>
      <c r="C101" s="58" t="s">
        <v>348</v>
      </c>
      <c r="D101" s="31" t="s">
        <v>352</v>
      </c>
      <c r="E101" s="31" t="s">
        <v>347</v>
      </c>
      <c r="F101" s="58" t="s">
        <v>354</v>
      </c>
      <c r="G101" s="211" t="s">
        <v>350</v>
      </c>
      <c r="H101" s="31"/>
    </row>
    <row r="102" spans="2:8" ht="15" customHeight="1" x14ac:dyDescent="0.25">
      <c r="B102" s="58"/>
      <c r="C102" s="58">
        <v>10</v>
      </c>
      <c r="D102" s="31">
        <v>3.47</v>
      </c>
      <c r="E102" s="31">
        <f>D102/C102/60</f>
        <v>5.7833333333333339E-3</v>
      </c>
      <c r="F102" s="58">
        <v>60</v>
      </c>
      <c r="G102" s="31">
        <f>(SUMPRODUCT(E102:E103,F102:F103)/2)*7</f>
        <v>2.1828333333333334</v>
      </c>
      <c r="H102" s="31"/>
    </row>
    <row r="103" spans="2:8" ht="15" customHeight="1" x14ac:dyDescent="0.25">
      <c r="B103" s="58"/>
      <c r="C103" s="58">
        <v>30</v>
      </c>
      <c r="D103" s="31">
        <v>8.3000000000000007</v>
      </c>
      <c r="E103" s="31">
        <f>D103/C103/60</f>
        <v>4.611111111111111E-3</v>
      </c>
      <c r="F103" s="58">
        <v>60</v>
      </c>
      <c r="G103" s="31"/>
      <c r="H103" s="31"/>
    </row>
    <row r="104" spans="2:8" ht="15" customHeight="1" x14ac:dyDescent="0.25">
      <c r="D104" s="32"/>
    </row>
    <row r="105" spans="2:8" ht="15" customHeight="1" x14ac:dyDescent="0.25">
      <c r="D105" s="32"/>
    </row>
    <row r="106" spans="2:8" ht="15" customHeight="1" x14ac:dyDescent="0.25">
      <c r="B106" s="58" t="s">
        <v>96</v>
      </c>
      <c r="D106" s="32"/>
    </row>
    <row r="107" spans="2:8" ht="15" customHeight="1" x14ac:dyDescent="0.25">
      <c r="B107" s="58" t="s">
        <v>348</v>
      </c>
      <c r="C107" s="58" t="s">
        <v>346</v>
      </c>
      <c r="D107" s="31" t="s">
        <v>347</v>
      </c>
      <c r="E107" s="58" t="s">
        <v>349</v>
      </c>
      <c r="F107" s="58" t="s">
        <v>350</v>
      </c>
    </row>
    <row r="108" spans="2:8" ht="15" customHeight="1" x14ac:dyDescent="0.25">
      <c r="B108" s="58">
        <v>5</v>
      </c>
      <c r="C108" s="58">
        <v>11.43</v>
      </c>
      <c r="D108" s="31">
        <f>C108/56/B108</f>
        <v>4.0821428571428571E-2</v>
      </c>
      <c r="E108" s="58">
        <v>32.200000000000003</v>
      </c>
      <c r="F108" s="210">
        <f>E108*D108*7</f>
        <v>9.2011500000000002</v>
      </c>
    </row>
    <row r="109" spans="2:8" ht="15" customHeight="1" x14ac:dyDescent="0.25">
      <c r="B109" s="58">
        <v>10</v>
      </c>
      <c r="C109" s="58">
        <v>22.86</v>
      </c>
      <c r="D109" s="31">
        <f>C109/56/B109</f>
        <v>4.0821428571428571E-2</v>
      </c>
      <c r="E109" s="58"/>
      <c r="F109" s="58"/>
    </row>
    <row r="112" spans="2:8" ht="15" customHeight="1" x14ac:dyDescent="0.25">
      <c r="B112" s="169" t="s">
        <v>87</v>
      </c>
      <c r="C112" s="173">
        <f>PriceIndex1213/PriceIndex0910</f>
        <v>1.0763216679076695</v>
      </c>
    </row>
    <row r="114" spans="2:15" ht="15" customHeight="1" x14ac:dyDescent="0.25">
      <c r="B114" s="217" t="s">
        <v>86</v>
      </c>
      <c r="C114" s="217" t="s">
        <v>70</v>
      </c>
      <c r="D114" s="217"/>
      <c r="E114" s="217"/>
      <c r="F114" s="1" t="s">
        <v>69</v>
      </c>
      <c r="I114" s="1"/>
      <c r="J114" s="1"/>
    </row>
    <row r="115" spans="2:15" ht="15" customHeight="1" x14ac:dyDescent="0.25">
      <c r="B115" s="217"/>
      <c r="C115" s="58"/>
      <c r="D115" s="217" t="s">
        <v>71</v>
      </c>
      <c r="E115" s="217"/>
      <c r="I115" s="1"/>
      <c r="J115" s="1"/>
    </row>
    <row r="116" spans="2:15" ht="15" customHeight="1" x14ac:dyDescent="0.25">
      <c r="B116" s="217"/>
      <c r="C116" s="58" t="s">
        <v>83</v>
      </c>
      <c r="D116" s="58" t="s">
        <v>84</v>
      </c>
      <c r="E116" s="58" t="s">
        <v>85</v>
      </c>
      <c r="I116" s="1"/>
      <c r="J116" s="1"/>
      <c r="O116" s="206"/>
    </row>
    <row r="117" spans="2:15" ht="15" customHeight="1" x14ac:dyDescent="0.25">
      <c r="B117" s="58" t="s">
        <v>72</v>
      </c>
      <c r="C117" s="58">
        <v>213.7</v>
      </c>
      <c r="D117" s="58">
        <v>0.9</v>
      </c>
      <c r="E117" s="58">
        <v>5</v>
      </c>
      <c r="I117" s="1"/>
      <c r="J117" s="1"/>
      <c r="O117" s="206"/>
    </row>
    <row r="118" spans="2:15" ht="15" customHeight="1" x14ac:dyDescent="0.25">
      <c r="B118" s="58" t="s">
        <v>73</v>
      </c>
      <c r="C118" s="58">
        <v>224.8</v>
      </c>
      <c r="D118" s="58">
        <v>1.5</v>
      </c>
      <c r="E118" s="58">
        <v>7.3</v>
      </c>
      <c r="I118" s="1"/>
      <c r="J118" s="1"/>
      <c r="O118" s="206"/>
    </row>
    <row r="119" spans="2:15" ht="15" customHeight="1" x14ac:dyDescent="0.25">
      <c r="B119" s="58" t="s">
        <v>74</v>
      </c>
      <c r="C119" s="58">
        <v>232.3</v>
      </c>
      <c r="D119" s="58">
        <v>1</v>
      </c>
      <c r="E119" s="58">
        <v>4.5</v>
      </c>
      <c r="I119" s="1"/>
      <c r="J119" s="1"/>
      <c r="O119" s="206"/>
    </row>
    <row r="120" spans="2:15" ht="15" customHeight="1" x14ac:dyDescent="0.25">
      <c r="B120" s="58" t="s">
        <v>75</v>
      </c>
      <c r="C120" s="58">
        <v>240.9</v>
      </c>
      <c r="D120" s="58">
        <v>1.9</v>
      </c>
      <c r="E120" s="58">
        <v>4.7</v>
      </c>
      <c r="I120" s="1"/>
      <c r="J120" s="1"/>
      <c r="O120" s="206"/>
    </row>
    <row r="121" spans="2:15" ht="15" customHeight="1" x14ac:dyDescent="0.25">
      <c r="B121" s="58" t="s">
        <v>76</v>
      </c>
      <c r="C121" s="58">
        <v>249.8</v>
      </c>
      <c r="D121" s="58">
        <v>3</v>
      </c>
      <c r="E121" s="58">
        <v>4.0999999999999996</v>
      </c>
      <c r="I121" s="1"/>
      <c r="J121" s="1"/>
      <c r="O121" s="206"/>
    </row>
    <row r="122" spans="2:15" ht="15" customHeight="1" x14ac:dyDescent="0.25">
      <c r="B122" s="58" t="s">
        <v>77</v>
      </c>
      <c r="C122" s="58">
        <v>257</v>
      </c>
      <c r="D122" s="58">
        <v>1.8</v>
      </c>
      <c r="E122" s="58">
        <v>3.5</v>
      </c>
      <c r="I122" s="207"/>
      <c r="J122"/>
      <c r="O122" s="206"/>
    </row>
    <row r="123" spans="2:15" ht="15" customHeight="1" x14ac:dyDescent="0.25">
      <c r="B123" s="58" t="s">
        <v>78</v>
      </c>
      <c r="C123" s="58">
        <v>267</v>
      </c>
      <c r="D123" s="58">
        <v>5.2</v>
      </c>
      <c r="E123" s="58">
        <v>3</v>
      </c>
      <c r="O123" s="206"/>
    </row>
    <row r="124" spans="2:15" ht="15" customHeight="1" x14ac:dyDescent="0.25">
      <c r="B124" s="58" t="s">
        <v>79</v>
      </c>
      <c r="C124" s="58">
        <v>268.60000000000002</v>
      </c>
      <c r="D124" s="58">
        <v>-1.3</v>
      </c>
      <c r="E124" s="58">
        <v>1.8</v>
      </c>
      <c r="O124" s="206"/>
    </row>
    <row r="125" spans="2:15" ht="15" customHeight="1" x14ac:dyDescent="0.25">
      <c r="B125" s="58" t="s">
        <v>80</v>
      </c>
      <c r="C125" s="58">
        <v>276.7</v>
      </c>
      <c r="D125" s="58">
        <v>2.8</v>
      </c>
      <c r="E125" s="58">
        <v>3.1</v>
      </c>
      <c r="K125" s="205"/>
      <c r="O125" s="206"/>
    </row>
    <row r="126" spans="2:15" ht="15" customHeight="1" x14ac:dyDescent="0.25">
      <c r="B126" s="58" t="s">
        <v>81</v>
      </c>
      <c r="C126" s="58">
        <v>282.5</v>
      </c>
      <c r="D126" s="58">
        <v>4.0999999999999996</v>
      </c>
      <c r="E126" s="58">
        <v>0.9</v>
      </c>
      <c r="K126" s="205"/>
    </row>
    <row r="127" spans="2:15" ht="15" customHeight="1" x14ac:dyDescent="0.25">
      <c r="B127" s="58" t="s">
        <v>82</v>
      </c>
      <c r="C127" s="58">
        <v>289.10000000000002</v>
      </c>
      <c r="D127" s="58">
        <v>3.1</v>
      </c>
      <c r="E127" s="58">
        <v>1.9</v>
      </c>
      <c r="K127" s="205"/>
    </row>
    <row r="128" spans="2:15" ht="15" customHeight="1" x14ac:dyDescent="0.25">
      <c r="K128" s="46"/>
    </row>
    <row r="130" spans="2:16" ht="15" customHeight="1" thickBot="1" x14ac:dyDescent="0.3">
      <c r="B130" s="174" t="s">
        <v>19</v>
      </c>
    </row>
    <row r="131" spans="2:16" ht="15" customHeight="1" thickTop="1" x14ac:dyDescent="0.25">
      <c r="C131" s="194" t="s">
        <v>223</v>
      </c>
      <c r="D131" s="194" t="s">
        <v>4</v>
      </c>
      <c r="E131" s="194" t="s">
        <v>3</v>
      </c>
    </row>
    <row r="132" spans="2:16" ht="15" customHeight="1" x14ac:dyDescent="0.25">
      <c r="B132" s="195" t="s">
        <v>330</v>
      </c>
      <c r="C132" s="199">
        <v>0.69499999999999995</v>
      </c>
      <c r="D132" s="199">
        <v>0.23499999999999999</v>
      </c>
      <c r="E132" s="199">
        <f>146+69</f>
        <v>215</v>
      </c>
      <c r="F132" s="196" t="s">
        <v>68</v>
      </c>
      <c r="I132" s="140"/>
    </row>
    <row r="133" spans="2:16" ht="15" customHeight="1" x14ac:dyDescent="0.25">
      <c r="B133" s="197" t="s">
        <v>331</v>
      </c>
      <c r="C133" s="200">
        <v>0.503</v>
      </c>
      <c r="D133" s="200">
        <v>0.28999999999999998</v>
      </c>
      <c r="E133" s="200">
        <f>179+390</f>
        <v>569</v>
      </c>
      <c r="F133" s="196" t="s">
        <v>68</v>
      </c>
      <c r="I133" s="1"/>
    </row>
    <row r="134" spans="2:16" ht="15" customHeight="1" x14ac:dyDescent="0.25">
      <c r="B134" s="197" t="s">
        <v>332</v>
      </c>
      <c r="C134" s="200">
        <v>0.40500000000000003</v>
      </c>
      <c r="D134" s="200">
        <v>0.3</v>
      </c>
      <c r="E134" s="200">
        <f>61+34</f>
        <v>95</v>
      </c>
      <c r="F134" s="196" t="s">
        <v>68</v>
      </c>
      <c r="K134" s="46"/>
      <c r="O134" s="206"/>
    </row>
    <row r="135" spans="2:16" ht="15" customHeight="1" x14ac:dyDescent="0.25">
      <c r="B135" s="198" t="s">
        <v>333</v>
      </c>
      <c r="C135" s="201">
        <v>0.58299999999999996</v>
      </c>
      <c r="D135" s="201">
        <v>0.27200000000000002</v>
      </c>
      <c r="E135" s="201">
        <f>715+856</f>
        <v>1571</v>
      </c>
      <c r="F135" s="202" t="s">
        <v>68</v>
      </c>
      <c r="J135" s="1"/>
      <c r="O135" s="205"/>
      <c r="P135" s="205"/>
    </row>
    <row r="136" spans="2:16" ht="15" customHeight="1" x14ac:dyDescent="0.25">
      <c r="J136" s="1"/>
      <c r="O136" s="205"/>
      <c r="P136" s="205"/>
    </row>
    <row r="137" spans="2:16" ht="15" customHeight="1" x14ac:dyDescent="0.25">
      <c r="J137" s="1"/>
      <c r="O137" s="205"/>
      <c r="P137" s="205"/>
    </row>
    <row r="138" spans="2:16" ht="15" customHeight="1" x14ac:dyDescent="0.25">
      <c r="K138" s="46"/>
      <c r="O138" s="208"/>
      <c r="P138" s="205"/>
    </row>
    <row r="139" spans="2:16" ht="15" customHeight="1" x14ac:dyDescent="0.25">
      <c r="O139" s="205"/>
      <c r="P139" s="205"/>
    </row>
    <row r="140" spans="2:16" ht="15" customHeight="1" thickBot="1" x14ac:dyDescent="0.3">
      <c r="B140" s="174" t="s">
        <v>36</v>
      </c>
      <c r="O140" s="205"/>
      <c r="P140" s="205"/>
    </row>
    <row r="141" spans="2:16" ht="15" customHeight="1" thickTop="1" x14ac:dyDescent="0.25">
      <c r="O141" s="205"/>
      <c r="P141" s="205"/>
    </row>
    <row r="142" spans="2:16" ht="15" customHeight="1" x14ac:dyDescent="0.25">
      <c r="I142" s="1"/>
      <c r="J142"/>
      <c r="K142" s="46"/>
      <c r="O142" s="208"/>
      <c r="P142" s="205"/>
    </row>
    <row r="143" spans="2:16" ht="15" customHeight="1" x14ac:dyDescent="0.25">
      <c r="B143" s="140" t="s">
        <v>251</v>
      </c>
      <c r="I143" s="1"/>
      <c r="O143" s="205"/>
      <c r="P143" s="205"/>
    </row>
    <row r="144" spans="2:16" ht="15" customHeight="1" x14ac:dyDescent="0.25">
      <c r="B144" s="165" t="s">
        <v>250</v>
      </c>
      <c r="C144" s="165" t="s">
        <v>89</v>
      </c>
      <c r="D144" s="165" t="s">
        <v>109</v>
      </c>
      <c r="E144" s="194" t="s">
        <v>362</v>
      </c>
      <c r="F144" s="165" t="s">
        <v>90</v>
      </c>
      <c r="G144" s="165" t="s">
        <v>110</v>
      </c>
      <c r="H144" s="165" t="s">
        <v>111</v>
      </c>
      <c r="I144" s="1"/>
      <c r="O144" s="205"/>
      <c r="P144" s="205"/>
    </row>
    <row r="145" spans="2:16" ht="15" customHeight="1" x14ac:dyDescent="0.25">
      <c r="B145" s="58" t="s">
        <v>91</v>
      </c>
      <c r="C145" s="58">
        <v>0.38700000000000001</v>
      </c>
      <c r="D145" s="58">
        <v>28</v>
      </c>
      <c r="E145" s="58" t="s">
        <v>356</v>
      </c>
      <c r="F145" s="58">
        <f>-(LN(1-C145))/D145</f>
        <v>1.7478226537354487E-2</v>
      </c>
      <c r="G145" s="58">
        <v>7</v>
      </c>
      <c r="H145" s="175">
        <f>1-EXP(-(F145*G145))</f>
        <v>0.11515924300327618</v>
      </c>
      <c r="I145" s="1"/>
      <c r="J145" s="1"/>
      <c r="O145" s="205"/>
      <c r="P145" s="205"/>
    </row>
    <row r="146" spans="2:16" ht="15" customHeight="1" x14ac:dyDescent="0.25">
      <c r="B146" s="58" t="s">
        <v>92</v>
      </c>
      <c r="C146" s="58">
        <v>0.32100000000000001</v>
      </c>
      <c r="D146" s="58">
        <v>28</v>
      </c>
      <c r="E146" s="58" t="s">
        <v>357</v>
      </c>
      <c r="F146" s="58"/>
      <c r="G146" s="58"/>
      <c r="H146" s="175">
        <f>C146</f>
        <v>0.32100000000000001</v>
      </c>
      <c r="I146" s="1"/>
      <c r="J146" s="1"/>
      <c r="O146" s="205"/>
      <c r="P146" s="205"/>
    </row>
    <row r="147" spans="2:16" ht="15" customHeight="1" x14ac:dyDescent="0.25">
      <c r="B147" s="58" t="s">
        <v>113</v>
      </c>
      <c r="C147" s="58"/>
      <c r="D147" s="58"/>
      <c r="E147" s="58"/>
      <c r="F147" s="58"/>
      <c r="G147" s="58"/>
      <c r="H147" s="175">
        <f>H145+H146</f>
        <v>0.43615924300327619</v>
      </c>
      <c r="I147" s="1"/>
      <c r="J147" s="1"/>
      <c r="O147" s="205"/>
      <c r="P147" s="205"/>
    </row>
    <row r="148" spans="2:16" ht="15" customHeight="1" x14ac:dyDescent="0.25">
      <c r="B148" s="58" t="s">
        <v>93</v>
      </c>
      <c r="C148" s="58">
        <v>0.20499999999999999</v>
      </c>
      <c r="D148" s="58">
        <v>28</v>
      </c>
      <c r="E148" s="58" t="s">
        <v>358</v>
      </c>
      <c r="F148" s="58">
        <f>-(LN(1-C148))/D148</f>
        <v>8.1933272974216102E-3</v>
      </c>
      <c r="G148" s="58">
        <v>7</v>
      </c>
      <c r="H148" s="175">
        <f>1-EXP(-(F148*G148))</f>
        <v>5.5739588351629288E-2</v>
      </c>
      <c r="I148" s="1"/>
      <c r="J148"/>
      <c r="K148" s="46"/>
      <c r="O148" s="208"/>
      <c r="P148" s="205"/>
    </row>
    <row r="149" spans="2:16" ht="15" customHeight="1" x14ac:dyDescent="0.25">
      <c r="B149" s="58" t="s">
        <v>375</v>
      </c>
      <c r="C149" s="58">
        <v>0.05</v>
      </c>
      <c r="D149" s="58">
        <v>28</v>
      </c>
      <c r="E149" s="58" t="s">
        <v>359</v>
      </c>
      <c r="F149" s="58">
        <f>-(LN(1-C149))/D149</f>
        <v>1.8319033709839492E-3</v>
      </c>
      <c r="G149" s="58">
        <v>7</v>
      </c>
      <c r="H149" s="175">
        <f>1-EXP(-(F149*G149))</f>
        <v>1.2741455098566168E-2</v>
      </c>
      <c r="I149" s="1"/>
      <c r="J149" s="1"/>
      <c r="O149" s="205"/>
      <c r="P149" s="205"/>
    </row>
    <row r="150" spans="2:16" ht="15" customHeight="1" x14ac:dyDescent="0.25">
      <c r="H150" s="22"/>
      <c r="I150" s="1"/>
      <c r="J150" s="1"/>
    </row>
    <row r="151" spans="2:16" ht="15" customHeight="1" x14ac:dyDescent="0.25">
      <c r="B151" s="140" t="s">
        <v>252</v>
      </c>
      <c r="H151" s="22"/>
      <c r="I151" s="1"/>
      <c r="J151" s="1"/>
    </row>
    <row r="152" spans="2:16" ht="15" customHeight="1" x14ac:dyDescent="0.25">
      <c r="B152" s="165" t="s">
        <v>250</v>
      </c>
      <c r="C152" s="165" t="s">
        <v>89</v>
      </c>
      <c r="D152" s="165" t="s">
        <v>109</v>
      </c>
      <c r="E152" s="194" t="s">
        <v>361</v>
      </c>
      <c r="F152" s="165" t="s">
        <v>90</v>
      </c>
      <c r="G152" s="165" t="s">
        <v>110</v>
      </c>
      <c r="H152" s="204" t="s">
        <v>111</v>
      </c>
      <c r="I152" s="1"/>
      <c r="J152" s="1"/>
    </row>
    <row r="153" spans="2:16" ht="15" customHeight="1" x14ac:dyDescent="0.25">
      <c r="B153" s="58" t="s">
        <v>113</v>
      </c>
      <c r="C153" s="58">
        <v>0.46350000000000002</v>
      </c>
      <c r="D153" s="58">
        <f>15*7</f>
        <v>105</v>
      </c>
      <c r="E153" s="58" t="s">
        <v>360</v>
      </c>
      <c r="F153" s="58">
        <f>-(LN(1-C153))/D153</f>
        <v>5.9303687324893705E-3</v>
      </c>
      <c r="G153" s="58">
        <v>105</v>
      </c>
      <c r="H153" s="175">
        <f>1-EXP(-(F153*G153))</f>
        <v>0.46350000000000002</v>
      </c>
      <c r="I153" s="1"/>
      <c r="J153" s="1"/>
    </row>
    <row r="154" spans="2:16" ht="15" customHeight="1" x14ac:dyDescent="0.25">
      <c r="B154" s="58" t="s">
        <v>112</v>
      </c>
      <c r="C154" s="58">
        <v>0.39360000000000001</v>
      </c>
      <c r="D154" s="58">
        <f t="shared" ref="D154:D155" si="1">15*7</f>
        <v>105</v>
      </c>
      <c r="E154" s="58" t="s">
        <v>360</v>
      </c>
      <c r="F154" s="58">
        <f>-(LN(1-C154))/D154</f>
        <v>4.7639566157521435E-3</v>
      </c>
      <c r="G154" s="58">
        <v>7</v>
      </c>
      <c r="H154" s="175">
        <f t="shared" ref="H154:H155" si="2">1-EXP(-(F154*G154))</f>
        <v>3.2797791520767783E-2</v>
      </c>
      <c r="I154" s="1"/>
      <c r="J154" s="1"/>
    </row>
    <row r="155" spans="2:16" ht="15" customHeight="1" x14ac:dyDescent="0.25">
      <c r="B155" s="58" t="s">
        <v>376</v>
      </c>
      <c r="C155" s="58">
        <v>3.4000000000000002E-2</v>
      </c>
      <c r="D155" s="58">
        <f t="shared" si="1"/>
        <v>105</v>
      </c>
      <c r="E155" s="58" t="s">
        <v>360</v>
      </c>
      <c r="F155" s="58">
        <f>-(LN(1-C155))/D155</f>
        <v>3.2944233113922942E-4</v>
      </c>
      <c r="G155" s="58">
        <v>7</v>
      </c>
      <c r="H155" s="175">
        <f t="shared" si="2"/>
        <v>2.3034393206836645E-3</v>
      </c>
      <c r="I155" s="1"/>
      <c r="J155" s="1"/>
    </row>
  </sheetData>
  <mergeCells count="3">
    <mergeCell ref="D115:E115"/>
    <mergeCell ref="C114:E114"/>
    <mergeCell ref="B114:B116"/>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BY117"/>
  <sheetViews>
    <sheetView showGridLines="0" zoomScale="90" zoomScaleNormal="90" workbookViewId="0">
      <pane ySplit="3" topLeftCell="A4" activePane="bottomLeft" state="frozen"/>
      <selection pane="bottomLeft"/>
    </sheetView>
  </sheetViews>
  <sheetFormatPr defaultRowHeight="15" customHeight="1" x14ac:dyDescent="0.25"/>
  <cols>
    <col min="1" max="2" width="9.140625" style="1"/>
    <col min="3" max="3" width="11.42578125" style="1" customWidth="1"/>
    <col min="4" max="4" width="13.5703125" style="1" customWidth="1"/>
    <col min="5" max="5" width="15.7109375" style="1" bestFit="1" customWidth="1"/>
    <col min="6" max="6" width="16" style="1" bestFit="1" customWidth="1"/>
    <col min="7" max="7" width="17.85546875" style="1" bestFit="1" customWidth="1"/>
    <col min="8" max="8" width="11" style="1" customWidth="1"/>
    <col min="9" max="9" width="13.7109375" style="1" bestFit="1" customWidth="1"/>
    <col min="10" max="10" width="16" style="1" bestFit="1" customWidth="1"/>
    <col min="11" max="11" width="17.85546875" style="1" bestFit="1" customWidth="1"/>
    <col min="12" max="12" width="22" style="1" bestFit="1" customWidth="1"/>
    <col min="13" max="13" width="25.28515625" style="1" bestFit="1" customWidth="1"/>
    <col min="14" max="14" width="13.42578125" style="1" customWidth="1"/>
    <col min="15" max="15" width="23" style="1" bestFit="1" customWidth="1"/>
    <col min="16" max="16" width="6.42578125" style="1" customWidth="1"/>
    <col min="17" max="17" width="17.5703125" style="1" customWidth="1"/>
    <col min="18" max="18" width="16.85546875" style="1" bestFit="1" customWidth="1"/>
    <col min="19" max="24" width="16.85546875" style="1" customWidth="1"/>
    <col min="25" max="25" width="22" style="1" bestFit="1" customWidth="1"/>
    <col min="26" max="26" width="28.42578125" style="1" bestFit="1" customWidth="1"/>
    <col min="27" max="27" width="13" style="1" customWidth="1"/>
    <col min="28" max="28" width="9.140625" style="1"/>
    <col min="29" max="29" width="14" style="1" bestFit="1" customWidth="1"/>
    <col min="30" max="30" width="16.85546875" style="1" bestFit="1" customWidth="1"/>
    <col min="31" max="36" width="16.85546875" style="1" customWidth="1"/>
    <col min="37" max="37" width="22" style="1" bestFit="1" customWidth="1"/>
    <col min="38" max="38" width="25.28515625" style="1" bestFit="1" customWidth="1"/>
    <col min="39" max="40" width="9.140625" style="1"/>
    <col min="41" max="41" width="12.42578125" style="1" customWidth="1"/>
    <col min="42" max="42" width="14.140625" style="1" customWidth="1"/>
    <col min="43" max="43" width="13.7109375" style="1" bestFit="1" customWidth="1"/>
    <col min="44" max="44" width="16" style="1" bestFit="1" customWidth="1"/>
    <col min="45" max="45" width="17.85546875" style="1" bestFit="1" customWidth="1"/>
    <col min="46" max="46" width="8.42578125" style="1" bestFit="1" customWidth="1"/>
    <col min="47" max="47" width="13.7109375" style="1" bestFit="1" customWidth="1"/>
    <col min="48" max="48" width="16" style="1" bestFit="1" customWidth="1"/>
    <col min="49" max="49" width="17.85546875" style="1" bestFit="1" customWidth="1"/>
    <col min="50" max="50" width="22" style="1" bestFit="1" customWidth="1"/>
    <col min="51" max="51" width="25.28515625" style="1" bestFit="1" customWidth="1"/>
    <col min="52" max="54" width="8.7109375" style="1" customWidth="1"/>
    <col min="55" max="55" width="14" style="1" bestFit="1" customWidth="1"/>
    <col min="56" max="56" width="16.85546875" style="1" bestFit="1" customWidth="1"/>
    <col min="57" max="57" width="16.85546875" style="1" customWidth="1"/>
    <col min="58" max="58" width="17.85546875" style="1" bestFit="1" customWidth="1"/>
    <col min="59" max="61" width="16.85546875" style="1" customWidth="1"/>
    <col min="62" max="62" width="17.85546875" style="1" bestFit="1" customWidth="1"/>
    <col min="63" max="63" width="22" style="1" bestFit="1" customWidth="1"/>
    <col min="64" max="64" width="25.28515625" style="1" bestFit="1" customWidth="1"/>
    <col min="65" max="65" width="10.85546875" style="1" customWidth="1"/>
    <col min="66" max="66" width="9.140625" style="1"/>
    <col min="67" max="67" width="8.42578125" style="1" bestFit="1" customWidth="1"/>
    <col min="68" max="68" width="13.7109375" style="1" bestFit="1" customWidth="1"/>
    <col min="69" max="69" width="16" style="1" bestFit="1" customWidth="1"/>
    <col min="70" max="70" width="17.85546875" style="1" bestFit="1" customWidth="1"/>
    <col min="71" max="71" width="8.42578125" style="1" bestFit="1" customWidth="1"/>
    <col min="72" max="72" width="13.7109375" style="1" bestFit="1" customWidth="1"/>
    <col min="73" max="73" width="16" style="1" bestFit="1" customWidth="1"/>
    <col min="74" max="74" width="17.85546875" style="1" bestFit="1" customWidth="1"/>
    <col min="75" max="75" width="22" style="1" bestFit="1" customWidth="1"/>
    <col min="76" max="76" width="25.28515625" style="1" bestFit="1" customWidth="1"/>
    <col min="77" max="77" width="8.42578125" style="1" bestFit="1" customWidth="1"/>
    <col min="78" max="16384" width="9.140625" style="1"/>
  </cols>
  <sheetData>
    <row r="1" spans="3:77" ht="54.75" customHeight="1" x14ac:dyDescent="0.25"/>
    <row r="3" spans="3:77" ht="10.5" customHeight="1" x14ac:dyDescent="0.25"/>
    <row r="5" spans="3:77" ht="21" x14ac:dyDescent="0.35">
      <c r="F5" s="167" t="s">
        <v>341</v>
      </c>
    </row>
    <row r="7" spans="3:77" ht="15" customHeight="1" x14ac:dyDescent="0.25">
      <c r="D7" s="27">
        <f t="shared" ref="D7:M7" si="0">(SUMIF($C$13:$C$117,"&lt;="&amp;cont.TimeHorizon-1,D13:D117)/cont.NumPats)*cont.CycleProp</f>
        <v>0.16220907965513995</v>
      </c>
      <c r="E7" s="27">
        <f>(SUMIF($C$13:$C$117,"&lt;="&amp;cont.TimeHorizon-1,E13:E117)/cont.NumPats)*cont.CycleProp</f>
        <v>0.11065183942282178</v>
      </c>
      <c r="F7" s="27">
        <f t="shared" si="0"/>
        <v>1.5180483957221833E-2</v>
      </c>
      <c r="G7" s="27">
        <f t="shared" si="0"/>
        <v>3.4700911943457559E-3</v>
      </c>
      <c r="H7" s="27">
        <f t="shared" si="0"/>
        <v>0.19384625602590924</v>
      </c>
      <c r="I7" s="27">
        <f t="shared" si="0"/>
        <v>0.16747015781548738</v>
      </c>
      <c r="J7" s="27">
        <f t="shared" si="0"/>
        <v>1.1680443810122398E-2</v>
      </c>
      <c r="K7" s="27">
        <f t="shared" si="0"/>
        <v>8.2033552589159877E-4</v>
      </c>
      <c r="L7" s="27">
        <f t="shared" si="0"/>
        <v>0</v>
      </c>
      <c r="M7" s="27">
        <f t="shared" si="0"/>
        <v>0.33124899910914535</v>
      </c>
      <c r="Q7" s="27">
        <f t="shared" ref="Q7:AA7" si="1">SUMIF($C$13:$C$117,"&lt;="&amp;cont.TimeHorizon-1,Q13:Q117)/cont.NumPats</f>
        <v>0.11273531036032229</v>
      </c>
      <c r="R7" s="27">
        <f t="shared" si="1"/>
        <v>6.4510022383505089E-2</v>
      </c>
      <c r="S7" s="27">
        <f t="shared" si="1"/>
        <v>7.6357834304825803E-3</v>
      </c>
      <c r="T7" s="27">
        <f t="shared" si="1"/>
        <v>1.4053869337100312E-3</v>
      </c>
      <c r="U7" s="27">
        <f t="shared" si="1"/>
        <v>0.12125083314420625</v>
      </c>
      <c r="V7" s="27">
        <f t="shared" si="1"/>
        <v>8.7871591805786159E-2</v>
      </c>
      <c r="W7" s="27">
        <f t="shared" si="1"/>
        <v>5.2877369128424131E-3</v>
      </c>
      <c r="X7" s="27">
        <f t="shared" si="1"/>
        <v>2.9901229918748775E-4</v>
      </c>
      <c r="Y7" s="27">
        <f t="shared" si="1"/>
        <v>0</v>
      </c>
      <c r="Z7" s="27">
        <f t="shared" si="1"/>
        <v>0.10732467571136312</v>
      </c>
      <c r="AA7" s="27">
        <f t="shared" si="1"/>
        <v>0.50832035298140554</v>
      </c>
      <c r="AC7" s="31">
        <f t="shared" ref="AC7:AL7" si="2">SUMIF($C$13:$C$117,"&lt;="&amp;cont.TimeHorizon-1,AC13:AC117)/cont.NumPats</f>
        <v>41.413599094452444</v>
      </c>
      <c r="AD7" s="31">
        <f t="shared" si="2"/>
        <v>68.614196198593561</v>
      </c>
      <c r="AE7" s="31">
        <f t="shared" si="2"/>
        <v>84.683796644006634</v>
      </c>
      <c r="AF7" s="31">
        <f t="shared" si="2"/>
        <v>19.357781864282099</v>
      </c>
      <c r="AG7" s="31">
        <f t="shared" si="2"/>
        <v>93.501605820527885</v>
      </c>
      <c r="AH7" s="31">
        <f t="shared" si="2"/>
        <v>141.86902550260496</v>
      </c>
      <c r="AI7" s="31">
        <f t="shared" si="2"/>
        <v>65.158945598541649</v>
      </c>
      <c r="AJ7" s="31">
        <f>SUMIF($C$13:$C$117,"&lt;="&amp;cont.TimeHorizon-1,AJ13:AJ117)/cont.NumPats</f>
        <v>4.5762129224747001</v>
      </c>
      <c r="AK7" s="31">
        <f>SUMIF($C$13:$C$117,"&lt;="&amp;cont.TimeHorizon-1,AK13:AK117)/cont.NumPats</f>
        <v>0</v>
      </c>
      <c r="AL7" s="31">
        <f t="shared" si="2"/>
        <v>319.75584187219766</v>
      </c>
      <c r="AM7" s="32"/>
      <c r="AP7" s="27">
        <f t="shared" ref="AP7:AY7" si="3">(SUMIF($C$13:$C$117,"&lt;="&amp;cont.TimeHorizon-1,AP13:AP117)/cont.NumPats)*cont.CycleProp</f>
        <v>0.15276168547455429</v>
      </c>
      <c r="AQ7" s="27">
        <f t="shared" si="3"/>
        <v>0.11075633337578841</v>
      </c>
      <c r="AR7" s="27">
        <f t="shared" si="3"/>
        <v>1.5194819631937322E-2</v>
      </c>
      <c r="AS7" s="27">
        <f t="shared" si="3"/>
        <v>3.4733681714655502E-3</v>
      </c>
      <c r="AT7" s="27">
        <f t="shared" si="3"/>
        <v>0.19519700088083861</v>
      </c>
      <c r="AU7" s="27">
        <f t="shared" si="3"/>
        <v>0.1686371107330264</v>
      </c>
      <c r="AV7" s="27">
        <f t="shared" si="3"/>
        <v>1.1765412112161991E-2</v>
      </c>
      <c r="AW7" s="27">
        <f t="shared" si="3"/>
        <v>8.2630298037114148E-4</v>
      </c>
      <c r="AX7" s="27">
        <f t="shared" si="3"/>
        <v>0</v>
      </c>
      <c r="AY7" s="27">
        <f t="shared" si="3"/>
        <v>0.33796565315594146</v>
      </c>
      <c r="AZ7" s="27"/>
      <c r="BC7" s="27">
        <f t="shared" ref="BC7:BM7" si="4">SUMIF($C$13:$C$117,"&lt;="&amp;cont.TimeHorizon-1,BC13:BC117)/cont.NumPats</f>
        <v>0.10616937140481522</v>
      </c>
      <c r="BD7" s="27">
        <f t="shared" si="4"/>
        <v>6.4570942358084651E-2</v>
      </c>
      <c r="BE7" s="27">
        <f t="shared" si="4"/>
        <v>7.642994274864476E-3</v>
      </c>
      <c r="BF7" s="27">
        <f t="shared" si="4"/>
        <v>1.4067141094435485E-3</v>
      </c>
      <c r="BG7" s="27">
        <f t="shared" si="4"/>
        <v>0.12209572405096451</v>
      </c>
      <c r="BH7" s="27">
        <f t="shared" si="4"/>
        <v>8.8483892001618936E-2</v>
      </c>
      <c r="BI7" s="27">
        <f t="shared" si="4"/>
        <v>5.3262020631757324E-3</v>
      </c>
      <c r="BJ7" s="27">
        <f t="shared" si="4"/>
        <v>3.0118743634528116E-4</v>
      </c>
      <c r="BK7" s="27">
        <f t="shared" si="4"/>
        <v>0</v>
      </c>
      <c r="BL7" s="27">
        <f t="shared" si="4"/>
        <v>0.1095008716225251</v>
      </c>
      <c r="BM7" s="27">
        <f t="shared" si="4"/>
        <v>0.50549789932183731</v>
      </c>
      <c r="BO7" s="31">
        <f t="shared" ref="BO7:BY7" si="5">SUMIF($C$13:$C$117,"&lt;="&amp;cont.TimeHorizon-1,BO13:BO117)/cont.NumPats</f>
        <v>39.001584946330468</v>
      </c>
      <c r="BP7" s="31">
        <f t="shared" si="5"/>
        <v>68.678991945576314</v>
      </c>
      <c r="BQ7" s="31">
        <f t="shared" si="5"/>
        <v>84.7637677019639</v>
      </c>
      <c r="BR7" s="31">
        <f t="shared" si="5"/>
        <v>19.376062366063312</v>
      </c>
      <c r="BS7" s="31">
        <f t="shared" si="5"/>
        <v>94.153136655215931</v>
      </c>
      <c r="BT7" s="31">
        <f t="shared" si="5"/>
        <v>142.85758654164752</v>
      </c>
      <c r="BU7" s="31">
        <f t="shared" si="5"/>
        <v>65.632938287535197</v>
      </c>
      <c r="BV7" s="31">
        <f t="shared" si="5"/>
        <v>4.6095021577225346</v>
      </c>
      <c r="BW7" s="31">
        <f t="shared" si="5"/>
        <v>0</v>
      </c>
      <c r="BX7" s="31">
        <f t="shared" si="5"/>
        <v>326.2394520116203</v>
      </c>
      <c r="BY7" s="31">
        <f t="shared" si="5"/>
        <v>845.31302261367546</v>
      </c>
    </row>
    <row r="9" spans="3:77" ht="15" customHeight="1" x14ac:dyDescent="0.3">
      <c r="AO9" s="221" t="s">
        <v>29</v>
      </c>
      <c r="AP9" s="222"/>
      <c r="AQ9" s="222"/>
      <c r="AR9" s="222"/>
      <c r="AS9" s="222"/>
      <c r="AT9" s="222"/>
      <c r="AU9" s="222"/>
      <c r="AV9" s="222"/>
      <c r="AW9" s="222"/>
      <c r="AX9" s="222"/>
      <c r="AY9" s="222"/>
      <c r="AZ9" s="222"/>
      <c r="BA9" s="222"/>
      <c r="BB9" s="222"/>
      <c r="BC9" s="222"/>
      <c r="BD9" s="222"/>
      <c r="BE9" s="222"/>
      <c r="BF9" s="222"/>
      <c r="BG9" s="222"/>
      <c r="BH9" s="222"/>
      <c r="BI9" s="222"/>
      <c r="BJ9" s="222"/>
      <c r="BK9" s="222"/>
      <c r="BL9" s="222"/>
      <c r="BM9" s="222"/>
      <c r="BN9" s="222"/>
      <c r="BO9" s="222"/>
      <c r="BP9" s="222"/>
      <c r="BQ9" s="222"/>
      <c r="BR9" s="222"/>
      <c r="BS9" s="222"/>
      <c r="BT9" s="222"/>
      <c r="BU9" s="222"/>
      <c r="BV9" s="222"/>
      <c r="BW9" s="222"/>
      <c r="BX9" s="222"/>
      <c r="BY9" s="223"/>
    </row>
    <row r="10" spans="3:77" ht="15" customHeight="1" x14ac:dyDescent="0.3">
      <c r="Q10" s="224" t="s">
        <v>26</v>
      </c>
      <c r="R10" s="225"/>
      <c r="S10" s="225"/>
      <c r="T10" s="225"/>
      <c r="U10" s="225"/>
      <c r="V10" s="225"/>
      <c r="W10" s="225"/>
      <c r="X10" s="225"/>
      <c r="Y10" s="225"/>
      <c r="Z10" s="225"/>
      <c r="AA10" s="226"/>
      <c r="AC10" s="224" t="s">
        <v>18</v>
      </c>
      <c r="AD10" s="225"/>
      <c r="AE10" s="225"/>
      <c r="AF10" s="225"/>
      <c r="AG10" s="225"/>
      <c r="AH10" s="225"/>
      <c r="AI10" s="225"/>
      <c r="AJ10" s="225"/>
      <c r="AK10" s="225"/>
      <c r="AL10" s="226"/>
      <c r="AO10" s="34"/>
      <c r="BC10" s="218" t="s">
        <v>26</v>
      </c>
      <c r="BD10" s="219"/>
      <c r="BE10" s="219"/>
      <c r="BF10" s="219"/>
      <c r="BG10" s="219"/>
      <c r="BH10" s="219"/>
      <c r="BI10" s="219"/>
      <c r="BJ10" s="219"/>
      <c r="BK10" s="219"/>
      <c r="BL10" s="219"/>
      <c r="BM10" s="220"/>
      <c r="BO10" s="218" t="s">
        <v>18</v>
      </c>
      <c r="BP10" s="219"/>
      <c r="BQ10" s="219"/>
      <c r="BR10" s="219"/>
      <c r="BS10" s="219"/>
      <c r="BT10" s="219"/>
      <c r="BU10" s="219"/>
      <c r="BV10" s="219"/>
      <c r="BW10" s="219"/>
      <c r="BX10" s="219"/>
      <c r="BY10" s="220"/>
    </row>
    <row r="11" spans="3:77" ht="15" customHeight="1" x14ac:dyDescent="0.25">
      <c r="D11" s="224" t="s">
        <v>24</v>
      </c>
      <c r="E11" s="225"/>
      <c r="F11" s="225"/>
      <c r="G11" s="226"/>
      <c r="H11" s="224" t="s">
        <v>34</v>
      </c>
      <c r="I11" s="225"/>
      <c r="J11" s="225"/>
      <c r="K11" s="226"/>
      <c r="L11" s="41" t="s">
        <v>35</v>
      </c>
      <c r="Q11" s="224" t="s">
        <v>24</v>
      </c>
      <c r="R11" s="225"/>
      <c r="S11" s="225"/>
      <c r="T11" s="226"/>
      <c r="U11" s="224" t="s">
        <v>34</v>
      </c>
      <c r="V11" s="225"/>
      <c r="W11" s="225"/>
      <c r="X11" s="226"/>
      <c r="Y11" s="43" t="s">
        <v>35</v>
      </c>
      <c r="AC11" s="224" t="s">
        <v>24</v>
      </c>
      <c r="AD11" s="225"/>
      <c r="AE11" s="225"/>
      <c r="AF11" s="226"/>
      <c r="AG11" s="224" t="s">
        <v>34</v>
      </c>
      <c r="AH11" s="225"/>
      <c r="AI11" s="225"/>
      <c r="AJ11" s="226"/>
      <c r="AK11" s="43" t="s">
        <v>35</v>
      </c>
      <c r="AP11" s="224" t="s">
        <v>24</v>
      </c>
      <c r="AQ11" s="225"/>
      <c r="AR11" s="225"/>
      <c r="AS11" s="226"/>
      <c r="AT11" s="224" t="s">
        <v>34</v>
      </c>
      <c r="AU11" s="225"/>
      <c r="AV11" s="225"/>
      <c r="AW11" s="226"/>
      <c r="AX11" s="43" t="s">
        <v>35</v>
      </c>
      <c r="BC11" s="224" t="s">
        <v>24</v>
      </c>
      <c r="BD11" s="225"/>
      <c r="BE11" s="225"/>
      <c r="BF11" s="226"/>
      <c r="BG11" s="224" t="s">
        <v>34</v>
      </c>
      <c r="BH11" s="225"/>
      <c r="BI11" s="225"/>
      <c r="BJ11" s="226"/>
      <c r="BK11" s="43" t="s">
        <v>35</v>
      </c>
      <c r="BO11" s="224" t="s">
        <v>24</v>
      </c>
      <c r="BP11" s="225"/>
      <c r="BQ11" s="225"/>
      <c r="BR11" s="226"/>
      <c r="BS11" s="224" t="s">
        <v>34</v>
      </c>
      <c r="BT11" s="225"/>
      <c r="BU11" s="225"/>
      <c r="BV11" s="226"/>
      <c r="BW11" s="43" t="s">
        <v>35</v>
      </c>
    </row>
    <row r="12" spans="3:77" ht="15" customHeight="1" x14ac:dyDescent="0.25">
      <c r="C12" s="24" t="s">
        <v>23</v>
      </c>
      <c r="D12" s="24" t="s">
        <v>64</v>
      </c>
      <c r="E12" s="24" t="s">
        <v>65</v>
      </c>
      <c r="F12" s="24" t="s">
        <v>37</v>
      </c>
      <c r="G12" s="24" t="s">
        <v>62</v>
      </c>
      <c r="H12" s="43" t="s">
        <v>64</v>
      </c>
      <c r="I12" s="43" t="s">
        <v>65</v>
      </c>
      <c r="J12" s="43" t="s">
        <v>37</v>
      </c>
      <c r="K12" s="43" t="s">
        <v>62</v>
      </c>
      <c r="L12" s="24" t="s">
        <v>42</v>
      </c>
      <c r="M12" s="24" t="s">
        <v>63</v>
      </c>
      <c r="N12" s="24" t="s">
        <v>25</v>
      </c>
      <c r="Q12" s="43" t="s">
        <v>64</v>
      </c>
      <c r="R12" s="43" t="s">
        <v>65</v>
      </c>
      <c r="S12" s="43" t="s">
        <v>37</v>
      </c>
      <c r="T12" s="43" t="s">
        <v>62</v>
      </c>
      <c r="U12" s="43" t="s">
        <v>64</v>
      </c>
      <c r="V12" s="43" t="s">
        <v>65</v>
      </c>
      <c r="W12" s="43" t="s">
        <v>37</v>
      </c>
      <c r="X12" s="43" t="s">
        <v>62</v>
      </c>
      <c r="Y12" s="43" t="s">
        <v>42</v>
      </c>
      <c r="Z12" s="43" t="s">
        <v>63</v>
      </c>
      <c r="AA12" s="24" t="s">
        <v>27</v>
      </c>
      <c r="AC12" s="43" t="s">
        <v>64</v>
      </c>
      <c r="AD12" s="43" t="s">
        <v>65</v>
      </c>
      <c r="AE12" s="43" t="s">
        <v>37</v>
      </c>
      <c r="AF12" s="43" t="s">
        <v>62</v>
      </c>
      <c r="AG12" s="43" t="s">
        <v>64</v>
      </c>
      <c r="AH12" s="43" t="s">
        <v>65</v>
      </c>
      <c r="AI12" s="43" t="s">
        <v>37</v>
      </c>
      <c r="AJ12" s="43" t="s">
        <v>62</v>
      </c>
      <c r="AK12" s="43" t="s">
        <v>42</v>
      </c>
      <c r="AL12" s="43" t="s">
        <v>63</v>
      </c>
      <c r="AM12" s="43" t="s">
        <v>27</v>
      </c>
      <c r="AO12" s="24" t="s">
        <v>23</v>
      </c>
      <c r="AP12" s="43" t="s">
        <v>64</v>
      </c>
      <c r="AQ12" s="43" t="s">
        <v>65</v>
      </c>
      <c r="AR12" s="43" t="s">
        <v>37</v>
      </c>
      <c r="AS12" s="43" t="s">
        <v>62</v>
      </c>
      <c r="AT12" s="43" t="s">
        <v>64</v>
      </c>
      <c r="AU12" s="43" t="s">
        <v>65</v>
      </c>
      <c r="AV12" s="43" t="s">
        <v>37</v>
      </c>
      <c r="AW12" s="43" t="s">
        <v>62</v>
      </c>
      <c r="AX12" s="43" t="s">
        <v>42</v>
      </c>
      <c r="AY12" s="43" t="s">
        <v>63</v>
      </c>
      <c r="AZ12" s="24" t="s">
        <v>25</v>
      </c>
      <c r="BC12" s="43" t="s">
        <v>64</v>
      </c>
      <c r="BD12" s="43" t="s">
        <v>65</v>
      </c>
      <c r="BE12" s="43" t="s">
        <v>37</v>
      </c>
      <c r="BF12" s="43" t="s">
        <v>62</v>
      </c>
      <c r="BG12" s="43" t="s">
        <v>64</v>
      </c>
      <c r="BH12" s="43" t="s">
        <v>65</v>
      </c>
      <c r="BI12" s="43" t="s">
        <v>37</v>
      </c>
      <c r="BJ12" s="43" t="s">
        <v>62</v>
      </c>
      <c r="BK12" s="43" t="s">
        <v>42</v>
      </c>
      <c r="BL12" s="43" t="s">
        <v>63</v>
      </c>
      <c r="BM12" s="24" t="s">
        <v>27</v>
      </c>
      <c r="BO12" s="43" t="s">
        <v>64</v>
      </c>
      <c r="BP12" s="43" t="s">
        <v>65</v>
      </c>
      <c r="BQ12" s="43" t="s">
        <v>37</v>
      </c>
      <c r="BR12" s="43" t="s">
        <v>62</v>
      </c>
      <c r="BS12" s="43" t="s">
        <v>64</v>
      </c>
      <c r="BT12" s="43" t="s">
        <v>65</v>
      </c>
      <c r="BU12" s="43" t="s">
        <v>37</v>
      </c>
      <c r="BV12" s="43" t="s">
        <v>62</v>
      </c>
      <c r="BW12" s="43" t="s">
        <v>42</v>
      </c>
      <c r="BX12" s="43" t="s">
        <v>63</v>
      </c>
      <c r="BY12" s="24" t="s">
        <v>27</v>
      </c>
    </row>
    <row r="13" spans="3:77" ht="15" customHeight="1" x14ac:dyDescent="0.25">
      <c r="C13" s="25">
        <v>0</v>
      </c>
      <c r="D13" s="29">
        <v>1</v>
      </c>
      <c r="E13" s="29">
        <v>0</v>
      </c>
      <c r="F13" s="74">
        <f>0</f>
        <v>0</v>
      </c>
      <c r="G13" s="74">
        <f>0</f>
        <v>0</v>
      </c>
      <c r="H13" s="74">
        <f>0</f>
        <v>0</v>
      </c>
      <c r="I13" s="74">
        <f>0</f>
        <v>0</v>
      </c>
      <c r="J13" s="74">
        <f>0</f>
        <v>0</v>
      </c>
      <c r="K13" s="74">
        <f>0</f>
        <v>0</v>
      </c>
      <c r="L13" s="74">
        <f>0</f>
        <v>0</v>
      </c>
      <c r="M13" s="74">
        <f>0</f>
        <v>0</v>
      </c>
      <c r="N13" s="38" t="str">
        <f t="shared" ref="N13:N44" si="6">IF(AND(SUM(D13:M13)-p_num_pats&lt;0.0000000001,SUM(D13:M13)-p_num_pats&gt;-0.0000000001),"OK","ERROR")</f>
        <v>OK</v>
      </c>
      <c r="O13" s="37"/>
      <c r="Q13" s="28">
        <f t="shared" ref="Q13:Q44" si="7">D13*p_u_on1LTx_Tx1_noAE*cont.CycleProp</f>
        <v>1.3319644079397671E-2</v>
      </c>
      <c r="R13" s="28">
        <f t="shared" ref="R13:R44" si="8">E13*p_u_on1LTx_Tx1_AE*cont.CycleProp</f>
        <v>0</v>
      </c>
      <c r="S13" s="28">
        <f t="shared" ref="S13:S44" si="9">F13*p_u_withdrawn1L_AE*cont.CycleProp</f>
        <v>0</v>
      </c>
      <c r="T13" s="28">
        <f t="shared" ref="T13:T44" si="10">G13*p_u_withdrawn1L_other*cont.CycleProp</f>
        <v>0</v>
      </c>
      <c r="U13" s="28">
        <f t="shared" ref="U13:U44" si="11">H13*p_u_on2LTx_noAE*cont.CycleProp</f>
        <v>0</v>
      </c>
      <c r="V13" s="28">
        <f t="shared" ref="V13:V44" si="12">I13*p_u_on2LTx_AE*cont.CycleProp</f>
        <v>0</v>
      </c>
      <c r="W13" s="28">
        <f t="shared" ref="W13:W44" si="13">J13*p_u_withdrawn2L_AE*cont.CycleProp</f>
        <v>0</v>
      </c>
      <c r="X13" s="28">
        <f t="shared" ref="X13:X44" si="14">K13*p_u_withdrawn2L_other*cont.CycleProp</f>
        <v>0</v>
      </c>
      <c r="Y13" s="28">
        <f t="shared" ref="Y13:Y44" si="15">L13*p_u_3L*cont.CycleProp</f>
        <v>0</v>
      </c>
      <c r="Z13" s="28">
        <f t="shared" ref="Z13:Z44" si="16">M13*p_u_discontinuation*cont.CycleProp</f>
        <v>0</v>
      </c>
      <c r="AA13" s="28">
        <f>SUM(Q13:Z13)</f>
        <v>1.3319644079397671E-2</v>
      </c>
      <c r="AC13" s="30">
        <f t="shared" ref="AC13" si="17">D13*(p_c_cycle_tx_tx1+p_c_cycle_comed_tx1)</f>
        <v>4.8930046692727736</v>
      </c>
      <c r="AD13" s="30">
        <f t="shared" ref="AD13" si="18">E13*(p_c_cycle_tx_tx1+p_c_cycle_comed_tx1+p_c_cycle_ae)</f>
        <v>0</v>
      </c>
      <c r="AE13" s="30">
        <f t="shared" ref="AE13:AE44" si="19">F13*p_c_cycle_withd_AE</f>
        <v>0</v>
      </c>
      <c r="AF13" s="30">
        <f t="shared" ref="AF13:AF44" si="20">G13*p_c_cycle_withd_other</f>
        <v>0</v>
      </c>
      <c r="AG13" s="30">
        <f t="shared" ref="AG13:AG44" si="21">H13*p_c_cycle_2Ltx_tx1arm</f>
        <v>0</v>
      </c>
      <c r="AH13" s="30">
        <f t="shared" ref="AH13:AH44" si="22">I13*(p_c_cycle_2Ltx_tx1arm+p_c_cycle_ae)</f>
        <v>0</v>
      </c>
      <c r="AI13" s="30">
        <f t="shared" ref="AI13:AI44" si="23">J13*p_c_cycle_withd_AE</f>
        <v>0</v>
      </c>
      <c r="AJ13" s="30">
        <f t="shared" ref="AJ13:AJ44" si="24">K13*p_c_cycle_withd_other</f>
        <v>0</v>
      </c>
      <c r="AK13" s="30">
        <f t="shared" ref="AK13:AK44" si="25">L13*p_c_cycle_3Ltx_tx1modelarm</f>
        <v>0</v>
      </c>
      <c r="AL13" s="30">
        <f t="shared" ref="AL13:AL44" si="26">M13*p_c_cycle_discontinued</f>
        <v>0</v>
      </c>
      <c r="AM13" s="30">
        <f>SUM(AC13:AL13)</f>
        <v>4.8930046692727736</v>
      </c>
      <c r="AO13" s="25">
        <v>0</v>
      </c>
      <c r="AP13" s="28">
        <f>0.5*D13+0.5*D14</f>
        <v>0.76261417680892007</v>
      </c>
      <c r="AQ13" s="28">
        <f t="shared" ref="AQ13:AY13" si="27">0.5*E13+0.5*E14</f>
        <v>0.20314530146598223</v>
      </c>
      <c r="AR13" s="28">
        <f t="shared" si="27"/>
        <v>2.7869794175814644E-2</v>
      </c>
      <c r="AS13" s="28">
        <f t="shared" si="27"/>
        <v>6.3707275492830839E-3</v>
      </c>
      <c r="AT13" s="28">
        <f t="shared" si="27"/>
        <v>0</v>
      </c>
      <c r="AU13" s="28">
        <f t="shared" si="27"/>
        <v>0</v>
      </c>
      <c r="AV13" s="28">
        <f t="shared" si="27"/>
        <v>0</v>
      </c>
      <c r="AW13" s="28">
        <f t="shared" si="27"/>
        <v>0</v>
      </c>
      <c r="AX13" s="28">
        <f t="shared" si="27"/>
        <v>0</v>
      </c>
      <c r="AY13" s="28">
        <f t="shared" si="27"/>
        <v>0</v>
      </c>
      <c r="AZ13" s="38" t="str">
        <f t="shared" ref="AZ13:AZ44" si="28">IF(AND(SUM(AP13:AY13)-p_num_pats&lt;0.0000000001,SUM(AP13:AY13)-p_num_pats&gt;-0.0000000001),"OK","ERROR")</f>
        <v>OK</v>
      </c>
      <c r="BC13" s="28">
        <f t="shared" ref="BC13:BC44" si="29">AP13*p_u_on1LTx_Tx1_noAE*cont.CycleProp</f>
        <v>1.0157749404997661E-2</v>
      </c>
      <c r="BD13" s="28">
        <f t="shared" ref="BD13:BD44" si="30">AQ13*p_u_on1LTx_Tx1_AE*cont.CycleProp</f>
        <v>2.2697767974884965E-3</v>
      </c>
      <c r="BE13" s="28">
        <f t="shared" ref="BE13:BE44" si="31">AR13*p_u_withdrawn1L_AE*cont.CycleProp</f>
        <v>2.6866405282147392E-4</v>
      </c>
      <c r="BF13" s="28">
        <f t="shared" ref="BF13:BF44" si="32">AS13*p_u_withdrawn1L_other*cont.CycleProp</f>
        <v>4.94483575693841E-5</v>
      </c>
      <c r="BG13" s="28">
        <f t="shared" ref="BG13:BG44" si="33">AT13*p_u_on2LTx_noAE*cont.CycleProp</f>
        <v>0</v>
      </c>
      <c r="BH13" s="28">
        <f t="shared" ref="BH13:BH44" si="34">AU13*p_u_on2LTx_AE*cont.CycleProp</f>
        <v>0</v>
      </c>
      <c r="BI13" s="28">
        <f t="shared" ref="BI13:BI44" si="35">AV13*p_u_withdrawn2L_AE*cont.CycleProp</f>
        <v>0</v>
      </c>
      <c r="BJ13" s="28">
        <f t="shared" ref="BJ13:BJ44" si="36">AW13*p_u_withdrawn2L_other*cont.CycleProp</f>
        <v>0</v>
      </c>
      <c r="BK13" s="28">
        <f t="shared" ref="BK13:BK44" si="37">AX13*p_u_3L*cont.CycleProp</f>
        <v>0</v>
      </c>
      <c r="BL13" s="28">
        <f t="shared" ref="BL13:BL44" si="38">AY13*p_u_discontinuation*cont.CycleProp</f>
        <v>0</v>
      </c>
      <c r="BM13" s="28">
        <f>SUM(BC13:BL13)</f>
        <v>1.2745638612877017E-2</v>
      </c>
      <c r="BO13" s="30">
        <f t="shared" ref="BO13:BO44" si="39">AP13*(p_c_cycle_tx_tx1+p_c_cycle_comed_tx1)</f>
        <v>3.7314747279796583</v>
      </c>
      <c r="BP13" s="30">
        <f t="shared" ref="BP13:BP44" si="40">AQ13*(p_c_cycle_tx_tx1+p_c_cycle_comed_tx1+p_c_cycle_ae)</f>
        <v>2.4141816225708324</v>
      </c>
      <c r="BQ13" s="30">
        <f t="shared" ref="BQ13:BQ44" si="41">AR13*p_c_cycle_withd_AE</f>
        <v>2.9795884367100842</v>
      </c>
      <c r="BR13" s="30">
        <f t="shared" ref="BR13:BR44" si="42">AS13*p_c_cycle_withd_other</f>
        <v>0.68110105225487894</v>
      </c>
      <c r="BS13" s="30">
        <f t="shared" ref="BS13:BS44" si="43">AT13*p_c_cycle_2Ltx_tx1arm</f>
        <v>0</v>
      </c>
      <c r="BT13" s="30">
        <f t="shared" ref="BT13:BT44" si="44">AU13*(p_c_cycle_2Ltx_tx1arm+p_c_cycle_ae)</f>
        <v>0</v>
      </c>
      <c r="BU13" s="30">
        <f t="shared" ref="BU13:BU44" si="45">AV13*p_c_cycle_withd_AE</f>
        <v>0</v>
      </c>
      <c r="BV13" s="30">
        <f t="shared" ref="BV13:BV44" si="46">AW13*p_c_cycle_withd_other</f>
        <v>0</v>
      </c>
      <c r="BW13" s="30">
        <f t="shared" ref="BW13:BW44" si="47">AX13*p_c_cycle_3Ltx_tx1modelarm</f>
        <v>0</v>
      </c>
      <c r="BX13" s="30">
        <f t="shared" ref="BX13:BX44" si="48">AY13*p_c_cycle_discontinued</f>
        <v>0</v>
      </c>
      <c r="BY13" s="30">
        <f>SUM(BO13:BX13)</f>
        <v>9.8063458395154548</v>
      </c>
    </row>
    <row r="14" spans="3:77" ht="15" customHeight="1" x14ac:dyDescent="0.25">
      <c r="C14" s="26">
        <v>1</v>
      </c>
      <c r="D14"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weeks",p_prob_withdother_Tx1arm_1L_init,p_prob_withdother_Tx1arm_1L))*SUM(D13:E13)*(1-p_prob_AE_Tx1arm_1L)</f>
        <v>0.52522835361784015</v>
      </c>
      <c r="E14"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weeks",p_prob_withdother_Tx1arm_1L_init,p_prob_withdother_Tx1arm_1L))*SUM(D13:E13)*p_prob_AE_Tx1arm_1L</f>
        <v>0.40629060293196445</v>
      </c>
      <c r="F14" s="76">
        <f>SUM(D13:E13)*IF(cont.titration="User-defined dose and withdrawal rate adjustment for first 4 weeks",p_prob_withdAE_Tx1arm_1L_init,p_prob_withdAE_Tx1arm_1L)</f>
        <v>5.5739588351629288E-2</v>
      </c>
      <c r="G14" s="76">
        <f>SUM(D13:E13)*IF(cont.titration="User-defined dose and withdrawal rate adjustment for first 4 weeks",p_prob_withdother_Tx1arm_1L_init,p_prob_withdother_Tx1arm_1L)</f>
        <v>1.2741455098566168E-2</v>
      </c>
      <c r="H14" s="77">
        <f t="shared" ref="H14:H45" si="49">(SUM(F13:G13)*(1-p_prob_discontafter1L)+SUM(H13:I13)*(1-p_prob_withdAE_Tx1arm_2L-p_prob_withdother_Tx1arm_2L))*(1-p_prob_AE_Tx1arm_2L)</f>
        <v>0</v>
      </c>
      <c r="I14" s="77">
        <f t="shared" ref="I14:I45" si="50">(SUM(F13:G13)*(1-p_prob_discontafter1L)+SUM(H13:I13)*(1-p_prob_withdAE_Tx1arm_2L-p_prob_withdother_Tx1arm_2L))*p_prob_AE_Tx1arm_2L</f>
        <v>0</v>
      </c>
      <c r="J14" s="77">
        <f t="shared" ref="J14:J45" si="51">SUM(H13:I13)*p_prob_withdAE_Tx1arm_2L</f>
        <v>0</v>
      </c>
      <c r="K14" s="77">
        <f t="shared" ref="K14:K45" si="52">SUM(H13:I13)*p_prob_withdother_Tx1arm_2L</f>
        <v>0</v>
      </c>
      <c r="L14" s="77">
        <f t="shared" ref="L14:L45" si="53">IF(cont.PatPathway="Discontinuation",0,SUM(J13:K13)*(1-p_prob_discontafter2L)+L13)</f>
        <v>0</v>
      </c>
      <c r="M14" s="77">
        <f t="shared" ref="M14:M45" si="54">IF(cont.PatPathway="Discontinuation",SUM(F13:G13)*p_prob_discontafter1L+SUM(J13:K13)+M13,SUM(F13:G13)*p_prob_discontafter1L+SUM(J13:K13)*p_prob_discontafter2L+M13)</f>
        <v>0</v>
      </c>
      <c r="N14" s="39" t="str">
        <f t="shared" si="6"/>
        <v>OK</v>
      </c>
      <c r="O14" s="37"/>
      <c r="Q14" s="28">
        <f t="shared" si="7"/>
        <v>6.9958547305976502E-3</v>
      </c>
      <c r="R14" s="28">
        <f t="shared" si="8"/>
        <v>4.539553594976993E-3</v>
      </c>
      <c r="S14" s="28">
        <f t="shared" si="9"/>
        <v>5.3732810564294784E-4</v>
      </c>
      <c r="T14" s="28">
        <f t="shared" si="10"/>
        <v>9.8896715138768201E-5</v>
      </c>
      <c r="U14" s="28">
        <f t="shared" si="11"/>
        <v>0</v>
      </c>
      <c r="V14" s="28">
        <f t="shared" si="12"/>
        <v>0</v>
      </c>
      <c r="W14" s="28">
        <f t="shared" si="13"/>
        <v>0</v>
      </c>
      <c r="X14" s="28">
        <f t="shared" si="14"/>
        <v>0</v>
      </c>
      <c r="Y14" s="28">
        <f t="shared" si="15"/>
        <v>0</v>
      </c>
      <c r="Z14" s="28">
        <f t="shared" si="16"/>
        <v>0</v>
      </c>
      <c r="AA14" s="28">
        <f t="shared" ref="AA14:AA77" si="55">SUM(Q14:Z14)</f>
        <v>1.217163314635636E-2</v>
      </c>
      <c r="AC14" s="79">
        <f>D14*(IF(cont.titration="User-defined dose and withdrawal rate adjustment for first 4 weeks",p_c_cycle_tx_tx1_init,p_c_cycle_tx_tx1)+p_c_cycle_comed_tx1)</f>
        <v>2.5699447866865435</v>
      </c>
      <c r="AD14" s="79">
        <f>E14*(IF(cont.titration="User-defined dose and withdrawal rate adjustment for first 4 weeks",p_c_cycle_tx_tx1_init,p_c_cycle_tx_tx1)+p_c_cycle_comed_tx1+p_c_cycle_ae)</f>
        <v>4.8283632451416647</v>
      </c>
      <c r="AE14" s="30">
        <f t="shared" si="19"/>
        <v>5.9591768734201684</v>
      </c>
      <c r="AF14" s="30">
        <f t="shared" si="20"/>
        <v>1.3622021045097579</v>
      </c>
      <c r="AG14" s="30">
        <f t="shared" si="21"/>
        <v>0</v>
      </c>
      <c r="AH14" s="30">
        <f t="shared" si="22"/>
        <v>0</v>
      </c>
      <c r="AI14" s="30">
        <f t="shared" si="23"/>
        <v>0</v>
      </c>
      <c r="AJ14" s="30">
        <f t="shared" si="24"/>
        <v>0</v>
      </c>
      <c r="AK14" s="30">
        <f t="shared" si="25"/>
        <v>0</v>
      </c>
      <c r="AL14" s="30">
        <f t="shared" si="26"/>
        <v>0</v>
      </c>
      <c r="AM14" s="30">
        <f t="shared" ref="AM14:AM77" si="56">SUM(AC14:AL14)</f>
        <v>14.719687009758134</v>
      </c>
      <c r="AO14" s="26">
        <v>1</v>
      </c>
      <c r="AP14" s="28">
        <f t="shared" ref="AP14:AP77" si="57">0.5*D14+0.5*D15</f>
        <v>0.50724426076515117</v>
      </c>
      <c r="AQ14" s="28">
        <f t="shared" ref="AQ14:AQ77" si="58">0.5*E14+0.5*E15</f>
        <v>0.39237900071556947</v>
      </c>
      <c r="AR14" s="28">
        <f t="shared" ref="AR14:AR77" si="59">0.5*F14+0.5*F15</f>
        <v>5.3831035765727321E-2</v>
      </c>
      <c r="AS14" s="28">
        <f t="shared" ref="AS14:AS77" si="60">0.5*G14+0.5*G15</f>
        <v>1.2305181028454355E-2</v>
      </c>
      <c r="AT14" s="28">
        <f t="shared" ref="AT14:AT77" si="61">0.5*H14+0.5*H15</f>
        <v>1.7451537910239182E-2</v>
      </c>
      <c r="AU14" s="28">
        <f t="shared" ref="AU14:AU77" si="62">0.5*I14+0.5*I15</f>
        <v>1.5076957728603655E-2</v>
      </c>
      <c r="AV14" s="28">
        <f t="shared" ref="AV14:AV77" si="63">0.5*J14+0.5*J15</f>
        <v>0</v>
      </c>
      <c r="AW14" s="28">
        <f t="shared" ref="AW14:AW77" si="64">0.5*K14+0.5*K15</f>
        <v>0</v>
      </c>
      <c r="AX14" s="28">
        <f t="shared" ref="AX14:AX77" si="65">0.5*L14+0.5*L15</f>
        <v>0</v>
      </c>
      <c r="AY14" s="28">
        <f t="shared" ref="AY14:AY77" si="66">0.5*M14+0.5*M15</f>
        <v>1.7120260862548864E-3</v>
      </c>
      <c r="AZ14" s="39" t="str">
        <f t="shared" si="28"/>
        <v>OK</v>
      </c>
      <c r="BC14" s="28">
        <f t="shared" si="29"/>
        <v>6.7563130147089935E-3</v>
      </c>
      <c r="BD14" s="28">
        <f t="shared" si="30"/>
        <v>4.3841169114859383E-3</v>
      </c>
      <c r="BE14" s="28">
        <f t="shared" si="31"/>
        <v>5.1892971096817496E-4</v>
      </c>
      <c r="BF14" s="28">
        <f t="shared" si="32"/>
        <v>9.5510440015518405E-5</v>
      </c>
      <c r="BG14" s="28">
        <f t="shared" si="33"/>
        <v>2.092034462422512E-4</v>
      </c>
      <c r="BH14" s="28">
        <f t="shared" si="34"/>
        <v>1.5161165788196677E-4</v>
      </c>
      <c r="BI14" s="28">
        <f t="shared" si="35"/>
        <v>0</v>
      </c>
      <c r="BJ14" s="28">
        <f t="shared" si="36"/>
        <v>0</v>
      </c>
      <c r="BK14" s="28">
        <f t="shared" si="37"/>
        <v>0</v>
      </c>
      <c r="BL14" s="28">
        <f t="shared" si="38"/>
        <v>1.0630732823069357E-5</v>
      </c>
      <c r="BM14" s="28">
        <f t="shared" ref="BM14:BM77" si="67">SUM(BC14:BL14)</f>
        <v>1.2126315914125912E-2</v>
      </c>
      <c r="BO14" s="79">
        <f>AP14*(IF(cont.titration="User-defined dose and withdrawal rate adjustment for first 4 weeks",p_c_cycle_tx_tx1_init,p_c_cycle_tx_tx1)+p_c_cycle_comed_tx1)</f>
        <v>2.4819485363857008</v>
      </c>
      <c r="BP14" s="79">
        <f>AQ14*(IF(cont.titration="User-defined dose and withdrawal rate adjustment for first 4 weeks",p_c_cycle_tx_tx1_init,p_c_cycle_tx_tx1)+p_c_cycle_comed_tx1+p_c_cycle_ae)</f>
        <v>4.6630375685497274</v>
      </c>
      <c r="BQ14" s="30">
        <f t="shared" si="41"/>
        <v>5.755131548222125</v>
      </c>
      <c r="BR14" s="30">
        <f t="shared" si="42"/>
        <v>1.3155595937563176</v>
      </c>
      <c r="BS14" s="30">
        <f t="shared" si="43"/>
        <v>0.16132555677844135</v>
      </c>
      <c r="BT14" s="30">
        <f t="shared" si="44"/>
        <v>0.24477760919693081</v>
      </c>
      <c r="BU14" s="30">
        <f t="shared" si="45"/>
        <v>0</v>
      </c>
      <c r="BV14" s="30">
        <f t="shared" si="46"/>
        <v>0</v>
      </c>
      <c r="BW14" s="30">
        <f t="shared" si="47"/>
        <v>0</v>
      </c>
      <c r="BX14" s="30">
        <f t="shared" si="48"/>
        <v>3.1672482595715402E-2</v>
      </c>
      <c r="BY14" s="30">
        <f t="shared" ref="BY14:BY77" si="68">SUM(BO14:BX14)</f>
        <v>14.653452895484959</v>
      </c>
    </row>
    <row r="15" spans="3:77" ht="15" customHeight="1" x14ac:dyDescent="0.25">
      <c r="C15" s="26">
        <v>2</v>
      </c>
      <c r="D15"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weeks",p_prob_withdother_Tx1arm_1L_init,p_prob_withdother_Tx1arm_1L))*SUM(D14:E14)*(1-p_prob_AE_Tx1arm_1L)</f>
        <v>0.48926016791246218</v>
      </c>
      <c r="E15"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weeks",p_prob_withdother_Tx1arm_1L_init,p_prob_withdother_Tx1arm_1L))*SUM(D14:E14)*p_prob_AE_Tx1arm_1L</f>
        <v>0.37846739849917449</v>
      </c>
      <c r="F15" s="76">
        <f>SUM(D14:E14)*IF(cont.titration="User-defined dose and withdrawal rate adjustment for first 4 weeks",p_prob_withdAE_Tx1arm_1L_init,p_prob_withdAE_Tx1arm_1L)</f>
        <v>5.1922483179825354E-2</v>
      </c>
      <c r="G15" s="76">
        <f>SUM(D14:E14)*IF(cont.titration="User-defined dose and withdrawal rate adjustment for first 4 weeks",p_prob_withdother_Tx1arm_1L_init,p_prob_withdother_Tx1arm_1L)</f>
        <v>1.1868906958342544E-2</v>
      </c>
      <c r="H15" s="77">
        <f t="shared" ref="H15:H17" si="69">(SUM(F14:G14)*(1-p_prob_discontafter1L)+SUM(H14:I14)*(1-p_prob_withdAE_Tx1arm_2L-p_prob_withdother_Tx1arm_2L))*(1-p_prob_AE_Tx1arm_2L)</f>
        <v>3.4903075820478364E-2</v>
      </c>
      <c r="I15" s="77">
        <f t="shared" ref="I15:I17" si="70">(SUM(F14:G14)*(1-p_prob_discontafter1L)+SUM(H14:I14)*(1-p_prob_withdAE_Tx1arm_2L-p_prob_withdother_Tx1arm_2L))*p_prob_AE_Tx1arm_2L</f>
        <v>3.015391545720731E-2</v>
      </c>
      <c r="J15" s="77">
        <f t="shared" ref="J15:J17" si="71">SUM(H14:I14)*p_prob_withdAE_Tx1arm_2L</f>
        <v>0</v>
      </c>
      <c r="K15" s="77">
        <f t="shared" ref="K15:K17" si="72">SUM(H14:I14)*p_prob_withdother_Tx1arm_2L</f>
        <v>0</v>
      </c>
      <c r="L15" s="77">
        <f t="shared" si="53"/>
        <v>0</v>
      </c>
      <c r="M15" s="77">
        <f t="shared" si="54"/>
        <v>3.4240521725097729E-3</v>
      </c>
      <c r="N15" s="39" t="str">
        <f t="shared" si="6"/>
        <v>OK</v>
      </c>
      <c r="O15" s="36"/>
      <c r="Q15" s="28">
        <f t="shared" si="7"/>
        <v>6.5167712988203376E-3</v>
      </c>
      <c r="R15" s="28">
        <f t="shared" si="8"/>
        <v>4.2286802279948828E-3</v>
      </c>
      <c r="S15" s="28">
        <f t="shared" si="9"/>
        <v>5.0053131629340197E-4</v>
      </c>
      <c r="T15" s="28">
        <f t="shared" si="10"/>
        <v>9.2124164892268623E-5</v>
      </c>
      <c r="U15" s="28">
        <f t="shared" si="11"/>
        <v>4.1840689248450239E-4</v>
      </c>
      <c r="V15" s="28">
        <f t="shared" si="12"/>
        <v>3.0322331576393354E-4</v>
      </c>
      <c r="W15" s="28">
        <f t="shared" si="13"/>
        <v>0</v>
      </c>
      <c r="X15" s="28">
        <f t="shared" si="14"/>
        <v>0</v>
      </c>
      <c r="Y15" s="28">
        <f t="shared" si="15"/>
        <v>0</v>
      </c>
      <c r="Z15" s="28">
        <f t="shared" si="16"/>
        <v>2.1261465646138715E-5</v>
      </c>
      <c r="AA15" s="28">
        <f t="shared" si="55"/>
        <v>1.2080998681895466E-2</v>
      </c>
      <c r="AC15" s="79">
        <f>D15*(IF(cont.titration="User-defined dose and withdrawal rate adjustment for first 4 weeks",p_c_cycle_tx_tx1_init,p_c_cycle_tx_tx1)+p_c_cycle_comed_tx1)</f>
        <v>2.3939522860848585</v>
      </c>
      <c r="AD15" s="79">
        <f>E15*(IF(cont.titration="User-defined dose and withdrawal rate adjustment for first 4 weeks",p_c_cycle_tx_tx1_init,p_c_cycle_tx_tx1)+p_c_cycle_comed_tx1+p_c_cycle_ae)</f>
        <v>4.497711891957791</v>
      </c>
      <c r="AE15" s="30">
        <f t="shared" si="19"/>
        <v>5.5510862230240816</v>
      </c>
      <c r="AF15" s="30">
        <f t="shared" si="20"/>
        <v>1.2689170830028775</v>
      </c>
      <c r="AG15" s="30">
        <f t="shared" si="21"/>
        <v>0.3226511135568827</v>
      </c>
      <c r="AH15" s="30">
        <f t="shared" si="22"/>
        <v>0.48955521839386162</v>
      </c>
      <c r="AI15" s="30">
        <f t="shared" si="23"/>
        <v>0</v>
      </c>
      <c r="AJ15" s="30">
        <f t="shared" si="24"/>
        <v>0</v>
      </c>
      <c r="AK15" s="30">
        <f t="shared" si="25"/>
        <v>0</v>
      </c>
      <c r="AL15" s="30">
        <f t="shared" si="26"/>
        <v>6.3344965191430805E-2</v>
      </c>
      <c r="AM15" s="30">
        <f t="shared" si="56"/>
        <v>14.587218781211787</v>
      </c>
      <c r="AO15" s="26">
        <v>2</v>
      </c>
      <c r="AP15" s="28">
        <f t="shared" si="57"/>
        <v>0.47250764450383054</v>
      </c>
      <c r="AQ15" s="28">
        <f t="shared" si="58"/>
        <v>0.36550847731862224</v>
      </c>
      <c r="AR15" s="28">
        <f t="shared" si="59"/>
        <v>5.0144630266485524E-2</v>
      </c>
      <c r="AS15" s="28">
        <f t="shared" si="60"/>
        <v>1.1462509391782252E-2</v>
      </c>
      <c r="AT15" s="28">
        <f t="shared" si="61"/>
        <v>5.054694374408808E-2</v>
      </c>
      <c r="AU15" s="28">
        <f t="shared" si="62"/>
        <v>4.3669167614883181E-2</v>
      </c>
      <c r="AV15" s="28">
        <f t="shared" si="63"/>
        <v>1.0668628184469715E-3</v>
      </c>
      <c r="AW15" s="28">
        <f t="shared" si="64"/>
        <v>7.4927415897197685E-5</v>
      </c>
      <c r="AX15" s="28">
        <f t="shared" si="65"/>
        <v>0</v>
      </c>
      <c r="AY15" s="28">
        <f t="shared" si="66"/>
        <v>5.01883692596397E-3</v>
      </c>
      <c r="AZ15" s="39" t="str">
        <f t="shared" si="28"/>
        <v>OK</v>
      </c>
      <c r="BC15" s="28">
        <f t="shared" si="29"/>
        <v>6.2936336495855857E-3</v>
      </c>
      <c r="BD15" s="28">
        <f t="shared" si="30"/>
        <v>4.0838880107797321E-3</v>
      </c>
      <c r="BE15" s="28">
        <f t="shared" si="31"/>
        <v>4.8339286288376598E-4</v>
      </c>
      <c r="BF15" s="28">
        <f t="shared" si="32"/>
        <v>8.8969785422868394E-5</v>
      </c>
      <c r="BG15" s="28">
        <f t="shared" si="33"/>
        <v>6.0594056997533095E-4</v>
      </c>
      <c r="BH15" s="28">
        <f t="shared" si="34"/>
        <v>4.3913069331335912E-4</v>
      </c>
      <c r="BI15" s="28">
        <f t="shared" si="35"/>
        <v>9.2560755246450579E-6</v>
      </c>
      <c r="BJ15" s="28">
        <f t="shared" si="36"/>
        <v>5.2341492583627624E-7</v>
      </c>
      <c r="BK15" s="28">
        <f t="shared" si="37"/>
        <v>0</v>
      </c>
      <c r="BL15" s="28">
        <f t="shared" si="38"/>
        <v>3.1164194792844041E-5</v>
      </c>
      <c r="BM15" s="28">
        <f t="shared" si="67"/>
        <v>1.2035899257203966E-2</v>
      </c>
      <c r="BO15" s="79">
        <f>AP15*(IF(cont.titration="User-defined dose and withdrawal rate adjustment for first 4 weeks",p_c_cycle_tx_tx1_init,p_c_cycle_tx_tx1)+p_c_cycle_comed_tx1)</f>
        <v>2.3119821108243226</v>
      </c>
      <c r="BP15" s="79">
        <f>AQ15*(IF(cont.titration="User-defined dose and withdrawal rate adjustment for first 4 weeks",p_c_cycle_tx_tx1_init,p_c_cycle_tx_tx1)+p_c_cycle_comed_tx1+p_c_cycle_ae)</f>
        <v>4.3437078902079795</v>
      </c>
      <c r="BQ15" s="30">
        <f t="shared" si="41"/>
        <v>5.3610141346067355</v>
      </c>
      <c r="BR15" s="30">
        <f t="shared" si="42"/>
        <v>1.2254687000549698</v>
      </c>
      <c r="BS15" s="30">
        <f t="shared" si="43"/>
        <v>0.46726620226284693</v>
      </c>
      <c r="BT15" s="30">
        <f t="shared" si="44"/>
        <v>0.70897820613450246</v>
      </c>
      <c r="BU15" s="30">
        <f t="shared" si="45"/>
        <v>0.11405940414727186</v>
      </c>
      <c r="BV15" s="30">
        <f t="shared" si="46"/>
        <v>8.0105673042105193E-3</v>
      </c>
      <c r="BW15" s="30">
        <f t="shared" si="47"/>
        <v>0</v>
      </c>
      <c r="BX15" s="30">
        <f t="shared" si="48"/>
        <v>9.2848483130333448E-2</v>
      </c>
      <c r="BY15" s="30">
        <f t="shared" si="68"/>
        <v>14.633335698673175</v>
      </c>
    </row>
    <row r="16" spans="3:77" ht="15" customHeight="1" x14ac:dyDescent="0.25">
      <c r="C16" s="26">
        <v>3</v>
      </c>
      <c r="D16"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weeks",p_prob_withdother_Tx1arm_1L_init,p_prob_withdother_Tx1arm_1L))*SUM(D15:E15)*(1-p_prob_AE_Tx1arm_1L)</f>
        <v>0.45575512109519889</v>
      </c>
      <c r="E16"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weeks",p_prob_withdother_Tx1arm_1L_init,p_prob_withdother_Tx1arm_1L))*SUM(D15:E15)*p_prob_AE_Tx1arm_1L</f>
        <v>0.35254955613807004</v>
      </c>
      <c r="F16" s="76">
        <f>SUM(D15:E15)*IF(cont.titration="User-defined dose and withdrawal rate adjustment for first 4 weeks",p_prob_withdAE_Tx1arm_1L_init,p_prob_withdAE_Tx1arm_1L)</f>
        <v>4.8366777353145693E-2</v>
      </c>
      <c r="G16" s="76">
        <f>SUM(D15:E15)*IF(cont.titration="User-defined dose and withdrawal rate adjustment for first 4 weeks",p_prob_withdother_Tx1arm_1L_init,p_prob_withdother_Tx1arm_1L)</f>
        <v>1.1056111825221961E-2</v>
      </c>
      <c r="H16" s="77">
        <f t="shared" si="69"/>
        <v>6.6190811667697788E-2</v>
      </c>
      <c r="I16" s="77">
        <f t="shared" si="70"/>
        <v>5.7184419772559045E-2</v>
      </c>
      <c r="J16" s="77">
        <f t="shared" si="71"/>
        <v>2.1337256368939429E-3</v>
      </c>
      <c r="K16" s="77">
        <f t="shared" si="72"/>
        <v>1.4985483179439537E-4</v>
      </c>
      <c r="L16" s="77">
        <f t="shared" si="53"/>
        <v>0</v>
      </c>
      <c r="M16" s="77">
        <f t="shared" si="54"/>
        <v>6.6136216794181676E-3</v>
      </c>
      <c r="N16" s="39" t="str">
        <f t="shared" si="6"/>
        <v>OK</v>
      </c>
      <c r="O16" s="36"/>
      <c r="Q16" s="28">
        <f t="shared" si="7"/>
        <v>6.0704960003508338E-3</v>
      </c>
      <c r="R16" s="28">
        <f t="shared" si="8"/>
        <v>3.9390957935645822E-3</v>
      </c>
      <c r="S16" s="28">
        <f t="shared" si="9"/>
        <v>4.6625440947412999E-4</v>
      </c>
      <c r="T16" s="28">
        <f t="shared" si="10"/>
        <v>8.5815405953468192E-5</v>
      </c>
      <c r="U16" s="28">
        <f t="shared" si="11"/>
        <v>7.9347424746615939E-4</v>
      </c>
      <c r="V16" s="28">
        <f t="shared" si="12"/>
        <v>5.7503807086278455E-4</v>
      </c>
      <c r="W16" s="28">
        <f t="shared" si="13"/>
        <v>1.8512151049290116E-5</v>
      </c>
      <c r="X16" s="28">
        <f t="shared" si="14"/>
        <v>1.0468298516725525E-6</v>
      </c>
      <c r="Y16" s="28">
        <f t="shared" si="15"/>
        <v>0</v>
      </c>
      <c r="Z16" s="28">
        <f t="shared" si="16"/>
        <v>4.106692393954937E-5</v>
      </c>
      <c r="AA16" s="28">
        <f t="shared" si="55"/>
        <v>1.1990799832512469E-2</v>
      </c>
      <c r="AC16" s="79">
        <f>D16*(IF(cont.titration="User-defined dose and withdrawal rate adjustment for first 4 weeks",p_c_cycle_tx_tx1_init,p_c_cycle_tx_tx1)+p_c_cycle_comed_tx1)</f>
        <v>2.2300119355637866</v>
      </c>
      <c r="AD16" s="79">
        <f>E16*(IF(cont.titration="User-defined dose and withdrawal rate adjustment for first 4 weeks",p_c_cycle_tx_tx1_init,p_c_cycle_tx_tx1)+p_c_cycle_comed_tx1+p_c_cycle_ae)</f>
        <v>4.1897038884581681</v>
      </c>
      <c r="AE16" s="30">
        <f t="shared" si="19"/>
        <v>5.1709420461893885</v>
      </c>
      <c r="AF16" s="30">
        <f t="shared" si="20"/>
        <v>1.182020317107062</v>
      </c>
      <c r="AG16" s="30">
        <f t="shared" si="21"/>
        <v>0.61188129096881105</v>
      </c>
      <c r="AH16" s="30">
        <f t="shared" si="22"/>
        <v>0.92840119387514319</v>
      </c>
      <c r="AI16" s="30">
        <f t="shared" si="23"/>
        <v>0.22811880829454373</v>
      </c>
      <c r="AJ16" s="30">
        <f t="shared" si="24"/>
        <v>1.6021134608421039E-2</v>
      </c>
      <c r="AK16" s="30">
        <f t="shared" si="25"/>
        <v>0</v>
      </c>
      <c r="AL16" s="30">
        <f t="shared" si="26"/>
        <v>0.1223520010692361</v>
      </c>
      <c r="AM16" s="30">
        <f t="shared" si="56"/>
        <v>14.67945261613456</v>
      </c>
      <c r="AO16" s="26">
        <v>3</v>
      </c>
      <c r="AP16" s="28">
        <f t="shared" si="57"/>
        <v>0.44014982797001423</v>
      </c>
      <c r="AQ16" s="28">
        <f t="shared" si="58"/>
        <v>0.34047807540195091</v>
      </c>
      <c r="AR16" s="28">
        <f t="shared" si="59"/>
        <v>4.6710673662412341E-2</v>
      </c>
      <c r="AS16" s="28">
        <f t="shared" si="60"/>
        <v>1.0677544788075338E-2</v>
      </c>
      <c r="AT16" s="28">
        <f t="shared" si="61"/>
        <v>8.0172302708724608E-2</v>
      </c>
      <c r="AU16" s="28">
        <f t="shared" si="62"/>
        <v>6.9263489851805887E-2</v>
      </c>
      <c r="AV16" s="28">
        <f t="shared" si="63"/>
        <v>3.090080378248981E-3</v>
      </c>
      <c r="AW16" s="28">
        <f t="shared" si="64"/>
        <v>2.1702109554616524E-4</v>
      </c>
      <c r="AX16" s="28">
        <f t="shared" si="65"/>
        <v>0</v>
      </c>
      <c r="AY16" s="28">
        <f t="shared" si="66"/>
        <v>9.2409841432215291E-3</v>
      </c>
      <c r="AZ16" s="39" t="str">
        <f t="shared" si="28"/>
        <v>OK</v>
      </c>
      <c r="BC16" s="28">
        <f t="shared" si="29"/>
        <v>5.8626390501687036E-3</v>
      </c>
      <c r="BD16" s="28">
        <f t="shared" si="30"/>
        <v>3.8042190984677936E-3</v>
      </c>
      <c r="BE16" s="28">
        <f t="shared" si="31"/>
        <v>4.5028961523710842E-4</v>
      </c>
      <c r="BF16" s="28">
        <f t="shared" si="32"/>
        <v>8.2877041681570385E-5</v>
      </c>
      <c r="BG16" s="28">
        <f t="shared" si="33"/>
        <v>9.6107988339534742E-4</v>
      </c>
      <c r="BH16" s="28">
        <f t="shared" si="34"/>
        <v>6.965034137623485E-4</v>
      </c>
      <c r="BI16" s="28">
        <f t="shared" si="35"/>
        <v>2.6809461220077196E-5</v>
      </c>
      <c r="BJ16" s="28">
        <f t="shared" si="36"/>
        <v>1.5160282690925137E-6</v>
      </c>
      <c r="BK16" s="28">
        <f t="shared" si="37"/>
        <v>0</v>
      </c>
      <c r="BL16" s="28">
        <f t="shared" si="38"/>
        <v>5.7381388191174347E-5</v>
      </c>
      <c r="BM16" s="28">
        <f t="shared" si="67"/>
        <v>1.1943314980393215E-2</v>
      </c>
      <c r="BO16" s="79">
        <f>AP16*(IF(cont.titration="User-defined dose and withdrawal rate adjustment for first 4 weeks",p_c_cycle_tx_tx1_init,p_c_cycle_tx_tx1)+p_c_cycle_comed_tx1)</f>
        <v>2.1536551634368877</v>
      </c>
      <c r="BP16" s="79">
        <f>AQ16*(IF(cont.titration="User-defined dose and withdrawal rate adjustment for first 4 weeks",p_c_cycle_tx_tx1_init,p_c_cycle_tx_tx1)+p_c_cycle_comed_tx1+p_c_cycle_ae)</f>
        <v>4.0462462414436899</v>
      </c>
      <c r="BQ16" s="30">
        <f t="shared" si="41"/>
        <v>4.9938862927176197</v>
      </c>
      <c r="BR16" s="30">
        <f t="shared" si="42"/>
        <v>1.1415473247596508</v>
      </c>
      <c r="BS16" s="30">
        <f t="shared" si="43"/>
        <v>0.74112903053123957</v>
      </c>
      <c r="BT16" s="30">
        <f t="shared" si="44"/>
        <v>1.1245074607058094</v>
      </c>
      <c r="BU16" s="30">
        <f t="shared" si="45"/>
        <v>0.33036367995589111</v>
      </c>
      <c r="BV16" s="30">
        <f t="shared" si="46"/>
        <v>2.3201949132895128E-2</v>
      </c>
      <c r="BW16" s="30">
        <f t="shared" si="47"/>
        <v>0</v>
      </c>
      <c r="BX16" s="30">
        <f t="shared" si="48"/>
        <v>0.17095820664959829</v>
      </c>
      <c r="BY16" s="30">
        <f t="shared" si="68"/>
        <v>14.725495349333279</v>
      </c>
    </row>
    <row r="17" spans="2:77" ht="15" customHeight="1" x14ac:dyDescent="0.25">
      <c r="C17" s="26">
        <v>4</v>
      </c>
      <c r="D17"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weeks",p_prob_withdother_Tx1arm_1L_init,p_prob_withdother_Tx1arm_1L))*SUM(D16:E16)*(1-p_prob_AE_Tx1arm_1L)</f>
        <v>0.42454453484482951</v>
      </c>
      <c r="E17" s="75">
        <f>(1-IF(cont.titration="User-defined dose and withdrawal rate adjustment for first 4 weeks",p_prob_withdAE_Tx1arm_1L_init,p_prob_withdAE_Tx1arm_1L)-IF(cont.titration="User-defined dose and withdrawal rate adjustment for first 4 weeks",p_prob_withdother_Tx1arm_1L_init,p_prob_withdother_Tx1arm_1L))*SUM(D16:E16)*p_prob_AE_Tx1arm_1L</f>
        <v>0.32840659466583177</v>
      </c>
      <c r="F17" s="76">
        <f>SUM(D16:E16)*IF(cont.titration="User-defined dose and withdrawal rate adjustment for first 4 weeks",p_prob_withdAE_Tx1arm_1L_init,p_prob_withdAE_Tx1arm_1L)</f>
        <v>4.505456997167899E-2</v>
      </c>
      <c r="G17" s="76">
        <f>SUM(D16:E16)*IF(cont.titration="User-defined dose and withdrawal rate adjustment for first 4 weeks",p_prob_withdother_Tx1arm_1L_init,p_prob_withdother_Tx1arm_1L)</f>
        <v>1.0298977750928716E-2</v>
      </c>
      <c r="H17" s="77">
        <f t="shared" si="69"/>
        <v>9.4153793749751427E-2</v>
      </c>
      <c r="I17" s="77">
        <f t="shared" si="70"/>
        <v>8.134255993105273E-2</v>
      </c>
      <c r="J17" s="77">
        <f t="shared" si="71"/>
        <v>4.0464351196040187E-3</v>
      </c>
      <c r="K17" s="77">
        <f t="shared" si="72"/>
        <v>2.8418735929793508E-4</v>
      </c>
      <c r="L17" s="77">
        <f t="shared" si="53"/>
        <v>0</v>
      </c>
      <c r="M17" s="77">
        <f t="shared" si="54"/>
        <v>1.1868346607024889E-2</v>
      </c>
      <c r="N17" s="39" t="str">
        <f t="shared" si="6"/>
        <v>OK</v>
      </c>
      <c r="O17" s="36"/>
      <c r="Q17" s="28">
        <f t="shared" si="7"/>
        <v>5.6547820999865717E-3</v>
      </c>
      <c r="R17" s="28">
        <f t="shared" si="8"/>
        <v>3.669342403371004E-3</v>
      </c>
      <c r="S17" s="28">
        <f t="shared" si="9"/>
        <v>4.343248210000868E-4</v>
      </c>
      <c r="T17" s="28">
        <f t="shared" si="10"/>
        <v>7.9938677409672579E-5</v>
      </c>
      <c r="U17" s="28">
        <f t="shared" si="11"/>
        <v>1.1286855193245353E-3</v>
      </c>
      <c r="V17" s="28">
        <f t="shared" si="12"/>
        <v>8.1796875666191246E-4</v>
      </c>
      <c r="W17" s="28">
        <f t="shared" si="13"/>
        <v>3.5106771390864263E-5</v>
      </c>
      <c r="X17" s="28">
        <f t="shared" si="14"/>
        <v>1.9852266865124749E-6</v>
      </c>
      <c r="Y17" s="28">
        <f t="shared" si="15"/>
        <v>0</v>
      </c>
      <c r="Z17" s="28">
        <f t="shared" si="16"/>
        <v>7.3695852442799323E-5</v>
      </c>
      <c r="AA17" s="28">
        <f t="shared" si="55"/>
        <v>1.189583012827396E-2</v>
      </c>
      <c r="AC17" s="79">
        <f>D17*(IF(cont.titration="User-defined dose and withdrawal rate adjustment for first 4 weeks",p_c_cycle_tx_tx1_init,p_c_cycle_tx_tx1)+p_c_cycle_comed_tx1)</f>
        <v>2.0772983913099887</v>
      </c>
      <c r="AD17" s="79">
        <f>E17*(IF(cont.titration="User-defined dose and withdrawal rate adjustment for first 4 weeks",p_c_cycle_tx_tx1_init,p_c_cycle_tx_tx1)+p_c_cycle_comed_tx1+p_c_cycle_ae)</f>
        <v>3.9027885944292122</v>
      </c>
      <c r="AE17" s="30">
        <f t="shared" si="19"/>
        <v>4.8168305392458501</v>
      </c>
      <c r="AF17" s="30">
        <f t="shared" si="20"/>
        <v>1.1010743324122396</v>
      </c>
      <c r="AG17" s="30">
        <f t="shared" si="21"/>
        <v>0.8703767700936681</v>
      </c>
      <c r="AH17" s="30">
        <f t="shared" si="22"/>
        <v>1.3206137275364755</v>
      </c>
      <c r="AI17" s="30">
        <f t="shared" si="23"/>
        <v>0.43260855161723843</v>
      </c>
      <c r="AJ17" s="30">
        <f t="shared" si="24"/>
        <v>3.0382763657369215E-2</v>
      </c>
      <c r="AK17" s="30">
        <f t="shared" si="25"/>
        <v>0</v>
      </c>
      <c r="AL17" s="30">
        <f t="shared" si="26"/>
        <v>0.21956441222996045</v>
      </c>
      <c r="AM17" s="30">
        <f t="shared" si="56"/>
        <v>14.771538082532002</v>
      </c>
      <c r="AO17" s="26">
        <v>4</v>
      </c>
      <c r="AP17" s="28">
        <f t="shared" si="57"/>
        <v>0.41000790847620361</v>
      </c>
      <c r="AQ17" s="28">
        <f t="shared" si="58"/>
        <v>0.31716178152651098</v>
      </c>
      <c r="AR17" s="28">
        <f t="shared" si="59"/>
        <v>4.351187798974878E-2</v>
      </c>
      <c r="AS17" s="28">
        <f t="shared" si="60"/>
        <v>9.9463353795017431E-3</v>
      </c>
      <c r="AT17" s="28">
        <f t="shared" si="61"/>
        <v>0.10660749644300725</v>
      </c>
      <c r="AU17" s="28">
        <f t="shared" si="62"/>
        <v>9.2101723394844112E-2</v>
      </c>
      <c r="AV17" s="28">
        <f t="shared" si="63"/>
        <v>4.9011639701409806E-3</v>
      </c>
      <c r="AW17" s="28">
        <f t="shared" si="64"/>
        <v>3.4421628050145339E-4</v>
      </c>
      <c r="AX17" s="28">
        <f t="shared" si="65"/>
        <v>0</v>
      </c>
      <c r="AY17" s="28">
        <f t="shared" si="66"/>
        <v>1.541749653954106E-2</v>
      </c>
      <c r="AZ17" s="39" t="str">
        <f t="shared" si="28"/>
        <v>OK</v>
      </c>
      <c r="BC17" s="28">
        <f t="shared" si="29"/>
        <v>5.4611594106412868E-3</v>
      </c>
      <c r="BD17" s="28">
        <f t="shared" si="30"/>
        <v>3.5437022050915567E-3</v>
      </c>
      <c r="BE17" s="28">
        <f t="shared" si="31"/>
        <v>4.1945331253088417E-4</v>
      </c>
      <c r="BF17" s="28">
        <f t="shared" si="32"/>
        <v>7.7201535389151099E-5</v>
      </c>
      <c r="BG17" s="28">
        <f t="shared" si="33"/>
        <v>1.2779765179348587E-3</v>
      </c>
      <c r="BH17" s="28">
        <f t="shared" si="34"/>
        <v>9.2616131377665396E-4</v>
      </c>
      <c r="BI17" s="28">
        <f t="shared" si="35"/>
        <v>4.2522377837042439E-5</v>
      </c>
      <c r="BJ17" s="28">
        <f t="shared" si="36"/>
        <v>2.4045662962339725E-6</v>
      </c>
      <c r="BK17" s="28">
        <f t="shared" si="37"/>
        <v>0</v>
      </c>
      <c r="BL17" s="28">
        <f t="shared" si="38"/>
        <v>9.573410582253013E-5</v>
      </c>
      <c r="BM17" s="28">
        <f t="shared" si="67"/>
        <v>1.1846315345320194E-2</v>
      </c>
      <c r="BO17" s="79">
        <f>AP17*(IF(cont.titration="User-defined dose and withdrawal rate adjustment for first 4 weeks",p_c_cycle_tx_tx1_init,p_c_cycle_tx_tx1)+p_c_cycle_comed_tx1)</f>
        <v>2.0061706106128283</v>
      </c>
      <c r="BP17" s="79">
        <f>AQ17*(IF(cont.titration="User-defined dose and withdrawal rate adjustment for first 4 weeks",p_c_cycle_tx_tx1_init,p_c_cycle_tx_tx1)+p_c_cycle_comed_tx1+p_c_cycle_ae)</f>
        <v>3.7691550767731949</v>
      </c>
      <c r="BQ17" s="30">
        <f t="shared" si="41"/>
        <v>4.6518997485206883</v>
      </c>
      <c r="BR17" s="30">
        <f t="shared" si="42"/>
        <v>1.0633729728123309</v>
      </c>
      <c r="BS17" s="30">
        <f t="shared" si="43"/>
        <v>0.98550132423189618</v>
      </c>
      <c r="BT17" s="30">
        <f t="shared" si="44"/>
        <v>1.4952910302810083</v>
      </c>
      <c r="BU17" s="30">
        <f t="shared" si="45"/>
        <v>0.52398849448716067</v>
      </c>
      <c r="BV17" s="30">
        <f t="shared" si="46"/>
        <v>3.6800517529459148E-2</v>
      </c>
      <c r="BW17" s="30">
        <f t="shared" si="47"/>
        <v>0</v>
      </c>
      <c r="BX17" s="30">
        <f t="shared" si="48"/>
        <v>0.2852236859815096</v>
      </c>
      <c r="BY17" s="30">
        <f t="shared" si="68"/>
        <v>14.817403461230077</v>
      </c>
    </row>
    <row r="18" spans="2:77" ht="15" customHeight="1" x14ac:dyDescent="0.25">
      <c r="C18" s="26">
        <v>5</v>
      </c>
      <c r="D18" s="77">
        <f t="shared" ref="D18:D49" si="73">(1-p_prob_withdAE_Tx1arm_1L-p_prob_withdother_Tx1arm_1L)*SUM(D17:E17)*(1-p_prob_AE_Tx1arm_1L)</f>
        <v>0.39547128210757776</v>
      </c>
      <c r="E18" s="77">
        <f t="shared" ref="E18:E49" si="74">(1-p_prob_withdAE_Tx1arm_1L-p_prob_withdother_Tx1arm_1L)*SUM(D17:E17)*p_prob_AE_Tx1arm_1L</f>
        <v>0.30591696838719024</v>
      </c>
      <c r="F18" s="78">
        <f t="shared" ref="F18:F45" si="75">SUM(D17:E17)*p_prob_withdAE_Tx1arm_1L</f>
        <v>4.1969186007818571E-2</v>
      </c>
      <c r="G18" s="78">
        <f t="shared" ref="G18:G45" si="76">SUM(D17:E17)*p_prob_withdother_Tx1arm_1L</f>
        <v>9.5936930080747704E-3</v>
      </c>
      <c r="H18" s="77">
        <f>(SUM(F17:G17)*(1-p_prob_discontafter1L)+SUM(H17:I17)*(1-p_prob_withdAE_Tx1arm_2L-p_prob_withdother_Tx1arm_2L))*(1-p_prob_AE_Tx1arm_2L)</f>
        <v>0.11906119913626308</v>
      </c>
      <c r="I18" s="77">
        <f t="shared" si="50"/>
        <v>0.10286088685863549</v>
      </c>
      <c r="J18" s="78">
        <f t="shared" si="51"/>
        <v>5.7558928206779426E-3</v>
      </c>
      <c r="K18" s="78">
        <f t="shared" si="52"/>
        <v>4.0424520170497164E-4</v>
      </c>
      <c r="L18" s="77">
        <f t="shared" si="53"/>
        <v>0</v>
      </c>
      <c r="M18" s="77">
        <f t="shared" si="54"/>
        <v>1.896664647205723E-2</v>
      </c>
      <c r="N18" s="39" t="str">
        <f t="shared" si="6"/>
        <v>OK</v>
      </c>
      <c r="O18" s="36"/>
      <c r="Q18" s="28">
        <f t="shared" si="7"/>
        <v>5.2675367212960044E-3</v>
      </c>
      <c r="R18" s="28">
        <f t="shared" si="8"/>
        <v>3.4180620068121103E-3</v>
      </c>
      <c r="S18" s="28">
        <f t="shared" si="9"/>
        <v>4.0458180406168149E-4</v>
      </c>
      <c r="T18" s="28">
        <f t="shared" si="10"/>
        <v>7.4464393368629632E-5</v>
      </c>
      <c r="U18" s="28">
        <f t="shared" si="11"/>
        <v>1.4272675165451824E-3</v>
      </c>
      <c r="V18" s="28">
        <f t="shared" si="12"/>
        <v>1.0343538708913955E-3</v>
      </c>
      <c r="W18" s="28">
        <f t="shared" si="13"/>
        <v>4.9937984283220616E-5</v>
      </c>
      <c r="X18" s="28">
        <f t="shared" si="14"/>
        <v>2.8239059059554696E-6</v>
      </c>
      <c r="Y18" s="28">
        <f t="shared" si="15"/>
        <v>0</v>
      </c>
      <c r="Z18" s="28">
        <f t="shared" si="16"/>
        <v>1.1777235920226094E-4</v>
      </c>
      <c r="AA18" s="28">
        <f t="shared" si="55"/>
        <v>1.179680056236644E-2</v>
      </c>
      <c r="AC18" s="30">
        <f t="shared" ref="AC18:AC44" si="77">D18*(p_c_cycle_tx_tx1+p_c_cycle_comed_tx1)</f>
        <v>1.9350428299156683</v>
      </c>
      <c r="AD18" s="30">
        <f t="shared" ref="AD18:AD44" si="78">E18*(p_c_cycle_tx_tx1+p_c_cycle_comed_tx1+p_c_cycle_ae)</f>
        <v>3.6355215591171781</v>
      </c>
      <c r="AE18" s="30">
        <f t="shared" si="19"/>
        <v>4.4869689577955265</v>
      </c>
      <c r="AF18" s="30">
        <f t="shared" si="20"/>
        <v>1.025671613212422</v>
      </c>
      <c r="AG18" s="30">
        <f t="shared" si="21"/>
        <v>1.1006258783701242</v>
      </c>
      <c r="AH18" s="30">
        <f t="shared" si="22"/>
        <v>1.669968333025541</v>
      </c>
      <c r="AI18" s="30">
        <f t="shared" si="23"/>
        <v>0.61536843735708291</v>
      </c>
      <c r="AJ18" s="30">
        <f t="shared" si="24"/>
        <v>4.3218271401549081E-2</v>
      </c>
      <c r="AK18" s="30">
        <f t="shared" si="25"/>
        <v>0</v>
      </c>
      <c r="AL18" s="30">
        <f t="shared" si="26"/>
        <v>0.35088295973305877</v>
      </c>
      <c r="AM18" s="30">
        <f t="shared" si="56"/>
        <v>14.86326883992815</v>
      </c>
      <c r="AO18" s="26">
        <v>5</v>
      </c>
      <c r="AP18" s="28">
        <f t="shared" si="57"/>
        <v>0.38193013908092099</v>
      </c>
      <c r="AQ18" s="28">
        <f t="shared" si="58"/>
        <v>0.29544221178505259</v>
      </c>
      <c r="AR18" s="28">
        <f t="shared" si="59"/>
        <v>4.0532139182533192E-2</v>
      </c>
      <c r="AS18" s="28">
        <f t="shared" si="60"/>
        <v>9.2651999542078672E-3</v>
      </c>
      <c r="AT18" s="28">
        <f t="shared" si="61"/>
        <v>0.13011175699990479</v>
      </c>
      <c r="AU18" s="28">
        <f t="shared" si="62"/>
        <v>0.11240782734288141</v>
      </c>
      <c r="AV18" s="28">
        <f t="shared" si="63"/>
        <v>6.5172235654962635E-3</v>
      </c>
      <c r="AW18" s="28">
        <f t="shared" si="64"/>
        <v>4.5771463035688129E-4</v>
      </c>
      <c r="AX18" s="28">
        <f t="shared" si="65"/>
        <v>0</v>
      </c>
      <c r="AY18" s="28">
        <f t="shared" si="66"/>
        <v>2.3335787458646021E-2</v>
      </c>
      <c r="AZ18" s="39" t="str">
        <f t="shared" si="28"/>
        <v>OK</v>
      </c>
      <c r="BC18" s="28">
        <f t="shared" si="29"/>
        <v>5.0871735157527187E-3</v>
      </c>
      <c r="BD18" s="28">
        <f t="shared" si="30"/>
        <v>3.3010257804101284E-3</v>
      </c>
      <c r="BE18" s="28">
        <f t="shared" si="31"/>
        <v>3.9072871201012828E-4</v>
      </c>
      <c r="BF18" s="28">
        <f t="shared" si="32"/>
        <v>7.1914693689744836E-5</v>
      </c>
      <c r="BG18" s="28">
        <f t="shared" si="33"/>
        <v>1.5597380644054291E-3</v>
      </c>
      <c r="BH18" s="28">
        <f t="shared" si="34"/>
        <v>1.1303564929436524E-3</v>
      </c>
      <c r="BI18" s="28">
        <f t="shared" si="35"/>
        <v>5.6543271065574558E-5</v>
      </c>
      <c r="BJ18" s="28">
        <f t="shared" si="36"/>
        <v>3.1974233521028955E-6</v>
      </c>
      <c r="BK18" s="28">
        <f t="shared" si="37"/>
        <v>0</v>
      </c>
      <c r="BL18" s="28">
        <f t="shared" si="38"/>
        <v>1.4490230241261925E-4</v>
      </c>
      <c r="BM18" s="28">
        <f t="shared" si="67"/>
        <v>1.1745580256042099E-2</v>
      </c>
      <c r="BO18" s="30">
        <f t="shared" si="39"/>
        <v>1.8687859538589462</v>
      </c>
      <c r="BP18" s="30">
        <f t="shared" si="40"/>
        <v>3.5110394041901651</v>
      </c>
      <c r="BQ18" s="30">
        <f t="shared" si="41"/>
        <v>4.33333279971629</v>
      </c>
      <c r="BR18" s="30">
        <f t="shared" si="42"/>
        <v>0.99055208205740597</v>
      </c>
      <c r="BS18" s="30">
        <f t="shared" si="43"/>
        <v>1.2027794770520155</v>
      </c>
      <c r="BT18" s="30">
        <f t="shared" si="44"/>
        <v>1.8249649383715676</v>
      </c>
      <c r="BU18" s="30">
        <f t="shared" si="45"/>
        <v>0.69676309242565548</v>
      </c>
      <c r="BV18" s="30">
        <f t="shared" si="46"/>
        <v>4.8934743160317207E-2</v>
      </c>
      <c r="BW18" s="30">
        <f t="shared" si="47"/>
        <v>0</v>
      </c>
      <c r="BX18" s="30">
        <f t="shared" si="48"/>
        <v>0.43171206798495138</v>
      </c>
      <c r="BY18" s="30">
        <f t="shared" si="68"/>
        <v>14.908864558817315</v>
      </c>
    </row>
    <row r="19" spans="2:77" ht="15" customHeight="1" x14ac:dyDescent="0.25">
      <c r="B19" s="36"/>
      <c r="C19" s="26">
        <v>6</v>
      </c>
      <c r="D19" s="77">
        <f t="shared" si="73"/>
        <v>0.36838899605426417</v>
      </c>
      <c r="E19" s="77">
        <f t="shared" si="74"/>
        <v>0.284967455182915</v>
      </c>
      <c r="F19" s="78">
        <f t="shared" si="75"/>
        <v>3.9095092357247813E-2</v>
      </c>
      <c r="G19" s="78">
        <f t="shared" si="76"/>
        <v>8.9367069003409658E-3</v>
      </c>
      <c r="H19" s="77">
        <f t="shared" si="49"/>
        <v>0.14116231486354652</v>
      </c>
      <c r="I19" s="77">
        <f t="shared" si="50"/>
        <v>0.12195476782712733</v>
      </c>
      <c r="J19" s="78">
        <f t="shared" si="51"/>
        <v>7.2785543103145835E-3</v>
      </c>
      <c r="K19" s="78">
        <f t="shared" si="52"/>
        <v>5.1118405900879094E-4</v>
      </c>
      <c r="L19" s="77">
        <f t="shared" si="53"/>
        <v>0</v>
      </c>
      <c r="M19" s="77">
        <f t="shared" si="54"/>
        <v>2.7704928445234811E-2</v>
      </c>
      <c r="N19" s="40" t="str">
        <f t="shared" si="6"/>
        <v>OK</v>
      </c>
      <c r="O19" s="37"/>
      <c r="Q19" s="28">
        <f t="shared" si="7"/>
        <v>4.9068103102094321E-3</v>
      </c>
      <c r="R19" s="28">
        <f t="shared" si="8"/>
        <v>3.1839895540081479E-3</v>
      </c>
      <c r="S19" s="28">
        <f t="shared" si="9"/>
        <v>3.7687561995857502E-4</v>
      </c>
      <c r="T19" s="28">
        <f t="shared" si="10"/>
        <v>6.9364994010860068E-5</v>
      </c>
      <c r="U19" s="28">
        <f t="shared" si="11"/>
        <v>1.6922086122656765E-3</v>
      </c>
      <c r="V19" s="28">
        <f t="shared" si="12"/>
        <v>1.2263591149959093E-3</v>
      </c>
      <c r="W19" s="28">
        <f t="shared" si="13"/>
        <v>6.3148557847928494E-5</v>
      </c>
      <c r="X19" s="28">
        <f t="shared" si="14"/>
        <v>3.5709407982503223E-6</v>
      </c>
      <c r="Y19" s="28">
        <f t="shared" si="15"/>
        <v>0</v>
      </c>
      <c r="Z19" s="28">
        <f t="shared" si="16"/>
        <v>1.7203224562297757E-4</v>
      </c>
      <c r="AA19" s="28">
        <f t="shared" si="55"/>
        <v>1.1694359949717757E-2</v>
      </c>
      <c r="AC19" s="30">
        <f t="shared" si="77"/>
        <v>1.802529077802224</v>
      </c>
      <c r="AD19" s="30">
        <f t="shared" si="78"/>
        <v>3.3865572492631526</v>
      </c>
      <c r="AE19" s="30">
        <f t="shared" si="19"/>
        <v>4.1796966416370527</v>
      </c>
      <c r="AF19" s="30">
        <f t="shared" si="20"/>
        <v>0.9554325509023901</v>
      </c>
      <c r="AG19" s="30">
        <f t="shared" si="21"/>
        <v>1.3049330757339068</v>
      </c>
      <c r="AH19" s="30">
        <f t="shared" si="22"/>
        <v>1.9799615437175941</v>
      </c>
      <c r="AI19" s="30">
        <f t="shared" si="23"/>
        <v>0.77815774749422784</v>
      </c>
      <c r="AJ19" s="30">
        <f t="shared" si="24"/>
        <v>5.4651214919085332E-2</v>
      </c>
      <c r="AK19" s="30">
        <f t="shared" si="25"/>
        <v>0</v>
      </c>
      <c r="AL19" s="30">
        <f t="shared" si="26"/>
        <v>0.51254117623684403</v>
      </c>
      <c r="AM19" s="30">
        <f t="shared" si="56"/>
        <v>14.954460277706479</v>
      </c>
      <c r="AO19" s="26">
        <v>6</v>
      </c>
      <c r="AP19" s="28">
        <f t="shared" si="57"/>
        <v>0.35577516463158121</v>
      </c>
      <c r="AQ19" s="28">
        <f t="shared" si="58"/>
        <v>0.27521002084277857</v>
      </c>
      <c r="AR19" s="28">
        <f t="shared" si="59"/>
        <v>3.7756455998044766E-2</v>
      </c>
      <c r="AS19" s="28">
        <f t="shared" si="60"/>
        <v>8.630709393569011E-3</v>
      </c>
      <c r="AT19" s="28">
        <f t="shared" si="61"/>
        <v>0.15092513300678279</v>
      </c>
      <c r="AU19" s="28">
        <f t="shared" si="62"/>
        <v>0.13038918760231843</v>
      </c>
      <c r="AV19" s="28">
        <f t="shared" si="63"/>
        <v>7.954106766977961E-3</v>
      </c>
      <c r="AW19" s="28">
        <f t="shared" si="64"/>
        <v>5.5862914661103217E-4</v>
      </c>
      <c r="AX19" s="28">
        <f t="shared" si="65"/>
        <v>0</v>
      </c>
      <c r="AY19" s="28">
        <f t="shared" si="66"/>
        <v>3.2800592611336221E-2</v>
      </c>
      <c r="AZ19" s="40" t="str">
        <f t="shared" si="28"/>
        <v>OK</v>
      </c>
      <c r="BC19" s="28">
        <f t="shared" si="29"/>
        <v>4.7387985651817718E-3</v>
      </c>
      <c r="BD19" s="28">
        <f t="shared" si="30"/>
        <v>3.0749680905116476E-3</v>
      </c>
      <c r="BE19" s="28">
        <f t="shared" si="31"/>
        <v>3.639712021057238E-4</v>
      </c>
      <c r="BF19" s="28">
        <f t="shared" si="32"/>
        <v>6.6989900426469936E-5</v>
      </c>
      <c r="BG19" s="28">
        <f t="shared" si="33"/>
        <v>1.8092421488574903E-3</v>
      </c>
      <c r="BH19" s="28">
        <f t="shared" si="34"/>
        <v>1.3111743932773588E-3</v>
      </c>
      <c r="BI19" s="28">
        <f t="shared" si="35"/>
        <v>6.9009634315883527E-5</v>
      </c>
      <c r="BJ19" s="28">
        <f t="shared" si="36"/>
        <v>3.9023744492212146E-6</v>
      </c>
      <c r="BK19" s="28">
        <f t="shared" si="37"/>
        <v>0</v>
      </c>
      <c r="BL19" s="28">
        <f t="shared" si="38"/>
        <v>2.0367349498291737E-4</v>
      </c>
      <c r="BM19" s="28">
        <f t="shared" si="67"/>
        <v>1.1641729804108483E-2</v>
      </c>
      <c r="BO19" s="30">
        <f t="shared" si="39"/>
        <v>1.7408095417536167</v>
      </c>
      <c r="BP19" s="30">
        <f t="shared" si="40"/>
        <v>3.2705997621964702</v>
      </c>
      <c r="BQ19" s="30">
        <f t="shared" si="41"/>
        <v>4.0365816479747618</v>
      </c>
      <c r="BR19" s="30">
        <f t="shared" si="42"/>
        <v>0.92271804188635143</v>
      </c>
      <c r="BS19" s="30">
        <f t="shared" si="43"/>
        <v>1.3951825472008414</v>
      </c>
      <c r="BT19" s="30">
        <f t="shared" si="44"/>
        <v>2.1168961391909078</v>
      </c>
      <c r="BU19" s="30">
        <f t="shared" si="45"/>
        <v>0.85038175731529986</v>
      </c>
      <c r="BV19" s="30">
        <f t="shared" si="46"/>
        <v>5.9723618163491525E-2</v>
      </c>
      <c r="BW19" s="30">
        <f t="shared" si="47"/>
        <v>0</v>
      </c>
      <c r="BX19" s="30">
        <f t="shared" si="48"/>
        <v>0.60681096330972006</v>
      </c>
      <c r="BY19" s="30">
        <f t="shared" si="68"/>
        <v>14.999704018991462</v>
      </c>
    </row>
    <row r="20" spans="2:77" ht="15" customHeight="1" x14ac:dyDescent="0.25">
      <c r="C20" s="26">
        <v>7</v>
      </c>
      <c r="D20" s="77">
        <f t="shared" si="73"/>
        <v>0.3431613332088983</v>
      </c>
      <c r="E20" s="77">
        <f t="shared" si="74"/>
        <v>0.2654525865026422</v>
      </c>
      <c r="F20" s="78">
        <f t="shared" si="75"/>
        <v>3.6417819638841727E-2</v>
      </c>
      <c r="G20" s="78">
        <f t="shared" si="76"/>
        <v>8.3247118867970545E-3</v>
      </c>
      <c r="H20" s="77">
        <f t="shared" si="49"/>
        <v>0.16068795115001908</v>
      </c>
      <c r="I20" s="77">
        <f t="shared" si="50"/>
        <v>0.13882360737750951</v>
      </c>
      <c r="J20" s="78">
        <f t="shared" si="51"/>
        <v>8.6296592236413377E-3</v>
      </c>
      <c r="K20" s="78">
        <f t="shared" si="52"/>
        <v>6.0607423421327341E-4</v>
      </c>
      <c r="L20" s="77">
        <f t="shared" si="53"/>
        <v>0</v>
      </c>
      <c r="M20" s="77">
        <f t="shared" si="54"/>
        <v>3.7896256777437624E-2</v>
      </c>
      <c r="N20" s="39" t="str">
        <f t="shared" si="6"/>
        <v>OK</v>
      </c>
      <c r="O20" s="37"/>
      <c r="Q20" s="28">
        <f t="shared" si="7"/>
        <v>4.5707868201541133E-3</v>
      </c>
      <c r="R20" s="28">
        <f t="shared" si="8"/>
        <v>2.9659466270151474E-3</v>
      </c>
      <c r="S20" s="28">
        <f t="shared" si="9"/>
        <v>3.5106678425287258E-4</v>
      </c>
      <c r="T20" s="28">
        <f t="shared" si="10"/>
        <v>6.4614806842079803E-5</v>
      </c>
      <c r="U20" s="28">
        <f t="shared" si="11"/>
        <v>1.9262756854493042E-3</v>
      </c>
      <c r="V20" s="28">
        <f t="shared" si="12"/>
        <v>1.395989671558808E-3</v>
      </c>
      <c r="W20" s="28">
        <f t="shared" si="13"/>
        <v>7.4870710783838559E-5</v>
      </c>
      <c r="X20" s="28">
        <f t="shared" si="14"/>
        <v>4.2338081001921073E-6</v>
      </c>
      <c r="Y20" s="28">
        <f t="shared" si="15"/>
        <v>0</v>
      </c>
      <c r="Z20" s="28">
        <f t="shared" si="16"/>
        <v>2.3531474434285705E-4</v>
      </c>
      <c r="AA20" s="28">
        <f t="shared" si="55"/>
        <v>1.1589099658499216E-2</v>
      </c>
      <c r="AC20" s="30">
        <f t="shared" si="77"/>
        <v>1.6790900057050095</v>
      </c>
      <c r="AD20" s="30">
        <f t="shared" si="78"/>
        <v>3.1546422751297882</v>
      </c>
      <c r="AE20" s="30">
        <f t="shared" si="19"/>
        <v>3.8934666543124705</v>
      </c>
      <c r="AF20" s="30">
        <f t="shared" si="20"/>
        <v>0.89000353287031242</v>
      </c>
      <c r="AG20" s="30">
        <f t="shared" si="21"/>
        <v>1.4854320186677763</v>
      </c>
      <c r="AH20" s="30">
        <f t="shared" si="22"/>
        <v>2.2538307346642212</v>
      </c>
      <c r="AI20" s="30">
        <f t="shared" si="23"/>
        <v>0.92260576713637166</v>
      </c>
      <c r="AJ20" s="30">
        <f t="shared" si="24"/>
        <v>6.4796021407897711E-2</v>
      </c>
      <c r="AK20" s="30">
        <f t="shared" si="25"/>
        <v>0</v>
      </c>
      <c r="AL20" s="30">
        <f t="shared" si="26"/>
        <v>0.7010807503825961</v>
      </c>
      <c r="AM20" s="30">
        <f t="shared" si="56"/>
        <v>15.044947760276443</v>
      </c>
      <c r="AO20" s="26">
        <v>7</v>
      </c>
      <c r="AP20" s="28">
        <f t="shared" si="57"/>
        <v>0.33141131012394554</v>
      </c>
      <c r="AQ20" s="28">
        <f t="shared" si="58"/>
        <v>0.2563633514475151</v>
      </c>
      <c r="AR20" s="28">
        <f t="shared" si="59"/>
        <v>3.5170854494317276E-2</v>
      </c>
      <c r="AS20" s="28">
        <f t="shared" si="60"/>
        <v>8.0396694085820009E-3</v>
      </c>
      <c r="AT20" s="28">
        <f t="shared" si="61"/>
        <v>0.16926985359430569</v>
      </c>
      <c r="AU20" s="28">
        <f t="shared" si="62"/>
        <v>0.14623779523012248</v>
      </c>
      <c r="AV20" s="28">
        <f t="shared" si="63"/>
        <v>9.2264884391437298E-3</v>
      </c>
      <c r="AW20" s="28">
        <f t="shared" si="64"/>
        <v>6.4799046756241476E-4</v>
      </c>
      <c r="AX20" s="28">
        <f t="shared" si="65"/>
        <v>0</v>
      </c>
      <c r="AY20" s="28">
        <f t="shared" si="66"/>
        <v>4.3632686794505895E-2</v>
      </c>
      <c r="AZ20" s="39" t="str">
        <f t="shared" si="28"/>
        <v>OK</v>
      </c>
      <c r="BC20" s="28">
        <f t="shared" si="29"/>
        <v>4.4142806947378363E-3</v>
      </c>
      <c r="BD20" s="28">
        <f t="shared" si="30"/>
        <v>2.8643910670973554E-3</v>
      </c>
      <c r="BE20" s="28">
        <f t="shared" si="31"/>
        <v>3.3904607439970191E-4</v>
      </c>
      <c r="BF20" s="28">
        <f t="shared" si="32"/>
        <v>6.2402362144640573E-5</v>
      </c>
      <c r="BG20" s="28">
        <f t="shared" si="33"/>
        <v>2.0291527829231137E-3</v>
      </c>
      <c r="BH20" s="28">
        <f t="shared" si="34"/>
        <v>1.4705456484619213E-3</v>
      </c>
      <c r="BI20" s="28">
        <f t="shared" si="35"/>
        <v>8.0048786351273271E-5</v>
      </c>
      <c r="BJ20" s="28">
        <f t="shared" si="36"/>
        <v>4.5266192415756366E-6</v>
      </c>
      <c r="BK20" s="28">
        <f t="shared" si="37"/>
        <v>0</v>
      </c>
      <c r="BL20" s="28">
        <f t="shared" si="38"/>
        <v>2.7093479438723993E-4</v>
      </c>
      <c r="BM20" s="28">
        <f t="shared" si="67"/>
        <v>1.1535328829744659E-2</v>
      </c>
      <c r="BO20" s="30">
        <f t="shared" si="39"/>
        <v>1.6215970878862727</v>
      </c>
      <c r="BP20" s="30">
        <f t="shared" si="40"/>
        <v>3.0466256777732954</v>
      </c>
      <c r="BQ20" s="30">
        <f t="shared" si="41"/>
        <v>3.7601523247495412</v>
      </c>
      <c r="BR20" s="30">
        <f t="shared" si="42"/>
        <v>0.85952934756765276</v>
      </c>
      <c r="BS20" s="30">
        <f t="shared" si="43"/>
        <v>1.5647648658451303</v>
      </c>
      <c r="BT20" s="30">
        <f t="shared" si="44"/>
        <v>2.3742016483039459</v>
      </c>
      <c r="BU20" s="30">
        <f t="shared" si="45"/>
        <v>0.98641339405974837</v>
      </c>
      <c r="BV20" s="30">
        <f t="shared" si="46"/>
        <v>6.9277329142345398E-2</v>
      </c>
      <c r="BW20" s="30">
        <f t="shared" si="47"/>
        <v>0</v>
      </c>
      <c r="BX20" s="30">
        <f t="shared" si="48"/>
        <v>0.80720470569835912</v>
      </c>
      <c r="BY20" s="30">
        <f t="shared" si="68"/>
        <v>15.089766381026292</v>
      </c>
    </row>
    <row r="21" spans="2:77" ht="15" customHeight="1" x14ac:dyDescent="0.25">
      <c r="C21" s="26">
        <v>8</v>
      </c>
      <c r="D21" s="77">
        <f t="shared" si="73"/>
        <v>0.31966128703899283</v>
      </c>
      <c r="E21" s="77">
        <f t="shared" si="74"/>
        <v>0.24727411639238805</v>
      </c>
      <c r="F21" s="78">
        <f t="shared" si="75"/>
        <v>3.3923889349792825E-2</v>
      </c>
      <c r="G21" s="78">
        <f t="shared" si="76"/>
        <v>7.754626930366949E-3</v>
      </c>
      <c r="H21" s="77">
        <f t="shared" si="49"/>
        <v>0.17785175603859232</v>
      </c>
      <c r="I21" s="77">
        <f t="shared" si="50"/>
        <v>0.15365198308273542</v>
      </c>
      <c r="J21" s="78">
        <f t="shared" si="51"/>
        <v>9.8233176546461201E-3</v>
      </c>
      <c r="K21" s="78">
        <f t="shared" si="52"/>
        <v>6.8990670091155612E-4</v>
      </c>
      <c r="L21" s="77">
        <f t="shared" si="53"/>
        <v>0</v>
      </c>
      <c r="M21" s="77">
        <f t="shared" si="54"/>
        <v>4.9369116811574174E-2</v>
      </c>
      <c r="N21" s="39" t="str">
        <f t="shared" si="6"/>
        <v>OK</v>
      </c>
      <c r="O21" s="37"/>
      <c r="Q21" s="28">
        <f t="shared" si="7"/>
        <v>4.2577745693215601E-3</v>
      </c>
      <c r="R21" s="28">
        <f t="shared" si="8"/>
        <v>2.762835507179563E-3</v>
      </c>
      <c r="S21" s="28">
        <f t="shared" si="9"/>
        <v>3.2702536454653125E-4</v>
      </c>
      <c r="T21" s="28">
        <f t="shared" si="10"/>
        <v>6.0189917447201369E-5</v>
      </c>
      <c r="U21" s="28">
        <f t="shared" si="11"/>
        <v>2.1320298803969239E-3</v>
      </c>
      <c r="V21" s="28">
        <f t="shared" si="12"/>
        <v>1.5451016253650344E-3</v>
      </c>
      <c r="W21" s="28">
        <f t="shared" si="13"/>
        <v>8.5226861918707983E-5</v>
      </c>
      <c r="X21" s="28">
        <f t="shared" si="14"/>
        <v>4.819430382959166E-6</v>
      </c>
      <c r="Y21" s="28">
        <f t="shared" si="15"/>
        <v>0</v>
      </c>
      <c r="Z21" s="28">
        <f t="shared" si="16"/>
        <v>3.0655484443162283E-4</v>
      </c>
      <c r="AA21" s="28">
        <f t="shared" si="55"/>
        <v>1.1481558000990103E-2</v>
      </c>
      <c r="AC21" s="30">
        <f t="shared" si="77"/>
        <v>1.5641041700675362</v>
      </c>
      <c r="AD21" s="30">
        <f t="shared" si="78"/>
        <v>2.9386090804168026</v>
      </c>
      <c r="AE21" s="30">
        <f t="shared" si="19"/>
        <v>3.6268379951866114</v>
      </c>
      <c r="AF21" s="30">
        <f t="shared" si="20"/>
        <v>0.82905516226499332</v>
      </c>
      <c r="AG21" s="30">
        <f t="shared" si="21"/>
        <v>1.6440977130224845</v>
      </c>
      <c r="AH21" s="30">
        <f t="shared" si="22"/>
        <v>2.4945725619436701</v>
      </c>
      <c r="AI21" s="30">
        <f t="shared" si="23"/>
        <v>1.0502210209831249</v>
      </c>
      <c r="AJ21" s="30">
        <f t="shared" si="24"/>
        <v>7.3758636876793085E-2</v>
      </c>
      <c r="AK21" s="30">
        <f t="shared" si="25"/>
        <v>0</v>
      </c>
      <c r="AL21" s="30">
        <f t="shared" si="26"/>
        <v>0.91332866101412225</v>
      </c>
      <c r="AM21" s="30">
        <f t="shared" si="56"/>
        <v>15.134585001776136</v>
      </c>
      <c r="AO21" s="26">
        <v>8</v>
      </c>
      <c r="AP21" s="28">
        <f t="shared" si="57"/>
        <v>0.30871591779546148</v>
      </c>
      <c r="AQ21" s="28">
        <f t="shared" si="58"/>
        <v>0.23880732163800017</v>
      </c>
      <c r="AR21" s="28">
        <f t="shared" si="59"/>
        <v>3.2762317679511439E-2</v>
      </c>
      <c r="AS21" s="28">
        <f t="shared" si="60"/>
        <v>7.4891044584876922E-3</v>
      </c>
      <c r="AT21" s="28">
        <f t="shared" si="61"/>
        <v>0.18535159715900346</v>
      </c>
      <c r="AU21" s="28">
        <f t="shared" si="62"/>
        <v>0.16013134255954914</v>
      </c>
      <c r="AV21" s="28">
        <f t="shared" si="63"/>
        <v>1.034795408935121E-2</v>
      </c>
      <c r="AW21" s="28">
        <f t="shared" si="64"/>
        <v>7.2675272427864097E-4</v>
      </c>
      <c r="AX21" s="28">
        <f t="shared" si="65"/>
        <v>0</v>
      </c>
      <c r="AY21" s="28">
        <f t="shared" si="66"/>
        <v>5.5667691896357008E-2</v>
      </c>
      <c r="AZ21" s="39" t="str">
        <f t="shared" si="28"/>
        <v>OK</v>
      </c>
      <c r="BC21" s="28">
        <f t="shared" si="29"/>
        <v>4.1119861466801366E-3</v>
      </c>
      <c r="BD21" s="28">
        <f t="shared" si="30"/>
        <v>2.6682345779731106E-3</v>
      </c>
      <c r="BE21" s="28">
        <f t="shared" si="31"/>
        <v>3.1582784544711777E-4</v>
      </c>
      <c r="BF21" s="28">
        <f t="shared" si="32"/>
        <v>5.8128983271218634E-5</v>
      </c>
      <c r="BG21" s="28">
        <f t="shared" si="33"/>
        <v>2.2219355733352404E-3</v>
      </c>
      <c r="BH21" s="28">
        <f t="shared" si="34"/>
        <v>1.6102571063298231E-3</v>
      </c>
      <c r="BI21" s="28">
        <f t="shared" si="35"/>
        <v>8.977859469882284E-5</v>
      </c>
      <c r="BJ21" s="28">
        <f t="shared" si="36"/>
        <v>5.07682293222985E-6</v>
      </c>
      <c r="BK21" s="28">
        <f t="shared" si="37"/>
        <v>0</v>
      </c>
      <c r="BL21" s="28">
        <f t="shared" si="38"/>
        <v>3.4566550368497664E-4</v>
      </c>
      <c r="BM21" s="28">
        <f t="shared" si="67"/>
        <v>1.1426891154352676E-2</v>
      </c>
      <c r="BO21" s="30">
        <f t="shared" si="39"/>
        <v>1.5105484272520227</v>
      </c>
      <c r="BP21" s="30">
        <f t="shared" si="40"/>
        <v>2.8379895723572219</v>
      </c>
      <c r="BQ21" s="30">
        <f t="shared" si="41"/>
        <v>3.5026531700190149</v>
      </c>
      <c r="BR21" s="30">
        <f t="shared" si="42"/>
        <v>0.80066788097015451</v>
      </c>
      <c r="BS21" s="30">
        <f t="shared" si="43"/>
        <v>1.7134277658077059</v>
      </c>
      <c r="BT21" s="30">
        <f t="shared" si="44"/>
        <v>2.5997663384608654</v>
      </c>
      <c r="BU21" s="30">
        <f t="shared" si="45"/>
        <v>1.1063104432609769</v>
      </c>
      <c r="BV21" s="30">
        <f t="shared" si="46"/>
        <v>7.7697883233287079E-2</v>
      </c>
      <c r="BW21" s="30">
        <f t="shared" si="47"/>
        <v>0</v>
      </c>
      <c r="BX21" s="30">
        <f t="shared" si="48"/>
        <v>1.0298523000826045</v>
      </c>
      <c r="BY21" s="30">
        <f t="shared" si="68"/>
        <v>15.178913781443855</v>
      </c>
    </row>
    <row r="22" spans="2:77" ht="15" customHeight="1" x14ac:dyDescent="0.25">
      <c r="C22" s="26">
        <v>9</v>
      </c>
      <c r="D22" s="77">
        <f t="shared" si="73"/>
        <v>0.29777054855193019</v>
      </c>
      <c r="E22" s="77">
        <f t="shared" si="74"/>
        <v>0.23034052688361228</v>
      </c>
      <c r="F22" s="78">
        <f t="shared" si="75"/>
        <v>3.1600746009230053E-2</v>
      </c>
      <c r="G22" s="78">
        <f t="shared" si="76"/>
        <v>7.2235819866084362E-3</v>
      </c>
      <c r="H22" s="77">
        <f t="shared" si="49"/>
        <v>0.19285143827941462</v>
      </c>
      <c r="I22" s="77">
        <f t="shared" si="50"/>
        <v>0.16661070203636288</v>
      </c>
      <c r="J22" s="78">
        <f t="shared" si="51"/>
        <v>1.0872590524056298E-2</v>
      </c>
      <c r="K22" s="78">
        <f t="shared" si="52"/>
        <v>7.6359874764572592E-4</v>
      </c>
      <c r="L22" s="77">
        <f t="shared" si="53"/>
        <v>0</v>
      </c>
      <c r="M22" s="77">
        <f t="shared" si="54"/>
        <v>6.1966266981139842E-2</v>
      </c>
      <c r="N22" s="39" t="str">
        <f t="shared" si="6"/>
        <v>OK</v>
      </c>
      <c r="O22" s="37"/>
      <c r="Q22" s="28">
        <f t="shared" si="7"/>
        <v>3.9661977240387138E-3</v>
      </c>
      <c r="R22" s="28">
        <f t="shared" si="8"/>
        <v>2.5736336487666577E-3</v>
      </c>
      <c r="S22" s="28">
        <f t="shared" si="9"/>
        <v>3.046303263477043E-4</v>
      </c>
      <c r="T22" s="28">
        <f t="shared" si="10"/>
        <v>5.6068049095235912E-5</v>
      </c>
      <c r="U22" s="28">
        <f t="shared" si="11"/>
        <v>2.3118412662735573E-3</v>
      </c>
      <c r="V22" s="28">
        <f t="shared" si="12"/>
        <v>1.6754125872946121E-3</v>
      </c>
      <c r="W22" s="28">
        <f t="shared" si="13"/>
        <v>9.4330327478937712E-5</v>
      </c>
      <c r="X22" s="28">
        <f t="shared" si="14"/>
        <v>5.3342154815005332E-6</v>
      </c>
      <c r="Y22" s="28">
        <f t="shared" si="15"/>
        <v>0</v>
      </c>
      <c r="Z22" s="28">
        <f t="shared" si="16"/>
        <v>3.8477616293833039E-4</v>
      </c>
      <c r="AA22" s="28">
        <f t="shared" si="55"/>
        <v>1.1372224307715249E-2</v>
      </c>
      <c r="AC22" s="30">
        <f t="shared" si="77"/>
        <v>1.4569926844365095</v>
      </c>
      <c r="AD22" s="30">
        <f t="shared" si="78"/>
        <v>2.7373700642976413</v>
      </c>
      <c r="AE22" s="30">
        <f t="shared" si="19"/>
        <v>3.3784683448514188</v>
      </c>
      <c r="AF22" s="30">
        <f t="shared" si="20"/>
        <v>0.7722805996753157</v>
      </c>
      <c r="AG22" s="30">
        <f t="shared" si="21"/>
        <v>1.7827578185929276</v>
      </c>
      <c r="AH22" s="30">
        <f t="shared" si="22"/>
        <v>2.7049601149780615</v>
      </c>
      <c r="AI22" s="30">
        <f t="shared" si="23"/>
        <v>1.162399865538829</v>
      </c>
      <c r="AJ22" s="30">
        <f t="shared" si="24"/>
        <v>8.1637129589781102E-2</v>
      </c>
      <c r="AK22" s="30">
        <f t="shared" si="25"/>
        <v>0</v>
      </c>
      <c r="AL22" s="30">
        <f t="shared" si="26"/>
        <v>1.146375939151087</v>
      </c>
      <c r="AM22" s="30">
        <f t="shared" si="56"/>
        <v>15.22324256111157</v>
      </c>
      <c r="AO22" s="26">
        <v>9</v>
      </c>
      <c r="AP22" s="28">
        <f t="shared" si="57"/>
        <v>0.28757472961514358</v>
      </c>
      <c r="AQ22" s="28">
        <f t="shared" si="58"/>
        <v>0.2224535470686835</v>
      </c>
      <c r="AR22" s="28">
        <f t="shared" si="59"/>
        <v>3.0518719978971716E-2</v>
      </c>
      <c r="AS22" s="28">
        <f t="shared" si="60"/>
        <v>6.9762427706629455E-3</v>
      </c>
      <c r="AT22" s="28">
        <f t="shared" si="61"/>
        <v>0.19936067153847828</v>
      </c>
      <c r="AU22" s="28">
        <f t="shared" si="62"/>
        <v>0.17223424279232935</v>
      </c>
      <c r="AV22" s="28">
        <f t="shared" si="63"/>
        <v>1.1331077430871073E-2</v>
      </c>
      <c r="AW22" s="28">
        <f t="shared" si="64"/>
        <v>7.957989879730982E-4</v>
      </c>
      <c r="AX22" s="28">
        <f t="shared" si="65"/>
        <v>0</v>
      </c>
      <c r="AY22" s="28">
        <f t="shared" si="66"/>
        <v>6.8754969816886807E-2</v>
      </c>
      <c r="AZ22" s="39" t="str">
        <f t="shared" si="28"/>
        <v>OK</v>
      </c>
      <c r="BC22" s="28">
        <f t="shared" si="29"/>
        <v>3.8303930447027333E-3</v>
      </c>
      <c r="BD22" s="28">
        <f t="shared" si="30"/>
        <v>2.4855110899036198E-3</v>
      </c>
      <c r="BE22" s="28">
        <f t="shared" si="31"/>
        <v>2.9419962504027218E-4</v>
      </c>
      <c r="BF22" s="28">
        <f t="shared" si="32"/>
        <v>5.4148249842106643E-5</v>
      </c>
      <c r="BG22" s="28">
        <f t="shared" si="33"/>
        <v>2.3898718694900126E-3</v>
      </c>
      <c r="BH22" s="28">
        <f t="shared" si="34"/>
        <v>1.7319620817301748E-3</v>
      </c>
      <c r="BI22" s="28">
        <f t="shared" si="35"/>
        <v>9.8308148585044043E-5</v>
      </c>
      <c r="BJ22" s="28">
        <f t="shared" si="36"/>
        <v>5.5591543266621771E-6</v>
      </c>
      <c r="BK22" s="28">
        <f t="shared" si="37"/>
        <v>0</v>
      </c>
      <c r="BL22" s="28">
        <f t="shared" si="38"/>
        <v>4.2693024379110005E-4</v>
      </c>
      <c r="BM22" s="28">
        <f t="shared" si="67"/>
        <v>1.1316883507411727E-2</v>
      </c>
      <c r="BO22" s="30">
        <f t="shared" si="39"/>
        <v>1.4071044947717528</v>
      </c>
      <c r="BP22" s="30">
        <f t="shared" si="40"/>
        <v>2.6436410851414256</v>
      </c>
      <c r="BQ22" s="30">
        <f t="shared" si="41"/>
        <v>3.2627878260919787</v>
      </c>
      <c r="BR22" s="30">
        <f t="shared" si="42"/>
        <v>0.7458373090242616</v>
      </c>
      <c r="BS22" s="30">
        <f t="shared" si="43"/>
        <v>1.842930491346489</v>
      </c>
      <c r="BT22" s="30">
        <f t="shared" si="44"/>
        <v>2.7962594928927107</v>
      </c>
      <c r="BU22" s="30">
        <f t="shared" si="45"/>
        <v>1.2114171735716877</v>
      </c>
      <c r="BV22" s="30">
        <f t="shared" si="46"/>
        <v>8.5079690490427573E-2</v>
      </c>
      <c r="BW22" s="30">
        <f t="shared" si="47"/>
        <v>0</v>
      </c>
      <c r="BX22" s="30">
        <f t="shared" si="48"/>
        <v>1.271966941612406</v>
      </c>
      <c r="BY22" s="30">
        <f t="shared" si="68"/>
        <v>15.267024504943141</v>
      </c>
    </row>
    <row r="23" spans="2:77" ht="15" customHeight="1" x14ac:dyDescent="0.25">
      <c r="C23" s="26">
        <v>10</v>
      </c>
      <c r="D23" s="77">
        <f t="shared" si="73"/>
        <v>0.27737891067835696</v>
      </c>
      <c r="E23" s="77">
        <f t="shared" si="74"/>
        <v>0.21456656725375473</v>
      </c>
      <c r="F23" s="78">
        <f t="shared" si="75"/>
        <v>2.9436693948713379E-2</v>
      </c>
      <c r="G23" s="78">
        <f t="shared" si="76"/>
        <v>6.7289035547174548E-3</v>
      </c>
      <c r="H23" s="77">
        <f t="shared" si="49"/>
        <v>0.20586990479754194</v>
      </c>
      <c r="I23" s="77">
        <f t="shared" si="50"/>
        <v>0.17785778354829582</v>
      </c>
      <c r="J23" s="78">
        <f t="shared" si="51"/>
        <v>1.1789564337685847E-2</v>
      </c>
      <c r="K23" s="78">
        <f t="shared" si="52"/>
        <v>8.2799922830047059E-4</v>
      </c>
      <c r="L23" s="77">
        <f t="shared" si="53"/>
        <v>0</v>
      </c>
      <c r="M23" s="77">
        <f t="shared" si="54"/>
        <v>7.5543672652633787E-2</v>
      </c>
      <c r="N23" s="39" t="str">
        <f t="shared" si="6"/>
        <v>OK</v>
      </c>
      <c r="O23" s="37"/>
      <c r="Q23" s="28">
        <f t="shared" si="7"/>
        <v>3.6945883653667524E-3</v>
      </c>
      <c r="R23" s="28">
        <f t="shared" si="8"/>
        <v>2.3973885310405829E-3</v>
      </c>
      <c r="S23" s="28">
        <f t="shared" si="9"/>
        <v>2.8376892373283995E-4</v>
      </c>
      <c r="T23" s="28">
        <f t="shared" si="10"/>
        <v>5.2228450588977373E-5</v>
      </c>
      <c r="U23" s="28">
        <f t="shared" si="11"/>
        <v>2.4679024727064678E-3</v>
      </c>
      <c r="V23" s="28">
        <f t="shared" si="12"/>
        <v>1.7885115761657375E-3</v>
      </c>
      <c r="W23" s="28">
        <f t="shared" si="13"/>
        <v>1.0228596969115038E-4</v>
      </c>
      <c r="X23" s="28">
        <f t="shared" si="14"/>
        <v>5.784093171823821E-6</v>
      </c>
      <c r="Y23" s="28">
        <f t="shared" si="15"/>
        <v>0</v>
      </c>
      <c r="Z23" s="28">
        <f t="shared" si="16"/>
        <v>4.6908432464386982E-4</v>
      </c>
      <c r="AA23" s="28">
        <f t="shared" si="55"/>
        <v>1.1261542707108203E-2</v>
      </c>
      <c r="AC23" s="30">
        <f t="shared" si="77"/>
        <v>1.3572163051069961</v>
      </c>
      <c r="AD23" s="30">
        <f t="shared" si="78"/>
        <v>2.5499121059852103</v>
      </c>
      <c r="AE23" s="30">
        <f t="shared" si="19"/>
        <v>3.1471073073325386</v>
      </c>
      <c r="AF23" s="30">
        <f t="shared" si="20"/>
        <v>0.71939401837320738</v>
      </c>
      <c r="AG23" s="30">
        <f t="shared" si="21"/>
        <v>1.9031031641000504</v>
      </c>
      <c r="AH23" s="30">
        <f t="shared" si="22"/>
        <v>2.8875588708073594</v>
      </c>
      <c r="AI23" s="30">
        <f t="shared" si="23"/>
        <v>1.2604344816045463</v>
      </c>
      <c r="AJ23" s="30">
        <f t="shared" si="24"/>
        <v>8.8522251391074044E-2</v>
      </c>
      <c r="AK23" s="30">
        <f t="shared" si="25"/>
        <v>0</v>
      </c>
      <c r="AL23" s="30">
        <f t="shared" si="26"/>
        <v>1.3975579440737251</v>
      </c>
      <c r="AM23" s="30">
        <f t="shared" si="56"/>
        <v>15.310806448774708</v>
      </c>
      <c r="AO23" s="26">
        <v>10</v>
      </c>
      <c r="AP23" s="28">
        <f t="shared" si="57"/>
        <v>0.2678813120611907</v>
      </c>
      <c r="AQ23" s="28">
        <f t="shared" si="58"/>
        <v>0.2072196960462229</v>
      </c>
      <c r="AR23" s="28">
        <f t="shared" si="59"/>
        <v>2.842876619004741E-2</v>
      </c>
      <c r="AS23" s="28">
        <f t="shared" si="60"/>
        <v>6.4985023863660648E-3</v>
      </c>
      <c r="AT23" s="28">
        <f t="shared" si="61"/>
        <v>0.21147311172551941</v>
      </c>
      <c r="AU23" s="28">
        <f t="shared" si="62"/>
        <v>0.18269857835000608</v>
      </c>
      <c r="AV23" s="28">
        <f t="shared" si="63"/>
        <v>1.2187492530399392E-2</v>
      </c>
      <c r="AW23" s="28">
        <f t="shared" si="64"/>
        <v>8.5594633703566002E-4</v>
      </c>
      <c r="AX23" s="28">
        <f t="shared" si="65"/>
        <v>0</v>
      </c>
      <c r="AY23" s="28">
        <f t="shared" si="66"/>
        <v>8.2756594373212714E-2</v>
      </c>
      <c r="AZ23" s="39" t="str">
        <f t="shared" si="28"/>
        <v>OK</v>
      </c>
      <c r="BC23" s="28">
        <f t="shared" si="29"/>
        <v>3.5680837321771185E-3</v>
      </c>
      <c r="BD23" s="28">
        <f t="shared" si="30"/>
        <v>2.3153006969599877E-3</v>
      </c>
      <c r="BE23" s="28">
        <f t="shared" si="31"/>
        <v>2.7405252773485809E-4</v>
      </c>
      <c r="BF23" s="28">
        <f t="shared" si="32"/>
        <v>5.0440121191917299E-5</v>
      </c>
      <c r="BG23" s="28">
        <f t="shared" si="33"/>
        <v>2.5350719224919551E-3</v>
      </c>
      <c r="BH23" s="28">
        <f t="shared" si="34"/>
        <v>1.8371898930095475E-3</v>
      </c>
      <c r="BI23" s="28">
        <f t="shared" si="35"/>
        <v>1.0573838488592097E-4</v>
      </c>
      <c r="BJ23" s="28">
        <f t="shared" si="36"/>
        <v>5.979321229148492E-6</v>
      </c>
      <c r="BK23" s="28">
        <f t="shared" si="37"/>
        <v>0</v>
      </c>
      <c r="BL23" s="28">
        <f t="shared" si="38"/>
        <v>5.1387256957822439E-4</v>
      </c>
      <c r="BM23" s="28">
        <f t="shared" si="67"/>
        <v>1.1205729169258679E-2</v>
      </c>
      <c r="BO23" s="30">
        <f t="shared" si="39"/>
        <v>1.3107445107263231</v>
      </c>
      <c r="BP23" s="30">
        <f t="shared" si="40"/>
        <v>2.4626017851231339</v>
      </c>
      <c r="BQ23" s="30">
        <f t="shared" si="41"/>
        <v>3.0393487112046054</v>
      </c>
      <c r="BR23" s="30">
        <f t="shared" si="42"/>
        <v>0.69476159185819431</v>
      </c>
      <c r="BS23" s="30">
        <f t="shared" si="43"/>
        <v>1.9549003456464644</v>
      </c>
      <c r="BT23" s="30">
        <f t="shared" si="44"/>
        <v>2.9661502019966464</v>
      </c>
      <c r="BU23" s="30">
        <f t="shared" si="45"/>
        <v>1.3029773950602594</v>
      </c>
      <c r="BV23" s="30">
        <f t="shared" si="46"/>
        <v>9.1510105607059328E-2</v>
      </c>
      <c r="BW23" s="30">
        <f t="shared" si="47"/>
        <v>0</v>
      </c>
      <c r="BX23" s="30">
        <f t="shared" si="48"/>
        <v>1.5309969959044352</v>
      </c>
      <c r="BY23" s="30">
        <f t="shared" si="68"/>
        <v>15.353991643127118</v>
      </c>
    </row>
    <row r="24" spans="2:77" ht="15" customHeight="1" x14ac:dyDescent="0.25">
      <c r="C24" s="26">
        <v>11</v>
      </c>
      <c r="D24" s="77">
        <f t="shared" si="73"/>
        <v>0.2583837134440245</v>
      </c>
      <c r="E24" s="77">
        <f t="shared" si="74"/>
        <v>0.19987282483869107</v>
      </c>
      <c r="F24" s="78">
        <f t="shared" si="75"/>
        <v>2.7420838431381437E-2</v>
      </c>
      <c r="G24" s="78">
        <f t="shared" si="76"/>
        <v>6.2681012180146748E-3</v>
      </c>
      <c r="H24" s="77">
        <f t="shared" si="49"/>
        <v>0.21707631865349689</v>
      </c>
      <c r="I24" s="77">
        <f t="shared" si="50"/>
        <v>0.18753937315171634</v>
      </c>
      <c r="J24" s="78">
        <f t="shared" si="51"/>
        <v>1.2585420723112939E-2</v>
      </c>
      <c r="K24" s="78">
        <f t="shared" si="52"/>
        <v>8.8389344577084945E-4</v>
      </c>
      <c r="L24" s="77">
        <f t="shared" si="53"/>
        <v>0</v>
      </c>
      <c r="M24" s="77">
        <f t="shared" si="54"/>
        <v>8.996951609379164E-2</v>
      </c>
      <c r="N24" s="39" t="str">
        <f t="shared" si="6"/>
        <v>OK</v>
      </c>
      <c r="O24" s="37"/>
      <c r="Q24" s="28">
        <f t="shared" si="7"/>
        <v>3.4415790989874855E-3</v>
      </c>
      <c r="R24" s="28">
        <f t="shared" si="8"/>
        <v>2.2332128628793925E-3</v>
      </c>
      <c r="S24" s="28">
        <f t="shared" si="9"/>
        <v>2.6433613173687618E-4</v>
      </c>
      <c r="T24" s="28">
        <f t="shared" si="10"/>
        <v>4.8651791794857225E-5</v>
      </c>
      <c r="U24" s="28">
        <f t="shared" si="11"/>
        <v>2.6022413722774427E-3</v>
      </c>
      <c r="V24" s="28">
        <f t="shared" si="12"/>
        <v>1.8858682098533575E-3</v>
      </c>
      <c r="W24" s="28">
        <f t="shared" si="13"/>
        <v>1.0919080008069155E-4</v>
      </c>
      <c r="X24" s="28">
        <f t="shared" si="14"/>
        <v>6.1745492864731621E-6</v>
      </c>
      <c r="Y24" s="28">
        <f t="shared" si="15"/>
        <v>0</v>
      </c>
      <c r="Z24" s="28">
        <f t="shared" si="16"/>
        <v>5.5866081451257891E-4</v>
      </c>
      <c r="AA24" s="28">
        <f t="shared" si="55"/>
        <v>1.1149915631409156E-2</v>
      </c>
      <c r="AC24" s="30">
        <f t="shared" si="77"/>
        <v>1.2642727163456502</v>
      </c>
      <c r="AD24" s="30">
        <f t="shared" si="78"/>
        <v>2.3752914642610579</v>
      </c>
      <c r="AE24" s="30">
        <f t="shared" si="19"/>
        <v>2.9315901150766721</v>
      </c>
      <c r="AF24" s="30">
        <f t="shared" si="20"/>
        <v>0.67012916534318123</v>
      </c>
      <c r="AG24" s="30">
        <f t="shared" si="21"/>
        <v>2.0066975271928786</v>
      </c>
      <c r="AH24" s="30">
        <f t="shared" si="22"/>
        <v>3.0447415331859333</v>
      </c>
      <c r="AI24" s="30">
        <f t="shared" si="23"/>
        <v>1.3455203085159728</v>
      </c>
      <c r="AJ24" s="30">
        <f t="shared" si="24"/>
        <v>9.4497959823044611E-2</v>
      </c>
      <c r="AK24" s="30">
        <f t="shared" si="25"/>
        <v>0</v>
      </c>
      <c r="AL24" s="30">
        <f t="shared" si="26"/>
        <v>1.6644360477351454</v>
      </c>
      <c r="AM24" s="30">
        <f t="shared" si="56"/>
        <v>15.397176837479535</v>
      </c>
      <c r="AO24" s="26">
        <v>11</v>
      </c>
      <c r="AP24" s="28">
        <f t="shared" si="57"/>
        <v>0.24953652029043294</v>
      </c>
      <c r="AQ24" s="28">
        <f t="shared" si="58"/>
        <v>0.19302907503754521</v>
      </c>
      <c r="AR24" s="28">
        <f t="shared" si="59"/>
        <v>2.6481934617351325E-2</v>
      </c>
      <c r="AS24" s="28">
        <f t="shared" si="60"/>
        <v>6.0534781620841319E-3</v>
      </c>
      <c r="AT24" s="28">
        <f t="shared" si="61"/>
        <v>0.22185170082576544</v>
      </c>
      <c r="AU24" s="28">
        <f t="shared" si="62"/>
        <v>0.19166498291284678</v>
      </c>
      <c r="AV24" s="28">
        <f t="shared" si="63"/>
        <v>1.2927960914485776E-2</v>
      </c>
      <c r="AW24" s="28">
        <f t="shared" si="64"/>
        <v>9.0795057002030031E-4</v>
      </c>
      <c r="AX24" s="28">
        <f t="shared" si="65"/>
        <v>0</v>
      </c>
      <c r="AY24" s="28">
        <f t="shared" si="66"/>
        <v>9.7546396669468433E-2</v>
      </c>
      <c r="AZ24" s="39" t="str">
        <f t="shared" si="28"/>
        <v>OK</v>
      </c>
      <c r="BC24" s="28">
        <f t="shared" si="29"/>
        <v>3.3237376350799619E-3</v>
      </c>
      <c r="BD24" s="28">
        <f t="shared" si="30"/>
        <v>2.1567464893312029E-3</v>
      </c>
      <c r="BE24" s="28">
        <f t="shared" si="31"/>
        <v>2.5528512467541139E-4</v>
      </c>
      <c r="BF24" s="28">
        <f t="shared" si="32"/>
        <v>4.698592906094049E-5</v>
      </c>
      <c r="BG24" s="28">
        <f t="shared" si="33"/>
        <v>2.6594871240673886E-3</v>
      </c>
      <c r="BH24" s="28">
        <f t="shared" si="34"/>
        <v>1.9273547316648728E-3</v>
      </c>
      <c r="BI24" s="28">
        <f t="shared" si="35"/>
        <v>1.1216267034062688E-4</v>
      </c>
      <c r="BJ24" s="28">
        <f t="shared" si="36"/>
        <v>6.342603365932365E-6</v>
      </c>
      <c r="BK24" s="28">
        <f t="shared" si="37"/>
        <v>0</v>
      </c>
      <c r="BL24" s="28">
        <f t="shared" si="38"/>
        <v>6.0570904215292108E-4</v>
      </c>
      <c r="BM24" s="28">
        <f t="shared" si="67"/>
        <v>1.109381134973926E-2</v>
      </c>
      <c r="BO24" s="30">
        <f t="shared" si="39"/>
        <v>1.2209833589351686</v>
      </c>
      <c r="BP24" s="30">
        <f t="shared" si="40"/>
        <v>2.2939602452755876</v>
      </c>
      <c r="BQ24" s="30">
        <f t="shared" si="41"/>
        <v>2.8312109400523071</v>
      </c>
      <c r="BR24" s="30">
        <f t="shared" si="42"/>
        <v>0.64718359309862639</v>
      </c>
      <c r="BS24" s="30">
        <f t="shared" si="43"/>
        <v>2.0508421287594296</v>
      </c>
      <c r="BT24" s="30">
        <f t="shared" si="44"/>
        <v>3.1117216834249404</v>
      </c>
      <c r="BU24" s="30">
        <f t="shared" si="45"/>
        <v>1.3821416336281855</v>
      </c>
      <c r="BV24" s="30">
        <f t="shared" si="46"/>
        <v>9.7069931786022565E-2</v>
      </c>
      <c r="BW24" s="30">
        <f t="shared" si="47"/>
        <v>0</v>
      </c>
      <c r="BX24" s="30">
        <f t="shared" si="48"/>
        <v>1.8046083383851661</v>
      </c>
      <c r="BY24" s="30">
        <f t="shared" si="68"/>
        <v>15.439721853345432</v>
      </c>
    </row>
    <row r="25" spans="2:77" ht="15" customHeight="1" x14ac:dyDescent="0.25">
      <c r="C25" s="26">
        <v>12</v>
      </c>
      <c r="D25" s="77">
        <f t="shared" si="73"/>
        <v>0.24068932713684141</v>
      </c>
      <c r="E25" s="77">
        <f t="shared" si="74"/>
        <v>0.18618532523639936</v>
      </c>
      <c r="F25" s="78">
        <f t="shared" si="75"/>
        <v>2.5543030803321213E-2</v>
      </c>
      <c r="G25" s="78">
        <f t="shared" si="76"/>
        <v>5.8388551061535881E-3</v>
      </c>
      <c r="H25" s="77">
        <f t="shared" si="49"/>
        <v>0.22662708299803397</v>
      </c>
      <c r="I25" s="77">
        <f t="shared" si="50"/>
        <v>0.19579059267397719</v>
      </c>
      <c r="J25" s="78">
        <f t="shared" si="51"/>
        <v>1.3270501105858612E-2</v>
      </c>
      <c r="K25" s="78">
        <f t="shared" si="52"/>
        <v>9.3200769426975128E-4</v>
      </c>
      <c r="L25" s="77">
        <f t="shared" si="53"/>
        <v>0</v>
      </c>
      <c r="M25" s="77">
        <f t="shared" si="54"/>
        <v>0.10512327724514524</v>
      </c>
      <c r="N25" s="39" t="str">
        <f t="shared" si="6"/>
        <v>OK</v>
      </c>
      <c r="O25" s="37"/>
      <c r="Q25" s="28">
        <f t="shared" si="7"/>
        <v>3.2058961711724388E-3</v>
      </c>
      <c r="R25" s="28">
        <f t="shared" si="8"/>
        <v>2.0802801157830133E-3</v>
      </c>
      <c r="S25" s="28">
        <f t="shared" si="9"/>
        <v>2.4623411761394654E-4</v>
      </c>
      <c r="T25" s="28">
        <f t="shared" si="10"/>
        <v>4.5320066327023741E-5</v>
      </c>
      <c r="U25" s="28">
        <f t="shared" si="11"/>
        <v>2.7167328758573349E-3</v>
      </c>
      <c r="V25" s="28">
        <f t="shared" si="12"/>
        <v>1.9688412534763877E-3</v>
      </c>
      <c r="W25" s="28">
        <f t="shared" si="13"/>
        <v>1.1513454060056223E-4</v>
      </c>
      <c r="X25" s="28">
        <f t="shared" si="14"/>
        <v>6.5106574453915688E-6</v>
      </c>
      <c r="Y25" s="28">
        <f t="shared" si="15"/>
        <v>0</v>
      </c>
      <c r="Z25" s="28">
        <f t="shared" si="16"/>
        <v>6.5275726979326326E-4</v>
      </c>
      <c r="AA25" s="28">
        <f t="shared" si="55"/>
        <v>1.1037707068069362E-2</v>
      </c>
      <c r="AC25" s="30">
        <f t="shared" si="77"/>
        <v>1.1776940015246871</v>
      </c>
      <c r="AD25" s="30">
        <f t="shared" si="78"/>
        <v>2.2126290262901178</v>
      </c>
      <c r="AE25" s="30">
        <f t="shared" si="19"/>
        <v>2.7308317650279426</v>
      </c>
      <c r="AF25" s="30">
        <f t="shared" si="20"/>
        <v>0.62423802085407154</v>
      </c>
      <c r="AG25" s="30">
        <f t="shared" si="21"/>
        <v>2.0949867303259802</v>
      </c>
      <c r="AH25" s="30">
        <f t="shared" si="22"/>
        <v>3.178701833663947</v>
      </c>
      <c r="AI25" s="30">
        <f t="shared" si="23"/>
        <v>1.4187629587403983</v>
      </c>
      <c r="AJ25" s="30">
        <f t="shared" si="24"/>
        <v>9.9641903749000532E-2</v>
      </c>
      <c r="AK25" s="30">
        <f t="shared" si="25"/>
        <v>0</v>
      </c>
      <c r="AL25" s="30">
        <f t="shared" si="26"/>
        <v>1.944780629035187</v>
      </c>
      <c r="AM25" s="30">
        <f t="shared" si="56"/>
        <v>15.482266869211331</v>
      </c>
      <c r="AO25" s="26">
        <v>12</v>
      </c>
      <c r="AP25" s="28">
        <f t="shared" si="57"/>
        <v>0.23244799900201324</v>
      </c>
      <c r="AQ25" s="28">
        <f t="shared" si="58"/>
        <v>0.17981024256274802</v>
      </c>
      <c r="AR25" s="28">
        <f t="shared" si="59"/>
        <v>2.4668424102175252E-2</v>
      </c>
      <c r="AS25" s="28">
        <f t="shared" si="60"/>
        <v>5.638929661041639E-3</v>
      </c>
      <c r="AT25" s="28">
        <f t="shared" si="61"/>
        <v>0.23064691957087036</v>
      </c>
      <c r="AU25" s="28">
        <f t="shared" si="62"/>
        <v>0.19926346173550502</v>
      </c>
      <c r="AV25" s="28">
        <f t="shared" si="63"/>
        <v>1.3562433983618269E-2</v>
      </c>
      <c r="AW25" s="28">
        <f t="shared" si="64"/>
        <v>9.5251058908223064E-4</v>
      </c>
      <c r="AX25" s="28">
        <f t="shared" si="65"/>
        <v>0</v>
      </c>
      <c r="AY25" s="28">
        <f t="shared" si="66"/>
        <v>0.11300907879294629</v>
      </c>
      <c r="AZ25" s="39" t="str">
        <f t="shared" si="28"/>
        <v>OK</v>
      </c>
      <c r="BC25" s="28">
        <f t="shared" si="29"/>
        <v>3.0961246136750015E-3</v>
      </c>
      <c r="BD25" s="28">
        <f t="shared" si="30"/>
        <v>2.0090502392842561E-3</v>
      </c>
      <c r="BE25" s="28">
        <f t="shared" si="31"/>
        <v>2.3780293296032598E-4</v>
      </c>
      <c r="BF25" s="28">
        <f t="shared" si="32"/>
        <v>4.3768283611370423E-5</v>
      </c>
      <c r="BG25" s="28">
        <f t="shared" si="33"/>
        <v>2.7649213890241085E-3</v>
      </c>
      <c r="BH25" s="28">
        <f t="shared" si="34"/>
        <v>2.003763911316458E-3</v>
      </c>
      <c r="BI25" s="28">
        <f t="shared" si="35"/>
        <v>1.1766734305458708E-4</v>
      </c>
      <c r="BJ25" s="28">
        <f t="shared" si="36"/>
        <v>6.6538830062787445E-6</v>
      </c>
      <c r="BK25" s="28">
        <f t="shared" si="37"/>
        <v>0</v>
      </c>
      <c r="BL25" s="28">
        <f t="shared" si="38"/>
        <v>7.0172372540014297E-4</v>
      </c>
      <c r="BM25" s="28">
        <f t="shared" si="67"/>
        <v>1.0981476321332527E-2</v>
      </c>
      <c r="BO25" s="30">
        <f t="shared" si="39"/>
        <v>1.1373691444799638</v>
      </c>
      <c r="BP25" s="30">
        <f t="shared" si="40"/>
        <v>2.136867454045849</v>
      </c>
      <c r="BQ25" s="30">
        <f t="shared" si="41"/>
        <v>2.6373266606499164</v>
      </c>
      <c r="BR25" s="30">
        <f t="shared" si="42"/>
        <v>0.60286378533938567</v>
      </c>
      <c r="BS25" s="30">
        <f t="shared" si="43"/>
        <v>2.1321469150963255</v>
      </c>
      <c r="BT25" s="30">
        <f t="shared" si="44"/>
        <v>3.2350846000838605</v>
      </c>
      <c r="BU25" s="30">
        <f t="shared" si="45"/>
        <v>1.4499738037642564</v>
      </c>
      <c r="BV25" s="30">
        <f t="shared" si="46"/>
        <v>0.10183388937749005</v>
      </c>
      <c r="BW25" s="30">
        <f t="shared" si="47"/>
        <v>0</v>
      </c>
      <c r="BX25" s="30">
        <f t="shared" si="48"/>
        <v>2.0906679576695062</v>
      </c>
      <c r="BY25" s="30">
        <f t="shared" si="68"/>
        <v>15.524134210506555</v>
      </c>
    </row>
    <row r="26" spans="2:77" ht="15" customHeight="1" x14ac:dyDescent="0.25">
      <c r="C26" s="26">
        <v>13</v>
      </c>
      <c r="D26" s="77">
        <f t="shared" si="73"/>
        <v>0.22420667086718504</v>
      </c>
      <c r="E26" s="77">
        <f t="shared" si="74"/>
        <v>0.17343515988909672</v>
      </c>
      <c r="F26" s="78">
        <f t="shared" si="75"/>
        <v>2.3793817401029291E-2</v>
      </c>
      <c r="G26" s="78">
        <f t="shared" si="76"/>
        <v>5.4390042159296889E-3</v>
      </c>
      <c r="H26" s="77">
        <f t="shared" si="49"/>
        <v>0.23466675614370677</v>
      </c>
      <c r="I26" s="77">
        <f t="shared" si="50"/>
        <v>0.20273633079703282</v>
      </c>
      <c r="J26" s="78">
        <f t="shared" si="51"/>
        <v>1.3854366861377924E-2</v>
      </c>
      <c r="K26" s="78">
        <f t="shared" si="52"/>
        <v>9.7301348389470989E-4</v>
      </c>
      <c r="L26" s="77">
        <f t="shared" si="53"/>
        <v>0</v>
      </c>
      <c r="M26" s="77">
        <f t="shared" si="54"/>
        <v>0.12089488034074734</v>
      </c>
      <c r="N26" s="39" t="str">
        <f t="shared" si="6"/>
        <v>OK</v>
      </c>
      <c r="O26" s="37"/>
      <c r="Q26" s="28">
        <f t="shared" si="7"/>
        <v>2.9863530561775637E-3</v>
      </c>
      <c r="R26" s="28">
        <f t="shared" si="8"/>
        <v>1.9378203627854994E-3</v>
      </c>
      <c r="S26" s="28">
        <f t="shared" si="9"/>
        <v>2.2937174830670536E-4</v>
      </c>
      <c r="T26" s="28">
        <f t="shared" si="10"/>
        <v>4.2216500895717099E-5</v>
      </c>
      <c r="U26" s="28">
        <f t="shared" si="11"/>
        <v>2.8131099021908826E-3</v>
      </c>
      <c r="V26" s="28">
        <f t="shared" si="12"/>
        <v>2.0386865691565275E-3</v>
      </c>
      <c r="W26" s="28">
        <f t="shared" si="13"/>
        <v>1.2020014550861191E-4</v>
      </c>
      <c r="X26" s="28">
        <f t="shared" si="14"/>
        <v>6.7971085671659202E-6</v>
      </c>
      <c r="Y26" s="28">
        <f t="shared" si="15"/>
        <v>0</v>
      </c>
      <c r="Z26" s="28">
        <f t="shared" si="16"/>
        <v>7.5069018100702267E-4</v>
      </c>
      <c r="AA26" s="28">
        <f t="shared" si="55"/>
        <v>1.0925245574595694E-2</v>
      </c>
      <c r="AC26" s="30">
        <f t="shared" si="77"/>
        <v>1.0970442874352404</v>
      </c>
      <c r="AD26" s="30">
        <f t="shared" si="78"/>
        <v>2.0611058818015806</v>
      </c>
      <c r="AE26" s="30">
        <f t="shared" si="19"/>
        <v>2.5438215562718902</v>
      </c>
      <c r="AF26" s="30">
        <f t="shared" si="20"/>
        <v>0.5814895498246998</v>
      </c>
      <c r="AG26" s="30">
        <f t="shared" si="21"/>
        <v>2.1693070998666708</v>
      </c>
      <c r="AH26" s="30">
        <f t="shared" si="22"/>
        <v>3.2914673665037735</v>
      </c>
      <c r="AI26" s="30">
        <f t="shared" si="23"/>
        <v>1.4811846487881142</v>
      </c>
      <c r="AJ26" s="30">
        <f t="shared" si="24"/>
        <v>0.10402587500597957</v>
      </c>
      <c r="AK26" s="30">
        <f t="shared" si="25"/>
        <v>0</v>
      </c>
      <c r="AL26" s="30">
        <f t="shared" si="26"/>
        <v>2.2365552863038261</v>
      </c>
      <c r="AM26" s="30">
        <f t="shared" si="56"/>
        <v>15.566001551801774</v>
      </c>
      <c r="AO26" s="26">
        <v>13</v>
      </c>
      <c r="AP26" s="28">
        <f t="shared" si="57"/>
        <v>0.21652971748244537</v>
      </c>
      <c r="AQ26" s="28">
        <f t="shared" si="58"/>
        <v>0.16749664952901833</v>
      </c>
      <c r="AR26" s="28">
        <f t="shared" si="59"/>
        <v>2.2979104679386339E-2</v>
      </c>
      <c r="AS26" s="28">
        <f t="shared" si="60"/>
        <v>5.2527698739112498E-3</v>
      </c>
      <c r="AT26" s="28">
        <f t="shared" si="61"/>
        <v>0.23799782933341113</v>
      </c>
      <c r="AU26" s="28">
        <f t="shared" si="62"/>
        <v>0.20561415451264881</v>
      </c>
      <c r="AV26" s="28">
        <f t="shared" si="63"/>
        <v>1.4100111058700283E-2</v>
      </c>
      <c r="AW26" s="28">
        <f t="shared" si="64"/>
        <v>9.9027247667121242E-4</v>
      </c>
      <c r="AX26" s="28">
        <f t="shared" si="65"/>
        <v>0</v>
      </c>
      <c r="AY26" s="28">
        <f t="shared" si="66"/>
        <v>0.12903939105380763</v>
      </c>
      <c r="AZ26" s="39" t="str">
        <f t="shared" si="28"/>
        <v>OK</v>
      </c>
      <c r="BC26" s="28">
        <f t="shared" si="29"/>
        <v>2.8840987694787037E-3</v>
      </c>
      <c r="BD26" s="28">
        <f t="shared" si="30"/>
        <v>1.871468382554206E-3</v>
      </c>
      <c r="BE26" s="28">
        <f t="shared" si="31"/>
        <v>2.2151793997568598E-4</v>
      </c>
      <c r="BF26" s="28">
        <f t="shared" si="32"/>
        <v>4.0770985879639683E-5</v>
      </c>
      <c r="BG26" s="28">
        <f t="shared" si="33"/>
        <v>2.8530417405512403E-3</v>
      </c>
      <c r="BH26" s="28">
        <f t="shared" si="34"/>
        <v>2.0676255389719582E-3</v>
      </c>
      <c r="BI26" s="28">
        <f t="shared" si="35"/>
        <v>1.223322161092822E-4</v>
      </c>
      <c r="BJ26" s="28">
        <f t="shared" si="36"/>
        <v>6.917673440729907E-6</v>
      </c>
      <c r="BK26" s="28">
        <f t="shared" si="37"/>
        <v>0</v>
      </c>
      <c r="BL26" s="28">
        <f t="shared" si="38"/>
        <v>8.0126307709797598E-4</v>
      </c>
      <c r="BM26" s="28">
        <f t="shared" si="67"/>
        <v>1.0869036324059424E-2</v>
      </c>
      <c r="BO26" s="30">
        <f t="shared" si="39"/>
        <v>1.0594809186779197</v>
      </c>
      <c r="BP26" s="30">
        <f t="shared" si="40"/>
        <v>1.9905325410780272</v>
      </c>
      <c r="BQ26" s="30">
        <f t="shared" si="41"/>
        <v>2.4567197790095903</v>
      </c>
      <c r="BR26" s="30">
        <f t="shared" si="42"/>
        <v>0.56157904426100991</v>
      </c>
      <c r="BS26" s="30">
        <f t="shared" si="43"/>
        <v>2.2001002161961773</v>
      </c>
      <c r="BT26" s="30">
        <f t="shared" si="44"/>
        <v>3.3381894454190899</v>
      </c>
      <c r="BU26" s="30">
        <f t="shared" si="45"/>
        <v>1.5074574143532693</v>
      </c>
      <c r="BV26" s="30">
        <f t="shared" si="46"/>
        <v>0.10587105172245334</v>
      </c>
      <c r="BW26" s="30">
        <f t="shared" si="47"/>
        <v>0</v>
      </c>
      <c r="BX26" s="30">
        <f t="shared" si="48"/>
        <v>2.3872287344954413</v>
      </c>
      <c r="BY26" s="30">
        <f t="shared" si="68"/>
        <v>15.607159145212977</v>
      </c>
    </row>
    <row r="27" spans="2:77" ht="15" customHeight="1" x14ac:dyDescent="0.25">
      <c r="C27" s="26">
        <v>14</v>
      </c>
      <c r="D27" s="77">
        <f t="shared" si="73"/>
        <v>0.20885276409770573</v>
      </c>
      <c r="E27" s="77">
        <f t="shared" si="74"/>
        <v>0.16155813916893991</v>
      </c>
      <c r="F27" s="78">
        <f t="shared" si="75"/>
        <v>2.216439195774339E-2</v>
      </c>
      <c r="G27" s="78">
        <f t="shared" si="76"/>
        <v>5.0665355318928115E-3</v>
      </c>
      <c r="H27" s="77">
        <f t="shared" si="49"/>
        <v>0.24132890252311551</v>
      </c>
      <c r="I27" s="77">
        <f t="shared" si="50"/>
        <v>0.20849197822826476</v>
      </c>
      <c r="J27" s="78">
        <f t="shared" si="51"/>
        <v>1.4345855256022642E-2</v>
      </c>
      <c r="K27" s="78">
        <f t="shared" si="52"/>
        <v>1.0075314694477152E-3</v>
      </c>
      <c r="L27" s="77">
        <f t="shared" si="53"/>
        <v>0</v>
      </c>
      <c r="M27" s="77">
        <f t="shared" si="54"/>
        <v>0.13718390176686793</v>
      </c>
      <c r="N27" s="39" t="str">
        <f t="shared" si="6"/>
        <v>OK</v>
      </c>
      <c r="O27" s="37"/>
      <c r="Q27" s="28">
        <f t="shared" si="7"/>
        <v>2.7818444827798446E-3</v>
      </c>
      <c r="R27" s="28">
        <f t="shared" si="8"/>
        <v>1.8051164023229122E-3</v>
      </c>
      <c r="S27" s="28">
        <f t="shared" si="9"/>
        <v>2.1366413164466657E-4</v>
      </c>
      <c r="T27" s="28">
        <f t="shared" si="10"/>
        <v>3.9325470863562273E-5</v>
      </c>
      <c r="U27" s="28">
        <f t="shared" si="11"/>
        <v>2.892973578911598E-3</v>
      </c>
      <c r="V27" s="28">
        <f t="shared" si="12"/>
        <v>2.0965645087873881E-3</v>
      </c>
      <c r="W27" s="28">
        <f t="shared" si="13"/>
        <v>1.2446428670995248E-4</v>
      </c>
      <c r="X27" s="28">
        <f t="shared" si="14"/>
        <v>7.0382383142938955E-6</v>
      </c>
      <c r="Y27" s="28">
        <f t="shared" si="15"/>
        <v>0</v>
      </c>
      <c r="Z27" s="28">
        <f t="shared" si="16"/>
        <v>8.518359731889294E-4</v>
      </c>
      <c r="AA27" s="28">
        <f t="shared" si="55"/>
        <v>1.0812827073523146E-2</v>
      </c>
      <c r="AC27" s="30">
        <f t="shared" si="77"/>
        <v>1.0219175499205992</v>
      </c>
      <c r="AD27" s="30">
        <f t="shared" si="78"/>
        <v>1.9199592003544734</v>
      </c>
      <c r="AE27" s="30">
        <f t="shared" si="19"/>
        <v>2.3696180017472912</v>
      </c>
      <c r="AF27" s="30">
        <f t="shared" si="20"/>
        <v>0.54166853869732001</v>
      </c>
      <c r="AG27" s="30">
        <f t="shared" si="21"/>
        <v>2.2308933325256848</v>
      </c>
      <c r="AH27" s="30">
        <f t="shared" si="22"/>
        <v>3.3849115243344059</v>
      </c>
      <c r="AI27" s="30">
        <f t="shared" si="23"/>
        <v>1.5337301799184242</v>
      </c>
      <c r="AJ27" s="30">
        <f t="shared" si="24"/>
        <v>0.10771622843892716</v>
      </c>
      <c r="AK27" s="30">
        <f t="shared" si="25"/>
        <v>0</v>
      </c>
      <c r="AL27" s="30">
        <f t="shared" si="26"/>
        <v>2.5379021826870565</v>
      </c>
      <c r="AM27" s="30">
        <f t="shared" si="56"/>
        <v>15.648316738624182</v>
      </c>
      <c r="AO27" s="26">
        <v>14</v>
      </c>
      <c r="AP27" s="28">
        <f t="shared" si="57"/>
        <v>0.20170153649127151</v>
      </c>
      <c r="AQ27" s="28">
        <f t="shared" si="58"/>
        <v>0.15602630419485947</v>
      </c>
      <c r="AR27" s="28">
        <f t="shared" si="59"/>
        <v>2.1405471613390695E-2</v>
      </c>
      <c r="AS27" s="28">
        <f t="shared" si="60"/>
        <v>4.8930547119420565E-3</v>
      </c>
      <c r="AT27" s="28">
        <f t="shared" si="61"/>
        <v>0.24403289324916666</v>
      </c>
      <c r="AU27" s="28">
        <f t="shared" si="62"/>
        <v>0.21082804477351119</v>
      </c>
      <c r="AV27" s="28">
        <f t="shared" si="63"/>
        <v>1.4549493362297279E-2</v>
      </c>
      <c r="AW27" s="28">
        <f t="shared" si="64"/>
        <v>1.0218332867175011E-3</v>
      </c>
      <c r="AX27" s="28">
        <f t="shared" si="65"/>
        <v>0</v>
      </c>
      <c r="AY27" s="28">
        <f t="shared" si="66"/>
        <v>0.145541368316844</v>
      </c>
      <c r="AZ27" s="39" t="str">
        <f t="shared" si="28"/>
        <v>OK</v>
      </c>
      <c r="BC27" s="28">
        <f t="shared" si="29"/>
        <v>2.6865926763313779E-3</v>
      </c>
      <c r="BD27" s="28">
        <f t="shared" si="30"/>
        <v>1.7433082749328443E-3</v>
      </c>
      <c r="BE27" s="28">
        <f t="shared" si="31"/>
        <v>2.0634816030321322E-4</v>
      </c>
      <c r="BF27" s="28">
        <f t="shared" si="32"/>
        <v>3.7978946224108772E-5</v>
      </c>
      <c r="BG27" s="28">
        <f t="shared" si="33"/>
        <v>2.9253881535700921E-3</v>
      </c>
      <c r="BH27" s="28">
        <f t="shared" si="34"/>
        <v>2.1200556485930981E-3</v>
      </c>
      <c r="BI27" s="28">
        <f t="shared" si="35"/>
        <v>1.2623104590221449E-4</v>
      </c>
      <c r="BJ27" s="28">
        <f t="shared" si="36"/>
        <v>7.1381454649136318E-6</v>
      </c>
      <c r="BK27" s="28">
        <f t="shared" si="37"/>
        <v>0</v>
      </c>
      <c r="BL27" s="28">
        <f t="shared" si="38"/>
        <v>9.0373120696126557E-4</v>
      </c>
      <c r="BM27" s="28">
        <f t="shared" si="67"/>
        <v>1.0756772258283129E-2</v>
      </c>
      <c r="BO27" s="30">
        <f t="shared" si="39"/>
        <v>0.98692655985128419</v>
      </c>
      <c r="BP27" s="30">
        <f t="shared" si="40"/>
        <v>1.8542187956434348</v>
      </c>
      <c r="BQ27" s="30">
        <f t="shared" si="41"/>
        <v>2.2884810450782802</v>
      </c>
      <c r="BR27" s="30">
        <f t="shared" si="42"/>
        <v>0.52312152533025247</v>
      </c>
      <c r="BS27" s="30">
        <f t="shared" si="43"/>
        <v>2.2558895713470211</v>
      </c>
      <c r="BT27" s="30">
        <f t="shared" si="44"/>
        <v>3.4228380605868431</v>
      </c>
      <c r="BU27" s="30">
        <f t="shared" si="45"/>
        <v>1.5555013398667812</v>
      </c>
      <c r="BV27" s="30">
        <f t="shared" si="46"/>
        <v>0.10924525047232181</v>
      </c>
      <c r="BW27" s="30">
        <f t="shared" si="47"/>
        <v>0</v>
      </c>
      <c r="BX27" s="30">
        <f t="shared" si="48"/>
        <v>2.6925153138616138</v>
      </c>
      <c r="BY27" s="30">
        <f t="shared" si="68"/>
        <v>15.688737462037833</v>
      </c>
    </row>
    <row r="28" spans="2:77" ht="15" customHeight="1" x14ac:dyDescent="0.25">
      <c r="C28" s="26">
        <v>15</v>
      </c>
      <c r="D28" s="77">
        <f t="shared" si="73"/>
        <v>0.19455030888483729</v>
      </c>
      <c r="E28" s="77">
        <f t="shared" si="74"/>
        <v>0.150494469220779</v>
      </c>
      <c r="F28" s="78">
        <f t="shared" si="75"/>
        <v>2.0646551269038003E-2</v>
      </c>
      <c r="G28" s="78">
        <f t="shared" si="76"/>
        <v>4.7195738919913015E-3</v>
      </c>
      <c r="H28" s="77">
        <f t="shared" si="49"/>
        <v>0.24673688397521784</v>
      </c>
      <c r="I28" s="77">
        <f t="shared" si="50"/>
        <v>0.21316411131875765</v>
      </c>
      <c r="J28" s="78">
        <f t="shared" si="51"/>
        <v>1.4753131468571917E-2</v>
      </c>
      <c r="K28" s="78">
        <f t="shared" si="52"/>
        <v>1.036135103987287E-3</v>
      </c>
      <c r="L28" s="77">
        <f t="shared" si="53"/>
        <v>0</v>
      </c>
      <c r="M28" s="77">
        <f t="shared" si="54"/>
        <v>0.1538988348668201</v>
      </c>
      <c r="N28" s="39" t="str">
        <f t="shared" si="6"/>
        <v>OK</v>
      </c>
      <c r="O28" s="37"/>
      <c r="Q28" s="28">
        <f t="shared" si="7"/>
        <v>2.5913408698829111E-3</v>
      </c>
      <c r="R28" s="28">
        <f t="shared" si="8"/>
        <v>1.681500147542776E-3</v>
      </c>
      <c r="S28" s="28">
        <f t="shared" si="9"/>
        <v>1.9903218896175992E-4</v>
      </c>
      <c r="T28" s="28">
        <f t="shared" si="10"/>
        <v>3.6632421584655279E-5</v>
      </c>
      <c r="U28" s="28">
        <f t="shared" si="11"/>
        <v>2.9578027282285862E-3</v>
      </c>
      <c r="V28" s="28">
        <f t="shared" si="12"/>
        <v>2.1435467883988086E-3</v>
      </c>
      <c r="W28" s="28">
        <f t="shared" si="13"/>
        <v>1.2799780509447649E-4</v>
      </c>
      <c r="X28" s="28">
        <f t="shared" si="14"/>
        <v>7.2380526155333681E-6</v>
      </c>
      <c r="Y28" s="28">
        <f t="shared" si="15"/>
        <v>0</v>
      </c>
      <c r="Z28" s="28">
        <f t="shared" si="16"/>
        <v>9.5562644073360163E-4</v>
      </c>
      <c r="AA28" s="28">
        <f t="shared" si="55"/>
        <v>1.0700717443043108E-2</v>
      </c>
      <c r="AC28" s="30">
        <f t="shared" si="77"/>
        <v>0.95193556978196925</v>
      </c>
      <c r="AD28" s="30">
        <f t="shared" si="78"/>
        <v>1.788478390932396</v>
      </c>
      <c r="AE28" s="30">
        <f t="shared" si="19"/>
        <v>2.2073440884092697</v>
      </c>
      <c r="AF28" s="30">
        <f t="shared" si="20"/>
        <v>0.50457451196318504</v>
      </c>
      <c r="AG28" s="30">
        <f t="shared" si="21"/>
        <v>2.2808858101683578</v>
      </c>
      <c r="AH28" s="30">
        <f t="shared" si="22"/>
        <v>3.4607645968392813</v>
      </c>
      <c r="AI28" s="30">
        <f t="shared" si="23"/>
        <v>1.5772724998151384</v>
      </c>
      <c r="AJ28" s="30">
        <f t="shared" si="24"/>
        <v>0.11077427250571646</v>
      </c>
      <c r="AK28" s="30">
        <f t="shared" si="25"/>
        <v>0</v>
      </c>
      <c r="AL28" s="30">
        <f t="shared" si="26"/>
        <v>2.847128445036172</v>
      </c>
      <c r="AM28" s="30">
        <f t="shared" si="56"/>
        <v>15.729158185451485</v>
      </c>
      <c r="AO28" s="26">
        <v>15</v>
      </c>
      <c r="AP28" s="28">
        <f t="shared" si="57"/>
        <v>0.18788880480684156</v>
      </c>
      <c r="AQ28" s="28">
        <f t="shared" si="58"/>
        <v>0.14534146007791787</v>
      </c>
      <c r="AR28" s="28">
        <f t="shared" si="59"/>
        <v>1.993960258176216E-2</v>
      </c>
      <c r="AS28" s="28">
        <f t="shared" si="60"/>
        <v>4.5579732196093688E-3</v>
      </c>
      <c r="AT28" s="28">
        <f t="shared" si="61"/>
        <v>0.24887073973518437</v>
      </c>
      <c r="AU28" s="28">
        <f t="shared" si="62"/>
        <v>0.21500761951026648</v>
      </c>
      <c r="AV28" s="28">
        <f t="shared" si="63"/>
        <v>1.4918434216208665E-2</v>
      </c>
      <c r="AW28" s="28">
        <f t="shared" si="64"/>
        <v>1.0477445700844915E-3</v>
      </c>
      <c r="AX28" s="28">
        <f t="shared" si="65"/>
        <v>0</v>
      </c>
      <c r="AY28" s="28">
        <f t="shared" si="66"/>
        <v>0.16242762128212543</v>
      </c>
      <c r="AZ28" s="39" t="str">
        <f t="shared" si="28"/>
        <v>OK</v>
      </c>
      <c r="BC28" s="28">
        <f t="shared" si="29"/>
        <v>2.5026120065305521E-3</v>
      </c>
      <c r="BD28" s="28">
        <f t="shared" si="30"/>
        <v>1.6239247052100829E-3</v>
      </c>
      <c r="BE28" s="28">
        <f t="shared" si="31"/>
        <v>1.9221722297162099E-4</v>
      </c>
      <c r="BF28" s="28">
        <f t="shared" si="32"/>
        <v>3.5378108357542942E-5</v>
      </c>
      <c r="BG28" s="28">
        <f t="shared" si="33"/>
        <v>2.9833827075441605E-3</v>
      </c>
      <c r="BH28" s="28">
        <f t="shared" si="34"/>
        <v>2.1620848342211022E-3</v>
      </c>
      <c r="BI28" s="28">
        <f t="shared" si="35"/>
        <v>1.2943196765980461E-4</v>
      </c>
      <c r="BJ28" s="28">
        <f t="shared" si="36"/>
        <v>7.3191520070378651E-6</v>
      </c>
      <c r="BK28" s="28">
        <f t="shared" si="37"/>
        <v>0</v>
      </c>
      <c r="BL28" s="28">
        <f t="shared" si="38"/>
        <v>1.0085854758873662E-3</v>
      </c>
      <c r="BM28" s="28">
        <f t="shared" si="67"/>
        <v>1.064493618038927E-2</v>
      </c>
      <c r="BO28" s="30">
        <f t="shared" si="39"/>
        <v>0.91934079922395651</v>
      </c>
      <c r="BP28" s="30">
        <f t="shared" si="40"/>
        <v>1.7272399577328077</v>
      </c>
      <c r="BQ28" s="30">
        <f t="shared" si="41"/>
        <v>2.1317634751953256</v>
      </c>
      <c r="BR28" s="30">
        <f t="shared" si="42"/>
        <v>0.48729761742437894</v>
      </c>
      <c r="BS28" s="30">
        <f t="shared" si="43"/>
        <v>2.3006116057017993</v>
      </c>
      <c r="BT28" s="30">
        <f t="shared" si="44"/>
        <v>3.4906943436605773</v>
      </c>
      <c r="BU28" s="30">
        <f t="shared" si="45"/>
        <v>1.5949451870372879</v>
      </c>
      <c r="BV28" s="30">
        <f t="shared" si="46"/>
        <v>0.11201545249870065</v>
      </c>
      <c r="BW28" s="30">
        <f t="shared" si="47"/>
        <v>0</v>
      </c>
      <c r="BX28" s="30">
        <f t="shared" si="48"/>
        <v>3.0049109937193204</v>
      </c>
      <c r="BY28" s="30">
        <f t="shared" si="68"/>
        <v>15.768819432194155</v>
      </c>
    </row>
    <row r="29" spans="2:77" ht="15" customHeight="1" x14ac:dyDescent="0.25">
      <c r="C29" s="26">
        <v>16</v>
      </c>
      <c r="D29" s="77">
        <f t="shared" si="73"/>
        <v>0.1812273007288458</v>
      </c>
      <c r="E29" s="77">
        <f t="shared" si="74"/>
        <v>0.14018845093505672</v>
      </c>
      <c r="F29" s="78">
        <f t="shared" si="75"/>
        <v>1.9232653894486321E-2</v>
      </c>
      <c r="G29" s="78">
        <f t="shared" si="76"/>
        <v>4.3963725472274369E-3</v>
      </c>
      <c r="H29" s="77">
        <f t="shared" si="49"/>
        <v>0.25100459549515092</v>
      </c>
      <c r="I29" s="77">
        <f t="shared" si="50"/>
        <v>0.21685112770177534</v>
      </c>
      <c r="J29" s="78">
        <f t="shared" si="51"/>
        <v>1.5083736963845414E-2</v>
      </c>
      <c r="K29" s="78">
        <f t="shared" si="52"/>
        <v>1.0593540361816961E-3</v>
      </c>
      <c r="L29" s="77">
        <f t="shared" si="53"/>
        <v>0</v>
      </c>
      <c r="M29" s="77">
        <f t="shared" si="54"/>
        <v>0.17095640769743076</v>
      </c>
      <c r="N29" s="39" t="str">
        <f t="shared" si="6"/>
        <v>OK</v>
      </c>
      <c r="O29" s="37"/>
      <c r="Q29" s="28">
        <f t="shared" si="7"/>
        <v>2.4138831431781919E-3</v>
      </c>
      <c r="R29" s="28">
        <f t="shared" si="8"/>
        <v>1.566349262877389E-3</v>
      </c>
      <c r="S29" s="28">
        <f t="shared" si="9"/>
        <v>1.8540225698148209E-4</v>
      </c>
      <c r="T29" s="28">
        <f t="shared" si="10"/>
        <v>3.4123795130430619E-5</v>
      </c>
      <c r="U29" s="28">
        <f t="shared" si="11"/>
        <v>3.0089626868597345E-3</v>
      </c>
      <c r="V29" s="28">
        <f t="shared" si="12"/>
        <v>2.1806228800433963E-3</v>
      </c>
      <c r="W29" s="28">
        <f t="shared" si="13"/>
        <v>1.3086613022513272E-4</v>
      </c>
      <c r="X29" s="28">
        <f t="shared" si="14"/>
        <v>7.4002513985423622E-6</v>
      </c>
      <c r="Y29" s="28">
        <f t="shared" si="15"/>
        <v>0</v>
      </c>
      <c r="Z29" s="28">
        <f t="shared" si="16"/>
        <v>1.0615445110411306E-3</v>
      </c>
      <c r="AA29" s="28">
        <f t="shared" si="55"/>
        <v>1.0589154917735431E-2</v>
      </c>
      <c r="AC29" s="30">
        <f t="shared" si="77"/>
        <v>0.88674602866594365</v>
      </c>
      <c r="AD29" s="30">
        <f t="shared" si="78"/>
        <v>1.6660015245332189</v>
      </c>
      <c r="AE29" s="30">
        <f t="shared" si="19"/>
        <v>2.056182861981382</v>
      </c>
      <c r="AF29" s="30">
        <f t="shared" si="20"/>
        <v>0.47002072288557295</v>
      </c>
      <c r="AG29" s="30">
        <f t="shared" si="21"/>
        <v>2.3203374012352413</v>
      </c>
      <c r="AH29" s="30">
        <f t="shared" si="22"/>
        <v>3.5206240904818737</v>
      </c>
      <c r="AI29" s="30">
        <f t="shared" si="23"/>
        <v>1.6126178742594377</v>
      </c>
      <c r="AJ29" s="30">
        <f t="shared" si="24"/>
        <v>0.11325663249168484</v>
      </c>
      <c r="AK29" s="30">
        <f t="shared" si="25"/>
        <v>0</v>
      </c>
      <c r="AL29" s="30">
        <f t="shared" si="26"/>
        <v>3.1626935424024691</v>
      </c>
      <c r="AM29" s="30">
        <f t="shared" si="56"/>
        <v>15.808480678936826</v>
      </c>
      <c r="AO29" s="26">
        <v>16</v>
      </c>
      <c r="AP29" s="28">
        <f t="shared" si="57"/>
        <v>0.17502198340105893</v>
      </c>
      <c r="AQ29" s="28">
        <f t="shared" si="58"/>
        <v>0.13538832523520711</v>
      </c>
      <c r="AR29" s="28">
        <f t="shared" si="59"/>
        <v>1.8574117790980879E-2</v>
      </c>
      <c r="AS29" s="28">
        <f t="shared" si="60"/>
        <v>4.2458384575124724E-3</v>
      </c>
      <c r="AT29" s="28">
        <f t="shared" si="61"/>
        <v>0.2526208723966209</v>
      </c>
      <c r="AU29" s="28">
        <f t="shared" si="62"/>
        <v>0.21824748248990461</v>
      </c>
      <c r="AV29" s="28">
        <f t="shared" si="63"/>
        <v>1.521418571752812E-2</v>
      </c>
      <c r="AW29" s="28">
        <f t="shared" si="64"/>
        <v>1.0685156527001942E-3</v>
      </c>
      <c r="AX29" s="28">
        <f t="shared" si="65"/>
        <v>0</v>
      </c>
      <c r="AY29" s="28">
        <f t="shared" si="66"/>
        <v>0.17961867885848715</v>
      </c>
      <c r="AZ29" s="39" t="str">
        <f t="shared" si="28"/>
        <v>OK</v>
      </c>
      <c r="BC29" s="28">
        <f t="shared" si="29"/>
        <v>2.3312305249723517E-3</v>
      </c>
      <c r="BD29" s="28">
        <f t="shared" si="30"/>
        <v>1.512716646912745E-3</v>
      </c>
      <c r="BE29" s="28">
        <f t="shared" si="31"/>
        <v>1.7905398697342552E-4</v>
      </c>
      <c r="BF29" s="28">
        <f t="shared" si="32"/>
        <v>3.2955378581924326E-5</v>
      </c>
      <c r="BG29" s="28">
        <f t="shared" si="33"/>
        <v>3.0283380966149337E-3</v>
      </c>
      <c r="BH29" s="28">
        <f t="shared" si="34"/>
        <v>2.1946644173502271E-3</v>
      </c>
      <c r="BI29" s="28">
        <f t="shared" si="35"/>
        <v>1.3199790039774087E-4</v>
      </c>
      <c r="BJ29" s="28">
        <f t="shared" si="36"/>
        <v>7.4642510276921159E-6</v>
      </c>
      <c r="BK29" s="28">
        <f t="shared" si="37"/>
        <v>0</v>
      </c>
      <c r="BL29" s="28">
        <f t="shared" si="38"/>
        <v>1.1153324124600927E-3</v>
      </c>
      <c r="BM29" s="28">
        <f t="shared" si="67"/>
        <v>1.0533753615291134E-2</v>
      </c>
      <c r="BO29" s="30">
        <f t="shared" si="39"/>
        <v>0.85638338200676323</v>
      </c>
      <c r="BP29" s="30">
        <f t="shared" si="40"/>
        <v>1.6089567631383932</v>
      </c>
      <c r="BQ29" s="30">
        <f t="shared" si="41"/>
        <v>1.9857780880249352</v>
      </c>
      <c r="BR29" s="30">
        <f t="shared" si="42"/>
        <v>0.45392696811236333</v>
      </c>
      <c r="BS29" s="30">
        <f t="shared" si="43"/>
        <v>2.3352785928012172</v>
      </c>
      <c r="BT29" s="30">
        <f t="shared" si="44"/>
        <v>3.5432942068794624</v>
      </c>
      <c r="BU29" s="30">
        <f t="shared" si="45"/>
        <v>1.6265642850439683</v>
      </c>
      <c r="BV29" s="30">
        <f t="shared" si="46"/>
        <v>0.11423611036180768</v>
      </c>
      <c r="BW29" s="30">
        <f t="shared" si="47"/>
        <v>0</v>
      </c>
      <c r="BX29" s="30">
        <f t="shared" si="48"/>
        <v>3.322945558882012</v>
      </c>
      <c r="BY29" s="30">
        <f t="shared" si="68"/>
        <v>15.847363955250923</v>
      </c>
    </row>
    <row r="30" spans="2:77" ht="15" customHeight="1" x14ac:dyDescent="0.25">
      <c r="C30" s="26">
        <v>17</v>
      </c>
      <c r="D30" s="77">
        <f t="shared" si="73"/>
        <v>0.16881666607327206</v>
      </c>
      <c r="E30" s="77">
        <f t="shared" si="74"/>
        <v>0.1305881995353575</v>
      </c>
      <c r="F30" s="78">
        <f t="shared" si="75"/>
        <v>1.7915581687475434E-2</v>
      </c>
      <c r="G30" s="78">
        <f t="shared" si="76"/>
        <v>4.0953043677975079E-3</v>
      </c>
      <c r="H30" s="77">
        <f t="shared" si="49"/>
        <v>0.25423714929809094</v>
      </c>
      <c r="I30" s="77">
        <f t="shared" si="50"/>
        <v>0.21964383727803385</v>
      </c>
      <c r="J30" s="78">
        <f t="shared" si="51"/>
        <v>1.5344634471210827E-2</v>
      </c>
      <c r="K30" s="78">
        <f t="shared" si="52"/>
        <v>1.0776772692186925E-3</v>
      </c>
      <c r="L30" s="77">
        <f t="shared" si="53"/>
        <v>0</v>
      </c>
      <c r="M30" s="77">
        <f t="shared" si="54"/>
        <v>0.18828095001954356</v>
      </c>
      <c r="N30" s="39" t="str">
        <f t="shared" si="6"/>
        <v>OK</v>
      </c>
      <c r="O30" s="37"/>
      <c r="Q30" s="28">
        <f t="shared" si="7"/>
        <v>2.248577906766512E-3</v>
      </c>
      <c r="R30" s="28">
        <f t="shared" si="8"/>
        <v>1.4590840309481009E-3</v>
      </c>
      <c r="S30" s="28">
        <f t="shared" si="9"/>
        <v>1.7270571696536893E-4</v>
      </c>
      <c r="T30" s="28">
        <f t="shared" si="10"/>
        <v>3.1786962033418027E-5</v>
      </c>
      <c r="U30" s="28">
        <f t="shared" si="11"/>
        <v>3.0477135063701325E-3</v>
      </c>
      <c r="V30" s="28">
        <f t="shared" si="12"/>
        <v>2.2087059546570579E-3</v>
      </c>
      <c r="W30" s="28">
        <f t="shared" si="13"/>
        <v>1.3312967057034904E-4</v>
      </c>
      <c r="X30" s="28">
        <f t="shared" si="14"/>
        <v>7.5282506568418721E-6</v>
      </c>
      <c r="Y30" s="28">
        <f t="shared" si="15"/>
        <v>0</v>
      </c>
      <c r="Z30" s="28">
        <f t="shared" si="16"/>
        <v>1.169120313879055E-3</v>
      </c>
      <c r="AA30" s="28">
        <f t="shared" si="55"/>
        <v>1.0478352312846837E-2</v>
      </c>
      <c r="AC30" s="30">
        <f t="shared" si="77"/>
        <v>0.8260207353475828</v>
      </c>
      <c r="AD30" s="30">
        <f t="shared" si="78"/>
        <v>1.5519120017435675</v>
      </c>
      <c r="AE30" s="30">
        <f t="shared" si="19"/>
        <v>1.9153733140684881</v>
      </c>
      <c r="AF30" s="30">
        <f t="shared" si="20"/>
        <v>0.4378332133391537</v>
      </c>
      <c r="AG30" s="30">
        <f t="shared" si="21"/>
        <v>2.3502197843671939</v>
      </c>
      <c r="AH30" s="30">
        <f t="shared" si="22"/>
        <v>3.5659643232770506</v>
      </c>
      <c r="AI30" s="30">
        <f t="shared" si="23"/>
        <v>1.6405106958284992</v>
      </c>
      <c r="AJ30" s="30">
        <f t="shared" si="24"/>
        <v>0.11521558823193055</v>
      </c>
      <c r="AK30" s="30">
        <f t="shared" si="25"/>
        <v>0</v>
      </c>
      <c r="AL30" s="30">
        <f t="shared" si="26"/>
        <v>3.4831975753615558</v>
      </c>
      <c r="AM30" s="30">
        <f t="shared" si="56"/>
        <v>15.886247231565022</v>
      </c>
      <c r="AO30" s="26">
        <v>17</v>
      </c>
      <c r="AP30" s="28">
        <f t="shared" si="57"/>
        <v>0.16303629535103165</v>
      </c>
      <c r="AQ30" s="28">
        <f t="shared" si="58"/>
        <v>0.1261167914521257</v>
      </c>
      <c r="AR30" s="28">
        <f t="shared" si="59"/>
        <v>1.7302142823487666E-2</v>
      </c>
      <c r="AS30" s="28">
        <f t="shared" si="60"/>
        <v>3.9550790096210499E-3</v>
      </c>
      <c r="AT30" s="28">
        <f t="shared" si="61"/>
        <v>0.25538433004020911</v>
      </c>
      <c r="AU30" s="28">
        <f t="shared" si="62"/>
        <v>0.22063492446157865</v>
      </c>
      <c r="AV30" s="28">
        <f t="shared" si="63"/>
        <v>1.5443442137295161E-2</v>
      </c>
      <c r="AW30" s="28">
        <f t="shared" si="64"/>
        <v>1.0846166835112529E-3</v>
      </c>
      <c r="AX30" s="28">
        <f t="shared" si="65"/>
        <v>0</v>
      </c>
      <c r="AY30" s="28">
        <f t="shared" si="66"/>
        <v>0.19704237804114016</v>
      </c>
      <c r="AZ30" s="39" t="str">
        <f t="shared" si="28"/>
        <v>OK</v>
      </c>
      <c r="BC30" s="28">
        <f t="shared" si="29"/>
        <v>2.1715854260992988E-3</v>
      </c>
      <c r="BD30" s="28">
        <f t="shared" si="30"/>
        <v>1.4091242324876794E-3</v>
      </c>
      <c r="BE30" s="28">
        <f t="shared" si="31"/>
        <v>1.667921831115676E-4</v>
      </c>
      <c r="BF30" s="28">
        <f t="shared" si="32"/>
        <v>3.0698559869337919E-5</v>
      </c>
      <c r="BG30" s="28">
        <f t="shared" si="33"/>
        <v>3.0614655416319105E-3</v>
      </c>
      <c r="BH30" s="28">
        <f t="shared" si="34"/>
        <v>2.2186721808485476E-3</v>
      </c>
      <c r="BI30" s="28">
        <f t="shared" si="35"/>
        <v>1.339869234466109E-4</v>
      </c>
      <c r="BJ30" s="28">
        <f t="shared" si="36"/>
        <v>7.576726811715159E-6</v>
      </c>
      <c r="BK30" s="28">
        <f t="shared" si="37"/>
        <v>0</v>
      </c>
      <c r="BL30" s="28">
        <f t="shared" si="38"/>
        <v>1.2235239244279424E-3</v>
      </c>
      <c r="BM30" s="28">
        <f t="shared" si="67"/>
        <v>1.0423425698734612E-2</v>
      </c>
      <c r="BO30" s="30">
        <f t="shared" si="39"/>
        <v>0.79773735441353277</v>
      </c>
      <c r="BP30" s="30">
        <f t="shared" si="40"/>
        <v>1.4987737251324271</v>
      </c>
      <c r="BQ30" s="30">
        <f t="shared" si="41"/>
        <v>1.8497899324964533</v>
      </c>
      <c r="BR30" s="30">
        <f t="shared" si="42"/>
        <v>0.42284157568584507</v>
      </c>
      <c r="BS30" s="30">
        <f t="shared" si="43"/>
        <v>2.3608245558721244</v>
      </c>
      <c r="BT30" s="30">
        <f t="shared" si="44"/>
        <v>3.582054834085711</v>
      </c>
      <c r="BU30" s="30">
        <f t="shared" si="45"/>
        <v>1.6510743253072802</v>
      </c>
      <c r="BV30" s="30">
        <f t="shared" si="46"/>
        <v>0.11595748817038065</v>
      </c>
      <c r="BW30" s="30">
        <f t="shared" si="47"/>
        <v>0</v>
      </c>
      <c r="BX30" s="30">
        <f t="shared" si="48"/>
        <v>3.645283993761093</v>
      </c>
      <c r="BY30" s="30">
        <f t="shared" si="68"/>
        <v>15.924337784924848</v>
      </c>
    </row>
    <row r="31" spans="2:77" ht="15" customHeight="1" x14ac:dyDescent="0.25">
      <c r="C31" s="26">
        <v>18</v>
      </c>
      <c r="D31" s="77">
        <f t="shared" si="73"/>
        <v>0.1572559246287912</v>
      </c>
      <c r="E31" s="77">
        <f t="shared" si="74"/>
        <v>0.12164538336889391</v>
      </c>
      <c r="F31" s="78">
        <f t="shared" si="75"/>
        <v>1.6688703959499899E-2</v>
      </c>
      <c r="G31" s="78">
        <f t="shared" si="76"/>
        <v>3.8148536514445914E-3</v>
      </c>
      <c r="H31" s="77">
        <f t="shared" si="49"/>
        <v>0.25653151078232733</v>
      </c>
      <c r="I31" s="77">
        <f t="shared" si="50"/>
        <v>0.22162601164512344</v>
      </c>
      <c r="J31" s="78">
        <f t="shared" si="51"/>
        <v>1.5542249803379496E-2</v>
      </c>
      <c r="K31" s="78">
        <f t="shared" si="52"/>
        <v>1.0915560978038135E-3</v>
      </c>
      <c r="L31" s="77">
        <f t="shared" si="53"/>
        <v>0</v>
      </c>
      <c r="M31" s="77">
        <f t="shared" si="54"/>
        <v>0.20580380606273674</v>
      </c>
      <c r="N31" s="39" t="str">
        <f t="shared" si="6"/>
        <v>OK</v>
      </c>
      <c r="O31" s="37"/>
      <c r="Q31" s="28">
        <f t="shared" si="7"/>
        <v>2.0945929454320852E-3</v>
      </c>
      <c r="R31" s="28">
        <f t="shared" si="8"/>
        <v>1.3591644340272581E-3</v>
      </c>
      <c r="S31" s="28">
        <f t="shared" si="9"/>
        <v>1.608786492577663E-4</v>
      </c>
      <c r="T31" s="28">
        <f t="shared" si="10"/>
        <v>2.9610157705257815E-5</v>
      </c>
      <c r="U31" s="28">
        <f t="shared" si="11"/>
        <v>3.0752175768936894E-3</v>
      </c>
      <c r="V31" s="28">
        <f t="shared" si="12"/>
        <v>2.2286384070400373E-3</v>
      </c>
      <c r="W31" s="28">
        <f t="shared" si="13"/>
        <v>1.3484417632287276E-4</v>
      </c>
      <c r="X31" s="28">
        <f t="shared" si="14"/>
        <v>7.6252029665884467E-6</v>
      </c>
      <c r="Y31" s="28">
        <f t="shared" si="15"/>
        <v>0</v>
      </c>
      <c r="Z31" s="28">
        <f t="shared" si="16"/>
        <v>1.2779275349768294E-3</v>
      </c>
      <c r="AA31" s="28">
        <f t="shared" si="55"/>
        <v>1.0368499084622385E-2</v>
      </c>
      <c r="AC31" s="30">
        <f t="shared" si="77"/>
        <v>0.76945397347948274</v>
      </c>
      <c r="AD31" s="30">
        <f t="shared" si="78"/>
        <v>1.4456354485212868</v>
      </c>
      <c r="AE31" s="30">
        <f t="shared" si="19"/>
        <v>1.7842065509244187</v>
      </c>
      <c r="AF31" s="30">
        <f t="shared" si="20"/>
        <v>0.40784993803253639</v>
      </c>
      <c r="AG31" s="30">
        <f t="shared" si="21"/>
        <v>2.3714293273770557</v>
      </c>
      <c r="AH31" s="30">
        <f t="shared" si="22"/>
        <v>3.5981453448943719</v>
      </c>
      <c r="AI31" s="30">
        <f t="shared" si="23"/>
        <v>1.6616379547860611</v>
      </c>
      <c r="AJ31" s="30">
        <f t="shared" si="24"/>
        <v>0.11669938810883076</v>
      </c>
      <c r="AK31" s="30">
        <f t="shared" si="25"/>
        <v>0</v>
      </c>
      <c r="AL31" s="30">
        <f t="shared" si="26"/>
        <v>3.8073704121606298</v>
      </c>
      <c r="AM31" s="30">
        <f t="shared" si="56"/>
        <v>15.962428338284672</v>
      </c>
      <c r="AO31" s="26">
        <v>18</v>
      </c>
      <c r="AP31" s="28">
        <f t="shared" si="57"/>
        <v>0.15187139972513874</v>
      </c>
      <c r="AQ31" s="28">
        <f t="shared" si="58"/>
        <v>0.11748018197689346</v>
      </c>
      <c r="AR31" s="28">
        <f t="shared" si="59"/>
        <v>1.611727402901092E-2</v>
      </c>
      <c r="AS31" s="28">
        <f t="shared" si="60"/>
        <v>3.6842310721142343E-3</v>
      </c>
      <c r="AT31" s="28">
        <f t="shared" si="61"/>
        <v>0.25725430025596802</v>
      </c>
      <c r="AU31" s="28">
        <f t="shared" si="62"/>
        <v>0.22225045325003018</v>
      </c>
      <c r="AV31" s="28">
        <f t="shared" si="63"/>
        <v>1.5612380269020936E-2</v>
      </c>
      <c r="AW31" s="28">
        <f t="shared" si="64"/>
        <v>1.0964814682219424E-3</v>
      </c>
      <c r="AX31" s="28">
        <f t="shared" si="65"/>
        <v>0</v>
      </c>
      <c r="AY31" s="28">
        <f t="shared" si="66"/>
        <v>0.214633297953602</v>
      </c>
      <c r="AZ31" s="39" t="str">
        <f t="shared" si="28"/>
        <v>OK</v>
      </c>
      <c r="BC31" s="28">
        <f t="shared" si="29"/>
        <v>2.0228729901787812E-3</v>
      </c>
      <c r="BD31" s="28">
        <f t="shared" si="30"/>
        <v>1.3126259346959675E-3</v>
      </c>
      <c r="BE31" s="28">
        <f t="shared" si="31"/>
        <v>1.5537008037275137E-4</v>
      </c>
      <c r="BF31" s="28">
        <f t="shared" si="32"/>
        <v>2.8596290457067363E-5</v>
      </c>
      <c r="BG31" s="28">
        <f t="shared" si="33"/>
        <v>3.0838821455735957E-3</v>
      </c>
      <c r="BH31" s="28">
        <f t="shared" si="34"/>
        <v>2.234917699499071E-3</v>
      </c>
      <c r="BI31" s="28">
        <f t="shared" si="35"/>
        <v>1.3545262651471716E-4</v>
      </c>
      <c r="BJ31" s="28">
        <f t="shared" si="36"/>
        <v>7.6596097636366497E-6</v>
      </c>
      <c r="BK31" s="28">
        <f t="shared" si="37"/>
        <v>0</v>
      </c>
      <c r="BL31" s="28">
        <f t="shared" si="38"/>
        <v>1.3327537844182596E-3</v>
      </c>
      <c r="BM31" s="28">
        <f t="shared" si="67"/>
        <v>1.0314131161473849E-2</v>
      </c>
      <c r="BO31" s="30">
        <f t="shared" si="39"/>
        <v>0.74310746798409566</v>
      </c>
      <c r="BP31" s="30">
        <f t="shared" si="40"/>
        <v>1.3961361365396223</v>
      </c>
      <c r="BQ31" s="30">
        <f t="shared" si="41"/>
        <v>1.7231143877554296</v>
      </c>
      <c r="BR31" s="30">
        <f t="shared" si="42"/>
        <v>0.39388494336875357</v>
      </c>
      <c r="BS31" s="30">
        <f t="shared" si="43"/>
        <v>2.3781109399013172</v>
      </c>
      <c r="BT31" s="30">
        <f t="shared" si="44"/>
        <v>3.6082832869038648</v>
      </c>
      <c r="BU31" s="30">
        <f t="shared" si="45"/>
        <v>1.6691356751914621</v>
      </c>
      <c r="BV31" s="30">
        <f t="shared" si="46"/>
        <v>0.11722596453963578</v>
      </c>
      <c r="BW31" s="30">
        <f t="shared" si="47"/>
        <v>0</v>
      </c>
      <c r="BX31" s="30">
        <f t="shared" si="48"/>
        <v>3.9707160121416369</v>
      </c>
      <c r="BY31" s="30">
        <f t="shared" si="68"/>
        <v>15.999714814325817</v>
      </c>
    </row>
    <row r="32" spans="2:77" ht="15" customHeight="1" x14ac:dyDescent="0.25">
      <c r="C32" s="26">
        <v>19</v>
      </c>
      <c r="D32" s="77">
        <f t="shared" si="73"/>
        <v>0.14648687482148628</v>
      </c>
      <c r="E32" s="77">
        <f t="shared" si="74"/>
        <v>0.113314980584893</v>
      </c>
      <c r="F32" s="78">
        <f t="shared" si="75"/>
        <v>1.554584409852194E-2</v>
      </c>
      <c r="G32" s="78">
        <f t="shared" si="76"/>
        <v>3.5536084927838777E-3</v>
      </c>
      <c r="H32" s="77">
        <f t="shared" si="49"/>
        <v>0.2579770897296087</v>
      </c>
      <c r="I32" s="77">
        <f t="shared" si="50"/>
        <v>0.22287489485493692</v>
      </c>
      <c r="J32" s="78">
        <f t="shared" si="51"/>
        <v>1.5682510734662376E-2</v>
      </c>
      <c r="K32" s="78">
        <f t="shared" si="52"/>
        <v>1.1014068386400713E-3</v>
      </c>
      <c r="L32" s="77">
        <f t="shared" si="53"/>
        <v>0</v>
      </c>
      <c r="M32" s="77">
        <f t="shared" si="54"/>
        <v>0.22346278984446727</v>
      </c>
      <c r="N32" s="39" t="str">
        <f t="shared" si="6"/>
        <v>OK</v>
      </c>
      <c r="O32" s="37"/>
      <c r="Q32" s="28">
        <f t="shared" si="7"/>
        <v>1.9511530349254776E-3</v>
      </c>
      <c r="R32" s="28">
        <f t="shared" si="8"/>
        <v>1.266087435364677E-3</v>
      </c>
      <c r="S32" s="28">
        <f t="shared" si="9"/>
        <v>1.4986151148773646E-4</v>
      </c>
      <c r="T32" s="28">
        <f t="shared" si="10"/>
        <v>2.7582423208876914E-5</v>
      </c>
      <c r="U32" s="28">
        <f t="shared" si="11"/>
        <v>3.0925467142535017E-3</v>
      </c>
      <c r="V32" s="28">
        <f t="shared" si="12"/>
        <v>2.2411969919581042E-3</v>
      </c>
      <c r="W32" s="28">
        <f t="shared" si="13"/>
        <v>1.3606107670656152E-4</v>
      </c>
      <c r="X32" s="28">
        <f t="shared" si="14"/>
        <v>7.6940165606848518E-6</v>
      </c>
      <c r="Y32" s="28">
        <f t="shared" si="15"/>
        <v>0</v>
      </c>
      <c r="Z32" s="28">
        <f t="shared" si="16"/>
        <v>1.3875800338596902E-3</v>
      </c>
      <c r="AA32" s="28">
        <f t="shared" si="55"/>
        <v>1.0259763238325309E-2</v>
      </c>
      <c r="AC32" s="30">
        <f t="shared" si="77"/>
        <v>0.71676096248870869</v>
      </c>
      <c r="AD32" s="30">
        <f t="shared" si="78"/>
        <v>1.3466368245579576</v>
      </c>
      <c r="AE32" s="30">
        <f t="shared" si="19"/>
        <v>1.6620222245864404</v>
      </c>
      <c r="AF32" s="30">
        <f t="shared" si="20"/>
        <v>0.37991994870497076</v>
      </c>
      <c r="AG32" s="30">
        <f t="shared" si="21"/>
        <v>2.3847925524255786</v>
      </c>
      <c r="AH32" s="30">
        <f t="shared" si="22"/>
        <v>3.6184212289133582</v>
      </c>
      <c r="AI32" s="30">
        <f t="shared" si="23"/>
        <v>1.6766333955968631</v>
      </c>
      <c r="AJ32" s="30">
        <f t="shared" si="24"/>
        <v>0.11775254097044079</v>
      </c>
      <c r="AK32" s="30">
        <f t="shared" si="25"/>
        <v>0</v>
      </c>
      <c r="AL32" s="30">
        <f t="shared" si="26"/>
        <v>4.1340616121226441</v>
      </c>
      <c r="AM32" s="30">
        <f t="shared" si="56"/>
        <v>16.037001290366963</v>
      </c>
      <c r="AO32" s="26">
        <v>19</v>
      </c>
      <c r="AP32" s="28">
        <f t="shared" si="57"/>
        <v>0.14147108780171952</v>
      </c>
      <c r="AQ32" s="28">
        <f t="shared" si="58"/>
        <v>0.10943501653039694</v>
      </c>
      <c r="AR32" s="28">
        <f t="shared" si="59"/>
        <v>1.5013546285931517E-2</v>
      </c>
      <c r="AS32" s="28">
        <f t="shared" si="60"/>
        <v>3.4319310839842198E-3</v>
      </c>
      <c r="AT32" s="28">
        <f t="shared" si="61"/>
        <v>0.25831668979014322</v>
      </c>
      <c r="AU32" s="28">
        <f t="shared" si="62"/>
        <v>0.22316828651953657</v>
      </c>
      <c r="AV32" s="28">
        <f t="shared" si="63"/>
        <v>1.5726696938706874E-2</v>
      </c>
      <c r="AW32" s="28">
        <f t="shared" si="64"/>
        <v>1.1045101036804444E-3</v>
      </c>
      <c r="AX32" s="28">
        <f t="shared" si="65"/>
        <v>0</v>
      </c>
      <c r="AY32" s="28">
        <f t="shared" si="66"/>
        <v>0.23233223494590113</v>
      </c>
      <c r="AZ32" s="39" t="str">
        <f t="shared" si="28"/>
        <v>OK</v>
      </c>
      <c r="BC32" s="28">
        <f t="shared" si="29"/>
        <v>1.8843445370441212E-3</v>
      </c>
      <c r="BD32" s="28">
        <f t="shared" si="30"/>
        <v>1.2227359410281996E-3</v>
      </c>
      <c r="BE32" s="28">
        <f t="shared" si="31"/>
        <v>1.4473017514788464E-4</v>
      </c>
      <c r="BF32" s="28">
        <f t="shared" si="32"/>
        <v>2.6637986647762527E-5</v>
      </c>
      <c r="BG32" s="28">
        <f t="shared" si="33"/>
        <v>3.0966177309955968E-3</v>
      </c>
      <c r="BH32" s="28">
        <f t="shared" si="34"/>
        <v>2.2441472951611379E-3</v>
      </c>
      <c r="BI32" s="28">
        <f t="shared" si="35"/>
        <v>1.3644443512407449E-4</v>
      </c>
      <c r="BJ32" s="28">
        <f t="shared" si="36"/>
        <v>7.7156948105151376E-6</v>
      </c>
      <c r="BK32" s="28">
        <f t="shared" si="37"/>
        <v>0</v>
      </c>
      <c r="BL32" s="28">
        <f t="shared" si="38"/>
        <v>1.4426543705881008E-3</v>
      </c>
      <c r="BM32" s="28">
        <f t="shared" si="67"/>
        <v>1.0206028166547393E-2</v>
      </c>
      <c r="BO32" s="30">
        <f t="shared" si="39"/>
        <v>0.69221869318091211</v>
      </c>
      <c r="BP32" s="30">
        <f t="shared" si="40"/>
        <v>1.3005272771108642</v>
      </c>
      <c r="BQ32" s="30">
        <f t="shared" si="41"/>
        <v>1.6051137164978933</v>
      </c>
      <c r="BR32" s="30">
        <f t="shared" si="42"/>
        <v>0.36691129144754026</v>
      </c>
      <c r="BS32" s="30">
        <f t="shared" si="43"/>
        <v>2.3879318842787089</v>
      </c>
      <c r="BT32" s="30">
        <f t="shared" si="44"/>
        <v>3.62318450486808</v>
      </c>
      <c r="BU32" s="30">
        <f t="shared" si="45"/>
        <v>1.6813573882393114</v>
      </c>
      <c r="BV32" s="30">
        <f t="shared" si="46"/>
        <v>0.11808431423622136</v>
      </c>
      <c r="BW32" s="30">
        <f t="shared" si="47"/>
        <v>0</v>
      </c>
      <c r="BX32" s="30">
        <f t="shared" si="48"/>
        <v>4.2981463464991707</v>
      </c>
      <c r="BY32" s="30">
        <f t="shared" si="68"/>
        <v>16.073475416358701</v>
      </c>
    </row>
    <row r="33" spans="3:77" ht="15" customHeight="1" x14ac:dyDescent="0.25">
      <c r="C33" s="26">
        <v>20</v>
      </c>
      <c r="D33" s="77">
        <f t="shared" si="73"/>
        <v>0.13645530078195275</v>
      </c>
      <c r="E33" s="77">
        <f t="shared" si="74"/>
        <v>0.1055550524759009</v>
      </c>
      <c r="F33" s="78">
        <f t="shared" si="75"/>
        <v>1.4481248473341096E-2</v>
      </c>
      <c r="G33" s="78">
        <f t="shared" si="76"/>
        <v>3.3102536751845619E-3</v>
      </c>
      <c r="H33" s="77">
        <f t="shared" si="49"/>
        <v>0.25865628985067768</v>
      </c>
      <c r="I33" s="77">
        <f t="shared" si="50"/>
        <v>0.22346167818413626</v>
      </c>
      <c r="J33" s="78">
        <f t="shared" si="51"/>
        <v>1.5770883142751369E-2</v>
      </c>
      <c r="K33" s="78">
        <f t="shared" si="52"/>
        <v>1.1076133687208177E-3</v>
      </c>
      <c r="L33" s="77">
        <f t="shared" si="53"/>
        <v>0</v>
      </c>
      <c r="M33" s="77">
        <f t="shared" si="54"/>
        <v>0.241201680047335</v>
      </c>
      <c r="N33" s="39" t="str">
        <f t="shared" si="6"/>
        <v>OK</v>
      </c>
      <c r="O33" s="37"/>
      <c r="Q33" s="28">
        <f t="shared" si="7"/>
        <v>1.8175360391627653E-3</v>
      </c>
      <c r="R33" s="28">
        <f t="shared" si="8"/>
        <v>1.1793844466917221E-3</v>
      </c>
      <c r="S33" s="28">
        <f t="shared" si="9"/>
        <v>1.3959883880803283E-4</v>
      </c>
      <c r="T33" s="28">
        <f t="shared" si="10"/>
        <v>2.5693550086648141E-5</v>
      </c>
      <c r="U33" s="28">
        <f t="shared" si="11"/>
        <v>3.1006887477376924E-3</v>
      </c>
      <c r="V33" s="28">
        <f t="shared" si="12"/>
        <v>2.2470975983641724E-3</v>
      </c>
      <c r="W33" s="28">
        <f t="shared" si="13"/>
        <v>1.3682779354158743E-4</v>
      </c>
      <c r="X33" s="28">
        <f t="shared" si="14"/>
        <v>7.737373060345425E-6</v>
      </c>
      <c r="Y33" s="28">
        <f t="shared" si="15"/>
        <v>0</v>
      </c>
      <c r="Z33" s="28">
        <f t="shared" si="16"/>
        <v>1.4977287073165116E-3</v>
      </c>
      <c r="AA33" s="28">
        <f t="shared" si="55"/>
        <v>1.0152293094769477E-2</v>
      </c>
      <c r="AC33" s="30">
        <f t="shared" si="77"/>
        <v>0.66767642387311554</v>
      </c>
      <c r="AD33" s="30">
        <f t="shared" si="78"/>
        <v>1.2544177296637711</v>
      </c>
      <c r="AE33" s="30">
        <f t="shared" si="19"/>
        <v>1.5482052084093461</v>
      </c>
      <c r="AF33" s="30">
        <f t="shared" si="20"/>
        <v>0.3539026341901097</v>
      </c>
      <c r="AG33" s="30">
        <f t="shared" si="21"/>
        <v>2.3910712161318388</v>
      </c>
      <c r="AH33" s="30">
        <f t="shared" si="22"/>
        <v>3.6279477808228018</v>
      </c>
      <c r="AI33" s="30">
        <f t="shared" si="23"/>
        <v>1.6860813808817594</v>
      </c>
      <c r="AJ33" s="30">
        <f t="shared" si="24"/>
        <v>0.11841608750200196</v>
      </c>
      <c r="AK33" s="30">
        <f t="shared" si="25"/>
        <v>0</v>
      </c>
      <c r="AL33" s="30">
        <f t="shared" si="26"/>
        <v>4.4622310808756973</v>
      </c>
      <c r="AM33" s="30">
        <f t="shared" si="56"/>
        <v>16.109949542350442</v>
      </c>
      <c r="AO33" s="26">
        <v>20</v>
      </c>
      <c r="AP33" s="28">
        <f t="shared" si="57"/>
        <v>0.13178300009102356</v>
      </c>
      <c r="AQ33" s="28">
        <f t="shared" si="58"/>
        <v>0.10194079240840598</v>
      </c>
      <c r="AR33" s="28">
        <f t="shared" si="59"/>
        <v>1.3985402970383122E-2</v>
      </c>
      <c r="AS33" s="28">
        <f t="shared" si="60"/>
        <v>3.1969088623038204E-3</v>
      </c>
      <c r="AT33" s="28">
        <f t="shared" si="61"/>
        <v>0.2586506547101316</v>
      </c>
      <c r="AU33" s="28">
        <f t="shared" si="62"/>
        <v>0.2234568098008313</v>
      </c>
      <c r="AV33" s="28">
        <f t="shared" si="63"/>
        <v>1.579164387338669E-2</v>
      </c>
      <c r="AW33" s="28">
        <f t="shared" si="64"/>
        <v>1.1090714267501592E-3</v>
      </c>
      <c r="AX33" s="28">
        <f t="shared" si="65"/>
        <v>0</v>
      </c>
      <c r="AY33" s="28">
        <f t="shared" si="66"/>
        <v>0.25008571585678424</v>
      </c>
      <c r="AZ33" s="39" t="str">
        <f t="shared" si="28"/>
        <v>OK</v>
      </c>
      <c r="BC33" s="28">
        <f t="shared" si="29"/>
        <v>1.7553026569276646E-3</v>
      </c>
      <c r="BD33" s="28">
        <f t="shared" si="30"/>
        <v>1.1390017079225317E-3</v>
      </c>
      <c r="BE33" s="28">
        <f t="shared" si="31"/>
        <v>1.3481890173502799E-4</v>
      </c>
      <c r="BF33" s="28">
        <f t="shared" si="32"/>
        <v>2.4813789526711375E-5</v>
      </c>
      <c r="BG33" s="28">
        <f t="shared" si="33"/>
        <v>3.1006211954779221E-3</v>
      </c>
      <c r="BH33" s="28">
        <f t="shared" si="34"/>
        <v>2.2470486426214185E-3</v>
      </c>
      <c r="BI33" s="28">
        <f t="shared" si="35"/>
        <v>1.3700791312902142E-4</v>
      </c>
      <c r="BJ33" s="28">
        <f t="shared" si="36"/>
        <v>7.7475585088378689E-6</v>
      </c>
      <c r="BK33" s="28">
        <f t="shared" si="37"/>
        <v>0</v>
      </c>
      <c r="BL33" s="28">
        <f t="shared" si="38"/>
        <v>1.5528936442523935E-3</v>
      </c>
      <c r="BM33" s="28">
        <f t="shared" si="67"/>
        <v>1.009925601010153E-2</v>
      </c>
      <c r="BO33" s="30">
        <f t="shared" si="39"/>
        <v>0.64481483477615265</v>
      </c>
      <c r="BP33" s="30">
        <f t="shared" si="40"/>
        <v>1.2114658121388708</v>
      </c>
      <c r="BQ33" s="30">
        <f t="shared" si="41"/>
        <v>1.4951938543358965</v>
      </c>
      <c r="BR33" s="30">
        <f t="shared" si="42"/>
        <v>0.34178482335555394</v>
      </c>
      <c r="BS33" s="30">
        <f t="shared" si="43"/>
        <v>2.3910191237494485</v>
      </c>
      <c r="BT33" s="30">
        <f t="shared" si="44"/>
        <v>3.6278687415864059</v>
      </c>
      <c r="BU33" s="30">
        <f t="shared" si="45"/>
        <v>1.6883009320039681</v>
      </c>
      <c r="BV33" s="30">
        <f t="shared" si="46"/>
        <v>0.11857196998957512</v>
      </c>
      <c r="BW33" s="30">
        <f t="shared" si="47"/>
        <v>0</v>
      </c>
      <c r="BX33" s="30">
        <f t="shared" si="48"/>
        <v>4.6265857433505087</v>
      </c>
      <c r="BY33" s="30">
        <f t="shared" si="68"/>
        <v>16.145605835286382</v>
      </c>
    </row>
    <row r="34" spans="3:77" ht="15" customHeight="1" x14ac:dyDescent="0.25">
      <c r="C34" s="26">
        <v>21</v>
      </c>
      <c r="D34" s="77">
        <f t="shared" si="73"/>
        <v>0.12711069940009437</v>
      </c>
      <c r="E34" s="77">
        <f t="shared" si="74"/>
        <v>9.8326532340911071E-2</v>
      </c>
      <c r="F34" s="78">
        <f t="shared" si="75"/>
        <v>1.3489557467425148E-2</v>
      </c>
      <c r="G34" s="78">
        <f t="shared" si="76"/>
        <v>3.0835640494230785E-3</v>
      </c>
      <c r="H34" s="77">
        <f t="shared" si="49"/>
        <v>0.25864501956958547</v>
      </c>
      <c r="I34" s="77">
        <f t="shared" si="50"/>
        <v>0.22345194141752633</v>
      </c>
      <c r="J34" s="78">
        <f t="shared" si="51"/>
        <v>1.5812404604022015E-2</v>
      </c>
      <c r="K34" s="78">
        <f t="shared" si="52"/>
        <v>1.1105294847795005E-3</v>
      </c>
      <c r="L34" s="77">
        <f t="shared" si="53"/>
        <v>0</v>
      </c>
      <c r="M34" s="77">
        <f t="shared" si="54"/>
        <v>0.25896975166623348</v>
      </c>
      <c r="N34" s="39" t="str">
        <f t="shared" si="6"/>
        <v>OK</v>
      </c>
      <c r="O34" s="37"/>
      <c r="Q34" s="28">
        <f t="shared" si="7"/>
        <v>1.693069274692564E-3</v>
      </c>
      <c r="R34" s="28">
        <f t="shared" si="8"/>
        <v>1.0986189691533416E-3</v>
      </c>
      <c r="S34" s="28">
        <f t="shared" si="9"/>
        <v>1.300389646620231E-4</v>
      </c>
      <c r="T34" s="28">
        <f t="shared" si="10"/>
        <v>2.3934028966774612E-5</v>
      </c>
      <c r="U34" s="28">
        <f t="shared" si="11"/>
        <v>3.1005536432181517E-3</v>
      </c>
      <c r="V34" s="28">
        <f t="shared" si="12"/>
        <v>2.2469996868786646E-3</v>
      </c>
      <c r="W34" s="28">
        <f t="shared" si="13"/>
        <v>1.3718803271645547E-4</v>
      </c>
      <c r="X34" s="28">
        <f t="shared" si="14"/>
        <v>7.7577439573303094E-6</v>
      </c>
      <c r="Y34" s="28">
        <f t="shared" si="15"/>
        <v>0</v>
      </c>
      <c r="Z34" s="28">
        <f t="shared" si="16"/>
        <v>1.6080585811882756E-3</v>
      </c>
      <c r="AA34" s="28">
        <f t="shared" si="55"/>
        <v>1.0046218925433581E-2</v>
      </c>
      <c r="AC34" s="30">
        <f t="shared" si="77"/>
        <v>0.62195324567918964</v>
      </c>
      <c r="AD34" s="30">
        <f t="shared" si="78"/>
        <v>1.1685138946139708</v>
      </c>
      <c r="AE34" s="30">
        <f t="shared" si="19"/>
        <v>1.4421825002624467</v>
      </c>
      <c r="AF34" s="30">
        <f t="shared" si="20"/>
        <v>0.32966701252099812</v>
      </c>
      <c r="AG34" s="30">
        <f t="shared" si="21"/>
        <v>2.3909670313670572</v>
      </c>
      <c r="AH34" s="30">
        <f t="shared" si="22"/>
        <v>3.6277897023500101</v>
      </c>
      <c r="AI34" s="30">
        <f t="shared" si="23"/>
        <v>1.6905204831261773</v>
      </c>
      <c r="AJ34" s="30">
        <f t="shared" si="24"/>
        <v>0.11872785247714827</v>
      </c>
      <c r="AK34" s="30">
        <f t="shared" si="25"/>
        <v>0</v>
      </c>
      <c r="AL34" s="30">
        <f t="shared" si="26"/>
        <v>4.7909404058253191</v>
      </c>
      <c r="AM34" s="30">
        <f t="shared" si="56"/>
        <v>16.181262128222315</v>
      </c>
      <c r="AO34" s="26">
        <v>21</v>
      </c>
      <c r="AP34" s="28">
        <f t="shared" si="57"/>
        <v>0.12275836273579308</v>
      </c>
      <c r="AQ34" s="28">
        <f t="shared" si="58"/>
        <v>9.4959780574138591E-2</v>
      </c>
      <c r="AR34" s="28">
        <f t="shared" si="59"/>
        <v>1.3027667981899823E-2</v>
      </c>
      <c r="AS34" s="28">
        <f t="shared" si="60"/>
        <v>2.9779812075980774E-3</v>
      </c>
      <c r="AT34" s="28">
        <f t="shared" si="61"/>
        <v>0.25832909315518338</v>
      </c>
      <c r="AU34" s="28">
        <f t="shared" si="62"/>
        <v>0.2231790021946459</v>
      </c>
      <c r="AV34" s="28">
        <f t="shared" si="63"/>
        <v>1.5812060111636515E-2</v>
      </c>
      <c r="AW34" s="28">
        <f t="shared" si="64"/>
        <v>1.1105052905496563E-3</v>
      </c>
      <c r="AX34" s="28">
        <f t="shared" si="65"/>
        <v>0</v>
      </c>
      <c r="AY34" s="28">
        <f t="shared" si="66"/>
        <v>0.26784554674855543</v>
      </c>
      <c r="AZ34" s="39" t="str">
        <f t="shared" si="28"/>
        <v>OK</v>
      </c>
      <c r="BC34" s="28">
        <f t="shared" si="29"/>
        <v>1.635097699410358E-3</v>
      </c>
      <c r="BD34" s="28">
        <f t="shared" si="30"/>
        <v>1.0610016824724423E-3</v>
      </c>
      <c r="BE34" s="28">
        <f t="shared" si="31"/>
        <v>1.2558636266740391E-4</v>
      </c>
      <c r="BF34" s="28">
        <f t="shared" si="32"/>
        <v>2.3114515327968648E-5</v>
      </c>
      <c r="BG34" s="28">
        <f t="shared" si="33"/>
        <v>3.096766418562547E-3</v>
      </c>
      <c r="BH34" s="28">
        <f t="shared" si="34"/>
        <v>2.2442550504057899E-3</v>
      </c>
      <c r="BI34" s="28">
        <f t="shared" si="35"/>
        <v>1.3718504390900738E-4</v>
      </c>
      <c r="BJ34" s="28">
        <f t="shared" si="36"/>
        <v>7.7575749454824049E-6</v>
      </c>
      <c r="BK34" s="28">
        <f t="shared" si="37"/>
        <v>0</v>
      </c>
      <c r="BL34" s="28">
        <f t="shared" si="38"/>
        <v>1.6631723477774777E-3</v>
      </c>
      <c r="BM34" s="28">
        <f t="shared" si="67"/>
        <v>9.993936695478477E-3</v>
      </c>
      <c r="BO34" s="30">
        <f t="shared" si="39"/>
        <v>0.60065724205851634</v>
      </c>
      <c r="BP34" s="30">
        <f t="shared" si="40"/>
        <v>1.1285033692193627</v>
      </c>
      <c r="BQ34" s="30">
        <f t="shared" si="41"/>
        <v>1.3928014190306548</v>
      </c>
      <c r="BR34" s="30">
        <f t="shared" si="42"/>
        <v>0.31837904201672484</v>
      </c>
      <c r="BS34" s="30">
        <f t="shared" si="43"/>
        <v>2.3880465435013702</v>
      </c>
      <c r="BT34" s="30">
        <f t="shared" si="44"/>
        <v>3.6233584761281583</v>
      </c>
      <c r="BU34" s="30">
        <f t="shared" si="45"/>
        <v>1.6904836530899776</v>
      </c>
      <c r="BV34" s="30">
        <f t="shared" si="46"/>
        <v>0.11872526584708476</v>
      </c>
      <c r="BW34" s="30">
        <f t="shared" si="47"/>
        <v>0</v>
      </c>
      <c r="BX34" s="30">
        <f t="shared" si="48"/>
        <v>4.9551426148482758</v>
      </c>
      <c r="BY34" s="30">
        <f t="shared" si="68"/>
        <v>16.216097625740126</v>
      </c>
    </row>
    <row r="35" spans="3:77" ht="15" customHeight="1" x14ac:dyDescent="0.25">
      <c r="C35" s="26">
        <v>22</v>
      </c>
      <c r="D35" s="77">
        <f t="shared" si="73"/>
        <v>0.11840602607149178</v>
      </c>
      <c r="E35" s="77">
        <f t="shared" si="74"/>
        <v>9.1593028807366098E-2</v>
      </c>
      <c r="F35" s="78">
        <f t="shared" si="75"/>
        <v>1.2565778496374498E-2</v>
      </c>
      <c r="G35" s="78">
        <f t="shared" si="76"/>
        <v>2.8723983657730763E-3</v>
      </c>
      <c r="H35" s="77">
        <f t="shared" si="49"/>
        <v>0.25801316674078134</v>
      </c>
      <c r="I35" s="77">
        <f t="shared" si="50"/>
        <v>0.22290606297176546</v>
      </c>
      <c r="J35" s="78">
        <f t="shared" si="51"/>
        <v>1.5811715619251012E-2</v>
      </c>
      <c r="K35" s="78">
        <f t="shared" si="52"/>
        <v>1.1104810963198119E-3</v>
      </c>
      <c r="L35" s="77">
        <f t="shared" si="53"/>
        <v>0</v>
      </c>
      <c r="M35" s="77">
        <f t="shared" si="54"/>
        <v>0.27672134183087743</v>
      </c>
      <c r="N35" s="39" t="str">
        <f t="shared" si="6"/>
        <v>OK</v>
      </c>
      <c r="O35" s="37"/>
      <c r="Q35" s="28">
        <f t="shared" si="7"/>
        <v>1.5771261241281516E-3</v>
      </c>
      <c r="R35" s="28">
        <f t="shared" si="8"/>
        <v>1.0233843957915428E-3</v>
      </c>
      <c r="S35" s="28">
        <f t="shared" si="9"/>
        <v>1.2113376067278468E-4</v>
      </c>
      <c r="T35" s="28">
        <f t="shared" si="10"/>
        <v>2.2295001689162688E-5</v>
      </c>
      <c r="U35" s="28">
        <f t="shared" si="11"/>
        <v>3.0929791939069431E-3</v>
      </c>
      <c r="V35" s="28">
        <f t="shared" si="12"/>
        <v>2.2415104139329148E-3</v>
      </c>
      <c r="W35" s="28">
        <f t="shared" si="13"/>
        <v>1.3718205510155926E-4</v>
      </c>
      <c r="X35" s="28">
        <f t="shared" si="14"/>
        <v>7.757405933634497E-6</v>
      </c>
      <c r="Y35" s="28">
        <f t="shared" si="15"/>
        <v>0</v>
      </c>
      <c r="Z35" s="28">
        <f t="shared" si="16"/>
        <v>1.7182861143666805E-3</v>
      </c>
      <c r="AA35" s="28">
        <f t="shared" si="55"/>
        <v>9.9416544655233745E-3</v>
      </c>
      <c r="AC35" s="30">
        <f t="shared" si="77"/>
        <v>0.57936123843784304</v>
      </c>
      <c r="AD35" s="30">
        <f t="shared" si="78"/>
        <v>1.0884928438247545</v>
      </c>
      <c r="AE35" s="30">
        <f t="shared" si="19"/>
        <v>1.3434203377988627</v>
      </c>
      <c r="AF35" s="30">
        <f t="shared" si="20"/>
        <v>0.30709107151245157</v>
      </c>
      <c r="AG35" s="30">
        <f t="shared" si="21"/>
        <v>2.3851260556356833</v>
      </c>
      <c r="AH35" s="30">
        <f t="shared" si="22"/>
        <v>3.6189272499063061</v>
      </c>
      <c r="AI35" s="30">
        <f t="shared" si="23"/>
        <v>1.6904468230537777</v>
      </c>
      <c r="AJ35" s="30">
        <f t="shared" si="24"/>
        <v>0.11872267921702123</v>
      </c>
      <c r="AK35" s="30">
        <f t="shared" si="25"/>
        <v>0</v>
      </c>
      <c r="AL35" s="30">
        <f t="shared" si="26"/>
        <v>5.1193448238712325</v>
      </c>
      <c r="AM35" s="30">
        <f t="shared" si="56"/>
        <v>16.25093312325793</v>
      </c>
      <c r="AO35" s="26">
        <v>22</v>
      </c>
      <c r="AP35" s="28">
        <f t="shared" si="57"/>
        <v>0.11435174196340839</v>
      </c>
      <c r="AQ35" s="28">
        <f t="shared" si="58"/>
        <v>8.8456835714619986E-2</v>
      </c>
      <c r="AR35" s="28">
        <f t="shared" si="59"/>
        <v>1.2135519684776622E-2</v>
      </c>
      <c r="AS35" s="28">
        <f t="shared" si="60"/>
        <v>2.7740459471266884E-3</v>
      </c>
      <c r="AT35" s="28">
        <f t="shared" si="61"/>
        <v>0.25741910327393785</v>
      </c>
      <c r="AU35" s="28">
        <f t="shared" si="62"/>
        <v>0.2223928319990125</v>
      </c>
      <c r="AV35" s="28">
        <f t="shared" si="63"/>
        <v>1.5792402126845677E-2</v>
      </c>
      <c r="AW35" s="28">
        <f t="shared" si="64"/>
        <v>1.109124680056296E-3</v>
      </c>
      <c r="AX35" s="28">
        <f t="shared" si="65"/>
        <v>0</v>
      </c>
      <c r="AY35" s="28">
        <f t="shared" si="66"/>
        <v>0.28556839461021655</v>
      </c>
      <c r="AZ35" s="39" t="str">
        <f t="shared" si="28"/>
        <v>OK</v>
      </c>
      <c r="BC35" s="28">
        <f t="shared" si="29"/>
        <v>1.5231245028117229E-3</v>
      </c>
      <c r="BD35" s="28">
        <f t="shared" si="30"/>
        <v>9.8834318015431663E-4</v>
      </c>
      <c r="BE35" s="28">
        <f t="shared" si="31"/>
        <v>1.1698607750882542E-4</v>
      </c>
      <c r="BF35" s="28">
        <f t="shared" si="32"/>
        <v>2.1531609199463825E-5</v>
      </c>
      <c r="BG35" s="28">
        <f t="shared" si="33"/>
        <v>3.0858577513619072E-3</v>
      </c>
      <c r="BH35" s="28">
        <f t="shared" si="34"/>
        <v>2.2363494391490018E-3</v>
      </c>
      <c r="BI35" s="28">
        <f t="shared" si="35"/>
        <v>1.3701449171734775E-4</v>
      </c>
      <c r="BJ35" s="28">
        <f t="shared" si="36"/>
        <v>7.7479305165328931E-6</v>
      </c>
      <c r="BK35" s="28">
        <f t="shared" si="37"/>
        <v>0</v>
      </c>
      <c r="BL35" s="28">
        <f t="shared" si="38"/>
        <v>1.7732214071895173E-3</v>
      </c>
      <c r="BM35" s="28">
        <f t="shared" si="67"/>
        <v>9.8901763896086341E-3</v>
      </c>
      <c r="BO35" s="30">
        <f t="shared" si="39"/>
        <v>0.55952360736643258</v>
      </c>
      <c r="BP35" s="30">
        <f t="shared" si="40"/>
        <v>1.0512222809581597</v>
      </c>
      <c r="BQ35" s="30">
        <f t="shared" si="41"/>
        <v>1.2974209245365227</v>
      </c>
      <c r="BR35" s="30">
        <f t="shared" si="42"/>
        <v>0.29657611300674597</v>
      </c>
      <c r="BS35" s="30">
        <f t="shared" si="43"/>
        <v>2.3796344124324773</v>
      </c>
      <c r="BT35" s="30">
        <f t="shared" si="44"/>
        <v>3.6105948361171536</v>
      </c>
      <c r="BU35" s="30">
        <f t="shared" si="45"/>
        <v>1.688381997663235</v>
      </c>
      <c r="BV35" s="30">
        <f t="shared" si="46"/>
        <v>0.11857766335545292</v>
      </c>
      <c r="BW35" s="30">
        <f t="shared" si="47"/>
        <v>0</v>
      </c>
      <c r="BX35" s="30">
        <f t="shared" si="48"/>
        <v>5.2830153002890059</v>
      </c>
      <c r="BY35" s="30">
        <f t="shared" si="68"/>
        <v>16.284947135725186</v>
      </c>
    </row>
    <row r="36" spans="3:77" ht="15" customHeight="1" x14ac:dyDescent="0.25">
      <c r="C36" s="26">
        <v>23</v>
      </c>
      <c r="D36" s="77">
        <f t="shared" si="73"/>
        <v>0.11029745785532499</v>
      </c>
      <c r="E36" s="77">
        <f t="shared" si="74"/>
        <v>8.5320642621873874E-2</v>
      </c>
      <c r="F36" s="78">
        <f t="shared" si="75"/>
        <v>1.1705260873178747E-2</v>
      </c>
      <c r="G36" s="78">
        <f t="shared" si="76"/>
        <v>2.6756935284803006E-3</v>
      </c>
      <c r="H36" s="77">
        <f t="shared" si="49"/>
        <v>0.25682503980709437</v>
      </c>
      <c r="I36" s="77">
        <f t="shared" si="50"/>
        <v>0.22187960102625953</v>
      </c>
      <c r="J36" s="78">
        <f t="shared" si="51"/>
        <v>1.5773088634440342E-2</v>
      </c>
      <c r="K36" s="78">
        <f t="shared" si="52"/>
        <v>1.10776826379278E-3</v>
      </c>
      <c r="L36" s="77">
        <f t="shared" si="53"/>
        <v>0</v>
      </c>
      <c r="M36" s="77">
        <f t="shared" si="54"/>
        <v>0.29441544738955561</v>
      </c>
      <c r="N36" s="39" t="str">
        <f t="shared" si="6"/>
        <v>OK</v>
      </c>
      <c r="Q36" s="28">
        <f t="shared" si="7"/>
        <v>1.4691228814952936E-3</v>
      </c>
      <c r="R36" s="28">
        <f t="shared" si="8"/>
        <v>9.5330196451709026E-4</v>
      </c>
      <c r="S36" s="28">
        <f t="shared" si="9"/>
        <v>1.1283839434486616E-4</v>
      </c>
      <c r="T36" s="28">
        <f t="shared" si="10"/>
        <v>2.0768216709764962E-5</v>
      </c>
      <c r="U36" s="28">
        <f t="shared" si="11"/>
        <v>3.0787363088168721E-3</v>
      </c>
      <c r="V36" s="28">
        <f t="shared" si="12"/>
        <v>2.2311884643650883E-3</v>
      </c>
      <c r="W36" s="28">
        <f t="shared" si="13"/>
        <v>1.368469283331362E-4</v>
      </c>
      <c r="X36" s="28">
        <f t="shared" si="14"/>
        <v>7.7384550994312892E-6</v>
      </c>
      <c r="Y36" s="28">
        <f t="shared" si="15"/>
        <v>0</v>
      </c>
      <c r="Z36" s="28">
        <f t="shared" si="16"/>
        <v>1.8281567000123537E-3</v>
      </c>
      <c r="AA36" s="28">
        <f t="shared" si="55"/>
        <v>9.8386983136938971E-3</v>
      </c>
      <c r="AC36" s="30">
        <f t="shared" si="77"/>
        <v>0.53968597629502213</v>
      </c>
      <c r="AD36" s="30">
        <f t="shared" si="78"/>
        <v>1.0139517180915649</v>
      </c>
      <c r="AE36" s="30">
        <f t="shared" si="19"/>
        <v>1.2514215112741827</v>
      </c>
      <c r="AF36" s="30">
        <f t="shared" si="20"/>
        <v>0.28606115450104036</v>
      </c>
      <c r="AG36" s="30">
        <f t="shared" si="21"/>
        <v>2.3741427692292714</v>
      </c>
      <c r="AH36" s="30">
        <f t="shared" si="22"/>
        <v>3.6022624223280015</v>
      </c>
      <c r="AI36" s="30">
        <f t="shared" si="23"/>
        <v>1.6863171722726922</v>
      </c>
      <c r="AJ36" s="30">
        <f t="shared" si="24"/>
        <v>0.11843264749388459</v>
      </c>
      <c r="AK36" s="30">
        <f t="shared" si="25"/>
        <v>0</v>
      </c>
      <c r="AL36" s="30">
        <f t="shared" si="26"/>
        <v>5.4466857767067784</v>
      </c>
      <c r="AM36" s="30">
        <f t="shared" si="56"/>
        <v>16.318961148192439</v>
      </c>
      <c r="AO36" s="26">
        <v>23</v>
      </c>
      <c r="AP36" s="28">
        <f t="shared" si="57"/>
        <v>0.10652081535340668</v>
      </c>
      <c r="AQ36" s="28">
        <f t="shared" si="58"/>
        <v>8.2399219304580301E-2</v>
      </c>
      <c r="AR36" s="28">
        <f t="shared" si="59"/>
        <v>1.1304466633952733E-2</v>
      </c>
      <c r="AS36" s="28">
        <f t="shared" si="60"/>
        <v>2.5840763860886674E-3</v>
      </c>
      <c r="AT36" s="28">
        <f t="shared" si="61"/>
        <v>0.25598240877036027</v>
      </c>
      <c r="AU36" s="28">
        <f t="shared" si="62"/>
        <v>0.22115162435239885</v>
      </c>
      <c r="AV36" s="28">
        <f t="shared" si="63"/>
        <v>1.5736771822258352E-2</v>
      </c>
      <c r="AW36" s="28">
        <f t="shared" si="64"/>
        <v>1.1052176782410392E-3</v>
      </c>
      <c r="AX36" s="28">
        <f t="shared" si="65"/>
        <v>0</v>
      </c>
      <c r="AY36" s="28">
        <f t="shared" si="66"/>
        <v>0.30321539969871364</v>
      </c>
      <c r="AZ36" s="39" t="str">
        <f t="shared" si="28"/>
        <v>OK</v>
      </c>
      <c r="BC36" s="28">
        <f t="shared" si="29"/>
        <v>1.4188193475546157E-3</v>
      </c>
      <c r="BD36" s="28">
        <f t="shared" si="30"/>
        <v>9.2066040789046447E-4</v>
      </c>
      <c r="BE36" s="28">
        <f t="shared" si="31"/>
        <v>1.0897474885187561E-4</v>
      </c>
      <c r="BF36" s="28">
        <f t="shared" si="32"/>
        <v>2.0057102134322715E-5</v>
      </c>
      <c r="BG36" s="28">
        <f t="shared" si="33"/>
        <v>3.0686351178672751E-3</v>
      </c>
      <c r="BH36" s="28">
        <f t="shared" si="34"/>
        <v>2.2238680385596866E-3</v>
      </c>
      <c r="BI36" s="28">
        <f t="shared" si="35"/>
        <v>1.3653184456551538E-4</v>
      </c>
      <c r="BJ36" s="28">
        <f t="shared" si="36"/>
        <v>7.7206376619630718E-6</v>
      </c>
      <c r="BK36" s="28">
        <f t="shared" si="37"/>
        <v>0</v>
      </c>
      <c r="BL36" s="28">
        <f t="shared" si="38"/>
        <v>1.882799525028563E-3</v>
      </c>
      <c r="BM36" s="28">
        <f t="shared" si="67"/>
        <v>9.7880667701142812E-3</v>
      </c>
      <c r="BO36" s="30">
        <f t="shared" si="39"/>
        <v>0.5212068468989618</v>
      </c>
      <c r="BP36" s="30">
        <f t="shared" si="40"/>
        <v>0.97923348226005047</v>
      </c>
      <c r="BQ36" s="30">
        <f t="shared" si="41"/>
        <v>1.2085721858301444</v>
      </c>
      <c r="BR36" s="30">
        <f t="shared" si="42"/>
        <v>0.27626627132564097</v>
      </c>
      <c r="BS36" s="30">
        <f t="shared" si="43"/>
        <v>2.3663533169839099</v>
      </c>
      <c r="BT36" s="30">
        <f t="shared" si="44"/>
        <v>3.5904435664960528</v>
      </c>
      <c r="BU36" s="30">
        <f t="shared" si="45"/>
        <v>1.6824345044297579</v>
      </c>
      <c r="BV36" s="30">
        <f t="shared" si="46"/>
        <v>0.11815996176219729</v>
      </c>
      <c r="BW36" s="30">
        <f t="shared" si="47"/>
        <v>0</v>
      </c>
      <c r="BX36" s="30">
        <f t="shared" si="48"/>
        <v>5.6094848944262026</v>
      </c>
      <c r="BY36" s="30">
        <f t="shared" si="68"/>
        <v>16.352155030412916</v>
      </c>
    </row>
    <row r="37" spans="3:77" ht="15" customHeight="1" x14ac:dyDescent="0.25">
      <c r="C37" s="26">
        <v>24</v>
      </c>
      <c r="D37" s="77">
        <f t="shared" si="73"/>
        <v>0.10274417285148837</v>
      </c>
      <c r="E37" s="77">
        <f t="shared" si="74"/>
        <v>7.9477795987286728E-2</v>
      </c>
      <c r="F37" s="78">
        <f t="shared" si="75"/>
        <v>1.0903672394726721E-2</v>
      </c>
      <c r="G37" s="78">
        <f t="shared" si="76"/>
        <v>2.4924592436970342E-3</v>
      </c>
      <c r="H37" s="77">
        <f t="shared" si="49"/>
        <v>0.25513977773362617</v>
      </c>
      <c r="I37" s="77">
        <f t="shared" si="50"/>
        <v>0.22042364767853817</v>
      </c>
      <c r="J37" s="78">
        <f t="shared" si="51"/>
        <v>1.5700455010076362E-2</v>
      </c>
      <c r="K37" s="78">
        <f t="shared" si="52"/>
        <v>1.1026670926892984E-3</v>
      </c>
      <c r="L37" s="77">
        <f t="shared" si="53"/>
        <v>0</v>
      </c>
      <c r="M37" s="77">
        <f t="shared" si="54"/>
        <v>0.31201535200787167</v>
      </c>
      <c r="N37" s="39" t="str">
        <f t="shared" si="6"/>
        <v>OK</v>
      </c>
      <c r="Q37" s="28">
        <f t="shared" si="7"/>
        <v>1.3685158136139382E-3</v>
      </c>
      <c r="R37" s="28">
        <f t="shared" si="8"/>
        <v>8.8801885126383868E-4</v>
      </c>
      <c r="S37" s="28">
        <f t="shared" si="9"/>
        <v>1.0511110335888509E-4</v>
      </c>
      <c r="T37" s="28">
        <f t="shared" si="10"/>
        <v>1.9345987558880469E-5</v>
      </c>
      <c r="U37" s="28">
        <f t="shared" si="11"/>
        <v>3.0585339269176785E-3</v>
      </c>
      <c r="V37" s="28">
        <f t="shared" si="12"/>
        <v>2.2165476127542854E-3</v>
      </c>
      <c r="W37" s="28">
        <f t="shared" si="13"/>
        <v>1.3621676079789453E-4</v>
      </c>
      <c r="X37" s="28">
        <f t="shared" si="14"/>
        <v>7.7028202244948526E-6</v>
      </c>
      <c r="Y37" s="28">
        <f t="shared" si="15"/>
        <v>0</v>
      </c>
      <c r="Z37" s="28">
        <f t="shared" si="16"/>
        <v>1.9374423500447722E-3</v>
      </c>
      <c r="AA37" s="28">
        <f t="shared" si="55"/>
        <v>9.7374352265346704E-3</v>
      </c>
      <c r="AC37" s="30">
        <f t="shared" si="77"/>
        <v>0.50272771750290157</v>
      </c>
      <c r="AD37" s="30">
        <f t="shared" si="78"/>
        <v>0.94451524642853601</v>
      </c>
      <c r="AE37" s="30">
        <f t="shared" si="19"/>
        <v>1.1657228603861063</v>
      </c>
      <c r="AF37" s="30">
        <f t="shared" si="20"/>
        <v>0.26647138815024152</v>
      </c>
      <c r="AG37" s="30">
        <f t="shared" si="21"/>
        <v>2.3585638647385485</v>
      </c>
      <c r="AH37" s="30">
        <f t="shared" si="22"/>
        <v>3.578624710664104</v>
      </c>
      <c r="AI37" s="30">
        <f t="shared" si="23"/>
        <v>1.6785518365868237</v>
      </c>
      <c r="AJ37" s="30">
        <f t="shared" si="24"/>
        <v>0.11788727603050997</v>
      </c>
      <c r="AK37" s="30">
        <f t="shared" si="25"/>
        <v>0</v>
      </c>
      <c r="AL37" s="30">
        <f t="shared" si="26"/>
        <v>5.7722840121456258</v>
      </c>
      <c r="AM37" s="30">
        <f t="shared" si="56"/>
        <v>16.385348912633397</v>
      </c>
      <c r="AO37" s="26">
        <v>24</v>
      </c>
      <c r="AP37" s="28">
        <f t="shared" si="57"/>
        <v>9.9226158768839792E-2</v>
      </c>
      <c r="AQ37" s="28">
        <f t="shared" si="58"/>
        <v>7.6756434787121158E-2</v>
      </c>
      <c r="AR37" s="28">
        <f t="shared" si="59"/>
        <v>1.0530324963211733E-2</v>
      </c>
      <c r="AS37" s="28">
        <f t="shared" si="60"/>
        <v>2.4071161388143055E-3</v>
      </c>
      <c r="AT37" s="28">
        <f t="shared" si="61"/>
        <v>0.25407575431250062</v>
      </c>
      <c r="AU37" s="28">
        <f t="shared" si="62"/>
        <v>0.21950440284034306</v>
      </c>
      <c r="AV37" s="28">
        <f t="shared" si="63"/>
        <v>1.5648942545823365E-2</v>
      </c>
      <c r="AW37" s="28">
        <f t="shared" si="64"/>
        <v>1.0990492931313455E-3</v>
      </c>
      <c r="AX37" s="28">
        <f t="shared" si="65"/>
        <v>0</v>
      </c>
      <c r="AY37" s="28">
        <f t="shared" si="66"/>
        <v>0.3207518163502151</v>
      </c>
      <c r="AZ37" s="39" t="str">
        <f t="shared" si="28"/>
        <v>OK</v>
      </c>
      <c r="BC37" s="28">
        <f t="shared" si="29"/>
        <v>1.3216571181667502E-3</v>
      </c>
      <c r="BD37" s="28">
        <f t="shared" si="30"/>
        <v>8.57612622494843E-4</v>
      </c>
      <c r="BE37" s="28">
        <f t="shared" si="31"/>
        <v>1.0151204434077619E-4</v>
      </c>
      <c r="BF37" s="28">
        <f t="shared" si="32"/>
        <v>1.8683570851577157E-5</v>
      </c>
      <c r="BG37" s="28">
        <f t="shared" si="33"/>
        <v>3.0457787549822966E-3</v>
      </c>
      <c r="BH37" s="28">
        <f t="shared" si="34"/>
        <v>2.2073038225661765E-3</v>
      </c>
      <c r="BI37" s="28">
        <f t="shared" si="35"/>
        <v>1.357698399273365E-4</v>
      </c>
      <c r="BJ37" s="28">
        <f t="shared" si="36"/>
        <v>7.6775476288148619E-6</v>
      </c>
      <c r="BK37" s="28">
        <f t="shared" si="37"/>
        <v>0</v>
      </c>
      <c r="BL37" s="28">
        <f t="shared" si="38"/>
        <v>1.9916909499857302E-3</v>
      </c>
      <c r="BM37" s="28">
        <f t="shared" si="67"/>
        <v>9.6876862709443009E-3</v>
      </c>
      <c r="BO37" s="30">
        <f t="shared" si="39"/>
        <v>0.48551405816993465</v>
      </c>
      <c r="BP37" s="30">
        <f t="shared" si="40"/>
        <v>0.9121745516135138</v>
      </c>
      <c r="BQ37" s="30">
        <f t="shared" si="41"/>
        <v>1.1258079014596127</v>
      </c>
      <c r="BR37" s="30">
        <f t="shared" si="42"/>
        <v>0.25734726879516628</v>
      </c>
      <c r="BS37" s="30">
        <f t="shared" si="43"/>
        <v>2.3487278163787266</v>
      </c>
      <c r="BT37" s="30">
        <f t="shared" si="44"/>
        <v>3.5637005755825859</v>
      </c>
      <c r="BU37" s="30">
        <f t="shared" si="45"/>
        <v>1.6730445859101084</v>
      </c>
      <c r="BV37" s="30">
        <f t="shared" si="46"/>
        <v>0.11750049334882925</v>
      </c>
      <c r="BW37" s="30">
        <f t="shared" si="47"/>
        <v>0</v>
      </c>
      <c r="BX37" s="30">
        <f t="shared" si="48"/>
        <v>5.9339086024789793</v>
      </c>
      <c r="BY37" s="30">
        <f t="shared" si="68"/>
        <v>16.417725853737458</v>
      </c>
    </row>
    <row r="38" spans="3:77" ht="15" customHeight="1" x14ac:dyDescent="0.25">
      <c r="C38" s="26">
        <v>25</v>
      </c>
      <c r="D38" s="77">
        <f t="shared" si="73"/>
        <v>9.570814468619121E-2</v>
      </c>
      <c r="E38" s="77">
        <f t="shared" si="74"/>
        <v>7.4035073586955574E-2</v>
      </c>
      <c r="F38" s="78">
        <f t="shared" si="75"/>
        <v>1.0156977531696745E-2</v>
      </c>
      <c r="G38" s="78">
        <f t="shared" si="76"/>
        <v>2.3217730339315764E-3</v>
      </c>
      <c r="H38" s="77">
        <f t="shared" si="49"/>
        <v>0.25301173089137513</v>
      </c>
      <c r="I38" s="77">
        <f t="shared" si="50"/>
        <v>0.21858515800214798</v>
      </c>
      <c r="J38" s="78">
        <f t="shared" si="51"/>
        <v>1.5597430081570366E-2</v>
      </c>
      <c r="K38" s="78">
        <f t="shared" si="52"/>
        <v>1.0954314935733925E-3</v>
      </c>
      <c r="L38" s="77">
        <f t="shared" si="53"/>
        <v>0</v>
      </c>
      <c r="M38" s="77">
        <f t="shared" si="54"/>
        <v>0.32948828069255853</v>
      </c>
      <c r="N38" s="39" t="str">
        <f t="shared" si="6"/>
        <v>OK</v>
      </c>
      <c r="Q38" s="28">
        <f t="shared" si="7"/>
        <v>1.2747984227195624E-3</v>
      </c>
      <c r="R38" s="28">
        <f t="shared" si="8"/>
        <v>8.272063937258471E-4</v>
      </c>
      <c r="S38" s="28">
        <f t="shared" si="9"/>
        <v>9.7912985322667309E-5</v>
      </c>
      <c r="T38" s="28">
        <f t="shared" si="10"/>
        <v>1.8021154144273838E-5</v>
      </c>
      <c r="U38" s="28">
        <f t="shared" si="11"/>
        <v>3.0330235830469156E-3</v>
      </c>
      <c r="V38" s="28">
        <f t="shared" si="12"/>
        <v>2.1980600323780672E-3</v>
      </c>
      <c r="W38" s="28">
        <f t="shared" si="13"/>
        <v>1.3532291905677844E-4</v>
      </c>
      <c r="X38" s="28">
        <f t="shared" si="14"/>
        <v>7.6522750331348696E-6</v>
      </c>
      <c r="Y38" s="28">
        <f t="shared" si="15"/>
        <v>0</v>
      </c>
      <c r="Z38" s="28">
        <f t="shared" si="16"/>
        <v>2.045939549926688E-3</v>
      </c>
      <c r="AA38" s="28">
        <f t="shared" si="55"/>
        <v>9.6379373153539349E-3</v>
      </c>
      <c r="AC38" s="30">
        <f t="shared" si="77"/>
        <v>0.46830039883696778</v>
      </c>
      <c r="AD38" s="30">
        <f t="shared" si="78"/>
        <v>0.87983385679849135</v>
      </c>
      <c r="AE38" s="30">
        <f t="shared" si="19"/>
        <v>1.0858929425331192</v>
      </c>
      <c r="AF38" s="30">
        <f t="shared" si="20"/>
        <v>0.24822314944009094</v>
      </c>
      <c r="AG38" s="30">
        <f t="shared" si="21"/>
        <v>2.3388917680189047</v>
      </c>
      <c r="AH38" s="30">
        <f t="shared" si="22"/>
        <v>3.5487764405010682</v>
      </c>
      <c r="AI38" s="30">
        <f t="shared" si="23"/>
        <v>1.6675373352333929</v>
      </c>
      <c r="AJ38" s="30">
        <f t="shared" si="24"/>
        <v>0.11711371066714851</v>
      </c>
      <c r="AK38" s="30">
        <f t="shared" si="25"/>
        <v>0</v>
      </c>
      <c r="AL38" s="30">
        <f t="shared" si="26"/>
        <v>6.0955331928123329</v>
      </c>
      <c r="AM38" s="30">
        <f t="shared" si="56"/>
        <v>16.450102794841516</v>
      </c>
      <c r="AO38" s="26">
        <v>25</v>
      </c>
      <c r="AP38" s="28">
        <f t="shared" si="57"/>
        <v>9.2431047878794886E-2</v>
      </c>
      <c r="AQ38" s="28">
        <f t="shared" si="58"/>
        <v>7.1500074041382214E-2</v>
      </c>
      <c r="AR38" s="28">
        <f t="shared" si="59"/>
        <v>9.8091973218613522E-3</v>
      </c>
      <c r="AS38" s="28">
        <f t="shared" si="60"/>
        <v>2.2422743139224963E-3</v>
      </c>
      <c r="AT38" s="28">
        <f t="shared" si="61"/>
        <v>0.25175127290283678</v>
      </c>
      <c r="AU38" s="28">
        <f t="shared" si="62"/>
        <v>0.21749620687877885</v>
      </c>
      <c r="AV38" s="28">
        <f t="shared" si="63"/>
        <v>1.5532383262671413E-2</v>
      </c>
      <c r="AW38" s="28">
        <f t="shared" si="64"/>
        <v>1.0908631554814095E-3</v>
      </c>
      <c r="AX38" s="28">
        <f t="shared" si="65"/>
        <v>0</v>
      </c>
      <c r="AY38" s="28">
        <f t="shared" si="66"/>
        <v>0.33814668024427108</v>
      </c>
      <c r="AZ38" s="39" t="str">
        <f t="shared" si="28"/>
        <v>OK</v>
      </c>
      <c r="BC38" s="28">
        <f t="shared" si="29"/>
        <v>1.2311486596313129E-3</v>
      </c>
      <c r="BD38" s="28">
        <f t="shared" si="30"/>
        <v>7.9888241523033742E-4</v>
      </c>
      <c r="BE38" s="28">
        <f t="shared" si="31"/>
        <v>9.4560393621557348E-5</v>
      </c>
      <c r="BF38" s="28">
        <f t="shared" si="32"/>
        <v>1.7404100424285496E-5</v>
      </c>
      <c r="BG38" s="28">
        <f t="shared" si="33"/>
        <v>3.0179136164409873E-3</v>
      </c>
      <c r="BH38" s="28">
        <f t="shared" si="34"/>
        <v>2.187109700876295E-3</v>
      </c>
      <c r="BI38" s="28">
        <f t="shared" si="35"/>
        <v>1.3475857445880747E-4</v>
      </c>
      <c r="BJ38" s="28">
        <f t="shared" si="36"/>
        <v>7.6203623304882047E-6</v>
      </c>
      <c r="BK38" s="28">
        <f t="shared" si="37"/>
        <v>0</v>
      </c>
      <c r="BL38" s="28">
        <f t="shared" si="38"/>
        <v>2.0997034107981022E-3</v>
      </c>
      <c r="BM38" s="28">
        <f t="shared" si="67"/>
        <v>9.5891012338121737E-3</v>
      </c>
      <c r="BO38" s="30">
        <f t="shared" si="39"/>
        <v>0.45226554885671866</v>
      </c>
      <c r="BP38" s="30">
        <f t="shared" si="40"/>
        <v>0.84970788651030615</v>
      </c>
      <c r="BQ38" s="30">
        <f t="shared" si="41"/>
        <v>1.0487114016431835</v>
      </c>
      <c r="BR38" s="30">
        <f t="shared" si="42"/>
        <v>0.23972385929901535</v>
      </c>
      <c r="BS38" s="30">
        <f t="shared" si="43"/>
        <v>2.3272398386678832</v>
      </c>
      <c r="BT38" s="30">
        <f t="shared" si="44"/>
        <v>3.531097087855215</v>
      </c>
      <c r="BU38" s="30">
        <f t="shared" si="45"/>
        <v>1.6605831127438604</v>
      </c>
      <c r="BV38" s="30">
        <f t="shared" si="46"/>
        <v>0.11662530493052967</v>
      </c>
      <c r="BW38" s="30">
        <f t="shared" si="47"/>
        <v>0</v>
      </c>
      <c r="BX38" s="30">
        <f t="shared" si="48"/>
        <v>6.2557135845190146</v>
      </c>
      <c r="BY38" s="30">
        <f t="shared" si="68"/>
        <v>16.481667625025725</v>
      </c>
    </row>
    <row r="39" spans="3:77" ht="15" customHeight="1" x14ac:dyDescent="0.25">
      <c r="C39" s="26">
        <v>26</v>
      </c>
      <c r="D39" s="77">
        <f t="shared" si="73"/>
        <v>8.9153951071398563E-2</v>
      </c>
      <c r="E39" s="77">
        <f t="shared" si="74"/>
        <v>6.8965074495808854E-2</v>
      </c>
      <c r="F39" s="78">
        <f t="shared" si="75"/>
        <v>9.4614171120259594E-3</v>
      </c>
      <c r="G39" s="78">
        <f t="shared" si="76"/>
        <v>2.1627755939134159E-3</v>
      </c>
      <c r="H39" s="77">
        <f t="shared" si="49"/>
        <v>0.25049081491429842</v>
      </c>
      <c r="I39" s="77">
        <f t="shared" si="50"/>
        <v>0.21640725575540976</v>
      </c>
      <c r="J39" s="78">
        <f t="shared" si="51"/>
        <v>1.546733644377246E-2</v>
      </c>
      <c r="K39" s="78">
        <f t="shared" si="52"/>
        <v>1.0862948173894266E-3</v>
      </c>
      <c r="L39" s="77">
        <f t="shared" si="53"/>
        <v>0</v>
      </c>
      <c r="M39" s="77">
        <f t="shared" si="54"/>
        <v>0.34680507979598368</v>
      </c>
      <c r="N39" s="39" t="str">
        <f t="shared" si="6"/>
        <v>OK</v>
      </c>
      <c r="Q39" s="28">
        <f t="shared" si="7"/>
        <v>1.1874988965430635E-3</v>
      </c>
      <c r="R39" s="28">
        <f t="shared" si="8"/>
        <v>7.7055843673482795E-4</v>
      </c>
      <c r="S39" s="28">
        <f t="shared" si="9"/>
        <v>9.1207801920447374E-5</v>
      </c>
      <c r="T39" s="28">
        <f t="shared" si="10"/>
        <v>1.6787046704297148E-5</v>
      </c>
      <c r="U39" s="28">
        <f t="shared" si="11"/>
        <v>3.0028036498350595E-3</v>
      </c>
      <c r="V39" s="28">
        <f t="shared" si="12"/>
        <v>2.1761593693745227E-3</v>
      </c>
      <c r="W39" s="28">
        <f t="shared" si="13"/>
        <v>1.3419422986083652E-4</v>
      </c>
      <c r="X39" s="28">
        <f t="shared" si="14"/>
        <v>7.588449627841538E-6</v>
      </c>
      <c r="Y39" s="28">
        <f t="shared" si="15"/>
        <v>0</v>
      </c>
      <c r="Z39" s="28">
        <f t="shared" si="16"/>
        <v>2.1534672716695168E-3</v>
      </c>
      <c r="AA39" s="28">
        <f t="shared" si="55"/>
        <v>9.5402651522704125E-3</v>
      </c>
      <c r="AC39" s="30">
        <f t="shared" si="77"/>
        <v>0.43623069887646954</v>
      </c>
      <c r="AD39" s="30">
        <f t="shared" si="78"/>
        <v>0.81958191622212084</v>
      </c>
      <c r="AE39" s="30">
        <f t="shared" si="19"/>
        <v>1.0115298607532479</v>
      </c>
      <c r="AF39" s="30">
        <f t="shared" si="20"/>
        <v>0.23122456915793971</v>
      </c>
      <c r="AG39" s="30">
        <f t="shared" si="21"/>
        <v>2.3155879093168612</v>
      </c>
      <c r="AH39" s="30">
        <f t="shared" si="22"/>
        <v>3.5134177352093623</v>
      </c>
      <c r="AI39" s="30">
        <f t="shared" si="23"/>
        <v>1.6536288902543277</v>
      </c>
      <c r="AJ39" s="30">
        <f t="shared" si="24"/>
        <v>0.11613689919391081</v>
      </c>
      <c r="AK39" s="30">
        <f t="shared" si="25"/>
        <v>0</v>
      </c>
      <c r="AL39" s="30">
        <f t="shared" si="26"/>
        <v>6.4158939762256981</v>
      </c>
      <c r="AM39" s="30">
        <f t="shared" si="56"/>
        <v>16.513232455209938</v>
      </c>
      <c r="AO39" s="26">
        <v>26</v>
      </c>
      <c r="AP39" s="28">
        <f t="shared" si="57"/>
        <v>8.6101273272860046E-2</v>
      </c>
      <c r="AQ39" s="28">
        <f t="shared" si="58"/>
        <v>6.6603674364262122E-2</v>
      </c>
      <c r="AR39" s="28">
        <f t="shared" si="59"/>
        <v>9.1374532538514228E-3</v>
      </c>
      <c r="AS39" s="28">
        <f t="shared" si="60"/>
        <v>2.0887210292035129E-3</v>
      </c>
      <c r="AT39" s="28">
        <f t="shared" si="61"/>
        <v>0.24905682716401323</v>
      </c>
      <c r="AU39" s="28">
        <f t="shared" si="62"/>
        <v>0.21516838656201331</v>
      </c>
      <c r="AV39" s="28">
        <f t="shared" si="63"/>
        <v>1.5390281013523126E-2</v>
      </c>
      <c r="AW39" s="28">
        <f t="shared" si="64"/>
        <v>1.0808830960606862E-3</v>
      </c>
      <c r="AX39" s="28">
        <f t="shared" si="65"/>
        <v>0</v>
      </c>
      <c r="AY39" s="28">
        <f t="shared" si="66"/>
        <v>0.35537250024421307</v>
      </c>
      <c r="AZ39" s="39" t="str">
        <f t="shared" si="28"/>
        <v>OK</v>
      </c>
      <c r="BC39" s="28">
        <f t="shared" si="29"/>
        <v>1.1468383147774514E-3</v>
      </c>
      <c r="BD39" s="28">
        <f t="shared" si="30"/>
        <v>7.4417411384135161E-4</v>
      </c>
      <c r="BE39" s="28">
        <f t="shared" si="31"/>
        <v>8.8084799197291874E-5</v>
      </c>
      <c r="BF39" s="28">
        <f t="shared" si="32"/>
        <v>1.6212249466918436E-5</v>
      </c>
      <c r="BG39" s="28">
        <f t="shared" si="33"/>
        <v>2.9856134640318457E-3</v>
      </c>
      <c r="BH39" s="28">
        <f t="shared" si="34"/>
        <v>2.1637014839250338E-3</v>
      </c>
      <c r="BI39" s="28">
        <f t="shared" si="35"/>
        <v>1.3352569884668975E-4</v>
      </c>
      <c r="BJ39" s="28">
        <f t="shared" si="36"/>
        <v>7.5506453650892293E-6</v>
      </c>
      <c r="BK39" s="28">
        <f t="shared" si="37"/>
        <v>0</v>
      </c>
      <c r="BL39" s="28">
        <f t="shared" si="38"/>
        <v>2.2066662027484607E-3</v>
      </c>
      <c r="BM39" s="28">
        <f t="shared" si="67"/>
        <v>9.4923669722001315E-3</v>
      </c>
      <c r="BO39" s="30">
        <f t="shared" si="39"/>
        <v>0.42129393215443528</v>
      </c>
      <c r="BP39" s="30">
        <f t="shared" si="40"/>
        <v>0.79151900381422002</v>
      </c>
      <c r="BQ39" s="30">
        <f t="shared" si="41"/>
        <v>0.97689455058054131</v>
      </c>
      <c r="BR39" s="30">
        <f t="shared" si="42"/>
        <v>0.22330731927431097</v>
      </c>
      <c r="BS39" s="30">
        <f t="shared" si="43"/>
        <v>2.3023318356448388</v>
      </c>
      <c r="BT39" s="30">
        <f t="shared" si="44"/>
        <v>3.4933044308726395</v>
      </c>
      <c r="BU39" s="30">
        <f t="shared" si="45"/>
        <v>1.645390814741166</v>
      </c>
      <c r="BV39" s="30">
        <f t="shared" si="46"/>
        <v>0.11555832648569164</v>
      </c>
      <c r="BW39" s="30">
        <f t="shared" si="47"/>
        <v>0</v>
      </c>
      <c r="BX39" s="30">
        <f t="shared" si="48"/>
        <v>6.5743912545179422</v>
      </c>
      <c r="BY39" s="30">
        <f t="shared" si="68"/>
        <v>16.543991468085785</v>
      </c>
    </row>
    <row r="40" spans="3:77" ht="15" customHeight="1" x14ac:dyDescent="0.25">
      <c r="C40" s="26">
        <v>27</v>
      </c>
      <c r="D40" s="77">
        <f t="shared" si="73"/>
        <v>8.3048595474321515E-2</v>
      </c>
      <c r="E40" s="77">
        <f t="shared" si="74"/>
        <v>6.4242274232715404E-2</v>
      </c>
      <c r="F40" s="78">
        <f t="shared" si="75"/>
        <v>8.8134893956768878E-3</v>
      </c>
      <c r="G40" s="78">
        <f t="shared" si="76"/>
        <v>2.0146664644936094E-3</v>
      </c>
      <c r="H40" s="77">
        <f t="shared" si="49"/>
        <v>0.24762283941372801</v>
      </c>
      <c r="I40" s="77">
        <f t="shared" si="50"/>
        <v>0.21392951736861684</v>
      </c>
      <c r="J40" s="78">
        <f t="shared" si="51"/>
        <v>1.5313225583273792E-2</v>
      </c>
      <c r="K40" s="78">
        <f t="shared" si="52"/>
        <v>1.0754713747319461E-3</v>
      </c>
      <c r="L40" s="77">
        <f t="shared" si="53"/>
        <v>0</v>
      </c>
      <c r="M40" s="77">
        <f t="shared" si="54"/>
        <v>0.36393992069244252</v>
      </c>
      <c r="N40" s="39" t="str">
        <f t="shared" si="6"/>
        <v>OK</v>
      </c>
      <c r="Q40" s="28">
        <f t="shared" si="7"/>
        <v>1.1061777330118388E-3</v>
      </c>
      <c r="R40" s="28">
        <f t="shared" si="8"/>
        <v>7.1778979094787548E-4</v>
      </c>
      <c r="S40" s="28">
        <f t="shared" si="9"/>
        <v>8.4961796474136402E-5</v>
      </c>
      <c r="T40" s="28">
        <f t="shared" si="10"/>
        <v>1.5637452229539718E-5</v>
      </c>
      <c r="U40" s="28">
        <f t="shared" si="11"/>
        <v>2.968423278228632E-3</v>
      </c>
      <c r="V40" s="28">
        <f t="shared" si="12"/>
        <v>2.1512435984755445E-3</v>
      </c>
      <c r="W40" s="28">
        <f t="shared" si="13"/>
        <v>1.3285716783254295E-4</v>
      </c>
      <c r="X40" s="28">
        <f t="shared" si="14"/>
        <v>7.5128411023369223E-6</v>
      </c>
      <c r="Y40" s="28">
        <f t="shared" si="15"/>
        <v>0</v>
      </c>
      <c r="Z40" s="28">
        <f t="shared" si="16"/>
        <v>2.2598651338274051E-3</v>
      </c>
      <c r="AA40" s="28">
        <f t="shared" si="55"/>
        <v>9.4444687921298523E-3</v>
      </c>
      <c r="AC40" s="30">
        <f t="shared" si="77"/>
        <v>0.40635716543240091</v>
      </c>
      <c r="AD40" s="30">
        <f t="shared" si="78"/>
        <v>0.76345609140631943</v>
      </c>
      <c r="AE40" s="30">
        <f t="shared" si="19"/>
        <v>0.94225924040783471</v>
      </c>
      <c r="AF40" s="30">
        <f t="shared" si="20"/>
        <v>0.21539006939068217</v>
      </c>
      <c r="AG40" s="30">
        <f t="shared" si="21"/>
        <v>2.2890757619728164</v>
      </c>
      <c r="AH40" s="30">
        <f t="shared" si="22"/>
        <v>3.4731911265359159</v>
      </c>
      <c r="AI40" s="30">
        <f t="shared" si="23"/>
        <v>1.6371527392280043</v>
      </c>
      <c r="AJ40" s="30">
        <f t="shared" si="24"/>
        <v>0.11497975377747249</v>
      </c>
      <c r="AK40" s="30">
        <f t="shared" si="25"/>
        <v>0</v>
      </c>
      <c r="AL40" s="30">
        <f t="shared" si="26"/>
        <v>6.7328885328101862</v>
      </c>
      <c r="AM40" s="30">
        <f t="shared" si="56"/>
        <v>16.574750480961633</v>
      </c>
      <c r="AO40" s="26">
        <v>27</v>
      </c>
      <c r="AP40" s="28">
        <f t="shared" si="57"/>
        <v>8.0204968236744167E-2</v>
      </c>
      <c r="AQ40" s="28">
        <f t="shared" si="58"/>
        <v>6.2042585246180434E-2</v>
      </c>
      <c r="AR40" s="28">
        <f t="shared" si="59"/>
        <v>8.5117109205502944E-3</v>
      </c>
      <c r="AS40" s="28">
        <f t="shared" si="60"/>
        <v>1.94568323364729E-3</v>
      </c>
      <c r="AT40" s="28">
        <f t="shared" si="61"/>
        <v>0.24603632635880573</v>
      </c>
      <c r="AU40" s="28">
        <f t="shared" si="62"/>
        <v>0.21255887654670358</v>
      </c>
      <c r="AV40" s="28">
        <f t="shared" si="63"/>
        <v>1.5225561778470084E-2</v>
      </c>
      <c r="AW40" s="28">
        <f t="shared" si="64"/>
        <v>1.0693146109493074E-3</v>
      </c>
      <c r="AX40" s="28">
        <f t="shared" si="65"/>
        <v>0</v>
      </c>
      <c r="AY40" s="28">
        <f t="shared" si="66"/>
        <v>0.37240497306794962</v>
      </c>
      <c r="AZ40" s="39" t="str">
        <f t="shared" si="28"/>
        <v>OK</v>
      </c>
      <c r="BC40" s="28">
        <f t="shared" si="29"/>
        <v>1.0683016303128278E-3</v>
      </c>
      <c r="BD40" s="28">
        <f t="shared" si="30"/>
        <v>6.9321229401687152E-4</v>
      </c>
      <c r="BE40" s="28">
        <f t="shared" si="31"/>
        <v>8.2052660236160387E-5</v>
      </c>
      <c r="BF40" s="28">
        <f t="shared" si="32"/>
        <v>1.5102017706748986E-5</v>
      </c>
      <c r="BG40" s="28">
        <f t="shared" si="33"/>
        <v>2.9494046679316376E-3</v>
      </c>
      <c r="BH40" s="28">
        <f t="shared" si="34"/>
        <v>2.1374606370113277E-3</v>
      </c>
      <c r="BI40" s="28">
        <f t="shared" si="35"/>
        <v>1.3209659882215975E-4</v>
      </c>
      <c r="BJ40" s="28">
        <f t="shared" si="36"/>
        <v>7.4698322514364357E-6</v>
      </c>
      <c r="BK40" s="28">
        <f t="shared" si="37"/>
        <v>0</v>
      </c>
      <c r="BL40" s="28">
        <f t="shared" si="38"/>
        <v>2.3124284159291167E-3</v>
      </c>
      <c r="BM40" s="28">
        <f t="shared" si="67"/>
        <v>9.3975287542182873E-3</v>
      </c>
      <c r="BO40" s="30">
        <f t="shared" si="39"/>
        <v>0.39244328408126372</v>
      </c>
      <c r="BP40" s="30">
        <f t="shared" si="40"/>
        <v>0.73731495652236323</v>
      </c>
      <c r="BQ40" s="30">
        <f t="shared" si="41"/>
        <v>0.90999579241597617</v>
      </c>
      <c r="BR40" s="30">
        <f t="shared" si="42"/>
        <v>0.20801500104034021</v>
      </c>
      <c r="BS40" s="30">
        <f t="shared" si="43"/>
        <v>2.274409713442421</v>
      </c>
      <c r="BT40" s="30">
        <f t="shared" si="44"/>
        <v>3.4509384818382967</v>
      </c>
      <c r="BU40" s="30">
        <f t="shared" si="45"/>
        <v>1.6277805114511013</v>
      </c>
      <c r="BV40" s="30">
        <f t="shared" si="46"/>
        <v>0.11432152781216467</v>
      </c>
      <c r="BW40" s="30">
        <f t="shared" si="47"/>
        <v>0</v>
      </c>
      <c r="BX40" s="30">
        <f t="shared" si="48"/>
        <v>6.889492001757068</v>
      </c>
      <c r="BY40" s="30">
        <f t="shared" si="68"/>
        <v>16.604711270360994</v>
      </c>
    </row>
    <row r="41" spans="3:77" ht="15" customHeight="1" x14ac:dyDescent="0.25">
      <c r="C41" s="26">
        <v>28</v>
      </c>
      <c r="D41" s="77">
        <f t="shared" si="73"/>
        <v>7.7361340999166806E-2</v>
      </c>
      <c r="E41" s="77">
        <f t="shared" si="74"/>
        <v>5.9842896259645458E-2</v>
      </c>
      <c r="F41" s="78">
        <f t="shared" si="75"/>
        <v>8.2099324454237028E-3</v>
      </c>
      <c r="G41" s="78">
        <f t="shared" si="76"/>
        <v>1.8767000028009706E-3</v>
      </c>
      <c r="H41" s="77">
        <f t="shared" si="49"/>
        <v>0.24444981330388346</v>
      </c>
      <c r="I41" s="77">
        <f t="shared" si="50"/>
        <v>0.21118823572479031</v>
      </c>
      <c r="J41" s="78">
        <f t="shared" si="51"/>
        <v>1.5137897973666376E-2</v>
      </c>
      <c r="K41" s="78">
        <f t="shared" si="52"/>
        <v>1.0631578471666688E-3</v>
      </c>
      <c r="L41" s="77">
        <f t="shared" si="53"/>
        <v>0</v>
      </c>
      <c r="M41" s="77">
        <f t="shared" si="54"/>
        <v>0.38087002544345677</v>
      </c>
      <c r="N41" s="39" t="str">
        <f t="shared" si="6"/>
        <v>OK</v>
      </c>
      <c r="Q41" s="28">
        <f t="shared" si="7"/>
        <v>1.0304255276138165E-3</v>
      </c>
      <c r="R41" s="28">
        <f t="shared" si="8"/>
        <v>6.6863479708586734E-4</v>
      </c>
      <c r="S41" s="28">
        <f t="shared" si="9"/>
        <v>7.91435239981844E-5</v>
      </c>
      <c r="T41" s="28">
        <f t="shared" si="10"/>
        <v>1.4566583183958252E-5</v>
      </c>
      <c r="U41" s="28">
        <f t="shared" si="11"/>
        <v>2.9303860576346437E-3</v>
      </c>
      <c r="V41" s="28">
        <f t="shared" si="12"/>
        <v>2.1236776755471105E-3</v>
      </c>
      <c r="W41" s="28">
        <f t="shared" si="13"/>
        <v>1.3133602981177652E-4</v>
      </c>
      <c r="X41" s="28">
        <f t="shared" si="14"/>
        <v>7.4268234005359499E-6</v>
      </c>
      <c r="Y41" s="28">
        <f t="shared" si="15"/>
        <v>0</v>
      </c>
      <c r="Z41" s="28">
        <f t="shared" si="16"/>
        <v>2.3649916980308283E-3</v>
      </c>
      <c r="AA41" s="28">
        <f t="shared" si="55"/>
        <v>9.3505887163067205E-3</v>
      </c>
      <c r="AC41" s="30">
        <f t="shared" si="77"/>
        <v>0.37852940273012642</v>
      </c>
      <c r="AD41" s="30">
        <f t="shared" si="78"/>
        <v>0.71117382163840692</v>
      </c>
      <c r="AE41" s="30">
        <f t="shared" si="19"/>
        <v>0.87773234442411774</v>
      </c>
      <c r="AF41" s="30">
        <f t="shared" si="20"/>
        <v>0.20063993268999822</v>
      </c>
      <c r="AG41" s="30">
        <f t="shared" si="21"/>
        <v>2.2597436649120257</v>
      </c>
      <c r="AH41" s="30">
        <f t="shared" si="22"/>
        <v>3.428685837140677</v>
      </c>
      <c r="AI41" s="30">
        <f t="shared" si="23"/>
        <v>1.6184082836741984</v>
      </c>
      <c r="AJ41" s="30">
        <f t="shared" si="24"/>
        <v>0.11366330184685686</v>
      </c>
      <c r="AK41" s="30">
        <f t="shared" si="25"/>
        <v>0</v>
      </c>
      <c r="AL41" s="30">
        <f t="shared" si="26"/>
        <v>7.0460954707039507</v>
      </c>
      <c r="AM41" s="30">
        <f t="shared" si="56"/>
        <v>16.634672059760359</v>
      </c>
      <c r="AO41" s="26">
        <v>28</v>
      </c>
      <c r="AP41" s="28">
        <f t="shared" si="57"/>
        <v>7.4712448322002134E-2</v>
      </c>
      <c r="AQ41" s="28">
        <f t="shared" si="58"/>
        <v>5.7793844270174297E-2</v>
      </c>
      <c r="AR41" s="28">
        <f t="shared" si="59"/>
        <v>7.9288200751645877E-3</v>
      </c>
      <c r="AS41" s="28">
        <f t="shared" si="60"/>
        <v>1.8124408155835731E-3</v>
      </c>
      <c r="AT41" s="28">
        <f t="shared" si="61"/>
        <v>0.24273002083744327</v>
      </c>
      <c r="AU41" s="28">
        <f t="shared" si="62"/>
        <v>0.20970245043458521</v>
      </c>
      <c r="AV41" s="28">
        <f t="shared" si="63"/>
        <v>1.5040909857319094E-2</v>
      </c>
      <c r="AW41" s="28">
        <f t="shared" si="64"/>
        <v>1.0563462226494537E-3</v>
      </c>
      <c r="AX41" s="28">
        <f t="shared" si="65"/>
        <v>0</v>
      </c>
      <c r="AY41" s="28">
        <f t="shared" si="66"/>
        <v>0.38922271916507889</v>
      </c>
      <c r="AZ41" s="39" t="str">
        <f t="shared" si="28"/>
        <v>OK</v>
      </c>
      <c r="BC41" s="28">
        <f t="shared" si="29"/>
        <v>9.951432199494601E-4</v>
      </c>
      <c r="BD41" s="28">
        <f t="shared" si="30"/>
        <v>6.4574039279009245E-4</v>
      </c>
      <c r="BE41" s="28">
        <f t="shared" si="31"/>
        <v>7.6433608445323779E-5</v>
      </c>
      <c r="BF41" s="28">
        <f t="shared" si="32"/>
        <v>1.4067815775987487E-5</v>
      </c>
      <c r="BG41" s="28">
        <f t="shared" si="33"/>
        <v>2.909769736445572E-3</v>
      </c>
      <c r="BH41" s="28">
        <f t="shared" si="34"/>
        <v>2.1087368383331632E-3</v>
      </c>
      <c r="BI41" s="28">
        <f t="shared" si="35"/>
        <v>1.3049456330419841E-4</v>
      </c>
      <c r="BJ41" s="28">
        <f t="shared" si="36"/>
        <v>7.3792399372760607E-6</v>
      </c>
      <c r="BK41" s="28">
        <f t="shared" si="37"/>
        <v>0</v>
      </c>
      <c r="BL41" s="28">
        <f t="shared" si="38"/>
        <v>2.4168572951852128E-3</v>
      </c>
      <c r="BM41" s="28">
        <f t="shared" si="67"/>
        <v>9.3046227101662854E-3</v>
      </c>
      <c r="BO41" s="30">
        <f t="shared" si="39"/>
        <v>0.36556835849235725</v>
      </c>
      <c r="BP41" s="30">
        <f t="shared" si="40"/>
        <v>0.68682285894827633</v>
      </c>
      <c r="BQ41" s="30">
        <f t="shared" si="41"/>
        <v>0.84767833101604273</v>
      </c>
      <c r="BR41" s="30">
        <f t="shared" si="42"/>
        <v>0.19376991671580421</v>
      </c>
      <c r="BS41" s="30">
        <f t="shared" si="43"/>
        <v>2.243845554463602</v>
      </c>
      <c r="BT41" s="30">
        <f t="shared" si="44"/>
        <v>3.404563797557957</v>
      </c>
      <c r="BU41" s="30">
        <f t="shared" si="45"/>
        <v>1.6080391841342587</v>
      </c>
      <c r="BV41" s="30">
        <f t="shared" si="46"/>
        <v>0.11293506404507511</v>
      </c>
      <c r="BW41" s="30">
        <f t="shared" si="47"/>
        <v>0</v>
      </c>
      <c r="BX41" s="30">
        <f t="shared" si="48"/>
        <v>7.2006203045539596</v>
      </c>
      <c r="BY41" s="30">
        <f t="shared" si="68"/>
        <v>16.663843369927335</v>
      </c>
    </row>
    <row r="42" spans="3:77" ht="15" customHeight="1" x14ac:dyDescent="0.25">
      <c r="C42" s="26">
        <v>29</v>
      </c>
      <c r="D42" s="77">
        <f t="shared" si="73"/>
        <v>7.2063555644837476E-2</v>
      </c>
      <c r="E42" s="77">
        <f t="shared" si="74"/>
        <v>5.5744792280703136E-2</v>
      </c>
      <c r="F42" s="78">
        <f t="shared" si="75"/>
        <v>7.6477077049054727E-3</v>
      </c>
      <c r="G42" s="78">
        <f t="shared" si="76"/>
        <v>1.7481816283661756E-3</v>
      </c>
      <c r="H42" s="77">
        <f t="shared" si="49"/>
        <v>0.24101022837100308</v>
      </c>
      <c r="I42" s="77">
        <f t="shared" si="50"/>
        <v>0.20821666514438011</v>
      </c>
      <c r="J42" s="78">
        <f t="shared" si="51"/>
        <v>1.4943921740971812E-2</v>
      </c>
      <c r="K42" s="78">
        <f t="shared" si="52"/>
        <v>1.0495345981322386E-3</v>
      </c>
      <c r="L42" s="77">
        <f t="shared" si="53"/>
        <v>0</v>
      </c>
      <c r="M42" s="77">
        <f t="shared" si="54"/>
        <v>0.39757541288670106</v>
      </c>
      <c r="N42" s="39" t="str">
        <f t="shared" si="6"/>
        <v>OK</v>
      </c>
      <c r="Q42" s="28">
        <f t="shared" si="7"/>
        <v>9.5986091228510411E-4</v>
      </c>
      <c r="R42" s="28">
        <f t="shared" si="8"/>
        <v>6.2284598849431745E-4</v>
      </c>
      <c r="S42" s="28">
        <f t="shared" si="9"/>
        <v>7.3723692892463158E-5</v>
      </c>
      <c r="T42" s="28">
        <f t="shared" si="10"/>
        <v>1.3569048368016721E-5</v>
      </c>
      <c r="U42" s="28">
        <f t="shared" si="11"/>
        <v>2.8891534152565004E-3</v>
      </c>
      <c r="V42" s="28">
        <f t="shared" si="12"/>
        <v>2.093796001119216E-3</v>
      </c>
      <c r="W42" s="28">
        <f t="shared" si="13"/>
        <v>1.2965309679662031E-4</v>
      </c>
      <c r="X42" s="28">
        <f t="shared" si="14"/>
        <v>7.3316564740161715E-6</v>
      </c>
      <c r="Y42" s="28">
        <f t="shared" si="15"/>
        <v>0</v>
      </c>
      <c r="Z42" s="28">
        <f t="shared" si="16"/>
        <v>2.4687228923395981E-3</v>
      </c>
      <c r="AA42" s="28">
        <f t="shared" si="55"/>
        <v>9.258656704025852E-3</v>
      </c>
      <c r="AC42" s="30">
        <f t="shared" si="77"/>
        <v>0.35260731425458813</v>
      </c>
      <c r="AD42" s="30">
        <f t="shared" si="78"/>
        <v>0.66247189625814562</v>
      </c>
      <c r="AE42" s="30">
        <f t="shared" si="19"/>
        <v>0.81762431760796783</v>
      </c>
      <c r="AF42" s="30">
        <f t="shared" si="20"/>
        <v>0.1868999007416102</v>
      </c>
      <c r="AG42" s="30">
        <f t="shared" si="21"/>
        <v>2.2279474440151787</v>
      </c>
      <c r="AH42" s="30">
        <f t="shared" si="22"/>
        <v>3.3804417579752375</v>
      </c>
      <c r="AI42" s="30">
        <f t="shared" si="23"/>
        <v>1.597670084594319</v>
      </c>
      <c r="AJ42" s="30">
        <f t="shared" si="24"/>
        <v>0.11220682624329337</v>
      </c>
      <c r="AK42" s="30">
        <f t="shared" si="25"/>
        <v>0</v>
      </c>
      <c r="AL42" s="30">
        <f t="shared" si="26"/>
        <v>7.3551451384039694</v>
      </c>
      <c r="AM42" s="30">
        <f t="shared" si="56"/>
        <v>16.693014680094308</v>
      </c>
      <c r="AO42" s="26">
        <v>29</v>
      </c>
      <c r="AP42" s="28">
        <f t="shared" si="57"/>
        <v>6.9596061902192627E-2</v>
      </c>
      <c r="AQ42" s="28">
        <f t="shared" si="58"/>
        <v>5.3836061509554653E-2</v>
      </c>
      <c r="AR42" s="28">
        <f t="shared" si="59"/>
        <v>7.385846203088459E-3</v>
      </c>
      <c r="AS42" s="28">
        <f t="shared" si="60"/>
        <v>1.6883229773406868E-3</v>
      </c>
      <c r="AT42" s="28">
        <f t="shared" si="61"/>
        <v>0.23917477548836993</v>
      </c>
      <c r="AU42" s="28">
        <f t="shared" si="62"/>
        <v>0.20663095701558148</v>
      </c>
      <c r="AV42" s="28">
        <f t="shared" si="63"/>
        <v>1.483878587000575E-2</v>
      </c>
      <c r="AW42" s="28">
        <f t="shared" si="64"/>
        <v>1.042150744282073E-3</v>
      </c>
      <c r="AX42" s="28">
        <f t="shared" si="65"/>
        <v>0</v>
      </c>
      <c r="AY42" s="28">
        <f t="shared" si="66"/>
        <v>0.40580703828958486</v>
      </c>
      <c r="AZ42" s="39" t="str">
        <f t="shared" si="28"/>
        <v>OK</v>
      </c>
      <c r="BC42" s="28">
        <f t="shared" si="29"/>
        <v>9.2699477386493383E-4</v>
      </c>
      <c r="BD42" s="28">
        <f t="shared" si="30"/>
        <v>6.015194168938877E-4</v>
      </c>
      <c r="BE42" s="28">
        <f t="shared" si="31"/>
        <v>7.1199355184324329E-5</v>
      </c>
      <c r="BF42" s="28">
        <f t="shared" si="32"/>
        <v>1.3104437072582743E-5</v>
      </c>
      <c r="BG42" s="28">
        <f t="shared" si="33"/>
        <v>2.8671505940474403E-3</v>
      </c>
      <c r="BH42" s="28">
        <f t="shared" si="34"/>
        <v>2.0778503546133582E-3</v>
      </c>
      <c r="BI42" s="28">
        <f t="shared" si="35"/>
        <v>1.2874094057073571E-4</v>
      </c>
      <c r="BJ42" s="28">
        <f t="shared" si="36"/>
        <v>7.2800756304879103E-6</v>
      </c>
      <c r="BK42" s="28">
        <f t="shared" si="37"/>
        <v>0</v>
      </c>
      <c r="BL42" s="28">
        <f t="shared" si="38"/>
        <v>2.5198367223566833E-3</v>
      </c>
      <c r="BM42" s="28">
        <f t="shared" si="67"/>
        <v>9.2136766702344344E-3</v>
      </c>
      <c r="BO42" s="30">
        <f t="shared" si="39"/>
        <v>0.3405338558504255</v>
      </c>
      <c r="BP42" s="30">
        <f t="shared" si="40"/>
        <v>0.63978851290205185</v>
      </c>
      <c r="BQ42" s="30">
        <f t="shared" si="41"/>
        <v>0.78962843439794395</v>
      </c>
      <c r="BR42" s="30">
        <f t="shared" si="42"/>
        <v>0.18050035062984846</v>
      </c>
      <c r="BS42" s="30">
        <f t="shared" si="43"/>
        <v>2.2109801452158186</v>
      </c>
      <c r="BT42" s="30">
        <f t="shared" si="44"/>
        <v>3.3546974498967521</v>
      </c>
      <c r="BU42" s="30">
        <f t="shared" si="45"/>
        <v>1.586429900205524</v>
      </c>
      <c r="BV42" s="30">
        <f t="shared" si="46"/>
        <v>0.11141741081340106</v>
      </c>
      <c r="BW42" s="30">
        <f t="shared" si="47"/>
        <v>0</v>
      </c>
      <c r="BX42" s="30">
        <f t="shared" si="48"/>
        <v>7.5074302083573201</v>
      </c>
      <c r="BY42" s="30">
        <f t="shared" si="68"/>
        <v>16.721406268269085</v>
      </c>
    </row>
    <row r="43" spans="3:77" ht="15" customHeight="1" x14ac:dyDescent="0.25">
      <c r="C43" s="26">
        <v>30</v>
      </c>
      <c r="D43" s="77">
        <f t="shared" si="73"/>
        <v>6.7128568159547777E-2</v>
      </c>
      <c r="E43" s="77">
        <f t="shared" si="74"/>
        <v>5.1927330738406177E-2</v>
      </c>
      <c r="F43" s="78">
        <f t="shared" si="75"/>
        <v>7.1239847012714462E-3</v>
      </c>
      <c r="G43" s="78">
        <f t="shared" si="76"/>
        <v>1.628464326315198E-3</v>
      </c>
      <c r="H43" s="77">
        <f t="shared" si="49"/>
        <v>0.23733932260573679</v>
      </c>
      <c r="I43" s="77">
        <f t="shared" si="50"/>
        <v>0.20504524888678285</v>
      </c>
      <c r="J43" s="78">
        <f t="shared" si="51"/>
        <v>1.4733649999039687E-2</v>
      </c>
      <c r="K43" s="78">
        <f t="shared" si="52"/>
        <v>1.0347668904319071E-3</v>
      </c>
      <c r="L43" s="77">
        <f t="shared" si="53"/>
        <v>0</v>
      </c>
      <c r="M43" s="77">
        <f t="shared" si="54"/>
        <v>0.41403866369246867</v>
      </c>
      <c r="N43" s="39" t="str">
        <f t="shared" si="6"/>
        <v>OK</v>
      </c>
      <c r="Q43" s="28">
        <f t="shared" si="7"/>
        <v>8.9412863544476354E-4</v>
      </c>
      <c r="R43" s="28">
        <f t="shared" si="8"/>
        <v>5.8019284529345805E-4</v>
      </c>
      <c r="S43" s="28">
        <f t="shared" si="9"/>
        <v>6.8675017476185513E-5</v>
      </c>
      <c r="T43" s="28">
        <f t="shared" si="10"/>
        <v>1.2639825777148764E-5</v>
      </c>
      <c r="U43" s="28">
        <f t="shared" si="11"/>
        <v>2.8451477728383798E-3</v>
      </c>
      <c r="V43" s="28">
        <f t="shared" si="12"/>
        <v>2.0619047081075008E-3</v>
      </c>
      <c r="W43" s="28">
        <f t="shared" si="13"/>
        <v>1.2782878434485108E-4</v>
      </c>
      <c r="X43" s="28">
        <f t="shared" si="14"/>
        <v>7.2284947869596475E-6</v>
      </c>
      <c r="Y43" s="28">
        <f t="shared" si="15"/>
        <v>0</v>
      </c>
      <c r="Z43" s="28">
        <f t="shared" si="16"/>
        <v>2.5709505523737689E-3</v>
      </c>
      <c r="AA43" s="28">
        <f t="shared" si="55"/>
        <v>9.1686966364430168E-3</v>
      </c>
      <c r="AC43" s="30">
        <f t="shared" si="77"/>
        <v>0.32846039744626293</v>
      </c>
      <c r="AD43" s="30">
        <f t="shared" si="78"/>
        <v>0.61710512954595809</v>
      </c>
      <c r="AE43" s="30">
        <f t="shared" si="19"/>
        <v>0.76163255118792006</v>
      </c>
      <c r="AF43" s="30">
        <f t="shared" si="20"/>
        <v>0.17410080051808674</v>
      </c>
      <c r="AG43" s="30">
        <f t="shared" si="21"/>
        <v>2.1940128464164586</v>
      </c>
      <c r="AH43" s="30">
        <f t="shared" si="22"/>
        <v>3.3289531418182672</v>
      </c>
      <c r="AI43" s="30">
        <f t="shared" si="23"/>
        <v>1.575189715816729</v>
      </c>
      <c r="AJ43" s="30">
        <f t="shared" si="24"/>
        <v>0.11062799538350875</v>
      </c>
      <c r="AK43" s="30">
        <f t="shared" si="25"/>
        <v>0</v>
      </c>
      <c r="AL43" s="30">
        <f t="shared" si="26"/>
        <v>7.6597152783106708</v>
      </c>
      <c r="AM43" s="30">
        <f t="shared" si="56"/>
        <v>16.749797856443863</v>
      </c>
      <c r="AO43" s="26">
        <v>30</v>
      </c>
      <c r="AP43" s="28">
        <f t="shared" si="57"/>
        <v>6.4830050963106081E-2</v>
      </c>
      <c r="AQ43" s="28">
        <f t="shared" si="58"/>
        <v>5.014931184213145E-2</v>
      </c>
      <c r="AR43" s="28">
        <f t="shared" si="59"/>
        <v>6.8800557483382971E-3</v>
      </c>
      <c r="AS43" s="28">
        <f t="shared" si="60"/>
        <v>1.5727048581714558E-3</v>
      </c>
      <c r="AT43" s="28">
        <f t="shared" si="61"/>
        <v>0.23540432365953556</v>
      </c>
      <c r="AU43" s="28">
        <f t="shared" si="62"/>
        <v>0.20337353963875998</v>
      </c>
      <c r="AV43" s="28">
        <f t="shared" si="63"/>
        <v>1.4621443473427769E-2</v>
      </c>
      <c r="AW43" s="28">
        <f t="shared" si="64"/>
        <v>1.0268864536357853E-3</v>
      </c>
      <c r="AX43" s="28">
        <f t="shared" si="65"/>
        <v>0</v>
      </c>
      <c r="AY43" s="28">
        <f t="shared" si="66"/>
        <v>0.42214168336289415</v>
      </c>
      <c r="AZ43" s="39" t="str">
        <f t="shared" si="28"/>
        <v>OK</v>
      </c>
      <c r="BC43" s="28">
        <f t="shared" si="29"/>
        <v>8.6351320447778529E-4</v>
      </c>
      <c r="BD43" s="28">
        <f t="shared" si="30"/>
        <v>5.6032673956944127E-4</v>
      </c>
      <c r="BE43" s="28">
        <f t="shared" si="31"/>
        <v>6.6323549048320719E-5</v>
      </c>
      <c r="BF43" s="28">
        <f t="shared" si="32"/>
        <v>1.2207031548024852E-5</v>
      </c>
      <c r="BG43" s="28">
        <f t="shared" si="33"/>
        <v>2.821951625306711E-3</v>
      </c>
      <c r="BH43" s="28">
        <f t="shared" si="34"/>
        <v>2.0450942470614688E-3</v>
      </c>
      <c r="BI43" s="28">
        <f t="shared" si="35"/>
        <v>1.2685528329348461E-4</v>
      </c>
      <c r="BJ43" s="28">
        <f t="shared" si="36"/>
        <v>7.1734450005522422E-6</v>
      </c>
      <c r="BK43" s="28">
        <f t="shared" si="37"/>
        <v>0</v>
      </c>
      <c r="BL43" s="28">
        <f t="shared" si="38"/>
        <v>2.6212658120932076E-3</v>
      </c>
      <c r="BM43" s="28">
        <f t="shared" si="67"/>
        <v>9.1247109373989964E-3</v>
      </c>
      <c r="BO43" s="30">
        <f t="shared" si="39"/>
        <v>0.31721374207166991</v>
      </c>
      <c r="BP43" s="30">
        <f t="shared" si="40"/>
        <v>0.59597512795107055</v>
      </c>
      <c r="BQ43" s="30">
        <f t="shared" si="41"/>
        <v>0.73555385527242845</v>
      </c>
      <c r="BR43" s="30">
        <f t="shared" si="42"/>
        <v>0.1681394982755903</v>
      </c>
      <c r="BS43" s="30">
        <f t="shared" si="43"/>
        <v>2.1761253236108922</v>
      </c>
      <c r="BT43" s="30">
        <f t="shared" si="44"/>
        <v>3.3018125873132216</v>
      </c>
      <c r="BU43" s="30">
        <f t="shared" si="45"/>
        <v>1.5631936004479683</v>
      </c>
      <c r="BV43" s="30">
        <f t="shared" si="46"/>
        <v>0.10978548975875153</v>
      </c>
      <c r="BW43" s="30">
        <f t="shared" si="47"/>
        <v>0</v>
      </c>
      <c r="BX43" s="30">
        <f t="shared" si="48"/>
        <v>7.8096211422135422</v>
      </c>
      <c r="BY43" s="30">
        <f t="shared" si="68"/>
        <v>16.777420366915138</v>
      </c>
    </row>
    <row r="44" spans="3:77" ht="15" customHeight="1" x14ac:dyDescent="0.25">
      <c r="C44" s="26">
        <v>31</v>
      </c>
      <c r="D44" s="77">
        <f t="shared" si="73"/>
        <v>6.2531533766664385E-2</v>
      </c>
      <c r="E44" s="77">
        <f t="shared" si="74"/>
        <v>4.8371292945856716E-2</v>
      </c>
      <c r="F44" s="78">
        <f t="shared" si="75"/>
        <v>6.636126795405148E-3</v>
      </c>
      <c r="G44" s="78">
        <f t="shared" si="76"/>
        <v>1.5169453900277137E-3</v>
      </c>
      <c r="H44" s="77">
        <f t="shared" si="49"/>
        <v>0.23346932471333431</v>
      </c>
      <c r="I44" s="77">
        <f t="shared" si="50"/>
        <v>0.20170183039073714</v>
      </c>
      <c r="J44" s="78">
        <f t="shared" si="51"/>
        <v>1.450923694781585E-2</v>
      </c>
      <c r="K44" s="78">
        <f t="shared" si="52"/>
        <v>1.0190060168396634E-3</v>
      </c>
      <c r="L44" s="77">
        <f t="shared" si="53"/>
        <v>0</v>
      </c>
      <c r="M44" s="77">
        <f t="shared" si="54"/>
        <v>0.43024470303331958</v>
      </c>
      <c r="N44" s="39" t="str">
        <f t="shared" si="6"/>
        <v>OK</v>
      </c>
      <c r="Q44" s="28">
        <f t="shared" si="7"/>
        <v>8.3289777351080682E-4</v>
      </c>
      <c r="R44" s="28">
        <f t="shared" si="8"/>
        <v>5.4046063384542427E-4</v>
      </c>
      <c r="S44" s="28">
        <f t="shared" si="9"/>
        <v>6.3972080620455926E-5</v>
      </c>
      <c r="T44" s="28">
        <f t="shared" si="10"/>
        <v>1.177423731890094E-5</v>
      </c>
      <c r="U44" s="28">
        <f t="shared" si="11"/>
        <v>2.7987554777750422E-3</v>
      </c>
      <c r="V44" s="28">
        <f t="shared" si="12"/>
        <v>2.0282837860154368E-3</v>
      </c>
      <c r="W44" s="28">
        <f t="shared" si="13"/>
        <v>1.2588178224211811E-4</v>
      </c>
      <c r="X44" s="28">
        <f t="shared" si="14"/>
        <v>7.1183952141448351E-6</v>
      </c>
      <c r="Y44" s="28">
        <f t="shared" si="15"/>
        <v>0</v>
      </c>
      <c r="Z44" s="28">
        <f t="shared" si="16"/>
        <v>2.6715810718126458E-3</v>
      </c>
      <c r="AA44" s="28">
        <f t="shared" si="55"/>
        <v>9.0807252383549742E-3</v>
      </c>
      <c r="AC44" s="30">
        <f t="shared" si="77"/>
        <v>0.30596708669707695</v>
      </c>
      <c r="AD44" s="30">
        <f t="shared" si="78"/>
        <v>0.5748451263561829</v>
      </c>
      <c r="AE44" s="30">
        <f t="shared" si="19"/>
        <v>0.70947515935693684</v>
      </c>
      <c r="AF44" s="30">
        <f t="shared" si="20"/>
        <v>0.16217819603309383</v>
      </c>
      <c r="AG44" s="30">
        <f t="shared" si="21"/>
        <v>2.1582378008053253</v>
      </c>
      <c r="AH44" s="30">
        <f t="shared" si="22"/>
        <v>3.2746720328081764</v>
      </c>
      <c r="AI44" s="30">
        <f t="shared" si="23"/>
        <v>1.5511974850792076</v>
      </c>
      <c r="AJ44" s="30">
        <f t="shared" si="24"/>
        <v>0.10894298413399434</v>
      </c>
      <c r="AK44" s="30">
        <f t="shared" si="25"/>
        <v>0</v>
      </c>
      <c r="AL44" s="30">
        <f t="shared" si="26"/>
        <v>7.9595270061164118</v>
      </c>
      <c r="AM44" s="30">
        <f t="shared" si="56"/>
        <v>16.805042877386406</v>
      </c>
      <c r="AO44" s="26">
        <v>31</v>
      </c>
      <c r="AP44" s="28">
        <f t="shared" si="57"/>
        <v>6.0390421426223237E-2</v>
      </c>
      <c r="AQ44" s="28">
        <f t="shared" si="58"/>
        <v>4.671503463887304E-2</v>
      </c>
      <c r="AR44" s="28">
        <f t="shared" si="59"/>
        <v>6.4089023516965757E-3</v>
      </c>
      <c r="AS44" s="28">
        <f t="shared" si="60"/>
        <v>1.4650043884446829E-3</v>
      </c>
      <c r="AT44" s="28">
        <f t="shared" si="61"/>
        <v>0.23144950291580929</v>
      </c>
      <c r="AU44" s="28">
        <f t="shared" si="62"/>
        <v>0.19995683989091823</v>
      </c>
      <c r="AV44" s="28">
        <f t="shared" si="63"/>
        <v>1.4390944884385443E-2</v>
      </c>
      <c r="AW44" s="28">
        <f t="shared" si="64"/>
        <v>1.0106981833668555E-3</v>
      </c>
      <c r="AX44" s="28">
        <f t="shared" si="65"/>
        <v>0</v>
      </c>
      <c r="AY44" s="28">
        <f t="shared" si="66"/>
        <v>0.43821265132028314</v>
      </c>
      <c r="AZ44" s="39" t="str">
        <f t="shared" si="28"/>
        <v>OK</v>
      </c>
      <c r="BC44" s="28">
        <f t="shared" si="29"/>
        <v>8.0437891920212448E-4</v>
      </c>
      <c r="BD44" s="28">
        <f t="shared" si="30"/>
        <v>5.2195497977067999E-4</v>
      </c>
      <c r="BE44" s="28">
        <f t="shared" si="31"/>
        <v>6.1781643204171494E-5</v>
      </c>
      <c r="BF44" s="28">
        <f t="shared" si="32"/>
        <v>1.1371081290186654E-5</v>
      </c>
      <c r="BG44" s="28">
        <f t="shared" si="33"/>
        <v>2.7745425010728838E-3</v>
      </c>
      <c r="BH44" s="28">
        <f t="shared" si="34"/>
        <v>2.010736419535533E-3</v>
      </c>
      <c r="BI44" s="28">
        <f t="shared" si="35"/>
        <v>1.2485548321459008E-4</v>
      </c>
      <c r="BJ44" s="28">
        <f t="shared" si="36"/>
        <v>7.0603597942793488E-6</v>
      </c>
      <c r="BK44" s="28">
        <f t="shared" si="37"/>
        <v>0</v>
      </c>
      <c r="BL44" s="28">
        <f t="shared" si="38"/>
        <v>2.7210576131263581E-3</v>
      </c>
      <c r="BM44" s="28">
        <f t="shared" si="67"/>
        <v>9.0377390002108066E-3</v>
      </c>
      <c r="BO44" s="30">
        <f t="shared" si="39"/>
        <v>0.29549061401786086</v>
      </c>
      <c r="BP44" s="30">
        <f t="shared" si="40"/>
        <v>0.55516212931861741</v>
      </c>
      <c r="BQ44" s="30">
        <f t="shared" si="41"/>
        <v>0.68518235974955854</v>
      </c>
      <c r="BR44" s="30">
        <f t="shared" si="42"/>
        <v>0.15662512998848555</v>
      </c>
      <c r="BS44" s="30">
        <f t="shared" si="43"/>
        <v>2.1395661583543886</v>
      </c>
      <c r="BT44" s="30">
        <f t="shared" si="44"/>
        <v>3.2463417416243865</v>
      </c>
      <c r="BU44" s="30">
        <f t="shared" si="45"/>
        <v>1.5385507585864198</v>
      </c>
      <c r="BV44" s="30">
        <f t="shared" si="46"/>
        <v>0.10805478508976986</v>
      </c>
      <c r="BW44" s="30">
        <f t="shared" si="47"/>
        <v>0</v>
      </c>
      <c r="BX44" s="30">
        <f t="shared" si="48"/>
        <v>8.106934049425238</v>
      </c>
      <c r="BY44" s="30">
        <f t="shared" si="68"/>
        <v>16.831907726154725</v>
      </c>
    </row>
    <row r="45" spans="3:77" ht="15" customHeight="1" x14ac:dyDescent="0.25">
      <c r="C45" s="26">
        <v>32</v>
      </c>
      <c r="D45" s="77">
        <f t="shared" si="73"/>
        <v>5.8249309085782082E-2</v>
      </c>
      <c r="E45" s="77">
        <f t="shared" si="74"/>
        <v>4.5058776331889372E-2</v>
      </c>
      <c r="F45" s="78">
        <f t="shared" si="75"/>
        <v>6.1816779079880034E-3</v>
      </c>
      <c r="G45" s="78">
        <f t="shared" si="76"/>
        <v>1.4130633868616523E-3</v>
      </c>
      <c r="H45" s="77">
        <f t="shared" si="49"/>
        <v>0.2294296811182843</v>
      </c>
      <c r="I45" s="77">
        <f t="shared" si="50"/>
        <v>0.19821184939109929</v>
      </c>
      <c r="J45" s="78">
        <f t="shared" si="51"/>
        <v>1.4272652820955037E-2</v>
      </c>
      <c r="K45" s="78">
        <f t="shared" si="52"/>
        <v>1.0023903498940479E-3</v>
      </c>
      <c r="L45" s="77">
        <f t="shared" si="53"/>
        <v>0</v>
      </c>
      <c r="M45" s="77">
        <f t="shared" si="54"/>
        <v>0.44618059960724671</v>
      </c>
      <c r="N45" s="39" t="str">
        <f t="shared" ref="N45:N76" si="79">IF(AND(SUM(D45:M45)-p_num_pats&lt;0.0000000001,SUM(D45:M45)-p_num_pats&gt;-0.0000000001),"OK","ERROR")</f>
        <v>OK</v>
      </c>
      <c r="Q45" s="28">
        <f t="shared" ref="Q45:Q76" si="80">D45*p_u_on1LTx_Tx1_noAE*cont.CycleProp</f>
        <v>7.7586006489344225E-4</v>
      </c>
      <c r="R45" s="28">
        <f t="shared" ref="R45:R76" si="81">E45*p_u_on1LTx_Tx1_AE*cont.CycleProp</f>
        <v>5.034493256959356E-4</v>
      </c>
      <c r="S45" s="28">
        <f t="shared" ref="S45:S76" si="82">F45*p_u_withdrawn1L_AE*cont.CycleProp</f>
        <v>5.959120578788709E-5</v>
      </c>
      <c r="T45" s="28">
        <f t="shared" ref="T45:T76" si="83">G45*p_u_withdrawn1L_other*cont.CycleProp</f>
        <v>1.0967925261472373E-5</v>
      </c>
      <c r="U45" s="28">
        <f t="shared" ref="U45:U76" si="84">H45*p_u_on2LTx_noAE*cont.CycleProp</f>
        <v>2.7503295243707258E-3</v>
      </c>
      <c r="V45" s="28">
        <f t="shared" ref="V45:V76" si="85">I45*p_u_on2LTx_AE*cont.CycleProp</f>
        <v>1.9931890530556291E-3</v>
      </c>
      <c r="W45" s="28">
        <f t="shared" ref="W45:W76" si="86">J45*p_u_withdrawn2L_AE*cont.CycleProp</f>
        <v>1.2382918418706206E-4</v>
      </c>
      <c r="X45" s="28">
        <f t="shared" ref="X45:X76" si="87">K45*p_u_withdrawn2L_other*cont.CycleProp</f>
        <v>7.0023243744138624E-6</v>
      </c>
      <c r="Y45" s="28">
        <f t="shared" ref="Y45:Y76" si="88">L45*p_u_3L*cont.CycleProp</f>
        <v>0</v>
      </c>
      <c r="Z45" s="28">
        <f t="shared" ref="Z45:Z76" si="89">M45*p_u_discontinuation*cont.CycleProp</f>
        <v>2.7705341544400704E-3</v>
      </c>
      <c r="AA45" s="28">
        <f t="shared" si="55"/>
        <v>8.9947527620666372E-3</v>
      </c>
      <c r="AC45" s="30">
        <f t="shared" ref="AC45:AC76" si="90">D45*(p_c_cycle_tx_tx1+p_c_cycle_comed_tx1)</f>
        <v>0.28501414133864472</v>
      </c>
      <c r="AD45" s="30">
        <f t="shared" ref="AD45:AD76" si="91">E45*(p_c_cycle_tx_tx1+p_c_cycle_comed_tx1+p_c_cycle_ae)</f>
        <v>0.53547913228105204</v>
      </c>
      <c r="AE45" s="30">
        <f t="shared" ref="AE45:AE76" si="92">F45*p_c_cycle_withd_AE</f>
        <v>0.66088956014218025</v>
      </c>
      <c r="AF45" s="30">
        <f t="shared" ref="AF45:AF76" si="93">G45*p_c_cycle_withd_other</f>
        <v>0.15107206394387723</v>
      </c>
      <c r="AG45" s="30">
        <f t="shared" ref="AG45:AG76" si="94">H45*p_c_cycle_2Ltx_tx1arm</f>
        <v>2.1208945159034518</v>
      </c>
      <c r="AH45" s="30">
        <f t="shared" ref="AH45:AH76" si="95">I45*(p_c_cycle_2Ltx_tx1arm+p_c_cycle_ae)</f>
        <v>3.2180114504405966</v>
      </c>
      <c r="AI45" s="30">
        <f t="shared" ref="AI45:AI76" si="96">J45*p_c_cycle_withd_AE</f>
        <v>1.5259040320936321</v>
      </c>
      <c r="AJ45" s="30">
        <f t="shared" ref="AJ45:AJ76" si="97">K45*p_c_cycle_withd_other</f>
        <v>0.10716658604554541</v>
      </c>
      <c r="AK45" s="30">
        <f t="shared" ref="AK45:AK76" si="98">L45*p_c_cycle_3Ltx_tx1modelarm</f>
        <v>0</v>
      </c>
      <c r="AL45" s="30">
        <f t="shared" ref="AL45:AL76" si="99">M45*p_c_cycle_discontinued</f>
        <v>8.2543410927340641</v>
      </c>
      <c r="AM45" s="30">
        <f t="shared" si="56"/>
        <v>16.858772574923044</v>
      </c>
      <c r="AO45" s="26">
        <v>32</v>
      </c>
      <c r="AP45" s="28">
        <f t="shared" si="57"/>
        <v>5.6254822352558423E-2</v>
      </c>
      <c r="AQ45" s="28">
        <f t="shared" si="58"/>
        <v>4.3515940321990992E-2</v>
      </c>
      <c r="AR45" s="28">
        <f t="shared" si="59"/>
        <v>5.9700140312819831E-3</v>
      </c>
      <c r="AS45" s="28">
        <f t="shared" si="60"/>
        <v>1.3646793592648758E-3</v>
      </c>
      <c r="AT45" s="28">
        <f t="shared" si="61"/>
        <v>0.22733847390360379</v>
      </c>
      <c r="AU45" s="28">
        <f t="shared" si="62"/>
        <v>0.19640518668093265</v>
      </c>
      <c r="AV45" s="28">
        <f t="shared" si="63"/>
        <v>1.4149175292111928E-2</v>
      </c>
      <c r="AW45" s="28">
        <f t="shared" si="64"/>
        <v>9.9371833321335252E-4</v>
      </c>
      <c r="AX45" s="28">
        <f t="shared" si="65"/>
        <v>0</v>
      </c>
      <c r="AY45" s="28">
        <f t="shared" si="66"/>
        <v>0.45400798972504253</v>
      </c>
      <c r="AZ45" s="39" t="str">
        <f t="shared" ref="AZ45:AZ76" si="100">IF(AND(SUM(AP45:AY45)-p_num_pats&lt;0.0000000001,SUM(AP45:AY45)-p_num_pats&gt;-0.0000000001),"OK","ERROR")</f>
        <v>OK</v>
      </c>
      <c r="BC45" s="28">
        <f t="shared" ref="BC45:BC76" si="101">AP45*p_u_on1LTx_Tx1_noAE*cont.CycleProp</f>
        <v>7.4929421148582252E-4</v>
      </c>
      <c r="BD45" s="28">
        <f t="shared" ref="BD45:BD76" si="102">AQ45*p_u_on1LTx_Tx1_AE*cont.CycleProp</f>
        <v>4.8621095812195818E-4</v>
      </c>
      <c r="BE45" s="28">
        <f t="shared" ref="BE45:BE76" si="103">AR45*p_u_withdrawn1L_AE*cont.CycleProp</f>
        <v>5.7550771811482167E-5</v>
      </c>
      <c r="BF45" s="28">
        <f t="shared" ref="BF45:BF76" si="104">AS45*p_u_withdrawn1L_other*cont.CycleProp</f>
        <v>1.059237777827768E-5</v>
      </c>
      <c r="BG45" s="28">
        <f t="shared" ref="BG45:BG76" si="105">AT45*p_u_on2LTx_noAE*cont.CycleProp</f>
        <v>2.7252608021544945E-3</v>
      </c>
      <c r="BH45" s="28">
        <f t="shared" ref="BH45:BH76" si="106">AU45*p_u_on2LTx_AE*cont.CycleProp</f>
        <v>1.9750215199463308E-3</v>
      </c>
      <c r="BI45" s="28">
        <f t="shared" ref="BI45:BI76" si="107">AV45*p_u_withdrawn2L_AE*cont.CycleProp</f>
        <v>1.2275789618938668E-4</v>
      </c>
      <c r="BJ45" s="28">
        <f t="shared" ref="BJ45:BJ76" si="108">AW45*p_u_withdrawn2L_other*cont.CycleProp</f>
        <v>6.9417449067593947E-6</v>
      </c>
      <c r="BK45" s="28">
        <f t="shared" ref="BK45:BK76" si="109">AX45*p_u_3L*cont.CycleProp</f>
        <v>0</v>
      </c>
      <c r="BL45" s="28">
        <f t="shared" ref="BL45:BL76" si="110">AY45*p_u_discontinuation*cont.CycleProp</f>
        <v>2.8191379074507775E-3</v>
      </c>
      <c r="BM45" s="28">
        <f t="shared" si="67"/>
        <v>8.9527681898452904E-3</v>
      </c>
      <c r="BO45" s="30">
        <f t="shared" ref="BO45:BO76" si="111">AP45*(p_c_cycle_tx_tx1+p_c_cycle_comed_tx1)</f>
        <v>0.27525510844017875</v>
      </c>
      <c r="BP45" s="30">
        <f t="shared" ref="BP45:BP76" si="112">AQ45*(p_c_cycle_tx_tx1+p_c_cycle_comed_tx1+p_c_cycle_ae)</f>
        <v>0.51714404741884623</v>
      </c>
      <c r="BQ45" s="30">
        <f t="shared" ref="BQ45:BQ76" si="113">AR45*p_c_cycle_withd_AE</f>
        <v>0.63826035680024162</v>
      </c>
      <c r="BR45" s="30">
        <f t="shared" ref="BR45:BR76" si="114">AS45*p_c_cycle_withd_other</f>
        <v>0.14589927765635158</v>
      </c>
      <c r="BS45" s="30">
        <f t="shared" ref="BS45:BS76" si="115">AT45*p_c_cycle_2Ltx_tx1arm</f>
        <v>2.1015629721746047</v>
      </c>
      <c r="BT45" s="30">
        <f t="shared" ref="BT45:BT76" si="116">AU45*(p_c_cycle_2Ltx_tx1arm+p_c_cycle_ae)</f>
        <v>3.1886798978302946</v>
      </c>
      <c r="BU45" s="30">
        <f t="shared" ref="BU45:BU76" si="117">AV45*p_c_cycle_withd_AE</f>
        <v>1.5127029221459407</v>
      </c>
      <c r="BV45" s="30">
        <f t="shared" ref="BV45:BV76" si="118">AW45*p_c_cycle_withd_other</f>
        <v>0.10623945179899329</v>
      </c>
      <c r="BW45" s="30">
        <f t="shared" ref="BW45:BW76" si="119">AX45*p_c_cycle_3Ltx_tx1modelarm</f>
        <v>0</v>
      </c>
      <c r="BX45" s="30">
        <f t="shared" ref="BX45:BX76" si="120">AY45*p_c_cycle_discontinued</f>
        <v>8.3991478099132859</v>
      </c>
      <c r="BY45" s="30">
        <f t="shared" si="68"/>
        <v>16.884891844178739</v>
      </c>
    </row>
    <row r="46" spans="3:77" ht="15" customHeight="1" x14ac:dyDescent="0.25">
      <c r="C46" s="26">
        <v>33</v>
      </c>
      <c r="D46" s="77">
        <f t="shared" si="73"/>
        <v>5.4260335619334771E-2</v>
      </c>
      <c r="E46" s="77">
        <f t="shared" si="74"/>
        <v>4.197310431209262E-2</v>
      </c>
      <c r="F46" s="78">
        <f t="shared" ref="F46:F77" si="121">SUM(D45:E45)*p_prob_withdAE_Tx1arm_1L</f>
        <v>5.7583501545759629E-3</v>
      </c>
      <c r="G46" s="78">
        <f t="shared" ref="G46:G77" si="122">SUM(D45:E45)*p_prob_withdother_Tx1arm_1L</f>
        <v>1.3162953316680991E-3</v>
      </c>
      <c r="H46" s="77">
        <f t="shared" ref="H46:H77" si="123">(SUM(F45:G45)*(1-p_prob_discontafter1L)+SUM(H45:I45)*(1-p_prob_withdAE_Tx1arm_2L-p_prob_withdother_Tx1arm_2L))*(1-p_prob_AE_Tx1arm_2L)</f>
        <v>0.22524726668892331</v>
      </c>
      <c r="I46" s="77">
        <f t="shared" ref="I46:I77" si="124">(SUM(F45:G45)*(1-p_prob_discontafter1L)+SUM(H45:I45)*(1-p_prob_withdAE_Tx1arm_2L-p_prob_withdother_Tx1arm_2L))*p_prob_AE_Tx1arm_2L</f>
        <v>0.19459852397076599</v>
      </c>
      <c r="J46" s="78">
        <f t="shared" ref="J46:J77" si="125">SUM(H45:I45)*p_prob_withdAE_Tx1arm_2L</f>
        <v>1.4025697763268818E-2</v>
      </c>
      <c r="K46" s="78">
        <f t="shared" ref="K46:K77" si="126">SUM(H45:I45)*p_prob_withdother_Tx1arm_2L</f>
        <v>9.8504631653265713E-4</v>
      </c>
      <c r="L46" s="77">
        <f t="shared" ref="L46:L77" si="127">IF(cont.PatPathway="Discontinuation",0,SUM(J45:K45)*(1-p_prob_discontafter2L)+L45)</f>
        <v>0</v>
      </c>
      <c r="M46" s="77">
        <f t="shared" ref="M46:M77" si="128">IF(cont.PatPathway="Discontinuation",SUM(F45:G45)*p_prob_discontafter1L+SUM(J45:K45)+M45,SUM(F45:G45)*p_prob_discontafter1L+SUM(J45:K45)*p_prob_discontafter2L+M45)</f>
        <v>0.46183537984283829</v>
      </c>
      <c r="N46" s="39" t="str">
        <f t="shared" si="79"/>
        <v>OK</v>
      </c>
      <c r="Q46" s="28">
        <f t="shared" si="80"/>
        <v>7.22728358078203E-4</v>
      </c>
      <c r="R46" s="28">
        <f t="shared" si="81"/>
        <v>4.689725905479807E-4</v>
      </c>
      <c r="S46" s="28">
        <f t="shared" si="82"/>
        <v>5.5510337835077244E-5</v>
      </c>
      <c r="T46" s="28">
        <f t="shared" si="83"/>
        <v>1.0216830295082988E-5</v>
      </c>
      <c r="U46" s="28">
        <f t="shared" si="84"/>
        <v>2.7001920799382627E-3</v>
      </c>
      <c r="V46" s="28">
        <f t="shared" si="85"/>
        <v>1.9568539868370328E-3</v>
      </c>
      <c r="W46" s="28">
        <f t="shared" si="86"/>
        <v>1.2168660819171131E-4</v>
      </c>
      <c r="X46" s="28">
        <f t="shared" si="87"/>
        <v>6.8811654391049279E-6</v>
      </c>
      <c r="Y46" s="28">
        <f t="shared" si="88"/>
        <v>0</v>
      </c>
      <c r="Z46" s="28">
        <f t="shared" si="89"/>
        <v>2.867741660461485E-3</v>
      </c>
      <c r="AA46" s="28">
        <f t="shared" si="55"/>
        <v>8.9107836176239401E-3</v>
      </c>
      <c r="AC46" s="30">
        <f t="shared" si="90"/>
        <v>0.26549607554171284</v>
      </c>
      <c r="AD46" s="30">
        <f t="shared" si="91"/>
        <v>0.49880896255664037</v>
      </c>
      <c r="AE46" s="30">
        <f t="shared" si="92"/>
        <v>0.61563115345830299</v>
      </c>
      <c r="AF46" s="30">
        <f t="shared" si="93"/>
        <v>0.14072649136882587</v>
      </c>
      <c r="AG46" s="30">
        <f t="shared" si="94"/>
        <v>2.0822314284457573</v>
      </c>
      <c r="AH46" s="30">
        <f t="shared" si="95"/>
        <v>3.1593483452199922</v>
      </c>
      <c r="AI46" s="30">
        <f t="shared" si="96"/>
        <v>1.4995018121982489</v>
      </c>
      <c r="AJ46" s="30">
        <f t="shared" si="97"/>
        <v>0.10531231755244115</v>
      </c>
      <c r="AK46" s="30">
        <f t="shared" si="98"/>
        <v>0</v>
      </c>
      <c r="AL46" s="30">
        <f t="shared" si="99"/>
        <v>8.5439545270925077</v>
      </c>
      <c r="AM46" s="30">
        <f t="shared" si="56"/>
        <v>16.911011113434427</v>
      </c>
      <c r="AO46" s="26">
        <v>33</v>
      </c>
      <c r="AP46" s="28">
        <f t="shared" si="57"/>
        <v>5.2402433418749839E-2</v>
      </c>
      <c r="AQ46" s="28">
        <f t="shared" si="58"/>
        <v>4.0535923322024617E-2</v>
      </c>
      <c r="AR46" s="28">
        <f t="shared" si="59"/>
        <v>5.5611812410074849E-3</v>
      </c>
      <c r="AS46" s="28">
        <f t="shared" si="60"/>
        <v>1.2712246927674728E-3</v>
      </c>
      <c r="AT46" s="28">
        <f t="shared" si="61"/>
        <v>0.22309692350579707</v>
      </c>
      <c r="AU46" s="28">
        <f t="shared" si="62"/>
        <v>0.1927407717519794</v>
      </c>
      <c r="AV46" s="28">
        <f t="shared" si="63"/>
        <v>1.389785623809861E-2</v>
      </c>
      <c r="AW46" s="28">
        <f t="shared" si="64"/>
        <v>9.76067809680854E-4</v>
      </c>
      <c r="AX46" s="28">
        <f t="shared" si="65"/>
        <v>0</v>
      </c>
      <c r="AY46" s="28">
        <f t="shared" si="66"/>
        <v>0.46951761801989511</v>
      </c>
      <c r="AZ46" s="39" t="str">
        <f t="shared" si="100"/>
        <v>OK</v>
      </c>
      <c r="BC46" s="28">
        <f t="shared" si="101"/>
        <v>6.9798176203208194E-4</v>
      </c>
      <c r="BD46" s="28">
        <f t="shared" si="102"/>
        <v>4.5291472437284719E-4</v>
      </c>
      <c r="BE46" s="28">
        <f t="shared" si="103"/>
        <v>5.3609634906467767E-5</v>
      </c>
      <c r="BF46" s="28">
        <f t="shared" si="104"/>
        <v>9.8670006954025611E-6</v>
      </c>
      <c r="BG46" s="28">
        <f t="shared" si="105"/>
        <v>2.6744144546752423E-3</v>
      </c>
      <c r="BH46" s="28">
        <f t="shared" si="106"/>
        <v>1.9381727051823272E-3</v>
      </c>
      <c r="BI46" s="28">
        <f t="shared" si="107"/>
        <v>1.2057745826943376E-4</v>
      </c>
      <c r="BJ46" s="28">
        <f t="shared" si="108"/>
        <v>6.8184449456555752E-6</v>
      </c>
      <c r="BK46" s="28">
        <f t="shared" si="109"/>
        <v>0</v>
      </c>
      <c r="BL46" s="28">
        <f t="shared" si="110"/>
        <v>2.9154441003945851E-3</v>
      </c>
      <c r="BM46" s="28">
        <f t="shared" si="67"/>
        <v>8.8698002854740443E-3</v>
      </c>
      <c r="BO46" s="30">
        <f t="shared" si="111"/>
        <v>0.25640535139919857</v>
      </c>
      <c r="BP46" s="30">
        <f t="shared" si="112"/>
        <v>0.48172948343754624</v>
      </c>
      <c r="BQ46" s="30">
        <f t="shared" si="113"/>
        <v>0.59455162157366703</v>
      </c>
      <c r="BR46" s="30">
        <f t="shared" si="114"/>
        <v>0.1359079428838148</v>
      </c>
      <c r="BS46" s="30">
        <f t="shared" si="115"/>
        <v>2.062353219827878</v>
      </c>
      <c r="BT46" s="30">
        <f t="shared" si="116"/>
        <v>3.1291873435921795</v>
      </c>
      <c r="BU46" s="30">
        <f t="shared" si="117"/>
        <v>1.4858341429027544</v>
      </c>
      <c r="BV46" s="30">
        <f t="shared" si="118"/>
        <v>0.10435241612562077</v>
      </c>
      <c r="BW46" s="30">
        <f t="shared" si="119"/>
        <v>0</v>
      </c>
      <c r="BX46" s="30">
        <f t="shared" si="120"/>
        <v>8.6860759333680591</v>
      </c>
      <c r="BY46" s="30">
        <f t="shared" si="68"/>
        <v>16.936397455110722</v>
      </c>
    </row>
    <row r="47" spans="3:77" ht="15" customHeight="1" x14ac:dyDescent="0.25">
      <c r="C47" s="26">
        <v>34</v>
      </c>
      <c r="D47" s="77">
        <f t="shared" si="73"/>
        <v>5.0544531218164913E-2</v>
      </c>
      <c r="E47" s="77">
        <f t="shared" si="74"/>
        <v>3.9098742331956614E-2</v>
      </c>
      <c r="F47" s="78">
        <f t="shared" si="121"/>
        <v>5.3640123274390069E-3</v>
      </c>
      <c r="G47" s="78">
        <f t="shared" si="122"/>
        <v>1.2261540538668464E-3</v>
      </c>
      <c r="H47" s="77">
        <f t="shared" si="123"/>
        <v>0.22094658032267087</v>
      </c>
      <c r="I47" s="77">
        <f t="shared" si="124"/>
        <v>0.19088301953319284</v>
      </c>
      <c r="J47" s="78">
        <f t="shared" si="125"/>
        <v>1.3770014712928403E-2</v>
      </c>
      <c r="K47" s="78">
        <f t="shared" si="126"/>
        <v>9.6708930282905076E-4</v>
      </c>
      <c r="L47" s="77">
        <f t="shared" si="127"/>
        <v>0</v>
      </c>
      <c r="M47" s="77">
        <f t="shared" si="128"/>
        <v>0.47719985619695199</v>
      </c>
      <c r="N47" s="39" t="str">
        <f t="shared" si="79"/>
        <v>OK</v>
      </c>
      <c r="Q47" s="28">
        <f t="shared" si="80"/>
        <v>6.7323516598596098E-4</v>
      </c>
      <c r="R47" s="28">
        <f t="shared" si="81"/>
        <v>4.3685685819771369E-4</v>
      </c>
      <c r="S47" s="28">
        <f t="shared" si="82"/>
        <v>5.1708931977858298E-5</v>
      </c>
      <c r="T47" s="28">
        <f t="shared" si="83"/>
        <v>9.5171710957221345E-6</v>
      </c>
      <c r="U47" s="28">
        <f t="shared" si="84"/>
        <v>2.6486368294122223E-3</v>
      </c>
      <c r="V47" s="28">
        <f t="shared" si="85"/>
        <v>1.9194914235276218E-3</v>
      </c>
      <c r="W47" s="28">
        <f t="shared" si="86"/>
        <v>1.1946830834715621E-4</v>
      </c>
      <c r="X47" s="28">
        <f t="shared" si="87"/>
        <v>6.7557244522062234E-6</v>
      </c>
      <c r="Y47" s="28">
        <f t="shared" si="88"/>
        <v>0</v>
      </c>
      <c r="Z47" s="28">
        <f t="shared" si="89"/>
        <v>2.9631465403276856E-3</v>
      </c>
      <c r="AA47" s="28">
        <f t="shared" si="55"/>
        <v>8.8288169533241468E-3</v>
      </c>
      <c r="AC47" s="30">
        <f t="shared" si="90"/>
        <v>0.24731462725668438</v>
      </c>
      <c r="AD47" s="30">
        <f t="shared" si="91"/>
        <v>0.4646500043184521</v>
      </c>
      <c r="AE47" s="30">
        <f t="shared" si="92"/>
        <v>0.57347208968903107</v>
      </c>
      <c r="AF47" s="30">
        <f t="shared" si="93"/>
        <v>0.13108939439880374</v>
      </c>
      <c r="AG47" s="30">
        <f t="shared" si="94"/>
        <v>2.0424750112099987</v>
      </c>
      <c r="AH47" s="30">
        <f t="shared" si="95"/>
        <v>3.0990263419643678</v>
      </c>
      <c r="AI47" s="30">
        <f t="shared" si="96"/>
        <v>1.4721664736072599</v>
      </c>
      <c r="AJ47" s="30">
        <f t="shared" si="97"/>
        <v>0.10339251469880037</v>
      </c>
      <c r="AK47" s="30">
        <f t="shared" si="98"/>
        <v>0</v>
      </c>
      <c r="AL47" s="30">
        <f t="shared" si="99"/>
        <v>8.8281973396436122</v>
      </c>
      <c r="AM47" s="30">
        <f t="shared" si="56"/>
        <v>16.96178379678701</v>
      </c>
      <c r="AO47" s="26">
        <v>34</v>
      </c>
      <c r="AP47" s="28">
        <f t="shared" si="57"/>
        <v>4.8813860098904455E-2</v>
      </c>
      <c r="AQ47" s="28">
        <f t="shared" si="58"/>
        <v>3.7759980995715259E-2</v>
      </c>
      <c r="AR47" s="28">
        <f t="shared" si="59"/>
        <v>5.1803457468076394E-3</v>
      </c>
      <c r="AS47" s="28">
        <f t="shared" si="60"/>
        <v>1.1841698993471021E-3</v>
      </c>
      <c r="AT47" s="28">
        <f t="shared" si="61"/>
        <v>0.21874825338809922</v>
      </c>
      <c r="AU47" s="28">
        <f t="shared" si="62"/>
        <v>0.18898381257294314</v>
      </c>
      <c r="AV47" s="28">
        <f t="shared" si="63"/>
        <v>1.3638558035541119E-2</v>
      </c>
      <c r="AW47" s="28">
        <f t="shared" si="64"/>
        <v>9.5785689827923343E-4</v>
      </c>
      <c r="AX47" s="28">
        <f t="shared" si="65"/>
        <v>0</v>
      </c>
      <c r="AY47" s="28">
        <f t="shared" si="66"/>
        <v>0.48473316236436337</v>
      </c>
      <c r="AZ47" s="39" t="str">
        <f t="shared" si="100"/>
        <v>OK</v>
      </c>
      <c r="BC47" s="28">
        <f t="shared" si="101"/>
        <v>6.5018324265891882E-4</v>
      </c>
      <c r="BD47" s="28">
        <f t="shared" si="102"/>
        <v>4.2189865145383698E-4</v>
      </c>
      <c r="BE47" s="28">
        <f t="shared" si="103"/>
        <v>4.9938391169088835E-5</v>
      </c>
      <c r="BF47" s="28">
        <f t="shared" si="104"/>
        <v>9.1912981920575896E-6</v>
      </c>
      <c r="BG47" s="28">
        <f t="shared" si="105"/>
        <v>2.6222839903074393E-3</v>
      </c>
      <c r="BH47" s="28">
        <f t="shared" si="106"/>
        <v>1.9003932791215954E-3</v>
      </c>
      <c r="BI47" s="28">
        <f t="shared" si="107"/>
        <v>1.1832779345332306E-4</v>
      </c>
      <c r="BJ47" s="28">
        <f t="shared" si="108"/>
        <v>6.6912303243243373E-6</v>
      </c>
      <c r="BK47" s="28">
        <f t="shared" si="109"/>
        <v>0</v>
      </c>
      <c r="BL47" s="28">
        <f t="shared" si="110"/>
        <v>3.0099241950509955E-3</v>
      </c>
      <c r="BM47" s="28">
        <f t="shared" si="67"/>
        <v>8.7888320717315789E-3</v>
      </c>
      <c r="BO47" s="30">
        <f t="shared" si="111"/>
        <v>0.23884644538916744</v>
      </c>
      <c r="BP47" s="30">
        <f t="shared" si="112"/>
        <v>0.44874014575101945</v>
      </c>
      <c r="BQ47" s="30">
        <f t="shared" si="113"/>
        <v>0.55383610614329659</v>
      </c>
      <c r="BR47" s="30">
        <f t="shared" si="114"/>
        <v>0.12660082514196161</v>
      </c>
      <c r="BS47" s="30">
        <f t="shared" si="115"/>
        <v>2.0221532310594519</v>
      </c>
      <c r="BT47" s="30">
        <f t="shared" si="116"/>
        <v>3.0681923138090639</v>
      </c>
      <c r="BU47" s="30">
        <f t="shared" si="117"/>
        <v>1.4581123046600282</v>
      </c>
      <c r="BV47" s="30">
        <f t="shared" si="118"/>
        <v>0.10240546880724738</v>
      </c>
      <c r="BW47" s="30">
        <f t="shared" si="119"/>
        <v>0</v>
      </c>
      <c r="BX47" s="30">
        <f t="shared" si="120"/>
        <v>8.9675635037407222</v>
      </c>
      <c r="BY47" s="30">
        <f t="shared" si="68"/>
        <v>16.986450344501961</v>
      </c>
    </row>
    <row r="48" spans="3:77" ht="15" customHeight="1" x14ac:dyDescent="0.25">
      <c r="C48" s="26">
        <v>35</v>
      </c>
      <c r="D48" s="77">
        <f t="shared" si="73"/>
        <v>4.7083188979644003E-2</v>
      </c>
      <c r="E48" s="77">
        <f t="shared" si="74"/>
        <v>3.6421219659473897E-2</v>
      </c>
      <c r="F48" s="78">
        <f t="shared" si="121"/>
        <v>4.9966791661762719E-3</v>
      </c>
      <c r="G48" s="78">
        <f t="shared" si="122"/>
        <v>1.1421857448273575E-3</v>
      </c>
      <c r="H48" s="77">
        <f t="shared" si="123"/>
        <v>0.21654992645352758</v>
      </c>
      <c r="I48" s="77">
        <f t="shared" si="124"/>
        <v>0.18708460561269344</v>
      </c>
      <c r="J48" s="78">
        <f t="shared" si="125"/>
        <v>1.3507101358153835E-2</v>
      </c>
      <c r="K48" s="78">
        <f t="shared" si="126"/>
        <v>9.4862449372941609E-4</v>
      </c>
      <c r="L48" s="77">
        <f t="shared" si="127"/>
        <v>0</v>
      </c>
      <c r="M48" s="77">
        <f t="shared" si="128"/>
        <v>0.49226646853177475</v>
      </c>
      <c r="N48" s="39" t="str">
        <f t="shared" si="79"/>
        <v>OK</v>
      </c>
      <c r="Q48" s="28">
        <f t="shared" si="80"/>
        <v>6.2713131933187687E-4</v>
      </c>
      <c r="R48" s="28">
        <f t="shared" si="81"/>
        <v>4.0694044470996016E-4</v>
      </c>
      <c r="S48" s="28">
        <f t="shared" si="82"/>
        <v>4.8167850360319379E-5</v>
      </c>
      <c r="T48" s="28">
        <f t="shared" si="83"/>
        <v>8.8654252883930429E-6</v>
      </c>
      <c r="U48" s="28">
        <f t="shared" si="84"/>
        <v>2.5959311512026568E-3</v>
      </c>
      <c r="V48" s="28">
        <f t="shared" si="85"/>
        <v>1.8812951347155693E-3</v>
      </c>
      <c r="W48" s="28">
        <f t="shared" si="86"/>
        <v>1.1718727855948989E-4</v>
      </c>
      <c r="X48" s="28">
        <f t="shared" si="87"/>
        <v>6.6267361964424511E-6</v>
      </c>
      <c r="Y48" s="28">
        <f t="shared" si="88"/>
        <v>0</v>
      </c>
      <c r="Z48" s="28">
        <f t="shared" si="89"/>
        <v>3.0567018497743063E-3</v>
      </c>
      <c r="AA48" s="28">
        <f t="shared" si="55"/>
        <v>8.7488471901390145E-3</v>
      </c>
      <c r="AC48" s="30">
        <f t="shared" si="90"/>
        <v>0.2303782635216505</v>
      </c>
      <c r="AD48" s="30">
        <f t="shared" si="91"/>
        <v>0.43283028718358668</v>
      </c>
      <c r="AE48" s="30">
        <f t="shared" si="92"/>
        <v>0.53420012259756211</v>
      </c>
      <c r="AF48" s="30">
        <f t="shared" si="93"/>
        <v>0.12211225588511944</v>
      </c>
      <c r="AG48" s="30">
        <f t="shared" si="94"/>
        <v>2.001831450908905</v>
      </c>
      <c r="AH48" s="30">
        <f t="shared" si="95"/>
        <v>3.03735828565376</v>
      </c>
      <c r="AI48" s="30">
        <f t="shared" si="96"/>
        <v>1.4440581357127962</v>
      </c>
      <c r="AJ48" s="30">
        <f t="shared" si="97"/>
        <v>0.10141842291569439</v>
      </c>
      <c r="AK48" s="30">
        <f t="shared" si="98"/>
        <v>0</v>
      </c>
      <c r="AL48" s="30">
        <f t="shared" si="99"/>
        <v>9.1069296678378322</v>
      </c>
      <c r="AM48" s="30">
        <f t="shared" si="56"/>
        <v>17.011116892216904</v>
      </c>
      <c r="AO48" s="26">
        <v>35</v>
      </c>
      <c r="AP48" s="28">
        <f t="shared" si="57"/>
        <v>4.5471036024499617E-2</v>
      </c>
      <c r="AQ48" s="28">
        <f t="shared" si="58"/>
        <v>3.5174138096469125E-2</v>
      </c>
      <c r="AR48" s="28">
        <f t="shared" si="59"/>
        <v>4.8255902646334699E-3</v>
      </c>
      <c r="AS48" s="28">
        <f t="shared" si="60"/>
        <v>1.1030767090174996E-3</v>
      </c>
      <c r="AT48" s="28">
        <f t="shared" si="61"/>
        <v>0.21431375496171318</v>
      </c>
      <c r="AU48" s="28">
        <f t="shared" si="62"/>
        <v>0.18515270349441576</v>
      </c>
      <c r="AV48" s="28">
        <f t="shared" si="63"/>
        <v>1.3372711295722206E-2</v>
      </c>
      <c r="AW48" s="28">
        <f t="shared" si="64"/>
        <v>9.3918607303825053E-4</v>
      </c>
      <c r="AX48" s="28">
        <f t="shared" si="65"/>
        <v>0</v>
      </c>
      <c r="AY48" s="28">
        <f t="shared" si="66"/>
        <v>0.4996478030804915</v>
      </c>
      <c r="AZ48" s="39" t="str">
        <f t="shared" si="100"/>
        <v>OK</v>
      </c>
      <c r="BC48" s="28">
        <f t="shared" si="101"/>
        <v>6.0565801576780451E-4</v>
      </c>
      <c r="BD48" s="28">
        <f t="shared" si="102"/>
        <v>3.9300659157204786E-4</v>
      </c>
      <c r="BE48" s="28">
        <f t="shared" si="103"/>
        <v>4.6518558033605602E-5</v>
      </c>
      <c r="BF48" s="28">
        <f t="shared" si="104"/>
        <v>8.5618685012035904E-6</v>
      </c>
      <c r="BG48" s="28">
        <f t="shared" si="105"/>
        <v>2.5691246436683399E-3</v>
      </c>
      <c r="BH48" s="28">
        <f t="shared" si="106"/>
        <v>1.8618682126341944E-3</v>
      </c>
      <c r="BI48" s="28">
        <f t="shared" si="107"/>
        <v>1.1602131368929252E-4</v>
      </c>
      <c r="BJ48" s="28">
        <f t="shared" si="108"/>
        <v>6.5608029167887655E-6</v>
      </c>
      <c r="BK48" s="28">
        <f t="shared" si="109"/>
        <v>0</v>
      </c>
      <c r="BL48" s="28">
        <f t="shared" si="110"/>
        <v>3.1025358450008345E-3</v>
      </c>
      <c r="BM48" s="28">
        <f t="shared" si="67"/>
        <v>8.709855851784111E-3</v>
      </c>
      <c r="BO48" s="30">
        <f t="shared" si="111"/>
        <v>0.22248999158454713</v>
      </c>
      <c r="BP48" s="30">
        <f t="shared" si="112"/>
        <v>0.41800995233199684</v>
      </c>
      <c r="BQ48" s="30">
        <f t="shared" si="113"/>
        <v>0.51590883169421042</v>
      </c>
      <c r="BR48" s="30">
        <f t="shared" si="114"/>
        <v>0.11793106853458434</v>
      </c>
      <c r="BS48" s="30">
        <f t="shared" si="115"/>
        <v>1.9811598279938052</v>
      </c>
      <c r="BT48" s="30">
        <f t="shared" si="116"/>
        <v>3.0059934446674812</v>
      </c>
      <c r="BU48" s="30">
        <f t="shared" si="117"/>
        <v>1.4296903555453517</v>
      </c>
      <c r="BV48" s="30">
        <f t="shared" si="118"/>
        <v>0.10040935162601092</v>
      </c>
      <c r="BW48" s="30">
        <f t="shared" si="119"/>
        <v>0</v>
      </c>
      <c r="BX48" s="30">
        <f t="shared" si="120"/>
        <v>9.243484356989093</v>
      </c>
      <c r="BY48" s="30">
        <f t="shared" si="68"/>
        <v>17.035077180967079</v>
      </c>
    </row>
    <row r="49" spans="3:77" ht="15" customHeight="1" x14ac:dyDescent="0.25">
      <c r="C49" s="26">
        <v>36</v>
      </c>
      <c r="D49" s="77">
        <f t="shared" si="73"/>
        <v>4.3858883069355238E-2</v>
      </c>
      <c r="E49" s="77">
        <f t="shared" si="74"/>
        <v>3.3927056533464353E-2</v>
      </c>
      <c r="F49" s="78">
        <f t="shared" si="121"/>
        <v>4.6545013630906679E-3</v>
      </c>
      <c r="G49" s="78">
        <f t="shared" si="122"/>
        <v>1.0639676732076416E-3</v>
      </c>
      <c r="H49" s="77">
        <f t="shared" si="123"/>
        <v>0.21207758346989874</v>
      </c>
      <c r="I49" s="77">
        <f t="shared" si="124"/>
        <v>0.18322080137613805</v>
      </c>
      <c r="J49" s="78">
        <f t="shared" si="125"/>
        <v>1.3238321233290575E-2</v>
      </c>
      <c r="K49" s="78">
        <f t="shared" si="126"/>
        <v>9.2974765234708496E-4</v>
      </c>
      <c r="L49" s="77">
        <f t="shared" si="127"/>
        <v>0</v>
      </c>
      <c r="M49" s="77">
        <f t="shared" si="128"/>
        <v>0.5070291376292082</v>
      </c>
      <c r="N49" s="39" t="str">
        <f t="shared" si="79"/>
        <v>OK</v>
      </c>
      <c r="Q49" s="28">
        <f t="shared" si="80"/>
        <v>5.8418471220373226E-4</v>
      </c>
      <c r="R49" s="28">
        <f t="shared" si="81"/>
        <v>3.7907273843413555E-4</v>
      </c>
      <c r="S49" s="28">
        <f t="shared" si="82"/>
        <v>4.4869265706891832E-5</v>
      </c>
      <c r="T49" s="28">
        <f t="shared" si="83"/>
        <v>8.258311714014138E-6</v>
      </c>
      <c r="U49" s="28">
        <f t="shared" si="84"/>
        <v>2.542318136134022E-3</v>
      </c>
      <c r="V49" s="28">
        <f t="shared" si="85"/>
        <v>1.8424412905528194E-3</v>
      </c>
      <c r="W49" s="28">
        <f t="shared" si="86"/>
        <v>1.1485534881909513E-4</v>
      </c>
      <c r="X49" s="28">
        <f t="shared" si="87"/>
        <v>6.4948696371350782E-6</v>
      </c>
      <c r="Y49" s="28">
        <f t="shared" si="88"/>
        <v>0</v>
      </c>
      <c r="Z49" s="28">
        <f t="shared" si="89"/>
        <v>3.1483698402273632E-3</v>
      </c>
      <c r="AA49" s="28">
        <f t="shared" si="55"/>
        <v>8.6708645134292092E-3</v>
      </c>
      <c r="AC49" s="30">
        <f t="shared" si="90"/>
        <v>0.21460171964744376</v>
      </c>
      <c r="AD49" s="30">
        <f t="shared" si="91"/>
        <v>0.40318961748040694</v>
      </c>
      <c r="AE49" s="30">
        <f t="shared" si="92"/>
        <v>0.49761754079085868</v>
      </c>
      <c r="AF49" s="30">
        <f t="shared" si="93"/>
        <v>0.11374988118404922</v>
      </c>
      <c r="AG49" s="30">
        <f t="shared" si="94"/>
        <v>1.9604882050787049</v>
      </c>
      <c r="AH49" s="30">
        <f t="shared" si="95"/>
        <v>2.9746286036812024</v>
      </c>
      <c r="AI49" s="30">
        <f t="shared" si="96"/>
        <v>1.4153225753779071</v>
      </c>
      <c r="AJ49" s="30">
        <f t="shared" si="97"/>
        <v>9.9400280336327446E-2</v>
      </c>
      <c r="AK49" s="30">
        <f t="shared" si="98"/>
        <v>0</v>
      </c>
      <c r="AL49" s="30">
        <f t="shared" si="99"/>
        <v>9.380039046140352</v>
      </c>
      <c r="AM49" s="30">
        <f t="shared" si="56"/>
        <v>17.059037469717254</v>
      </c>
      <c r="AO49" s="26">
        <v>36</v>
      </c>
      <c r="AP49" s="28">
        <f t="shared" si="57"/>
        <v>4.235713203078046E-2</v>
      </c>
      <c r="AQ49" s="28">
        <f t="shared" si="58"/>
        <v>3.2765376417161651E-2</v>
      </c>
      <c r="AR49" s="28">
        <f t="shared" si="59"/>
        <v>4.4951288080482647E-3</v>
      </c>
      <c r="AS49" s="28">
        <f t="shared" si="60"/>
        <v>1.0275368649783736E-3</v>
      </c>
      <c r="AT49" s="28">
        <f t="shared" si="61"/>
        <v>0.20981277171609936</v>
      </c>
      <c r="AU49" s="28">
        <f t="shared" si="62"/>
        <v>0.1812641559933123</v>
      </c>
      <c r="AV49" s="28">
        <f t="shared" si="63"/>
        <v>1.310161762398356E-2</v>
      </c>
      <c r="AW49" s="28">
        <f t="shared" si="64"/>
        <v>9.2014674770209484E-4</v>
      </c>
      <c r="AX49" s="28">
        <f t="shared" si="65"/>
        <v>0</v>
      </c>
      <c r="AY49" s="28">
        <f t="shared" si="66"/>
        <v>0.51425613379793456</v>
      </c>
      <c r="AZ49" s="39" t="str">
        <f t="shared" si="100"/>
        <v>OK</v>
      </c>
      <c r="BC49" s="28">
        <f t="shared" si="101"/>
        <v>5.6418192287405048E-4</v>
      </c>
      <c r="BD49" s="28">
        <f t="shared" si="102"/>
        <v>3.6609309009838931E-4</v>
      </c>
      <c r="BE49" s="28">
        <f t="shared" si="103"/>
        <v>4.333291863966582E-5</v>
      </c>
      <c r="BF49" s="28">
        <f t="shared" si="104"/>
        <v>7.975542812357807E-6</v>
      </c>
      <c r="BG49" s="28">
        <f t="shared" si="105"/>
        <v>2.5151682983133219E-3</v>
      </c>
      <c r="BH49" s="28">
        <f t="shared" si="106"/>
        <v>1.8227655538612913E-3</v>
      </c>
      <c r="BI49" s="28">
        <f t="shared" si="107"/>
        <v>1.1366931167321423E-4</v>
      </c>
      <c r="BJ49" s="28">
        <f t="shared" si="108"/>
        <v>6.42780130530293E-6</v>
      </c>
      <c r="BK49" s="28">
        <f t="shared" si="109"/>
        <v>0</v>
      </c>
      <c r="BL49" s="28">
        <f t="shared" si="110"/>
        <v>3.1932454796816307E-3</v>
      </c>
      <c r="BM49" s="28">
        <f t="shared" si="67"/>
        <v>8.6328599192592257E-3</v>
      </c>
      <c r="BO49" s="30">
        <f t="shared" si="111"/>
        <v>0.20725364480361214</v>
      </c>
      <c r="BP49" s="30">
        <f t="shared" si="112"/>
        <v>0.38938419462373525</v>
      </c>
      <c r="BQ49" s="30">
        <f t="shared" si="113"/>
        <v>0.48057885657461957</v>
      </c>
      <c r="BR49" s="30">
        <f t="shared" si="114"/>
        <v>0.10985502590613948</v>
      </c>
      <c r="BS49" s="30">
        <f t="shared" si="115"/>
        <v>1.9395518257716597</v>
      </c>
      <c r="BT49" s="30">
        <f t="shared" si="116"/>
        <v>2.94286205054259</v>
      </c>
      <c r="BU49" s="30">
        <f t="shared" si="117"/>
        <v>1.4007074515281162</v>
      </c>
      <c r="BV49" s="30">
        <f t="shared" si="118"/>
        <v>9.8373837719575238E-2</v>
      </c>
      <c r="BW49" s="30">
        <f t="shared" si="119"/>
        <v>0</v>
      </c>
      <c r="BX49" s="30">
        <f t="shared" si="120"/>
        <v>9.5137384752617891</v>
      </c>
      <c r="BY49" s="30">
        <f t="shared" si="68"/>
        <v>17.082305362731837</v>
      </c>
    </row>
    <row r="50" spans="3:77" ht="15" customHeight="1" x14ac:dyDescent="0.25">
      <c r="C50" s="26">
        <v>37</v>
      </c>
      <c r="D50" s="77">
        <f t="shared" ref="D50:D81" si="129">(1-p_prob_withdAE_Tx1arm_1L-p_prob_withdother_Tx1arm_1L)*SUM(D49:E49)*(1-p_prob_AE_Tx1arm_1L)</f>
        <v>4.0855380992205682E-2</v>
      </c>
      <c r="E50" s="77">
        <f t="shared" ref="E50:E81" si="130">(1-p_prob_withdAE_Tx1arm_1L-p_prob_withdother_Tx1arm_1L)*SUM(D49:E49)*p_prob_AE_Tx1arm_1L</f>
        <v>3.1603696300858942E-2</v>
      </c>
      <c r="F50" s="78">
        <f t="shared" si="121"/>
        <v>4.3357562530058624E-3</v>
      </c>
      <c r="G50" s="78">
        <f t="shared" si="122"/>
        <v>9.9110605674910569E-4</v>
      </c>
      <c r="H50" s="77">
        <f t="shared" si="123"/>
        <v>0.20754795996229999</v>
      </c>
      <c r="I50" s="77">
        <f t="shared" si="124"/>
        <v>0.17930751061048658</v>
      </c>
      <c r="J50" s="78">
        <f t="shared" si="125"/>
        <v>1.2964914014676546E-2</v>
      </c>
      <c r="K50" s="78">
        <f t="shared" si="126"/>
        <v>9.1054584305710483E-4</v>
      </c>
      <c r="L50" s="77">
        <f t="shared" si="127"/>
        <v>0</v>
      </c>
      <c r="M50" s="77">
        <f t="shared" si="128"/>
        <v>0.5214831299666608</v>
      </c>
      <c r="N50" s="39" t="str">
        <f t="shared" si="79"/>
        <v>OK</v>
      </c>
      <c r="Q50" s="28">
        <f t="shared" si="80"/>
        <v>5.4417913354436848E-4</v>
      </c>
      <c r="R50" s="28">
        <f t="shared" si="81"/>
        <v>3.5311344176264291E-4</v>
      </c>
      <c r="S50" s="28">
        <f t="shared" si="82"/>
        <v>4.1796571572439807E-5</v>
      </c>
      <c r="T50" s="28">
        <f t="shared" si="83"/>
        <v>7.6927739107014778E-6</v>
      </c>
      <c r="U50" s="28">
        <f t="shared" si="84"/>
        <v>2.4880184604926226E-3</v>
      </c>
      <c r="V50" s="28">
        <f t="shared" si="85"/>
        <v>1.8030898171697632E-3</v>
      </c>
      <c r="W50" s="28">
        <f t="shared" si="86"/>
        <v>1.1248327452733333E-4</v>
      </c>
      <c r="X50" s="28">
        <f t="shared" si="87"/>
        <v>6.3607329734707818E-6</v>
      </c>
      <c r="Y50" s="28">
        <f t="shared" si="88"/>
        <v>0</v>
      </c>
      <c r="Z50" s="28">
        <f t="shared" si="89"/>
        <v>3.2381211191358987E-3</v>
      </c>
      <c r="AA50" s="28">
        <f t="shared" si="55"/>
        <v>8.5948553250892405E-3</v>
      </c>
      <c r="AC50" s="30">
        <f t="shared" si="90"/>
        <v>0.19990556995978051</v>
      </c>
      <c r="AD50" s="30">
        <f t="shared" si="91"/>
        <v>0.3755787717670635</v>
      </c>
      <c r="AE50" s="30">
        <f t="shared" si="92"/>
        <v>0.46354017235838052</v>
      </c>
      <c r="AF50" s="30">
        <f t="shared" si="93"/>
        <v>0.10596017062822977</v>
      </c>
      <c r="AG50" s="30">
        <f t="shared" si="94"/>
        <v>1.918615446464615</v>
      </c>
      <c r="AH50" s="30">
        <f t="shared" si="95"/>
        <v>2.911095497403978</v>
      </c>
      <c r="AI50" s="30">
        <f t="shared" si="96"/>
        <v>1.3860923276783252</v>
      </c>
      <c r="AJ50" s="30">
        <f t="shared" si="97"/>
        <v>9.7347395102823045E-2</v>
      </c>
      <c r="AK50" s="30">
        <f t="shared" si="98"/>
        <v>0</v>
      </c>
      <c r="AL50" s="30">
        <f t="shared" si="99"/>
        <v>9.6474379043832243</v>
      </c>
      <c r="AM50" s="30">
        <f t="shared" si="56"/>
        <v>17.105573255746421</v>
      </c>
      <c r="AO50" s="26">
        <v>37</v>
      </c>
      <c r="AP50" s="28">
        <f t="shared" si="57"/>
        <v>3.9456471431754916E-2</v>
      </c>
      <c r="AQ50" s="28">
        <f t="shared" si="58"/>
        <v>3.0521569251075992E-2</v>
      </c>
      <c r="AR50" s="28">
        <f t="shared" si="59"/>
        <v>4.1872976968300862E-3</v>
      </c>
      <c r="AS50" s="28">
        <f t="shared" si="60"/>
        <v>9.5717006828111202E-4</v>
      </c>
      <c r="AT50" s="28">
        <f t="shared" si="61"/>
        <v>0.20526284980950765</v>
      </c>
      <c r="AU50" s="28">
        <f t="shared" si="62"/>
        <v>0.17733332877298566</v>
      </c>
      <c r="AV50" s="28">
        <f t="shared" si="63"/>
        <v>1.2826459543595658E-2</v>
      </c>
      <c r="AW50" s="28">
        <f t="shared" si="64"/>
        <v>9.0082197269802185E-4</v>
      </c>
      <c r="AX50" s="28">
        <f t="shared" si="65"/>
        <v>0</v>
      </c>
      <c r="AY50" s="28">
        <f t="shared" si="66"/>
        <v>0.52855403145327151</v>
      </c>
      <c r="AZ50" s="39" t="str">
        <f t="shared" si="100"/>
        <v>OK</v>
      </c>
      <c r="BC50" s="28">
        <f t="shared" si="101"/>
        <v>5.2554615609989766E-4</v>
      </c>
      <c r="BD50" s="28">
        <f t="shared" si="102"/>
        <v>3.4102265328854508E-4</v>
      </c>
      <c r="BE50" s="28">
        <f t="shared" si="103"/>
        <v>4.0365435155479078E-5</v>
      </c>
      <c r="BF50" s="28">
        <f t="shared" si="104"/>
        <v>7.429369318485838E-6</v>
      </c>
      <c r="BG50" s="28">
        <f t="shared" si="105"/>
        <v>2.4606252919669516E-3</v>
      </c>
      <c r="BH50" s="28">
        <f t="shared" si="106"/>
        <v>1.7832377364826802E-3</v>
      </c>
      <c r="BI50" s="28">
        <f t="shared" si="107"/>
        <v>1.112820469478447E-4</v>
      </c>
      <c r="BJ50" s="28">
        <f t="shared" si="108"/>
        <v>6.2928056491143128E-6</v>
      </c>
      <c r="BK50" s="28">
        <f t="shared" si="109"/>
        <v>0</v>
      </c>
      <c r="BL50" s="28">
        <f t="shared" si="110"/>
        <v>3.2820274971554274E-3</v>
      </c>
      <c r="BM50" s="28">
        <f t="shared" si="67"/>
        <v>8.5578289920644254E-3</v>
      </c>
      <c r="BO50" s="30">
        <f t="shared" si="111"/>
        <v>0.19306069894860461</v>
      </c>
      <c r="BP50" s="30">
        <f t="shared" si="112"/>
        <v>0.36271875867288783</v>
      </c>
      <c r="BQ50" s="30">
        <f t="shared" si="113"/>
        <v>0.44766831501628779</v>
      </c>
      <c r="BR50" s="30">
        <f t="shared" si="114"/>
        <v>0.1023320391038388</v>
      </c>
      <c r="BS50" s="30">
        <f t="shared" si="115"/>
        <v>1.8974914246394095</v>
      </c>
      <c r="BT50" s="30">
        <f t="shared" si="116"/>
        <v>2.8790442362011497</v>
      </c>
      <c r="BU50" s="30">
        <f t="shared" si="117"/>
        <v>1.3712900173906726</v>
      </c>
      <c r="BV50" s="30">
        <f t="shared" si="118"/>
        <v>9.6307806094765913E-2</v>
      </c>
      <c r="BW50" s="30">
        <f t="shared" si="119"/>
        <v>0</v>
      </c>
      <c r="BX50" s="30">
        <f t="shared" si="120"/>
        <v>9.7782495818855235</v>
      </c>
      <c r="BY50" s="30">
        <f t="shared" si="68"/>
        <v>17.128162877953137</v>
      </c>
    </row>
    <row r="51" spans="3:77" ht="15" customHeight="1" x14ac:dyDescent="0.25">
      <c r="C51" s="26">
        <v>38</v>
      </c>
      <c r="D51" s="77">
        <f t="shared" si="129"/>
        <v>3.8057561871304157E-2</v>
      </c>
      <c r="E51" s="77">
        <f t="shared" si="130"/>
        <v>2.9439442201293041E-2</v>
      </c>
      <c r="F51" s="78">
        <f t="shared" si="121"/>
        <v>4.0388391406543109E-3</v>
      </c>
      <c r="G51" s="78">
        <f t="shared" si="122"/>
        <v>9.2323407981311834E-4</v>
      </c>
      <c r="H51" s="77">
        <f t="shared" si="123"/>
        <v>0.20297773965671531</v>
      </c>
      <c r="I51" s="77">
        <f t="shared" si="124"/>
        <v>0.17535914693548474</v>
      </c>
      <c r="J51" s="78">
        <f t="shared" si="125"/>
        <v>1.2688005072514771E-2</v>
      </c>
      <c r="K51" s="78">
        <f t="shared" si="126"/>
        <v>8.9109810233893886E-4</v>
      </c>
      <c r="L51" s="77">
        <f t="shared" si="127"/>
        <v>0</v>
      </c>
      <c r="M51" s="77">
        <f t="shared" si="128"/>
        <v>0.53562493293988223</v>
      </c>
      <c r="N51" s="39" t="str">
        <f t="shared" si="79"/>
        <v>OK</v>
      </c>
      <c r="Q51" s="28">
        <f t="shared" si="80"/>
        <v>5.0691317865542694E-4</v>
      </c>
      <c r="R51" s="28">
        <f t="shared" si="81"/>
        <v>3.2893186481444729E-4</v>
      </c>
      <c r="S51" s="28">
        <f t="shared" si="82"/>
        <v>3.8934298738518349E-5</v>
      </c>
      <c r="T51" s="28">
        <f t="shared" si="83"/>
        <v>7.1659647262701999E-6</v>
      </c>
      <c r="U51" s="28">
        <f t="shared" si="84"/>
        <v>2.4332321234412811E-3</v>
      </c>
      <c r="V51" s="28">
        <f t="shared" si="85"/>
        <v>1.763385655795597E-3</v>
      </c>
      <c r="W51" s="28">
        <f t="shared" si="86"/>
        <v>1.1008081936835606E-4</v>
      </c>
      <c r="X51" s="28">
        <f t="shared" si="87"/>
        <v>6.2248783247578447E-6</v>
      </c>
      <c r="Y51" s="28">
        <f t="shared" si="88"/>
        <v>0</v>
      </c>
      <c r="Z51" s="28">
        <f t="shared" si="89"/>
        <v>3.3259338751749569E-3</v>
      </c>
      <c r="AA51" s="28">
        <f t="shared" si="55"/>
        <v>8.520802659039612E-3</v>
      </c>
      <c r="AC51" s="30">
        <f t="shared" si="90"/>
        <v>0.18621582793742872</v>
      </c>
      <c r="AD51" s="30">
        <f t="shared" si="91"/>
        <v>0.34985874557871222</v>
      </c>
      <c r="AE51" s="30">
        <f t="shared" si="92"/>
        <v>0.43179645767419511</v>
      </c>
      <c r="AF51" s="30">
        <f t="shared" si="93"/>
        <v>9.8703907579447844E-2</v>
      </c>
      <c r="AG51" s="30">
        <f t="shared" si="94"/>
        <v>1.8763674028142039</v>
      </c>
      <c r="AH51" s="30">
        <f t="shared" si="95"/>
        <v>2.8469929749983209</v>
      </c>
      <c r="AI51" s="30">
        <f t="shared" si="96"/>
        <v>1.3564877071030199</v>
      </c>
      <c r="AJ51" s="30">
        <f t="shared" si="97"/>
        <v>9.5268217086708781E-2</v>
      </c>
      <c r="AK51" s="30">
        <f t="shared" si="98"/>
        <v>0</v>
      </c>
      <c r="AL51" s="30">
        <f t="shared" si="99"/>
        <v>9.9090612593878209</v>
      </c>
      <c r="AM51" s="30">
        <f t="shared" si="56"/>
        <v>17.150752500159857</v>
      </c>
      <c r="AO51" s="26">
        <v>38</v>
      </c>
      <c r="AP51" s="28">
        <f t="shared" si="57"/>
        <v>3.6754451097245525E-2</v>
      </c>
      <c r="AQ51" s="28">
        <f t="shared" si="58"/>
        <v>2.8431420341024912E-2</v>
      </c>
      <c r="AR51" s="28">
        <f t="shared" si="59"/>
        <v>3.9005471813145622E-3</v>
      </c>
      <c r="AS51" s="28">
        <f t="shared" si="60"/>
        <v>8.9162206324592663E-4</v>
      </c>
      <c r="AT51" s="28">
        <f t="shared" si="61"/>
        <v>0.20067987774335297</v>
      </c>
      <c r="AU51" s="28">
        <f t="shared" si="62"/>
        <v>0.17337394843251466</v>
      </c>
      <c r="AV51" s="28">
        <f t="shared" si="63"/>
        <v>1.2548309701791056E-2</v>
      </c>
      <c r="AW51" s="28">
        <f t="shared" si="64"/>
        <v>8.8128708169022438E-4</v>
      </c>
      <c r="AX51" s="28">
        <f t="shared" si="65"/>
        <v>0</v>
      </c>
      <c r="AY51" s="28">
        <f t="shared" si="66"/>
        <v>0.54253853635782079</v>
      </c>
      <c r="AZ51" s="39" t="str">
        <f t="shared" si="100"/>
        <v>OK</v>
      </c>
      <c r="BC51" s="28">
        <f t="shared" si="101"/>
        <v>4.8955620694893763E-4</v>
      </c>
      <c r="BD51" s="28">
        <f t="shared" si="102"/>
        <v>3.1766906615119132E-4</v>
      </c>
      <c r="BE51" s="28">
        <f t="shared" si="103"/>
        <v>3.7601168036710666E-5</v>
      </c>
      <c r="BF51" s="28">
        <f t="shared" si="104"/>
        <v>6.9205983553790611E-6</v>
      </c>
      <c r="BG51" s="28">
        <f t="shared" si="105"/>
        <v>2.4056860908946496E-3</v>
      </c>
      <c r="BH51" s="28">
        <f t="shared" si="106"/>
        <v>1.7434227931493031E-3</v>
      </c>
      <c r="BI51" s="28">
        <f t="shared" si="107"/>
        <v>1.0886882577414285E-4</v>
      </c>
      <c r="BJ51" s="28">
        <f t="shared" si="108"/>
        <v>6.1563422010475227E-6</v>
      </c>
      <c r="BK51" s="28">
        <f t="shared" si="109"/>
        <v>0</v>
      </c>
      <c r="BL51" s="28">
        <f t="shared" si="110"/>
        <v>3.3688635193964071E-3</v>
      </c>
      <c r="BM51" s="28">
        <f t="shared" si="67"/>
        <v>8.4847446109077677E-3</v>
      </c>
      <c r="BO51" s="30">
        <f t="shared" si="111"/>
        <v>0.17983970083538017</v>
      </c>
      <c r="BP51" s="30">
        <f t="shared" si="112"/>
        <v>0.3378793996000089</v>
      </c>
      <c r="BQ51" s="30">
        <f t="shared" si="113"/>
        <v>0.41701152168438166</v>
      </c>
      <c r="BR51" s="30">
        <f t="shared" si="114"/>
        <v>9.5324234287621712E-2</v>
      </c>
      <c r="BS51" s="30">
        <f t="shared" si="115"/>
        <v>1.8551255011273815</v>
      </c>
      <c r="BT51" s="30">
        <f t="shared" si="116"/>
        <v>2.8147628558930298</v>
      </c>
      <c r="BU51" s="30">
        <f t="shared" si="117"/>
        <v>1.3415527309548461</v>
      </c>
      <c r="BV51" s="30">
        <f t="shared" si="118"/>
        <v>9.4219310751311375E-2</v>
      </c>
      <c r="BW51" s="30">
        <f t="shared" si="119"/>
        <v>0</v>
      </c>
      <c r="BX51" s="30">
        <f t="shared" si="120"/>
        <v>10.036962922619685</v>
      </c>
      <c r="BY51" s="30">
        <f t="shared" si="68"/>
        <v>17.172678177753646</v>
      </c>
    </row>
    <row r="52" spans="3:77" ht="15" customHeight="1" x14ac:dyDescent="0.25">
      <c r="C52" s="26">
        <v>39</v>
      </c>
      <c r="D52" s="77">
        <f t="shared" si="129"/>
        <v>3.5451340323186885E-2</v>
      </c>
      <c r="E52" s="77">
        <f t="shared" si="130"/>
        <v>2.7423398480756783E-2</v>
      </c>
      <c r="F52" s="78">
        <f t="shared" si="121"/>
        <v>3.7622552219748139E-3</v>
      </c>
      <c r="G52" s="78">
        <f t="shared" si="122"/>
        <v>8.6001004667873502E-4</v>
      </c>
      <c r="H52" s="77">
        <f t="shared" si="123"/>
        <v>0.19838201582999063</v>
      </c>
      <c r="I52" s="77">
        <f t="shared" si="124"/>
        <v>0.17138874992954459</v>
      </c>
      <c r="J52" s="78">
        <f t="shared" si="125"/>
        <v>1.240861433106734E-2</v>
      </c>
      <c r="K52" s="78">
        <f t="shared" si="126"/>
        <v>8.7147606104150989E-4</v>
      </c>
      <c r="L52" s="77">
        <f t="shared" si="127"/>
        <v>0</v>
      </c>
      <c r="M52" s="77">
        <f t="shared" si="128"/>
        <v>0.54945213977575935</v>
      </c>
      <c r="N52" s="39" t="str">
        <f t="shared" si="79"/>
        <v>OK</v>
      </c>
      <c r="Q52" s="28">
        <f t="shared" si="80"/>
        <v>4.7219923524244805E-4</v>
      </c>
      <c r="R52" s="28">
        <f t="shared" si="81"/>
        <v>3.0640626748793545E-4</v>
      </c>
      <c r="S52" s="28">
        <f t="shared" si="82"/>
        <v>3.6268037334902997E-5</v>
      </c>
      <c r="T52" s="28">
        <f t="shared" si="83"/>
        <v>6.6752319844879232E-6</v>
      </c>
      <c r="U52" s="28">
        <f t="shared" si="84"/>
        <v>2.3781400583480186E-3</v>
      </c>
      <c r="V52" s="28">
        <f t="shared" si="85"/>
        <v>1.7234599305030094E-3</v>
      </c>
      <c r="W52" s="28">
        <f t="shared" si="86"/>
        <v>1.0765683217992961E-4</v>
      </c>
      <c r="X52" s="28">
        <f t="shared" si="87"/>
        <v>6.0878060773372007E-6</v>
      </c>
      <c r="Y52" s="28">
        <f t="shared" si="88"/>
        <v>0</v>
      </c>
      <c r="Z52" s="28">
        <f t="shared" si="89"/>
        <v>3.4117931636178573E-3</v>
      </c>
      <c r="AA52" s="28">
        <f t="shared" si="55"/>
        <v>8.4486865627759269E-3</v>
      </c>
      <c r="AC52" s="30">
        <f t="shared" si="90"/>
        <v>0.17346357373333157</v>
      </c>
      <c r="AD52" s="30">
        <f t="shared" si="91"/>
        <v>0.32590005362130564</v>
      </c>
      <c r="AE52" s="30">
        <f t="shared" si="92"/>
        <v>0.40222658569456821</v>
      </c>
      <c r="AF52" s="30">
        <f t="shared" si="93"/>
        <v>9.1944560995795607E-2</v>
      </c>
      <c r="AG52" s="30">
        <f t="shared" si="94"/>
        <v>1.8338835994405591</v>
      </c>
      <c r="AH52" s="30">
        <f t="shared" si="95"/>
        <v>2.7825327367877382</v>
      </c>
      <c r="AI52" s="30">
        <f t="shared" si="96"/>
        <v>1.326617754806672</v>
      </c>
      <c r="AJ52" s="30">
        <f t="shared" si="97"/>
        <v>9.3170404415913982E-2</v>
      </c>
      <c r="AK52" s="30">
        <f t="shared" si="98"/>
        <v>0</v>
      </c>
      <c r="AL52" s="30">
        <f t="shared" si="99"/>
        <v>10.164864585851548</v>
      </c>
      <c r="AM52" s="30">
        <f t="shared" si="56"/>
        <v>17.194603855347431</v>
      </c>
      <c r="AO52" s="26">
        <v>39</v>
      </c>
      <c r="AP52" s="28">
        <f t="shared" si="57"/>
        <v>3.4237467934666976E-2</v>
      </c>
      <c r="AQ52" s="28">
        <f t="shared" si="58"/>
        <v>2.6484407009300423E-2</v>
      </c>
      <c r="AR52" s="28">
        <f t="shared" si="59"/>
        <v>3.6334336403114234E-3</v>
      </c>
      <c r="AS52" s="28">
        <f t="shared" si="60"/>
        <v>8.3056285399162955E-4</v>
      </c>
      <c r="AT52" s="28">
        <f t="shared" si="61"/>
        <v>0.19607821588917063</v>
      </c>
      <c r="AU52" s="28">
        <f t="shared" si="62"/>
        <v>0.16939842136930217</v>
      </c>
      <c r="AV52" s="28">
        <f t="shared" si="63"/>
        <v>1.2268139408461616E-2</v>
      </c>
      <c r="AW52" s="28">
        <f t="shared" si="64"/>
        <v>8.6161029126566606E-4</v>
      </c>
      <c r="AX52" s="28">
        <f t="shared" si="65"/>
        <v>0</v>
      </c>
      <c r="AY52" s="28">
        <f t="shared" si="66"/>
        <v>0.55620774160353004</v>
      </c>
      <c r="AZ52" s="39" t="str">
        <f t="shared" si="100"/>
        <v>OK</v>
      </c>
      <c r="BC52" s="28">
        <f t="shared" si="101"/>
        <v>4.5603088706955459E-4</v>
      </c>
      <c r="BD52" s="28">
        <f t="shared" si="102"/>
        <v>2.9591475702930869E-4</v>
      </c>
      <c r="BE52" s="28">
        <f t="shared" si="103"/>
        <v>3.50262008146106E-5</v>
      </c>
      <c r="BF52" s="28">
        <f t="shared" si="104"/>
        <v>6.4466685587029977E-6</v>
      </c>
      <c r="BG52" s="28">
        <f t="shared" si="105"/>
        <v>2.3505228426303447E-3</v>
      </c>
      <c r="BH52" s="28">
        <f t="shared" si="106"/>
        <v>1.703445480759233E-3</v>
      </c>
      <c r="BI52" s="28">
        <f t="shared" si="107"/>
        <v>1.0643807521279674E-4</v>
      </c>
      <c r="BJ52" s="28">
        <f t="shared" si="108"/>
        <v>6.0188874966854128E-6</v>
      </c>
      <c r="BK52" s="28">
        <f t="shared" si="109"/>
        <v>0</v>
      </c>
      <c r="BL52" s="28">
        <f t="shared" si="110"/>
        <v>3.4537417055627824E-3</v>
      </c>
      <c r="BM52" s="28">
        <f t="shared" si="67"/>
        <v>8.4135855051340191E-3</v>
      </c>
      <c r="BO52" s="30">
        <f t="shared" si="111"/>
        <v>0.16752409046840239</v>
      </c>
      <c r="BP52" s="30">
        <f t="shared" si="112"/>
        <v>0.31474106575507488</v>
      </c>
      <c r="BQ52" s="30">
        <f t="shared" si="113"/>
        <v>0.38845413754868152</v>
      </c>
      <c r="BR52" s="30">
        <f t="shared" si="114"/>
        <v>8.8796331257514502E-2</v>
      </c>
      <c r="BS52" s="30">
        <f t="shared" si="115"/>
        <v>1.8125868054232901</v>
      </c>
      <c r="BT52" s="30">
        <f t="shared" si="116"/>
        <v>2.7502193301136431</v>
      </c>
      <c r="BU52" s="30">
        <f t="shared" si="117"/>
        <v>1.3115994359628613</v>
      </c>
      <c r="BV52" s="30">
        <f t="shared" si="118"/>
        <v>9.2115644794873872E-2</v>
      </c>
      <c r="BW52" s="30">
        <f t="shared" si="119"/>
        <v>0</v>
      </c>
      <c r="BX52" s="30">
        <f t="shared" si="120"/>
        <v>10.289843219665306</v>
      </c>
      <c r="BY52" s="30">
        <f t="shared" si="68"/>
        <v>17.215880060989647</v>
      </c>
    </row>
    <row r="53" spans="3:77" ht="15" customHeight="1" x14ac:dyDescent="0.25">
      <c r="C53" s="26">
        <v>40</v>
      </c>
      <c r="D53" s="77">
        <f t="shared" si="129"/>
        <v>3.3023595546147061E-2</v>
      </c>
      <c r="E53" s="77">
        <f t="shared" si="130"/>
        <v>2.5545415537844059E-2</v>
      </c>
      <c r="F53" s="78">
        <f t="shared" si="121"/>
        <v>3.5046120586480329E-3</v>
      </c>
      <c r="G53" s="78">
        <f t="shared" si="122"/>
        <v>8.0111566130452419E-4</v>
      </c>
      <c r="H53" s="77">
        <f t="shared" si="123"/>
        <v>0.19377441594835065</v>
      </c>
      <c r="I53" s="77">
        <f t="shared" si="124"/>
        <v>0.16740809280905972</v>
      </c>
      <c r="J53" s="78">
        <f t="shared" si="125"/>
        <v>1.2127664485855894E-2</v>
      </c>
      <c r="K53" s="78">
        <f t="shared" si="126"/>
        <v>8.5174452148982223E-4</v>
      </c>
      <c r="L53" s="77">
        <f t="shared" si="127"/>
        <v>0</v>
      </c>
      <c r="M53" s="77">
        <f t="shared" si="128"/>
        <v>0.56296334343130083</v>
      </c>
      <c r="N53" s="39" t="str">
        <f t="shared" si="79"/>
        <v>OK</v>
      </c>
      <c r="Q53" s="28">
        <f t="shared" si="80"/>
        <v>4.3986253889666103E-4</v>
      </c>
      <c r="R53" s="28">
        <f t="shared" si="81"/>
        <v>2.8542324657068198E-4</v>
      </c>
      <c r="S53" s="28">
        <f t="shared" si="82"/>
        <v>3.3784364294318202E-5</v>
      </c>
      <c r="T53" s="28">
        <f t="shared" si="83"/>
        <v>6.218105132918073E-6</v>
      </c>
      <c r="U53" s="28">
        <f t="shared" si="84"/>
        <v>2.3229056269126712E-3</v>
      </c>
      <c r="V53" s="28">
        <f t="shared" si="85"/>
        <v>1.683431031015456E-3</v>
      </c>
      <c r="W53" s="28">
        <f t="shared" si="86"/>
        <v>1.0521931824566389E-4</v>
      </c>
      <c r="X53" s="28">
        <f t="shared" si="87"/>
        <v>5.9499689160336248E-6</v>
      </c>
      <c r="Y53" s="28">
        <f t="shared" si="88"/>
        <v>0</v>
      </c>
      <c r="Z53" s="28">
        <f t="shared" si="89"/>
        <v>3.4956902475077084E-3</v>
      </c>
      <c r="AA53" s="28">
        <f t="shared" si="55"/>
        <v>8.3784844474921114E-3</v>
      </c>
      <c r="AC53" s="30">
        <f t="shared" si="90"/>
        <v>0.16158460720347315</v>
      </c>
      <c r="AD53" s="30">
        <f t="shared" si="91"/>
        <v>0.30358207788884406</v>
      </c>
      <c r="AE53" s="30">
        <f t="shared" si="92"/>
        <v>0.37468168940279478</v>
      </c>
      <c r="AF53" s="30">
        <f t="shared" si="93"/>
        <v>8.5648101519233411E-2</v>
      </c>
      <c r="AG53" s="30">
        <f t="shared" si="94"/>
        <v>1.7912900114060213</v>
      </c>
      <c r="AH53" s="30">
        <f t="shared" si="95"/>
        <v>2.7179059234395475</v>
      </c>
      <c r="AI53" s="30">
        <f t="shared" si="96"/>
        <v>1.2965811171190509</v>
      </c>
      <c r="AJ53" s="30">
        <f t="shared" si="97"/>
        <v>9.1060885173833761E-2</v>
      </c>
      <c r="AK53" s="30">
        <f t="shared" si="98"/>
        <v>0</v>
      </c>
      <c r="AL53" s="30">
        <f t="shared" si="99"/>
        <v>10.414821853479065</v>
      </c>
      <c r="AM53" s="30">
        <f t="shared" si="56"/>
        <v>17.237156266631864</v>
      </c>
      <c r="AO53" s="26">
        <v>40</v>
      </c>
      <c r="AP53" s="28">
        <f t="shared" si="57"/>
        <v>3.1892850405408374E-2</v>
      </c>
      <c r="AQ53" s="28">
        <f t="shared" si="58"/>
        <v>2.4670727182143862E-2</v>
      </c>
      <c r="AR53" s="28">
        <f t="shared" si="59"/>
        <v>3.3846123133158554E-3</v>
      </c>
      <c r="AS53" s="28">
        <f t="shared" si="60"/>
        <v>7.7368504309931066E-4</v>
      </c>
      <c r="AT53" s="28">
        <f t="shared" si="61"/>
        <v>0.19147081658349882</v>
      </c>
      <c r="AU53" s="28">
        <f t="shared" si="62"/>
        <v>0.1654179375329948</v>
      </c>
      <c r="AV53" s="28">
        <f t="shared" si="63"/>
        <v>1.1986826554514662E-2</v>
      </c>
      <c r="AW53" s="28">
        <f t="shared" si="64"/>
        <v>8.4185325705240664E-4</v>
      </c>
      <c r="AX53" s="28">
        <f t="shared" si="65"/>
        <v>0</v>
      </c>
      <c r="AY53" s="28">
        <f t="shared" si="66"/>
        <v>0.56956069112797247</v>
      </c>
      <c r="AZ53" s="39" t="str">
        <f t="shared" si="100"/>
        <v>OK</v>
      </c>
      <c r="BC53" s="28">
        <f t="shared" si="101"/>
        <v>4.2480141607751331E-4</v>
      </c>
      <c r="BD53" s="28">
        <f t="shared" si="102"/>
        <v>2.7565020569563062E-4</v>
      </c>
      <c r="BE53" s="28">
        <f t="shared" si="103"/>
        <v>3.2627570034729981E-5</v>
      </c>
      <c r="BF53" s="28">
        <f t="shared" si="104"/>
        <v>6.0051939690254501E-6</v>
      </c>
      <c r="BG53" s="28">
        <f t="shared" si="105"/>
        <v>2.2952908156354535E-3</v>
      </c>
      <c r="BH53" s="28">
        <f t="shared" si="106"/>
        <v>1.6634183237917495E-3</v>
      </c>
      <c r="BI53" s="28">
        <f t="shared" si="107"/>
        <v>1.0399741182368655E-4</v>
      </c>
      <c r="BJ53" s="28">
        <f t="shared" si="108"/>
        <v>5.8808722392038754E-6</v>
      </c>
      <c r="BK53" s="28">
        <f t="shared" si="109"/>
        <v>0</v>
      </c>
      <c r="BL53" s="28">
        <f t="shared" si="110"/>
        <v>3.5366561190369383E-3</v>
      </c>
      <c r="BM53" s="28">
        <f t="shared" si="67"/>
        <v>8.3443279283039323E-3</v>
      </c>
      <c r="BO53" s="30">
        <f t="shared" si="111"/>
        <v>0.15605186595008125</v>
      </c>
      <c r="BP53" s="30">
        <f t="shared" si="112"/>
        <v>0.29318726915554078</v>
      </c>
      <c r="BQ53" s="30">
        <f t="shared" si="113"/>
        <v>0.3618523928768021</v>
      </c>
      <c r="BR53" s="30">
        <f t="shared" si="114"/>
        <v>8.2715465838450727E-2</v>
      </c>
      <c r="BS53" s="30">
        <f t="shared" si="115"/>
        <v>1.7699950715536921</v>
      </c>
      <c r="BT53" s="30">
        <f t="shared" si="116"/>
        <v>2.6855953300708584</v>
      </c>
      <c r="BU53" s="30">
        <f t="shared" si="117"/>
        <v>1.281523988636966</v>
      </c>
      <c r="BV53" s="30">
        <f t="shared" si="118"/>
        <v>9.0003399892233049E-2</v>
      </c>
      <c r="BW53" s="30">
        <f t="shared" si="119"/>
        <v>0</v>
      </c>
      <c r="BX53" s="30">
        <f t="shared" si="120"/>
        <v>10.536872785867491</v>
      </c>
      <c r="BY53" s="30">
        <f t="shared" si="68"/>
        <v>17.257797569842115</v>
      </c>
    </row>
    <row r="54" spans="3:77" ht="15" customHeight="1" x14ac:dyDescent="0.25">
      <c r="C54" s="26">
        <v>41</v>
      </c>
      <c r="D54" s="77">
        <f t="shared" si="129"/>
        <v>3.0762105264669687E-2</v>
      </c>
      <c r="E54" s="77">
        <f t="shared" si="130"/>
        <v>2.3796038826443665E-2</v>
      </c>
      <c r="F54" s="78">
        <f t="shared" si="121"/>
        <v>3.2646125679836784E-3</v>
      </c>
      <c r="G54" s="78">
        <f t="shared" si="122"/>
        <v>7.4625442489409713E-4</v>
      </c>
      <c r="H54" s="77">
        <f t="shared" si="123"/>
        <v>0.18916721721864699</v>
      </c>
      <c r="I54" s="77">
        <f t="shared" si="124"/>
        <v>0.16342778225692989</v>
      </c>
      <c r="J54" s="78">
        <f t="shared" si="125"/>
        <v>1.184598862317343E-2</v>
      </c>
      <c r="K54" s="78">
        <f t="shared" si="126"/>
        <v>8.3196199261499106E-4</v>
      </c>
      <c r="L54" s="77">
        <f t="shared" si="127"/>
        <v>0</v>
      </c>
      <c r="M54" s="77">
        <f t="shared" si="128"/>
        <v>0.57615803882464423</v>
      </c>
      <c r="N54" s="39" t="str">
        <f t="shared" si="79"/>
        <v>OK</v>
      </c>
      <c r="Q54" s="28">
        <f t="shared" si="80"/>
        <v>4.0974029325836547E-4</v>
      </c>
      <c r="R54" s="28">
        <f t="shared" si="81"/>
        <v>2.6587716482057925E-4</v>
      </c>
      <c r="S54" s="28">
        <f t="shared" si="82"/>
        <v>3.1470775775141766E-5</v>
      </c>
      <c r="T54" s="28">
        <f t="shared" si="83"/>
        <v>5.7922828051328273E-6</v>
      </c>
      <c r="U54" s="28">
        <f t="shared" si="84"/>
        <v>2.2676760043582361E-3</v>
      </c>
      <c r="V54" s="28">
        <f t="shared" si="85"/>
        <v>1.6434056165680428E-3</v>
      </c>
      <c r="W54" s="28">
        <f t="shared" si="86"/>
        <v>1.0277550540170918E-4</v>
      </c>
      <c r="X54" s="28">
        <f t="shared" si="87"/>
        <v>5.8117755623741269E-6</v>
      </c>
      <c r="Y54" s="28">
        <f t="shared" si="88"/>
        <v>0</v>
      </c>
      <c r="Z54" s="28">
        <f t="shared" si="89"/>
        <v>3.577621990566169E-3</v>
      </c>
      <c r="AA54" s="28">
        <f t="shared" si="55"/>
        <v>8.3101714091157516E-3</v>
      </c>
      <c r="AC54" s="30">
        <f t="shared" si="90"/>
        <v>0.15051912469668935</v>
      </c>
      <c r="AD54" s="30">
        <f t="shared" si="91"/>
        <v>0.28279246042223755</v>
      </c>
      <c r="AE54" s="30">
        <f t="shared" si="92"/>
        <v>0.34902309635080941</v>
      </c>
      <c r="AF54" s="30">
        <f t="shared" si="93"/>
        <v>7.9782830157668044E-2</v>
      </c>
      <c r="AG54" s="30">
        <f t="shared" si="94"/>
        <v>1.7487001317013628</v>
      </c>
      <c r="AH54" s="30">
        <f t="shared" si="95"/>
        <v>2.6532847367021692</v>
      </c>
      <c r="AI54" s="30">
        <f t="shared" si="96"/>
        <v>1.266466860154881</v>
      </c>
      <c r="AJ54" s="30">
        <f t="shared" si="97"/>
        <v>8.8945914610632337E-2</v>
      </c>
      <c r="AK54" s="30">
        <f t="shared" si="98"/>
        <v>0</v>
      </c>
      <c r="AL54" s="30">
        <f t="shared" si="99"/>
        <v>10.658923718255918</v>
      </c>
      <c r="AM54" s="30">
        <f t="shared" si="56"/>
        <v>17.278438873052366</v>
      </c>
      <c r="AO54" s="26">
        <v>41</v>
      </c>
      <c r="AP54" s="28">
        <f t="shared" si="57"/>
        <v>2.9708794731045023E-2</v>
      </c>
      <c r="AQ54" s="28">
        <f t="shared" si="58"/>
        <v>2.2981250042035554E-2</v>
      </c>
      <c r="AR54" s="28">
        <f t="shared" si="59"/>
        <v>3.1528305304256063E-3</v>
      </c>
      <c r="AS54" s="28">
        <f t="shared" si="60"/>
        <v>7.2070228404606048E-4</v>
      </c>
      <c r="AT54" s="28">
        <f t="shared" si="61"/>
        <v>0.18686933545633111</v>
      </c>
      <c r="AU54" s="28">
        <f t="shared" si="62"/>
        <v>0.16144256660579587</v>
      </c>
      <c r="AV54" s="28">
        <f t="shared" si="63"/>
        <v>1.1705162953619314E-2</v>
      </c>
      <c r="AW54" s="28">
        <f t="shared" si="64"/>
        <v>8.2207158934173553E-4</v>
      </c>
      <c r="AX54" s="28">
        <f t="shared" si="65"/>
        <v>0</v>
      </c>
      <c r="AY54" s="28">
        <f t="shared" si="66"/>
        <v>0.58259728580736037</v>
      </c>
      <c r="AZ54" s="39" t="str">
        <f t="shared" si="100"/>
        <v>OK</v>
      </c>
      <c r="BC54" s="28">
        <f t="shared" si="101"/>
        <v>3.9571057184540454E-4</v>
      </c>
      <c r="BD54" s="28">
        <f t="shared" si="102"/>
        <v>2.5677339198233289E-4</v>
      </c>
      <c r="BE54" s="28">
        <f t="shared" si="103"/>
        <v>3.0393199993507346E-5</v>
      </c>
      <c r="BF54" s="28">
        <f t="shared" si="104"/>
        <v>5.5939520199057669E-6</v>
      </c>
      <c r="BG54" s="28">
        <f t="shared" si="105"/>
        <v>2.240129733868708E-3</v>
      </c>
      <c r="BH54" s="28">
        <f t="shared" si="106"/>
        <v>1.6234425814823476E-3</v>
      </c>
      <c r="BI54" s="28">
        <f t="shared" si="107"/>
        <v>1.0155370536269469E-4</v>
      </c>
      <c r="BJ54" s="28">
        <f t="shared" si="108"/>
        <v>5.7426849013153676E-6</v>
      </c>
      <c r="BK54" s="28">
        <f t="shared" si="109"/>
        <v>0</v>
      </c>
      <c r="BL54" s="28">
        <f t="shared" si="110"/>
        <v>3.6176061443151087E-3</v>
      </c>
      <c r="BM54" s="28">
        <f t="shared" si="67"/>
        <v>8.2769459657713249E-3</v>
      </c>
      <c r="BO54" s="30">
        <f t="shared" si="111"/>
        <v>0.14536527133746968</v>
      </c>
      <c r="BP54" s="30">
        <f t="shared" si="112"/>
        <v>0.27310949903745607</v>
      </c>
      <c r="BQ54" s="30">
        <f t="shared" si="113"/>
        <v>0.33707236343764868</v>
      </c>
      <c r="BR54" s="30">
        <f t="shared" si="114"/>
        <v>7.7051024428364631E-2</v>
      </c>
      <c r="BS54" s="30">
        <f t="shared" si="115"/>
        <v>1.7274580465267872</v>
      </c>
      <c r="BT54" s="30">
        <f t="shared" si="116"/>
        <v>2.6210543391927961</v>
      </c>
      <c r="BU54" s="30">
        <f t="shared" si="117"/>
        <v>1.251411042593102</v>
      </c>
      <c r="BV54" s="30">
        <f t="shared" si="118"/>
        <v>8.7888521396980071E-2</v>
      </c>
      <c r="BW54" s="30">
        <f t="shared" si="119"/>
        <v>0</v>
      </c>
      <c r="BX54" s="30">
        <f t="shared" si="120"/>
        <v>10.778049787436167</v>
      </c>
      <c r="BY54" s="30">
        <f t="shared" si="68"/>
        <v>17.29845989538677</v>
      </c>
    </row>
    <row r="55" spans="3:77" ht="15" customHeight="1" x14ac:dyDescent="0.25">
      <c r="C55" s="26">
        <v>42</v>
      </c>
      <c r="D55" s="77">
        <f t="shared" si="129"/>
        <v>2.865548419742036E-2</v>
      </c>
      <c r="E55" s="77">
        <f t="shared" si="130"/>
        <v>2.2166461257627442E-2</v>
      </c>
      <c r="F55" s="78">
        <f t="shared" si="121"/>
        <v>3.0410484928675343E-3</v>
      </c>
      <c r="G55" s="78">
        <f t="shared" si="122"/>
        <v>6.9515014319802392E-4</v>
      </c>
      <c r="H55" s="77">
        <f t="shared" si="123"/>
        <v>0.18457145369401523</v>
      </c>
      <c r="I55" s="77">
        <f t="shared" si="124"/>
        <v>0.15945735095466185</v>
      </c>
      <c r="J55" s="78">
        <f t="shared" si="125"/>
        <v>1.1564337284065196E-2</v>
      </c>
      <c r="K55" s="78">
        <f t="shared" si="126"/>
        <v>8.1218118606847989E-4</v>
      </c>
      <c r="L55" s="77">
        <f t="shared" si="127"/>
        <v>0</v>
      </c>
      <c r="M55" s="77">
        <f t="shared" si="128"/>
        <v>0.58903653279007651</v>
      </c>
      <c r="N55" s="39" t="str">
        <f t="shared" si="79"/>
        <v>OK</v>
      </c>
      <c r="Q55" s="28">
        <f t="shared" si="80"/>
        <v>3.8168085043244356E-4</v>
      </c>
      <c r="R55" s="28">
        <f t="shared" si="81"/>
        <v>2.4766961914408648E-4</v>
      </c>
      <c r="S55" s="28">
        <f t="shared" si="82"/>
        <v>2.9315624211872932E-5</v>
      </c>
      <c r="T55" s="28">
        <f t="shared" si="83"/>
        <v>5.3956212346787065E-6</v>
      </c>
      <c r="U55" s="28">
        <f t="shared" si="84"/>
        <v>2.2125834633791802E-3</v>
      </c>
      <c r="V55" s="28">
        <f t="shared" si="85"/>
        <v>1.6034795463966529E-3</v>
      </c>
      <c r="W55" s="28">
        <f t="shared" si="86"/>
        <v>1.0033190532368021E-4</v>
      </c>
      <c r="X55" s="28">
        <f t="shared" si="87"/>
        <v>5.6735942402566091E-6</v>
      </c>
      <c r="Y55" s="28">
        <f t="shared" si="88"/>
        <v>0</v>
      </c>
      <c r="Z55" s="28">
        <f t="shared" si="89"/>
        <v>3.6575902980640483E-3</v>
      </c>
      <c r="AA55" s="28">
        <f t="shared" si="55"/>
        <v>8.2437205224268999E-3</v>
      </c>
      <c r="AC55" s="30">
        <f t="shared" si="90"/>
        <v>0.14021141797824999</v>
      </c>
      <c r="AD55" s="30">
        <f t="shared" si="91"/>
        <v>0.26342653765267465</v>
      </c>
      <c r="AE55" s="30">
        <f t="shared" si="92"/>
        <v>0.32512163052448795</v>
      </c>
      <c r="AF55" s="30">
        <f t="shared" si="93"/>
        <v>7.4319218699061218E-2</v>
      </c>
      <c r="AG55" s="30">
        <f t="shared" si="94"/>
        <v>1.7062159613522117</v>
      </c>
      <c r="AH55" s="30">
        <f t="shared" si="95"/>
        <v>2.5888239416834229</v>
      </c>
      <c r="AI55" s="30">
        <f t="shared" si="96"/>
        <v>1.2363552250313226</v>
      </c>
      <c r="AJ55" s="30">
        <f t="shared" si="97"/>
        <v>8.6831128183327805E-2</v>
      </c>
      <c r="AK55" s="30">
        <f t="shared" si="98"/>
        <v>0</v>
      </c>
      <c r="AL55" s="30">
        <f t="shared" si="99"/>
        <v>10.897175856616416</v>
      </c>
      <c r="AM55" s="30">
        <f t="shared" si="56"/>
        <v>17.318480917721175</v>
      </c>
      <c r="AO55" s="26">
        <v>42</v>
      </c>
      <c r="AP55" s="28">
        <f t="shared" si="57"/>
        <v>2.7674305468215393E-2</v>
      </c>
      <c r="AQ55" s="28">
        <f t="shared" si="58"/>
        <v>2.1407470059367113E-2</v>
      </c>
      <c r="AR55" s="28">
        <f t="shared" si="59"/>
        <v>2.9369214058804277E-3</v>
      </c>
      <c r="AS55" s="28">
        <f t="shared" si="60"/>
        <v>6.713478396176472E-4</v>
      </c>
      <c r="AT55" s="28">
        <f t="shared" si="61"/>
        <v>0.18228423461250565</v>
      </c>
      <c r="AU55" s="28">
        <f t="shared" si="62"/>
        <v>0.15748134714426165</v>
      </c>
      <c r="AV55" s="28">
        <f t="shared" si="63"/>
        <v>1.1423861148035726E-2</v>
      </c>
      <c r="AW55" s="28">
        <f t="shared" si="64"/>
        <v>8.0231533107202088E-4</v>
      </c>
      <c r="AX55" s="28">
        <f t="shared" si="65"/>
        <v>0</v>
      </c>
      <c r="AY55" s="28">
        <f t="shared" si="66"/>
        <v>0.59531819699104505</v>
      </c>
      <c r="AZ55" s="39" t="str">
        <f t="shared" si="100"/>
        <v>OK</v>
      </c>
      <c r="BC55" s="28">
        <f t="shared" si="101"/>
        <v>3.6861189898115772E-4</v>
      </c>
      <c r="BD55" s="28">
        <f t="shared" si="102"/>
        <v>2.3918928216913669E-4</v>
      </c>
      <c r="BE55" s="28">
        <f t="shared" si="103"/>
        <v>2.8311841944161495E-5</v>
      </c>
      <c r="BF55" s="28">
        <f t="shared" si="104"/>
        <v>5.2108723485722923E-6</v>
      </c>
      <c r="BG55" s="28">
        <f t="shared" si="105"/>
        <v>2.1851650136915971E-3</v>
      </c>
      <c r="BH55" s="28">
        <f t="shared" si="106"/>
        <v>1.583609144219462E-3</v>
      </c>
      <c r="BI55" s="28">
        <f t="shared" si="107"/>
        <v>9.9113137828912832E-5</v>
      </c>
      <c r="BJ55" s="28">
        <f t="shared" si="108"/>
        <v>5.6046750642854519E-6</v>
      </c>
      <c r="BK55" s="28">
        <f t="shared" si="109"/>
        <v>0</v>
      </c>
      <c r="BL55" s="28">
        <f t="shared" si="110"/>
        <v>3.6965959501045593E-3</v>
      </c>
      <c r="BM55" s="28">
        <f t="shared" si="67"/>
        <v>8.2114118163518456E-3</v>
      </c>
      <c r="BO55" s="30">
        <f t="shared" si="111"/>
        <v>0.13541050587485898</v>
      </c>
      <c r="BP55" s="30">
        <f t="shared" si="112"/>
        <v>0.25440667556721097</v>
      </c>
      <c r="BQ55" s="30">
        <f t="shared" si="113"/>
        <v>0.31398929627121497</v>
      </c>
      <c r="BR55" s="30">
        <f t="shared" si="114"/>
        <v>7.1774489876603731E-2</v>
      </c>
      <c r="BS55" s="30">
        <f t="shared" si="115"/>
        <v>1.6850724441621125</v>
      </c>
      <c r="BT55" s="30">
        <f t="shared" si="116"/>
        <v>2.5567431003638137</v>
      </c>
      <c r="BU55" s="30">
        <f t="shared" si="117"/>
        <v>1.2213367764591281</v>
      </c>
      <c r="BV55" s="30">
        <f t="shared" si="118"/>
        <v>8.5776359451263842E-2</v>
      </c>
      <c r="BW55" s="30">
        <f t="shared" si="119"/>
        <v>0</v>
      </c>
      <c r="BX55" s="30">
        <f t="shared" si="120"/>
        <v>11.013386644334334</v>
      </c>
      <c r="BY55" s="30">
        <f t="shared" si="68"/>
        <v>17.33789629236054</v>
      </c>
    </row>
    <row r="56" spans="3:77" ht="15" customHeight="1" x14ac:dyDescent="0.25">
      <c r="C56" s="26">
        <v>43</v>
      </c>
      <c r="D56" s="77">
        <f t="shared" si="129"/>
        <v>2.6693126739010427E-2</v>
      </c>
      <c r="E56" s="77">
        <f t="shared" si="130"/>
        <v>2.0648478861106781E-2</v>
      </c>
      <c r="F56" s="78">
        <f t="shared" si="121"/>
        <v>2.8327943188933215E-3</v>
      </c>
      <c r="G56" s="78">
        <f t="shared" si="122"/>
        <v>6.4754553603727047E-4</v>
      </c>
      <c r="H56" s="77">
        <f t="shared" si="123"/>
        <v>0.17999701553099609</v>
      </c>
      <c r="I56" s="77">
        <f t="shared" si="124"/>
        <v>0.15550534333386148</v>
      </c>
      <c r="J56" s="78">
        <f t="shared" si="125"/>
        <v>1.1283385012006257E-2</v>
      </c>
      <c r="K56" s="78">
        <f t="shared" si="126"/>
        <v>7.9244947607556187E-4</v>
      </c>
      <c r="L56" s="77">
        <f t="shared" si="127"/>
        <v>0</v>
      </c>
      <c r="M56" s="77">
        <f t="shared" si="128"/>
        <v>0.60159986119201347</v>
      </c>
      <c r="N56" s="39" t="str">
        <f t="shared" si="79"/>
        <v>OK</v>
      </c>
      <c r="Q56" s="28">
        <f t="shared" si="80"/>
        <v>3.5554294752987187E-4</v>
      </c>
      <c r="R56" s="28">
        <f t="shared" si="81"/>
        <v>2.307089451941869E-4</v>
      </c>
      <c r="S56" s="28">
        <f t="shared" si="82"/>
        <v>2.7308059676450061E-5</v>
      </c>
      <c r="T56" s="28">
        <f t="shared" si="83"/>
        <v>5.0261234624658772E-6</v>
      </c>
      <c r="U56" s="28">
        <f t="shared" si="84"/>
        <v>2.1577465640040144E-3</v>
      </c>
      <c r="V56" s="28">
        <f t="shared" si="85"/>
        <v>1.5637387420422717E-3</v>
      </c>
      <c r="W56" s="28">
        <f t="shared" si="86"/>
        <v>9.7894370334145452E-5</v>
      </c>
      <c r="X56" s="28">
        <f t="shared" si="87"/>
        <v>5.5357558883142946E-6</v>
      </c>
      <c r="Y56" s="28">
        <f t="shared" si="88"/>
        <v>0</v>
      </c>
      <c r="Z56" s="28">
        <f t="shared" si="89"/>
        <v>3.7356016021450698E-3</v>
      </c>
      <c r="AA56" s="28">
        <f t="shared" si="55"/>
        <v>8.1791031102767912E-3</v>
      </c>
      <c r="AC56" s="30">
        <f t="shared" si="90"/>
        <v>0.13060959377146794</v>
      </c>
      <c r="AD56" s="30">
        <f t="shared" si="91"/>
        <v>0.24538681348174726</v>
      </c>
      <c r="AE56" s="30">
        <f t="shared" si="92"/>
        <v>0.3028569620179421</v>
      </c>
      <c r="AF56" s="30">
        <f t="shared" si="93"/>
        <v>6.922976105414623E-2</v>
      </c>
      <c r="AG56" s="30">
        <f t="shared" si="94"/>
        <v>1.6639289269720137</v>
      </c>
      <c r="AH56" s="30">
        <f t="shared" si="95"/>
        <v>2.5246622590442054</v>
      </c>
      <c r="AI56" s="30">
        <f t="shared" si="96"/>
        <v>1.2063183278869334</v>
      </c>
      <c r="AJ56" s="30">
        <f t="shared" si="97"/>
        <v>8.472159071919988E-2</v>
      </c>
      <c r="AK56" s="30">
        <f t="shared" si="98"/>
        <v>0</v>
      </c>
      <c r="AL56" s="30">
        <f t="shared" si="99"/>
        <v>11.129597432052249</v>
      </c>
      <c r="AM56" s="30">
        <f t="shared" si="56"/>
        <v>17.357311666999905</v>
      </c>
      <c r="AO56" s="26">
        <v>43</v>
      </c>
      <c r="AP56" s="28">
        <f t="shared" si="57"/>
        <v>2.5779140152992555E-2</v>
      </c>
      <c r="AQ56" s="28">
        <f t="shared" si="58"/>
        <v>1.9941464172072834E-2</v>
      </c>
      <c r="AR56" s="28">
        <f t="shared" si="59"/>
        <v>2.7357979634745214E-3</v>
      </c>
      <c r="AS56" s="28">
        <f t="shared" si="60"/>
        <v>6.253732390425963E-4</v>
      </c>
      <c r="AT56" s="28">
        <f t="shared" si="61"/>
        <v>0.17772487824231406</v>
      </c>
      <c r="AU56" s="28">
        <f t="shared" si="62"/>
        <v>0.15354236918045214</v>
      </c>
      <c r="AV56" s="28">
        <f t="shared" si="63"/>
        <v>1.1143560716390836E-2</v>
      </c>
      <c r="AW56" s="28">
        <f t="shared" si="64"/>
        <v>7.8262940083349819E-4</v>
      </c>
      <c r="AX56" s="28">
        <f t="shared" si="65"/>
        <v>0</v>
      </c>
      <c r="AY56" s="28">
        <f t="shared" si="66"/>
        <v>0.6077247869324276</v>
      </c>
      <c r="AZ56" s="39" t="str">
        <f t="shared" si="100"/>
        <v>OK</v>
      </c>
      <c r="BC56" s="28">
        <f t="shared" si="101"/>
        <v>3.4336897151077003E-4</v>
      </c>
      <c r="BD56" s="28">
        <f t="shared" si="102"/>
        <v>2.2280935054409096E-4</v>
      </c>
      <c r="BE56" s="28">
        <f t="shared" si="103"/>
        <v>2.6373017465828307E-5</v>
      </c>
      <c r="BF56" s="28">
        <f t="shared" si="104"/>
        <v>4.854026372856291E-6</v>
      </c>
      <c r="BG56" s="28">
        <f t="shared" si="105"/>
        <v>2.1305089100177193E-3</v>
      </c>
      <c r="BH56" s="28">
        <f t="shared" si="106"/>
        <v>1.5439993641694252E-3</v>
      </c>
      <c r="BI56" s="28">
        <f t="shared" si="107"/>
        <v>9.6681258190748585E-5</v>
      </c>
      <c r="BJ56" s="28">
        <f t="shared" si="108"/>
        <v>5.4671565125986877E-6</v>
      </c>
      <c r="BK56" s="28">
        <f t="shared" si="109"/>
        <v>0</v>
      </c>
      <c r="BL56" s="28">
        <f t="shared" si="110"/>
        <v>3.7736339952436576E-3</v>
      </c>
      <c r="BM56" s="28">
        <f t="shared" si="67"/>
        <v>8.1476960500276949E-3</v>
      </c>
      <c r="BO56" s="30">
        <f t="shared" si="111"/>
        <v>0.12613745313842981</v>
      </c>
      <c r="BP56" s="30">
        <f t="shared" si="112"/>
        <v>0.236984640963673</v>
      </c>
      <c r="BQ56" s="30">
        <f t="shared" si="113"/>
        <v>0.29248698163036968</v>
      </c>
      <c r="BR56" s="30">
        <f t="shared" si="114"/>
        <v>6.6859297916748425E-2</v>
      </c>
      <c r="BS56" s="30">
        <f t="shared" si="115"/>
        <v>1.6429248289344063</v>
      </c>
      <c r="BT56" s="30">
        <f t="shared" si="116"/>
        <v>2.4927929569717238</v>
      </c>
      <c r="BU56" s="30">
        <f t="shared" si="117"/>
        <v>1.1913695682456305</v>
      </c>
      <c r="BV56" s="30">
        <f t="shared" si="118"/>
        <v>8.3671716347889752E-2</v>
      </c>
      <c r="BW56" s="30">
        <f t="shared" si="119"/>
        <v>0</v>
      </c>
      <c r="BX56" s="30">
        <f t="shared" si="120"/>
        <v>11.24290855824991</v>
      </c>
      <c r="BY56" s="30">
        <f t="shared" si="68"/>
        <v>17.376136002398781</v>
      </c>
    </row>
    <row r="57" spans="3:77" ht="15" customHeight="1" x14ac:dyDescent="0.25">
      <c r="C57" s="26">
        <v>44</v>
      </c>
      <c r="D57" s="77">
        <f t="shared" si="129"/>
        <v>2.486515356697468E-2</v>
      </c>
      <c r="E57" s="77">
        <f t="shared" si="130"/>
        <v>1.9234449483038887E-2</v>
      </c>
      <c r="F57" s="78">
        <f t="shared" si="121"/>
        <v>2.6388016080557209E-3</v>
      </c>
      <c r="G57" s="78">
        <f t="shared" si="122"/>
        <v>6.0320094204792201E-4</v>
      </c>
      <c r="H57" s="77">
        <f t="shared" si="123"/>
        <v>0.17545274095363203</v>
      </c>
      <c r="I57" s="77">
        <f t="shared" si="124"/>
        <v>0.15157939502704279</v>
      </c>
      <c r="J57" s="78">
        <f t="shared" si="125"/>
        <v>1.1003736420775416E-2</v>
      </c>
      <c r="K57" s="78">
        <f t="shared" si="126"/>
        <v>7.7280932559143452E-4</v>
      </c>
      <c r="L57" s="77">
        <f t="shared" si="127"/>
        <v>0</v>
      </c>
      <c r="M57" s="77">
        <f t="shared" si="128"/>
        <v>0.61384971267284183</v>
      </c>
      <c r="N57" s="39" t="str">
        <f t="shared" si="79"/>
        <v>OK</v>
      </c>
      <c r="Q57" s="28">
        <f t="shared" si="80"/>
        <v>3.3119499549166814E-4</v>
      </c>
      <c r="R57" s="28">
        <f t="shared" si="81"/>
        <v>2.1490975589399502E-4</v>
      </c>
      <c r="S57" s="28">
        <f t="shared" si="82"/>
        <v>2.5437975255206552E-5</v>
      </c>
      <c r="T57" s="28">
        <f t="shared" si="83"/>
        <v>4.6819292832467047E-6</v>
      </c>
      <c r="U57" s="28">
        <f t="shared" si="84"/>
        <v>2.1032712560314242E-3</v>
      </c>
      <c r="V57" s="28">
        <f t="shared" si="85"/>
        <v>1.5242599862965785E-3</v>
      </c>
      <c r="W57" s="28">
        <f t="shared" si="86"/>
        <v>9.5468146047351718E-5</v>
      </c>
      <c r="X57" s="28">
        <f t="shared" si="87"/>
        <v>5.3985571368830816E-6</v>
      </c>
      <c r="Y57" s="28">
        <f t="shared" si="88"/>
        <v>0</v>
      </c>
      <c r="Z57" s="28">
        <f t="shared" si="89"/>
        <v>3.811666388342246E-3</v>
      </c>
      <c r="AA57" s="28">
        <f t="shared" si="55"/>
        <v>8.1162889897786004E-3</v>
      </c>
      <c r="AC57" s="30">
        <f t="shared" si="90"/>
        <v>0.12166531250539167</v>
      </c>
      <c r="AD57" s="30">
        <f t="shared" si="91"/>
        <v>0.22858246844559874</v>
      </c>
      <c r="AE57" s="30">
        <f t="shared" si="92"/>
        <v>0.28211700124279721</v>
      </c>
      <c r="AF57" s="30">
        <f t="shared" si="93"/>
        <v>6.4488834779350593E-2</v>
      </c>
      <c r="AG57" s="30">
        <f t="shared" si="94"/>
        <v>1.6219207308967989</v>
      </c>
      <c r="AH57" s="30">
        <f t="shared" si="95"/>
        <v>2.4609236548992417</v>
      </c>
      <c r="AI57" s="30">
        <f t="shared" si="96"/>
        <v>1.1764208086043275</v>
      </c>
      <c r="AJ57" s="30">
        <f t="shared" si="97"/>
        <v>8.2621841976579624E-2</v>
      </c>
      <c r="AK57" s="30">
        <f t="shared" si="98"/>
        <v>0</v>
      </c>
      <c r="AL57" s="30">
        <f t="shared" si="99"/>
        <v>11.356219684447574</v>
      </c>
      <c r="AM57" s="30">
        <f t="shared" si="56"/>
        <v>17.394960337797659</v>
      </c>
      <c r="AO57" s="26">
        <v>44</v>
      </c>
      <c r="AP57" s="28">
        <f t="shared" si="57"/>
        <v>2.4013757736066794E-2</v>
      </c>
      <c r="AQ57" s="28">
        <f t="shared" si="58"/>
        <v>1.8575851897644598E-2</v>
      </c>
      <c r="AR57" s="28">
        <f t="shared" si="59"/>
        <v>2.548447664266866E-3</v>
      </c>
      <c r="AS57" s="28">
        <f t="shared" si="60"/>
        <v>5.8254702708713071E-4</v>
      </c>
      <c r="AT57" s="28">
        <f t="shared" si="61"/>
        <v>0.17319962119750465</v>
      </c>
      <c r="AU57" s="28">
        <f t="shared" si="62"/>
        <v>0.14963285074565408</v>
      </c>
      <c r="AV57" s="28">
        <f t="shared" si="63"/>
        <v>1.0864834118630484E-2</v>
      </c>
      <c r="AW57" s="28">
        <f t="shared" si="64"/>
        <v>7.6305400336824404E-4</v>
      </c>
      <c r="AX57" s="28">
        <f t="shared" si="65"/>
        <v>0</v>
      </c>
      <c r="AY57" s="28">
        <f t="shared" si="66"/>
        <v>0.61981903560977791</v>
      </c>
      <c r="AZ57" s="39" t="str">
        <f t="shared" si="100"/>
        <v>OK</v>
      </c>
      <c r="BC57" s="28">
        <f t="shared" si="101"/>
        <v>3.1985470605329212E-4</v>
      </c>
      <c r="BD57" s="28">
        <f t="shared" si="102"/>
        <v>2.0755113372837125E-4</v>
      </c>
      <c r="BE57" s="28">
        <f t="shared" si="103"/>
        <v>2.4566965710838148E-5</v>
      </c>
      <c r="BF57" s="28">
        <f t="shared" si="104"/>
        <v>4.5216175819083244E-6</v>
      </c>
      <c r="BG57" s="28">
        <f t="shared" si="105"/>
        <v>2.0762615781335361E-3</v>
      </c>
      <c r="BH57" s="28">
        <f t="shared" si="106"/>
        <v>1.5046858247877147E-3</v>
      </c>
      <c r="BI57" s="28">
        <f t="shared" si="107"/>
        <v>9.4263033096586278E-5</v>
      </c>
      <c r="BJ57" s="28">
        <f t="shared" si="108"/>
        <v>5.3304101015580422E-6</v>
      </c>
      <c r="BK57" s="28">
        <f t="shared" si="109"/>
        <v>0</v>
      </c>
      <c r="BL57" s="28">
        <f t="shared" si="110"/>
        <v>3.8487325742997298E-3</v>
      </c>
      <c r="BM57" s="28">
        <f t="shared" si="67"/>
        <v>8.0857678434935361E-3</v>
      </c>
      <c r="BO57" s="30">
        <f t="shared" si="111"/>
        <v>0.11749942872936002</v>
      </c>
      <c r="BP57" s="30">
        <f t="shared" si="112"/>
        <v>0.22075568546881075</v>
      </c>
      <c r="BQ57" s="30">
        <f t="shared" si="113"/>
        <v>0.27245716793272373</v>
      </c>
      <c r="BR57" s="30">
        <f t="shared" si="114"/>
        <v>6.2280703431061998E-2</v>
      </c>
      <c r="BS57" s="30">
        <f t="shared" si="115"/>
        <v>1.601092434788151</v>
      </c>
      <c r="BT57" s="30">
        <f t="shared" si="116"/>
        <v>2.4293210952866788</v>
      </c>
      <c r="BU57" s="30">
        <f t="shared" si="117"/>
        <v>1.1615706202357816</v>
      </c>
      <c r="BV57" s="30">
        <f t="shared" si="118"/>
        <v>8.1578890417295297E-2</v>
      </c>
      <c r="BW57" s="30">
        <f t="shared" si="119"/>
        <v>0</v>
      </c>
      <c r="BX57" s="30">
        <f t="shared" si="120"/>
        <v>11.466652158780892</v>
      </c>
      <c r="BY57" s="30">
        <f t="shared" si="68"/>
        <v>17.413208185070754</v>
      </c>
    </row>
    <row r="58" spans="3:77" ht="15" customHeight="1" x14ac:dyDescent="0.25">
      <c r="C58" s="26">
        <v>45</v>
      </c>
      <c r="D58" s="77">
        <f t="shared" si="129"/>
        <v>2.3162361905158906E-2</v>
      </c>
      <c r="E58" s="77">
        <f t="shared" si="130"/>
        <v>1.7917254312250309E-2</v>
      </c>
      <c r="F58" s="78">
        <f t="shared" si="121"/>
        <v>2.4580937204780116E-3</v>
      </c>
      <c r="G58" s="78">
        <f t="shared" si="122"/>
        <v>5.618931121263394E-4</v>
      </c>
      <c r="H58" s="77">
        <f t="shared" si="123"/>
        <v>0.1709465014413773</v>
      </c>
      <c r="I58" s="77">
        <f t="shared" si="124"/>
        <v>0.14768630646426539</v>
      </c>
      <c r="J58" s="78">
        <f t="shared" si="125"/>
        <v>1.0725931816485554E-2</v>
      </c>
      <c r="K58" s="78">
        <f t="shared" si="126"/>
        <v>7.5329868114505346E-4</v>
      </c>
      <c r="L58" s="77">
        <f t="shared" si="127"/>
        <v>0</v>
      </c>
      <c r="M58" s="77">
        <f t="shared" si="128"/>
        <v>0.62578835854671389</v>
      </c>
      <c r="N58" s="39" t="str">
        <f t="shared" si="79"/>
        <v>OK</v>
      </c>
      <c r="Q58" s="28">
        <f t="shared" si="80"/>
        <v>3.0851441661491598E-4</v>
      </c>
      <c r="R58" s="28">
        <f t="shared" si="81"/>
        <v>2.0019251156274743E-4</v>
      </c>
      <c r="S58" s="28">
        <f t="shared" si="82"/>
        <v>2.3695956166469758E-5</v>
      </c>
      <c r="T58" s="28">
        <f t="shared" si="83"/>
        <v>4.361305880569945E-6</v>
      </c>
      <c r="U58" s="28">
        <f t="shared" si="84"/>
        <v>2.0492519002356479E-3</v>
      </c>
      <c r="V58" s="28">
        <f t="shared" si="85"/>
        <v>1.4851116632788508E-3</v>
      </c>
      <c r="W58" s="28">
        <f t="shared" si="86"/>
        <v>9.3057920145820852E-5</v>
      </c>
      <c r="X58" s="28">
        <f t="shared" si="87"/>
        <v>5.2622630662330019E-6</v>
      </c>
      <c r="Y58" s="28">
        <f t="shared" si="88"/>
        <v>0</v>
      </c>
      <c r="Z58" s="28">
        <f t="shared" si="89"/>
        <v>3.8857987602572133E-3</v>
      </c>
      <c r="AA58" s="28">
        <f t="shared" si="55"/>
        <v>8.0552466972084701E-3</v>
      </c>
      <c r="AC58" s="30">
        <f t="shared" si="90"/>
        <v>0.11333354495332834</v>
      </c>
      <c r="AD58" s="30">
        <f t="shared" si="91"/>
        <v>0.21292890249202273</v>
      </c>
      <c r="AE58" s="30">
        <f t="shared" si="92"/>
        <v>0.26279733462265037</v>
      </c>
      <c r="AF58" s="30">
        <f t="shared" si="93"/>
        <v>6.0072572082773404E-2</v>
      </c>
      <c r="AG58" s="30">
        <f t="shared" si="94"/>
        <v>1.5802641386795033</v>
      </c>
      <c r="AH58" s="30">
        <f t="shared" si="95"/>
        <v>2.3977185356741164</v>
      </c>
      <c r="AI58" s="30">
        <f t="shared" si="96"/>
        <v>1.1467204318672359</v>
      </c>
      <c r="AJ58" s="30">
        <f t="shared" si="97"/>
        <v>8.0535938858010955E-2</v>
      </c>
      <c r="AK58" s="30">
        <f t="shared" si="98"/>
        <v>0</v>
      </c>
      <c r="AL58" s="30">
        <f t="shared" si="99"/>
        <v>11.577084633114207</v>
      </c>
      <c r="AM58" s="30">
        <f t="shared" si="56"/>
        <v>17.431456032343849</v>
      </c>
      <c r="AO58" s="26">
        <v>45</v>
      </c>
      <c r="AP58" s="28">
        <f t="shared" si="57"/>
        <v>2.2369270549140736E-2</v>
      </c>
      <c r="AQ58" s="28">
        <f t="shared" si="58"/>
        <v>1.7303758176717601E-2</v>
      </c>
      <c r="AR58" s="28">
        <f t="shared" si="59"/>
        <v>2.3739273090396581E-3</v>
      </c>
      <c r="AS58" s="28">
        <f t="shared" si="60"/>
        <v>5.4265359881339474E-4</v>
      </c>
      <c r="AT58" s="28">
        <f t="shared" si="61"/>
        <v>0.16871589103151496</v>
      </c>
      <c r="AU58" s="28">
        <f t="shared" si="62"/>
        <v>0.1457592087476369</v>
      </c>
      <c r="AV58" s="28">
        <f t="shared" si="63"/>
        <v>1.0588192110925836E-2</v>
      </c>
      <c r="AW58" s="28">
        <f t="shared" si="64"/>
        <v>7.4362500986737789E-4</v>
      </c>
      <c r="AX58" s="28">
        <f t="shared" si="65"/>
        <v>0</v>
      </c>
      <c r="AY58" s="28">
        <f t="shared" si="66"/>
        <v>0.63160347346634427</v>
      </c>
      <c r="AZ58" s="39" t="str">
        <f t="shared" si="100"/>
        <v>OK</v>
      </c>
      <c r="BC58" s="28">
        <f t="shared" si="101"/>
        <v>2.9795072203030708E-4</v>
      </c>
      <c r="BD58" s="28">
        <f t="shared" si="102"/>
        <v>1.9333781552138132E-4</v>
      </c>
      <c r="BE58" s="28">
        <f t="shared" si="103"/>
        <v>2.2884594264554784E-5</v>
      </c>
      <c r="BF58" s="28">
        <f t="shared" si="104"/>
        <v>4.2119724918164931E-6</v>
      </c>
      <c r="BG58" s="28">
        <f t="shared" si="105"/>
        <v>2.0225120571703988E-3</v>
      </c>
      <c r="BH58" s="28">
        <f t="shared" si="106"/>
        <v>1.4657330535501588E-3</v>
      </c>
      <c r="BI58" s="28">
        <f t="shared" si="107"/>
        <v>9.1862893854381594E-5</v>
      </c>
      <c r="BJ58" s="28">
        <f t="shared" si="108"/>
        <v>5.1946864138990138E-6</v>
      </c>
      <c r="BK58" s="28">
        <f t="shared" si="109"/>
        <v>0</v>
      </c>
      <c r="BL58" s="28">
        <f t="shared" si="110"/>
        <v>3.9219073999224334E-3</v>
      </c>
      <c r="BM58" s="28">
        <f t="shared" si="67"/>
        <v>8.0255951952193302E-3</v>
      </c>
      <c r="BO58" s="30">
        <f t="shared" si="111"/>
        <v>0.10945294524517156</v>
      </c>
      <c r="BP58" s="30">
        <f t="shared" si="112"/>
        <v>0.20563810578034342</v>
      </c>
      <c r="BQ58" s="30">
        <f t="shared" si="113"/>
        <v>0.25379901677720573</v>
      </c>
      <c r="BR58" s="30">
        <f t="shared" si="114"/>
        <v>5.801565587329071E-2</v>
      </c>
      <c r="BS58" s="30">
        <f t="shared" si="115"/>
        <v>1.5596439235341268</v>
      </c>
      <c r="BT58" s="30">
        <f t="shared" si="116"/>
        <v>2.3664316951684707</v>
      </c>
      <c r="BU58" s="30">
        <f t="shared" si="117"/>
        <v>1.1319945378985701</v>
      </c>
      <c r="BV58" s="30">
        <f t="shared" si="118"/>
        <v>7.9501716685516061E-2</v>
      </c>
      <c r="BW58" s="30">
        <f t="shared" si="119"/>
        <v>0</v>
      </c>
      <c r="BX58" s="30">
        <f t="shared" si="120"/>
        <v>11.684664259127368</v>
      </c>
      <c r="BY58" s="30">
        <f t="shared" si="68"/>
        <v>17.449141856090062</v>
      </c>
    </row>
    <row r="59" spans="3:77" ht="15" customHeight="1" x14ac:dyDescent="0.25">
      <c r="C59" s="26">
        <v>46</v>
      </c>
      <c r="D59" s="77">
        <f t="shared" si="129"/>
        <v>2.1576179193122567E-2</v>
      </c>
      <c r="E59" s="77">
        <f t="shared" si="130"/>
        <v>1.6690262041184897E-2</v>
      </c>
      <c r="F59" s="78">
        <f t="shared" si="121"/>
        <v>2.2897608976013041E-3</v>
      </c>
      <c r="G59" s="78">
        <f t="shared" si="122"/>
        <v>5.2341408550045008E-4</v>
      </c>
      <c r="H59" s="77">
        <f t="shared" si="123"/>
        <v>0.16648528062165263</v>
      </c>
      <c r="I59" s="77">
        <f t="shared" si="124"/>
        <v>0.1438321110310084</v>
      </c>
      <c r="J59" s="78">
        <f t="shared" si="125"/>
        <v>1.0450452405366118E-2</v>
      </c>
      <c r="K59" s="78">
        <f t="shared" si="126"/>
        <v>7.3395133858970222E-4</v>
      </c>
      <c r="L59" s="77">
        <f t="shared" si="127"/>
        <v>0</v>
      </c>
      <c r="M59" s="77">
        <f t="shared" si="128"/>
        <v>0.63741858838597476</v>
      </c>
      <c r="N59" s="39" t="str">
        <f t="shared" si="79"/>
        <v>OK</v>
      </c>
      <c r="Q59" s="28">
        <f t="shared" si="80"/>
        <v>2.8738702744569823E-4</v>
      </c>
      <c r="R59" s="28">
        <f t="shared" si="81"/>
        <v>1.8648311948001519E-4</v>
      </c>
      <c r="S59" s="28">
        <f t="shared" si="82"/>
        <v>2.2073232362639811E-5</v>
      </c>
      <c r="T59" s="28">
        <f t="shared" si="83"/>
        <v>4.0626391030630412E-6</v>
      </c>
      <c r="U59" s="28">
        <f t="shared" si="84"/>
        <v>1.9957722141051497E-3</v>
      </c>
      <c r="V59" s="28">
        <f t="shared" si="85"/>
        <v>1.4463544438214667E-3</v>
      </c>
      <c r="W59" s="28">
        <f t="shared" si="86"/>
        <v>9.0667867562942335E-5</v>
      </c>
      <c r="X59" s="28">
        <f t="shared" si="87"/>
        <v>5.1271097615650249E-6</v>
      </c>
      <c r="Y59" s="28">
        <f t="shared" si="88"/>
        <v>0</v>
      </c>
      <c r="Z59" s="28">
        <f t="shared" si="89"/>
        <v>3.9580160395876552E-3</v>
      </c>
      <c r="AA59" s="28">
        <f t="shared" si="55"/>
        <v>7.9959436932301956E-3</v>
      </c>
      <c r="AC59" s="30">
        <f t="shared" si="90"/>
        <v>0.10557234553701479</v>
      </c>
      <c r="AD59" s="30">
        <f t="shared" si="91"/>
        <v>0.19834730906866413</v>
      </c>
      <c r="AE59" s="30">
        <f t="shared" si="92"/>
        <v>0.24480069893176107</v>
      </c>
      <c r="AF59" s="30">
        <f t="shared" si="93"/>
        <v>5.5958739663808009E-2</v>
      </c>
      <c r="AG59" s="30">
        <f t="shared" si="94"/>
        <v>1.5390237083887501</v>
      </c>
      <c r="AH59" s="30">
        <f t="shared" si="95"/>
        <v>2.3351448546628246</v>
      </c>
      <c r="AI59" s="30">
        <f t="shared" si="96"/>
        <v>1.1172686439299042</v>
      </c>
      <c r="AJ59" s="30">
        <f t="shared" si="97"/>
        <v>7.8467494513021152E-2</v>
      </c>
      <c r="AK59" s="30">
        <f t="shared" si="98"/>
        <v>0</v>
      </c>
      <c r="AL59" s="30">
        <f t="shared" si="99"/>
        <v>11.792243885140532</v>
      </c>
      <c r="AM59" s="30">
        <f t="shared" si="56"/>
        <v>17.466827679836282</v>
      </c>
      <c r="AO59" s="26">
        <v>46</v>
      </c>
      <c r="AP59" s="28">
        <f t="shared" si="57"/>
        <v>2.0837399560715855E-2</v>
      </c>
      <c r="AQ59" s="28">
        <f t="shared" si="58"/>
        <v>1.611877876116613E-2</v>
      </c>
      <c r="AR59" s="28">
        <f t="shared" si="59"/>
        <v>2.2113582898417071E-3</v>
      </c>
      <c r="AS59" s="28">
        <f t="shared" si="60"/>
        <v>5.0549211413464972E-4</v>
      </c>
      <c r="AT59" s="28">
        <f t="shared" si="61"/>
        <v>0.1642802639680066</v>
      </c>
      <c r="AU59" s="28">
        <f t="shared" si="62"/>
        <v>0.14192712460236917</v>
      </c>
      <c r="AV59" s="28">
        <f t="shared" si="63"/>
        <v>1.031408876102927E-2</v>
      </c>
      <c r="AW59" s="28">
        <f t="shared" si="64"/>
        <v>7.2437431020721719E-4</v>
      </c>
      <c r="AX59" s="28">
        <f t="shared" si="65"/>
        <v>0</v>
      </c>
      <c r="AY59" s="28">
        <f t="shared" si="66"/>
        <v>0.64308111963253023</v>
      </c>
      <c r="AZ59" s="39" t="str">
        <f t="shared" si="100"/>
        <v>OK</v>
      </c>
      <c r="BC59" s="28">
        <f t="shared" si="101"/>
        <v>2.7754674568893257E-4</v>
      </c>
      <c r="BD59" s="28">
        <f t="shared" si="102"/>
        <v>1.8009784017609574E-4</v>
      </c>
      <c r="BE59" s="28">
        <f t="shared" si="103"/>
        <v>2.1317433370383713E-5</v>
      </c>
      <c r="BF59" s="28">
        <f t="shared" si="104"/>
        <v>3.9235322205933798E-6</v>
      </c>
      <c r="BG59" s="28">
        <f t="shared" si="105"/>
        <v>1.9693391807910111E-3</v>
      </c>
      <c r="BH59" s="28">
        <f t="shared" si="106"/>
        <v>1.4271981819357744E-3</v>
      </c>
      <c r="BI59" s="28">
        <f t="shared" si="107"/>
        <v>8.9484779944765645E-5</v>
      </c>
      <c r="BJ59" s="28">
        <f t="shared" si="108"/>
        <v>5.0602082203797808E-6</v>
      </c>
      <c r="BK59" s="28">
        <f t="shared" si="109"/>
        <v>0</v>
      </c>
      <c r="BL59" s="28">
        <f t="shared" si="110"/>
        <v>3.993177219237724E-3</v>
      </c>
      <c r="BM59" s="28">
        <f t="shared" si="67"/>
        <v>7.9671451215856601E-3</v>
      </c>
      <c r="BO59" s="30">
        <f t="shared" si="111"/>
        <v>0.10195749334608512</v>
      </c>
      <c r="BP59" s="30">
        <f t="shared" si="112"/>
        <v>0.19155579372338385</v>
      </c>
      <c r="BQ59" s="30">
        <f t="shared" si="113"/>
        <v>0.23641859528166898</v>
      </c>
      <c r="BR59" s="30">
        <f t="shared" si="114"/>
        <v>5.4042683222640303E-2</v>
      </c>
      <c r="BS59" s="30">
        <f t="shared" si="115"/>
        <v>1.5186400871179584</v>
      </c>
      <c r="BT59" s="30">
        <f t="shared" si="116"/>
        <v>2.3042169956113758</v>
      </c>
      <c r="BU59" s="30">
        <f t="shared" si="117"/>
        <v>1.1026898660856705</v>
      </c>
      <c r="BV59" s="30">
        <f t="shared" si="118"/>
        <v>7.7443604532116309E-2</v>
      </c>
      <c r="BW59" s="30">
        <f t="shared" si="119"/>
        <v>0</v>
      </c>
      <c r="BX59" s="30">
        <f t="shared" si="120"/>
        <v>11.897000713201809</v>
      </c>
      <c r="BY59" s="30">
        <f t="shared" si="68"/>
        <v>17.48396583212271</v>
      </c>
    </row>
    <row r="60" spans="3:77" ht="15" customHeight="1" x14ac:dyDescent="0.25">
      <c r="C60" s="26">
        <v>47</v>
      </c>
      <c r="D60" s="77">
        <f t="shared" si="129"/>
        <v>2.0098619928309139E-2</v>
      </c>
      <c r="E60" s="77">
        <f t="shared" si="130"/>
        <v>1.5547295481147366E-2</v>
      </c>
      <c r="F60" s="78">
        <f t="shared" si="121"/>
        <v>2.1329556820821106E-3</v>
      </c>
      <c r="G60" s="78">
        <f t="shared" si="122"/>
        <v>4.8757014276884942E-4</v>
      </c>
      <c r="H60" s="77">
        <f t="shared" si="123"/>
        <v>0.16207524731436054</v>
      </c>
      <c r="I60" s="77">
        <f t="shared" si="124"/>
        <v>0.14002213817372997</v>
      </c>
      <c r="J60" s="78">
        <f t="shared" si="125"/>
        <v>1.0177725116692422E-2</v>
      </c>
      <c r="K60" s="78">
        <f t="shared" si="126"/>
        <v>7.1479728182473215E-4</v>
      </c>
      <c r="L60" s="77">
        <f t="shared" si="127"/>
        <v>0</v>
      </c>
      <c r="M60" s="77">
        <f t="shared" si="128"/>
        <v>0.6487436508790857</v>
      </c>
      <c r="N60" s="39" t="str">
        <f t="shared" si="79"/>
        <v>OK</v>
      </c>
      <c r="Q60" s="28">
        <f t="shared" si="80"/>
        <v>2.6770646393216687E-4</v>
      </c>
      <c r="R60" s="28">
        <f t="shared" si="81"/>
        <v>1.7371256087217631E-4</v>
      </c>
      <c r="S60" s="28">
        <f t="shared" si="82"/>
        <v>2.0561634378127613E-5</v>
      </c>
      <c r="T60" s="28">
        <f t="shared" si="83"/>
        <v>3.7844253381237184E-6</v>
      </c>
      <c r="U60" s="28">
        <f t="shared" si="84"/>
        <v>1.942906147476872E-3</v>
      </c>
      <c r="V60" s="28">
        <f t="shared" si="85"/>
        <v>1.4080419200500826E-3</v>
      </c>
      <c r="W60" s="28">
        <f t="shared" si="86"/>
        <v>8.8301692326588942E-5</v>
      </c>
      <c r="X60" s="28">
        <f t="shared" si="87"/>
        <v>4.9933066791945358E-6</v>
      </c>
      <c r="Y60" s="28">
        <f t="shared" si="88"/>
        <v>0</v>
      </c>
      <c r="Z60" s="28">
        <f t="shared" si="89"/>
        <v>4.0283383988877937E-3</v>
      </c>
      <c r="AA60" s="28">
        <f t="shared" si="55"/>
        <v>7.9383465499411263E-3</v>
      </c>
      <c r="AC60" s="30">
        <f t="shared" si="90"/>
        <v>9.8342641155155439E-2</v>
      </c>
      <c r="AD60" s="30">
        <f t="shared" si="91"/>
        <v>0.18476427837810358</v>
      </c>
      <c r="AE60" s="30">
        <f t="shared" si="92"/>
        <v>0.22803649163157691</v>
      </c>
      <c r="AF60" s="30">
        <f t="shared" si="93"/>
        <v>5.2126626781472597E-2</v>
      </c>
      <c r="AG60" s="30">
        <f t="shared" si="94"/>
        <v>1.4982564658471662</v>
      </c>
      <c r="AH60" s="30">
        <f t="shared" si="95"/>
        <v>2.273289136559927</v>
      </c>
      <c r="AI60" s="30">
        <f t="shared" si="96"/>
        <v>1.0881110882414369</v>
      </c>
      <c r="AJ60" s="30">
        <f t="shared" si="97"/>
        <v>7.6419714551211479E-2</v>
      </c>
      <c r="AK60" s="30">
        <f t="shared" si="98"/>
        <v>0</v>
      </c>
      <c r="AL60" s="30">
        <f t="shared" si="99"/>
        <v>12.001757541263085</v>
      </c>
      <c r="AM60" s="30">
        <f t="shared" si="56"/>
        <v>17.501103984409134</v>
      </c>
      <c r="AO60" s="26">
        <v>47</v>
      </c>
      <c r="AP60" s="28">
        <f t="shared" si="57"/>
        <v>1.9410432696009387E-2</v>
      </c>
      <c r="AQ60" s="28">
        <f t="shared" si="58"/>
        <v>1.5014947972458625E-2</v>
      </c>
      <c r="AR60" s="28">
        <f t="shared" si="59"/>
        <v>2.0599221667111076E-3</v>
      </c>
      <c r="AS60" s="28">
        <f t="shared" si="60"/>
        <v>4.7087548670286366E-4</v>
      </c>
      <c r="AT60" s="28">
        <f t="shared" si="61"/>
        <v>0.15989853522941766</v>
      </c>
      <c r="AU60" s="28">
        <f t="shared" si="62"/>
        <v>0.13814160499316885</v>
      </c>
      <c r="AV60" s="28">
        <f t="shared" si="63"/>
        <v>1.0042926092449916E-2</v>
      </c>
      <c r="AW60" s="28">
        <f t="shared" si="64"/>
        <v>7.0533013911686527E-4</v>
      </c>
      <c r="AX60" s="28">
        <f t="shared" si="65"/>
        <v>0</v>
      </c>
      <c r="AY60" s="28">
        <f t="shared" si="66"/>
        <v>0.65425542522396563</v>
      </c>
      <c r="AZ60" s="39" t="str">
        <f t="shared" si="100"/>
        <v>OK</v>
      </c>
      <c r="BC60" s="28">
        <f t="shared" si="101"/>
        <v>2.5854005493794842E-4</v>
      </c>
      <c r="BD60" s="28">
        <f t="shared" si="102"/>
        <v>1.6776455215771014E-4</v>
      </c>
      <c r="BE60" s="28">
        <f t="shared" si="103"/>
        <v>1.9857593289499821E-5</v>
      </c>
      <c r="BF60" s="28">
        <f t="shared" si="104"/>
        <v>3.6548446401166829E-6</v>
      </c>
      <c r="BG60" s="28">
        <f t="shared" si="105"/>
        <v>1.9168124202655855E-3</v>
      </c>
      <c r="BH60" s="28">
        <f t="shared" si="106"/>
        <v>1.3891315564117997E-3</v>
      </c>
      <c r="BI60" s="28">
        <f t="shared" si="107"/>
        <v>8.7132179313797499E-5</v>
      </c>
      <c r="BJ60" s="28">
        <f t="shared" si="108"/>
        <v>4.9271727582660697E-6</v>
      </c>
      <c r="BK60" s="28">
        <f t="shared" si="109"/>
        <v>0</v>
      </c>
      <c r="BL60" s="28">
        <f t="shared" si="110"/>
        <v>4.0625634617603131E-3</v>
      </c>
      <c r="BM60" s="28">
        <f t="shared" si="67"/>
        <v>7.910383835535037E-3</v>
      </c>
      <c r="BO60" s="30">
        <f t="shared" si="111"/>
        <v>9.4975337814178842E-2</v>
      </c>
      <c r="BP60" s="30">
        <f t="shared" si="112"/>
        <v>0.17843785309027613</v>
      </c>
      <c r="BQ60" s="30">
        <f t="shared" si="113"/>
        <v>0.22022840318575088</v>
      </c>
      <c r="BR60" s="30">
        <f t="shared" si="114"/>
        <v>5.0341783884705525E-2</v>
      </c>
      <c r="BS60" s="30">
        <f t="shared" si="115"/>
        <v>1.4781344977515212</v>
      </c>
      <c r="BT60" s="30">
        <f t="shared" si="116"/>
        <v>2.2427582811818585</v>
      </c>
      <c r="BU60" s="30">
        <f t="shared" si="117"/>
        <v>1.0736995855450402</v>
      </c>
      <c r="BV60" s="30">
        <f t="shared" si="118"/>
        <v>7.5407572561102212E-2</v>
      </c>
      <c r="BW60" s="30">
        <f t="shared" si="119"/>
        <v>0</v>
      </c>
      <c r="BX60" s="30">
        <f t="shared" si="120"/>
        <v>12.103725366643364</v>
      </c>
      <c r="BY60" s="30">
        <f t="shared" si="68"/>
        <v>17.517708681657798</v>
      </c>
    </row>
    <row r="61" spans="3:77" ht="15" customHeight="1" x14ac:dyDescent="0.25">
      <c r="C61" s="26">
        <v>48</v>
      </c>
      <c r="D61" s="77">
        <f t="shared" si="129"/>
        <v>1.8722245463709635E-2</v>
      </c>
      <c r="E61" s="77">
        <f t="shared" si="130"/>
        <v>1.4482600463769885E-2</v>
      </c>
      <c r="F61" s="78">
        <f t="shared" si="121"/>
        <v>1.9868886513401047E-3</v>
      </c>
      <c r="G61" s="78">
        <f t="shared" si="122"/>
        <v>4.541808306368779E-4</v>
      </c>
      <c r="H61" s="77">
        <f t="shared" si="123"/>
        <v>0.15772182314447475</v>
      </c>
      <c r="I61" s="77">
        <f t="shared" si="124"/>
        <v>0.13626107181260771</v>
      </c>
      <c r="J61" s="78">
        <f t="shared" si="125"/>
        <v>9.9081270682074112E-3</v>
      </c>
      <c r="K61" s="78">
        <f t="shared" si="126"/>
        <v>6.9586299640899839E-4</v>
      </c>
      <c r="L61" s="77">
        <f t="shared" si="127"/>
        <v>0</v>
      </c>
      <c r="M61" s="77">
        <f t="shared" si="128"/>
        <v>0.65976719956884544</v>
      </c>
      <c r="N61" s="39" t="str">
        <f t="shared" si="79"/>
        <v>OK</v>
      </c>
      <c r="Q61" s="28">
        <f t="shared" si="80"/>
        <v>2.4937364594372993E-4</v>
      </c>
      <c r="R61" s="28">
        <f t="shared" si="81"/>
        <v>1.6181654344324408E-4</v>
      </c>
      <c r="S61" s="28">
        <f t="shared" si="82"/>
        <v>1.9153552200872028E-5</v>
      </c>
      <c r="T61" s="28">
        <f t="shared" si="83"/>
        <v>3.5252639421096478E-6</v>
      </c>
      <c r="U61" s="28">
        <f t="shared" si="84"/>
        <v>1.8907186930542986E-3</v>
      </c>
      <c r="V61" s="28">
        <f t="shared" si="85"/>
        <v>1.3702211927735164E-3</v>
      </c>
      <c r="W61" s="28">
        <f t="shared" si="86"/>
        <v>8.5962666301006056E-5</v>
      </c>
      <c r="X61" s="28">
        <f t="shared" si="87"/>
        <v>4.8610388373376026E-6</v>
      </c>
      <c r="Y61" s="28">
        <f t="shared" si="88"/>
        <v>0</v>
      </c>
      <c r="Z61" s="28">
        <f t="shared" si="89"/>
        <v>4.0967885246328316E-3</v>
      </c>
      <c r="AA61" s="28">
        <f t="shared" si="55"/>
        <v>7.882421121128946E-3</v>
      </c>
      <c r="AC61" s="30">
        <f t="shared" si="90"/>
        <v>9.1608034473202246E-2</v>
      </c>
      <c r="AD61" s="30">
        <f t="shared" si="91"/>
        <v>0.17211142780244867</v>
      </c>
      <c r="AE61" s="30">
        <f t="shared" si="92"/>
        <v>0.21242031473992481</v>
      </c>
      <c r="AF61" s="30">
        <f t="shared" si="93"/>
        <v>4.8556940987938453E-2</v>
      </c>
      <c r="AG61" s="30">
        <f t="shared" si="94"/>
        <v>1.4580125296558759</v>
      </c>
      <c r="AH61" s="30">
        <f t="shared" si="95"/>
        <v>2.2122274258037895</v>
      </c>
      <c r="AI61" s="30">
        <f t="shared" si="96"/>
        <v>1.0592880828486437</v>
      </c>
      <c r="AJ61" s="30">
        <f t="shared" si="97"/>
        <v>7.439543057099296E-2</v>
      </c>
      <c r="AK61" s="30">
        <f t="shared" si="98"/>
        <v>0</v>
      </c>
      <c r="AL61" s="30">
        <f t="shared" si="99"/>
        <v>12.205693192023642</v>
      </c>
      <c r="AM61" s="30">
        <f t="shared" si="56"/>
        <v>17.534313378906457</v>
      </c>
      <c r="AO61" s="26">
        <v>48</v>
      </c>
      <c r="AP61" s="28">
        <f t="shared" si="57"/>
        <v>1.8081186011166872E-2</v>
      </c>
      <c r="AQ61" s="28">
        <f t="shared" si="58"/>
        <v>1.3986708667954262E-2</v>
      </c>
      <c r="AR61" s="28">
        <f t="shared" si="59"/>
        <v>1.9188565473085436E-3</v>
      </c>
      <c r="AS61" s="28">
        <f t="shared" si="60"/>
        <v>4.3862944203833297E-4</v>
      </c>
      <c r="AT61" s="28">
        <f t="shared" si="61"/>
        <v>0.15557578412712367</v>
      </c>
      <c r="AU61" s="28">
        <f t="shared" si="62"/>
        <v>0.13440703810423452</v>
      </c>
      <c r="AV61" s="28">
        <f t="shared" si="63"/>
        <v>9.7750583838407887E-3</v>
      </c>
      <c r="AW61" s="28">
        <f t="shared" si="64"/>
        <v>6.8651737813077874E-4</v>
      </c>
      <c r="AX61" s="28">
        <f t="shared" si="65"/>
        <v>0</v>
      </c>
      <c r="AY61" s="28">
        <f t="shared" si="66"/>
        <v>0.6651302213382031</v>
      </c>
      <c r="AZ61" s="39" t="str">
        <f t="shared" si="100"/>
        <v>OK</v>
      </c>
      <c r="BC61" s="28">
        <f t="shared" si="101"/>
        <v>2.408349622021268E-4</v>
      </c>
      <c r="BD61" s="28">
        <f t="shared" si="102"/>
        <v>1.5627586057199544E-4</v>
      </c>
      <c r="BE61" s="28">
        <f t="shared" si="103"/>
        <v>1.8497724580625273E-5</v>
      </c>
      <c r="BF61" s="28">
        <f t="shared" si="104"/>
        <v>3.4045570655131389E-6</v>
      </c>
      <c r="BG61" s="28">
        <f t="shared" si="105"/>
        <v>1.8649926647518434E-3</v>
      </c>
      <c r="BH61" s="28">
        <f t="shared" si="106"/>
        <v>1.3515773039097683E-3</v>
      </c>
      <c r="BI61" s="28">
        <f t="shared" si="107"/>
        <v>8.4808165674341059E-5</v>
      </c>
      <c r="BJ61" s="28">
        <f t="shared" si="108"/>
        <v>4.7957538406589511E-6</v>
      </c>
      <c r="BK61" s="28">
        <f t="shared" si="109"/>
        <v>0</v>
      </c>
      <c r="BL61" s="28">
        <f t="shared" si="110"/>
        <v>4.130089916481984E-3</v>
      </c>
      <c r="BM61" s="28">
        <f t="shared" si="67"/>
        <v>7.8552769090788569E-3</v>
      </c>
      <c r="BO61" s="30">
        <f t="shared" si="111"/>
        <v>8.8471327578629064E-2</v>
      </c>
      <c r="BP61" s="30">
        <f t="shared" si="112"/>
        <v>0.16621824271964133</v>
      </c>
      <c r="BQ61" s="30">
        <f t="shared" si="113"/>
        <v>0.20514693233822029</v>
      </c>
      <c r="BR61" s="30">
        <f t="shared" si="114"/>
        <v>4.6894325995136661E-2</v>
      </c>
      <c r="BS61" s="30">
        <f t="shared" si="115"/>
        <v>1.4381741096195939</v>
      </c>
      <c r="BT61" s="30">
        <f t="shared" si="116"/>
        <v>2.1821267949818881</v>
      </c>
      <c r="BU61" s="30">
        <f t="shared" si="117"/>
        <v>1.0450615725728309</v>
      </c>
      <c r="BV61" s="30">
        <f t="shared" si="118"/>
        <v>7.3396280882982196E-2</v>
      </c>
      <c r="BW61" s="30">
        <f t="shared" si="119"/>
        <v>0</v>
      </c>
      <c r="BX61" s="30">
        <f t="shared" si="120"/>
        <v>12.304909094756757</v>
      </c>
      <c r="BY61" s="30">
        <f t="shared" si="68"/>
        <v>17.550398681445682</v>
      </c>
    </row>
    <row r="62" spans="3:77" ht="15" customHeight="1" x14ac:dyDescent="0.25">
      <c r="C62" s="26">
        <v>49</v>
      </c>
      <c r="D62" s="77">
        <f t="shared" si="129"/>
        <v>1.7440126558624112E-2</v>
      </c>
      <c r="E62" s="77">
        <f t="shared" si="130"/>
        <v>1.349081687213864E-2</v>
      </c>
      <c r="F62" s="78">
        <f t="shared" si="121"/>
        <v>1.8508244432769827E-3</v>
      </c>
      <c r="G62" s="78">
        <f t="shared" si="122"/>
        <v>4.2307805343978799E-4</v>
      </c>
      <c r="H62" s="77">
        <f t="shared" si="123"/>
        <v>0.15342974510977259</v>
      </c>
      <c r="I62" s="77">
        <f t="shared" si="124"/>
        <v>0.13255300439586132</v>
      </c>
      <c r="J62" s="78">
        <f t="shared" si="125"/>
        <v>9.6419896994741645E-3</v>
      </c>
      <c r="K62" s="78">
        <f t="shared" si="126"/>
        <v>6.7717175985255909E-4</v>
      </c>
      <c r="L62" s="77">
        <f t="shared" si="127"/>
        <v>0</v>
      </c>
      <c r="M62" s="77">
        <f t="shared" si="128"/>
        <v>0.67049324310756075</v>
      </c>
      <c r="N62" s="39" t="str">
        <f t="shared" si="79"/>
        <v>OK</v>
      </c>
      <c r="Q62" s="28">
        <f t="shared" si="80"/>
        <v>2.3229627846052374E-4</v>
      </c>
      <c r="R62" s="28">
        <f t="shared" si="81"/>
        <v>1.5073517770074682E-4</v>
      </c>
      <c r="S62" s="28">
        <f t="shared" si="82"/>
        <v>1.7841896960378524E-5</v>
      </c>
      <c r="T62" s="28">
        <f t="shared" si="83"/>
        <v>3.2838501889166296E-6</v>
      </c>
      <c r="U62" s="28">
        <f t="shared" si="84"/>
        <v>1.8392666364493886E-3</v>
      </c>
      <c r="V62" s="28">
        <f t="shared" si="85"/>
        <v>1.3329334150460202E-3</v>
      </c>
      <c r="W62" s="28">
        <f t="shared" si="86"/>
        <v>8.3653665047676048E-5</v>
      </c>
      <c r="X62" s="28">
        <f t="shared" si="87"/>
        <v>4.7304688439802996E-6</v>
      </c>
      <c r="Y62" s="28">
        <f t="shared" si="88"/>
        <v>0</v>
      </c>
      <c r="Z62" s="28">
        <f t="shared" si="89"/>
        <v>4.1633913083311373E-3</v>
      </c>
      <c r="AA62" s="28">
        <f t="shared" si="55"/>
        <v>7.8281326970287678E-3</v>
      </c>
      <c r="AC62" s="30">
        <f t="shared" si="90"/>
        <v>8.5334620684055895E-2</v>
      </c>
      <c r="AD62" s="30">
        <f t="shared" si="91"/>
        <v>0.16032505763683402</v>
      </c>
      <c r="AE62" s="30">
        <f t="shared" si="92"/>
        <v>0.19787354993651582</v>
      </c>
      <c r="AF62" s="30">
        <f t="shared" si="93"/>
        <v>4.5231711002334862E-2</v>
      </c>
      <c r="AG62" s="30">
        <f t="shared" si="94"/>
        <v>1.4183356895833121</v>
      </c>
      <c r="AH62" s="30">
        <f t="shared" si="95"/>
        <v>2.1520261641599867</v>
      </c>
      <c r="AI62" s="30">
        <f t="shared" si="96"/>
        <v>1.0308350622970182</v>
      </c>
      <c r="AJ62" s="30">
        <f t="shared" si="97"/>
        <v>7.2397131194971417E-2</v>
      </c>
      <c r="AK62" s="30">
        <f t="shared" si="98"/>
        <v>0</v>
      </c>
      <c r="AL62" s="30">
        <f t="shared" si="99"/>
        <v>12.404124997489873</v>
      </c>
      <c r="AM62" s="30">
        <f t="shared" si="56"/>
        <v>17.566483983984902</v>
      </c>
      <c r="AO62" s="26">
        <v>49</v>
      </c>
      <c r="AP62" s="28">
        <f t="shared" si="57"/>
        <v>1.684296752630509E-2</v>
      </c>
      <c r="AQ62" s="28">
        <f t="shared" si="58"/>
        <v>1.3028884263938861E-2</v>
      </c>
      <c r="AR62" s="28">
        <f t="shared" si="59"/>
        <v>1.7874512487176153E-3</v>
      </c>
      <c r="AS62" s="28">
        <f t="shared" si="60"/>
        <v>4.0859164015957089E-4</v>
      </c>
      <c r="AT62" s="28">
        <f t="shared" si="61"/>
        <v>0.15131643428675806</v>
      </c>
      <c r="AU62" s="28">
        <f t="shared" si="62"/>
        <v>0.13072724565128119</v>
      </c>
      <c r="AV62" s="28">
        <f t="shared" si="63"/>
        <v>9.5107961481479507E-3</v>
      </c>
      <c r="AW62" s="28">
        <f t="shared" si="64"/>
        <v>6.679578350505316E-4</v>
      </c>
      <c r="AX62" s="28">
        <f t="shared" si="65"/>
        <v>0</v>
      </c>
      <c r="AY62" s="28">
        <f t="shared" si="66"/>
        <v>0.675709671399642</v>
      </c>
      <c r="AZ62" s="39" t="str">
        <f t="shared" si="100"/>
        <v>OK</v>
      </c>
      <c r="BC62" s="28">
        <f t="shared" si="101"/>
        <v>2.2434233269123685E-4</v>
      </c>
      <c r="BD62" s="28">
        <f t="shared" si="102"/>
        <v>1.4557392657394794E-4</v>
      </c>
      <c r="BE62" s="28">
        <f t="shared" si="103"/>
        <v>1.7230981099889728E-5</v>
      </c>
      <c r="BF62" s="28">
        <f t="shared" si="104"/>
        <v>3.1714094451810636E-6</v>
      </c>
      <c r="BG62" s="28">
        <f t="shared" si="105"/>
        <v>1.8139329432568653E-3</v>
      </c>
      <c r="BH62" s="28">
        <f t="shared" si="106"/>
        <v>1.3145738550378934E-3</v>
      </c>
      <c r="BI62" s="28">
        <f t="shared" si="107"/>
        <v>8.2515433029065139E-5</v>
      </c>
      <c r="BJ62" s="28">
        <f t="shared" si="108"/>
        <v>4.6661038087102849E-6</v>
      </c>
      <c r="BK62" s="28">
        <f t="shared" si="109"/>
        <v>0</v>
      </c>
      <c r="BL62" s="28">
        <f t="shared" si="110"/>
        <v>4.195782435959995E-3</v>
      </c>
      <c r="BM62" s="28">
        <f t="shared" si="67"/>
        <v>7.8017894209027848E-3</v>
      </c>
      <c r="BO62" s="30">
        <f t="shared" si="111"/>
        <v>8.2412718750620506E-2</v>
      </c>
      <c r="BP62" s="30">
        <f t="shared" si="112"/>
        <v>0.15483544401774244</v>
      </c>
      <c r="BQ62" s="30">
        <f t="shared" si="113"/>
        <v>0.19109825635109234</v>
      </c>
      <c r="BR62" s="30">
        <f t="shared" si="114"/>
        <v>4.3682953619096077E-2</v>
      </c>
      <c r="BS62" s="30">
        <f t="shared" si="115"/>
        <v>1.3987998156149386</v>
      </c>
      <c r="BT62" s="30">
        <f t="shared" si="116"/>
        <v>2.122384583377356</v>
      </c>
      <c r="BU62" s="30">
        <f t="shared" si="117"/>
        <v>1.0168090244283301</v>
      </c>
      <c r="BV62" s="30">
        <f t="shared" si="118"/>
        <v>7.1412060992312315E-2</v>
      </c>
      <c r="BW62" s="30">
        <f t="shared" si="119"/>
        <v>0</v>
      </c>
      <c r="BX62" s="30">
        <f t="shared" si="120"/>
        <v>12.500628920893377</v>
      </c>
      <c r="BY62" s="30">
        <f t="shared" si="68"/>
        <v>17.582063778044866</v>
      </c>
    </row>
    <row r="63" spans="3:77" ht="15" customHeight="1" x14ac:dyDescent="0.25">
      <c r="C63" s="26">
        <v>50</v>
      </c>
      <c r="D63" s="77">
        <f t="shared" si="129"/>
        <v>1.6245808493986068E-2</v>
      </c>
      <c r="E63" s="77">
        <f t="shared" si="130"/>
        <v>1.2566951655739084E-2</v>
      </c>
      <c r="F63" s="78">
        <f t="shared" si="121"/>
        <v>1.724078054158248E-3</v>
      </c>
      <c r="G63" s="78">
        <f t="shared" si="122"/>
        <v>3.941052268793538E-4</v>
      </c>
      <c r="H63" s="77">
        <f t="shared" si="123"/>
        <v>0.14920312346374351</v>
      </c>
      <c r="I63" s="77">
        <f t="shared" si="124"/>
        <v>0.12890148690670108</v>
      </c>
      <c r="J63" s="78">
        <f t="shared" si="125"/>
        <v>9.3796025968217369E-3</v>
      </c>
      <c r="K63" s="78">
        <f t="shared" si="126"/>
        <v>6.58743910248504E-4</v>
      </c>
      <c r="L63" s="77">
        <f t="shared" si="127"/>
        <v>0</v>
      </c>
      <c r="M63" s="77">
        <f t="shared" si="128"/>
        <v>0.68092609969172335</v>
      </c>
      <c r="N63" s="39" t="str">
        <f t="shared" si="79"/>
        <v>OK</v>
      </c>
      <c r="Q63" s="28">
        <f t="shared" si="80"/>
        <v>2.1638838692194991E-4</v>
      </c>
      <c r="R63" s="28">
        <f t="shared" si="81"/>
        <v>1.4041267544714906E-4</v>
      </c>
      <c r="S63" s="28">
        <f t="shared" si="82"/>
        <v>1.6620065239400935E-5</v>
      </c>
      <c r="T63" s="28">
        <f t="shared" si="83"/>
        <v>3.058968701445498E-6</v>
      </c>
      <c r="U63" s="28">
        <f t="shared" si="84"/>
        <v>1.7885992500643419E-3</v>
      </c>
      <c r="V63" s="28">
        <f t="shared" si="85"/>
        <v>1.2962142950297669E-3</v>
      </c>
      <c r="W63" s="28">
        <f t="shared" si="86"/>
        <v>8.1377201010454203E-5</v>
      </c>
      <c r="X63" s="28">
        <f t="shared" si="87"/>
        <v>4.6017387734402685E-6</v>
      </c>
      <c r="Y63" s="28">
        <f t="shared" si="88"/>
        <v>0</v>
      </c>
      <c r="Z63" s="28">
        <f t="shared" si="89"/>
        <v>4.2281735635888535E-3</v>
      </c>
      <c r="AA63" s="28">
        <f t="shared" si="55"/>
        <v>7.7754461447768018E-3</v>
      </c>
      <c r="AC63" s="30">
        <f t="shared" si="90"/>
        <v>7.9490816817185117E-2</v>
      </c>
      <c r="AD63" s="30">
        <f t="shared" si="91"/>
        <v>0.1493458303986509</v>
      </c>
      <c r="AE63" s="30">
        <f t="shared" si="92"/>
        <v>0.18432296276566887</v>
      </c>
      <c r="AF63" s="30">
        <f t="shared" si="93"/>
        <v>4.2134196235857291E-2</v>
      </c>
      <c r="AG63" s="30">
        <f t="shared" si="94"/>
        <v>1.3792639416465649</v>
      </c>
      <c r="AH63" s="30">
        <f t="shared" si="95"/>
        <v>2.0927430025947258</v>
      </c>
      <c r="AI63" s="30">
        <f t="shared" si="96"/>
        <v>1.002782986559642</v>
      </c>
      <c r="AJ63" s="30">
        <f t="shared" si="97"/>
        <v>7.0426990789653185E-2</v>
      </c>
      <c r="AK63" s="30">
        <f t="shared" si="98"/>
        <v>0</v>
      </c>
      <c r="AL63" s="30">
        <f t="shared" si="99"/>
        <v>12.597132844296882</v>
      </c>
      <c r="AM63" s="30">
        <f t="shared" si="56"/>
        <v>17.597643572104829</v>
      </c>
      <c r="AO63" s="26">
        <v>50</v>
      </c>
      <c r="AP63" s="28">
        <f t="shared" si="57"/>
        <v>1.568954353530596E-2</v>
      </c>
      <c r="AQ63" s="28">
        <f t="shared" si="58"/>
        <v>1.2136652674552498E-2</v>
      </c>
      <c r="AR63" s="28">
        <f t="shared" si="59"/>
        <v>1.6650447220890783E-3</v>
      </c>
      <c r="AS63" s="28">
        <f t="shared" si="60"/>
        <v>3.8061085829641672E-4</v>
      </c>
      <c r="AT63" s="28">
        <f t="shared" si="61"/>
        <v>0.14712430935614174</v>
      </c>
      <c r="AU63" s="28">
        <f t="shared" si="62"/>
        <v>0.12710553100945332</v>
      </c>
      <c r="AV63" s="28">
        <f t="shared" si="63"/>
        <v>9.2504098143579676E-3</v>
      </c>
      <c r="AW63" s="28">
        <f t="shared" si="64"/>
        <v>6.4967050251959807E-4</v>
      </c>
      <c r="AX63" s="28">
        <f t="shared" si="65"/>
        <v>0</v>
      </c>
      <c r="AY63" s="28">
        <f t="shared" si="66"/>
        <v>0.68599822752728445</v>
      </c>
      <c r="AZ63" s="39" t="str">
        <f t="shared" si="100"/>
        <v>OK</v>
      </c>
      <c r="BC63" s="28">
        <f t="shared" si="101"/>
        <v>2.0897913565849001E-4</v>
      </c>
      <c r="BD63" s="28">
        <f t="shared" si="102"/>
        <v>1.3560487218302187E-4</v>
      </c>
      <c r="BE63" s="28">
        <f t="shared" si="103"/>
        <v>1.6050985534498683E-5</v>
      </c>
      <c r="BF63" s="28">
        <f t="shared" si="104"/>
        <v>2.9542280171672588E-6</v>
      </c>
      <c r="BG63" s="28">
        <f t="shared" si="105"/>
        <v>1.763679092445904E-3</v>
      </c>
      <c r="BH63" s="28">
        <f t="shared" si="106"/>
        <v>1.2781544280482436E-3</v>
      </c>
      <c r="BI63" s="28">
        <f t="shared" si="107"/>
        <v>8.0256327613193598E-5</v>
      </c>
      <c r="BJ63" s="28">
        <f t="shared" si="108"/>
        <v>4.5383553379295125E-6</v>
      </c>
      <c r="BK63" s="28">
        <f t="shared" si="109"/>
        <v>0</v>
      </c>
      <c r="BL63" s="28">
        <f t="shared" si="110"/>
        <v>4.2596686653850278E-3</v>
      </c>
      <c r="BM63" s="28">
        <f t="shared" si="67"/>
        <v>7.7498860902234755E-3</v>
      </c>
      <c r="BO63" s="30">
        <f t="shared" si="111"/>
        <v>7.6769009777010525E-2</v>
      </c>
      <c r="BP63" s="30">
        <f t="shared" si="112"/>
        <v>0.14423215124833313</v>
      </c>
      <c r="BQ63" s="30">
        <f t="shared" si="113"/>
        <v>0.1780116483546566</v>
      </c>
      <c r="BR63" s="30">
        <f t="shared" si="114"/>
        <v>4.0691499374273889E-2</v>
      </c>
      <c r="BS63" s="30">
        <f t="shared" si="115"/>
        <v>1.3600469623137021</v>
      </c>
      <c r="BT63" s="30">
        <f t="shared" si="116"/>
        <v>2.0635852773649588</v>
      </c>
      <c r="BU63" s="30">
        <f t="shared" si="117"/>
        <v>0.98897085295337739</v>
      </c>
      <c r="BV63" s="30">
        <f t="shared" si="118"/>
        <v>6.9456943412193009E-2</v>
      </c>
      <c r="BW63" s="30">
        <f t="shared" si="119"/>
        <v>0</v>
      </c>
      <c r="BX63" s="30">
        <f t="shared" si="120"/>
        <v>12.690967209254762</v>
      </c>
      <c r="BY63" s="30">
        <f t="shared" si="68"/>
        <v>17.612731554053269</v>
      </c>
    </row>
    <row r="64" spans="3:77" ht="15" customHeight="1" x14ac:dyDescent="0.25">
      <c r="C64" s="26">
        <v>51</v>
      </c>
      <c r="D64" s="77">
        <f t="shared" si="129"/>
        <v>1.5133278576625855E-2</v>
      </c>
      <c r="E64" s="77">
        <f t="shared" si="130"/>
        <v>1.1706353693365911E-2</v>
      </c>
      <c r="F64" s="78">
        <f t="shared" si="121"/>
        <v>1.6060113900199086E-3</v>
      </c>
      <c r="G64" s="78">
        <f t="shared" si="122"/>
        <v>3.6711648971347963E-4</v>
      </c>
      <c r="H64" s="77">
        <f t="shared" si="123"/>
        <v>0.14504549524853994</v>
      </c>
      <c r="I64" s="77">
        <f t="shared" si="124"/>
        <v>0.12530957511220553</v>
      </c>
      <c r="J64" s="78">
        <f t="shared" si="125"/>
        <v>9.1212170318941965E-3</v>
      </c>
      <c r="K64" s="78">
        <f t="shared" si="126"/>
        <v>6.4059709479069213E-4</v>
      </c>
      <c r="L64" s="77">
        <f t="shared" si="127"/>
        <v>0</v>
      </c>
      <c r="M64" s="77">
        <f t="shared" si="128"/>
        <v>0.69107035536284545</v>
      </c>
      <c r="N64" s="39" t="str">
        <f t="shared" si="79"/>
        <v>OK</v>
      </c>
      <c r="Q64" s="28">
        <f t="shared" si="80"/>
        <v>2.0156988439503019E-4</v>
      </c>
      <c r="R64" s="28">
        <f t="shared" si="81"/>
        <v>1.3079706891889467E-4</v>
      </c>
      <c r="S64" s="28">
        <f t="shared" si="82"/>
        <v>1.5481905829596434E-5</v>
      </c>
      <c r="T64" s="28">
        <f t="shared" si="83"/>
        <v>2.8494873328890201E-6</v>
      </c>
      <c r="U64" s="28">
        <f t="shared" si="84"/>
        <v>1.7387589348274661E-3</v>
      </c>
      <c r="V64" s="28">
        <f t="shared" si="85"/>
        <v>1.2600945610667204E-3</v>
      </c>
      <c r="W64" s="28">
        <f t="shared" si="86"/>
        <v>7.9135454215932966E-5</v>
      </c>
      <c r="X64" s="28">
        <f t="shared" si="87"/>
        <v>4.4749719024187573E-6</v>
      </c>
      <c r="Y64" s="28">
        <f t="shared" si="88"/>
        <v>0</v>
      </c>
      <c r="Z64" s="28">
        <f t="shared" si="89"/>
        <v>4.2911637671812011E-3</v>
      </c>
      <c r="AA64" s="28">
        <f t="shared" si="55"/>
        <v>7.7243260356701492E-3</v>
      </c>
      <c r="AC64" s="30">
        <f t="shared" si="90"/>
        <v>7.4047202736835946E-2</v>
      </c>
      <c r="AD64" s="30">
        <f t="shared" si="91"/>
        <v>0.13911847209801537</v>
      </c>
      <c r="AE64" s="30">
        <f t="shared" si="92"/>
        <v>0.17170033394364434</v>
      </c>
      <c r="AF64" s="30">
        <f t="shared" si="93"/>
        <v>3.9248802512690487E-2</v>
      </c>
      <c r="AG64" s="30">
        <f t="shared" si="94"/>
        <v>1.3408299829808394</v>
      </c>
      <c r="AH64" s="30">
        <f t="shared" si="95"/>
        <v>2.0344275521351918</v>
      </c>
      <c r="AI64" s="30">
        <f t="shared" si="96"/>
        <v>0.97515871934711251</v>
      </c>
      <c r="AJ64" s="30">
        <f t="shared" si="97"/>
        <v>6.8486896034732833E-2</v>
      </c>
      <c r="AK64" s="30">
        <f t="shared" si="98"/>
        <v>0</v>
      </c>
      <c r="AL64" s="30">
        <f t="shared" si="99"/>
        <v>12.78480157421264</v>
      </c>
      <c r="AM64" s="30">
        <f t="shared" si="56"/>
        <v>17.627819536001702</v>
      </c>
      <c r="AO64" s="26">
        <v>51</v>
      </c>
      <c r="AP64" s="28">
        <f t="shared" si="57"/>
        <v>1.4615107222750941E-2</v>
      </c>
      <c r="AQ64" s="28">
        <f t="shared" si="58"/>
        <v>1.1305522035406537E-2</v>
      </c>
      <c r="AR64" s="28">
        <f t="shared" si="59"/>
        <v>1.5510207221291776E-3</v>
      </c>
      <c r="AS64" s="28">
        <f t="shared" si="60"/>
        <v>3.5454622957180364E-4</v>
      </c>
      <c r="AT64" s="28">
        <f t="shared" si="61"/>
        <v>0.14300268451897569</v>
      </c>
      <c r="AU64" s="28">
        <f t="shared" si="62"/>
        <v>0.12354472371769848</v>
      </c>
      <c r="AV64" s="28">
        <f t="shared" si="63"/>
        <v>8.9941331330842152E-3</v>
      </c>
      <c r="AW64" s="28">
        <f t="shared" si="64"/>
        <v>6.3167179720291598E-4</v>
      </c>
      <c r="AX64" s="28">
        <f t="shared" si="65"/>
        <v>0</v>
      </c>
      <c r="AY64" s="28">
        <f t="shared" si="66"/>
        <v>0.6960005906231812</v>
      </c>
      <c r="AZ64" s="39" t="str">
        <f t="shared" si="100"/>
        <v>OK</v>
      </c>
      <c r="BC64" s="28">
        <f t="shared" si="101"/>
        <v>1.9466802638927672E-4</v>
      </c>
      <c r="BD64" s="28">
        <f t="shared" si="102"/>
        <v>1.2631850903899815E-4</v>
      </c>
      <c r="BE64" s="28">
        <f t="shared" si="103"/>
        <v>1.4951797296692223E-5</v>
      </c>
      <c r="BF64" s="28">
        <f t="shared" si="104"/>
        <v>2.7519193999618436E-6</v>
      </c>
      <c r="BG64" s="28">
        <f t="shared" si="105"/>
        <v>1.7142703741720327E-3</v>
      </c>
      <c r="BH64" s="28">
        <f t="shared" si="106"/>
        <v>1.2423474763661455E-3</v>
      </c>
      <c r="BI64" s="28">
        <f t="shared" si="107"/>
        <v>7.8032877441288343E-5</v>
      </c>
      <c r="BJ64" s="28">
        <f t="shared" si="108"/>
        <v>4.4126231090027111E-6</v>
      </c>
      <c r="BK64" s="28">
        <f t="shared" si="109"/>
        <v>0</v>
      </c>
      <c r="BL64" s="28">
        <f t="shared" si="110"/>
        <v>4.3217777947525673E-3</v>
      </c>
      <c r="BM64" s="28">
        <f t="shared" si="67"/>
        <v>7.6995313979659665E-3</v>
      </c>
      <c r="BO64" s="30">
        <f t="shared" si="111"/>
        <v>7.1511787882842598E-2</v>
      </c>
      <c r="BP64" s="30">
        <f t="shared" si="112"/>
        <v>0.13435498303178087</v>
      </c>
      <c r="BQ64" s="30">
        <f t="shared" si="113"/>
        <v>0.16582122492904047</v>
      </c>
      <c r="BR64" s="30">
        <f t="shared" si="114"/>
        <v>3.7904903037570638E-2</v>
      </c>
      <c r="BS64" s="30">
        <f t="shared" si="115"/>
        <v>1.3219458261784427</v>
      </c>
      <c r="BT64" s="30">
        <f t="shared" si="116"/>
        <v>2.0057748151101529</v>
      </c>
      <c r="BU64" s="30">
        <f t="shared" si="117"/>
        <v>0.96157204866710966</v>
      </c>
      <c r="BV64" s="30">
        <f t="shared" si="118"/>
        <v>6.7532683265202856E-2</v>
      </c>
      <c r="BW64" s="30">
        <f t="shared" si="119"/>
        <v>0</v>
      </c>
      <c r="BX64" s="30">
        <f t="shared" si="120"/>
        <v>12.876010926528853</v>
      </c>
      <c r="BY64" s="30">
        <f t="shared" si="68"/>
        <v>17.642429198630996</v>
      </c>
    </row>
    <row r="65" spans="3:77" ht="15" customHeight="1" x14ac:dyDescent="0.25">
      <c r="C65" s="26">
        <v>52</v>
      </c>
      <c r="D65" s="77">
        <f t="shared" si="129"/>
        <v>1.409693586887603E-2</v>
      </c>
      <c r="E65" s="77">
        <f t="shared" si="130"/>
        <v>1.0904690377447165E-2</v>
      </c>
      <c r="F65" s="78">
        <f t="shared" si="121"/>
        <v>1.4960300542384466E-3</v>
      </c>
      <c r="G65" s="78">
        <f t="shared" si="122"/>
        <v>3.4197596943012765E-4</v>
      </c>
      <c r="H65" s="77">
        <f t="shared" si="123"/>
        <v>0.14095987378941141</v>
      </c>
      <c r="I65" s="77">
        <f t="shared" si="124"/>
        <v>0.12177987232319142</v>
      </c>
      <c r="J65" s="78">
        <f t="shared" si="125"/>
        <v>8.8670492342742355E-3</v>
      </c>
      <c r="K65" s="78">
        <f t="shared" si="126"/>
        <v>6.2274649961513982E-4</v>
      </c>
      <c r="L65" s="77">
        <f t="shared" si="127"/>
        <v>0</v>
      </c>
      <c r="M65" s="77">
        <f t="shared" si="128"/>
        <v>0.70093082588351696</v>
      </c>
      <c r="N65" s="39" t="str">
        <f t="shared" si="79"/>
        <v>OK</v>
      </c>
      <c r="Q65" s="28">
        <f t="shared" si="80"/>
        <v>1.8776616838352326E-4</v>
      </c>
      <c r="R65" s="28">
        <f t="shared" si="81"/>
        <v>1.2183994915910164E-4</v>
      </c>
      <c r="S65" s="28">
        <f t="shared" si="82"/>
        <v>1.4421688763788009E-5</v>
      </c>
      <c r="T65" s="28">
        <f t="shared" si="83"/>
        <v>2.6543514670346663E-6</v>
      </c>
      <c r="U65" s="28">
        <f t="shared" si="84"/>
        <v>1.6897818135165989E-3</v>
      </c>
      <c r="V65" s="28">
        <f t="shared" si="85"/>
        <v>1.2246003916655706E-3</v>
      </c>
      <c r="W65" s="28">
        <f t="shared" si="86"/>
        <v>7.6930300666643719E-5</v>
      </c>
      <c r="X65" s="28">
        <f t="shared" si="87"/>
        <v>4.350274315586665E-6</v>
      </c>
      <c r="Y65" s="28">
        <f t="shared" si="88"/>
        <v>0</v>
      </c>
      <c r="Z65" s="28">
        <f t="shared" si="89"/>
        <v>4.3523918223239335E-3</v>
      </c>
      <c r="AA65" s="28">
        <f t="shared" si="55"/>
        <v>7.6747367602617803E-3</v>
      </c>
      <c r="AC65" s="30">
        <f t="shared" si="90"/>
        <v>6.8976373028849264E-2</v>
      </c>
      <c r="AD65" s="30">
        <f t="shared" si="91"/>
        <v>0.12959149396554639</v>
      </c>
      <c r="AE65" s="30">
        <f t="shared" si="92"/>
        <v>0.15994211591443658</v>
      </c>
      <c r="AF65" s="30">
        <f t="shared" si="93"/>
        <v>3.6561003562450796E-2</v>
      </c>
      <c r="AG65" s="30">
        <f t="shared" si="94"/>
        <v>1.3030616693760457</v>
      </c>
      <c r="AH65" s="30">
        <f t="shared" si="95"/>
        <v>1.977122078085114</v>
      </c>
      <c r="AI65" s="30">
        <f t="shared" si="96"/>
        <v>0.94798537798710703</v>
      </c>
      <c r="AJ65" s="30">
        <f t="shared" si="97"/>
        <v>6.6578470495672892E-2</v>
      </c>
      <c r="AK65" s="30">
        <f t="shared" si="98"/>
        <v>0</v>
      </c>
      <c r="AL65" s="30">
        <f t="shared" si="99"/>
        <v>12.967220278845064</v>
      </c>
      <c r="AM65" s="30">
        <f t="shared" si="56"/>
        <v>17.657038861260286</v>
      </c>
      <c r="AO65" s="26">
        <v>52</v>
      </c>
      <c r="AP65" s="28">
        <f t="shared" si="57"/>
        <v>1.3614249430000471E-2</v>
      </c>
      <c r="AQ65" s="28">
        <f t="shared" si="58"/>
        <v>1.0531308089672722E-2</v>
      </c>
      <c r="AR65" s="28">
        <f t="shared" si="59"/>
        <v>1.4448052046648961E-3</v>
      </c>
      <c r="AS65" s="28">
        <f t="shared" si="60"/>
        <v>3.3026653381939403E-4</v>
      </c>
      <c r="AT65" s="28">
        <f t="shared" si="61"/>
        <v>0.13895433411483604</v>
      </c>
      <c r="AU65" s="28">
        <f t="shared" si="62"/>
        <v>0.12004722061924791</v>
      </c>
      <c r="AV65" s="28">
        <f t="shared" si="63"/>
        <v>8.7421663257474212E-3</v>
      </c>
      <c r="AW65" s="28">
        <f t="shared" si="64"/>
        <v>6.1397578095867609E-4</v>
      </c>
      <c r="AX65" s="28">
        <f t="shared" si="65"/>
        <v>0</v>
      </c>
      <c r="AY65" s="28">
        <f t="shared" si="66"/>
        <v>0.70572167390105334</v>
      </c>
      <c r="AZ65" s="39" t="str">
        <f t="shared" si="100"/>
        <v>OK</v>
      </c>
      <c r="BC65" s="28">
        <f t="shared" si="101"/>
        <v>1.8133695681574888E-4</v>
      </c>
      <c r="BD65" s="28">
        <f t="shared" si="102"/>
        <v>1.1766808573293461E-4</v>
      </c>
      <c r="BE65" s="28">
        <f t="shared" si="103"/>
        <v>1.3927882616358928E-5</v>
      </c>
      <c r="BF65" s="28">
        <f t="shared" si="104"/>
        <v>2.563465087961621E-6</v>
      </c>
      <c r="BG65" s="28">
        <f t="shared" si="105"/>
        <v>1.6657400463293895E-3</v>
      </c>
      <c r="BH65" s="28">
        <f t="shared" si="106"/>
        <v>1.2071771022927737E-3</v>
      </c>
      <c r="BI65" s="28">
        <f t="shared" si="107"/>
        <v>7.5846819629462003E-5</v>
      </c>
      <c r="BJ65" s="28">
        <f t="shared" si="108"/>
        <v>4.2890053528160492E-6</v>
      </c>
      <c r="BK65" s="28">
        <f t="shared" si="109"/>
        <v>0</v>
      </c>
      <c r="BL65" s="28">
        <f t="shared" si="110"/>
        <v>4.382140332395864E-3</v>
      </c>
      <c r="BM65" s="28">
        <f t="shared" si="67"/>
        <v>7.6506896962533089E-3</v>
      </c>
      <c r="BO65" s="30">
        <f t="shared" si="111"/>
        <v>6.6614586029636505E-2</v>
      </c>
      <c r="BP65" s="30">
        <f t="shared" si="112"/>
        <v>0.12515421360103124</v>
      </c>
      <c r="BQ65" s="30">
        <f t="shared" si="113"/>
        <v>0.15446561441971024</v>
      </c>
      <c r="BR65" s="30">
        <f t="shared" si="114"/>
        <v>3.5309135725679328E-2</v>
      </c>
      <c r="BS65" s="30">
        <f t="shared" si="115"/>
        <v>1.284522053767023</v>
      </c>
      <c r="BT65" s="30">
        <f t="shared" si="116"/>
        <v>1.9489921098715892</v>
      </c>
      <c r="BU65" s="30">
        <f t="shared" si="117"/>
        <v>0.93463401744810004</v>
      </c>
      <c r="BV65" s="30">
        <f t="shared" si="118"/>
        <v>6.5640783919102663E-2</v>
      </c>
      <c r="BW65" s="30">
        <f t="shared" si="119"/>
        <v>0</v>
      </c>
      <c r="BX65" s="30">
        <f t="shared" si="120"/>
        <v>13.055850967169487</v>
      </c>
      <c r="BY65" s="30">
        <f t="shared" si="68"/>
        <v>17.67118348195136</v>
      </c>
    </row>
    <row r="66" spans="3:77" ht="15" customHeight="1" x14ac:dyDescent="0.25">
      <c r="C66" s="26">
        <v>53</v>
      </c>
      <c r="D66" s="77">
        <f t="shared" si="129"/>
        <v>1.3131562991124912E-2</v>
      </c>
      <c r="E66" s="77">
        <f t="shared" si="130"/>
        <v>1.0157925801898279E-2</v>
      </c>
      <c r="F66" s="78">
        <f t="shared" si="121"/>
        <v>1.3935803550913456E-3</v>
      </c>
      <c r="G66" s="78">
        <f t="shared" si="122"/>
        <v>3.1855709820866041E-4</v>
      </c>
      <c r="H66" s="77">
        <f t="shared" si="123"/>
        <v>0.13694879444026067</v>
      </c>
      <c r="I66" s="77">
        <f t="shared" si="124"/>
        <v>0.11831456891530442</v>
      </c>
      <c r="J66" s="78">
        <f t="shared" si="125"/>
        <v>8.6172834172206052E-3</v>
      </c>
      <c r="K66" s="78">
        <f t="shared" si="126"/>
        <v>6.0520506230221226E-4</v>
      </c>
      <c r="L66" s="77">
        <f t="shared" si="127"/>
        <v>0</v>
      </c>
      <c r="M66" s="77">
        <f t="shared" si="128"/>
        <v>0.71051252191858971</v>
      </c>
      <c r="N66" s="39" t="str">
        <f t="shared" si="79"/>
        <v>OK</v>
      </c>
      <c r="Q66" s="28">
        <f t="shared" si="80"/>
        <v>1.7490774524797449E-4</v>
      </c>
      <c r="R66" s="28">
        <f t="shared" si="81"/>
        <v>1.134962223067676E-4</v>
      </c>
      <c r="S66" s="28">
        <f t="shared" si="82"/>
        <v>1.3434076468929849E-5</v>
      </c>
      <c r="T66" s="28">
        <f t="shared" si="83"/>
        <v>2.4725787088885758E-6</v>
      </c>
      <c r="U66" s="28">
        <f t="shared" si="84"/>
        <v>1.6416982791421801E-3</v>
      </c>
      <c r="V66" s="28">
        <f t="shared" si="85"/>
        <v>1.1897538129199768E-3</v>
      </c>
      <c r="W66" s="28">
        <f t="shared" si="86"/>
        <v>7.4763338592280287E-5</v>
      </c>
      <c r="X66" s="28">
        <f t="shared" si="87"/>
        <v>4.2277363900454334E-6</v>
      </c>
      <c r="Y66" s="28">
        <f t="shared" si="88"/>
        <v>0</v>
      </c>
      <c r="Z66" s="28">
        <f t="shared" si="89"/>
        <v>4.4118888424677935E-3</v>
      </c>
      <c r="AA66" s="28">
        <f t="shared" si="55"/>
        <v>7.6266426322448375E-3</v>
      </c>
      <c r="AC66" s="30">
        <f t="shared" si="90"/>
        <v>6.4252799030423746E-2</v>
      </c>
      <c r="AD66" s="30">
        <f t="shared" si="91"/>
        <v>0.12071693323651608</v>
      </c>
      <c r="AE66" s="30">
        <f t="shared" si="92"/>
        <v>0.1489891129249839</v>
      </c>
      <c r="AF66" s="30">
        <f t="shared" si="93"/>
        <v>3.4057267888907852E-2</v>
      </c>
      <c r="AG66" s="30">
        <f t="shared" si="94"/>
        <v>1.265982438158</v>
      </c>
      <c r="AH66" s="30">
        <f t="shared" si="95"/>
        <v>1.9208621416580645</v>
      </c>
      <c r="AI66" s="30">
        <f t="shared" si="96"/>
        <v>0.92128265690909283</v>
      </c>
      <c r="AJ66" s="30">
        <f t="shared" si="97"/>
        <v>6.4703097342532406E-2</v>
      </c>
      <c r="AK66" s="30">
        <f t="shared" si="98"/>
        <v>0</v>
      </c>
      <c r="AL66" s="30">
        <f t="shared" si="99"/>
        <v>13.144481655493909</v>
      </c>
      <c r="AM66" s="30">
        <f t="shared" si="56"/>
        <v>17.68532810264243</v>
      </c>
      <c r="AO66" s="26">
        <v>53</v>
      </c>
      <c r="AP66" s="28">
        <f t="shared" si="57"/>
        <v>1.2681931423242811E-2</v>
      </c>
      <c r="AQ66" s="28">
        <f t="shared" si="58"/>
        <v>9.8101131227964506E-3</v>
      </c>
      <c r="AR66" s="28">
        <f t="shared" si="59"/>
        <v>1.345863436667171E-3</v>
      </c>
      <c r="AS66" s="28">
        <f t="shared" si="60"/>
        <v>3.0764953696676273E-4</v>
      </c>
      <c r="AT66" s="28">
        <f t="shared" si="61"/>
        <v>0.13498157564496299</v>
      </c>
      <c r="AU66" s="28">
        <f t="shared" si="62"/>
        <v>0.11661502387966513</v>
      </c>
      <c r="AV66" s="28">
        <f t="shared" si="63"/>
        <v>8.4946789957232108E-3</v>
      </c>
      <c r="AW66" s="28">
        <f t="shared" si="64"/>
        <v>5.9659436529269127E-4</v>
      </c>
      <c r="AX66" s="28">
        <f t="shared" si="65"/>
        <v>0</v>
      </c>
      <c r="AY66" s="28">
        <f t="shared" si="66"/>
        <v>0.71516656959468361</v>
      </c>
      <c r="AZ66" s="39" t="str">
        <f t="shared" si="100"/>
        <v>OK</v>
      </c>
      <c r="BC66" s="28">
        <f t="shared" si="101"/>
        <v>1.6891881279692341E-4</v>
      </c>
      <c r="BD66" s="28">
        <f t="shared" si="102"/>
        <v>1.0961005244115622E-4</v>
      </c>
      <c r="BE66" s="28">
        <f t="shared" si="103"/>
        <v>1.2974086681738833E-5</v>
      </c>
      <c r="BF66" s="28">
        <f t="shared" si="104"/>
        <v>2.3879163238898628E-6</v>
      </c>
      <c r="BG66" s="28">
        <f t="shared" si="105"/>
        <v>1.6181158903804801E-3</v>
      </c>
      <c r="BH66" s="28">
        <f t="shared" si="106"/>
        <v>1.1726634393090267E-3</v>
      </c>
      <c r="BI66" s="28">
        <f t="shared" si="107"/>
        <v>7.3699625652422394E-5</v>
      </c>
      <c r="BJ66" s="28">
        <f t="shared" si="108"/>
        <v>4.1675852786976094E-6</v>
      </c>
      <c r="BK66" s="28">
        <f t="shared" si="109"/>
        <v>0</v>
      </c>
      <c r="BL66" s="28">
        <f t="shared" si="110"/>
        <v>4.4407878982634982E-3</v>
      </c>
      <c r="BM66" s="28">
        <f t="shared" si="67"/>
        <v>7.6033253071278329E-3</v>
      </c>
      <c r="BO66" s="30">
        <f t="shared" si="111"/>
        <v>6.2052749669324184E-2</v>
      </c>
      <c r="BP66" s="30">
        <f t="shared" si="112"/>
        <v>0.11658352246144399</v>
      </c>
      <c r="BQ66" s="30">
        <f t="shared" si="113"/>
        <v>0.14388764796707296</v>
      </c>
      <c r="BR66" s="30">
        <f t="shared" si="114"/>
        <v>3.2891129267860239E-2</v>
      </c>
      <c r="BS66" s="30">
        <f t="shared" si="115"/>
        <v>1.2477970685310509</v>
      </c>
      <c r="BT66" s="30">
        <f t="shared" si="116"/>
        <v>1.8932696672322025</v>
      </c>
      <c r="BU66" s="30">
        <f t="shared" si="117"/>
        <v>0.90817489176814381</v>
      </c>
      <c r="BV66" s="30">
        <f t="shared" si="118"/>
        <v>6.378251884526287E-2</v>
      </c>
      <c r="BW66" s="30">
        <f t="shared" si="119"/>
        <v>0</v>
      </c>
      <c r="BX66" s="30">
        <f t="shared" si="120"/>
        <v>13.230581537501648</v>
      </c>
      <c r="BY66" s="30">
        <f t="shared" si="68"/>
        <v>17.699020733244009</v>
      </c>
    </row>
    <row r="67" spans="3:77" ht="15" customHeight="1" x14ac:dyDescent="0.25">
      <c r="C67" s="26">
        <v>54</v>
      </c>
      <c r="D67" s="77">
        <f t="shared" si="129"/>
        <v>1.223229985536071E-2</v>
      </c>
      <c r="E67" s="77">
        <f t="shared" si="130"/>
        <v>9.4623004436946226E-3</v>
      </c>
      <c r="F67" s="78">
        <f t="shared" si="121"/>
        <v>1.2981465182429965E-3</v>
      </c>
      <c r="G67" s="78">
        <f t="shared" si="122"/>
        <v>2.96741975724865E-4</v>
      </c>
      <c r="H67" s="77">
        <f t="shared" si="123"/>
        <v>0.13301435684966528</v>
      </c>
      <c r="I67" s="77">
        <f t="shared" si="124"/>
        <v>0.11491547884402584</v>
      </c>
      <c r="J67" s="78">
        <f t="shared" si="125"/>
        <v>8.3720745742258181E-3</v>
      </c>
      <c r="K67" s="78">
        <f t="shared" si="126"/>
        <v>5.8798366828317027E-4</v>
      </c>
      <c r="L67" s="77">
        <f t="shared" si="127"/>
        <v>0</v>
      </c>
      <c r="M67" s="77">
        <f t="shared" si="128"/>
        <v>0.71982061727077751</v>
      </c>
      <c r="N67" s="39" t="str">
        <f t="shared" si="79"/>
        <v>OK</v>
      </c>
      <c r="Q67" s="28">
        <f t="shared" si="80"/>
        <v>1.6292988034587226E-4</v>
      </c>
      <c r="R67" s="28">
        <f t="shared" si="81"/>
        <v>1.0572388257554482E-4</v>
      </c>
      <c r="S67" s="28">
        <f t="shared" si="82"/>
        <v>1.2514096894547818E-5</v>
      </c>
      <c r="T67" s="28">
        <f t="shared" si="83"/>
        <v>2.303253938891149E-6</v>
      </c>
      <c r="U67" s="28">
        <f t="shared" si="84"/>
        <v>1.5945335016187799E-3</v>
      </c>
      <c r="V67" s="28">
        <f t="shared" si="85"/>
        <v>1.1555730656980763E-3</v>
      </c>
      <c r="W67" s="28">
        <f t="shared" si="86"/>
        <v>7.2635912712564529E-5</v>
      </c>
      <c r="X67" s="28">
        <f t="shared" si="87"/>
        <v>4.1074341673497846E-6</v>
      </c>
      <c r="Y67" s="28">
        <f t="shared" si="88"/>
        <v>0</v>
      </c>
      <c r="Z67" s="28">
        <f t="shared" si="89"/>
        <v>4.4696869540592019E-3</v>
      </c>
      <c r="AA67" s="28">
        <f t="shared" si="55"/>
        <v>7.5800079820108283E-3</v>
      </c>
      <c r="AC67" s="30">
        <f t="shared" si="90"/>
        <v>5.9852700308224628E-2</v>
      </c>
      <c r="AD67" s="30">
        <f t="shared" si="91"/>
        <v>0.1124501116863719</v>
      </c>
      <c r="AE67" s="30">
        <f t="shared" si="92"/>
        <v>0.13878618300916201</v>
      </c>
      <c r="AF67" s="30">
        <f t="shared" si="93"/>
        <v>3.1724990646812612E-2</v>
      </c>
      <c r="AG67" s="30">
        <f t="shared" si="94"/>
        <v>1.2296116989041017</v>
      </c>
      <c r="AH67" s="30">
        <f t="shared" si="95"/>
        <v>1.8656771928063405</v>
      </c>
      <c r="AI67" s="30">
        <f t="shared" si="96"/>
        <v>0.89506712662719501</v>
      </c>
      <c r="AJ67" s="30">
        <f t="shared" si="97"/>
        <v>6.2861940347993334E-2</v>
      </c>
      <c r="AK67" s="30">
        <f t="shared" si="98"/>
        <v>0</v>
      </c>
      <c r="AL67" s="30">
        <f t="shared" si="99"/>
        <v>13.316681419509385</v>
      </c>
      <c r="AM67" s="30">
        <f t="shared" si="56"/>
        <v>17.712713363845587</v>
      </c>
      <c r="AO67" s="26">
        <v>54</v>
      </c>
      <c r="AP67" s="28">
        <f t="shared" si="57"/>
        <v>1.1813459526415321E-2</v>
      </c>
      <c r="AQ67" s="28">
        <f t="shared" si="58"/>
        <v>9.1383063397828951E-3</v>
      </c>
      <c r="AR67" s="28">
        <f t="shared" si="59"/>
        <v>1.2536973041827372E-3</v>
      </c>
      <c r="AS67" s="28">
        <f t="shared" si="60"/>
        <v>2.8658137565830931E-4</v>
      </c>
      <c r="AT67" s="28">
        <f t="shared" si="61"/>
        <v>0.13108631042374316</v>
      </c>
      <c r="AU67" s="28">
        <f t="shared" si="62"/>
        <v>0.11324977610699899</v>
      </c>
      <c r="AV67" s="28">
        <f t="shared" si="63"/>
        <v>8.2518128185428558E-3</v>
      </c>
      <c r="AW67" s="28">
        <f t="shared" si="64"/>
        <v>5.7953750029532934E-4</v>
      </c>
      <c r="AX67" s="28">
        <f t="shared" si="65"/>
        <v>0</v>
      </c>
      <c r="AY67" s="28">
        <f t="shared" si="66"/>
        <v>0.7243405186043812</v>
      </c>
      <c r="AZ67" s="39" t="str">
        <f t="shared" si="100"/>
        <v>OK</v>
      </c>
      <c r="BC67" s="28">
        <f t="shared" si="101"/>
        <v>1.5735107623822184E-4</v>
      </c>
      <c r="BD67" s="28">
        <f t="shared" si="102"/>
        <v>1.0210384167735521E-4</v>
      </c>
      <c r="BE67" s="28">
        <f t="shared" si="103"/>
        <v>1.2085607687960074E-5</v>
      </c>
      <c r="BF67" s="28">
        <f t="shared" si="104"/>
        <v>2.2243893223581296E-6</v>
      </c>
      <c r="BG67" s="28">
        <f t="shared" si="105"/>
        <v>1.5714206986731261E-3</v>
      </c>
      <c r="BH67" s="28">
        <f t="shared" si="106"/>
        <v>1.1388230052385942E-3</v>
      </c>
      <c r="BI67" s="28">
        <f t="shared" si="107"/>
        <v>7.1592524683587825E-5</v>
      </c>
      <c r="BJ67" s="28">
        <f t="shared" si="108"/>
        <v>4.0484323942601861E-6</v>
      </c>
      <c r="BK67" s="28">
        <f t="shared" si="109"/>
        <v>0</v>
      </c>
      <c r="BL67" s="28">
        <f t="shared" si="110"/>
        <v>4.4977530354407573E-3</v>
      </c>
      <c r="BM67" s="28">
        <f t="shared" si="67"/>
        <v>7.5574026113562204E-3</v>
      </c>
      <c r="BO67" s="30">
        <f t="shared" si="111"/>
        <v>5.7803312623015093E-2</v>
      </c>
      <c r="BP67" s="30">
        <f t="shared" si="112"/>
        <v>0.108599761194185</v>
      </c>
      <c r="BQ67" s="30">
        <f t="shared" si="113"/>
        <v>0.13403407169469342</v>
      </c>
      <c r="BR67" s="30">
        <f t="shared" si="114"/>
        <v>3.0638710415341903E-2</v>
      </c>
      <c r="BS67" s="30">
        <f t="shared" si="115"/>
        <v>1.2117884466064304</v>
      </c>
      <c r="BT67" s="30">
        <f t="shared" si="116"/>
        <v>1.838634155282352</v>
      </c>
      <c r="BU67" s="30">
        <f t="shared" si="117"/>
        <v>0.8822098183043956</v>
      </c>
      <c r="BV67" s="30">
        <f t="shared" si="118"/>
        <v>6.1958951818105984E-2</v>
      </c>
      <c r="BW67" s="30">
        <f t="shared" si="119"/>
        <v>0</v>
      </c>
      <c r="BX67" s="30">
        <f t="shared" si="120"/>
        <v>13.400299594181051</v>
      </c>
      <c r="BY67" s="30">
        <f t="shared" si="68"/>
        <v>17.72596682211957</v>
      </c>
    </row>
    <row r="68" spans="3:77" ht="15" customHeight="1" x14ac:dyDescent="0.25">
      <c r="C68" s="26">
        <v>55</v>
      </c>
      <c r="D68" s="77">
        <f t="shared" si="129"/>
        <v>1.1394619197469933E-2</v>
      </c>
      <c r="E68" s="77">
        <f t="shared" si="130"/>
        <v>8.8143122358711676E-3</v>
      </c>
      <c r="F68" s="78">
        <f t="shared" si="121"/>
        <v>1.2092480901224778E-3</v>
      </c>
      <c r="G68" s="78">
        <f t="shared" si="122"/>
        <v>2.7642077559175368E-4</v>
      </c>
      <c r="H68" s="77">
        <f t="shared" si="123"/>
        <v>0.12915826399782104</v>
      </c>
      <c r="I68" s="77">
        <f t="shared" si="124"/>
        <v>0.11158407336997216</v>
      </c>
      <c r="J68" s="78">
        <f t="shared" si="125"/>
        <v>8.1315510628598917E-3</v>
      </c>
      <c r="K68" s="78">
        <f t="shared" si="126"/>
        <v>5.7109133230748841E-4</v>
      </c>
      <c r="L68" s="77">
        <f t="shared" si="127"/>
        <v>0</v>
      </c>
      <c r="M68" s="77">
        <f t="shared" si="128"/>
        <v>0.72886041993798489</v>
      </c>
      <c r="N68" s="39" t="str">
        <f t="shared" si="79"/>
        <v>OK</v>
      </c>
      <c r="Q68" s="28">
        <f t="shared" si="80"/>
        <v>1.5177227213057141E-4</v>
      </c>
      <c r="R68" s="28">
        <f t="shared" si="81"/>
        <v>9.8483800779165578E-5</v>
      </c>
      <c r="S68" s="28">
        <f t="shared" si="82"/>
        <v>1.1657118481372332E-5</v>
      </c>
      <c r="T68" s="28">
        <f t="shared" si="83"/>
        <v>2.1455247058251107E-6</v>
      </c>
      <c r="U68" s="28">
        <f t="shared" si="84"/>
        <v>1.5483078957274725E-3</v>
      </c>
      <c r="V68" s="28">
        <f t="shared" si="85"/>
        <v>1.1220729447791119E-3</v>
      </c>
      <c r="W68" s="28">
        <f t="shared" si="86"/>
        <v>7.0549136654611108E-5</v>
      </c>
      <c r="X68" s="28">
        <f t="shared" si="87"/>
        <v>3.989430621170586E-6</v>
      </c>
      <c r="Y68" s="28">
        <f t="shared" si="88"/>
        <v>0</v>
      </c>
      <c r="Z68" s="28">
        <f t="shared" si="89"/>
        <v>4.5258191168223135E-3</v>
      </c>
      <c r="AA68" s="28">
        <f t="shared" si="55"/>
        <v>7.5347972407016142E-3</v>
      </c>
      <c r="AC68" s="30">
        <f t="shared" si="90"/>
        <v>5.5753924937805566E-2</v>
      </c>
      <c r="AD68" s="30">
        <f t="shared" si="91"/>
        <v>0.10474941070199813</v>
      </c>
      <c r="AE68" s="30">
        <f t="shared" si="92"/>
        <v>0.1292819603802248</v>
      </c>
      <c r="AF68" s="30">
        <f t="shared" si="93"/>
        <v>2.9552430183871197E-2</v>
      </c>
      <c r="AG68" s="30">
        <f t="shared" si="94"/>
        <v>1.1939651943087588</v>
      </c>
      <c r="AH68" s="30">
        <f t="shared" si="95"/>
        <v>1.8115911177583639</v>
      </c>
      <c r="AI68" s="30">
        <f t="shared" si="96"/>
        <v>0.86935250998159608</v>
      </c>
      <c r="AJ68" s="30">
        <f t="shared" si="97"/>
        <v>6.1055963288218641E-2</v>
      </c>
      <c r="AK68" s="30">
        <f t="shared" si="98"/>
        <v>0</v>
      </c>
      <c r="AL68" s="30">
        <f t="shared" si="99"/>
        <v>13.48391776885272</v>
      </c>
      <c r="AM68" s="30">
        <f t="shared" si="56"/>
        <v>17.739220280393557</v>
      </c>
      <c r="AO68" s="26">
        <v>55</v>
      </c>
      <c r="AP68" s="28">
        <f t="shared" si="57"/>
        <v>1.1004461491289749E-2</v>
      </c>
      <c r="AQ68" s="28">
        <f t="shared" si="58"/>
        <v>8.5125055862670263E-3</v>
      </c>
      <c r="AR68" s="28">
        <f t="shared" si="59"/>
        <v>1.1678428046216062E-3</v>
      </c>
      <c r="AS68" s="28">
        <f t="shared" si="60"/>
        <v>2.6695598401983586E-4</v>
      </c>
      <c r="AT68" s="28">
        <f t="shared" si="61"/>
        <v>0.12727006111755318</v>
      </c>
      <c r="AU68" s="28">
        <f t="shared" si="62"/>
        <v>0.10995279278282555</v>
      </c>
      <c r="AV68" s="28">
        <f t="shared" si="63"/>
        <v>8.0136840270355579E-3</v>
      </c>
      <c r="AW68" s="28">
        <f t="shared" si="64"/>
        <v>5.6281334917687785E-4</v>
      </c>
      <c r="AX68" s="28">
        <f t="shared" si="65"/>
        <v>0</v>
      </c>
      <c r="AY68" s="28">
        <f t="shared" si="66"/>
        <v>0.73324888285721146</v>
      </c>
      <c r="AZ68" s="39" t="str">
        <f t="shared" si="100"/>
        <v>OK</v>
      </c>
      <c r="BC68" s="28">
        <f t="shared" si="101"/>
        <v>1.4657551034941716E-4</v>
      </c>
      <c r="BD68" s="28">
        <f t="shared" si="102"/>
        <v>9.5111664059016371E-5</v>
      </c>
      <c r="BE68" s="28">
        <f t="shared" si="103"/>
        <v>1.1257972662758864E-5</v>
      </c>
      <c r="BF68" s="28">
        <f t="shared" si="104"/>
        <v>2.072060820523572E-6</v>
      </c>
      <c r="BG68" s="28">
        <f t="shared" si="105"/>
        <v>1.525672724444097E-3</v>
      </c>
      <c r="BH68" s="28">
        <f t="shared" si="106"/>
        <v>1.105669028369719E-3</v>
      </c>
      <c r="BI68" s="28">
        <f t="shared" si="107"/>
        <v>6.9526525156120411E-5</v>
      </c>
      <c r="BJ68" s="28">
        <f t="shared" si="108"/>
        <v>3.9316037246401199E-6</v>
      </c>
      <c r="BK68" s="28">
        <f t="shared" si="109"/>
        <v>0</v>
      </c>
      <c r="BL68" s="28">
        <f t="shared" si="110"/>
        <v>4.5530690385219867E-3</v>
      </c>
      <c r="BM68" s="28">
        <f t="shared" si="67"/>
        <v>7.5128861281082791E-3</v>
      </c>
      <c r="BO68" s="30">
        <f t="shared" si="111"/>
        <v>5.3844881459713168E-2</v>
      </c>
      <c r="BP68" s="30">
        <f t="shared" si="112"/>
        <v>0.10116273622916518</v>
      </c>
      <c r="BQ68" s="30">
        <f t="shared" si="113"/>
        <v>0.12485527860716249</v>
      </c>
      <c r="BR68" s="30">
        <f t="shared" si="114"/>
        <v>2.8540539556130919E-2</v>
      </c>
      <c r="BS68" s="30">
        <f t="shared" si="115"/>
        <v>1.1765102638300446</v>
      </c>
      <c r="BT68" s="30">
        <f t="shared" si="116"/>
        <v>1.7851069311446701</v>
      </c>
      <c r="BU68" s="30">
        <f t="shared" si="117"/>
        <v>0.85675122362849321</v>
      </c>
      <c r="BV68" s="30">
        <f t="shared" si="118"/>
        <v>6.0170955574862343E-2</v>
      </c>
      <c r="BW68" s="30">
        <f t="shared" si="119"/>
        <v>0</v>
      </c>
      <c r="BX68" s="30">
        <f t="shared" si="120"/>
        <v>13.565104332858413</v>
      </c>
      <c r="BY68" s="30">
        <f t="shared" si="68"/>
        <v>17.752047142888657</v>
      </c>
    </row>
    <row r="69" spans="3:77" ht="15" customHeight="1" x14ac:dyDescent="0.25">
      <c r="C69" s="26">
        <v>56</v>
      </c>
      <c r="D69" s="77">
        <f t="shared" si="129"/>
        <v>1.0614303785109564E-2</v>
      </c>
      <c r="E69" s="77">
        <f t="shared" si="130"/>
        <v>8.2106989366628851E-3</v>
      </c>
      <c r="F69" s="78">
        <f t="shared" si="121"/>
        <v>1.1264375191207346E-3</v>
      </c>
      <c r="G69" s="78">
        <f t="shared" si="122"/>
        <v>2.5749119244791805E-4</v>
      </c>
      <c r="H69" s="77">
        <f t="shared" si="123"/>
        <v>0.12538185823728532</v>
      </c>
      <c r="I69" s="77">
        <f t="shared" si="124"/>
        <v>0.10832151219567893</v>
      </c>
      <c r="J69" s="78">
        <f t="shared" si="125"/>
        <v>7.8958169912112259E-3</v>
      </c>
      <c r="K69" s="78">
        <f t="shared" si="126"/>
        <v>5.5453536604626718E-4</v>
      </c>
      <c r="L69" s="77">
        <f t="shared" si="127"/>
        <v>0</v>
      </c>
      <c r="M69" s="77">
        <f t="shared" si="128"/>
        <v>0.73763734577643802</v>
      </c>
      <c r="N69" s="39" t="str">
        <f t="shared" si="79"/>
        <v>OK</v>
      </c>
      <c r="Q69" s="28">
        <f t="shared" si="80"/>
        <v>1.4137874856826291E-4</v>
      </c>
      <c r="R69" s="28">
        <f t="shared" si="81"/>
        <v>9.173952733886715E-5</v>
      </c>
      <c r="S69" s="28">
        <f t="shared" si="82"/>
        <v>1.0858826844145396E-5</v>
      </c>
      <c r="T69" s="28">
        <f t="shared" si="83"/>
        <v>1.9985969352220334E-6</v>
      </c>
      <c r="U69" s="28">
        <f t="shared" si="84"/>
        <v>1.5030375531607219E-3</v>
      </c>
      <c r="V69" s="28">
        <f t="shared" si="85"/>
        <v>1.0892651119603258E-3</v>
      </c>
      <c r="W69" s="28">
        <f t="shared" si="86"/>
        <v>6.8503913657629701E-5</v>
      </c>
      <c r="X69" s="28">
        <f t="shared" si="87"/>
        <v>3.873776828109653E-6</v>
      </c>
      <c r="Y69" s="28">
        <f t="shared" si="88"/>
        <v>0</v>
      </c>
      <c r="Z69" s="28">
        <f t="shared" si="89"/>
        <v>4.5803189602216608E-3</v>
      </c>
      <c r="AA69" s="28">
        <f t="shared" si="55"/>
        <v>7.4909750155149456E-3</v>
      </c>
      <c r="AC69" s="30">
        <f t="shared" si="90"/>
        <v>5.1935837981620776E-2</v>
      </c>
      <c r="AD69" s="30">
        <f t="shared" si="91"/>
        <v>9.7576061756332225E-2</v>
      </c>
      <c r="AE69" s="30">
        <f t="shared" si="92"/>
        <v>0.12042859683410018</v>
      </c>
      <c r="AF69" s="30">
        <f t="shared" si="93"/>
        <v>2.7528648928390641E-2</v>
      </c>
      <c r="AG69" s="30">
        <f t="shared" si="94"/>
        <v>1.1590553333513305</v>
      </c>
      <c r="AH69" s="30">
        <f t="shared" si="95"/>
        <v>1.7586227445309761</v>
      </c>
      <c r="AI69" s="30">
        <f t="shared" si="96"/>
        <v>0.84414993727539056</v>
      </c>
      <c r="AJ69" s="30">
        <f t="shared" si="97"/>
        <v>5.9285947861506032E-2</v>
      </c>
      <c r="AK69" s="30">
        <f t="shared" si="98"/>
        <v>0</v>
      </c>
      <c r="AL69" s="30">
        <f t="shared" si="99"/>
        <v>13.646290896864103</v>
      </c>
      <c r="AM69" s="30">
        <f t="shared" si="56"/>
        <v>17.764874005383749</v>
      </c>
      <c r="AO69" s="26">
        <v>56</v>
      </c>
      <c r="AP69" s="28">
        <f t="shared" si="57"/>
        <v>1.0250864485758734E-2</v>
      </c>
      <c r="AQ69" s="28">
        <f t="shared" si="58"/>
        <v>7.9295603213438426E-3</v>
      </c>
      <c r="AR69" s="28">
        <f t="shared" si="59"/>
        <v>1.0878677107753159E-3</v>
      </c>
      <c r="AS69" s="28">
        <f t="shared" si="60"/>
        <v>2.486745596788838E-4</v>
      </c>
      <c r="AT69" s="28">
        <f t="shared" si="61"/>
        <v>0.12353400639566114</v>
      </c>
      <c r="AU69" s="28">
        <f t="shared" si="62"/>
        <v>0.10672509219830184</v>
      </c>
      <c r="AV69" s="28">
        <f t="shared" si="63"/>
        <v>7.7803857061861763E-3</v>
      </c>
      <c r="AW69" s="28">
        <f t="shared" si="64"/>
        <v>5.4642844943892863E-4</v>
      </c>
      <c r="AX69" s="28">
        <f t="shared" si="65"/>
        <v>0</v>
      </c>
      <c r="AY69" s="28">
        <f t="shared" si="66"/>
        <v>0.74189712017285592</v>
      </c>
      <c r="AZ69" s="39" t="str">
        <f t="shared" si="100"/>
        <v>OK</v>
      </c>
      <c r="BC69" s="28">
        <f t="shared" si="101"/>
        <v>1.3653786645644416E-4</v>
      </c>
      <c r="BD69" s="28">
        <f t="shared" si="102"/>
        <v>8.8598318059970486E-5</v>
      </c>
      <c r="BE69" s="28">
        <f t="shared" si="103"/>
        <v>1.0487014947679363E-5</v>
      </c>
      <c r="BF69" s="28">
        <f t="shared" si="104"/>
        <v>1.9301639334418493E-6</v>
      </c>
      <c r="BG69" s="28">
        <f t="shared" si="105"/>
        <v>1.4808860972030176E-3</v>
      </c>
      <c r="BH69" s="28">
        <f t="shared" si="106"/>
        <v>1.0732117484877283E-3</v>
      </c>
      <c r="BI69" s="28">
        <f t="shared" si="107"/>
        <v>6.7502434673055096E-5</v>
      </c>
      <c r="BJ69" s="28">
        <f t="shared" si="108"/>
        <v>3.8171449383803597E-6</v>
      </c>
      <c r="BK69" s="28">
        <f t="shared" si="109"/>
        <v>0</v>
      </c>
      <c r="BL69" s="28">
        <f t="shared" si="110"/>
        <v>4.6067697975415121E-3</v>
      </c>
      <c r="BM69" s="28">
        <f t="shared" si="67"/>
        <v>7.4697405862412299E-3</v>
      </c>
      <c r="BO69" s="30">
        <f t="shared" si="111"/>
        <v>5.0157527792899934E-2</v>
      </c>
      <c r="BP69" s="30">
        <f t="shared" si="112"/>
        <v>9.4235006493915058E-2</v>
      </c>
      <c r="BQ69" s="30">
        <f t="shared" si="113"/>
        <v>0.11630505884787914</v>
      </c>
      <c r="BR69" s="30">
        <f t="shared" si="114"/>
        <v>2.6586053626695496E-2</v>
      </c>
      <c r="BS69" s="30">
        <f t="shared" si="115"/>
        <v>1.1419734160597215</v>
      </c>
      <c r="BT69" s="30">
        <f t="shared" si="116"/>
        <v>1.7327045269922496</v>
      </c>
      <c r="BU69" s="30">
        <f t="shared" si="117"/>
        <v>0.83180905955216389</v>
      </c>
      <c r="BV69" s="30">
        <f t="shared" si="118"/>
        <v>5.8419229046569078E-2</v>
      </c>
      <c r="BW69" s="30">
        <f t="shared" si="119"/>
        <v>0</v>
      </c>
      <c r="BX69" s="30">
        <f t="shared" si="120"/>
        <v>13.725096723197835</v>
      </c>
      <c r="BY69" s="30">
        <f t="shared" si="68"/>
        <v>17.77728660160993</v>
      </c>
    </row>
    <row r="70" spans="3:77" ht="15" customHeight="1" x14ac:dyDescent="0.25">
      <c r="C70" s="26">
        <v>57</v>
      </c>
      <c r="D70" s="77">
        <f t="shared" si="129"/>
        <v>9.887425186407903E-3</v>
      </c>
      <c r="E70" s="77">
        <f t="shared" si="130"/>
        <v>7.6484217060248001E-3</v>
      </c>
      <c r="F70" s="78">
        <f t="shared" si="121"/>
        <v>1.0492979024298971E-3</v>
      </c>
      <c r="G70" s="78">
        <f t="shared" si="122"/>
        <v>2.3985792690984955E-4</v>
      </c>
      <c r="H70" s="77">
        <f t="shared" si="123"/>
        <v>0.12168615455403696</v>
      </c>
      <c r="I70" s="77">
        <f t="shared" si="124"/>
        <v>0.10512867220092477</v>
      </c>
      <c r="J70" s="78">
        <f t="shared" si="125"/>
        <v>7.6649544211611267E-3</v>
      </c>
      <c r="K70" s="78">
        <f t="shared" si="126"/>
        <v>5.3832153283158996E-4</v>
      </c>
      <c r="L70" s="77">
        <f t="shared" si="127"/>
        <v>0</v>
      </c>
      <c r="M70" s="77">
        <f t="shared" si="128"/>
        <v>0.74615689456927392</v>
      </c>
      <c r="N70" s="39" t="str">
        <f t="shared" si="79"/>
        <v>OK</v>
      </c>
      <c r="Q70" s="28">
        <f t="shared" si="80"/>
        <v>1.3169698434462544E-4</v>
      </c>
      <c r="R70" s="28">
        <f t="shared" si="81"/>
        <v>8.5457108781073794E-5</v>
      </c>
      <c r="S70" s="28">
        <f t="shared" si="82"/>
        <v>1.0115203051213327E-5</v>
      </c>
      <c r="T70" s="28">
        <f t="shared" si="83"/>
        <v>1.8617309316616659E-6</v>
      </c>
      <c r="U70" s="28">
        <f t="shared" si="84"/>
        <v>1.4587346412453135E-3</v>
      </c>
      <c r="V70" s="28">
        <f t="shared" si="85"/>
        <v>1.0571583850151308E-3</v>
      </c>
      <c r="W70" s="28">
        <f t="shared" si="86"/>
        <v>6.6500955688480464E-5</v>
      </c>
      <c r="X70" s="28">
        <f t="shared" si="87"/>
        <v>3.7605130486510661E-6</v>
      </c>
      <c r="Y70" s="28">
        <f t="shared" si="88"/>
        <v>0</v>
      </c>
      <c r="Z70" s="28">
        <f t="shared" si="89"/>
        <v>4.6332206348613644E-3</v>
      </c>
      <c r="AA70" s="28">
        <f t="shared" si="55"/>
        <v>7.4485061569675142E-3</v>
      </c>
      <c r="AC70" s="30">
        <f t="shared" si="90"/>
        <v>4.8379217604179091E-2</v>
      </c>
      <c r="AD70" s="30">
        <f t="shared" si="91"/>
        <v>9.0893951231497891E-2</v>
      </c>
      <c r="AE70" s="30">
        <f t="shared" si="92"/>
        <v>0.11218152086165809</v>
      </c>
      <c r="AF70" s="30">
        <f t="shared" si="93"/>
        <v>2.5643458325000347E-2</v>
      </c>
      <c r="AG70" s="30">
        <f t="shared" si="94"/>
        <v>1.124891498768112</v>
      </c>
      <c r="AH70" s="30">
        <f t="shared" si="95"/>
        <v>1.7067863094535232</v>
      </c>
      <c r="AI70" s="30">
        <f t="shared" si="96"/>
        <v>0.81946818182893721</v>
      </c>
      <c r="AJ70" s="30">
        <f t="shared" si="97"/>
        <v>5.7552510231632117E-2</v>
      </c>
      <c r="AK70" s="30">
        <f t="shared" si="98"/>
        <v>0</v>
      </c>
      <c r="AL70" s="30">
        <f t="shared" si="99"/>
        <v>13.803902549531568</v>
      </c>
      <c r="AM70" s="30">
        <f t="shared" si="56"/>
        <v>17.789699197836107</v>
      </c>
      <c r="AO70" s="26">
        <v>57</v>
      </c>
      <c r="AP70" s="28">
        <f t="shared" si="57"/>
        <v>9.5488745895074244E-3</v>
      </c>
      <c r="AQ70" s="28">
        <f t="shared" si="58"/>
        <v>7.3865357564369492E-3</v>
      </c>
      <c r="AR70" s="28">
        <f t="shared" si="59"/>
        <v>1.013369394805647E-3</v>
      </c>
      <c r="AS70" s="28">
        <f t="shared" si="60"/>
        <v>2.3164506635255596E-4</v>
      </c>
      <c r="AT70" s="28">
        <f t="shared" si="61"/>
        <v>0.11987901290209144</v>
      </c>
      <c r="AU70" s="28">
        <f t="shared" si="62"/>
        <v>0.10356742307571182</v>
      </c>
      <c r="AV70" s="28">
        <f t="shared" si="63"/>
        <v>7.5519899114447116E-3</v>
      </c>
      <c r="AW70" s="28">
        <f t="shared" si="64"/>
        <v>5.3038786164651109E-4</v>
      </c>
      <c r="AX70" s="28">
        <f t="shared" si="65"/>
        <v>0</v>
      </c>
      <c r="AY70" s="28">
        <f t="shared" si="66"/>
        <v>0.7502907614420038</v>
      </c>
      <c r="AZ70" s="39" t="str">
        <f t="shared" si="100"/>
        <v>OK</v>
      </c>
      <c r="BC70" s="28">
        <f t="shared" si="101"/>
        <v>1.2718761089104344E-4</v>
      </c>
      <c r="BD70" s="28">
        <f t="shared" si="102"/>
        <v>8.2531012791291396E-5</v>
      </c>
      <c r="BE70" s="28">
        <f t="shared" si="103"/>
        <v>9.7688532213844854E-6</v>
      </c>
      <c r="BF70" s="28">
        <f t="shared" si="104"/>
        <v>1.7979842932498183E-6</v>
      </c>
      <c r="BG70" s="28">
        <f t="shared" si="105"/>
        <v>1.4370712060008412E-3</v>
      </c>
      <c r="BH70" s="28">
        <f t="shared" si="106"/>
        <v>1.0414586946332152E-3</v>
      </c>
      <c r="BI70" s="28">
        <f t="shared" si="107"/>
        <v>6.5520878385700611E-5</v>
      </c>
      <c r="BJ70" s="28">
        <f t="shared" si="108"/>
        <v>3.705091386696983E-6</v>
      </c>
      <c r="BK70" s="28">
        <f t="shared" si="109"/>
        <v>0</v>
      </c>
      <c r="BL70" s="28">
        <f t="shared" si="110"/>
        <v>4.6588896562641058E-3</v>
      </c>
      <c r="BM70" s="28">
        <f t="shared" si="67"/>
        <v>7.4279309878675284E-3</v>
      </c>
      <c r="BO70" s="30">
        <f t="shared" si="111"/>
        <v>4.6722687952759967E-2</v>
      </c>
      <c r="BP70" s="30">
        <f t="shared" si="112"/>
        <v>8.7781694919675815E-2</v>
      </c>
      <c r="BQ70" s="30">
        <f t="shared" si="113"/>
        <v>0.10834036705944002</v>
      </c>
      <c r="BR70" s="30">
        <f t="shared" si="114"/>
        <v>2.4765412933116536E-2</v>
      </c>
      <c r="BS70" s="30">
        <f t="shared" si="115"/>
        <v>1.1081859147286348</v>
      </c>
      <c r="BT70" s="30">
        <f t="shared" si="116"/>
        <v>1.681439098490306</v>
      </c>
      <c r="BU70" s="30">
        <f t="shared" si="117"/>
        <v>0.80739102959787612</v>
      </c>
      <c r="BV70" s="30">
        <f t="shared" si="118"/>
        <v>5.6704313263452315E-2</v>
      </c>
      <c r="BW70" s="30">
        <f t="shared" si="119"/>
        <v>0</v>
      </c>
      <c r="BX70" s="30">
        <f t="shared" si="120"/>
        <v>13.88037908667707</v>
      </c>
      <c r="BY70" s="30">
        <f t="shared" si="68"/>
        <v>17.801709605622332</v>
      </c>
    </row>
    <row r="71" spans="3:77" ht="15" customHeight="1" x14ac:dyDescent="0.25">
      <c r="C71" s="26">
        <v>58</v>
      </c>
      <c r="D71" s="77">
        <f t="shared" si="129"/>
        <v>9.2103239926069475E-3</v>
      </c>
      <c r="E71" s="77">
        <f t="shared" si="130"/>
        <v>7.1246498068490991E-3</v>
      </c>
      <c r="F71" s="78">
        <f t="shared" si="121"/>
        <v>9.774408871813967E-4</v>
      </c>
      <c r="G71" s="78">
        <f t="shared" si="122"/>
        <v>2.2343220579526237E-4</v>
      </c>
      <c r="H71" s="77">
        <f t="shared" si="123"/>
        <v>0.1180718712501459</v>
      </c>
      <c r="I71" s="77">
        <f t="shared" si="124"/>
        <v>0.10200617395049885</v>
      </c>
      <c r="J71" s="78">
        <f t="shared" si="125"/>
        <v>7.4390254017282975E-3</v>
      </c>
      <c r="K71" s="78">
        <f t="shared" si="126"/>
        <v>5.224541904614321E-4</v>
      </c>
      <c r="L71" s="77">
        <f t="shared" si="127"/>
        <v>0</v>
      </c>
      <c r="M71" s="77">
        <f t="shared" si="128"/>
        <v>0.75442462831473367</v>
      </c>
      <c r="N71" s="39" t="str">
        <f t="shared" si="79"/>
        <v>OK</v>
      </c>
      <c r="Q71" s="28">
        <f t="shared" si="80"/>
        <v>1.2267823743746146E-4</v>
      </c>
      <c r="R71" s="28">
        <f t="shared" si="81"/>
        <v>7.9604916801509024E-5</v>
      </c>
      <c r="S71" s="28">
        <f t="shared" si="82"/>
        <v>9.4225033915556402E-6</v>
      </c>
      <c r="T71" s="28">
        <f t="shared" si="83"/>
        <v>1.7342376548379706E-6</v>
      </c>
      <c r="U71" s="28">
        <f t="shared" si="84"/>
        <v>1.4154077707563689E-3</v>
      </c>
      <c r="V71" s="28">
        <f t="shared" si="85"/>
        <v>1.0257590042512996E-3</v>
      </c>
      <c r="W71" s="28">
        <f t="shared" si="86"/>
        <v>6.4540801082920744E-5</v>
      </c>
      <c r="X71" s="28">
        <f t="shared" si="87"/>
        <v>3.6496697247428998E-6</v>
      </c>
      <c r="Y71" s="28">
        <f t="shared" si="88"/>
        <v>0</v>
      </c>
      <c r="Z71" s="28">
        <f t="shared" si="89"/>
        <v>4.6845586776668481E-3</v>
      </c>
      <c r="AA71" s="28">
        <f t="shared" si="55"/>
        <v>7.4073558187675442E-3</v>
      </c>
      <c r="AC71" s="30">
        <f t="shared" si="90"/>
        <v>4.506615830134085E-2</v>
      </c>
      <c r="AD71" s="30">
        <f t="shared" si="91"/>
        <v>8.4669438607853753E-2</v>
      </c>
      <c r="AE71" s="30">
        <f t="shared" si="92"/>
        <v>0.1044992132572219</v>
      </c>
      <c r="AF71" s="30">
        <f t="shared" si="93"/>
        <v>2.3887367541232725E-2</v>
      </c>
      <c r="AG71" s="30">
        <f t="shared" si="94"/>
        <v>1.0914803306891574</v>
      </c>
      <c r="AH71" s="30">
        <f t="shared" si="95"/>
        <v>1.6560918875270885</v>
      </c>
      <c r="AI71" s="30">
        <f t="shared" si="96"/>
        <v>0.79531387736681503</v>
      </c>
      <c r="AJ71" s="30">
        <f t="shared" si="97"/>
        <v>5.5856116295272505E-2</v>
      </c>
      <c r="AK71" s="30">
        <f t="shared" si="98"/>
        <v>0</v>
      </c>
      <c r="AL71" s="30">
        <f t="shared" si="99"/>
        <v>13.956855623822573</v>
      </c>
      <c r="AM71" s="30">
        <f t="shared" si="56"/>
        <v>17.813720013408556</v>
      </c>
      <c r="AO71" s="26">
        <v>58</v>
      </c>
      <c r="AP71" s="28">
        <f t="shared" si="57"/>
        <v>8.8949576938429E-3</v>
      </c>
      <c r="AQ71" s="28">
        <f t="shared" si="58"/>
        <v>6.8806980803539693E-3</v>
      </c>
      <c r="AR71" s="28">
        <f t="shared" si="59"/>
        <v>9.4397280124886322E-4</v>
      </c>
      <c r="AS71" s="28">
        <f t="shared" si="60"/>
        <v>2.157817704986432E-4</v>
      </c>
      <c r="AT71" s="28">
        <f t="shared" si="61"/>
        <v>0.11630566474266059</v>
      </c>
      <c r="AU71" s="28">
        <f t="shared" si="62"/>
        <v>0.10048029004328647</v>
      </c>
      <c r="AV71" s="28">
        <f t="shared" si="63"/>
        <v>7.3285496232585769E-3</v>
      </c>
      <c r="AW71" s="28">
        <f t="shared" si="64"/>
        <v>5.1469530669789702E-4</v>
      </c>
      <c r="AX71" s="28">
        <f t="shared" si="65"/>
        <v>0</v>
      </c>
      <c r="AY71" s="28">
        <f t="shared" si="66"/>
        <v>0.75843538993815296</v>
      </c>
      <c r="AZ71" s="39" t="str">
        <f t="shared" si="100"/>
        <v>OK</v>
      </c>
      <c r="BC71" s="28">
        <f t="shared" si="101"/>
        <v>1.1847767058328734E-4</v>
      </c>
      <c r="BD71" s="28">
        <f t="shared" si="102"/>
        <v>7.6879202918342347E-5</v>
      </c>
      <c r="BE71" s="28">
        <f t="shared" si="103"/>
        <v>9.0998719594722712E-6</v>
      </c>
      <c r="BF71" s="28">
        <f t="shared" si="104"/>
        <v>1.6748564527410088E-6</v>
      </c>
      <c r="BG71" s="28">
        <f t="shared" si="105"/>
        <v>1.3942350529109904E-3</v>
      </c>
      <c r="BH71" s="28">
        <f t="shared" si="106"/>
        <v>1.0104149412730645E-3</v>
      </c>
      <c r="BI71" s="28">
        <f t="shared" si="107"/>
        <v>6.3582315951113215E-5</v>
      </c>
      <c r="BJ71" s="28">
        <f t="shared" si="108"/>
        <v>3.595469062394755E-6</v>
      </c>
      <c r="BK71" s="28">
        <f t="shared" si="109"/>
        <v>0</v>
      </c>
      <c r="BL71" s="28">
        <f t="shared" si="110"/>
        <v>4.7094632837227412E-3</v>
      </c>
      <c r="BM71" s="28">
        <f t="shared" si="67"/>
        <v>7.3874226648341472E-3</v>
      </c>
      <c r="BO71" s="30">
        <f t="shared" si="111"/>
        <v>4.3523069528957091E-2</v>
      </c>
      <c r="BP71" s="30">
        <f t="shared" si="112"/>
        <v>8.1770312855749705E-2</v>
      </c>
      <c r="BQ71" s="30">
        <f t="shared" si="113"/>
        <v>0.10092110567543237</v>
      </c>
      <c r="BR71" s="30">
        <f t="shared" si="114"/>
        <v>2.3069451613981756E-2</v>
      </c>
      <c r="BS71" s="30">
        <f t="shared" si="115"/>
        <v>1.0751531594294488</v>
      </c>
      <c r="BT71" s="30">
        <f t="shared" si="116"/>
        <v>1.6313188383852899</v>
      </c>
      <c r="BU71" s="30">
        <f t="shared" si="117"/>
        <v>0.78350279795990008</v>
      </c>
      <c r="BV71" s="30">
        <f t="shared" si="118"/>
        <v>5.5026606030583548E-2</v>
      </c>
      <c r="BW71" s="30">
        <f t="shared" si="119"/>
        <v>0</v>
      </c>
      <c r="BX71" s="30">
        <f t="shared" si="120"/>
        <v>14.031054713855831</v>
      </c>
      <c r="BY71" s="30">
        <f t="shared" si="68"/>
        <v>17.825340055335175</v>
      </c>
    </row>
    <row r="72" spans="3:77" ht="15" customHeight="1" x14ac:dyDescent="0.25">
      <c r="C72" s="26">
        <v>59</v>
      </c>
      <c r="D72" s="77">
        <f t="shared" si="129"/>
        <v>8.5795913950788526E-3</v>
      </c>
      <c r="E72" s="77">
        <f t="shared" si="130"/>
        <v>6.6367463538588387E-3</v>
      </c>
      <c r="F72" s="78">
        <f t="shared" si="121"/>
        <v>9.1050471531632985E-4</v>
      </c>
      <c r="G72" s="78">
        <f t="shared" si="122"/>
        <v>2.0813133520202401E-4</v>
      </c>
      <c r="H72" s="77">
        <f t="shared" si="123"/>
        <v>0.11453945823517528</v>
      </c>
      <c r="I72" s="77">
        <f t="shared" si="124"/>
        <v>9.8954406136074091E-2</v>
      </c>
      <c r="J72" s="78">
        <f t="shared" si="125"/>
        <v>7.2180738447888554E-3</v>
      </c>
      <c r="K72" s="78">
        <f t="shared" si="126"/>
        <v>5.0693642293436194E-4</v>
      </c>
      <c r="L72" s="77">
        <f t="shared" si="127"/>
        <v>0</v>
      </c>
      <c r="M72" s="77">
        <f t="shared" si="128"/>
        <v>0.76244615156157225</v>
      </c>
      <c r="N72" s="39" t="str">
        <f t="shared" si="79"/>
        <v>OK</v>
      </c>
      <c r="Q72" s="28">
        <f t="shared" si="80"/>
        <v>1.1427710372911325E-4</v>
      </c>
      <c r="R72" s="28">
        <f t="shared" si="81"/>
        <v>7.4153489035175683E-5</v>
      </c>
      <c r="S72" s="28">
        <f t="shared" si="82"/>
        <v>8.7772405273889039E-6</v>
      </c>
      <c r="T72" s="28">
        <f t="shared" si="83"/>
        <v>1.6154752506440466E-6</v>
      </c>
      <c r="U72" s="28">
        <f t="shared" si="84"/>
        <v>1.3730623350656124E-3</v>
      </c>
      <c r="V72" s="28">
        <f t="shared" si="85"/>
        <v>9.9507087829482947E-4</v>
      </c>
      <c r="W72" s="28">
        <f t="shared" si="86"/>
        <v>6.2623830819305687E-5</v>
      </c>
      <c r="X72" s="28">
        <f t="shared" si="87"/>
        <v>3.541268400046611E-6</v>
      </c>
      <c r="Y72" s="28">
        <f t="shared" si="88"/>
        <v>0</v>
      </c>
      <c r="Z72" s="28">
        <f t="shared" si="89"/>
        <v>4.7343678897786342E-3</v>
      </c>
      <c r="AA72" s="28">
        <f t="shared" si="55"/>
        <v>7.3674895109007502E-3</v>
      </c>
      <c r="AC72" s="30">
        <f t="shared" si="90"/>
        <v>4.1979980756573332E-2</v>
      </c>
      <c r="AD72" s="30">
        <f t="shared" si="91"/>
        <v>7.8871187103645657E-2</v>
      </c>
      <c r="AE72" s="30">
        <f t="shared" si="92"/>
        <v>9.7342998093642844E-2</v>
      </c>
      <c r="AF72" s="30">
        <f t="shared" si="93"/>
        <v>2.2251535686730779E-2</v>
      </c>
      <c r="AG72" s="30">
        <f t="shared" si="94"/>
        <v>1.0588259881697402</v>
      </c>
      <c r="AH72" s="30">
        <f t="shared" si="95"/>
        <v>1.6065457892434913</v>
      </c>
      <c r="AI72" s="30">
        <f t="shared" si="96"/>
        <v>0.77169171855298491</v>
      </c>
      <c r="AJ72" s="30">
        <f t="shared" si="97"/>
        <v>5.4197095765894591E-2</v>
      </c>
      <c r="AK72" s="30">
        <f t="shared" si="98"/>
        <v>0</v>
      </c>
      <c r="AL72" s="30">
        <f t="shared" si="99"/>
        <v>14.105253803889086</v>
      </c>
      <c r="AM72" s="30">
        <f t="shared" si="56"/>
        <v>17.836960097261791</v>
      </c>
      <c r="AO72" s="26">
        <v>59</v>
      </c>
      <c r="AP72" s="28">
        <f t="shared" si="57"/>
        <v>8.2858217095231924E-3</v>
      </c>
      <c r="AQ72" s="28">
        <f t="shared" si="58"/>
        <v>6.409500696145572E-3</v>
      </c>
      <c r="AR72" s="28">
        <f t="shared" si="59"/>
        <v>8.7932855883073708E-4</v>
      </c>
      <c r="AS72" s="28">
        <f t="shared" si="60"/>
        <v>2.0100480969736549E-4</v>
      </c>
      <c r="AT72" s="28">
        <f t="shared" si="61"/>
        <v>0.11281429066771541</v>
      </c>
      <c r="AU72" s="28">
        <f t="shared" si="62"/>
        <v>9.7463977119265799E-2</v>
      </c>
      <c r="AV72" s="28">
        <f t="shared" si="63"/>
        <v>7.1101005497000826E-3</v>
      </c>
      <c r="AW72" s="28">
        <f t="shared" si="64"/>
        <v>4.9935329242590154E-4</v>
      </c>
      <c r="AX72" s="28">
        <f t="shared" si="65"/>
        <v>0</v>
      </c>
      <c r="AY72" s="28">
        <f t="shared" si="66"/>
        <v>0.76633662259669677</v>
      </c>
      <c r="AZ72" s="39" t="str">
        <f t="shared" si="100"/>
        <v>OK</v>
      </c>
      <c r="BC72" s="28">
        <f t="shared" si="101"/>
        <v>1.1036419607619528E-4</v>
      </c>
      <c r="BD72" s="28">
        <f t="shared" si="102"/>
        <v>7.1614434882874946E-5</v>
      </c>
      <c r="BE72" s="28">
        <f t="shared" si="103"/>
        <v>8.4767032324244342E-6</v>
      </c>
      <c r="BF72" s="28">
        <f t="shared" si="104"/>
        <v>1.5601605352280113E-6</v>
      </c>
      <c r="BG72" s="28">
        <f t="shared" si="105"/>
        <v>1.352381578887315E-3</v>
      </c>
      <c r="BH72" s="28">
        <f t="shared" si="106"/>
        <v>9.8008334445270711E-4</v>
      </c>
      <c r="BI72" s="28">
        <f t="shared" si="107"/>
        <v>6.1687057171648432E-5</v>
      </c>
      <c r="BJ72" s="28">
        <f t="shared" si="108"/>
        <v>3.4882954842565034E-6</v>
      </c>
      <c r="BK72" s="28">
        <f t="shared" si="109"/>
        <v>0</v>
      </c>
      <c r="BL72" s="28">
        <f t="shared" si="110"/>
        <v>4.7585255579720969E-3</v>
      </c>
      <c r="BM72" s="28">
        <f t="shared" si="67"/>
        <v>7.3481813286947473E-3</v>
      </c>
      <c r="BO72" s="30">
        <f t="shared" si="111"/>
        <v>4.0542564313458693E-2</v>
      </c>
      <c r="BP72" s="30">
        <f t="shared" si="112"/>
        <v>7.6170596508139024E-2</v>
      </c>
      <c r="BQ72" s="30">
        <f t="shared" si="113"/>
        <v>9.4009923052631325E-2</v>
      </c>
      <c r="BR72" s="30">
        <f t="shared" si="114"/>
        <v>2.1489631495632485E-2</v>
      </c>
      <c r="BS72" s="30">
        <f t="shared" si="115"/>
        <v>1.0428781891970615</v>
      </c>
      <c r="BT72" s="30">
        <f t="shared" si="116"/>
        <v>1.5823483577736179</v>
      </c>
      <c r="BU72" s="30">
        <f t="shared" si="117"/>
        <v>0.7601481822250713</v>
      </c>
      <c r="BV72" s="30">
        <f t="shared" si="118"/>
        <v>5.3386375462955299E-2</v>
      </c>
      <c r="BW72" s="30">
        <f t="shared" si="119"/>
        <v>0</v>
      </c>
      <c r="BX72" s="30">
        <f t="shared" si="120"/>
        <v>14.17722751803889</v>
      </c>
      <c r="BY72" s="30">
        <f t="shared" si="68"/>
        <v>17.848201338067458</v>
      </c>
    </row>
    <row r="73" spans="3:77" ht="15" customHeight="1" x14ac:dyDescent="0.25">
      <c r="C73" s="26">
        <v>60</v>
      </c>
      <c r="D73" s="77">
        <f t="shared" si="129"/>
        <v>7.992052023967534E-3</v>
      </c>
      <c r="E73" s="77">
        <f t="shared" si="130"/>
        <v>6.1822550384323053E-3</v>
      </c>
      <c r="F73" s="78">
        <f t="shared" si="121"/>
        <v>8.4815240234514431E-4</v>
      </c>
      <c r="G73" s="78">
        <f t="shared" si="122"/>
        <v>1.93878284192707E-4</v>
      </c>
      <c r="H73" s="77">
        <f t="shared" si="123"/>
        <v>0.11108912310025554</v>
      </c>
      <c r="I73" s="77">
        <f t="shared" si="124"/>
        <v>9.5973548102457507E-2</v>
      </c>
      <c r="J73" s="78">
        <f t="shared" si="125"/>
        <v>7.0021272546113098E-3</v>
      </c>
      <c r="K73" s="78">
        <f t="shared" si="126"/>
        <v>4.9177016191744103E-4</v>
      </c>
      <c r="L73" s="77">
        <f t="shared" si="127"/>
        <v>0</v>
      </c>
      <c r="M73" s="77">
        <f t="shared" si="128"/>
        <v>0.7702270936318214</v>
      </c>
      <c r="N73" s="39" t="str">
        <f t="shared" si="79"/>
        <v>OK</v>
      </c>
      <c r="Q73" s="28">
        <f t="shared" si="80"/>
        <v>1.0645128842327734E-4</v>
      </c>
      <c r="R73" s="28">
        <f t="shared" si="81"/>
        <v>6.9075380730574223E-5</v>
      </c>
      <c r="S73" s="28">
        <f t="shared" si="82"/>
        <v>8.1761659374599662E-6</v>
      </c>
      <c r="T73" s="28">
        <f t="shared" si="83"/>
        <v>1.5048458198119764E-6</v>
      </c>
      <c r="U73" s="28">
        <f t="shared" si="84"/>
        <v>1.3317008227090178E-3</v>
      </c>
      <c r="V73" s="28">
        <f t="shared" si="85"/>
        <v>9.6509581061058486E-4</v>
      </c>
      <c r="W73" s="28">
        <f t="shared" si="86"/>
        <v>6.0750283523991176E-5</v>
      </c>
      <c r="X73" s="28">
        <f t="shared" si="87"/>
        <v>3.4353225684663955E-6</v>
      </c>
      <c r="Y73" s="28">
        <f t="shared" si="88"/>
        <v>0</v>
      </c>
      <c r="Z73" s="28">
        <f t="shared" si="89"/>
        <v>4.7826832261655614E-3</v>
      </c>
      <c r="AA73" s="28">
        <f t="shared" si="55"/>
        <v>7.3288731464887444E-3</v>
      </c>
      <c r="AC73" s="30">
        <f t="shared" si="90"/>
        <v>3.9105147870344067E-2</v>
      </c>
      <c r="AD73" s="30">
        <f t="shared" si="91"/>
        <v>7.3470005912632405E-2</v>
      </c>
      <c r="AE73" s="30">
        <f t="shared" si="92"/>
        <v>9.0676848011619793E-2</v>
      </c>
      <c r="AF73" s="30">
        <f t="shared" si="93"/>
        <v>2.0727727304534194E-2</v>
      </c>
      <c r="AG73" s="30">
        <f t="shared" si="94"/>
        <v>1.0269303902243829</v>
      </c>
      <c r="AH73" s="30">
        <f t="shared" si="95"/>
        <v>1.5581509263037445</v>
      </c>
      <c r="AI73" s="30">
        <f t="shared" si="96"/>
        <v>0.74860464589715758</v>
      </c>
      <c r="AJ73" s="30">
        <f t="shared" si="97"/>
        <v>5.2575655160015999E-2</v>
      </c>
      <c r="AK73" s="30">
        <f t="shared" si="98"/>
        <v>0</v>
      </c>
      <c r="AL73" s="30">
        <f t="shared" si="99"/>
        <v>14.249201232188696</v>
      </c>
      <c r="AM73" s="30">
        <f t="shared" si="56"/>
        <v>17.859442578873129</v>
      </c>
      <c r="AO73" s="26">
        <v>60</v>
      </c>
      <c r="AP73" s="28">
        <f t="shared" si="57"/>
        <v>7.7183999930127631E-3</v>
      </c>
      <c r="AQ73" s="28">
        <f t="shared" si="58"/>
        <v>5.9705714004787691E-3</v>
      </c>
      <c r="AR73" s="28">
        <f t="shared" si="59"/>
        <v>8.1911122158645163E-4</v>
      </c>
      <c r="AS73" s="28">
        <f t="shared" si="60"/>
        <v>1.8723979059078193E-4</v>
      </c>
      <c r="AT73" s="28">
        <f t="shared" si="61"/>
        <v>0.1094049891183779</v>
      </c>
      <c r="AU73" s="28">
        <f t="shared" si="62"/>
        <v>9.4518569350173637E-2</v>
      </c>
      <c r="AV73" s="28">
        <f t="shared" si="63"/>
        <v>6.8966627882255894E-3</v>
      </c>
      <c r="AW73" s="28">
        <f t="shared" si="64"/>
        <v>4.8436323030578169E-4</v>
      </c>
      <c r="AX73" s="28">
        <f t="shared" si="65"/>
        <v>0</v>
      </c>
      <c r="AY73" s="28">
        <f t="shared" si="66"/>
        <v>0.77400009310724927</v>
      </c>
      <c r="AZ73" s="39" t="str">
        <f t="shared" si="100"/>
        <v>OK</v>
      </c>
      <c r="BC73" s="28">
        <f t="shared" si="101"/>
        <v>1.0280634076935547E-4</v>
      </c>
      <c r="BD73" s="28">
        <f t="shared" si="102"/>
        <v>6.6710203655999606E-5</v>
      </c>
      <c r="BE73" s="28">
        <f t="shared" si="103"/>
        <v>7.8962097500503653E-6</v>
      </c>
      <c r="BF73" s="28">
        <f t="shared" si="104"/>
        <v>1.4533191138257816E-6</v>
      </c>
      <c r="BG73" s="28">
        <f t="shared" si="105"/>
        <v>1.3115119640104518E-3</v>
      </c>
      <c r="BH73" s="28">
        <f t="shared" si="106"/>
        <v>9.5046475938741323E-4</v>
      </c>
      <c r="BI73" s="28">
        <f t="shared" si="107"/>
        <v>5.9835276412342416E-5</v>
      </c>
      <c r="BJ73" s="28">
        <f t="shared" si="108"/>
        <v>3.3835805123208816E-6</v>
      </c>
      <c r="BK73" s="28">
        <f t="shared" si="109"/>
        <v>0</v>
      </c>
      <c r="BL73" s="28">
        <f t="shared" si="110"/>
        <v>4.8061114611012779E-3</v>
      </c>
      <c r="BM73" s="28">
        <f t="shared" si="67"/>
        <v>7.3101731147130374E-3</v>
      </c>
      <c r="BO73" s="30">
        <f t="shared" si="111"/>
        <v>3.7766167205126391E-2</v>
      </c>
      <c r="BP73" s="30">
        <f t="shared" si="112"/>
        <v>7.0954354579037857E-2</v>
      </c>
      <c r="BQ73" s="30">
        <f t="shared" si="113"/>
        <v>8.7572025427314543E-2</v>
      </c>
      <c r="BR73" s="30">
        <f t="shared" si="114"/>
        <v>2.001799910745139E-2</v>
      </c>
      <c r="BS73" s="30">
        <f t="shared" si="115"/>
        <v>1.0113619140411754</v>
      </c>
      <c r="BT73" s="30">
        <f t="shared" si="116"/>
        <v>1.5345290374036578</v>
      </c>
      <c r="BU73" s="30">
        <f t="shared" si="117"/>
        <v>0.73732933103317522</v>
      </c>
      <c r="BV73" s="30">
        <f t="shared" si="118"/>
        <v>5.1783772462842929E-2</v>
      </c>
      <c r="BW73" s="30">
        <f t="shared" si="119"/>
        <v>0</v>
      </c>
      <c r="BX73" s="30">
        <f t="shared" si="120"/>
        <v>14.319001722484112</v>
      </c>
      <c r="BY73" s="30">
        <f t="shared" si="68"/>
        <v>17.870316323743893</v>
      </c>
    </row>
    <row r="74" spans="3:77" ht="15" customHeight="1" x14ac:dyDescent="0.25">
      <c r="C74" s="26">
        <v>61</v>
      </c>
      <c r="D74" s="77">
        <f t="shared" si="129"/>
        <v>7.4447479620579913E-3</v>
      </c>
      <c r="E74" s="77">
        <f t="shared" si="130"/>
        <v>5.7588877625252329E-3</v>
      </c>
      <c r="F74" s="78">
        <f t="shared" si="121"/>
        <v>7.9007004082775885E-4</v>
      </c>
      <c r="G74" s="78">
        <f t="shared" si="122"/>
        <v>1.8060129698885686E-4</v>
      </c>
      <c r="H74" s="77">
        <f t="shared" si="123"/>
        <v>0.10772085513650025</v>
      </c>
      <c r="I74" s="77">
        <f t="shared" si="124"/>
        <v>9.3063590597889781E-2</v>
      </c>
      <c r="J74" s="78">
        <f t="shared" si="125"/>
        <v>6.791198321839869E-3</v>
      </c>
      <c r="K74" s="78">
        <f t="shared" si="126"/>
        <v>4.7695629869412234E-4</v>
      </c>
      <c r="L74" s="77">
        <f t="shared" si="127"/>
        <v>0</v>
      </c>
      <c r="M74" s="77">
        <f t="shared" si="128"/>
        <v>0.77777309258267702</v>
      </c>
      <c r="N74" s="39" t="str">
        <f t="shared" si="79"/>
        <v>OK</v>
      </c>
      <c r="Q74" s="28">
        <f t="shared" si="80"/>
        <v>9.9161393115433592E-5</v>
      </c>
      <c r="R74" s="28">
        <f t="shared" si="81"/>
        <v>6.4345026581424976E-5</v>
      </c>
      <c r="S74" s="28">
        <f t="shared" si="82"/>
        <v>7.6162535626407628E-6</v>
      </c>
      <c r="T74" s="28">
        <f t="shared" si="83"/>
        <v>1.4017924078395871E-6</v>
      </c>
      <c r="U74" s="28">
        <f t="shared" si="84"/>
        <v>1.2913231053118858E-3</v>
      </c>
      <c r="V74" s="28">
        <f t="shared" si="85"/>
        <v>9.3583370816424183E-4</v>
      </c>
      <c r="W74" s="28">
        <f t="shared" si="86"/>
        <v>5.8920269300693655E-5</v>
      </c>
      <c r="X74" s="28">
        <f t="shared" si="87"/>
        <v>3.3318384561753682E-6</v>
      </c>
      <c r="Y74" s="28">
        <f t="shared" si="88"/>
        <v>0</v>
      </c>
      <c r="Z74" s="28">
        <f t="shared" si="89"/>
        <v>4.8295396960369935E-3</v>
      </c>
      <c r="AA74" s="28">
        <f t="shared" si="55"/>
        <v>7.2914730829373286E-3</v>
      </c>
      <c r="AC74" s="30">
        <f t="shared" si="90"/>
        <v>3.6427186539908715E-2</v>
      </c>
      <c r="AD74" s="30">
        <f t="shared" si="91"/>
        <v>6.8438703245443308E-2</v>
      </c>
      <c r="AE74" s="30">
        <f t="shared" si="92"/>
        <v>8.4467202843009292E-2</v>
      </c>
      <c r="AF74" s="30">
        <f t="shared" si="93"/>
        <v>1.9308270910368582E-2</v>
      </c>
      <c r="AG74" s="30">
        <f t="shared" si="94"/>
        <v>0.99579343785796759</v>
      </c>
      <c r="AH74" s="30">
        <f t="shared" si="95"/>
        <v>1.5109071485035712</v>
      </c>
      <c r="AI74" s="30">
        <f t="shared" si="96"/>
        <v>0.72605401616919285</v>
      </c>
      <c r="AJ74" s="30">
        <f t="shared" si="97"/>
        <v>5.0991889765669852E-2</v>
      </c>
      <c r="AK74" s="30">
        <f t="shared" si="98"/>
        <v>0</v>
      </c>
      <c r="AL74" s="30">
        <f t="shared" si="99"/>
        <v>14.388802212779526</v>
      </c>
      <c r="AM74" s="30">
        <f t="shared" si="56"/>
        <v>17.881190068614657</v>
      </c>
      <c r="AO74" s="26">
        <v>61</v>
      </c>
      <c r="AP74" s="28">
        <f t="shared" si="57"/>
        <v>7.1898359077252685E-3</v>
      </c>
      <c r="AQ74" s="28">
        <f t="shared" si="58"/>
        <v>5.5617004409800885E-3</v>
      </c>
      <c r="AR74" s="28">
        <f t="shared" si="59"/>
        <v>7.6301763043044716E-4</v>
      </c>
      <c r="AS74" s="28">
        <f t="shared" si="60"/>
        <v>1.744174143557291E-4</v>
      </c>
      <c r="AT74" s="28">
        <f t="shared" si="61"/>
        <v>0.10607765129225866</v>
      </c>
      <c r="AU74" s="28">
        <f t="shared" si="62"/>
        <v>9.1643972738046392E-2</v>
      </c>
      <c r="AV74" s="28">
        <f t="shared" si="63"/>
        <v>6.6882423568246528E-3</v>
      </c>
      <c r="AW74" s="28">
        <f t="shared" si="64"/>
        <v>4.6972554299019593E-4</v>
      </c>
      <c r="AX74" s="28">
        <f t="shared" si="65"/>
        <v>0</v>
      </c>
      <c r="AY74" s="28">
        <f t="shared" si="66"/>
        <v>0.78143143667638948</v>
      </c>
      <c r="AZ74" s="39" t="str">
        <f t="shared" si="100"/>
        <v>OK</v>
      </c>
      <c r="BC74" s="28">
        <f t="shared" si="101"/>
        <v>9.5766055280173645E-5</v>
      </c>
      <c r="BD74" s="28">
        <f t="shared" si="102"/>
        <v>6.2141819300861706E-5</v>
      </c>
      <c r="BE74" s="28">
        <f t="shared" si="103"/>
        <v>7.3554690670653095E-6</v>
      </c>
      <c r="BF74" s="28">
        <f t="shared" si="104"/>
        <v>1.353794304444879E-6</v>
      </c>
      <c r="BG74" s="28">
        <f t="shared" si="105"/>
        <v>1.2716249039922093E-3</v>
      </c>
      <c r="BH74" s="28">
        <f t="shared" si="106"/>
        <v>9.2155824084755799E-4</v>
      </c>
      <c r="BI74" s="28">
        <f t="shared" si="107"/>
        <v>5.802702588512427E-5</v>
      </c>
      <c r="BJ74" s="28">
        <f t="shared" si="108"/>
        <v>3.28132709908141E-6</v>
      </c>
      <c r="BK74" s="28">
        <f t="shared" si="109"/>
        <v>0</v>
      </c>
      <c r="BL74" s="28">
        <f t="shared" si="110"/>
        <v>4.8522559846188957E-3</v>
      </c>
      <c r="BM74" s="28">
        <f t="shared" si="67"/>
        <v>7.2733646203954148E-3</v>
      </c>
      <c r="BO74" s="30">
        <f t="shared" si="111"/>
        <v>3.5179900667804791E-2</v>
      </c>
      <c r="BP74" s="30">
        <f t="shared" si="112"/>
        <v>6.6095326340130184E-2</v>
      </c>
      <c r="BQ74" s="30">
        <f t="shared" si="113"/>
        <v>8.1575001749004991E-2</v>
      </c>
      <c r="BR74" s="30">
        <f t="shared" si="114"/>
        <v>1.8647145640788038E-2</v>
      </c>
      <c r="BS74" s="30">
        <f t="shared" si="115"/>
        <v>0.98060332817043028</v>
      </c>
      <c r="BT74" s="30">
        <f t="shared" si="116"/>
        <v>1.487859351198517</v>
      </c>
      <c r="BU74" s="30">
        <f t="shared" si="117"/>
        <v>0.71504688777368153</v>
      </c>
      <c r="BV74" s="30">
        <f t="shared" si="118"/>
        <v>5.0218842216478009E-2</v>
      </c>
      <c r="BW74" s="30">
        <f t="shared" si="119"/>
        <v>0</v>
      </c>
      <c r="BX74" s="30">
        <f t="shared" si="120"/>
        <v>14.456481578513205</v>
      </c>
      <c r="BY74" s="30">
        <f t="shared" si="68"/>
        <v>17.89170736227004</v>
      </c>
    </row>
    <row r="75" spans="3:77" ht="15" customHeight="1" x14ac:dyDescent="0.25">
      <c r="C75" s="26">
        <v>62</v>
      </c>
      <c r="D75" s="77">
        <f t="shared" si="129"/>
        <v>6.934923853392545E-3</v>
      </c>
      <c r="E75" s="77">
        <f t="shared" si="130"/>
        <v>5.3645131194349441E-3</v>
      </c>
      <c r="F75" s="78">
        <f t="shared" si="121"/>
        <v>7.3596522003313548E-4</v>
      </c>
      <c r="G75" s="78">
        <f t="shared" si="122"/>
        <v>1.6823353172260133E-4</v>
      </c>
      <c r="H75" s="77">
        <f t="shared" si="123"/>
        <v>0.10443444744801708</v>
      </c>
      <c r="I75" s="77">
        <f t="shared" si="124"/>
        <v>9.0224354878203017E-2</v>
      </c>
      <c r="J75" s="78">
        <f t="shared" si="125"/>
        <v>6.5852863918094365E-3</v>
      </c>
      <c r="K75" s="78">
        <f t="shared" si="126"/>
        <v>4.6249478728626947E-4</v>
      </c>
      <c r="L75" s="77">
        <f t="shared" si="127"/>
        <v>0</v>
      </c>
      <c r="M75" s="77">
        <f t="shared" si="128"/>
        <v>0.78508978077010183</v>
      </c>
      <c r="N75" s="39" t="str">
        <f t="shared" si="79"/>
        <v>OK</v>
      </c>
      <c r="Q75" s="28">
        <f t="shared" si="80"/>
        <v>9.2370717444913698E-5</v>
      </c>
      <c r="R75" s="28">
        <f t="shared" si="81"/>
        <v>5.9938612020298435E-5</v>
      </c>
      <c r="S75" s="28">
        <f t="shared" si="82"/>
        <v>7.0946845714898562E-6</v>
      </c>
      <c r="T75" s="28">
        <f t="shared" si="83"/>
        <v>1.3057962010501703E-6</v>
      </c>
      <c r="U75" s="28">
        <f t="shared" si="84"/>
        <v>1.2519267026725332E-3</v>
      </c>
      <c r="V75" s="28">
        <f t="shared" si="85"/>
        <v>9.0728277353087426E-4</v>
      </c>
      <c r="W75" s="28">
        <f t="shared" si="86"/>
        <v>5.7133782469554878E-5</v>
      </c>
      <c r="X75" s="28">
        <f t="shared" si="87"/>
        <v>3.230815741987451E-6</v>
      </c>
      <c r="Y75" s="28">
        <f t="shared" si="88"/>
        <v>0</v>
      </c>
      <c r="Z75" s="28">
        <f t="shared" si="89"/>
        <v>4.874972273200797E-3</v>
      </c>
      <c r="AA75" s="28">
        <f t="shared" si="55"/>
        <v>7.2552561578534992E-3</v>
      </c>
      <c r="AC75" s="30">
        <f t="shared" si="90"/>
        <v>3.3932614795700859E-2</v>
      </c>
      <c r="AD75" s="30">
        <f t="shared" si="91"/>
        <v>6.3751949434817073E-2</v>
      </c>
      <c r="AE75" s="30">
        <f t="shared" si="92"/>
        <v>7.8682800655000704E-2</v>
      </c>
      <c r="AF75" s="30">
        <f t="shared" si="93"/>
        <v>1.798602037120749E-2</v>
      </c>
      <c r="AG75" s="30">
        <f t="shared" si="94"/>
        <v>0.96541321848289308</v>
      </c>
      <c r="AH75" s="30">
        <f t="shared" si="95"/>
        <v>1.464811553893463</v>
      </c>
      <c r="AI75" s="30">
        <f t="shared" si="96"/>
        <v>0.7040397593781702</v>
      </c>
      <c r="AJ75" s="30">
        <f t="shared" si="97"/>
        <v>4.9445794667286158E-2</v>
      </c>
      <c r="AK75" s="30">
        <f t="shared" si="98"/>
        <v>0</v>
      </c>
      <c r="AL75" s="30">
        <f t="shared" si="99"/>
        <v>14.524160944246884</v>
      </c>
      <c r="AM75" s="30">
        <f t="shared" si="56"/>
        <v>17.902224655925423</v>
      </c>
      <c r="AO75" s="26">
        <v>62</v>
      </c>
      <c r="AP75" s="28">
        <f t="shared" si="57"/>
        <v>6.6974684425285588E-3</v>
      </c>
      <c r="AQ75" s="28">
        <f t="shared" si="58"/>
        <v>5.1808293914243604E-3</v>
      </c>
      <c r="AR75" s="28">
        <f t="shared" si="59"/>
        <v>7.1076538692767461E-4</v>
      </c>
      <c r="AS75" s="28">
        <f t="shared" si="60"/>
        <v>1.6247312782476369E-4</v>
      </c>
      <c r="AT75" s="28">
        <f t="shared" si="61"/>
        <v>0.10283198237358149</v>
      </c>
      <c r="AU75" s="28">
        <f t="shared" si="62"/>
        <v>8.8839932581836034E-2</v>
      </c>
      <c r="AV75" s="28">
        <f t="shared" si="63"/>
        <v>6.4848326040935749E-3</v>
      </c>
      <c r="AW75" s="28">
        <f t="shared" si="64"/>
        <v>4.554397633408368E-4</v>
      </c>
      <c r="AX75" s="28">
        <f t="shared" si="65"/>
        <v>0</v>
      </c>
      <c r="AY75" s="28">
        <f t="shared" si="66"/>
        <v>0.78863627632844358</v>
      </c>
      <c r="AZ75" s="39" t="str">
        <f t="shared" si="100"/>
        <v>OK</v>
      </c>
      <c r="BC75" s="28">
        <f t="shared" si="101"/>
        <v>8.9207895887478259E-5</v>
      </c>
      <c r="BD75" s="28">
        <f t="shared" si="102"/>
        <v>5.7886282673245204E-5</v>
      </c>
      <c r="BE75" s="28">
        <f t="shared" si="103"/>
        <v>6.851758870287042E-6</v>
      </c>
      <c r="BF75" s="28">
        <f t="shared" si="104"/>
        <v>1.261085057859562E-6</v>
      </c>
      <c r="BG75" s="28">
        <f t="shared" si="105"/>
        <v>1.2327168646755003E-3</v>
      </c>
      <c r="BH75" s="28">
        <f t="shared" si="106"/>
        <v>8.9336122759705813E-4</v>
      </c>
      <c r="BI75" s="28">
        <f t="shared" si="107"/>
        <v>5.6262247882579403E-5</v>
      </c>
      <c r="BJ75" s="28">
        <f t="shared" si="108"/>
        <v>3.1815319812844496E-6</v>
      </c>
      <c r="BK75" s="28">
        <f t="shared" si="109"/>
        <v>0</v>
      </c>
      <c r="BL75" s="28">
        <f t="shared" si="110"/>
        <v>4.8969940443885293E-3</v>
      </c>
      <c r="BM75" s="28">
        <f t="shared" si="67"/>
        <v>7.2377229390138218E-3</v>
      </c>
      <c r="BO75" s="30">
        <f t="shared" si="111"/>
        <v>3.277074436159929E-2</v>
      </c>
      <c r="BP75" s="30">
        <f t="shared" si="112"/>
        <v>6.1569049425176894E-2</v>
      </c>
      <c r="BQ75" s="30">
        <f t="shared" si="113"/>
        <v>7.5988660509781619E-2</v>
      </c>
      <c r="BR75" s="30">
        <f t="shared" si="114"/>
        <v>1.7370169649939111E-2</v>
      </c>
      <c r="BS75" s="30">
        <f t="shared" si="115"/>
        <v>0.95059970624798273</v>
      </c>
      <c r="BT75" s="30">
        <f t="shared" si="116"/>
        <v>1.4423351640326141</v>
      </c>
      <c r="BU75" s="30">
        <f t="shared" si="117"/>
        <v>0.69330014133816131</v>
      </c>
      <c r="BV75" s="30">
        <f t="shared" si="118"/>
        <v>4.8691534781622345E-2</v>
      </c>
      <c r="BW75" s="30">
        <f t="shared" si="119"/>
        <v>0</v>
      </c>
      <c r="BX75" s="30">
        <f t="shared" si="120"/>
        <v>14.589771112076207</v>
      </c>
      <c r="BY75" s="30">
        <f t="shared" si="68"/>
        <v>17.912396282423085</v>
      </c>
    </row>
    <row r="76" spans="3:77" ht="15" customHeight="1" x14ac:dyDescent="0.25">
      <c r="C76" s="26">
        <v>63</v>
      </c>
      <c r="D76" s="77">
        <f t="shared" si="129"/>
        <v>6.4600130316645734E-3</v>
      </c>
      <c r="E76" s="77">
        <f t="shared" si="130"/>
        <v>4.9971456634137768E-3</v>
      </c>
      <c r="F76" s="78">
        <f t="shared" si="121"/>
        <v>6.8556555382221374E-4</v>
      </c>
      <c r="G76" s="78">
        <f t="shared" si="122"/>
        <v>1.5671272392692604E-4</v>
      </c>
      <c r="H76" s="77">
        <f t="shared" si="123"/>
        <v>0.10122951729914591</v>
      </c>
      <c r="I76" s="77">
        <f t="shared" si="124"/>
        <v>8.7455510285469037E-2</v>
      </c>
      <c r="J76" s="78">
        <f t="shared" si="125"/>
        <v>6.3843788163777133E-3</v>
      </c>
      <c r="K76" s="78">
        <f t="shared" si="126"/>
        <v>4.4838473939540414E-4</v>
      </c>
      <c r="L76" s="77">
        <f t="shared" si="127"/>
        <v>0</v>
      </c>
      <c r="M76" s="77">
        <f t="shared" si="128"/>
        <v>0.79218277188678532</v>
      </c>
      <c r="N76" s="39" t="str">
        <f t="shared" si="79"/>
        <v>OK</v>
      </c>
      <c r="Q76" s="28">
        <f t="shared" si="80"/>
        <v>8.6045074330042833E-5</v>
      </c>
      <c r="R76" s="28">
        <f t="shared" si="81"/>
        <v>5.5833953326191981E-5</v>
      </c>
      <c r="S76" s="28">
        <f t="shared" si="82"/>
        <v>6.6088331690842286E-6</v>
      </c>
      <c r="T76" s="28">
        <f t="shared" si="83"/>
        <v>1.2163739146689537E-6</v>
      </c>
      <c r="U76" s="28">
        <f t="shared" si="84"/>
        <v>1.2135070266784675E-3</v>
      </c>
      <c r="V76" s="28">
        <f t="shared" si="85"/>
        <v>8.79439681663242E-4</v>
      </c>
      <c r="W76" s="28">
        <f t="shared" si="86"/>
        <v>5.5390713295603921E-5</v>
      </c>
      <c r="X76" s="28">
        <f t="shared" si="87"/>
        <v>3.1322482205814473E-6</v>
      </c>
      <c r="Y76" s="28">
        <f t="shared" si="88"/>
        <v>0</v>
      </c>
      <c r="Z76" s="28">
        <f t="shared" si="89"/>
        <v>4.9190158155762607E-3</v>
      </c>
      <c r="AA76" s="28">
        <f t="shared" si="55"/>
        <v>7.2201897201741435E-3</v>
      </c>
      <c r="AC76" s="30">
        <f t="shared" si="90"/>
        <v>3.160887392749772E-2</v>
      </c>
      <c r="AD76" s="30">
        <f t="shared" si="91"/>
        <v>5.9386149415536708E-2</v>
      </c>
      <c r="AE76" s="30">
        <f t="shared" si="92"/>
        <v>7.3294520364562535E-2</v>
      </c>
      <c r="AF76" s="30">
        <f t="shared" si="93"/>
        <v>1.6754318928670731E-2</v>
      </c>
      <c r="AG76" s="30">
        <f t="shared" si="94"/>
        <v>0.93578619401307261</v>
      </c>
      <c r="AH76" s="30">
        <f t="shared" si="95"/>
        <v>1.419858774171765</v>
      </c>
      <c r="AI76" s="30">
        <f t="shared" si="96"/>
        <v>0.68256052329815253</v>
      </c>
      <c r="AJ76" s="30">
        <f t="shared" si="97"/>
        <v>4.7937274895958532E-2</v>
      </c>
      <c r="AK76" s="30">
        <f t="shared" si="98"/>
        <v>0</v>
      </c>
      <c r="AL76" s="30">
        <f t="shared" si="99"/>
        <v>14.655381279905528</v>
      </c>
      <c r="AM76" s="30">
        <f t="shared" si="56"/>
        <v>17.922567908920744</v>
      </c>
      <c r="AO76" s="26">
        <v>63</v>
      </c>
      <c r="AP76" s="28">
        <f t="shared" si="57"/>
        <v>6.2388188151094488E-3</v>
      </c>
      <c r="AQ76" s="28">
        <f t="shared" si="58"/>
        <v>4.8260407887621799E-3</v>
      </c>
      <c r="AR76" s="28">
        <f t="shared" si="59"/>
        <v>6.620914315825856E-4</v>
      </c>
      <c r="AS76" s="28">
        <f t="shared" si="60"/>
        <v>1.5134679849870689E-4</v>
      </c>
      <c r="AT76" s="28">
        <f t="shared" si="61"/>
        <v>9.9667521062408795E-2</v>
      </c>
      <c r="AU76" s="28">
        <f t="shared" si="62"/>
        <v>8.6106050349350385E-2</v>
      </c>
      <c r="AV76" s="28">
        <f t="shared" si="63"/>
        <v>6.2864155070941168E-3</v>
      </c>
      <c r="AW76" s="28">
        <f t="shared" si="64"/>
        <v>4.4150462557904403E-4</v>
      </c>
      <c r="AX76" s="28">
        <f t="shared" si="65"/>
        <v>0</v>
      </c>
      <c r="AY76" s="28">
        <f t="shared" si="66"/>
        <v>0.79562021062161559</v>
      </c>
      <c r="AZ76" s="39" t="str">
        <f t="shared" si="100"/>
        <v>OK</v>
      </c>
      <c r="BC76" s="28">
        <f t="shared" si="101"/>
        <v>8.309884609310737E-5</v>
      </c>
      <c r="BD76" s="28">
        <f t="shared" si="102"/>
        <v>5.3922169634328417E-5</v>
      </c>
      <c r="BE76" s="28">
        <f t="shared" si="103"/>
        <v>6.3825432733806541E-6</v>
      </c>
      <c r="BF76" s="28">
        <f t="shared" si="104"/>
        <v>1.1747246372178891E-6</v>
      </c>
      <c r="BG76" s="28">
        <f t="shared" si="105"/>
        <v>1.1947823161444404E-3</v>
      </c>
      <c r="BH76" s="28">
        <f t="shared" si="106"/>
        <v>8.6586971205511009E-4</v>
      </c>
      <c r="BI76" s="28">
        <f t="shared" si="107"/>
        <v>5.4540786038139752E-5</v>
      </c>
      <c r="BJ76" s="28">
        <f t="shared" si="108"/>
        <v>3.0841863166733221E-6</v>
      </c>
      <c r="BK76" s="28">
        <f t="shared" si="109"/>
        <v>0</v>
      </c>
      <c r="BL76" s="28">
        <f t="shared" si="110"/>
        <v>4.9403604043527019E-3</v>
      </c>
      <c r="BM76" s="28">
        <f t="shared" si="67"/>
        <v>7.2032156885451001E-3</v>
      </c>
      <c r="BO76" s="30">
        <f t="shared" si="111"/>
        <v>3.0526569593077365E-2</v>
      </c>
      <c r="BP76" s="30">
        <f t="shared" si="112"/>
        <v>5.7352736676304132E-2</v>
      </c>
      <c r="BQ76" s="30">
        <f t="shared" si="113"/>
        <v>7.0784877747689129E-2</v>
      </c>
      <c r="BR76" s="30">
        <f t="shared" si="114"/>
        <v>1.6180642307404364E-2</v>
      </c>
      <c r="BS76" s="30">
        <f t="shared" si="115"/>
        <v>0.92134678392362734</v>
      </c>
      <c r="BT76" s="30">
        <f t="shared" si="116"/>
        <v>1.3979500056512102</v>
      </c>
      <c r="BU76" s="30">
        <f t="shared" si="117"/>
        <v>0.67208716487570108</v>
      </c>
      <c r="BV76" s="30">
        <f t="shared" si="118"/>
        <v>4.7201714832574009E-2</v>
      </c>
      <c r="BW76" s="30">
        <f t="shared" si="119"/>
        <v>0</v>
      </c>
      <c r="BX76" s="30">
        <f t="shared" si="120"/>
        <v>14.718973896499888</v>
      </c>
      <c r="BY76" s="30">
        <f t="shared" si="68"/>
        <v>17.932404392107475</v>
      </c>
    </row>
    <row r="77" spans="3:77" ht="15" customHeight="1" x14ac:dyDescent="0.25">
      <c r="C77" s="26">
        <v>64</v>
      </c>
      <c r="D77" s="77">
        <f t="shared" si="129"/>
        <v>6.0176245985543242E-3</v>
      </c>
      <c r="E77" s="77">
        <f t="shared" si="130"/>
        <v>4.654935914110583E-3</v>
      </c>
      <c r="F77" s="78">
        <f t="shared" si="121"/>
        <v>6.3861730934295746E-4</v>
      </c>
      <c r="G77" s="78">
        <f t="shared" si="122"/>
        <v>1.4598087307048777E-4</v>
      </c>
      <c r="H77" s="77">
        <f t="shared" si="123"/>
        <v>9.8105524825671683E-2</v>
      </c>
      <c r="I77" s="77">
        <f t="shared" si="124"/>
        <v>8.4756590413231733E-2</v>
      </c>
      <c r="J77" s="78">
        <f t="shared" si="125"/>
        <v>6.1884521978105194E-3</v>
      </c>
      <c r="K77" s="78">
        <f t="shared" si="126"/>
        <v>4.3462451176268392E-4</v>
      </c>
      <c r="L77" s="77">
        <f t="shared" si="127"/>
        <v>0</v>
      </c>
      <c r="M77" s="77">
        <f t="shared" si="128"/>
        <v>0.79905764935644585</v>
      </c>
      <c r="N77" s="39" t="str">
        <f t="shared" ref="N77:N108" si="131">IF(AND(SUM(D77:M77)-p_num_pats&lt;0.0000000001,SUM(D77:M77)-p_num_pats&gt;-0.0000000001),"OK","ERROR")</f>
        <v>OK</v>
      </c>
      <c r="Q77" s="28">
        <f t="shared" ref="Q77:Q108" si="132">D77*p_u_on1LTx_Tx1_noAE*cont.CycleProp</f>
        <v>8.0152617856171893E-5</v>
      </c>
      <c r="R77" s="28">
        <f t="shared" ref="R77:R108" si="133">E77*p_u_on1LTx_Tx1_AE*cont.CycleProp</f>
        <v>5.2010385942464848E-5</v>
      </c>
      <c r="S77" s="28">
        <f t="shared" ref="S77:S108" si="134">F77*p_u_withdrawn1L_AE*cont.CycleProp</f>
        <v>6.1562533776770796E-6</v>
      </c>
      <c r="T77" s="28">
        <f t="shared" ref="T77:T108" si="135">G77*p_u_withdrawn1L_other*cont.CycleProp</f>
        <v>1.1330753597668249E-6</v>
      </c>
      <c r="U77" s="28">
        <f t="shared" ref="U77:U108" si="136">H77*p_u_on2LTx_noAE*cont.CycleProp</f>
        <v>1.176057605610413E-3</v>
      </c>
      <c r="V77" s="28">
        <f t="shared" ref="V77:V108" si="137">I77*p_u_on2LTx_AE*cont.CycleProp</f>
        <v>8.5229974244697808E-4</v>
      </c>
      <c r="W77" s="28">
        <f t="shared" ref="W77:W108" si="138">J77*p_u_withdrawn2L_AE*cont.CycleProp</f>
        <v>5.3690858780675576E-5</v>
      </c>
      <c r="X77" s="28">
        <f t="shared" ref="X77:X108" si="139">K77*p_u_withdrawn2L_other*cont.CycleProp</f>
        <v>3.0361244127651965E-6</v>
      </c>
      <c r="Y77" s="28">
        <f t="shared" ref="Y77:Y108" si="140">L77*p_u_3L*cont.CycleProp</f>
        <v>0</v>
      </c>
      <c r="Z77" s="28">
        <f t="shared" ref="Z77:Z108" si="141">M77*p_u_discontinuation*cont.CycleProp</f>
        <v>4.9617049931291422E-3</v>
      </c>
      <c r="AA77" s="28">
        <f t="shared" si="55"/>
        <v>7.1862416569160549E-3</v>
      </c>
      <c r="AC77" s="30">
        <f t="shared" ref="AC77:AC108" si="142">D77*(p_c_cycle_tx_tx1+p_c_cycle_comed_tx1)</f>
        <v>2.9444265258657006E-2</v>
      </c>
      <c r="AD77" s="30">
        <f t="shared" ref="AD77:AD108" si="143">E77*(p_c_cycle_tx_tx1+p_c_cycle_comed_tx1+p_c_cycle_ae)</f>
        <v>5.5319323937071549E-2</v>
      </c>
      <c r="AE77" s="30">
        <f t="shared" ref="AE77:AE108" si="144">F77*p_c_cycle_withd_AE</f>
        <v>6.8275235130815709E-2</v>
      </c>
      <c r="AF77" s="30">
        <f t="shared" ref="AF77:AF108" si="145">G77*p_c_cycle_withd_other</f>
        <v>1.5606965686138001E-2</v>
      </c>
      <c r="AG77" s="30">
        <f t="shared" ref="AG77:AG108" si="146">H77*p_c_cycle_2Ltx_tx1arm</f>
        <v>0.90690737383418207</v>
      </c>
      <c r="AH77" s="30">
        <f t="shared" ref="AH77:AH108" si="147">I77*(p_c_cycle_2Ltx_tx1arm+p_c_cycle_ae)</f>
        <v>1.3760412371306554</v>
      </c>
      <c r="AI77" s="30">
        <f t="shared" ref="AI77:AI108" si="148">J77*p_c_cycle_withd_AE</f>
        <v>0.66161380645324952</v>
      </c>
      <c r="AJ77" s="30">
        <f t="shared" ref="AJ77:AJ108" si="149">K77*p_c_cycle_withd_other</f>
        <v>4.6466154769189486E-2</v>
      </c>
      <c r="AK77" s="30">
        <f t="shared" ref="AK77:AK108" si="150">L77*p_c_cycle_3Ltx_tx1modelarm</f>
        <v>0</v>
      </c>
      <c r="AL77" s="30">
        <f t="shared" ref="AL77:AL108" si="151">M77*p_c_cycle_discontinued</f>
        <v>14.782566513094249</v>
      </c>
      <c r="AM77" s="30">
        <f t="shared" si="56"/>
        <v>17.942240875294207</v>
      </c>
      <c r="AO77" s="26">
        <v>64</v>
      </c>
      <c r="AP77" s="28">
        <f t="shared" si="57"/>
        <v>5.8115779927540431E-3</v>
      </c>
      <c r="AQ77" s="28">
        <f t="shared" si="58"/>
        <v>4.4955484798145425E-3</v>
      </c>
      <c r="AR77" s="28">
        <f t="shared" si="59"/>
        <v>6.1675071948837654E-4</v>
      </c>
      <c r="AS77" s="28">
        <f t="shared" si="60"/>
        <v>1.4098241181466901E-4</v>
      </c>
      <c r="AT77" s="28">
        <f t="shared" si="61"/>
        <v>9.6583657528118649E-2</v>
      </c>
      <c r="AU77" s="28">
        <f t="shared" si="62"/>
        <v>8.3441799187852744E-2</v>
      </c>
      <c r="AV77" s="28">
        <f t="shared" si="63"/>
        <v>6.0929628652313435E-3</v>
      </c>
      <c r="AW77" s="28">
        <f t="shared" si="64"/>
        <v>4.2791814913368078E-4</v>
      </c>
      <c r="AX77" s="28">
        <f t="shared" si="65"/>
        <v>0</v>
      </c>
      <c r="AY77" s="28">
        <f t="shared" si="66"/>
        <v>0.80238880266579282</v>
      </c>
      <c r="AZ77" s="39" t="str">
        <f t="shared" ref="AZ77:AZ108" si="152">IF(AND(SUM(AP77:AY77)-p_num_pats&lt;0.0000000001,SUM(AP77:AY77)-p_num_pats&gt;-0.0000000001),"OK","ERROR")</f>
        <v>OK</v>
      </c>
      <c r="BC77" s="28">
        <f t="shared" ref="BC77:BC108" si="153">AP77*p_u_on1LTx_Tx1_noAE*cont.CycleProp</f>
        <v>7.7408150403144191E-5</v>
      </c>
      <c r="BD77" s="28">
        <f t="shared" ref="BD77:BD108" si="154">AQ77*p_u_on1LTx_Tx1_AE*cont.CycleProp</f>
        <v>5.022952319267117E-5</v>
      </c>
      <c r="BE77" s="28">
        <f t="shared" ref="BE77:BE108" si="155">AR77*p_u_withdrawn1L_AE*cont.CycleProp</f>
        <v>5.9454600501535211E-6</v>
      </c>
      <c r="BF77" s="28">
        <f t="shared" ref="BF77:BF108" si="156">AS77*p_u_withdrawn1L_other*cont.CycleProp</f>
        <v>1.0942782682945561E-6</v>
      </c>
      <c r="BG77" s="28">
        <f t="shared" ref="BG77:BG108" si="157">AT77*p_u_on2LTx_noAE*cont.CycleProp</f>
        <v>1.1578139479448801E-3</v>
      </c>
      <c r="BH77" s="28">
        <f t="shared" ref="BH77:BH108" si="158">AU77*p_u_on2LTx_AE*cont.CycleProp</f>
        <v>8.3907839626848541E-4</v>
      </c>
      <c r="BI77" s="28">
        <f t="shared" ref="BI77:BI108" si="159">AV77*p_u_withdrawn2L_AE*cont.CycleProp</f>
        <v>5.2862395684138547E-5</v>
      </c>
      <c r="BJ77" s="28">
        <f t="shared" ref="BJ77:BJ108" si="160">AW77*p_u_withdrawn2L_other*cont.CycleProp</f>
        <v>2.9892762697182383E-6</v>
      </c>
      <c r="BK77" s="28">
        <f t="shared" ref="BK77:BK108" si="161">AX77*p_u_3L*cont.CycleProp</f>
        <v>0</v>
      </c>
      <c r="BL77" s="28">
        <f t="shared" ref="BL77:BL108" si="162">AY77*p_u_discontinuation*cont.CycleProp</f>
        <v>4.9823896083395439E-3</v>
      </c>
      <c r="BM77" s="28">
        <f t="shared" si="67"/>
        <v>7.1698110364210293E-3</v>
      </c>
      <c r="BO77" s="30">
        <f t="shared" ref="BO77:BO108" si="163">AP77*(p_c_cycle_tx_tx1+p_c_cycle_comed_tx1)</f>
        <v>2.8436078254388427E-2</v>
      </c>
      <c r="BP77" s="30">
        <f t="shared" ref="BP77:BP108" si="164">AQ77*(p_c_cycle_tx_tx1+p_c_cycle_comed_tx1+p_c_cycle_ae)</f>
        <v>5.3425161423986539E-2</v>
      </c>
      <c r="BQ77" s="30">
        <f t="shared" ref="BQ77:BQ108" si="165">AR77*p_c_cycle_withd_AE</f>
        <v>6.5937455459032859E-2</v>
      </c>
      <c r="BR77" s="30">
        <f t="shared" ref="BR77:BR108" si="166">AS77*p_c_cycle_withd_other</f>
        <v>1.507257503849894E-2</v>
      </c>
      <c r="BS77" s="30">
        <f t="shared" ref="BS77:BS108" si="167">AT77*p_c_cycle_2Ltx_tx1arm</f>
        <v>0.89283892379938046</v>
      </c>
      <c r="BT77" s="30">
        <f t="shared" ref="BT77:BT108" si="168">AU77*(p_c_cycle_2Ltx_tx1arm+p_c_cycle_ae)</f>
        <v>1.3546953224882869</v>
      </c>
      <c r="BU77" s="30">
        <f t="shared" ref="BU77:BU108" si="169">AV77*p_c_cycle_withd_AE</f>
        <v>0.6514049434316137</v>
      </c>
      <c r="BV77" s="30">
        <f t="shared" ref="BV77:BV108" si="170">AW77*p_c_cycle_withd_other</f>
        <v>4.5749170624430249E-2</v>
      </c>
      <c r="BW77" s="30">
        <f t="shared" ref="BW77:BW108" si="171">AX77*p_c_cycle_3Ltx_tx1modelarm</f>
        <v>0</v>
      </c>
      <c r="BX77" s="30">
        <f t="shared" ref="BX77:BX108" si="172">AY77*p_c_cycle_discontinued</f>
        <v>14.844192849317167</v>
      </c>
      <c r="BY77" s="30">
        <f t="shared" si="68"/>
        <v>17.951752479836784</v>
      </c>
    </row>
    <row r="78" spans="3:77" ht="15" customHeight="1" x14ac:dyDescent="0.25">
      <c r="C78" s="26">
        <v>65</v>
      </c>
      <c r="D78" s="77">
        <f t="shared" si="129"/>
        <v>5.605531386953762E-3</v>
      </c>
      <c r="E78" s="77">
        <f t="shared" si="130"/>
        <v>4.336161045518502E-3</v>
      </c>
      <c r="F78" s="78">
        <f t="shared" ref="F78:F109" si="173">SUM(D77:E77)*p_prob_withdAE_Tx1arm_1L</f>
        <v>5.9488412963379562E-4</v>
      </c>
      <c r="G78" s="78">
        <f t="shared" ref="G78:G109" si="174">SUM(D77:E77)*p_prob_withdother_Tx1arm_1L</f>
        <v>1.3598395055885025E-4</v>
      </c>
      <c r="H78" s="77">
        <f t="shared" ref="H78:H109" si="175">(SUM(F77:G77)*(1-p_prob_discontafter1L)+SUM(H77:I77)*(1-p_prob_withdAE_Tx1arm_2L-p_prob_withdother_Tx1arm_2L))*(1-p_prob_AE_Tx1arm_2L)</f>
        <v>9.5061790230565602E-2</v>
      </c>
      <c r="I78" s="77">
        <f t="shared" ref="I78:I109" si="176">(SUM(F77:G77)*(1-p_prob_discontafter1L)+SUM(H77:I77)*(1-p_prob_withdAE_Tx1arm_2L-p_prob_withdother_Tx1arm_2L))*p_prob_AE_Tx1arm_2L</f>
        <v>8.2127007962473741E-2</v>
      </c>
      <c r="J78" s="78">
        <f t="shared" ref="J78:J109" si="177">SUM(H77:I77)*p_prob_withdAE_Tx1arm_2L</f>
        <v>5.9974735326521677E-3</v>
      </c>
      <c r="K78" s="78">
        <f t="shared" ref="K78:K109" si="178">SUM(H77:I77)*p_prob_withdother_Tx1arm_2L</f>
        <v>4.2121178650467769E-4</v>
      </c>
      <c r="L78" s="77">
        <f t="shared" ref="L78:L109" si="179">IF(cont.PatPathway="Discontinuation",0,SUM(J77:K77)*(1-p_prob_discontafter2L)+L77)</f>
        <v>0</v>
      </c>
      <c r="M78" s="77">
        <f t="shared" ref="M78:M109" si="180">IF(cont.PatPathway="Discontinuation",SUM(F77:G77)*p_prob_discontafter1L+SUM(J77:K77)+M77,SUM(F77:G77)*p_prob_discontafter1L+SUM(J77:K77)*p_prob_discontafter2L+M77)</f>
        <v>0.80571995597513968</v>
      </c>
      <c r="N78" s="39" t="str">
        <f t="shared" si="131"/>
        <v>OK</v>
      </c>
      <c r="Q78" s="28">
        <f t="shared" si="132"/>
        <v>7.466368295011649E-5</v>
      </c>
      <c r="R78" s="28">
        <f t="shared" si="133"/>
        <v>4.8448660442877492E-5</v>
      </c>
      <c r="S78" s="28">
        <f t="shared" si="134"/>
        <v>5.7346667226299635E-6</v>
      </c>
      <c r="T78" s="28">
        <f t="shared" si="135"/>
        <v>1.0554811768222873E-6</v>
      </c>
      <c r="U78" s="28">
        <f t="shared" si="136"/>
        <v>1.1395702902793467E-3</v>
      </c>
      <c r="V78" s="28">
        <f t="shared" si="137"/>
        <v>8.2585705008999242E-4</v>
      </c>
      <c r="W78" s="28">
        <f t="shared" si="138"/>
        <v>5.2033932587601512E-5</v>
      </c>
      <c r="X78" s="28">
        <f t="shared" si="139"/>
        <v>2.9424281266712801E-6</v>
      </c>
      <c r="Y78" s="28">
        <f t="shared" si="140"/>
        <v>0</v>
      </c>
      <c r="Z78" s="28">
        <f t="shared" si="141"/>
        <v>5.003074223549943E-3</v>
      </c>
      <c r="AA78" s="28">
        <f t="shared" ref="AA78:AA117" si="181">SUM(Q78:Z78)</f>
        <v>7.1533804159260011E-3</v>
      </c>
      <c r="AC78" s="30">
        <f t="shared" si="142"/>
        <v>2.7427891250119844E-2</v>
      </c>
      <c r="AD78" s="30">
        <f t="shared" si="143"/>
        <v>5.1530998910901529E-2</v>
      </c>
      <c r="AE78" s="30">
        <f t="shared" si="144"/>
        <v>6.3599675787250023E-2</v>
      </c>
      <c r="AF78" s="30">
        <f t="shared" si="145"/>
        <v>1.4538184390859878E-2</v>
      </c>
      <c r="AG78" s="30">
        <f t="shared" si="146"/>
        <v>0.87877047376457873</v>
      </c>
      <c r="AH78" s="30">
        <f t="shared" si="147"/>
        <v>1.333349407845918</v>
      </c>
      <c r="AI78" s="30">
        <f t="shared" si="148"/>
        <v>0.64119608040997789</v>
      </c>
      <c r="AJ78" s="30">
        <f t="shared" si="149"/>
        <v>4.503218647967102E-2</v>
      </c>
      <c r="AK78" s="30">
        <f t="shared" si="150"/>
        <v>0</v>
      </c>
      <c r="AL78" s="30">
        <f t="shared" si="151"/>
        <v>14.905819185540084</v>
      </c>
      <c r="AM78" s="30">
        <f t="shared" ref="AM78:AM117" si="182">SUM(AC78:AL78)</f>
        <v>17.961264084379362</v>
      </c>
      <c r="AO78" s="26">
        <v>65</v>
      </c>
      <c r="AP78" s="28">
        <f t="shared" ref="AP78:AP116" si="183">0.5*D78+0.5*D79</f>
        <v>5.4135950677180553E-3</v>
      </c>
      <c r="AQ78" s="28">
        <f t="shared" ref="AQ78:AQ116" si="184">0.5*E78+0.5*E79</f>
        <v>4.1876886290359034E-3</v>
      </c>
      <c r="AR78" s="28">
        <f t="shared" ref="AR78:AR116" si="185">0.5*F78+0.5*F79</f>
        <v>5.7451498666915386E-4</v>
      </c>
      <c r="AS78" s="28">
        <f t="shared" ref="AS78:AS116" si="186">0.5*G78+0.5*G79</f>
        <v>1.3132778914547535E-4</v>
      </c>
      <c r="AT78" s="28">
        <f t="shared" ref="AT78:AT116" si="187">0.5*H78+0.5*H79</f>
        <v>9.3579649903409334E-2</v>
      </c>
      <c r="AU78" s="28">
        <f t="shared" ref="AU78:AU116" si="188">0.5*I78+0.5*I79</f>
        <v>8.0846538173774907E-2</v>
      </c>
      <c r="AV78" s="28">
        <f t="shared" ref="AV78:AV116" si="189">0.5*J78+0.5*J79</f>
        <v>5.9044373978014335E-3</v>
      </c>
      <c r="AW78" s="28">
        <f t="shared" ref="AW78:AW116" si="190">0.5*K78+0.5*K79</f>
        <v>4.1467771572360355E-4</v>
      </c>
      <c r="AX78" s="28">
        <f t="shared" ref="AX78:AX116" si="191">0.5*L78+0.5*L79</f>
        <v>0</v>
      </c>
      <c r="AY78" s="28">
        <f t="shared" ref="AY78:AY116" si="192">0.5*M78+0.5*M79</f>
        <v>0.80894757033672293</v>
      </c>
      <c r="AZ78" s="39" t="str">
        <f t="shared" si="152"/>
        <v>OK</v>
      </c>
      <c r="BC78" s="28">
        <f t="shared" si="153"/>
        <v>7.2107159491987237E-5</v>
      </c>
      <c r="BD78" s="28">
        <f t="shared" si="154"/>
        <v>4.678975303243126E-5</v>
      </c>
      <c r="BE78" s="28">
        <f t="shared" si="155"/>
        <v>5.5383087421275586E-6</v>
      </c>
      <c r="BF78" s="28">
        <f t="shared" si="156"/>
        <v>1.0193409506568724E-6</v>
      </c>
      <c r="BG78" s="28">
        <f t="shared" si="157"/>
        <v>1.1218028668092477E-3</v>
      </c>
      <c r="BH78" s="28">
        <f t="shared" si="158"/>
        <v>8.1298083520453882E-4</v>
      </c>
      <c r="BI78" s="28">
        <f t="shared" si="159"/>
        <v>5.1226753374108032E-5</v>
      </c>
      <c r="BJ78" s="28">
        <f t="shared" si="160"/>
        <v>2.8967835500856246E-6</v>
      </c>
      <c r="BK78" s="28">
        <f t="shared" si="161"/>
        <v>0</v>
      </c>
      <c r="BL78" s="28">
        <f t="shared" si="162"/>
        <v>5.0231159192982563E-3</v>
      </c>
      <c r="BM78" s="28">
        <f t="shared" ref="BM78:BM117" si="193">SUM(BC78:BL78)</f>
        <v>7.1374777204534397E-3</v>
      </c>
      <c r="BO78" s="30">
        <f t="shared" si="163"/>
        <v>2.64887459438965E-2</v>
      </c>
      <c r="BP78" s="30">
        <f t="shared" si="164"/>
        <v>4.9766550623176822E-2</v>
      </c>
      <c r="BQ78" s="30">
        <f t="shared" si="165"/>
        <v>6.1421989706747518E-2</v>
      </c>
      <c r="BR78" s="30">
        <f t="shared" si="166"/>
        <v>1.4040389372381166E-2</v>
      </c>
      <c r="BS78" s="30">
        <f t="shared" si="167"/>
        <v>0.86506926790340499</v>
      </c>
      <c r="BT78" s="30">
        <f t="shared" si="168"/>
        <v>1.312560709013662</v>
      </c>
      <c r="BU78" s="30">
        <f t="shared" si="169"/>
        <v>0.63124949128740693</v>
      </c>
      <c r="BV78" s="30">
        <f t="shared" si="170"/>
        <v>4.4333622234053849E-2</v>
      </c>
      <c r="BW78" s="30">
        <f t="shared" si="171"/>
        <v>0</v>
      </c>
      <c r="BX78" s="30">
        <f t="shared" si="172"/>
        <v>14.965530051229374</v>
      </c>
      <c r="BY78" s="30">
        <f t="shared" ref="BY78:BY117" si="194">SUM(BO78:BX78)</f>
        <v>17.970460817314105</v>
      </c>
    </row>
    <row r="79" spans="3:77" ht="15" customHeight="1" x14ac:dyDescent="0.25">
      <c r="C79" s="26">
        <v>66</v>
      </c>
      <c r="D79" s="77">
        <f t="shared" si="129"/>
        <v>5.2216587484823478E-3</v>
      </c>
      <c r="E79" s="77">
        <f t="shared" si="130"/>
        <v>4.0392162125533048E-3</v>
      </c>
      <c r="F79" s="78">
        <f t="shared" si="173"/>
        <v>5.541458437045121E-4</v>
      </c>
      <c r="G79" s="78">
        <f t="shared" si="174"/>
        <v>1.2667162773210042E-4</v>
      </c>
      <c r="H79" s="77">
        <f t="shared" si="175"/>
        <v>9.2097509576253081E-2</v>
      </c>
      <c r="I79" s="77">
        <f t="shared" si="176"/>
        <v>7.9566068385076058E-2</v>
      </c>
      <c r="J79" s="78">
        <f t="shared" si="177"/>
        <v>5.8114012629506993E-3</v>
      </c>
      <c r="K79" s="78">
        <f t="shared" si="178"/>
        <v>4.0814364494252947E-4</v>
      </c>
      <c r="L79" s="77">
        <f t="shared" si="179"/>
        <v>0</v>
      </c>
      <c r="M79" s="77">
        <f t="shared" si="180"/>
        <v>0.81217518469830619</v>
      </c>
      <c r="N79" s="39" t="str">
        <f t="shared" si="131"/>
        <v>OK</v>
      </c>
      <c r="Q79" s="28">
        <f t="shared" si="132"/>
        <v>6.9550636033857956E-5</v>
      </c>
      <c r="R79" s="28">
        <f t="shared" si="133"/>
        <v>4.5130845621985036E-5</v>
      </c>
      <c r="S79" s="28">
        <f t="shared" si="134"/>
        <v>5.3419507616251521E-6</v>
      </c>
      <c r="T79" s="28">
        <f t="shared" si="135"/>
        <v>9.8320072449145703E-7</v>
      </c>
      <c r="U79" s="28">
        <f t="shared" si="136"/>
        <v>1.1040354433391486E-3</v>
      </c>
      <c r="V79" s="28">
        <f t="shared" si="137"/>
        <v>8.0010462031908499E-4</v>
      </c>
      <c r="W79" s="28">
        <f t="shared" si="138"/>
        <v>5.041957416061456E-5</v>
      </c>
      <c r="X79" s="28">
        <f t="shared" si="139"/>
        <v>2.8511389734999696E-6</v>
      </c>
      <c r="Y79" s="28">
        <f t="shared" si="140"/>
        <v>0</v>
      </c>
      <c r="Z79" s="28">
        <f t="shared" si="141"/>
        <v>5.0431576150465679E-3</v>
      </c>
      <c r="AA79" s="28">
        <f t="shared" si="181"/>
        <v>7.1215750249808757E-3</v>
      </c>
      <c r="AC79" s="30">
        <f t="shared" si="142"/>
        <v>2.5549600637673156E-2</v>
      </c>
      <c r="AD79" s="30">
        <f t="shared" si="143"/>
        <v>4.8002102335452108E-2</v>
      </c>
      <c r="AE79" s="30">
        <f t="shared" si="144"/>
        <v>5.9244303626245019E-2</v>
      </c>
      <c r="AF79" s="30">
        <f t="shared" si="145"/>
        <v>1.3542594353902452E-2</v>
      </c>
      <c r="AG79" s="30">
        <f t="shared" si="146"/>
        <v>0.85136806204223126</v>
      </c>
      <c r="AH79" s="30">
        <f t="shared" si="147"/>
        <v>1.2917720101814054</v>
      </c>
      <c r="AI79" s="30">
        <f t="shared" si="148"/>
        <v>0.62130290216483608</v>
      </c>
      <c r="AJ79" s="30">
        <f t="shared" si="149"/>
        <v>4.3635057988436685E-2</v>
      </c>
      <c r="AK79" s="30">
        <f t="shared" si="150"/>
        <v>0</v>
      </c>
      <c r="AL79" s="30">
        <f t="shared" si="151"/>
        <v>15.025240916918664</v>
      </c>
      <c r="AM79" s="30">
        <f t="shared" si="182"/>
        <v>17.979657550248845</v>
      </c>
      <c r="AO79" s="26">
        <v>66</v>
      </c>
      <c r="AP79" s="28">
        <f t="shared" si="183"/>
        <v>5.0428664286638917E-3</v>
      </c>
      <c r="AQ79" s="28">
        <f t="shared" si="184"/>
        <v>3.9009113420750067E-3</v>
      </c>
      <c r="AR79" s="28">
        <f t="shared" si="185"/>
        <v>5.3517160090427521E-4</v>
      </c>
      <c r="AS79" s="28">
        <f t="shared" si="186"/>
        <v>1.2233432511078596E-4</v>
      </c>
      <c r="AT79" s="28">
        <f t="shared" si="187"/>
        <v>9.0654639426850883E-2</v>
      </c>
      <c r="AU79" s="28">
        <f t="shared" si="188"/>
        <v>7.8319525394865586E-2</v>
      </c>
      <c r="AV79" s="28">
        <f t="shared" si="189"/>
        <v>5.7207937523177203E-3</v>
      </c>
      <c r="AW79" s="28">
        <f t="shared" si="190"/>
        <v>4.0178014017395037E-4</v>
      </c>
      <c r="AX79" s="28">
        <f t="shared" si="191"/>
        <v>0</v>
      </c>
      <c r="AY79" s="28">
        <f t="shared" si="192"/>
        <v>0.81530197758903866</v>
      </c>
      <c r="AZ79" s="39" t="str">
        <f t="shared" si="152"/>
        <v>OK</v>
      </c>
      <c r="BC79" s="28">
        <f t="shared" si="153"/>
        <v>6.7169185969746283E-5</v>
      </c>
      <c r="BD79" s="28">
        <f t="shared" si="154"/>
        <v>4.3585541921993429E-5</v>
      </c>
      <c r="BE79" s="28">
        <f t="shared" si="155"/>
        <v>5.1590395805173246E-6</v>
      </c>
      <c r="BF79" s="28">
        <f t="shared" si="156"/>
        <v>9.4953541872437561E-7</v>
      </c>
      <c r="BG79" s="28">
        <f t="shared" si="157"/>
        <v>1.0867387781806064E-3</v>
      </c>
      <c r="BH79" s="28">
        <f t="shared" si="158"/>
        <v>7.875695683033587E-4</v>
      </c>
      <c r="BI79" s="28">
        <f t="shared" si="159"/>
        <v>4.9633465630991437E-5</v>
      </c>
      <c r="BJ79" s="28">
        <f t="shared" si="160"/>
        <v>2.8066859073342489E-6</v>
      </c>
      <c r="BK79" s="28">
        <f t="shared" si="161"/>
        <v>0</v>
      </c>
      <c r="BL79" s="28">
        <f t="shared" si="162"/>
        <v>5.0625732653578094E-3</v>
      </c>
      <c r="BM79" s="28">
        <f t="shared" si="193"/>
        <v>7.1061850662710816E-3</v>
      </c>
      <c r="BO79" s="30">
        <f t="shared" si="163"/>
        <v>2.4674768981971337E-2</v>
      </c>
      <c r="BP79" s="30">
        <f t="shared" si="164"/>
        <v>4.6358485307584706E-2</v>
      </c>
      <c r="BQ79" s="30">
        <f t="shared" si="165"/>
        <v>5.7215747760842296E-2</v>
      </c>
      <c r="BR79" s="30">
        <f t="shared" si="166"/>
        <v>1.3078888857713472E-2</v>
      </c>
      <c r="BS79" s="30">
        <f t="shared" si="167"/>
        <v>0.83802987767082815</v>
      </c>
      <c r="BT79" s="30">
        <f t="shared" si="168"/>
        <v>1.2715341201244454</v>
      </c>
      <c r="BU79" s="30">
        <f t="shared" si="169"/>
        <v>0.61161595976196059</v>
      </c>
      <c r="BV79" s="30">
        <f t="shared" si="170"/>
        <v>4.2954729131115532E-2</v>
      </c>
      <c r="BW79" s="30">
        <f t="shared" si="171"/>
        <v>0</v>
      </c>
      <c r="BX79" s="30">
        <f t="shared" si="172"/>
        <v>15.083086585397215</v>
      </c>
      <c r="BY79" s="30">
        <f t="shared" si="194"/>
        <v>17.988549162993678</v>
      </c>
    </row>
    <row r="80" spans="3:77" ht="15" customHeight="1" x14ac:dyDescent="0.25">
      <c r="C80" s="26">
        <v>67</v>
      </c>
      <c r="D80" s="77">
        <f t="shared" si="129"/>
        <v>4.8640741088454356E-3</v>
      </c>
      <c r="E80" s="77">
        <f t="shared" si="130"/>
        <v>3.7626064715967087E-3</v>
      </c>
      <c r="F80" s="78">
        <f t="shared" si="173"/>
        <v>5.1619735810403821E-4</v>
      </c>
      <c r="G80" s="78">
        <f t="shared" si="174"/>
        <v>1.1799702248947148E-4</v>
      </c>
      <c r="H80" s="77">
        <f t="shared" si="175"/>
        <v>8.9211769277448685E-2</v>
      </c>
      <c r="I80" s="77">
        <f t="shared" si="176"/>
        <v>7.7072982404655113E-2</v>
      </c>
      <c r="J80" s="78">
        <f t="shared" si="177"/>
        <v>5.6301862416847405E-3</v>
      </c>
      <c r="K80" s="78">
        <f t="shared" si="178"/>
        <v>3.9541663540537127E-4</v>
      </c>
      <c r="L80" s="77">
        <f t="shared" si="179"/>
        <v>0</v>
      </c>
      <c r="M80" s="77">
        <f t="shared" si="180"/>
        <v>0.81842877047977125</v>
      </c>
      <c r="N80" s="39" t="str">
        <f t="shared" si="131"/>
        <v>OK</v>
      </c>
      <c r="Q80" s="28">
        <f t="shared" si="132"/>
        <v>6.4787735905634609E-5</v>
      </c>
      <c r="R80" s="28">
        <f t="shared" si="133"/>
        <v>4.2040238222001821E-5</v>
      </c>
      <c r="S80" s="28">
        <f t="shared" si="134"/>
        <v>4.9761283994094963E-6</v>
      </c>
      <c r="T80" s="28">
        <f t="shared" si="135"/>
        <v>9.1587011295729408E-7</v>
      </c>
      <c r="U80" s="28">
        <f t="shared" si="136"/>
        <v>1.0694421130220642E-3</v>
      </c>
      <c r="V80" s="28">
        <f t="shared" si="137"/>
        <v>7.750345162876323E-4</v>
      </c>
      <c r="W80" s="28">
        <f t="shared" si="138"/>
        <v>4.8847357101368307E-5</v>
      </c>
      <c r="X80" s="28">
        <f t="shared" si="139"/>
        <v>2.7622328411685282E-6</v>
      </c>
      <c r="Y80" s="28">
        <f t="shared" si="140"/>
        <v>0</v>
      </c>
      <c r="Z80" s="28">
        <f t="shared" si="141"/>
        <v>5.0819889156690518E-3</v>
      </c>
      <c r="AA80" s="28">
        <f t="shared" si="181"/>
        <v>7.0907951075612884E-3</v>
      </c>
      <c r="AC80" s="30">
        <f t="shared" si="142"/>
        <v>2.3799937326269522E-2</v>
      </c>
      <c r="AD80" s="30">
        <f t="shared" si="143"/>
        <v>4.4714868279717296E-2</v>
      </c>
      <c r="AE80" s="30">
        <f t="shared" si="144"/>
        <v>5.5187191895439566E-2</v>
      </c>
      <c r="AF80" s="30">
        <f t="shared" si="145"/>
        <v>1.2615183361524488E-2</v>
      </c>
      <c r="AG80" s="30">
        <f t="shared" si="146"/>
        <v>0.82469169329942493</v>
      </c>
      <c r="AH80" s="30">
        <f t="shared" si="147"/>
        <v>1.2512962300674855</v>
      </c>
      <c r="AI80" s="30">
        <f t="shared" si="148"/>
        <v>0.60192901735908499</v>
      </c>
      <c r="AJ80" s="30">
        <f t="shared" si="149"/>
        <v>4.227440027379438E-2</v>
      </c>
      <c r="AK80" s="30">
        <f t="shared" si="150"/>
        <v>0</v>
      </c>
      <c r="AL80" s="30">
        <f t="shared" si="151"/>
        <v>15.140932253875768</v>
      </c>
      <c r="AM80" s="30">
        <f t="shared" si="182"/>
        <v>17.997440775738507</v>
      </c>
      <c r="AO80" s="26">
        <v>67</v>
      </c>
      <c r="AP80" s="28">
        <f t="shared" si="183"/>
        <v>4.6975256736490282E-3</v>
      </c>
      <c r="AQ80" s="28">
        <f t="shared" si="184"/>
        <v>3.6337728629630079E-3</v>
      </c>
      <c r="AR80" s="28">
        <f t="shared" si="185"/>
        <v>4.9852249124943885E-4</v>
      </c>
      <c r="AS80" s="28">
        <f t="shared" si="186"/>
        <v>1.1395674287742389E-4</v>
      </c>
      <c r="AT80" s="28">
        <f t="shared" si="187"/>
        <v>8.7807664334322161E-2</v>
      </c>
      <c r="AU80" s="28">
        <f t="shared" si="188"/>
        <v>7.585992995146007E-2</v>
      </c>
      <c r="AV80" s="28">
        <f t="shared" si="189"/>
        <v>5.5419794302185108E-3</v>
      </c>
      <c r="AW80" s="28">
        <f t="shared" si="190"/>
        <v>3.8922173543002415E-4</v>
      </c>
      <c r="AX80" s="28">
        <f t="shared" si="191"/>
        <v>0</v>
      </c>
      <c r="AY80" s="28">
        <f t="shared" si="192"/>
        <v>0.82145742677783118</v>
      </c>
      <c r="AZ80" s="39" t="str">
        <f t="shared" si="152"/>
        <v>OK</v>
      </c>
      <c r="BC80" s="28">
        <f t="shared" si="153"/>
        <v>6.2569370026837828E-5</v>
      </c>
      <c r="BD80" s="28">
        <f t="shared" si="154"/>
        <v>4.060075853183308E-5</v>
      </c>
      <c r="BE80" s="28">
        <f t="shared" si="155"/>
        <v>4.8057431668426399E-6</v>
      </c>
      <c r="BF80" s="28">
        <f t="shared" si="156"/>
        <v>8.8451024245721203E-7</v>
      </c>
      <c r="BG80" s="28">
        <f t="shared" si="157"/>
        <v>1.0526101527387529E-3</v>
      </c>
      <c r="BH80" s="28">
        <f t="shared" si="158"/>
        <v>7.6283624016076023E-4</v>
      </c>
      <c r="BI80" s="28">
        <f t="shared" si="159"/>
        <v>4.8082076978561083E-5</v>
      </c>
      <c r="BJ80" s="28">
        <f t="shared" si="160"/>
        <v>2.71895758507791E-6</v>
      </c>
      <c r="BK80" s="28">
        <f t="shared" si="161"/>
        <v>0</v>
      </c>
      <c r="BL80" s="28">
        <f t="shared" si="162"/>
        <v>5.1007951921481767E-3</v>
      </c>
      <c r="BM80" s="28">
        <f t="shared" si="193"/>
        <v>7.0759030015792989E-3</v>
      </c>
      <c r="BO80" s="30">
        <f t="shared" si="163"/>
        <v>2.2985015055193427E-2</v>
      </c>
      <c r="BP80" s="30">
        <f t="shared" si="164"/>
        <v>4.3183807860950746E-2</v>
      </c>
      <c r="BQ80" s="30">
        <f t="shared" si="165"/>
        <v>5.3297553652396634E-2</v>
      </c>
      <c r="BR80" s="30">
        <f t="shared" si="166"/>
        <v>1.2183232901568117E-2</v>
      </c>
      <c r="BS80" s="30">
        <f t="shared" si="167"/>
        <v>0.81171186235900417</v>
      </c>
      <c r="BT80" s="30">
        <f t="shared" si="168"/>
        <v>1.2316020659882012</v>
      </c>
      <c r="BU80" s="30">
        <f t="shared" si="169"/>
        <v>0.59249873617990367</v>
      </c>
      <c r="BV80" s="30">
        <f t="shared" si="170"/>
        <v>4.1612097128795267E-2</v>
      </c>
      <c r="BW80" s="30">
        <f t="shared" si="171"/>
        <v>0</v>
      </c>
      <c r="BX80" s="30">
        <f t="shared" si="172"/>
        <v>15.196962395389876</v>
      </c>
      <c r="BY80" s="30">
        <f t="shared" si="194"/>
        <v>18.006036766515891</v>
      </c>
    </row>
    <row r="81" spans="3:77" ht="15" customHeight="1" x14ac:dyDescent="0.25">
      <c r="C81" s="26">
        <v>68</v>
      </c>
      <c r="D81" s="77">
        <f t="shared" si="129"/>
        <v>4.5309772384526199E-3</v>
      </c>
      <c r="E81" s="77">
        <f t="shared" si="130"/>
        <v>3.5049392543293075E-3</v>
      </c>
      <c r="F81" s="78">
        <f t="shared" si="173"/>
        <v>4.808476243948395E-4</v>
      </c>
      <c r="G81" s="78">
        <f t="shared" si="174"/>
        <v>1.0991646326537629E-4</v>
      </c>
      <c r="H81" s="77">
        <f t="shared" si="175"/>
        <v>8.640355939119565E-2</v>
      </c>
      <c r="I81" s="77">
        <f t="shared" si="176"/>
        <v>7.4646877498265041E-2</v>
      </c>
      <c r="J81" s="78">
        <f t="shared" si="177"/>
        <v>5.4537726187522803E-3</v>
      </c>
      <c r="K81" s="78">
        <f t="shared" si="178"/>
        <v>3.8302683545467703E-4</v>
      </c>
      <c r="L81" s="77">
        <f t="shared" si="179"/>
        <v>0</v>
      </c>
      <c r="M81" s="77">
        <f t="shared" si="180"/>
        <v>0.824486083075891</v>
      </c>
      <c r="N81" s="39" t="str">
        <f t="shared" si="131"/>
        <v>OK</v>
      </c>
      <c r="Q81" s="28">
        <f t="shared" si="132"/>
        <v>6.0351004148041047E-5</v>
      </c>
      <c r="R81" s="28">
        <f t="shared" si="133"/>
        <v>3.9161278841664344E-5</v>
      </c>
      <c r="S81" s="28">
        <f t="shared" si="134"/>
        <v>4.6353579342757827E-6</v>
      </c>
      <c r="T81" s="28">
        <f t="shared" si="135"/>
        <v>8.5315037195713009E-7</v>
      </c>
      <c r="U81" s="28">
        <f t="shared" si="136"/>
        <v>1.0357781924554418E-3</v>
      </c>
      <c r="V81" s="28">
        <f t="shared" si="137"/>
        <v>7.5063796403388805E-4</v>
      </c>
      <c r="W81" s="28">
        <f t="shared" si="138"/>
        <v>4.7316796855753859E-5</v>
      </c>
      <c r="X81" s="28">
        <f t="shared" si="139"/>
        <v>2.6756823289872922E-6</v>
      </c>
      <c r="Y81" s="28">
        <f t="shared" si="140"/>
        <v>0</v>
      </c>
      <c r="Z81" s="28">
        <f t="shared" si="141"/>
        <v>5.119601468627299E-3</v>
      </c>
      <c r="AA81" s="28">
        <f t="shared" si="181"/>
        <v>7.0610108955973085E-3</v>
      </c>
      <c r="AC81" s="30">
        <f t="shared" si="142"/>
        <v>2.2170092784117326E-2</v>
      </c>
      <c r="AD81" s="30">
        <f t="shared" si="143"/>
        <v>4.1652747442184203E-2</v>
      </c>
      <c r="AE81" s="30">
        <f t="shared" si="144"/>
        <v>5.1407915409353695E-2</v>
      </c>
      <c r="AF81" s="30">
        <f t="shared" si="145"/>
        <v>1.1751282441611747E-2</v>
      </c>
      <c r="AG81" s="30">
        <f t="shared" si="146"/>
        <v>0.79873203141858351</v>
      </c>
      <c r="AH81" s="30">
        <f t="shared" si="147"/>
        <v>1.2119079019089172</v>
      </c>
      <c r="AI81" s="30">
        <f t="shared" si="148"/>
        <v>0.58306845500072213</v>
      </c>
      <c r="AJ81" s="30">
        <f t="shared" si="149"/>
        <v>4.0949793983796161E-2</v>
      </c>
      <c r="AK81" s="30">
        <f t="shared" si="150"/>
        <v>0</v>
      </c>
      <c r="AL81" s="30">
        <f t="shared" si="151"/>
        <v>15.252992536903983</v>
      </c>
      <c r="AM81" s="30">
        <f t="shared" si="182"/>
        <v>18.014632757293271</v>
      </c>
      <c r="AO81" s="26">
        <v>68</v>
      </c>
      <c r="AP81" s="28">
        <f t="shared" si="183"/>
        <v>4.3758342138834599E-3</v>
      </c>
      <c r="AQ81" s="28">
        <f t="shared" si="184"/>
        <v>3.3849283056462971E-3</v>
      </c>
      <c r="AR81" s="28">
        <f t="shared" si="185"/>
        <v>4.6438315086528637E-4</v>
      </c>
      <c r="AS81" s="28">
        <f t="shared" si="186"/>
        <v>1.0615286621699227E-4</v>
      </c>
      <c r="AT81" s="28">
        <f t="shared" si="187"/>
        <v>8.5037672592528049E-2</v>
      </c>
      <c r="AU81" s="28">
        <f t="shared" si="188"/>
        <v>7.3466842957384454E-2</v>
      </c>
      <c r="AV81" s="28">
        <f t="shared" si="189"/>
        <v>5.3679356360906904E-3</v>
      </c>
      <c r="AW81" s="28">
        <f t="shared" si="190"/>
        <v>3.7699837219957186E-4</v>
      </c>
      <c r="AX81" s="28">
        <f t="shared" si="191"/>
        <v>0</v>
      </c>
      <c r="AY81" s="28">
        <f t="shared" si="192"/>
        <v>0.82741925190518595</v>
      </c>
      <c r="AZ81" s="39" t="str">
        <f t="shared" si="152"/>
        <v>OK</v>
      </c>
      <c r="BC81" s="28">
        <f t="shared" si="153"/>
        <v>5.8284554279378586E-5</v>
      </c>
      <c r="BD81" s="28">
        <f t="shared" si="154"/>
        <v>3.7820376222703721E-5</v>
      </c>
      <c r="BE81" s="28">
        <f t="shared" si="155"/>
        <v>4.4766408602236091E-6</v>
      </c>
      <c r="BF81" s="28">
        <f t="shared" si="156"/>
        <v>8.2393805811135683E-7</v>
      </c>
      <c r="BG81" s="28">
        <f t="shared" si="157"/>
        <v>1.0194043790455413E-3</v>
      </c>
      <c r="BH81" s="28">
        <f t="shared" si="158"/>
        <v>7.3877171115175168E-4</v>
      </c>
      <c r="BI81" s="28">
        <f t="shared" si="159"/>
        <v>4.6572077309261573E-5</v>
      </c>
      <c r="BJ81" s="28">
        <f t="shared" si="160"/>
        <v>2.6335697376241141E-6</v>
      </c>
      <c r="BK81" s="28">
        <f t="shared" si="161"/>
        <v>0</v>
      </c>
      <c r="BL81" s="28">
        <f t="shared" si="162"/>
        <v>5.1378148208650566E-3</v>
      </c>
      <c r="BM81" s="28">
        <f t="shared" si="193"/>
        <v>7.0466020675296528E-3</v>
      </c>
      <c r="BO81" s="30">
        <f t="shared" si="163"/>
        <v>2.1410977240495326E-2</v>
      </c>
      <c r="BP81" s="30">
        <f t="shared" si="164"/>
        <v>4.0226535638480089E-2</v>
      </c>
      <c r="BQ81" s="30">
        <f t="shared" si="165"/>
        <v>4.9647681564937735E-2</v>
      </c>
      <c r="BR81" s="30">
        <f t="shared" si="166"/>
        <v>1.134891239987198E-2</v>
      </c>
      <c r="BS81" s="30">
        <f t="shared" si="167"/>
        <v>0.78610549675873054</v>
      </c>
      <c r="BT81" s="30">
        <f t="shared" si="168"/>
        <v>1.1927497906449613</v>
      </c>
      <c r="BU81" s="30">
        <f t="shared" si="169"/>
        <v>0.57389153466298592</v>
      </c>
      <c r="BV81" s="30">
        <f t="shared" si="170"/>
        <v>4.0305284760199858E-2</v>
      </c>
      <c r="BW81" s="30">
        <f t="shared" si="171"/>
        <v>0</v>
      </c>
      <c r="BX81" s="30">
        <f t="shared" si="172"/>
        <v>15.30725616024594</v>
      </c>
      <c r="BY81" s="30">
        <f t="shared" si="194"/>
        <v>18.022942373916603</v>
      </c>
    </row>
    <row r="82" spans="3:77" ht="15" customHeight="1" x14ac:dyDescent="0.25">
      <c r="C82" s="26">
        <v>69</v>
      </c>
      <c r="D82" s="77">
        <f t="shared" ref="D82:D117" si="195">(1-p_prob_withdAE_Tx1arm_1L-p_prob_withdother_Tx1arm_1L)*SUM(D81:E81)*(1-p_prob_AE_Tx1arm_1L)</f>
        <v>4.220691189314299E-3</v>
      </c>
      <c r="E82" s="77">
        <f t="shared" ref="E82:E117" si="196">(1-p_prob_withdAE_Tx1arm_1L-p_prob_withdother_Tx1arm_1L)*SUM(D81:E81)*p_prob_AE_Tx1arm_1L</f>
        <v>3.2649173569632862E-3</v>
      </c>
      <c r="F82" s="78">
        <f t="shared" si="173"/>
        <v>4.4791867733573319E-4</v>
      </c>
      <c r="G82" s="78">
        <f t="shared" si="174"/>
        <v>1.0238926916860824E-4</v>
      </c>
      <c r="H82" s="77">
        <f t="shared" si="175"/>
        <v>8.3671785793860448E-2</v>
      </c>
      <c r="I82" s="77">
        <f t="shared" si="176"/>
        <v>7.2286808416503867E-2</v>
      </c>
      <c r="J82" s="78">
        <f t="shared" si="177"/>
        <v>5.2820986534291006E-3</v>
      </c>
      <c r="K82" s="78">
        <f t="shared" si="178"/>
        <v>3.709699089444667E-4</v>
      </c>
      <c r="L82" s="77">
        <f t="shared" si="179"/>
        <v>0</v>
      </c>
      <c r="M82" s="77">
        <f t="shared" si="180"/>
        <v>0.83035242073448101</v>
      </c>
      <c r="N82" s="39" t="str">
        <f t="shared" si="131"/>
        <v>OK</v>
      </c>
      <c r="Q82" s="28">
        <f t="shared" si="132"/>
        <v>5.6218104410716112E-5</v>
      </c>
      <c r="R82" s="28">
        <f t="shared" si="133"/>
        <v>3.6479473603743104E-5</v>
      </c>
      <c r="S82" s="28">
        <f t="shared" si="134"/>
        <v>4.3179237861714347E-6</v>
      </c>
      <c r="T82" s="28">
        <f t="shared" si="135"/>
        <v>7.9472574426558346E-7</v>
      </c>
      <c r="U82" s="28">
        <f t="shared" si="136"/>
        <v>1.003030565635641E-3</v>
      </c>
      <c r="V82" s="28">
        <f t="shared" si="137"/>
        <v>7.2690545826961531E-4</v>
      </c>
      <c r="W82" s="28">
        <f t="shared" si="138"/>
        <v>4.5827357762769273E-5</v>
      </c>
      <c r="X82" s="28">
        <f t="shared" si="139"/>
        <v>2.5914571462609356E-6</v>
      </c>
      <c r="Y82" s="28">
        <f t="shared" si="140"/>
        <v>0</v>
      </c>
      <c r="Z82" s="28">
        <f t="shared" si="141"/>
        <v>5.1560281731028142E-3</v>
      </c>
      <c r="AA82" s="28">
        <f t="shared" si="181"/>
        <v>7.0321932394619971E-3</v>
      </c>
      <c r="AC82" s="30">
        <f t="shared" si="142"/>
        <v>2.065186169687332E-2</v>
      </c>
      <c r="AD82" s="30">
        <f t="shared" si="143"/>
        <v>3.8800323834775968E-2</v>
      </c>
      <c r="AE82" s="30">
        <f t="shared" si="144"/>
        <v>4.7887447720521767E-2</v>
      </c>
      <c r="AF82" s="30">
        <f t="shared" si="145"/>
        <v>1.0946542358132213E-2</v>
      </c>
      <c r="AG82" s="30">
        <f t="shared" si="146"/>
        <v>0.77347896209887756</v>
      </c>
      <c r="AH82" s="30">
        <f t="shared" si="147"/>
        <v>1.1735916793810055</v>
      </c>
      <c r="AI82" s="30">
        <f t="shared" si="148"/>
        <v>0.56471461432524961</v>
      </c>
      <c r="AJ82" s="30">
        <f t="shared" si="149"/>
        <v>3.9660775536603562E-2</v>
      </c>
      <c r="AK82" s="30">
        <f t="shared" si="150"/>
        <v>0</v>
      </c>
      <c r="AL82" s="30">
        <f t="shared" si="151"/>
        <v>15.361519783587898</v>
      </c>
      <c r="AM82" s="30">
        <f t="shared" si="182"/>
        <v>18.031251990539936</v>
      </c>
      <c r="AO82" s="26">
        <v>69</v>
      </c>
      <c r="AP82" s="28">
        <f t="shared" si="183"/>
        <v>4.0761725209516545E-3</v>
      </c>
      <c r="AQ82" s="28">
        <f t="shared" si="184"/>
        <v>3.153124883271536E-3</v>
      </c>
      <c r="AR82" s="28">
        <f t="shared" si="185"/>
        <v>4.3258170813334192E-4</v>
      </c>
      <c r="AS82" s="28">
        <f t="shared" si="186"/>
        <v>9.8883407173223627E-5</v>
      </c>
      <c r="AT82" s="28">
        <f t="shared" si="187"/>
        <v>8.2343533561144364E-2</v>
      </c>
      <c r="AU82" s="28">
        <f t="shared" si="188"/>
        <v>7.1139287615266389E-2</v>
      </c>
      <c r="AV82" s="28">
        <f t="shared" si="189"/>
        <v>5.1985980561063249E-3</v>
      </c>
      <c r="AW82" s="28">
        <f t="shared" si="190"/>
        <v>3.6510553362358381E-4</v>
      </c>
      <c r="AX82" s="28">
        <f t="shared" si="191"/>
        <v>0</v>
      </c>
      <c r="AY82" s="28">
        <f t="shared" si="192"/>
        <v>0.83319271271433037</v>
      </c>
      <c r="AZ82" s="39" t="str">
        <f t="shared" si="152"/>
        <v>OK</v>
      </c>
      <c r="BC82" s="28">
        <f t="shared" si="153"/>
        <v>5.4293167185297179E-5</v>
      </c>
      <c r="BD82" s="28">
        <f t="shared" si="154"/>
        <v>3.5230397395294013E-5</v>
      </c>
      <c r="BE82" s="28">
        <f t="shared" si="155"/>
        <v>4.1700758229637141E-6</v>
      </c>
      <c r="BF82" s="28">
        <f t="shared" si="156"/>
        <v>7.6751392015356321E-7</v>
      </c>
      <c r="BG82" s="28">
        <f t="shared" si="157"/>
        <v>9.8710790334694204E-4</v>
      </c>
      <c r="BH82" s="28">
        <f t="shared" si="158"/>
        <v>7.1536615874637059E-4</v>
      </c>
      <c r="BI82" s="28">
        <f t="shared" si="159"/>
        <v>4.5102908637906449E-5</v>
      </c>
      <c r="BJ82" s="28">
        <f t="shared" si="160"/>
        <v>2.5504908118838444E-6</v>
      </c>
      <c r="BK82" s="28">
        <f t="shared" si="161"/>
        <v>0</v>
      </c>
      <c r="BL82" s="28">
        <f t="shared" si="162"/>
        <v>5.1736648115978138E-3</v>
      </c>
      <c r="BM82" s="28">
        <f t="shared" si="193"/>
        <v>7.0182534274646248E-3</v>
      </c>
      <c r="BO82" s="30">
        <f t="shared" si="163"/>
        <v>1.9944731177777817E-2</v>
      </c>
      <c r="BP82" s="30">
        <f t="shared" si="164"/>
        <v>3.7471780503570487E-2</v>
      </c>
      <c r="BQ82" s="30">
        <f t="shared" si="165"/>
        <v>4.6247756526487757E-2</v>
      </c>
      <c r="BR82" s="30">
        <f t="shared" si="166"/>
        <v>1.0571727036703884E-2</v>
      </c>
      <c r="BS82" s="30">
        <f t="shared" si="167"/>
        <v>0.76120032900148116</v>
      </c>
      <c r="BT82" s="30">
        <f t="shared" si="168"/>
        <v>1.154961435582035</v>
      </c>
      <c r="BU82" s="30">
        <f t="shared" si="169"/>
        <v>0.55578747935353767</v>
      </c>
      <c r="BV82" s="30">
        <f t="shared" si="170"/>
        <v>3.9033809123274463E-2</v>
      </c>
      <c r="BW82" s="30">
        <f t="shared" si="171"/>
        <v>0</v>
      </c>
      <c r="BX82" s="30">
        <f t="shared" si="172"/>
        <v>15.414065185215112</v>
      </c>
      <c r="BY82" s="30">
        <f t="shared" si="194"/>
        <v>18.039284233519979</v>
      </c>
    </row>
    <row r="83" spans="3:77" ht="15" customHeight="1" x14ac:dyDescent="0.25">
      <c r="C83" s="26">
        <v>70</v>
      </c>
      <c r="D83" s="77">
        <f t="shared" si="195"/>
        <v>3.93165385258901E-3</v>
      </c>
      <c r="E83" s="77">
        <f t="shared" si="196"/>
        <v>3.0413324095797862E-3</v>
      </c>
      <c r="F83" s="78">
        <f t="shared" si="173"/>
        <v>4.1724473893095071E-4</v>
      </c>
      <c r="G83" s="78">
        <f t="shared" si="174"/>
        <v>9.5377545177839022E-5</v>
      </c>
      <c r="H83" s="77">
        <f t="shared" si="175"/>
        <v>8.1015281328428279E-2</v>
      </c>
      <c r="I83" s="77">
        <f t="shared" si="176"/>
        <v>6.9991766814028911E-2</v>
      </c>
      <c r="J83" s="78">
        <f t="shared" si="177"/>
        <v>5.1150974587835501E-3</v>
      </c>
      <c r="K83" s="78">
        <f t="shared" si="178"/>
        <v>3.5924115830270086E-4</v>
      </c>
      <c r="L83" s="77">
        <f t="shared" si="179"/>
        <v>0</v>
      </c>
      <c r="M83" s="77">
        <f t="shared" si="180"/>
        <v>0.83603300469417985</v>
      </c>
      <c r="N83" s="39" t="str">
        <f t="shared" si="131"/>
        <v>OK</v>
      </c>
      <c r="Q83" s="28">
        <f t="shared" si="132"/>
        <v>5.2368229959878245E-5</v>
      </c>
      <c r="R83" s="28">
        <f t="shared" si="133"/>
        <v>3.3981321186844914E-5</v>
      </c>
      <c r="S83" s="28">
        <f t="shared" si="134"/>
        <v>4.0222278597559953E-6</v>
      </c>
      <c r="T83" s="28">
        <f t="shared" si="135"/>
        <v>7.4030209604154306E-7</v>
      </c>
      <c r="U83" s="28">
        <f t="shared" si="136"/>
        <v>9.7118524105824276E-4</v>
      </c>
      <c r="V83" s="28">
        <f t="shared" si="137"/>
        <v>7.0382685922312587E-4</v>
      </c>
      <c r="W83" s="28">
        <f t="shared" si="138"/>
        <v>4.4378459513043638E-5</v>
      </c>
      <c r="X83" s="28">
        <f t="shared" si="139"/>
        <v>2.5095244775067523E-6</v>
      </c>
      <c r="Y83" s="28">
        <f t="shared" si="140"/>
        <v>0</v>
      </c>
      <c r="Z83" s="28">
        <f t="shared" si="141"/>
        <v>5.1913014500928134E-3</v>
      </c>
      <c r="AA83" s="28">
        <f t="shared" si="181"/>
        <v>7.0043136154672534E-3</v>
      </c>
      <c r="AC83" s="30">
        <f t="shared" si="142"/>
        <v>1.9237600658682314E-2</v>
      </c>
      <c r="AD83" s="30">
        <f t="shared" si="143"/>
        <v>3.614323717236502E-2</v>
      </c>
      <c r="AE83" s="30">
        <f t="shared" si="144"/>
        <v>4.4608065332453747E-2</v>
      </c>
      <c r="AF83" s="30">
        <f t="shared" si="145"/>
        <v>1.0196911715275555E-2</v>
      </c>
      <c r="AG83" s="30">
        <f t="shared" si="146"/>
        <v>0.74892169590408486</v>
      </c>
      <c r="AH83" s="30">
        <f t="shared" si="147"/>
        <v>1.1363311917830647</v>
      </c>
      <c r="AI83" s="30">
        <f t="shared" si="148"/>
        <v>0.54686034438182596</v>
      </c>
      <c r="AJ83" s="30">
        <f t="shared" si="149"/>
        <v>3.8406842709945363E-2</v>
      </c>
      <c r="AK83" s="30">
        <f t="shared" si="150"/>
        <v>0</v>
      </c>
      <c r="AL83" s="30">
        <f t="shared" si="151"/>
        <v>15.466610586842327</v>
      </c>
      <c r="AM83" s="30">
        <f t="shared" si="182"/>
        <v>18.047316476500026</v>
      </c>
      <c r="AO83" s="26">
        <v>70</v>
      </c>
      <c r="AP83" s="28">
        <f t="shared" si="183"/>
        <v>3.7970319734338719E-3</v>
      </c>
      <c r="AQ83" s="28">
        <f t="shared" si="184"/>
        <v>2.9371956011363257E-3</v>
      </c>
      <c r="AR83" s="28">
        <f t="shared" si="185"/>
        <v>4.029580613829028E-4</v>
      </c>
      <c r="AS83" s="28">
        <f t="shared" si="186"/>
        <v>9.2111768270090733E-5</v>
      </c>
      <c r="AT83" s="28">
        <f t="shared" si="187"/>
        <v>7.9724048663957714E-2</v>
      </c>
      <c r="AU83" s="28">
        <f t="shared" si="188"/>
        <v>6.8876228435683889E-2</v>
      </c>
      <c r="AV83" s="28">
        <f t="shared" si="189"/>
        <v>5.0338975709632028E-3</v>
      </c>
      <c r="AW83" s="28">
        <f t="shared" si="190"/>
        <v>3.5353836534720391E-4</v>
      </c>
      <c r="AX83" s="28">
        <f t="shared" si="191"/>
        <v>0</v>
      </c>
      <c r="AY83" s="28">
        <f t="shared" si="192"/>
        <v>0.83878298955982578</v>
      </c>
      <c r="AZ83" s="39" t="str">
        <f t="shared" si="152"/>
        <v>OK</v>
      </c>
      <c r="BC83" s="28">
        <f t="shared" si="153"/>
        <v>5.0575114444232129E-5</v>
      </c>
      <c r="BD83" s="28">
        <f t="shared" si="154"/>
        <v>3.281778302049923E-5</v>
      </c>
      <c r="BE83" s="28">
        <f t="shared" si="155"/>
        <v>3.884504679340727E-6</v>
      </c>
      <c r="BF83" s="28">
        <f t="shared" si="156"/>
        <v>7.1495376603889727E-7</v>
      </c>
      <c r="BG83" s="28">
        <f t="shared" si="157"/>
        <v>9.5570635749524658E-4</v>
      </c>
      <c r="BH83" s="28">
        <f t="shared" si="158"/>
        <v>6.9260917021608023E-4</v>
      </c>
      <c r="BI83" s="28">
        <f t="shared" si="159"/>
        <v>4.3673971287132903E-5</v>
      </c>
      <c r="BJ83" s="28">
        <f t="shared" si="160"/>
        <v>2.4696868971482295E-6</v>
      </c>
      <c r="BK83" s="28">
        <f t="shared" si="161"/>
        <v>0</v>
      </c>
      <c r="BL83" s="28">
        <f t="shared" si="162"/>
        <v>5.2083773314762077E-3</v>
      </c>
      <c r="BM83" s="28">
        <f t="shared" si="193"/>
        <v>6.990828873281927E-3</v>
      </c>
      <c r="BO83" s="30">
        <f t="shared" si="163"/>
        <v>1.8578895175389951E-2</v>
      </c>
      <c r="BP83" s="30">
        <f t="shared" si="164"/>
        <v>3.4905673874749299E-2</v>
      </c>
      <c r="BQ83" s="30">
        <f t="shared" si="165"/>
        <v>4.3080661902323292E-2</v>
      </c>
      <c r="BR83" s="30">
        <f t="shared" si="166"/>
        <v>9.8477641381597598E-3</v>
      </c>
      <c r="BS83" s="30">
        <f t="shared" si="167"/>
        <v>0.73698527920558832</v>
      </c>
      <c r="BT83" s="30">
        <f t="shared" si="168"/>
        <v>1.1182201894088473</v>
      </c>
      <c r="BU83" s="30">
        <f t="shared" si="169"/>
        <v>0.53817918063567882</v>
      </c>
      <c r="BV83" s="30">
        <f t="shared" si="170"/>
        <v>3.7797151233935247E-2</v>
      </c>
      <c r="BW83" s="30">
        <f t="shared" si="171"/>
        <v>0</v>
      </c>
      <c r="BX83" s="30">
        <f t="shared" si="172"/>
        <v>15.517485306856777</v>
      </c>
      <c r="BY83" s="30">
        <f t="shared" si="194"/>
        <v>18.05508010243145</v>
      </c>
    </row>
    <row r="84" spans="3:77" ht="15" customHeight="1" x14ac:dyDescent="0.25">
      <c r="C84" s="26">
        <v>71</v>
      </c>
      <c r="D84" s="77">
        <f t="shared" si="195"/>
        <v>3.6624100942787333E-3</v>
      </c>
      <c r="E84" s="77">
        <f t="shared" si="196"/>
        <v>2.8330587926928652E-3</v>
      </c>
      <c r="F84" s="78">
        <f t="shared" si="173"/>
        <v>3.8867138383485484E-4</v>
      </c>
      <c r="G84" s="78">
        <f t="shared" si="174"/>
        <v>8.8845991362342444E-5</v>
      </c>
      <c r="H84" s="77">
        <f t="shared" si="175"/>
        <v>7.8432815999487135E-2</v>
      </c>
      <c r="I84" s="77">
        <f t="shared" si="176"/>
        <v>6.7760690057338854E-2</v>
      </c>
      <c r="J84" s="78">
        <f t="shared" si="177"/>
        <v>4.9526976831428546E-3</v>
      </c>
      <c r="K84" s="78">
        <f t="shared" si="178"/>
        <v>3.4783557239170701E-4</v>
      </c>
      <c r="L84" s="77">
        <f t="shared" si="179"/>
        <v>0</v>
      </c>
      <c r="M84" s="77">
        <f t="shared" si="180"/>
        <v>0.84153297442547159</v>
      </c>
      <c r="N84" s="39" t="str">
        <f t="shared" si="131"/>
        <v>OK</v>
      </c>
      <c r="Q84" s="28">
        <f t="shared" si="132"/>
        <v>4.8781998928585994E-5</v>
      </c>
      <c r="R84" s="28">
        <f t="shared" si="133"/>
        <v>3.165424485415354E-5</v>
      </c>
      <c r="S84" s="28">
        <f t="shared" si="134"/>
        <v>3.7467814989254587E-6</v>
      </c>
      <c r="T84" s="28">
        <f t="shared" si="135"/>
        <v>6.8960543603625148E-7</v>
      </c>
      <c r="U84" s="28">
        <f t="shared" si="136"/>
        <v>9.4022747393225018E-4</v>
      </c>
      <c r="V84" s="28">
        <f t="shared" si="137"/>
        <v>6.8139148120903447E-4</v>
      </c>
      <c r="W84" s="28">
        <f t="shared" si="138"/>
        <v>4.2969483061222155E-5</v>
      </c>
      <c r="X84" s="28">
        <f t="shared" si="139"/>
        <v>2.4298493167897072E-6</v>
      </c>
      <c r="Y84" s="28">
        <f t="shared" si="140"/>
        <v>0</v>
      </c>
      <c r="Z84" s="28">
        <f t="shared" si="141"/>
        <v>5.2254532128596029E-3</v>
      </c>
      <c r="AA84" s="28">
        <f t="shared" si="181"/>
        <v>6.9773441310966005E-3</v>
      </c>
      <c r="AC84" s="30">
        <f t="shared" si="142"/>
        <v>1.792018969209758E-2</v>
      </c>
      <c r="AD84" s="30">
        <f t="shared" si="143"/>
        <v>3.3668110577133571E-2</v>
      </c>
      <c r="AE84" s="30">
        <f t="shared" si="144"/>
        <v>4.1553258472192829E-2</v>
      </c>
      <c r="AF84" s="30">
        <f t="shared" si="145"/>
        <v>9.4986165610439627E-3</v>
      </c>
      <c r="AG84" s="30">
        <f t="shared" si="146"/>
        <v>0.72504886250709166</v>
      </c>
      <c r="AH84" s="30">
        <f t="shared" si="147"/>
        <v>1.1001091870346298</v>
      </c>
      <c r="AI84" s="30">
        <f t="shared" si="148"/>
        <v>0.52949801688953169</v>
      </c>
      <c r="AJ84" s="30">
        <f t="shared" si="149"/>
        <v>3.7187459757925145E-2</v>
      </c>
      <c r="AK84" s="30">
        <f t="shared" si="150"/>
        <v>0</v>
      </c>
      <c r="AL84" s="30">
        <f t="shared" si="151"/>
        <v>15.568360026871224</v>
      </c>
      <c r="AM84" s="30">
        <f t="shared" si="182"/>
        <v>18.062843728362871</v>
      </c>
      <c r="AO84" s="26">
        <v>71</v>
      </c>
      <c r="AP84" s="28">
        <f t="shared" si="183"/>
        <v>3.5370072618793654E-3</v>
      </c>
      <c r="AQ84" s="28">
        <f t="shared" si="184"/>
        <v>2.7360533815531862E-3</v>
      </c>
      <c r="AR84" s="28">
        <f t="shared" si="185"/>
        <v>3.753630728727337E-4</v>
      </c>
      <c r="AS84" s="28">
        <f t="shared" si="186"/>
        <v>8.5803858264912311E-5</v>
      </c>
      <c r="AT84" s="28">
        <f t="shared" si="187"/>
        <v>7.7177961143617413E-2</v>
      </c>
      <c r="AU84" s="28">
        <f t="shared" si="188"/>
        <v>6.6676579664616362E-2</v>
      </c>
      <c r="AV84" s="28">
        <f t="shared" si="189"/>
        <v>4.873760908242368E-3</v>
      </c>
      <c r="AW84" s="28">
        <f t="shared" si="190"/>
        <v>3.4229172133580271E-4</v>
      </c>
      <c r="AX84" s="28">
        <f t="shared" si="191"/>
        <v>0</v>
      </c>
      <c r="AY84" s="28">
        <f t="shared" si="192"/>
        <v>0.84419517898761876</v>
      </c>
      <c r="AZ84" s="39" t="str">
        <f t="shared" si="152"/>
        <v>OK</v>
      </c>
      <c r="BC84" s="28">
        <f t="shared" si="153"/>
        <v>4.7111677834478051E-5</v>
      </c>
      <c r="BD84" s="28">
        <f t="shared" si="154"/>
        <v>3.0570386995533337E-5</v>
      </c>
      <c r="BE84" s="28">
        <f t="shared" si="155"/>
        <v>3.6184897456123071E-6</v>
      </c>
      <c r="BF84" s="28">
        <f t="shared" si="156"/>
        <v>6.659929861219066E-7</v>
      </c>
      <c r="BG84" s="28">
        <f t="shared" si="157"/>
        <v>9.251846758859104E-4</v>
      </c>
      <c r="BH84" s="28">
        <f t="shared" si="158"/>
        <v>6.7048982737897167E-4</v>
      </c>
      <c r="BI84" s="28">
        <f t="shared" si="159"/>
        <v>4.2284629547239531E-5</v>
      </c>
      <c r="BJ84" s="28">
        <f t="shared" si="160"/>
        <v>2.3911220451425066E-6</v>
      </c>
      <c r="BK84" s="28">
        <f t="shared" si="161"/>
        <v>0</v>
      </c>
      <c r="BL84" s="28">
        <f t="shared" si="162"/>
        <v>5.2419840272249678E-3</v>
      </c>
      <c r="BM84" s="28">
        <f t="shared" si="193"/>
        <v>6.9643008296439773E-3</v>
      </c>
      <c r="BO84" s="30">
        <f t="shared" si="163"/>
        <v>1.7306593047627442E-2</v>
      </c>
      <c r="BP84" s="30">
        <f t="shared" si="164"/>
        <v>3.2515296905474236E-2</v>
      </c>
      <c r="BQ84" s="30">
        <f t="shared" si="165"/>
        <v>4.0130453222727111E-2</v>
      </c>
      <c r="BR84" s="30">
        <f t="shared" si="166"/>
        <v>9.1733789743271635E-3</v>
      </c>
      <c r="BS84" s="30">
        <f t="shared" si="167"/>
        <v>0.71344872965114781</v>
      </c>
      <c r="BT84" s="30">
        <f t="shared" si="168"/>
        <v>1.0825084246783945</v>
      </c>
      <c r="BU84" s="30">
        <f t="shared" si="169"/>
        <v>0.52105880487953482</v>
      </c>
      <c r="BV84" s="30">
        <f t="shared" si="170"/>
        <v>3.6594760924313012E-2</v>
      </c>
      <c r="BW84" s="30">
        <f t="shared" si="171"/>
        <v>0</v>
      </c>
      <c r="BX84" s="30">
        <f t="shared" si="172"/>
        <v>15.617610811270946</v>
      </c>
      <c r="BY84" s="30">
        <f t="shared" si="194"/>
        <v>18.070347253554491</v>
      </c>
    </row>
    <row r="85" spans="3:77" ht="15" customHeight="1" x14ac:dyDescent="0.25">
      <c r="C85" s="26">
        <v>72</v>
      </c>
      <c r="D85" s="77">
        <f t="shared" si="195"/>
        <v>3.4116044294799971E-3</v>
      </c>
      <c r="E85" s="77">
        <f t="shared" si="196"/>
        <v>2.6390479704135072E-3</v>
      </c>
      <c r="F85" s="78">
        <f t="shared" si="173"/>
        <v>3.6205476191061256E-4</v>
      </c>
      <c r="G85" s="78">
        <f t="shared" si="174"/>
        <v>8.2761725167482191E-5</v>
      </c>
      <c r="H85" s="77">
        <f t="shared" si="175"/>
        <v>7.5923106287747691E-2</v>
      </c>
      <c r="I85" s="77">
        <f t="shared" si="176"/>
        <v>6.5592469271893869E-2</v>
      </c>
      <c r="J85" s="78">
        <f t="shared" si="177"/>
        <v>4.7948241333418806E-3</v>
      </c>
      <c r="K85" s="78">
        <f t="shared" si="178"/>
        <v>3.3674787027989847E-4</v>
      </c>
      <c r="L85" s="77">
        <f t="shared" si="179"/>
        <v>0</v>
      </c>
      <c r="M85" s="77">
        <f t="shared" si="180"/>
        <v>0.84685738354976603</v>
      </c>
      <c r="N85" s="39" t="str">
        <f t="shared" si="131"/>
        <v>OK</v>
      </c>
      <c r="Q85" s="28">
        <f t="shared" si="132"/>
        <v>4.5441356740370115E-5</v>
      </c>
      <c r="R85" s="28">
        <f t="shared" si="133"/>
        <v>2.9486529136913134E-5</v>
      </c>
      <c r="S85" s="28">
        <f t="shared" si="134"/>
        <v>3.4901979922991563E-6</v>
      </c>
      <c r="T85" s="28">
        <f t="shared" si="135"/>
        <v>6.4238053620756193E-7</v>
      </c>
      <c r="U85" s="28">
        <f t="shared" si="136"/>
        <v>9.1014187783957073E-4</v>
      </c>
      <c r="V85" s="28">
        <f t="shared" si="137"/>
        <v>6.5958817354890877E-4</v>
      </c>
      <c r="W85" s="28">
        <f t="shared" si="138"/>
        <v>4.1599776033256908E-5</v>
      </c>
      <c r="X85" s="28">
        <f t="shared" si="139"/>
        <v>2.3523947734953069E-6</v>
      </c>
      <c r="Y85" s="28">
        <f t="shared" si="140"/>
        <v>0</v>
      </c>
      <c r="Z85" s="28">
        <f t="shared" si="141"/>
        <v>5.2585148415903345E-3</v>
      </c>
      <c r="AA85" s="28">
        <f t="shared" si="181"/>
        <v>6.9512575281913559E-3</v>
      </c>
      <c r="AC85" s="30">
        <f t="shared" si="142"/>
        <v>1.6692996403157301E-2</v>
      </c>
      <c r="AD85" s="30">
        <f t="shared" si="143"/>
        <v>3.1362483233814908E-2</v>
      </c>
      <c r="AE85" s="30">
        <f t="shared" si="144"/>
        <v>3.8707647973261393E-2</v>
      </c>
      <c r="AF85" s="30">
        <f t="shared" si="145"/>
        <v>8.848141387610366E-3</v>
      </c>
      <c r="AG85" s="30">
        <f t="shared" si="146"/>
        <v>0.70184859679520406</v>
      </c>
      <c r="AH85" s="30">
        <f t="shared" si="147"/>
        <v>1.0649076623221592</v>
      </c>
      <c r="AI85" s="30">
        <f t="shared" si="148"/>
        <v>0.51261959286953773</v>
      </c>
      <c r="AJ85" s="30">
        <f t="shared" si="149"/>
        <v>3.6002062090700893E-2</v>
      </c>
      <c r="AK85" s="30">
        <f t="shared" si="150"/>
        <v>0</v>
      </c>
      <c r="AL85" s="30">
        <f t="shared" si="151"/>
        <v>15.666861595670671</v>
      </c>
      <c r="AM85" s="30">
        <f t="shared" si="182"/>
        <v>18.077850778746118</v>
      </c>
      <c r="AO85" s="26">
        <v>72</v>
      </c>
      <c r="AP85" s="28">
        <f t="shared" si="183"/>
        <v>3.2947893138949476E-3</v>
      </c>
      <c r="AQ85" s="28">
        <f t="shared" si="184"/>
        <v>2.5486855910489886E-3</v>
      </c>
      <c r="AR85" s="28">
        <f t="shared" si="185"/>
        <v>3.4965781796973715E-4</v>
      </c>
      <c r="AS85" s="28">
        <f t="shared" si="186"/>
        <v>7.9927920518878444E-5</v>
      </c>
      <c r="AT85" s="28">
        <f t="shared" si="187"/>
        <v>7.4703964969270314E-2</v>
      </c>
      <c r="AU85" s="28">
        <f t="shared" si="188"/>
        <v>6.4539212979043414E-2</v>
      </c>
      <c r="AV85" s="28">
        <f t="shared" si="189"/>
        <v>4.7181112387442324E-3</v>
      </c>
      <c r="AW85" s="28">
        <f t="shared" si="190"/>
        <v>3.3136020575657849E-4</v>
      </c>
      <c r="AX85" s="28">
        <f t="shared" si="191"/>
        <v>0</v>
      </c>
      <c r="AY85" s="28">
        <f t="shared" si="192"/>
        <v>0.84943428996375392</v>
      </c>
      <c r="AZ85" s="39" t="str">
        <f t="shared" si="152"/>
        <v>OK</v>
      </c>
      <c r="BC85" s="28">
        <f t="shared" si="153"/>
        <v>4.3885420977683551E-5</v>
      </c>
      <c r="BD85" s="28">
        <f t="shared" si="154"/>
        <v>2.8476894995402933E-5</v>
      </c>
      <c r="BE85" s="28">
        <f t="shared" si="155"/>
        <v>3.3706917921189442E-6</v>
      </c>
      <c r="BF85" s="28">
        <f t="shared" si="156"/>
        <v>6.203850915017669E-7</v>
      </c>
      <c r="BG85" s="28">
        <f t="shared" si="157"/>
        <v>8.955272022394251E-4</v>
      </c>
      <c r="BH85" s="28">
        <f t="shared" si="158"/>
        <v>6.4899678398556754E-4</v>
      </c>
      <c r="BI85" s="28">
        <f t="shared" si="159"/>
        <v>4.0934216849983836E-5</v>
      </c>
      <c r="BJ85" s="28">
        <f t="shared" si="160"/>
        <v>2.3147585625952364E-6</v>
      </c>
      <c r="BK85" s="28">
        <f t="shared" si="161"/>
        <v>0</v>
      </c>
      <c r="BL85" s="28">
        <f t="shared" si="162"/>
        <v>5.2745160017461847E-3</v>
      </c>
      <c r="BM85" s="28">
        <f t="shared" si="193"/>
        <v>6.9386423562404634E-3</v>
      </c>
      <c r="BO85" s="30">
        <f t="shared" si="163"/>
        <v>1.6121419497158018E-2</v>
      </c>
      <c r="BP85" s="30">
        <f t="shared" si="164"/>
        <v>3.0288615445294455E-2</v>
      </c>
      <c r="BQ85" s="30">
        <f t="shared" si="165"/>
        <v>3.7382277911905501E-2</v>
      </c>
      <c r="BR85" s="30">
        <f t="shared" si="166"/>
        <v>8.5451764102011558E-3</v>
      </c>
      <c r="BS85" s="30">
        <f t="shared" si="167"/>
        <v>0.69057860712400321</v>
      </c>
      <c r="BT85" s="30">
        <f t="shared" si="168"/>
        <v>1.0478078228269248</v>
      </c>
      <c r="BU85" s="30">
        <f t="shared" si="169"/>
        <v>0.50441813819614567</v>
      </c>
      <c r="BV85" s="30">
        <f t="shared" si="170"/>
        <v>3.5426061320358346E-2</v>
      </c>
      <c r="BW85" s="30">
        <f t="shared" si="171"/>
        <v>0</v>
      </c>
      <c r="BX85" s="30">
        <f t="shared" si="172"/>
        <v>15.714534364329447</v>
      </c>
      <c r="BY85" s="30">
        <f t="shared" si="194"/>
        <v>18.085102483061437</v>
      </c>
    </row>
    <row r="86" spans="3:77" ht="15" customHeight="1" x14ac:dyDescent="0.25">
      <c r="C86" s="26">
        <v>73</v>
      </c>
      <c r="D86" s="77">
        <f t="shared" si="195"/>
        <v>3.1779741983098985E-3</v>
      </c>
      <c r="E86" s="77">
        <f t="shared" si="196"/>
        <v>2.4583232116844695E-3</v>
      </c>
      <c r="F86" s="78">
        <f t="shared" si="173"/>
        <v>3.3726087402886174E-4</v>
      </c>
      <c r="G86" s="78">
        <f t="shared" si="174"/>
        <v>7.709411587027471E-5</v>
      </c>
      <c r="H86" s="77">
        <f t="shared" si="175"/>
        <v>7.3484823650792924E-2</v>
      </c>
      <c r="I86" s="77">
        <f t="shared" si="176"/>
        <v>6.3485956686192974E-2</v>
      </c>
      <c r="J86" s="78">
        <f t="shared" si="177"/>
        <v>4.6413983441465842E-3</v>
      </c>
      <c r="K86" s="78">
        <f t="shared" si="178"/>
        <v>3.2597254123325857E-4</v>
      </c>
      <c r="L86" s="77">
        <f t="shared" si="179"/>
        <v>0</v>
      </c>
      <c r="M86" s="77">
        <f t="shared" si="180"/>
        <v>0.8520111963777417</v>
      </c>
      <c r="N86" s="39" t="str">
        <f t="shared" si="131"/>
        <v>OK</v>
      </c>
      <c r="Q86" s="28">
        <f t="shared" si="132"/>
        <v>4.2329485214997E-5</v>
      </c>
      <c r="R86" s="28">
        <f t="shared" si="133"/>
        <v>2.7467260853892726E-5</v>
      </c>
      <c r="S86" s="28">
        <f t="shared" si="134"/>
        <v>3.2511855919387326E-6</v>
      </c>
      <c r="T86" s="28">
        <f t="shared" si="135"/>
        <v>5.9838964679597209E-7</v>
      </c>
      <c r="U86" s="28">
        <f t="shared" si="136"/>
        <v>8.8091252663927925E-4</v>
      </c>
      <c r="V86" s="28">
        <f t="shared" si="137"/>
        <v>6.384053944222262E-4</v>
      </c>
      <c r="W86" s="28">
        <f t="shared" si="138"/>
        <v>4.0268657666710765E-5</v>
      </c>
      <c r="X86" s="28">
        <f t="shared" si="139"/>
        <v>2.2771223516951655E-6</v>
      </c>
      <c r="Y86" s="28">
        <f t="shared" si="140"/>
        <v>0</v>
      </c>
      <c r="Z86" s="28">
        <f t="shared" si="141"/>
        <v>5.290517161902035E-3</v>
      </c>
      <c r="AA86" s="28">
        <f t="shared" si="181"/>
        <v>6.926027184289571E-3</v>
      </c>
      <c r="AC86" s="30">
        <f t="shared" si="142"/>
        <v>1.5549842591158733E-2</v>
      </c>
      <c r="AD86" s="30">
        <f t="shared" si="143"/>
        <v>2.9214747656773999E-2</v>
      </c>
      <c r="AE86" s="30">
        <f t="shared" si="144"/>
        <v>3.6056907850549609E-2</v>
      </c>
      <c r="AF86" s="30">
        <f t="shared" si="145"/>
        <v>8.2422114327919491E-3</v>
      </c>
      <c r="AG86" s="30">
        <f t="shared" si="146"/>
        <v>0.67930861745280224</v>
      </c>
      <c r="AH86" s="30">
        <f t="shared" si="147"/>
        <v>1.0307079833316906</v>
      </c>
      <c r="AI86" s="30">
        <f t="shared" si="148"/>
        <v>0.4962166835227535</v>
      </c>
      <c r="AJ86" s="30">
        <f t="shared" si="149"/>
        <v>3.4850060550015813E-2</v>
      </c>
      <c r="AK86" s="30">
        <f t="shared" si="150"/>
        <v>0</v>
      </c>
      <c r="AL86" s="30">
        <f t="shared" si="151"/>
        <v>15.762207132988221</v>
      </c>
      <c r="AM86" s="30">
        <f t="shared" si="182"/>
        <v>18.092354187376756</v>
      </c>
      <c r="AO86" s="26">
        <v>73</v>
      </c>
      <c r="AP86" s="28">
        <f t="shared" si="183"/>
        <v>3.0691587037308685E-3</v>
      </c>
      <c r="AQ86" s="28">
        <f t="shared" si="184"/>
        <v>2.3741489423474756E-3</v>
      </c>
      <c r="AR86" s="28">
        <f t="shared" si="185"/>
        <v>3.2571288574465105E-4</v>
      </c>
      <c r="AS86" s="28">
        <f t="shared" si="186"/>
        <v>7.4454373120941373E-5</v>
      </c>
      <c r="AT86" s="28">
        <f t="shared" si="187"/>
        <v>7.230071296137644E-2</v>
      </c>
      <c r="AU86" s="28">
        <f t="shared" si="188"/>
        <v>6.2462964506240413E-2</v>
      </c>
      <c r="AV86" s="28">
        <f t="shared" si="189"/>
        <v>4.5668687210379637E-3</v>
      </c>
      <c r="AW86" s="28">
        <f t="shared" si="190"/>
        <v>3.2073821122309841E-4</v>
      </c>
      <c r="AX86" s="28">
        <f t="shared" si="191"/>
        <v>0</v>
      </c>
      <c r="AY86" s="28">
        <f t="shared" si="192"/>
        <v>0.85450524069517908</v>
      </c>
      <c r="AZ86" s="39" t="str">
        <f t="shared" si="152"/>
        <v>OK</v>
      </c>
      <c r="BC86" s="28">
        <f t="shared" si="153"/>
        <v>4.0880101556880691E-5</v>
      </c>
      <c r="BD86" s="28">
        <f t="shared" si="154"/>
        <v>2.6526767511896093E-5</v>
      </c>
      <c r="BE86" s="28">
        <f t="shared" si="155"/>
        <v>3.1398633010456296E-6</v>
      </c>
      <c r="BF86" s="28">
        <f t="shared" si="156"/>
        <v>5.77900473094781E-7</v>
      </c>
      <c r="BG86" s="28">
        <f t="shared" si="157"/>
        <v>8.6671778699900538E-4</v>
      </c>
      <c r="BH86" s="28">
        <f t="shared" si="158"/>
        <v>6.2811833630382029E-4</v>
      </c>
      <c r="BI86" s="28">
        <f t="shared" si="159"/>
        <v>3.9622040493079268E-5</v>
      </c>
      <c r="BJ86" s="28">
        <f t="shared" si="160"/>
        <v>2.2405572784003713E-6</v>
      </c>
      <c r="BK86" s="28">
        <f t="shared" si="161"/>
        <v>0</v>
      </c>
      <c r="BL86" s="28">
        <f t="shared" si="162"/>
        <v>5.3060037943782785E-3</v>
      </c>
      <c r="BM86" s="28">
        <f t="shared" si="193"/>
        <v>6.9138271482955009E-3</v>
      </c>
      <c r="BO86" s="30">
        <f t="shared" si="163"/>
        <v>1.5017407868094313E-2</v>
      </c>
      <c r="BP86" s="30">
        <f t="shared" si="164"/>
        <v>2.8214419454938983E-2</v>
      </c>
      <c r="BQ86" s="30">
        <f t="shared" si="165"/>
        <v>3.482230051395302E-2</v>
      </c>
      <c r="BR86" s="30">
        <f t="shared" si="166"/>
        <v>7.959993813164588E-3</v>
      </c>
      <c r="BS86" s="30">
        <f t="shared" si="167"/>
        <v>0.66836245802318894</v>
      </c>
      <c r="BT86" s="30">
        <f t="shared" si="168"/>
        <v>1.0140994881336918</v>
      </c>
      <c r="BU86" s="30">
        <f t="shared" si="169"/>
        <v>0.48824864465580287</v>
      </c>
      <c r="BV86" s="30">
        <f t="shared" si="170"/>
        <v>3.4290452930604967E-2</v>
      </c>
      <c r="BW86" s="30">
        <f t="shared" si="171"/>
        <v>0</v>
      </c>
      <c r="BX86" s="30">
        <f t="shared" si="172"/>
        <v>15.808346952860813</v>
      </c>
      <c r="BY86" s="30">
        <f t="shared" si="194"/>
        <v>18.099362118254252</v>
      </c>
    </row>
    <row r="87" spans="3:77" ht="15" customHeight="1" x14ac:dyDescent="0.25">
      <c r="C87" s="26">
        <v>74</v>
      </c>
      <c r="D87" s="77">
        <f t="shared" si="195"/>
        <v>2.9603432091518385E-3</v>
      </c>
      <c r="E87" s="77">
        <f t="shared" si="196"/>
        <v>2.2899746730104817E-3</v>
      </c>
      <c r="F87" s="78">
        <f t="shared" si="173"/>
        <v>3.141648974604404E-4</v>
      </c>
      <c r="G87" s="78">
        <f t="shared" si="174"/>
        <v>7.1814630371608035E-5</v>
      </c>
      <c r="H87" s="77">
        <f t="shared" si="175"/>
        <v>7.1116602271959942E-2</v>
      </c>
      <c r="I87" s="77">
        <f t="shared" si="176"/>
        <v>6.1439972326287853E-2</v>
      </c>
      <c r="J87" s="78">
        <f t="shared" si="177"/>
        <v>4.4923390979293423E-3</v>
      </c>
      <c r="K87" s="78">
        <f t="shared" si="178"/>
        <v>3.1550388121293825E-4</v>
      </c>
      <c r="L87" s="77">
        <f t="shared" si="179"/>
        <v>0</v>
      </c>
      <c r="M87" s="77">
        <f t="shared" si="180"/>
        <v>0.85699928501261646</v>
      </c>
      <c r="N87" s="39" t="str">
        <f t="shared" si="131"/>
        <v>OK</v>
      </c>
      <c r="Q87" s="28">
        <f t="shared" si="132"/>
        <v>3.9430717898764388E-5</v>
      </c>
      <c r="R87" s="28">
        <f t="shared" si="133"/>
        <v>2.5586274169899452E-5</v>
      </c>
      <c r="S87" s="28">
        <f t="shared" si="134"/>
        <v>3.0285410101525275E-6</v>
      </c>
      <c r="T87" s="28">
        <f t="shared" si="135"/>
        <v>5.5741129939359012E-7</v>
      </c>
      <c r="U87" s="28">
        <f t="shared" si="136"/>
        <v>8.5252304735873108E-4</v>
      </c>
      <c r="V87" s="28">
        <f t="shared" si="137"/>
        <v>6.1783127818541448E-4</v>
      </c>
      <c r="W87" s="28">
        <f t="shared" si="138"/>
        <v>3.8975423319447745E-5</v>
      </c>
      <c r="X87" s="28">
        <f t="shared" si="139"/>
        <v>2.2039922051055771E-6</v>
      </c>
      <c r="Y87" s="28">
        <f t="shared" si="140"/>
        <v>0</v>
      </c>
      <c r="Z87" s="28">
        <f t="shared" si="141"/>
        <v>5.321490426854523E-3</v>
      </c>
      <c r="AA87" s="28">
        <f t="shared" si="181"/>
        <v>6.9016271123014316E-3</v>
      </c>
      <c r="AC87" s="30">
        <f t="shared" si="142"/>
        <v>1.4484973145029893E-2</v>
      </c>
      <c r="AD87" s="30">
        <f t="shared" si="143"/>
        <v>2.7214091253103968E-2</v>
      </c>
      <c r="AE87" s="30">
        <f t="shared" si="144"/>
        <v>3.358769317735643E-2</v>
      </c>
      <c r="AF87" s="30">
        <f t="shared" si="145"/>
        <v>7.677776193537226E-3</v>
      </c>
      <c r="AG87" s="30">
        <f t="shared" si="146"/>
        <v>0.65741629859357553</v>
      </c>
      <c r="AH87" s="30">
        <f t="shared" si="147"/>
        <v>0.9974909929356931</v>
      </c>
      <c r="AI87" s="30">
        <f t="shared" si="148"/>
        <v>0.48028060578885207</v>
      </c>
      <c r="AJ87" s="30">
        <f t="shared" si="149"/>
        <v>3.3730845311194128E-2</v>
      </c>
      <c r="AK87" s="30">
        <f t="shared" si="150"/>
        <v>0</v>
      </c>
      <c r="AL87" s="30">
        <f t="shared" si="151"/>
        <v>15.854486772733404</v>
      </c>
      <c r="AM87" s="30">
        <f t="shared" si="182"/>
        <v>18.106370049131748</v>
      </c>
      <c r="AO87" s="26">
        <v>74</v>
      </c>
      <c r="AP87" s="28">
        <f t="shared" si="183"/>
        <v>2.8589795131851291E-3</v>
      </c>
      <c r="AQ87" s="28">
        <f t="shared" si="184"/>
        <v>2.2115647454693426E-3</v>
      </c>
      <c r="AR87" s="28">
        <f t="shared" si="185"/>
        <v>3.034077274636831E-4</v>
      </c>
      <c r="AS87" s="28">
        <f t="shared" si="186"/>
        <v>6.9355659960189121E-5</v>
      </c>
      <c r="AT87" s="28">
        <f t="shared" si="187"/>
        <v>6.9966824193379962E-2</v>
      </c>
      <c r="AU87" s="28">
        <f t="shared" si="188"/>
        <v>6.0446641218325478E-2</v>
      </c>
      <c r="AV87" s="28">
        <f t="shared" si="189"/>
        <v>4.4199509981548875E-3</v>
      </c>
      <c r="AW87" s="28">
        <f t="shared" si="190"/>
        <v>3.1041995367883982E-4</v>
      </c>
      <c r="AX87" s="28">
        <f t="shared" si="191"/>
        <v>0</v>
      </c>
      <c r="AY87" s="28">
        <f t="shared" si="192"/>
        <v>0.85941285599038342</v>
      </c>
      <c r="AZ87" s="39" t="str">
        <f t="shared" si="152"/>
        <v>OK</v>
      </c>
      <c r="BC87" s="28">
        <f t="shared" si="153"/>
        <v>3.8080589545915539E-5</v>
      </c>
      <c r="BD87" s="28">
        <f t="shared" si="154"/>
        <v>2.4710186793320702E-5</v>
      </c>
      <c r="BE87" s="28">
        <f t="shared" si="155"/>
        <v>2.9248421858990501E-6</v>
      </c>
      <c r="BF87" s="28">
        <f t="shared" si="156"/>
        <v>5.3832524568688886E-7</v>
      </c>
      <c r="BG87" s="28">
        <f t="shared" si="157"/>
        <v>8.3873987605944994E-4</v>
      </c>
      <c r="BH87" s="28">
        <f t="shared" si="158"/>
        <v>6.0784248742173203E-4</v>
      </c>
      <c r="BI87" s="28">
        <f t="shared" si="159"/>
        <v>3.8347385949494929E-5</v>
      </c>
      <c r="BJ87" s="28">
        <f t="shared" si="160"/>
        <v>2.168477787300643E-6</v>
      </c>
      <c r="BK87" s="28">
        <f t="shared" si="161"/>
        <v>0</v>
      </c>
      <c r="BL87" s="28">
        <f t="shared" si="162"/>
        <v>5.3364773645070218E-3</v>
      </c>
      <c r="BM87" s="28">
        <f t="shared" si="193"/>
        <v>6.8898295354958214E-3</v>
      </c>
      <c r="BO87" s="30">
        <f t="shared" si="163"/>
        <v>1.3989000107370038E-2</v>
      </c>
      <c r="BP87" s="30">
        <f t="shared" si="164"/>
        <v>2.6282266570323266E-2</v>
      </c>
      <c r="BQ87" s="30">
        <f t="shared" si="165"/>
        <v>3.2437633039421244E-2</v>
      </c>
      <c r="BR87" s="30">
        <f t="shared" si="166"/>
        <v>7.4148851309819765E-3</v>
      </c>
      <c r="BS87" s="30">
        <f t="shared" si="167"/>
        <v>0.6467875167834789</v>
      </c>
      <c r="BT87" s="30">
        <f t="shared" si="168"/>
        <v>0.98136405153778239</v>
      </c>
      <c r="BU87" s="30">
        <f t="shared" si="169"/>
        <v>0.47254151939005284</v>
      </c>
      <c r="BV87" s="30">
        <f t="shared" si="170"/>
        <v>3.3187317375605097E-2</v>
      </c>
      <c r="BW87" s="30">
        <f t="shared" si="171"/>
        <v>0</v>
      </c>
      <c r="BX87" s="30">
        <f t="shared" si="172"/>
        <v>15.899137835822094</v>
      </c>
      <c r="BY87" s="30">
        <f t="shared" si="194"/>
        <v>18.11314202575711</v>
      </c>
    </row>
    <row r="88" spans="3:77" ht="15" customHeight="1" x14ac:dyDescent="0.25">
      <c r="C88" s="26">
        <v>75</v>
      </c>
      <c r="D88" s="77">
        <f t="shared" si="195"/>
        <v>2.7576158172184203E-3</v>
      </c>
      <c r="E88" s="77">
        <f t="shared" si="196"/>
        <v>2.1331548179282039E-3</v>
      </c>
      <c r="F88" s="78">
        <f t="shared" si="173"/>
        <v>2.926505574669258E-4</v>
      </c>
      <c r="G88" s="78">
        <f t="shared" si="174"/>
        <v>6.689668954877022E-5</v>
      </c>
      <c r="H88" s="77">
        <f t="shared" si="175"/>
        <v>6.8817046114799996E-2</v>
      </c>
      <c r="I88" s="77">
        <f t="shared" si="176"/>
        <v>5.9453310110363096E-2</v>
      </c>
      <c r="J88" s="78">
        <f t="shared" si="177"/>
        <v>4.3475628983804335E-3</v>
      </c>
      <c r="K88" s="78">
        <f t="shared" si="178"/>
        <v>3.0533602614474139E-4</v>
      </c>
      <c r="L88" s="77">
        <f t="shared" si="179"/>
        <v>0</v>
      </c>
      <c r="M88" s="77">
        <f t="shared" si="180"/>
        <v>0.86182642696815037</v>
      </c>
      <c r="N88" s="39" t="str">
        <f t="shared" si="131"/>
        <v>OK</v>
      </c>
      <c r="Q88" s="28">
        <f t="shared" si="132"/>
        <v>3.6730461193066703E-5</v>
      </c>
      <c r="R88" s="28">
        <f t="shared" si="133"/>
        <v>2.3834099416741955E-5</v>
      </c>
      <c r="S88" s="28">
        <f t="shared" si="134"/>
        <v>2.8211433616455734E-6</v>
      </c>
      <c r="T88" s="28">
        <f t="shared" si="135"/>
        <v>5.192391919801877E-7</v>
      </c>
      <c r="U88" s="28">
        <f t="shared" si="136"/>
        <v>8.2495670476016901E-4</v>
      </c>
      <c r="V88" s="28">
        <f t="shared" si="137"/>
        <v>5.9785369665804947E-4</v>
      </c>
      <c r="W88" s="28">
        <f t="shared" si="138"/>
        <v>3.7719348579542105E-5</v>
      </c>
      <c r="X88" s="28">
        <f t="shared" si="139"/>
        <v>2.1329633694957088E-6</v>
      </c>
      <c r="Y88" s="28">
        <f t="shared" si="140"/>
        <v>0</v>
      </c>
      <c r="Z88" s="28">
        <f t="shared" si="141"/>
        <v>5.3514643021595216E-3</v>
      </c>
      <c r="AA88" s="28">
        <f t="shared" si="181"/>
        <v>6.878031958690212E-3</v>
      </c>
      <c r="AC88" s="30">
        <f t="shared" si="142"/>
        <v>1.3493027069710185E-2</v>
      </c>
      <c r="AD88" s="30">
        <f t="shared" si="143"/>
        <v>2.5350441887542572E-2</v>
      </c>
      <c r="AE88" s="30">
        <f t="shared" si="144"/>
        <v>3.1287572901486052E-2</v>
      </c>
      <c r="AF88" s="30">
        <f t="shared" si="145"/>
        <v>7.151994068426727E-3</v>
      </c>
      <c r="AG88" s="30">
        <f t="shared" si="146"/>
        <v>0.63615873497338238</v>
      </c>
      <c r="AH88" s="30">
        <f t="shared" si="147"/>
        <v>0.96523711013987146</v>
      </c>
      <c r="AI88" s="30">
        <f t="shared" si="148"/>
        <v>0.46480243299125368</v>
      </c>
      <c r="AJ88" s="30">
        <f t="shared" si="149"/>
        <v>3.2643789440016072E-2</v>
      </c>
      <c r="AK88" s="30">
        <f t="shared" si="150"/>
        <v>0</v>
      </c>
      <c r="AL88" s="30">
        <f t="shared" si="151"/>
        <v>15.943788898910782</v>
      </c>
      <c r="AM88" s="30">
        <f t="shared" si="182"/>
        <v>18.119914002382473</v>
      </c>
      <c r="AO88" s="26">
        <v>75</v>
      </c>
      <c r="AP88" s="28">
        <f t="shared" si="183"/>
        <v>2.6631936129194798E-3</v>
      </c>
      <c r="AQ88" s="28">
        <f t="shared" si="184"/>
        <v>2.0601144840419359E-3</v>
      </c>
      <c r="AR88" s="28">
        <f t="shared" si="185"/>
        <v>2.8263004969611752E-4</v>
      </c>
      <c r="AS88" s="28">
        <f t="shared" si="186"/>
        <v>6.4606111996938427E-5</v>
      </c>
      <c r="AT88" s="28">
        <f t="shared" si="187"/>
        <v>6.7700890725610155E-2</v>
      </c>
      <c r="AU88" s="28">
        <f t="shared" si="188"/>
        <v>5.848902674989806E-2</v>
      </c>
      <c r="AV88" s="28">
        <f t="shared" si="189"/>
        <v>4.2772736500739754E-3</v>
      </c>
      <c r="AW88" s="28">
        <f t="shared" si="190"/>
        <v>3.0039950417594136E-4</v>
      </c>
      <c r="AX88" s="28">
        <f t="shared" si="191"/>
        <v>0</v>
      </c>
      <c r="AY88" s="28">
        <f t="shared" si="192"/>
        <v>0.86416186511158832</v>
      </c>
      <c r="AZ88" s="39" t="str">
        <f t="shared" si="152"/>
        <v>OK</v>
      </c>
      <c r="BC88" s="28">
        <f t="shared" si="153"/>
        <v>3.547279103861264E-5</v>
      </c>
      <c r="BD88" s="28">
        <f t="shared" si="154"/>
        <v>2.3018007417864858E-5</v>
      </c>
      <c r="BE88" s="28">
        <f t="shared" si="155"/>
        <v>2.7245459410815329E-6</v>
      </c>
      <c r="BF88" s="28">
        <f t="shared" si="156"/>
        <v>5.0146017114666781E-7</v>
      </c>
      <c r="BG88" s="28">
        <f t="shared" si="157"/>
        <v>8.1157659149098981E-4</v>
      </c>
      <c r="BH88" s="28">
        <f t="shared" si="158"/>
        <v>5.881570057486668E-4</v>
      </c>
      <c r="BI88" s="28">
        <f t="shared" si="159"/>
        <v>3.7109520793208539E-5</v>
      </c>
      <c r="BJ88" s="28">
        <f t="shared" si="160"/>
        <v>2.098478671882038E-6</v>
      </c>
      <c r="BK88" s="28">
        <f t="shared" si="161"/>
        <v>0</v>
      </c>
      <c r="BL88" s="28">
        <f t="shared" si="162"/>
        <v>5.3659660782288364E-3</v>
      </c>
      <c r="BM88" s="28">
        <f t="shared" si="193"/>
        <v>6.8666244795022886E-3</v>
      </c>
      <c r="BO88" s="30">
        <f t="shared" si="163"/>
        <v>1.3031018783192442E-2</v>
      </c>
      <c r="BP88" s="30">
        <f t="shared" si="164"/>
        <v>2.4482429531351338E-2</v>
      </c>
      <c r="BQ88" s="30">
        <f t="shared" si="165"/>
        <v>3.0216270081827135E-2</v>
      </c>
      <c r="BR88" s="30">
        <f t="shared" si="166"/>
        <v>6.9071060601489914E-3</v>
      </c>
      <c r="BS88" s="30">
        <f t="shared" si="167"/>
        <v>0.62584076812493283</v>
      </c>
      <c r="BT88" s="30">
        <f t="shared" si="168"/>
        <v>0.9495817650887135</v>
      </c>
      <c r="BU88" s="30">
        <f t="shared" si="169"/>
        <v>0.45728773696738739</v>
      </c>
      <c r="BV88" s="30">
        <f t="shared" si="170"/>
        <v>3.2116020785428509E-2</v>
      </c>
      <c r="BW88" s="30">
        <f t="shared" si="171"/>
        <v>0</v>
      </c>
      <c r="BX88" s="30">
        <f t="shared" si="172"/>
        <v>15.986994504564384</v>
      </c>
      <c r="BY88" s="30">
        <f t="shared" si="194"/>
        <v>18.126457619987367</v>
      </c>
    </row>
    <row r="89" spans="3:77" ht="15" customHeight="1" x14ac:dyDescent="0.25">
      <c r="C89" s="26">
        <v>76</v>
      </c>
      <c r="D89" s="77">
        <f t="shared" si="195"/>
        <v>2.5687714086205394E-3</v>
      </c>
      <c r="E89" s="77">
        <f t="shared" si="196"/>
        <v>1.9870741501556684E-3</v>
      </c>
      <c r="F89" s="78">
        <f t="shared" si="173"/>
        <v>2.7260954192530931E-4</v>
      </c>
      <c r="G89" s="78">
        <f t="shared" si="174"/>
        <v>6.2315534445106648E-5</v>
      </c>
      <c r="H89" s="77">
        <f t="shared" si="175"/>
        <v>6.6584735336420314E-2</v>
      </c>
      <c r="I89" s="77">
        <f t="shared" si="176"/>
        <v>5.7524743389433024E-2</v>
      </c>
      <c r="J89" s="78">
        <f t="shared" si="177"/>
        <v>4.2069844017675164E-3</v>
      </c>
      <c r="K89" s="78">
        <f t="shared" si="178"/>
        <v>2.9546298220714133E-4</v>
      </c>
      <c r="L89" s="77">
        <f t="shared" si="179"/>
        <v>0</v>
      </c>
      <c r="M89" s="77">
        <f t="shared" si="180"/>
        <v>0.86649730325502639</v>
      </c>
      <c r="N89" s="39" t="str">
        <f t="shared" si="131"/>
        <v>OK</v>
      </c>
      <c r="Q89" s="28">
        <f t="shared" si="132"/>
        <v>3.4215120884158583E-5</v>
      </c>
      <c r="R89" s="28">
        <f t="shared" si="133"/>
        <v>2.2201915418987764E-5</v>
      </c>
      <c r="S89" s="28">
        <f t="shared" si="134"/>
        <v>2.6279485205174919E-6</v>
      </c>
      <c r="T89" s="28">
        <f t="shared" si="135"/>
        <v>4.8368115031314812E-7</v>
      </c>
      <c r="U89" s="28">
        <f t="shared" si="136"/>
        <v>7.9819647822181061E-4</v>
      </c>
      <c r="V89" s="28">
        <f t="shared" si="137"/>
        <v>5.7846031483928403E-4</v>
      </c>
      <c r="W89" s="28">
        <f t="shared" si="138"/>
        <v>3.6499693006874966E-5</v>
      </c>
      <c r="X89" s="28">
        <f t="shared" si="139"/>
        <v>2.0639939742683672E-6</v>
      </c>
      <c r="Y89" s="28">
        <f t="shared" si="140"/>
        <v>0</v>
      </c>
      <c r="Z89" s="28">
        <f t="shared" si="141"/>
        <v>5.3804678542981521E-3</v>
      </c>
      <c r="AA89" s="28">
        <f t="shared" si="181"/>
        <v>6.8552170003143668E-3</v>
      </c>
      <c r="AC89" s="30">
        <f t="shared" si="142"/>
        <v>1.2569010496674698E-2</v>
      </c>
      <c r="AD89" s="30">
        <f t="shared" si="143"/>
        <v>2.3614417175160111E-2</v>
      </c>
      <c r="AE89" s="30">
        <f t="shared" si="144"/>
        <v>2.9144967262168225E-2</v>
      </c>
      <c r="AF89" s="30">
        <f t="shared" si="145"/>
        <v>6.6622180518712566E-3</v>
      </c>
      <c r="AG89" s="30">
        <f t="shared" si="146"/>
        <v>0.61552280127648329</v>
      </c>
      <c r="AH89" s="30">
        <f t="shared" si="147"/>
        <v>0.93392642003755544</v>
      </c>
      <c r="AI89" s="30">
        <f t="shared" si="148"/>
        <v>0.449773040943521</v>
      </c>
      <c r="AJ89" s="30">
        <f t="shared" si="149"/>
        <v>3.1588252130840953E-2</v>
      </c>
      <c r="AK89" s="30">
        <f t="shared" si="150"/>
        <v>0</v>
      </c>
      <c r="AL89" s="30">
        <f t="shared" si="151"/>
        <v>16.030200110217987</v>
      </c>
      <c r="AM89" s="30">
        <f t="shared" si="182"/>
        <v>18.133001237592261</v>
      </c>
      <c r="AO89" s="26">
        <v>76</v>
      </c>
      <c r="AP89" s="28">
        <f t="shared" si="183"/>
        <v>2.4808153353968578E-3</v>
      </c>
      <c r="AQ89" s="28">
        <f t="shared" si="184"/>
        <v>1.9190356945478831E-3</v>
      </c>
      <c r="AR89" s="28">
        <f t="shared" si="185"/>
        <v>2.6327524898254681E-4</v>
      </c>
      <c r="AS89" s="28">
        <f t="shared" si="186"/>
        <v>6.0181818034127896E-5</v>
      </c>
      <c r="AT89" s="28">
        <f t="shared" si="187"/>
        <v>6.5501483722789536E-2</v>
      </c>
      <c r="AU89" s="28">
        <f t="shared" si="188"/>
        <v>5.6588886683155551E-2</v>
      </c>
      <c r="AV89" s="28">
        <f t="shared" si="189"/>
        <v>4.1387506053846088E-3</v>
      </c>
      <c r="AW89" s="28">
        <f t="shared" si="190"/>
        <v>2.9067081778691233E-4</v>
      </c>
      <c r="AX89" s="28">
        <f t="shared" si="191"/>
        <v>0</v>
      </c>
      <c r="AY89" s="28">
        <f t="shared" si="192"/>
        <v>0.86875690007392303</v>
      </c>
      <c r="AZ89" s="39" t="str">
        <f t="shared" si="152"/>
        <v>OK</v>
      </c>
      <c r="BC89" s="28">
        <f t="shared" si="153"/>
        <v>3.3043577294197704E-5</v>
      </c>
      <c r="BD89" s="28">
        <f t="shared" si="154"/>
        <v>2.144171025174513E-5</v>
      </c>
      <c r="BE89" s="28">
        <f t="shared" si="155"/>
        <v>2.5379661921082744E-6</v>
      </c>
      <c r="BF89" s="28">
        <f t="shared" si="156"/>
        <v>4.6711965537783046E-7</v>
      </c>
      <c r="BG89" s="28">
        <f t="shared" si="157"/>
        <v>7.8521080487401482E-4</v>
      </c>
      <c r="BH89" s="28">
        <f t="shared" si="158"/>
        <v>5.6904947816170291E-4</v>
      </c>
      <c r="BI89" s="28">
        <f t="shared" si="159"/>
        <v>3.5907698270782437E-5</v>
      </c>
      <c r="BJ89" s="28">
        <f t="shared" si="160"/>
        <v>2.0305177045401967E-6</v>
      </c>
      <c r="BK89" s="28">
        <f t="shared" si="161"/>
        <v>0</v>
      </c>
      <c r="BL89" s="28">
        <f t="shared" si="162"/>
        <v>5.3944986977896171E-3</v>
      </c>
      <c r="BM89" s="28">
        <f t="shared" si="193"/>
        <v>6.8441875701940862E-3</v>
      </c>
      <c r="BO89" s="30">
        <f t="shared" si="163"/>
        <v>1.2138641019700327E-2</v>
      </c>
      <c r="BP89" s="30">
        <f t="shared" si="164"/>
        <v>2.280584721084852E-2</v>
      </c>
      <c r="BQ89" s="30">
        <f t="shared" si="165"/>
        <v>2.8147028377450693E-2</v>
      </c>
      <c r="BR89" s="30">
        <f t="shared" si="166"/>
        <v>6.4341002299288198E-3</v>
      </c>
      <c r="BS89" s="30">
        <f t="shared" si="167"/>
        <v>0.60550900360438253</v>
      </c>
      <c r="BT89" s="30">
        <f t="shared" si="168"/>
        <v>0.91873258775142297</v>
      </c>
      <c r="BU89" s="30">
        <f t="shared" si="169"/>
        <v>0.44247809540453409</v>
      </c>
      <c r="BV89" s="30">
        <f t="shared" si="170"/>
        <v>3.1075916890643204E-2</v>
      </c>
      <c r="BW89" s="30">
        <f t="shared" si="171"/>
        <v>0</v>
      </c>
      <c r="BX89" s="30">
        <f t="shared" si="172"/>
        <v>16.072002651367576</v>
      </c>
      <c r="BY89" s="30">
        <f t="shared" si="194"/>
        <v>18.139323871856487</v>
      </c>
    </row>
    <row r="90" spans="3:77" ht="15" customHeight="1" x14ac:dyDescent="0.25">
      <c r="C90" s="26">
        <v>77</v>
      </c>
      <c r="D90" s="77">
        <f t="shared" si="195"/>
        <v>2.3928592621731762E-3</v>
      </c>
      <c r="E90" s="77">
        <f t="shared" si="196"/>
        <v>1.8509972389400978E-3</v>
      </c>
      <c r="F90" s="78">
        <f t="shared" si="173"/>
        <v>2.5394095603978431E-4</v>
      </c>
      <c r="G90" s="78">
        <f t="shared" si="174"/>
        <v>5.8048101623149143E-5</v>
      </c>
      <c r="H90" s="77">
        <f t="shared" si="175"/>
        <v>6.4418232109158757E-2</v>
      </c>
      <c r="I90" s="77">
        <f t="shared" si="176"/>
        <v>5.5653029976878078E-2</v>
      </c>
      <c r="J90" s="78">
        <f t="shared" si="177"/>
        <v>4.0705168090017022E-3</v>
      </c>
      <c r="K90" s="78">
        <f t="shared" si="178"/>
        <v>2.8587865336668334E-4</v>
      </c>
      <c r="L90" s="77">
        <f t="shared" si="179"/>
        <v>0</v>
      </c>
      <c r="M90" s="77">
        <f t="shared" si="180"/>
        <v>0.87101649689281957</v>
      </c>
      <c r="N90" s="39" t="str">
        <f t="shared" si="131"/>
        <v>OK</v>
      </c>
      <c r="Q90" s="28">
        <f t="shared" si="132"/>
        <v>3.1872033704236826E-5</v>
      </c>
      <c r="R90" s="28">
        <f t="shared" si="133"/>
        <v>2.0681505084502499E-5</v>
      </c>
      <c r="S90" s="28">
        <f t="shared" si="134"/>
        <v>2.4479838636990568E-6</v>
      </c>
      <c r="T90" s="28">
        <f t="shared" si="135"/>
        <v>4.5055816044251286E-7</v>
      </c>
      <c r="U90" s="28">
        <f t="shared" si="136"/>
        <v>7.7222513152621914E-4</v>
      </c>
      <c r="V90" s="28">
        <f t="shared" si="137"/>
        <v>5.5963864148412168E-4</v>
      </c>
      <c r="W90" s="28">
        <f t="shared" si="138"/>
        <v>3.5315703534689913E-5</v>
      </c>
      <c r="X90" s="28">
        <f t="shared" si="139"/>
        <v>1.9970414348120262E-6</v>
      </c>
      <c r="Y90" s="28">
        <f t="shared" si="140"/>
        <v>0</v>
      </c>
      <c r="Z90" s="28">
        <f t="shared" si="141"/>
        <v>5.4085295412810812E-3</v>
      </c>
      <c r="AA90" s="28">
        <f t="shared" si="181"/>
        <v>6.8331581400738048E-3</v>
      </c>
      <c r="AC90" s="30">
        <f t="shared" si="142"/>
        <v>1.1708271542725955E-2</v>
      </c>
      <c r="AD90" s="30">
        <f t="shared" si="143"/>
        <v>2.1997277246536929E-2</v>
      </c>
      <c r="AE90" s="30">
        <f t="shared" si="144"/>
        <v>2.7149089492733158E-2</v>
      </c>
      <c r="AF90" s="30">
        <f t="shared" si="145"/>
        <v>6.2059824079863839E-3</v>
      </c>
      <c r="AG90" s="30">
        <f t="shared" si="146"/>
        <v>0.59549520593228189</v>
      </c>
      <c r="AH90" s="30">
        <f t="shared" si="147"/>
        <v>0.90353875546529039</v>
      </c>
      <c r="AI90" s="30">
        <f t="shared" si="148"/>
        <v>0.43518314986554729</v>
      </c>
      <c r="AJ90" s="30">
        <f t="shared" si="149"/>
        <v>3.0563581650445454E-2</v>
      </c>
      <c r="AK90" s="30">
        <f t="shared" si="150"/>
        <v>0</v>
      </c>
      <c r="AL90" s="30">
        <f t="shared" si="151"/>
        <v>16.113805192517162</v>
      </c>
      <c r="AM90" s="30">
        <f t="shared" si="182"/>
        <v>18.145646506120709</v>
      </c>
      <c r="AO90" s="26">
        <v>77</v>
      </c>
      <c r="AP90" s="28">
        <f t="shared" si="183"/>
        <v>2.3109265126216344E-3</v>
      </c>
      <c r="AQ90" s="28">
        <f t="shared" si="184"/>
        <v>1.7876181277670735E-3</v>
      </c>
      <c r="AR90" s="28">
        <f t="shared" si="185"/>
        <v>2.45245885217612E-4</v>
      </c>
      <c r="AS90" s="28">
        <f t="shared" si="186"/>
        <v>5.6060504338421024E-5</v>
      </c>
      <c r="AT90" s="28">
        <f t="shared" si="187"/>
        <v>6.336715900281005E-2</v>
      </c>
      <c r="AU90" s="28">
        <f t="shared" si="188"/>
        <v>5.4744973341663485E-2</v>
      </c>
      <c r="AV90" s="28">
        <f t="shared" si="189"/>
        <v>4.0042945152675034E-3</v>
      </c>
      <c r="AW90" s="28">
        <f t="shared" si="190"/>
        <v>2.8122775986988711E-4</v>
      </c>
      <c r="AX90" s="28">
        <f t="shared" si="191"/>
        <v>0</v>
      </c>
      <c r="AY90" s="28">
        <f t="shared" si="192"/>
        <v>0.87320249435044528</v>
      </c>
      <c r="AZ90" s="39" t="str">
        <f t="shared" si="152"/>
        <v>OK</v>
      </c>
      <c r="BC90" s="28">
        <f t="shared" si="153"/>
        <v>3.0780718641763861E-5</v>
      </c>
      <c r="BD90" s="28">
        <f t="shared" si="154"/>
        <v>1.9973359560348875E-5</v>
      </c>
      <c r="BE90" s="28">
        <f t="shared" si="155"/>
        <v>2.3641636190313809E-6</v>
      </c>
      <c r="BF90" s="28">
        <f t="shared" si="156"/>
        <v>4.3513081396146095E-7</v>
      </c>
      <c r="BG90" s="28">
        <f t="shared" si="157"/>
        <v>7.5962520381602666E-4</v>
      </c>
      <c r="BH90" s="28">
        <f t="shared" si="158"/>
        <v>5.5050735821107679E-4</v>
      </c>
      <c r="BI90" s="28">
        <f t="shared" si="159"/>
        <v>3.4741160546012843E-5</v>
      </c>
      <c r="BJ90" s="28">
        <f t="shared" si="160"/>
        <v>1.964552030959663E-6</v>
      </c>
      <c r="BK90" s="28">
        <f t="shared" si="161"/>
        <v>0</v>
      </c>
      <c r="BL90" s="28">
        <f t="shared" si="162"/>
        <v>5.4221033735436276E-3</v>
      </c>
      <c r="BM90" s="28">
        <f t="shared" si="193"/>
        <v>6.8224950207828091E-3</v>
      </c>
      <c r="BO90" s="30">
        <f t="shared" si="163"/>
        <v>1.1307374216603903E-2</v>
      </c>
      <c r="BP90" s="30">
        <f t="shared" si="164"/>
        <v>2.1244078997083884E-2</v>
      </c>
      <c r="BQ90" s="30">
        <f t="shared" si="165"/>
        <v>2.6219490504140609E-2</v>
      </c>
      <c r="BR90" s="30">
        <f t="shared" si="166"/>
        <v>5.9934863325201513E-3</v>
      </c>
      <c r="BS90" s="30">
        <f t="shared" si="167"/>
        <v>0.58577887290944475</v>
      </c>
      <c r="BT90" s="30">
        <f t="shared" si="168"/>
        <v>0.88879626323414551</v>
      </c>
      <c r="BU90" s="30">
        <f t="shared" si="169"/>
        <v>0.4281032561491428</v>
      </c>
      <c r="BV90" s="30">
        <f t="shared" si="170"/>
        <v>3.0066349830360831E-2</v>
      </c>
      <c r="BW90" s="30">
        <f t="shared" si="171"/>
        <v>0</v>
      </c>
      <c r="BX90" s="30">
        <f t="shared" si="172"/>
        <v>16.154246145483238</v>
      </c>
      <c r="BY90" s="30">
        <f t="shared" si="194"/>
        <v>18.151755317656679</v>
      </c>
    </row>
    <row r="91" spans="3:77" ht="15" customHeight="1" x14ac:dyDescent="0.25">
      <c r="C91" s="26">
        <v>78</v>
      </c>
      <c r="D91" s="77">
        <f t="shared" si="195"/>
        <v>2.2289937630700926E-3</v>
      </c>
      <c r="E91" s="77">
        <f t="shared" si="196"/>
        <v>1.7242390165940493E-3</v>
      </c>
      <c r="F91" s="78">
        <f t="shared" si="173"/>
        <v>2.3655081439543968E-4</v>
      </c>
      <c r="G91" s="78">
        <f t="shared" si="174"/>
        <v>5.4072907053692905E-5</v>
      </c>
      <c r="H91" s="77">
        <f t="shared" si="175"/>
        <v>6.2316085896461336E-2</v>
      </c>
      <c r="I91" s="77">
        <f t="shared" si="176"/>
        <v>5.3836916706448891E-2</v>
      </c>
      <c r="J91" s="78">
        <f t="shared" si="177"/>
        <v>3.9380722215333046E-3</v>
      </c>
      <c r="K91" s="78">
        <f t="shared" si="178"/>
        <v>2.7657686637309089E-4</v>
      </c>
      <c r="L91" s="77">
        <f t="shared" si="179"/>
        <v>0</v>
      </c>
      <c r="M91" s="77">
        <f t="shared" si="180"/>
        <v>0.8753884918080711</v>
      </c>
      <c r="N91" s="39" t="str">
        <f t="shared" si="131"/>
        <v>OK</v>
      </c>
      <c r="Q91" s="28">
        <f t="shared" si="132"/>
        <v>2.9689403579290897E-5</v>
      </c>
      <c r="R91" s="28">
        <f t="shared" si="133"/>
        <v>1.9265214036195247E-5</v>
      </c>
      <c r="S91" s="28">
        <f t="shared" si="134"/>
        <v>2.2803433743637045E-6</v>
      </c>
      <c r="T91" s="28">
        <f t="shared" si="135"/>
        <v>4.1970346748040899E-7</v>
      </c>
      <c r="U91" s="28">
        <f t="shared" si="136"/>
        <v>7.4702527610583406E-4</v>
      </c>
      <c r="V91" s="28">
        <f t="shared" si="137"/>
        <v>5.4137607493803168E-4</v>
      </c>
      <c r="W91" s="28">
        <f t="shared" si="138"/>
        <v>3.4166617557335766E-5</v>
      </c>
      <c r="X91" s="28">
        <f t="shared" si="139"/>
        <v>1.9320626271073006E-6</v>
      </c>
      <c r="Y91" s="28">
        <f t="shared" si="140"/>
        <v>0</v>
      </c>
      <c r="Z91" s="28">
        <f t="shared" si="141"/>
        <v>5.4356772058061749E-3</v>
      </c>
      <c r="AA91" s="28">
        <f t="shared" si="181"/>
        <v>6.8118319014918143E-3</v>
      </c>
      <c r="AC91" s="30">
        <f t="shared" si="142"/>
        <v>1.0906476890481853E-2</v>
      </c>
      <c r="AD91" s="30">
        <f t="shared" si="143"/>
        <v>2.0490880747630839E-2</v>
      </c>
      <c r="AE91" s="30">
        <f t="shared" si="144"/>
        <v>2.5289891515548057E-2</v>
      </c>
      <c r="AF91" s="30">
        <f t="shared" si="145"/>
        <v>5.7809902570539196E-3</v>
      </c>
      <c r="AG91" s="30">
        <f t="shared" si="146"/>
        <v>0.57606253988660749</v>
      </c>
      <c r="AH91" s="30">
        <f t="shared" si="147"/>
        <v>0.87405377100300075</v>
      </c>
      <c r="AI91" s="30">
        <f t="shared" si="148"/>
        <v>0.4210233624327383</v>
      </c>
      <c r="AJ91" s="30">
        <f t="shared" si="149"/>
        <v>2.9569118010276209E-2</v>
      </c>
      <c r="AK91" s="30">
        <f t="shared" si="150"/>
        <v>0</v>
      </c>
      <c r="AL91" s="30">
        <f t="shared" si="151"/>
        <v>16.194687098449315</v>
      </c>
      <c r="AM91" s="30">
        <f t="shared" si="182"/>
        <v>18.157864129192653</v>
      </c>
      <c r="AO91" s="26">
        <v>78</v>
      </c>
      <c r="AP91" s="28">
        <f t="shared" si="183"/>
        <v>2.1526718537005834E-3</v>
      </c>
      <c r="AQ91" s="28">
        <f t="shared" si="184"/>
        <v>1.6652001730870997E-3</v>
      </c>
      <c r="AR91" s="28">
        <f t="shared" si="185"/>
        <v>2.2845119109604308E-4</v>
      </c>
      <c r="AS91" s="28">
        <f t="shared" si="186"/>
        <v>5.2221422504981739E-5</v>
      </c>
      <c r="AT91" s="28">
        <f t="shared" si="187"/>
        <v>6.1296462060982423E-2</v>
      </c>
      <c r="AU91" s="28">
        <f t="shared" si="188"/>
        <v>5.295603013096991E-2</v>
      </c>
      <c r="AV91" s="28">
        <f t="shared" si="189"/>
        <v>3.8738170927073759E-3</v>
      </c>
      <c r="AW91" s="28">
        <f t="shared" si="190"/>
        <v>2.720641298920532E-4</v>
      </c>
      <c r="AX91" s="28">
        <f t="shared" si="191"/>
        <v>0</v>
      </c>
      <c r="AY91" s="28">
        <f t="shared" si="192"/>
        <v>0.87750308194506055</v>
      </c>
      <c r="AZ91" s="39" t="str">
        <f t="shared" si="152"/>
        <v>OK</v>
      </c>
      <c r="BC91" s="28">
        <f t="shared" si="153"/>
        <v>2.8672822911028985E-5</v>
      </c>
      <c r="BD91" s="28">
        <f t="shared" si="154"/>
        <v>1.8605563056450245E-5</v>
      </c>
      <c r="BE91" s="28">
        <f t="shared" si="155"/>
        <v>2.2022632275131213E-6</v>
      </c>
      <c r="BF91" s="28">
        <f t="shared" si="156"/>
        <v>4.0533260178404721E-7</v>
      </c>
      <c r="BG91" s="28">
        <f t="shared" si="157"/>
        <v>7.3480235218072968E-4</v>
      </c>
      <c r="BH91" s="28">
        <f t="shared" si="158"/>
        <v>5.3251800976875931E-4</v>
      </c>
      <c r="BI91" s="28">
        <f t="shared" si="159"/>
        <v>3.3609141642930603E-5</v>
      </c>
      <c r="BJ91" s="28">
        <f t="shared" si="160"/>
        <v>1.9005383365354517E-6</v>
      </c>
      <c r="BK91" s="28">
        <f t="shared" si="161"/>
        <v>0</v>
      </c>
      <c r="BL91" s="28">
        <f t="shared" si="162"/>
        <v>5.4488076381968452E-3</v>
      </c>
      <c r="BM91" s="28">
        <f t="shared" si="193"/>
        <v>6.8015236619225769E-3</v>
      </c>
      <c r="BO91" s="30">
        <f t="shared" si="163"/>
        <v>1.0533033431569031E-2</v>
      </c>
      <c r="BP91" s="30">
        <f t="shared" si="164"/>
        <v>1.9789262300225201E-2</v>
      </c>
      <c r="BQ91" s="30">
        <f t="shared" si="165"/>
        <v>2.4423952435684571E-2</v>
      </c>
      <c r="BR91" s="30">
        <f t="shared" si="166"/>
        <v>5.5830461345646861E-3</v>
      </c>
      <c r="BS91" s="30">
        <f t="shared" si="167"/>
        <v>0.5666369303037011</v>
      </c>
      <c r="BT91" s="30">
        <f t="shared" si="168"/>
        <v>0.85975239045920948</v>
      </c>
      <c r="BU91" s="30">
        <f t="shared" si="169"/>
        <v>0.41415378034536149</v>
      </c>
      <c r="BV91" s="30">
        <f t="shared" si="170"/>
        <v>2.9086656699223966E-2</v>
      </c>
      <c r="BW91" s="30">
        <f t="shared" si="171"/>
        <v>0</v>
      </c>
      <c r="BX91" s="30">
        <f t="shared" si="172"/>
        <v>16.233807015983619</v>
      </c>
      <c r="BY91" s="30">
        <f t="shared" si="194"/>
        <v>18.163766068093157</v>
      </c>
    </row>
    <row r="92" spans="3:77" ht="15" customHeight="1" x14ac:dyDescent="0.25">
      <c r="C92" s="26">
        <v>79</v>
      </c>
      <c r="D92" s="77">
        <f t="shared" si="195"/>
        <v>2.0763499443310746E-3</v>
      </c>
      <c r="E92" s="77">
        <f t="shared" si="196"/>
        <v>1.6061613295801499E-3</v>
      </c>
      <c r="F92" s="78">
        <f t="shared" si="173"/>
        <v>2.2035156779664646E-4</v>
      </c>
      <c r="G92" s="78">
        <f t="shared" si="174"/>
        <v>5.036993795627058E-5</v>
      </c>
      <c r="H92" s="77">
        <f t="shared" si="175"/>
        <v>6.0276838225503511E-2</v>
      </c>
      <c r="I92" s="77">
        <f t="shared" si="176"/>
        <v>5.2075143555490928E-2</v>
      </c>
      <c r="J92" s="78">
        <f t="shared" si="177"/>
        <v>3.8095619638814473E-3</v>
      </c>
      <c r="K92" s="78">
        <f t="shared" si="178"/>
        <v>2.6755139341101545E-4</v>
      </c>
      <c r="L92" s="77">
        <f t="shared" si="179"/>
        <v>0</v>
      </c>
      <c r="M92" s="77">
        <f t="shared" si="180"/>
        <v>0.87961767208205</v>
      </c>
      <c r="N92" s="39" t="str">
        <f t="shared" si="131"/>
        <v>OK</v>
      </c>
      <c r="Q92" s="28">
        <f t="shared" si="132"/>
        <v>2.7656242242767079E-5</v>
      </c>
      <c r="R92" s="28">
        <f t="shared" si="133"/>
        <v>1.7945912076705244E-5</v>
      </c>
      <c r="S92" s="28">
        <f t="shared" si="134"/>
        <v>2.1241830806625385E-6</v>
      </c>
      <c r="T92" s="28">
        <f t="shared" si="135"/>
        <v>3.9096173608768538E-7</v>
      </c>
      <c r="U92" s="28">
        <f t="shared" si="136"/>
        <v>7.2257942825562508E-4</v>
      </c>
      <c r="V92" s="28">
        <f t="shared" si="137"/>
        <v>5.2365994459948695E-4</v>
      </c>
      <c r="W92" s="28">
        <f t="shared" si="138"/>
        <v>3.305166572852544E-5</v>
      </c>
      <c r="X92" s="28">
        <f t="shared" si="139"/>
        <v>1.8690140459636029E-6</v>
      </c>
      <c r="Y92" s="28">
        <f t="shared" si="140"/>
        <v>0</v>
      </c>
      <c r="Z92" s="28">
        <f t="shared" si="141"/>
        <v>5.4619380705875145E-3</v>
      </c>
      <c r="AA92" s="28">
        <f t="shared" si="181"/>
        <v>6.7912154223533378E-3</v>
      </c>
      <c r="AC92" s="30">
        <f t="shared" si="142"/>
        <v>1.0159589972656211E-2</v>
      </c>
      <c r="AD92" s="30">
        <f t="shared" si="143"/>
        <v>1.9087643852819556E-2</v>
      </c>
      <c r="AE92" s="30">
        <f t="shared" si="144"/>
        <v>2.355801335582108E-2</v>
      </c>
      <c r="AF92" s="30">
        <f t="shared" si="145"/>
        <v>5.3851020120754536E-3</v>
      </c>
      <c r="AG92" s="30">
        <f t="shared" si="146"/>
        <v>0.5572113207207946</v>
      </c>
      <c r="AH92" s="30">
        <f t="shared" si="147"/>
        <v>0.84545100991541811</v>
      </c>
      <c r="AI92" s="30">
        <f t="shared" si="148"/>
        <v>0.40728419825798473</v>
      </c>
      <c r="AJ92" s="30">
        <f t="shared" si="149"/>
        <v>2.8604195388171719E-2</v>
      </c>
      <c r="AK92" s="30">
        <f t="shared" si="150"/>
        <v>0</v>
      </c>
      <c r="AL92" s="30">
        <f t="shared" si="151"/>
        <v>16.272926933517926</v>
      </c>
      <c r="AM92" s="30">
        <f t="shared" si="182"/>
        <v>18.169668006993668</v>
      </c>
      <c r="AO92" s="26">
        <v>79</v>
      </c>
      <c r="AP92" s="28">
        <f t="shared" si="183"/>
        <v>2.005254638953301E-3</v>
      </c>
      <c r="AQ92" s="28">
        <f t="shared" si="184"/>
        <v>1.5511655276806489E-3</v>
      </c>
      <c r="AR92" s="28">
        <f t="shared" si="185"/>
        <v>2.1280661515234606E-4</v>
      </c>
      <c r="AS92" s="28">
        <f t="shared" si="186"/>
        <v>4.8645245001387077E-5</v>
      </c>
      <c r="AT92" s="28">
        <f t="shared" si="187"/>
        <v>5.9287932610752714E-2</v>
      </c>
      <c r="AU92" s="28">
        <f t="shared" si="188"/>
        <v>5.1220795461479743E-2</v>
      </c>
      <c r="AV92" s="28">
        <f t="shared" si="189"/>
        <v>3.7472294196398016E-3</v>
      </c>
      <c r="AW92" s="28">
        <f t="shared" si="190"/>
        <v>2.6317368300104635E-4</v>
      </c>
      <c r="AX92" s="28">
        <f t="shared" si="191"/>
        <v>0</v>
      </c>
      <c r="AY92" s="28">
        <f t="shared" si="192"/>
        <v>0.88166299679834004</v>
      </c>
      <c r="AZ92" s="39" t="str">
        <f t="shared" si="152"/>
        <v>OK</v>
      </c>
      <c r="BC92" s="28">
        <f t="shared" si="153"/>
        <v>2.6709278079419048E-5</v>
      </c>
      <c r="BD92" s="28">
        <f t="shared" si="154"/>
        <v>1.7331434684366126E-5</v>
      </c>
      <c r="BE92" s="28">
        <f t="shared" si="155"/>
        <v>2.051449943741028E-6</v>
      </c>
      <c r="BF92" s="28">
        <f t="shared" si="156"/>
        <v>3.7757500226949311E-7</v>
      </c>
      <c r="BG92" s="28">
        <f t="shared" si="157"/>
        <v>7.1072474452068635E-4</v>
      </c>
      <c r="BH92" s="28">
        <f t="shared" si="158"/>
        <v>5.1506874647630095E-4</v>
      </c>
      <c r="BI92" s="28">
        <f t="shared" si="159"/>
        <v>3.2510870110599774E-5</v>
      </c>
      <c r="BJ92" s="28">
        <f t="shared" si="160"/>
        <v>1.838432997062751E-6</v>
      </c>
      <c r="BK92" s="28">
        <f t="shared" si="161"/>
        <v>0</v>
      </c>
      <c r="BL92" s="28">
        <f t="shared" si="162"/>
        <v>5.474638403117414E-3</v>
      </c>
      <c r="BM92" s="28">
        <f t="shared" si="193"/>
        <v>6.7812509349318593E-3</v>
      </c>
      <c r="BO92" s="30">
        <f t="shared" si="163"/>
        <v>9.8117203114793921E-3</v>
      </c>
      <c r="BP92" s="30">
        <f t="shared" si="164"/>
        <v>1.8434072968796161E-2</v>
      </c>
      <c r="BQ92" s="30">
        <f t="shared" si="165"/>
        <v>2.2751374687710949E-2</v>
      </c>
      <c r="BR92" s="30">
        <f t="shared" si="166"/>
        <v>5.2007133096391165E-3</v>
      </c>
      <c r="BS92" s="30">
        <f t="shared" si="167"/>
        <v>0.54806967660200345</v>
      </c>
      <c r="BT92" s="30">
        <f t="shared" si="168"/>
        <v>0.83158048725173339</v>
      </c>
      <c r="BU92" s="30">
        <f t="shared" si="169"/>
        <v>0.40062016167122372</v>
      </c>
      <c r="BV92" s="30">
        <f t="shared" si="170"/>
        <v>2.8136169853626197E-2</v>
      </c>
      <c r="BW92" s="30">
        <f t="shared" si="171"/>
        <v>0</v>
      </c>
      <c r="BX92" s="30">
        <f t="shared" si="172"/>
        <v>16.310765440769291</v>
      </c>
      <c r="BY92" s="30">
        <f t="shared" si="194"/>
        <v>18.175369817425505</v>
      </c>
    </row>
    <row r="93" spans="3:77" ht="15" customHeight="1" x14ac:dyDescent="0.25">
      <c r="C93" s="26">
        <v>80</v>
      </c>
      <c r="D93" s="77">
        <f t="shared" si="195"/>
        <v>1.9341593335755276E-3</v>
      </c>
      <c r="E93" s="77">
        <f t="shared" si="196"/>
        <v>1.4961697257811482E-3</v>
      </c>
      <c r="F93" s="78">
        <f t="shared" si="173"/>
        <v>2.0526166250804564E-4</v>
      </c>
      <c r="G93" s="78">
        <f t="shared" si="174"/>
        <v>4.6920552046503567E-5</v>
      </c>
      <c r="H93" s="77">
        <f t="shared" si="175"/>
        <v>5.829902699600191E-2</v>
      </c>
      <c r="I93" s="77">
        <f t="shared" si="176"/>
        <v>5.0366447367468564E-2</v>
      </c>
      <c r="J93" s="78">
        <f t="shared" si="177"/>
        <v>3.6848968753981559E-3</v>
      </c>
      <c r="K93" s="78">
        <f t="shared" si="178"/>
        <v>2.5879597259107726E-4</v>
      </c>
      <c r="L93" s="77">
        <f t="shared" si="179"/>
        <v>0</v>
      </c>
      <c r="M93" s="77">
        <f t="shared" si="180"/>
        <v>0.88370832151463008</v>
      </c>
      <c r="N93" s="39" t="str">
        <f t="shared" si="131"/>
        <v>OK</v>
      </c>
      <c r="Q93" s="28">
        <f t="shared" si="132"/>
        <v>2.5762313916071023E-5</v>
      </c>
      <c r="R93" s="28">
        <f t="shared" si="133"/>
        <v>1.6716957292027008E-5</v>
      </c>
      <c r="S93" s="28">
        <f t="shared" si="134"/>
        <v>1.9787168068195171E-6</v>
      </c>
      <c r="T93" s="28">
        <f t="shared" si="135"/>
        <v>3.6418826845130079E-7</v>
      </c>
      <c r="U93" s="28">
        <f t="shared" si="136"/>
        <v>6.9887006078574762E-4</v>
      </c>
      <c r="V93" s="28">
        <f t="shared" si="137"/>
        <v>5.0647754835311495E-4</v>
      </c>
      <c r="W93" s="28">
        <f t="shared" si="138"/>
        <v>3.1970074492674101E-5</v>
      </c>
      <c r="X93" s="28">
        <f t="shared" si="139"/>
        <v>1.8078519481618992E-6</v>
      </c>
      <c r="Y93" s="28">
        <f t="shared" si="140"/>
        <v>0</v>
      </c>
      <c r="Z93" s="28">
        <f t="shared" si="141"/>
        <v>5.4873387356473135E-3</v>
      </c>
      <c r="AA93" s="28">
        <f t="shared" si="181"/>
        <v>6.7712864475103808E-3</v>
      </c>
      <c r="AC93" s="30">
        <f t="shared" si="142"/>
        <v>9.4638506503025733E-3</v>
      </c>
      <c r="AD93" s="30">
        <f t="shared" si="143"/>
        <v>1.7780502084772769E-2</v>
      </c>
      <c r="AE93" s="30">
        <f t="shared" si="144"/>
        <v>2.1944736019600813E-2</v>
      </c>
      <c r="AF93" s="30">
        <f t="shared" si="145"/>
        <v>5.0163246072027793E-3</v>
      </c>
      <c r="AG93" s="30">
        <f t="shared" si="146"/>
        <v>0.53892803248321219</v>
      </c>
      <c r="AH93" s="30">
        <f t="shared" si="147"/>
        <v>0.8177099645880489</v>
      </c>
      <c r="AI93" s="30">
        <f t="shared" si="148"/>
        <v>0.39395612508446276</v>
      </c>
      <c r="AJ93" s="30">
        <f t="shared" si="149"/>
        <v>2.7668144319080677E-2</v>
      </c>
      <c r="AK93" s="30">
        <f t="shared" si="150"/>
        <v>0</v>
      </c>
      <c r="AL93" s="30">
        <f t="shared" si="151"/>
        <v>16.348603948020656</v>
      </c>
      <c r="AM93" s="30">
        <f t="shared" si="182"/>
        <v>18.181071627857339</v>
      </c>
      <c r="AO93" s="26">
        <v>80</v>
      </c>
      <c r="AP93" s="28">
        <f t="shared" si="183"/>
        <v>1.8679327088944344E-3</v>
      </c>
      <c r="AQ93" s="28">
        <f t="shared" si="184"/>
        <v>1.4449400937811053E-3</v>
      </c>
      <c r="AR93" s="28">
        <f t="shared" si="185"/>
        <v>1.9823339609360922E-4</v>
      </c>
      <c r="AS93" s="28">
        <f t="shared" si="186"/>
        <v>4.5313967864801682E-5</v>
      </c>
      <c r="AT93" s="28">
        <f t="shared" si="187"/>
        <v>5.7340108678894115E-2</v>
      </c>
      <c r="AU93" s="28">
        <f t="shared" si="188"/>
        <v>4.9538006286425768E-2</v>
      </c>
      <c r="AV93" s="28">
        <f t="shared" si="189"/>
        <v>3.6244422245382984E-3</v>
      </c>
      <c r="AW93" s="28">
        <f t="shared" si="190"/>
        <v>2.5455014952031896E-4</v>
      </c>
      <c r="AX93" s="28">
        <f t="shared" si="191"/>
        <v>0</v>
      </c>
      <c r="AY93" s="28">
        <f t="shared" si="192"/>
        <v>0.88568647249398857</v>
      </c>
      <c r="AZ93" s="39" t="str">
        <f t="shared" si="152"/>
        <v>OK</v>
      </c>
      <c r="BC93" s="28">
        <f t="shared" si="153"/>
        <v>2.4880198846739007E-5</v>
      </c>
      <c r="BD93" s="28">
        <f t="shared" si="154"/>
        <v>1.6144559952691829E-5</v>
      </c>
      <c r="BE93" s="28">
        <f t="shared" si="155"/>
        <v>1.9109645110077975E-6</v>
      </c>
      <c r="BF93" s="28">
        <f t="shared" si="156"/>
        <v>3.5171827213336826E-7</v>
      </c>
      <c r="BG93" s="28">
        <f t="shared" si="157"/>
        <v>6.8737485516916599E-4</v>
      </c>
      <c r="BH93" s="28">
        <f t="shared" si="158"/>
        <v>4.9814686732214421E-4</v>
      </c>
      <c r="BI93" s="28">
        <f t="shared" si="159"/>
        <v>3.1445571431456293E-5</v>
      </c>
      <c r="BJ93" s="28">
        <f t="shared" si="160"/>
        <v>1.7781922149242816E-6</v>
      </c>
      <c r="BK93" s="28">
        <f t="shared" si="161"/>
        <v>0</v>
      </c>
      <c r="BL93" s="28">
        <f t="shared" si="162"/>
        <v>5.4996219565129813E-3</v>
      </c>
      <c r="BM93" s="28">
        <f t="shared" si="193"/>
        <v>6.7616548842332445E-3</v>
      </c>
      <c r="BO93" s="30">
        <f t="shared" si="163"/>
        <v>9.1398034665078082E-3</v>
      </c>
      <c r="BP93" s="30">
        <f t="shared" si="164"/>
        <v>1.717168841685596E-2</v>
      </c>
      <c r="BQ93" s="30">
        <f t="shared" si="165"/>
        <v>2.1193336809170137E-2</v>
      </c>
      <c r="BR93" s="30">
        <f t="shared" si="166"/>
        <v>4.8445630355097103E-3</v>
      </c>
      <c r="BS93" s="30">
        <f t="shared" si="167"/>
        <v>0.53006359702725758</v>
      </c>
      <c r="BT93" s="30">
        <f t="shared" si="168"/>
        <v>0.80426004777933757</v>
      </c>
      <c r="BU93" s="30">
        <f t="shared" si="169"/>
        <v>0.38749285601576999</v>
      </c>
      <c r="BV93" s="30">
        <f t="shared" si="170"/>
        <v>2.7214218995982069E-2</v>
      </c>
      <c r="BW93" s="30">
        <f t="shared" si="171"/>
        <v>0</v>
      </c>
      <c r="BX93" s="30">
        <f t="shared" si="172"/>
        <v>16.385199741138788</v>
      </c>
      <c r="BY93" s="30">
        <f t="shared" si="194"/>
        <v>18.186579852685178</v>
      </c>
    </row>
    <row r="94" spans="3:77" ht="15" customHeight="1" x14ac:dyDescent="0.25">
      <c r="C94" s="26">
        <v>81</v>
      </c>
      <c r="D94" s="77">
        <f t="shared" si="195"/>
        <v>1.8017060842133411E-3</v>
      </c>
      <c r="E94" s="77">
        <f t="shared" si="196"/>
        <v>1.3937104617810624E-3</v>
      </c>
      <c r="F94" s="78">
        <f t="shared" si="173"/>
        <v>1.9120512967917282E-4</v>
      </c>
      <c r="G94" s="78">
        <f t="shared" si="174"/>
        <v>4.3707383683099805E-5</v>
      </c>
      <c r="H94" s="77">
        <f t="shared" si="175"/>
        <v>5.6381190361786321E-2</v>
      </c>
      <c r="I94" s="77">
        <f t="shared" si="176"/>
        <v>4.8709565205382971E-2</v>
      </c>
      <c r="J94" s="78">
        <f t="shared" si="177"/>
        <v>3.5639875736784409E-3</v>
      </c>
      <c r="K94" s="78">
        <f t="shared" si="178"/>
        <v>2.503043264495606E-4</v>
      </c>
      <c r="L94" s="77">
        <f t="shared" si="179"/>
        <v>0</v>
      </c>
      <c r="M94" s="77">
        <f t="shared" si="180"/>
        <v>0.88766462347334707</v>
      </c>
      <c r="N94" s="39" t="str">
        <f t="shared" si="131"/>
        <v>OK</v>
      </c>
      <c r="Q94" s="28">
        <f t="shared" si="132"/>
        <v>2.3998083777406991E-5</v>
      </c>
      <c r="R94" s="28">
        <f t="shared" si="133"/>
        <v>1.5572162613356644E-5</v>
      </c>
      <c r="S94" s="28">
        <f t="shared" si="134"/>
        <v>1.8432122151960779E-6</v>
      </c>
      <c r="T94" s="28">
        <f t="shared" si="135"/>
        <v>3.3924827581543588E-7</v>
      </c>
      <c r="U94" s="28">
        <f t="shared" si="136"/>
        <v>6.7587964955258414E-4</v>
      </c>
      <c r="V94" s="28">
        <f t="shared" si="137"/>
        <v>4.8981618629117337E-4</v>
      </c>
      <c r="W94" s="28">
        <f t="shared" si="138"/>
        <v>3.0921068370238498E-5</v>
      </c>
      <c r="X94" s="28">
        <f t="shared" si="139"/>
        <v>1.7485324816866636E-6</v>
      </c>
      <c r="Y94" s="28">
        <f t="shared" si="140"/>
        <v>0</v>
      </c>
      <c r="Z94" s="28">
        <f t="shared" si="141"/>
        <v>5.5119051773786492E-3</v>
      </c>
      <c r="AA94" s="28">
        <f t="shared" si="181"/>
        <v>6.7520233209561074E-3</v>
      </c>
      <c r="AC94" s="30">
        <f t="shared" si="142"/>
        <v>8.8157562827130432E-3</v>
      </c>
      <c r="AD94" s="30">
        <f t="shared" si="143"/>
        <v>1.6562874748939155E-2</v>
      </c>
      <c r="AE94" s="30">
        <f t="shared" si="144"/>
        <v>2.0441937598739461E-2</v>
      </c>
      <c r="AF94" s="30">
        <f t="shared" si="145"/>
        <v>4.6728014638166421E-3</v>
      </c>
      <c r="AG94" s="30">
        <f t="shared" si="146"/>
        <v>0.52119916157130297</v>
      </c>
      <c r="AH94" s="30">
        <f t="shared" si="147"/>
        <v>0.79081013097062625</v>
      </c>
      <c r="AI94" s="30">
        <f t="shared" si="148"/>
        <v>0.38102958694707723</v>
      </c>
      <c r="AJ94" s="30">
        <f t="shared" si="149"/>
        <v>2.6760293672883458E-2</v>
      </c>
      <c r="AK94" s="30">
        <f t="shared" si="150"/>
        <v>0</v>
      </c>
      <c r="AL94" s="30">
        <f t="shared" si="151"/>
        <v>16.421795534256919</v>
      </c>
      <c r="AM94" s="30">
        <f t="shared" si="182"/>
        <v>18.192088077513016</v>
      </c>
      <c r="AO94" s="26">
        <v>81</v>
      </c>
      <c r="AP94" s="28">
        <f t="shared" si="183"/>
        <v>1.7400147278945936E-3</v>
      </c>
      <c r="AQ94" s="28">
        <f t="shared" si="184"/>
        <v>1.345989088435952E-3</v>
      </c>
      <c r="AR94" s="28">
        <f t="shared" si="185"/>
        <v>1.8465816628244298E-4</v>
      </c>
      <c r="AS94" s="28">
        <f t="shared" si="186"/>
        <v>4.2210820062551446E-5</v>
      </c>
      <c r="AT94" s="28">
        <f t="shared" si="187"/>
        <v>5.5451530290407842E-2</v>
      </c>
      <c r="AU94" s="28">
        <f t="shared" si="188"/>
        <v>4.7906401285375655E-2</v>
      </c>
      <c r="AV94" s="28">
        <f t="shared" si="189"/>
        <v>3.5053661327652131E-3</v>
      </c>
      <c r="AW94" s="28">
        <f t="shared" si="190"/>
        <v>2.4618725253166705E-4</v>
      </c>
      <c r="AX94" s="28">
        <f t="shared" si="191"/>
        <v>0</v>
      </c>
      <c r="AY94" s="28">
        <f t="shared" si="192"/>
        <v>0.88957764223624514</v>
      </c>
      <c r="AZ94" s="39" t="str">
        <f t="shared" si="152"/>
        <v>OK</v>
      </c>
      <c r="BC94" s="28">
        <f t="shared" si="153"/>
        <v>2.3176376868465976E-5</v>
      </c>
      <c r="BD94" s="28">
        <f t="shared" si="154"/>
        <v>1.5038963641087254E-5</v>
      </c>
      <c r="BE94" s="28">
        <f t="shared" si="155"/>
        <v>1.7800996672976913E-6</v>
      </c>
      <c r="BF94" s="28">
        <f t="shared" si="156"/>
        <v>3.2763223785717552E-7</v>
      </c>
      <c r="BG94" s="28">
        <f t="shared" si="157"/>
        <v>6.6473518241355427E-4</v>
      </c>
      <c r="BH94" s="28">
        <f t="shared" si="158"/>
        <v>4.817396886545002E-4</v>
      </c>
      <c r="BI94" s="28">
        <f t="shared" si="159"/>
        <v>3.0412470193346155E-5</v>
      </c>
      <c r="BJ94" s="28">
        <f t="shared" si="160"/>
        <v>1.7197721419152594E-6</v>
      </c>
      <c r="BK94" s="28">
        <f t="shared" si="161"/>
        <v>0</v>
      </c>
      <c r="BL94" s="28">
        <f t="shared" si="162"/>
        <v>5.5237839632903607E-3</v>
      </c>
      <c r="BM94" s="28">
        <f t="shared" si="193"/>
        <v>6.7427141491083848E-3</v>
      </c>
      <c r="BO94" s="30">
        <f t="shared" si="163"/>
        <v>8.5139001881916407E-3</v>
      </c>
      <c r="BP94" s="30">
        <f t="shared" si="164"/>
        <v>1.5995753276268031E-2</v>
      </c>
      <c r="BQ94" s="30">
        <f t="shared" si="165"/>
        <v>1.9741994990286733E-2</v>
      </c>
      <c r="BR94" s="30">
        <f t="shared" si="166"/>
        <v>4.5128023037777597E-3</v>
      </c>
      <c r="BS94" s="30">
        <f t="shared" si="167"/>
        <v>0.5126051952743943</v>
      </c>
      <c r="BT94" s="30">
        <f t="shared" si="168"/>
        <v>0.77777059423705508</v>
      </c>
      <c r="BU94" s="30">
        <f t="shared" si="169"/>
        <v>0.374762308244319</v>
      </c>
      <c r="BV94" s="30">
        <f t="shared" si="170"/>
        <v>2.632013305449318E-2</v>
      </c>
      <c r="BW94" s="30">
        <f t="shared" si="171"/>
        <v>0</v>
      </c>
      <c r="BX94" s="30">
        <f t="shared" si="172"/>
        <v>16.457186381370533</v>
      </c>
      <c r="BY94" s="30">
        <f t="shared" si="194"/>
        <v>18.197409062939318</v>
      </c>
    </row>
    <row r="95" spans="3:77" ht="15" customHeight="1" x14ac:dyDescent="0.25">
      <c r="C95" s="26">
        <v>82</v>
      </c>
      <c r="D95" s="77">
        <f t="shared" si="195"/>
        <v>1.6783233715758461E-3</v>
      </c>
      <c r="E95" s="77">
        <f t="shared" si="196"/>
        <v>1.2982677150908417E-3</v>
      </c>
      <c r="F95" s="78">
        <f t="shared" si="173"/>
        <v>1.7811120288571317E-4</v>
      </c>
      <c r="G95" s="78">
        <f t="shared" si="174"/>
        <v>4.0714256442003087E-5</v>
      </c>
      <c r="H95" s="77">
        <f t="shared" si="175"/>
        <v>5.4521870219029364E-2</v>
      </c>
      <c r="I95" s="77">
        <f t="shared" si="176"/>
        <v>4.7103237365368339E-2</v>
      </c>
      <c r="J95" s="78">
        <f t="shared" si="177"/>
        <v>3.4467446918519848E-3</v>
      </c>
      <c r="K95" s="78">
        <f t="shared" si="178"/>
        <v>2.4207017861377348E-4</v>
      </c>
      <c r="L95" s="77">
        <f t="shared" si="179"/>
        <v>0</v>
      </c>
      <c r="M95" s="77">
        <f t="shared" si="180"/>
        <v>0.8914906609991432</v>
      </c>
      <c r="N95" s="39" t="str">
        <f t="shared" si="131"/>
        <v>OK</v>
      </c>
      <c r="Q95" s="28">
        <f t="shared" si="132"/>
        <v>2.2354669959524957E-5</v>
      </c>
      <c r="R95" s="28">
        <f t="shared" si="133"/>
        <v>1.4505764668817861E-5</v>
      </c>
      <c r="S95" s="28">
        <f t="shared" si="134"/>
        <v>1.7169871193993047E-6</v>
      </c>
      <c r="T95" s="28">
        <f t="shared" si="135"/>
        <v>3.1601619989891511E-7</v>
      </c>
      <c r="U95" s="28">
        <f t="shared" si="136"/>
        <v>6.5359071527452441E-4</v>
      </c>
      <c r="V95" s="28">
        <f t="shared" si="137"/>
        <v>4.7366319101782708E-4</v>
      </c>
      <c r="W95" s="28">
        <f t="shared" si="138"/>
        <v>2.9903872016453808E-5</v>
      </c>
      <c r="X95" s="28">
        <f t="shared" si="139"/>
        <v>1.691011802143855E-6</v>
      </c>
      <c r="Y95" s="28">
        <f t="shared" si="140"/>
        <v>0</v>
      </c>
      <c r="Z95" s="28">
        <f t="shared" si="141"/>
        <v>5.535662749202073E-3</v>
      </c>
      <c r="AA95" s="28">
        <f t="shared" si="181"/>
        <v>6.7334049772606631E-3</v>
      </c>
      <c r="AC95" s="30">
        <f t="shared" si="142"/>
        <v>8.2120440936702382E-3</v>
      </c>
      <c r="AD95" s="30">
        <f t="shared" si="143"/>
        <v>1.5428631803596908E-2</v>
      </c>
      <c r="AE95" s="30">
        <f t="shared" si="144"/>
        <v>1.9042052381834006E-2</v>
      </c>
      <c r="AF95" s="30">
        <f t="shared" si="145"/>
        <v>4.3528031437388781E-3</v>
      </c>
      <c r="AG95" s="30">
        <f t="shared" si="146"/>
        <v>0.50401122897748574</v>
      </c>
      <c r="AH95" s="30">
        <f t="shared" si="147"/>
        <v>0.76473105750348402</v>
      </c>
      <c r="AI95" s="30">
        <f t="shared" si="148"/>
        <v>0.36849502954156083</v>
      </c>
      <c r="AJ95" s="30">
        <f t="shared" si="149"/>
        <v>2.5879972436102901E-2</v>
      </c>
      <c r="AK95" s="30">
        <f t="shared" si="150"/>
        <v>0</v>
      </c>
      <c r="AL95" s="30">
        <f t="shared" si="151"/>
        <v>16.492577228484148</v>
      </c>
      <c r="AM95" s="30">
        <f t="shared" si="182"/>
        <v>18.20273004836562</v>
      </c>
      <c r="AO95" s="26">
        <v>82</v>
      </c>
      <c r="AP95" s="28">
        <f t="shared" si="183"/>
        <v>1.6208567037096638E-3</v>
      </c>
      <c r="AQ95" s="28">
        <f t="shared" si="184"/>
        <v>1.2538143511872807E-3</v>
      </c>
      <c r="AR95" s="28">
        <f t="shared" si="185"/>
        <v>1.7201258237382162E-4</v>
      </c>
      <c r="AS95" s="28">
        <f t="shared" si="186"/>
        <v>3.9320179059779478E-5</v>
      </c>
      <c r="AT95" s="28">
        <f t="shared" si="187"/>
        <v>5.3620742775787891E-2</v>
      </c>
      <c r="AU95" s="28">
        <f t="shared" si="188"/>
        <v>4.6324723721486841E-2</v>
      </c>
      <c r="AV95" s="28">
        <f t="shared" si="189"/>
        <v>3.3899118918403288E-3</v>
      </c>
      <c r="AW95" s="28">
        <f t="shared" si="190"/>
        <v>2.3807872369619143E-4</v>
      </c>
      <c r="AX95" s="28">
        <f t="shared" si="191"/>
        <v>0</v>
      </c>
      <c r="AY95" s="28">
        <f t="shared" si="192"/>
        <v>0.89334053907085931</v>
      </c>
      <c r="AZ95" s="39" t="str">
        <f t="shared" si="152"/>
        <v>OK</v>
      </c>
      <c r="BC95" s="28">
        <f t="shared" si="153"/>
        <v>2.1589234397118451E-5</v>
      </c>
      <c r="BD95" s="28">
        <f t="shared" si="154"/>
        <v>1.4009079718536049E-5</v>
      </c>
      <c r="BE95" s="28">
        <f t="shared" si="155"/>
        <v>1.6581965846357996E-6</v>
      </c>
      <c r="BF95" s="28">
        <f t="shared" si="156"/>
        <v>3.0519564034079346E-7</v>
      </c>
      <c r="BG95" s="28">
        <f t="shared" si="157"/>
        <v>6.4278828814178575E-4</v>
      </c>
      <c r="BH95" s="28">
        <f t="shared" si="158"/>
        <v>4.6583457291348118E-4</v>
      </c>
      <c r="BI95" s="28">
        <f t="shared" si="159"/>
        <v>2.9410792043950217E-5</v>
      </c>
      <c r="BJ95" s="28">
        <f t="shared" si="160"/>
        <v>1.6631289897627172E-6</v>
      </c>
      <c r="BK95" s="28">
        <f t="shared" si="161"/>
        <v>0</v>
      </c>
      <c r="BL95" s="28">
        <f t="shared" si="162"/>
        <v>5.5471494664276772E-3</v>
      </c>
      <c r="BM95" s="28">
        <f t="shared" si="193"/>
        <v>6.7244079548572887E-3</v>
      </c>
      <c r="BO95" s="30">
        <f t="shared" si="163"/>
        <v>7.9308594194734613E-3</v>
      </c>
      <c r="BP95" s="30">
        <f t="shared" si="164"/>
        <v>1.4900347401137314E-2</v>
      </c>
      <c r="BQ95" s="30">
        <f t="shared" si="165"/>
        <v>1.8390042573563369E-2</v>
      </c>
      <c r="BR95" s="30">
        <f t="shared" si="166"/>
        <v>4.2037608931306128E-3</v>
      </c>
      <c r="BS95" s="30">
        <f t="shared" si="167"/>
        <v>0.49568102408339615</v>
      </c>
      <c r="BT95" s="30">
        <f t="shared" si="168"/>
        <v>0.75209172323547235</v>
      </c>
      <c r="BU95" s="30">
        <f t="shared" si="169"/>
        <v>0.36241897628216724</v>
      </c>
      <c r="BV95" s="30">
        <f t="shared" si="170"/>
        <v>2.5453241874583445E-2</v>
      </c>
      <c r="BW95" s="30">
        <f t="shared" si="171"/>
        <v>0</v>
      </c>
      <c r="BX95" s="30">
        <f t="shared" si="172"/>
        <v>16.526799972810899</v>
      </c>
      <c r="BY95" s="30">
        <f t="shared" si="194"/>
        <v>18.207869948573823</v>
      </c>
    </row>
    <row r="96" spans="3:77" ht="15" customHeight="1" x14ac:dyDescent="0.25">
      <c r="C96" s="26">
        <v>83</v>
      </c>
      <c r="D96" s="77">
        <f t="shared" si="195"/>
        <v>1.5633900358434818E-3</v>
      </c>
      <c r="E96" s="77">
        <f t="shared" si="196"/>
        <v>1.2093609872837197E-3</v>
      </c>
      <c r="F96" s="78">
        <f t="shared" si="173"/>
        <v>1.6591396186193007E-4</v>
      </c>
      <c r="G96" s="78">
        <f t="shared" si="174"/>
        <v>3.7926101677555877E-5</v>
      </c>
      <c r="H96" s="77">
        <f t="shared" si="175"/>
        <v>5.2719615332546418E-2</v>
      </c>
      <c r="I96" s="77">
        <f t="shared" si="176"/>
        <v>4.5546210077605342E-2</v>
      </c>
      <c r="J96" s="78">
        <f t="shared" si="177"/>
        <v>3.3330790918286728E-3</v>
      </c>
      <c r="K96" s="78">
        <f t="shared" si="178"/>
        <v>2.3408726877860938E-4</v>
      </c>
      <c r="L96" s="77">
        <f t="shared" si="179"/>
        <v>0</v>
      </c>
      <c r="M96" s="77">
        <f t="shared" si="180"/>
        <v>0.8951904171425753</v>
      </c>
      <c r="N96" s="39" t="str">
        <f t="shared" si="131"/>
        <v>OK</v>
      </c>
      <c r="Q96" s="28">
        <f t="shared" si="132"/>
        <v>2.0823798834711945E-5</v>
      </c>
      <c r="R96" s="28">
        <f t="shared" si="133"/>
        <v>1.3512394768254234E-5</v>
      </c>
      <c r="S96" s="28">
        <f t="shared" si="134"/>
        <v>1.599406049872295E-6</v>
      </c>
      <c r="T96" s="28">
        <f t="shared" si="135"/>
        <v>2.9437508078267185E-7</v>
      </c>
      <c r="U96" s="28">
        <f t="shared" si="136"/>
        <v>6.319858610090471E-4</v>
      </c>
      <c r="V96" s="28">
        <f t="shared" si="137"/>
        <v>4.5800595480913517E-4</v>
      </c>
      <c r="W96" s="28">
        <f t="shared" si="138"/>
        <v>2.8917712071446628E-5</v>
      </c>
      <c r="X96" s="28">
        <f t="shared" si="139"/>
        <v>1.6352461773815794E-6</v>
      </c>
      <c r="Y96" s="28">
        <f t="shared" si="140"/>
        <v>0</v>
      </c>
      <c r="Z96" s="28">
        <f t="shared" si="141"/>
        <v>5.5586361836532814E-3</v>
      </c>
      <c r="AA96" s="28">
        <f t="shared" si="181"/>
        <v>6.7154109324539125E-3</v>
      </c>
      <c r="AC96" s="30">
        <f t="shared" si="142"/>
        <v>7.6496747452766854E-3</v>
      </c>
      <c r="AD96" s="30">
        <f t="shared" si="143"/>
        <v>1.437206299867772E-2</v>
      </c>
      <c r="AE96" s="30">
        <f t="shared" si="144"/>
        <v>1.7738032765292733E-2</v>
      </c>
      <c r="AF96" s="30">
        <f t="shared" si="145"/>
        <v>4.0547186425223484E-3</v>
      </c>
      <c r="AG96" s="30">
        <f t="shared" si="146"/>
        <v>0.48735081918930656</v>
      </c>
      <c r="AH96" s="30">
        <f t="shared" si="147"/>
        <v>0.73945238896746068</v>
      </c>
      <c r="AI96" s="30">
        <f t="shared" si="148"/>
        <v>0.35634292302277359</v>
      </c>
      <c r="AJ96" s="30">
        <f t="shared" si="149"/>
        <v>2.5026511313063986E-2</v>
      </c>
      <c r="AK96" s="30">
        <f t="shared" si="150"/>
        <v>0</v>
      </c>
      <c r="AL96" s="30">
        <f t="shared" si="151"/>
        <v>16.561022717137643</v>
      </c>
      <c r="AM96" s="30">
        <f t="shared" si="182"/>
        <v>18.213009848782018</v>
      </c>
      <c r="AO96" s="26">
        <v>83</v>
      </c>
      <c r="AP96" s="28">
        <f t="shared" si="183"/>
        <v>1.5098587453563819E-3</v>
      </c>
      <c r="AQ96" s="28">
        <f t="shared" si="184"/>
        <v>1.1679518361251459E-3</v>
      </c>
      <c r="AR96" s="28">
        <f t="shared" si="185"/>
        <v>1.6023298124629961E-4</v>
      </c>
      <c r="AS96" s="28">
        <f t="shared" si="186"/>
        <v>3.6627492169117256E-5</v>
      </c>
      <c r="AT96" s="28">
        <f t="shared" si="187"/>
        <v>5.184629973090854E-2</v>
      </c>
      <c r="AU96" s="28">
        <f t="shared" si="188"/>
        <v>4.4791723998650723E-2</v>
      </c>
      <c r="AV96" s="28">
        <f t="shared" si="189"/>
        <v>3.2779905736234978E-3</v>
      </c>
      <c r="AW96" s="28">
        <f t="shared" si="190"/>
        <v>2.3021831745389447E-4</v>
      </c>
      <c r="AX96" s="28">
        <f t="shared" si="191"/>
        <v>0</v>
      </c>
      <c r="AY96" s="28">
        <f t="shared" si="192"/>
        <v>0.89697909632446748</v>
      </c>
      <c r="AZ96" s="39" t="str">
        <f t="shared" si="152"/>
        <v>OK</v>
      </c>
      <c r="BC96" s="28">
        <f t="shared" si="153"/>
        <v>2.0110781098312927E-5</v>
      </c>
      <c r="BD96" s="28">
        <f t="shared" si="154"/>
        <v>1.3049723321633729E-5</v>
      </c>
      <c r="BE96" s="28">
        <f t="shared" si="155"/>
        <v>1.5446415522743897E-6</v>
      </c>
      <c r="BF96" s="28">
        <f t="shared" si="156"/>
        <v>2.8429552443380537E-7</v>
      </c>
      <c r="BG96" s="28">
        <f t="shared" si="157"/>
        <v>6.2151683332452561E-4</v>
      </c>
      <c r="BH96" s="28">
        <f t="shared" si="158"/>
        <v>4.5041895434536403E-4</v>
      </c>
      <c r="BI96" s="28">
        <f t="shared" si="159"/>
        <v>2.8439765444915815E-5</v>
      </c>
      <c r="BJ96" s="28">
        <f t="shared" si="160"/>
        <v>1.6082191293185811E-6</v>
      </c>
      <c r="BK96" s="28">
        <f t="shared" si="161"/>
        <v>0</v>
      </c>
      <c r="BL96" s="28">
        <f t="shared" si="162"/>
        <v>5.5697428897026491E-3</v>
      </c>
      <c r="BM96" s="28">
        <f t="shared" si="193"/>
        <v>6.706716103443428E-3</v>
      </c>
      <c r="BO96" s="30">
        <f t="shared" si="163"/>
        <v>7.3877458909711079E-3</v>
      </c>
      <c r="BP96" s="30">
        <f t="shared" si="164"/>
        <v>1.3879956063337022E-2</v>
      </c>
      <c r="BQ96" s="30">
        <f t="shared" si="165"/>
        <v>1.713067326903223E-2</v>
      </c>
      <c r="BR96" s="30">
        <f t="shared" si="166"/>
        <v>3.9158829607539034E-3</v>
      </c>
      <c r="BS96" s="30">
        <f t="shared" si="167"/>
        <v>0.47927771260109764</v>
      </c>
      <c r="BT96" s="30">
        <f t="shared" si="168"/>
        <v>0.72720314731650704</v>
      </c>
      <c r="BU96" s="30">
        <f t="shared" si="169"/>
        <v>0.35045335273014211</v>
      </c>
      <c r="BV96" s="30">
        <f t="shared" si="170"/>
        <v>2.4612877736992635E-2</v>
      </c>
      <c r="BW96" s="30">
        <f t="shared" si="171"/>
        <v>0</v>
      </c>
      <c r="BX96" s="30">
        <f t="shared" si="172"/>
        <v>16.594113282002649</v>
      </c>
      <c r="BY96" s="30">
        <f t="shared" si="194"/>
        <v>18.217974630571483</v>
      </c>
    </row>
    <row r="97" spans="3:77" ht="15" customHeight="1" x14ac:dyDescent="0.25">
      <c r="C97" s="26">
        <v>84</v>
      </c>
      <c r="D97" s="77">
        <f t="shared" si="195"/>
        <v>1.4563274548692817E-3</v>
      </c>
      <c r="E97" s="77">
        <f t="shared" si="196"/>
        <v>1.1265426849665721E-3</v>
      </c>
      <c r="F97" s="78">
        <f t="shared" si="173"/>
        <v>1.5455200063066915E-4</v>
      </c>
      <c r="G97" s="78">
        <f t="shared" si="174"/>
        <v>3.5328882660678642E-5</v>
      </c>
      <c r="H97" s="77">
        <f t="shared" si="175"/>
        <v>5.097298412927067E-2</v>
      </c>
      <c r="I97" s="77">
        <f t="shared" si="176"/>
        <v>4.4037237919696097E-2</v>
      </c>
      <c r="J97" s="78">
        <f t="shared" si="177"/>
        <v>3.2229020554183229E-3</v>
      </c>
      <c r="K97" s="78">
        <f t="shared" si="178"/>
        <v>2.2634936612917956E-4</v>
      </c>
      <c r="L97" s="77">
        <f t="shared" si="179"/>
        <v>0</v>
      </c>
      <c r="M97" s="77">
        <f t="shared" si="180"/>
        <v>0.89876777550635956</v>
      </c>
      <c r="N97" s="39" t="str">
        <f t="shared" si="131"/>
        <v>OK</v>
      </c>
      <c r="Q97" s="28">
        <f t="shared" si="132"/>
        <v>1.9397763361913907E-5</v>
      </c>
      <c r="R97" s="28">
        <f t="shared" si="133"/>
        <v>1.2587051875013223E-5</v>
      </c>
      <c r="S97" s="28">
        <f t="shared" si="134"/>
        <v>1.4898770546764847E-6</v>
      </c>
      <c r="T97" s="28">
        <f t="shared" si="135"/>
        <v>2.7421596808493894E-7</v>
      </c>
      <c r="U97" s="28">
        <f t="shared" si="136"/>
        <v>6.1104780564000434E-4</v>
      </c>
      <c r="V97" s="28">
        <f t="shared" si="137"/>
        <v>4.4283195388159278E-4</v>
      </c>
      <c r="W97" s="28">
        <f t="shared" si="138"/>
        <v>2.7961818818385002E-5</v>
      </c>
      <c r="X97" s="28">
        <f t="shared" si="139"/>
        <v>1.5811920812555831E-6</v>
      </c>
      <c r="Y97" s="28">
        <f t="shared" si="140"/>
        <v>0</v>
      </c>
      <c r="Z97" s="28">
        <f t="shared" si="141"/>
        <v>5.580849595752016E-3</v>
      </c>
      <c r="AA97" s="28">
        <f t="shared" si="181"/>
        <v>6.6980212744329418E-3</v>
      </c>
      <c r="AC97" s="30">
        <f t="shared" si="142"/>
        <v>7.1258170366655296E-3</v>
      </c>
      <c r="AD97" s="30">
        <f t="shared" si="143"/>
        <v>1.3387849127996326E-2</v>
      </c>
      <c r="AE97" s="30">
        <f t="shared" si="144"/>
        <v>1.652331377277173E-2</v>
      </c>
      <c r="AF97" s="30">
        <f t="shared" si="145"/>
        <v>3.7770472789854584E-3</v>
      </c>
      <c r="AG97" s="30">
        <f t="shared" si="146"/>
        <v>0.47120460601288877</v>
      </c>
      <c r="AH97" s="30">
        <f t="shared" si="147"/>
        <v>0.71495390566555339</v>
      </c>
      <c r="AI97" s="30">
        <f t="shared" si="148"/>
        <v>0.34456378243751062</v>
      </c>
      <c r="AJ97" s="30">
        <f t="shared" si="149"/>
        <v>2.4199244160921285E-2</v>
      </c>
      <c r="AK97" s="30">
        <f t="shared" si="150"/>
        <v>0</v>
      </c>
      <c r="AL97" s="30">
        <f t="shared" si="151"/>
        <v>16.627203846867651</v>
      </c>
      <c r="AM97" s="30">
        <f t="shared" si="182"/>
        <v>18.222939412360944</v>
      </c>
      <c r="AO97" s="26">
        <v>84</v>
      </c>
      <c r="AP97" s="28">
        <f t="shared" si="183"/>
        <v>1.406462043011974E-3</v>
      </c>
      <c r="AQ97" s="28">
        <f t="shared" si="184"/>
        <v>1.0879692756877242E-3</v>
      </c>
      <c r="AR97" s="28">
        <f t="shared" si="185"/>
        <v>1.492600594954174E-4</v>
      </c>
      <c r="AS97" s="28">
        <f t="shared" si="186"/>
        <v>3.4119203286412243E-5</v>
      </c>
      <c r="AT97" s="28">
        <f t="shared" si="187"/>
        <v>5.0126765657566845E-2</v>
      </c>
      <c r="AU97" s="28">
        <f t="shared" si="188"/>
        <v>4.3306161942744142E-2</v>
      </c>
      <c r="AV97" s="28">
        <f t="shared" si="189"/>
        <v>3.1695137552610947E-3</v>
      </c>
      <c r="AW97" s="28">
        <f t="shared" si="190"/>
        <v>2.2259982373182784E-4</v>
      </c>
      <c r="AX97" s="28">
        <f t="shared" si="191"/>
        <v>0</v>
      </c>
      <c r="AY97" s="28">
        <f t="shared" si="192"/>
        <v>0.90049714823921567</v>
      </c>
      <c r="AZ97" s="39" t="str">
        <f t="shared" si="152"/>
        <v>OK</v>
      </c>
      <c r="BC97" s="28">
        <f t="shared" si="153"/>
        <v>1.8733573824101993E-5</v>
      </c>
      <c r="BD97" s="28">
        <f t="shared" si="154"/>
        <v>1.2156064651831903E-5</v>
      </c>
      <c r="BE97" s="28">
        <f t="shared" si="155"/>
        <v>1.43886288701811E-6</v>
      </c>
      <c r="BF97" s="28">
        <f t="shared" si="156"/>
        <v>2.6482667027235785E-7</v>
      </c>
      <c r="BG97" s="28">
        <f t="shared" si="157"/>
        <v>6.0090360966914824E-4</v>
      </c>
      <c r="BH97" s="28">
        <f t="shared" si="158"/>
        <v>4.3548036194251862E-4</v>
      </c>
      <c r="BI97" s="28">
        <f t="shared" si="159"/>
        <v>2.7498623241743685E-5</v>
      </c>
      <c r="BJ97" s="28">
        <f t="shared" si="160"/>
        <v>1.5549991793340419E-6</v>
      </c>
      <c r="BK97" s="28">
        <f t="shared" si="161"/>
        <v>0</v>
      </c>
      <c r="BL97" s="28">
        <f t="shared" si="162"/>
        <v>5.5915880416332418E-3</v>
      </c>
      <c r="BM97" s="28">
        <f t="shared" si="193"/>
        <v>6.6896189636992103E-3</v>
      </c>
      <c r="BO97" s="30">
        <f t="shared" si="163"/>
        <v>6.8818253436125137E-3</v>
      </c>
      <c r="BP97" s="30">
        <f t="shared" si="164"/>
        <v>1.2929442189076837E-2</v>
      </c>
      <c r="BQ97" s="30">
        <f t="shared" si="165"/>
        <v>1.5957546888564531E-2</v>
      </c>
      <c r="BR97" s="30">
        <f t="shared" si="166"/>
        <v>3.6477192095726351E-3</v>
      </c>
      <c r="BS97" s="30">
        <f t="shared" si="167"/>
        <v>0.46338199079089598</v>
      </c>
      <c r="BT97" s="30">
        <f t="shared" si="168"/>
        <v>0.70308473199001087</v>
      </c>
      <c r="BU97" s="30">
        <f t="shared" si="169"/>
        <v>0.33885598420977453</v>
      </c>
      <c r="BV97" s="30">
        <f t="shared" si="170"/>
        <v>2.3798376716417571E-2</v>
      </c>
      <c r="BW97" s="30">
        <f t="shared" si="171"/>
        <v>0</v>
      </c>
      <c r="BX97" s="30">
        <f t="shared" si="172"/>
        <v>16.659197242425488</v>
      </c>
      <c r="BY97" s="30">
        <f t="shared" si="194"/>
        <v>18.227734859763412</v>
      </c>
    </row>
    <row r="98" spans="3:77" ht="15" customHeight="1" x14ac:dyDescent="0.25">
      <c r="C98" s="26">
        <v>85</v>
      </c>
      <c r="D98" s="77">
        <f t="shared" si="195"/>
        <v>1.3565966311546661E-3</v>
      </c>
      <c r="E98" s="77">
        <f t="shared" si="196"/>
        <v>1.0493958664088766E-3</v>
      </c>
      <c r="F98" s="78">
        <f t="shared" si="173"/>
        <v>1.4396811836016568E-4</v>
      </c>
      <c r="G98" s="78">
        <f t="shared" si="174"/>
        <v>3.2909523912145851E-5</v>
      </c>
      <c r="H98" s="77">
        <f t="shared" si="175"/>
        <v>4.928054718586302E-2</v>
      </c>
      <c r="I98" s="77">
        <f t="shared" si="176"/>
        <v>4.2575085965792188E-2</v>
      </c>
      <c r="J98" s="78">
        <f t="shared" si="177"/>
        <v>3.1161254551038665E-3</v>
      </c>
      <c r="K98" s="78">
        <f t="shared" si="178"/>
        <v>2.1885028133447612E-4</v>
      </c>
      <c r="L98" s="77">
        <f t="shared" si="179"/>
        <v>0</v>
      </c>
      <c r="M98" s="77">
        <f t="shared" si="180"/>
        <v>0.90222652097207168</v>
      </c>
      <c r="N98" s="39" t="str">
        <f t="shared" si="131"/>
        <v>OK</v>
      </c>
      <c r="Q98" s="28">
        <f t="shared" si="132"/>
        <v>1.8069384286290075E-5</v>
      </c>
      <c r="R98" s="28">
        <f t="shared" si="133"/>
        <v>1.172507742865058E-5</v>
      </c>
      <c r="S98" s="28">
        <f t="shared" si="134"/>
        <v>1.3878487193597352E-6</v>
      </c>
      <c r="T98" s="28">
        <f t="shared" si="135"/>
        <v>2.5543737245977685E-7</v>
      </c>
      <c r="U98" s="28">
        <f t="shared" si="136"/>
        <v>5.9075941369829215E-4</v>
      </c>
      <c r="V98" s="28">
        <f t="shared" si="137"/>
        <v>4.2812877000344447E-4</v>
      </c>
      <c r="W98" s="28">
        <f t="shared" si="138"/>
        <v>2.7035427665102372E-5</v>
      </c>
      <c r="X98" s="28">
        <f t="shared" si="139"/>
        <v>1.5288062774125007E-6</v>
      </c>
      <c r="Y98" s="28">
        <f t="shared" si="140"/>
        <v>0</v>
      </c>
      <c r="Z98" s="28">
        <f t="shared" si="141"/>
        <v>5.6023264875144667E-3</v>
      </c>
      <c r="AA98" s="28">
        <f t="shared" si="181"/>
        <v>6.6812166529654788E-3</v>
      </c>
      <c r="AC98" s="30">
        <f t="shared" si="142"/>
        <v>6.6378336505594961E-3</v>
      </c>
      <c r="AD98" s="30">
        <f t="shared" si="143"/>
        <v>1.247103525015735E-2</v>
      </c>
      <c r="AE98" s="30">
        <f t="shared" si="144"/>
        <v>1.5391780004357338E-2</v>
      </c>
      <c r="AF98" s="30">
        <f t="shared" si="145"/>
        <v>3.5183911401598126E-3</v>
      </c>
      <c r="AG98" s="30">
        <f t="shared" si="146"/>
        <v>0.45555937556890319</v>
      </c>
      <c r="AH98" s="30">
        <f t="shared" si="147"/>
        <v>0.69121555831446835</v>
      </c>
      <c r="AI98" s="30">
        <f t="shared" si="148"/>
        <v>0.33314818598203844</v>
      </c>
      <c r="AJ98" s="30">
        <f t="shared" si="149"/>
        <v>2.3397509271913853E-2</v>
      </c>
      <c r="AK98" s="30">
        <f t="shared" si="150"/>
        <v>0</v>
      </c>
      <c r="AL98" s="30">
        <f t="shared" si="151"/>
        <v>16.691190637983325</v>
      </c>
      <c r="AM98" s="30">
        <f t="shared" si="182"/>
        <v>18.232530307165884</v>
      </c>
      <c r="AO98" s="26">
        <v>85</v>
      </c>
      <c r="AP98" s="28">
        <f t="shared" si="183"/>
        <v>1.3101460547334204E-3</v>
      </c>
      <c r="AQ98" s="28">
        <f t="shared" si="184"/>
        <v>1.0134640044468755E-3</v>
      </c>
      <c r="AR98" s="28">
        <f t="shared" si="185"/>
        <v>1.3903857487573297E-4</v>
      </c>
      <c r="AS98" s="28">
        <f t="shared" si="186"/>
        <v>3.1782684643669396E-5</v>
      </c>
      <c r="AT98" s="28">
        <f t="shared" si="187"/>
        <v>4.846071831064358E-2</v>
      </c>
      <c r="AU98" s="28">
        <f t="shared" si="188"/>
        <v>4.1866808829419011E-2</v>
      </c>
      <c r="AV98" s="28">
        <f t="shared" si="189"/>
        <v>3.0643936806099897E-3</v>
      </c>
      <c r="AW98" s="28">
        <f t="shared" si="190"/>
        <v>2.1521707928114634E-4</v>
      </c>
      <c r="AX98" s="28">
        <f t="shared" si="191"/>
        <v>0</v>
      </c>
      <c r="AY98" s="28">
        <f t="shared" si="192"/>
        <v>0.90389843078134768</v>
      </c>
      <c r="AZ98" s="39" t="str">
        <f t="shared" si="152"/>
        <v>OK</v>
      </c>
      <c r="BC98" s="28">
        <f t="shared" si="153"/>
        <v>1.7450679141076219E-5</v>
      </c>
      <c r="BD98" s="28">
        <f t="shared" si="154"/>
        <v>1.1323604660226416E-5</v>
      </c>
      <c r="BE98" s="28">
        <f t="shared" si="155"/>
        <v>1.340328055133349E-6</v>
      </c>
      <c r="BF98" s="28">
        <f t="shared" si="156"/>
        <v>2.4669106355866597E-7</v>
      </c>
      <c r="BG98" s="28">
        <f t="shared" si="157"/>
        <v>5.8093156775674984E-4</v>
      </c>
      <c r="BH98" s="28">
        <f t="shared" si="158"/>
        <v>4.2100643983456002E-4</v>
      </c>
      <c r="BI98" s="28">
        <f t="shared" si="159"/>
        <v>2.6586604064298411E-5</v>
      </c>
      <c r="BJ98" s="28">
        <f t="shared" si="160"/>
        <v>1.5034260856559753E-6</v>
      </c>
      <c r="BK98" s="28">
        <f t="shared" si="161"/>
        <v>0</v>
      </c>
      <c r="BL98" s="28">
        <f t="shared" si="162"/>
        <v>5.612708120498554E-3</v>
      </c>
      <c r="BM98" s="28">
        <f t="shared" si="193"/>
        <v>6.6730974611598128E-3</v>
      </c>
      <c r="BO98" s="30">
        <f t="shared" si="163"/>
        <v>6.4105507632399288E-3</v>
      </c>
      <c r="BP98" s="30">
        <f t="shared" si="164"/>
        <v>1.2044020496739876E-2</v>
      </c>
      <c r="BQ98" s="30">
        <f t="shared" si="165"/>
        <v>1.4864757426730215E-2</v>
      </c>
      <c r="BR98" s="30">
        <f t="shared" si="166"/>
        <v>3.3979195918877789E-3</v>
      </c>
      <c r="BS98" s="30">
        <f t="shared" si="167"/>
        <v>0.44798071113038285</v>
      </c>
      <c r="BT98" s="30">
        <f t="shared" si="168"/>
        <v>0.67971652865536403</v>
      </c>
      <c r="BU98" s="30">
        <f t="shared" si="169"/>
        <v>0.32761748862130191</v>
      </c>
      <c r="BV98" s="30">
        <f t="shared" si="170"/>
        <v>2.3009079893568207E-2</v>
      </c>
      <c r="BW98" s="30">
        <f t="shared" si="171"/>
        <v>0</v>
      </c>
      <c r="BX98" s="30">
        <f t="shared" si="172"/>
        <v>16.722120969454931</v>
      </c>
      <c r="BY98" s="30">
        <f t="shared" si="194"/>
        <v>18.237162026034145</v>
      </c>
    </row>
    <row r="99" spans="3:77" ht="15" customHeight="1" x14ac:dyDescent="0.25">
      <c r="C99" s="26">
        <v>86</v>
      </c>
      <c r="D99" s="77">
        <f t="shared" si="195"/>
        <v>1.2636954783121746E-3</v>
      </c>
      <c r="E99" s="77">
        <f t="shared" si="196"/>
        <v>9.7753214248487473E-4</v>
      </c>
      <c r="F99" s="78">
        <f t="shared" si="173"/>
        <v>1.341090313913003E-4</v>
      </c>
      <c r="G99" s="78">
        <f t="shared" si="174"/>
        <v>3.0655845375192948E-5</v>
      </c>
      <c r="H99" s="77">
        <f t="shared" si="175"/>
        <v>4.764088943542414E-2</v>
      </c>
      <c r="I99" s="77">
        <f t="shared" si="176"/>
        <v>4.1158531693045834E-2</v>
      </c>
      <c r="J99" s="78">
        <f t="shared" si="177"/>
        <v>3.0126619061161134E-3</v>
      </c>
      <c r="K99" s="78">
        <f t="shared" si="178"/>
        <v>2.1158387722781656E-4</v>
      </c>
      <c r="L99" s="77">
        <f t="shared" si="179"/>
        <v>0</v>
      </c>
      <c r="M99" s="77">
        <f t="shared" si="180"/>
        <v>0.90557034059062369</v>
      </c>
      <c r="N99" s="39" t="str">
        <f t="shared" si="131"/>
        <v>OK</v>
      </c>
      <c r="Q99" s="28">
        <f t="shared" si="132"/>
        <v>1.6831973995862362E-5</v>
      </c>
      <c r="R99" s="28">
        <f t="shared" si="133"/>
        <v>1.0922131891802253E-5</v>
      </c>
      <c r="S99" s="28">
        <f t="shared" si="134"/>
        <v>1.2928073909069633E-6</v>
      </c>
      <c r="T99" s="28">
        <f t="shared" si="135"/>
        <v>2.379447546575551E-7</v>
      </c>
      <c r="U99" s="28">
        <f t="shared" si="136"/>
        <v>5.7110372181520754E-4</v>
      </c>
      <c r="V99" s="28">
        <f t="shared" si="137"/>
        <v>4.1388410966567557E-4</v>
      </c>
      <c r="W99" s="28">
        <f t="shared" si="138"/>
        <v>2.6137780463494458E-5</v>
      </c>
      <c r="X99" s="28">
        <f t="shared" si="139"/>
        <v>1.4780458938994495E-6</v>
      </c>
      <c r="Y99" s="28">
        <f t="shared" si="140"/>
        <v>0</v>
      </c>
      <c r="Z99" s="28">
        <f t="shared" si="141"/>
        <v>5.6230897534826412E-3</v>
      </c>
      <c r="AA99" s="28">
        <f t="shared" si="181"/>
        <v>6.6649782693541477E-3</v>
      </c>
      <c r="AC99" s="30">
        <f t="shared" si="142"/>
        <v>6.1832678759203615E-3</v>
      </c>
      <c r="AD99" s="30">
        <f t="shared" si="143"/>
        <v>1.1617005743322405E-2</v>
      </c>
      <c r="AE99" s="30">
        <f t="shared" si="144"/>
        <v>1.4337734849103095E-2</v>
      </c>
      <c r="AF99" s="30">
        <f t="shared" si="145"/>
        <v>3.2774480436157461E-3</v>
      </c>
      <c r="AG99" s="30">
        <f t="shared" si="146"/>
        <v>0.44040204669186245</v>
      </c>
      <c r="AH99" s="30">
        <f t="shared" si="147"/>
        <v>0.66821749899625982</v>
      </c>
      <c r="AI99" s="30">
        <f t="shared" si="148"/>
        <v>0.32208679126056539</v>
      </c>
      <c r="AJ99" s="30">
        <f t="shared" si="149"/>
        <v>2.2620650515222565E-2</v>
      </c>
      <c r="AK99" s="30">
        <f t="shared" si="150"/>
        <v>0</v>
      </c>
      <c r="AL99" s="30">
        <f t="shared" si="151"/>
        <v>16.75305130092654</v>
      </c>
      <c r="AM99" s="30">
        <f t="shared" si="182"/>
        <v>18.241793744902413</v>
      </c>
      <c r="AO99" s="26">
        <v>86</v>
      </c>
      <c r="AP99" s="28">
        <f t="shared" si="183"/>
        <v>1.2204258858331189E-3</v>
      </c>
      <c r="AQ99" s="28">
        <f t="shared" si="184"/>
        <v>9.4406093192314004E-4</v>
      </c>
      <c r="AR99" s="28">
        <f t="shared" si="185"/>
        <v>1.2951706818841466E-4</v>
      </c>
      <c r="AS99" s="28">
        <f t="shared" si="186"/>
        <v>2.9606173235622415E-5</v>
      </c>
      <c r="AT99" s="28">
        <f t="shared" si="187"/>
        <v>4.6846750775924678E-2</v>
      </c>
      <c r="AU99" s="28">
        <f t="shared" si="188"/>
        <v>4.0472449179200537E-2</v>
      </c>
      <c r="AV99" s="28">
        <f t="shared" si="189"/>
        <v>2.9625434037262666E-3</v>
      </c>
      <c r="AW99" s="28">
        <f t="shared" si="190"/>
        <v>2.0806397775454104E-4</v>
      </c>
      <c r="AX99" s="28">
        <f t="shared" si="191"/>
        <v>0</v>
      </c>
      <c r="AY99" s="28">
        <f t="shared" si="192"/>
        <v>0.90718658260421481</v>
      </c>
      <c r="AZ99" s="39" t="str">
        <f t="shared" si="152"/>
        <v>OK</v>
      </c>
      <c r="BC99" s="28">
        <f t="shared" si="153"/>
        <v>1.6255638424580762E-5</v>
      </c>
      <c r="BD99" s="28">
        <f t="shared" si="154"/>
        <v>1.0548152397476616E-5</v>
      </c>
      <c r="BE99" s="28">
        <f t="shared" si="155"/>
        <v>1.2485409913522464E-6</v>
      </c>
      <c r="BF99" s="28">
        <f t="shared" si="156"/>
        <v>2.2979740211633005E-7</v>
      </c>
      <c r="BG99" s="28">
        <f t="shared" si="157"/>
        <v>5.6158384195040701E-4</v>
      </c>
      <c r="BH99" s="28">
        <f t="shared" si="158"/>
        <v>4.0698496533959102E-4</v>
      </c>
      <c r="BI99" s="28">
        <f t="shared" si="159"/>
        <v>2.5702953571712978E-5</v>
      </c>
      <c r="BJ99" s="28">
        <f t="shared" si="160"/>
        <v>1.4534571916241245E-6</v>
      </c>
      <c r="BK99" s="28">
        <f t="shared" si="161"/>
        <v>0</v>
      </c>
      <c r="BL99" s="28">
        <f t="shared" si="162"/>
        <v>5.6331257203185749E-3</v>
      </c>
      <c r="BM99" s="28">
        <f t="shared" si="193"/>
        <v>6.6571330675874365E-3</v>
      </c>
      <c r="BO99" s="30">
        <f t="shared" si="163"/>
        <v>5.9715495578828116E-3</v>
      </c>
      <c r="BP99" s="30">
        <f t="shared" si="164"/>
        <v>1.1219233405787588E-2</v>
      </c>
      <c r="BQ99" s="30">
        <f t="shared" si="165"/>
        <v>1.3846803327513688E-2</v>
      </c>
      <c r="BR99" s="30">
        <f t="shared" si="166"/>
        <v>3.1652265126754417E-3</v>
      </c>
      <c r="BS99" s="30">
        <f t="shared" si="167"/>
        <v>0.43306086781914732</v>
      </c>
      <c r="BT99" s="30">
        <f t="shared" si="168"/>
        <v>0.65707880374527661</v>
      </c>
      <c r="BU99" s="30">
        <f t="shared" si="169"/>
        <v>0.31672857048419512</v>
      </c>
      <c r="BV99" s="30">
        <f t="shared" si="170"/>
        <v>2.2244334432556443E-2</v>
      </c>
      <c r="BW99" s="30">
        <f t="shared" si="171"/>
        <v>0</v>
      </c>
      <c r="BX99" s="30">
        <f t="shared" si="172"/>
        <v>16.782951778177974</v>
      </c>
      <c r="BY99" s="30">
        <f t="shared" si="194"/>
        <v>18.24626716746301</v>
      </c>
    </row>
    <row r="100" spans="3:77" ht="15" customHeight="1" x14ac:dyDescent="0.25">
      <c r="C100" s="26">
        <v>87</v>
      </c>
      <c r="D100" s="77">
        <f t="shared" si="195"/>
        <v>1.1771562933540632E-3</v>
      </c>
      <c r="E100" s="77">
        <f t="shared" si="196"/>
        <v>9.1058972136140546E-4</v>
      </c>
      <c r="F100" s="78">
        <f t="shared" si="173"/>
        <v>1.2492510498552905E-4</v>
      </c>
      <c r="G100" s="78">
        <f t="shared" si="174"/>
        <v>2.8556501096051886E-5</v>
      </c>
      <c r="H100" s="77">
        <f t="shared" si="175"/>
        <v>4.6052612116425209E-2</v>
      </c>
      <c r="I100" s="77">
        <f t="shared" si="176"/>
        <v>3.9786366665355247E-2</v>
      </c>
      <c r="J100" s="78">
        <f t="shared" si="177"/>
        <v>2.9124249013364198E-3</v>
      </c>
      <c r="K100" s="78">
        <f t="shared" si="178"/>
        <v>2.0454407828126553E-4</v>
      </c>
      <c r="L100" s="77">
        <f t="shared" si="179"/>
        <v>0</v>
      </c>
      <c r="M100" s="77">
        <f t="shared" si="180"/>
        <v>0.90880282461780593</v>
      </c>
      <c r="N100" s="39" t="str">
        <f t="shared" si="131"/>
        <v>OK</v>
      </c>
      <c r="Q100" s="28">
        <f t="shared" si="132"/>
        <v>1.5679302853299158E-5</v>
      </c>
      <c r="R100" s="28">
        <f t="shared" si="133"/>
        <v>1.0174172903150979E-5</v>
      </c>
      <c r="S100" s="28">
        <f t="shared" si="134"/>
        <v>1.2042745917975297E-6</v>
      </c>
      <c r="T100" s="28">
        <f t="shared" si="135"/>
        <v>2.2165004957510498E-7</v>
      </c>
      <c r="U100" s="28">
        <f t="shared" si="136"/>
        <v>5.5206396208560648E-4</v>
      </c>
      <c r="V100" s="28">
        <f t="shared" si="137"/>
        <v>4.0008582101350648E-4</v>
      </c>
      <c r="W100" s="28">
        <f t="shared" si="138"/>
        <v>2.5268126679931498E-5</v>
      </c>
      <c r="X100" s="28">
        <f t="shared" si="139"/>
        <v>1.4288684893487996E-6</v>
      </c>
      <c r="Y100" s="28">
        <f t="shared" si="140"/>
        <v>0</v>
      </c>
      <c r="Z100" s="28">
        <f t="shared" si="141"/>
        <v>5.6431616871545085E-3</v>
      </c>
      <c r="AA100" s="28">
        <f t="shared" si="181"/>
        <v>6.6492878658207244E-3</v>
      </c>
      <c r="AC100" s="30">
        <f t="shared" si="142"/>
        <v>5.7598312398452617E-3</v>
      </c>
      <c r="AD100" s="30">
        <f t="shared" si="143"/>
        <v>1.0821461068252774E-2</v>
      </c>
      <c r="AE100" s="30">
        <f t="shared" si="144"/>
        <v>1.3355871805924284E-2</v>
      </c>
      <c r="AF100" s="30">
        <f t="shared" si="145"/>
        <v>3.0530049817351378E-3</v>
      </c>
      <c r="AG100" s="30">
        <f t="shared" si="146"/>
        <v>0.42571968894643208</v>
      </c>
      <c r="AH100" s="30">
        <f t="shared" si="147"/>
        <v>0.64594010849429351</v>
      </c>
      <c r="AI100" s="30">
        <f t="shared" si="148"/>
        <v>0.31137034970782479</v>
      </c>
      <c r="AJ100" s="30">
        <f t="shared" si="149"/>
        <v>2.1868018349890321E-2</v>
      </c>
      <c r="AK100" s="30">
        <f t="shared" si="150"/>
        <v>0</v>
      </c>
      <c r="AL100" s="30">
        <f t="shared" si="151"/>
        <v>16.812852255429409</v>
      </c>
      <c r="AM100" s="30">
        <f t="shared" si="182"/>
        <v>18.250740590023607</v>
      </c>
      <c r="AO100" s="26">
        <v>87</v>
      </c>
      <c r="AP100" s="28">
        <f t="shared" si="183"/>
        <v>1.1368498477176379E-3</v>
      </c>
      <c r="AQ100" s="28">
        <f t="shared" si="184"/>
        <v>8.7941065422447967E-4</v>
      </c>
      <c r="AR100" s="28">
        <f t="shared" si="185"/>
        <v>1.2064760421426191E-4</v>
      </c>
      <c r="AS100" s="28">
        <f t="shared" si="186"/>
        <v>2.7578711599879746E-5</v>
      </c>
      <c r="AT100" s="28">
        <f t="shared" si="187"/>
        <v>4.5283473300839788E-2</v>
      </c>
      <c r="AU100" s="28">
        <f t="shared" si="188"/>
        <v>3.9121882339122546E-2</v>
      </c>
      <c r="AV100" s="28">
        <f t="shared" si="189"/>
        <v>2.8638769158884324E-3</v>
      </c>
      <c r="AW100" s="28">
        <f t="shared" si="190"/>
        <v>2.011344786272747E-4</v>
      </c>
      <c r="AX100" s="28">
        <f t="shared" si="191"/>
        <v>0</v>
      </c>
      <c r="AY100" s="28">
        <f t="shared" si="192"/>
        <v>0.91036514614776687</v>
      </c>
      <c r="AZ100" s="39" t="str">
        <f t="shared" si="152"/>
        <v>OK</v>
      </c>
      <c r="BC100" s="28">
        <f t="shared" si="153"/>
        <v>1.514243534331638E-5</v>
      </c>
      <c r="BD100" s="28">
        <f t="shared" si="154"/>
        <v>9.825803914825739E-6</v>
      </c>
      <c r="BE100" s="28">
        <f t="shared" si="155"/>
        <v>1.1630396014741031E-6</v>
      </c>
      <c r="BF100" s="28">
        <f t="shared" si="156"/>
        <v>2.1406063623725962E-7</v>
      </c>
      <c r="BG100" s="28">
        <f t="shared" si="157"/>
        <v>5.4284377234148384E-4</v>
      </c>
      <c r="BH100" s="28">
        <f t="shared" si="158"/>
        <v>3.9340386486889299E-4</v>
      </c>
      <c r="BI100" s="28">
        <f t="shared" si="159"/>
        <v>2.4846925554439018E-5</v>
      </c>
      <c r="BJ100" s="28">
        <f t="shared" si="160"/>
        <v>1.4050503003901201E-6</v>
      </c>
      <c r="BK100" s="28">
        <f t="shared" si="161"/>
        <v>0</v>
      </c>
      <c r="BL100" s="28">
        <f t="shared" si="162"/>
        <v>5.652862837681411E-3</v>
      </c>
      <c r="BM100" s="28">
        <f t="shared" si="193"/>
        <v>6.6417077902424706E-3</v>
      </c>
      <c r="BO100" s="30">
        <f t="shared" si="163"/>
        <v>5.5626116131444444E-3</v>
      </c>
      <c r="BP100" s="30">
        <f t="shared" si="164"/>
        <v>1.0450928595447967E-2</v>
      </c>
      <c r="BQ100" s="30">
        <f t="shared" si="165"/>
        <v>1.2898559787195913E-2</v>
      </c>
      <c r="BR100" s="30">
        <f t="shared" si="166"/>
        <v>2.9484684983312045E-3</v>
      </c>
      <c r="BS100" s="30">
        <f t="shared" si="167"/>
        <v>0.41860961370249455</v>
      </c>
      <c r="BT100" s="30">
        <f t="shared" si="168"/>
        <v>0.63515206440397309</v>
      </c>
      <c r="BU100" s="30">
        <f t="shared" si="169"/>
        <v>0.30618003451734083</v>
      </c>
      <c r="BV100" s="30">
        <f t="shared" si="170"/>
        <v>2.1503494534653181E-2</v>
      </c>
      <c r="BW100" s="30">
        <f t="shared" si="171"/>
        <v>0</v>
      </c>
      <c r="BX100" s="30">
        <f t="shared" si="172"/>
        <v>16.841755203733687</v>
      </c>
      <c r="BY100" s="30">
        <f t="shared" si="194"/>
        <v>18.255060979386268</v>
      </c>
    </row>
    <row r="101" spans="3:77" ht="15" customHeight="1" x14ac:dyDescent="0.25">
      <c r="C101" s="26">
        <v>88</v>
      </c>
      <c r="D101" s="77">
        <f t="shared" si="195"/>
        <v>1.0965434020812127E-3</v>
      </c>
      <c r="E101" s="77">
        <f t="shared" si="196"/>
        <v>8.4823158708755377E-4</v>
      </c>
      <c r="F101" s="78">
        <f t="shared" si="173"/>
        <v>1.163701034429948E-4</v>
      </c>
      <c r="G101" s="78">
        <f t="shared" si="174"/>
        <v>2.6600922103707605E-5</v>
      </c>
      <c r="H101" s="77">
        <f t="shared" si="175"/>
        <v>4.4514334485254374E-2</v>
      </c>
      <c r="I101" s="77">
        <f t="shared" si="176"/>
        <v>3.8457398012889853E-2</v>
      </c>
      <c r="J101" s="78">
        <f t="shared" si="177"/>
        <v>2.8153289304404445E-3</v>
      </c>
      <c r="K101" s="78">
        <f t="shared" si="178"/>
        <v>1.9772487897328387E-4</v>
      </c>
      <c r="L101" s="77">
        <f t="shared" si="179"/>
        <v>0</v>
      </c>
      <c r="M101" s="77">
        <f t="shared" si="180"/>
        <v>0.9119274676777277</v>
      </c>
      <c r="N101" s="39" t="str">
        <f t="shared" si="131"/>
        <v>OK</v>
      </c>
      <c r="Q101" s="28">
        <f t="shared" si="132"/>
        <v>1.4605567833333603E-5</v>
      </c>
      <c r="R101" s="28">
        <f t="shared" si="133"/>
        <v>9.4774349265004973E-6</v>
      </c>
      <c r="S101" s="28">
        <f t="shared" si="134"/>
        <v>1.1218046111506767E-6</v>
      </c>
      <c r="T101" s="28">
        <f t="shared" si="135"/>
        <v>2.0647122289941427E-7</v>
      </c>
      <c r="U101" s="28">
        <f t="shared" si="136"/>
        <v>5.3362358259736141E-4</v>
      </c>
      <c r="V101" s="28">
        <f t="shared" si="137"/>
        <v>3.8672190872427955E-4</v>
      </c>
      <c r="W101" s="28">
        <f t="shared" si="138"/>
        <v>2.4425724428946539E-5</v>
      </c>
      <c r="X101" s="28">
        <f t="shared" si="139"/>
        <v>1.3812321114314408E-6</v>
      </c>
      <c r="Y101" s="28">
        <f t="shared" si="140"/>
        <v>0</v>
      </c>
      <c r="Z101" s="28">
        <f t="shared" si="141"/>
        <v>5.6625639882083145E-3</v>
      </c>
      <c r="AA101" s="28">
        <f t="shared" si="181"/>
        <v>6.6341277146642176E-3</v>
      </c>
      <c r="AC101" s="30">
        <f t="shared" si="142"/>
        <v>5.3653919864436262E-3</v>
      </c>
      <c r="AD101" s="30">
        <f t="shared" si="143"/>
        <v>1.0080396122643158E-2</v>
      </c>
      <c r="AE101" s="30">
        <f t="shared" si="144"/>
        <v>1.2441247768467542E-2</v>
      </c>
      <c r="AF101" s="30">
        <f t="shared" si="145"/>
        <v>2.8439320149272712E-3</v>
      </c>
      <c r="AG101" s="30">
        <f t="shared" si="146"/>
        <v>0.41149953845855708</v>
      </c>
      <c r="AH101" s="30">
        <f t="shared" si="147"/>
        <v>0.62436402031365268</v>
      </c>
      <c r="AI101" s="30">
        <f t="shared" si="148"/>
        <v>0.30098971932685675</v>
      </c>
      <c r="AJ101" s="30">
        <f t="shared" si="149"/>
        <v>2.1138970719416041E-2</v>
      </c>
      <c r="AK101" s="30">
        <f t="shared" si="150"/>
        <v>0</v>
      </c>
      <c r="AL101" s="30">
        <f t="shared" si="151"/>
        <v>16.870658152037961</v>
      </c>
      <c r="AM101" s="30">
        <f t="shared" si="182"/>
        <v>18.259381368748926</v>
      </c>
      <c r="AO101" s="26">
        <v>88</v>
      </c>
      <c r="AP101" s="28">
        <f t="shared" si="183"/>
        <v>1.0589971838997382E-3</v>
      </c>
      <c r="AQ101" s="28">
        <f t="shared" si="184"/>
        <v>8.1918769500196828E-4</v>
      </c>
      <c r="AR101" s="28">
        <f t="shared" si="185"/>
        <v>1.1238553038790307E-4</v>
      </c>
      <c r="AS101" s="28">
        <f t="shared" si="186"/>
        <v>2.5690092652507973E-5</v>
      </c>
      <c r="AT101" s="28">
        <f t="shared" si="187"/>
        <v>4.3769514898716888E-2</v>
      </c>
      <c r="AU101" s="28">
        <f t="shared" si="188"/>
        <v>3.7813923868695767E-2</v>
      </c>
      <c r="AV101" s="28">
        <f t="shared" si="189"/>
        <v>2.7683092575157458E-3</v>
      </c>
      <c r="AW101" s="28">
        <f t="shared" si="190"/>
        <v>1.9442261505737797E-4</v>
      </c>
      <c r="AX101" s="28">
        <f t="shared" si="191"/>
        <v>0</v>
      </c>
      <c r="AY101" s="28">
        <f t="shared" si="192"/>
        <v>0.91343756885807326</v>
      </c>
      <c r="AZ101" s="39" t="str">
        <f t="shared" si="152"/>
        <v>OK</v>
      </c>
      <c r="BC101" s="28">
        <f t="shared" si="153"/>
        <v>1.4105465570628956E-5</v>
      </c>
      <c r="BD101" s="28">
        <f t="shared" si="154"/>
        <v>9.1529226100014566E-6</v>
      </c>
      <c r="BE101" s="28">
        <f t="shared" si="155"/>
        <v>1.0833934359912571E-6</v>
      </c>
      <c r="BF101" s="28">
        <f t="shared" si="156"/>
        <v>1.9940154050611936E-7</v>
      </c>
      <c r="BG101" s="28">
        <f t="shared" si="157"/>
        <v>5.2469492398092229E-4</v>
      </c>
      <c r="BH101" s="28">
        <f t="shared" si="158"/>
        <v>3.8025122786401825E-4</v>
      </c>
      <c r="BI101" s="28">
        <f t="shared" si="159"/>
        <v>2.4017782905247489E-5</v>
      </c>
      <c r="BJ101" s="28">
        <f t="shared" si="160"/>
        <v>1.3581637298258726E-6</v>
      </c>
      <c r="BK101" s="28">
        <f t="shared" si="161"/>
        <v>0</v>
      </c>
      <c r="BL101" s="28">
        <f t="shared" si="162"/>
        <v>5.6719408793158392E-3</v>
      </c>
      <c r="BM101" s="28">
        <f t="shared" si="193"/>
        <v>6.626804160952981E-3</v>
      </c>
      <c r="BO101" s="30">
        <f t="shared" si="163"/>
        <v>5.1816781655681368E-3</v>
      </c>
      <c r="BP101" s="30">
        <f t="shared" si="164"/>
        <v>9.7352381002082048E-3</v>
      </c>
      <c r="BQ101" s="30">
        <f t="shared" si="165"/>
        <v>1.2015252953964007E-2</v>
      </c>
      <c r="BR101" s="30">
        <f t="shared" si="166"/>
        <v>2.7465542989854532E-3</v>
      </c>
      <c r="BS101" s="30">
        <f t="shared" si="167"/>
        <v>0.40461427510150078</v>
      </c>
      <c r="BT101" s="30">
        <f t="shared" si="168"/>
        <v>0.61391708098868214</v>
      </c>
      <c r="BU101" s="30">
        <f t="shared" si="169"/>
        <v>0.29596279760434546</v>
      </c>
      <c r="BV101" s="30">
        <f t="shared" si="170"/>
        <v>2.0785922278630038E-2</v>
      </c>
      <c r="BW101" s="30">
        <f t="shared" si="171"/>
        <v>0</v>
      </c>
      <c r="BX101" s="30">
        <f t="shared" si="172"/>
        <v>16.898595023874357</v>
      </c>
      <c r="BY101" s="30">
        <f t="shared" si="194"/>
        <v>18.263553823366241</v>
      </c>
    </row>
    <row r="102" spans="3:77" ht="15" customHeight="1" x14ac:dyDescent="0.25">
      <c r="C102" s="26">
        <v>89</v>
      </c>
      <c r="D102" s="77">
        <f t="shared" si="195"/>
        <v>1.021450965718264E-3</v>
      </c>
      <c r="E102" s="77">
        <f t="shared" si="196"/>
        <v>7.9014380291638278E-4</v>
      </c>
      <c r="F102" s="78">
        <f t="shared" si="173"/>
        <v>1.0840095733281135E-4</v>
      </c>
      <c r="G102" s="78">
        <f t="shared" si="174"/>
        <v>2.4779263201308344E-5</v>
      </c>
      <c r="H102" s="77">
        <f t="shared" si="175"/>
        <v>4.3024695312179395E-2</v>
      </c>
      <c r="I102" s="77">
        <f t="shared" si="176"/>
        <v>3.7170449724501675E-2</v>
      </c>
      <c r="J102" s="78">
        <f t="shared" si="177"/>
        <v>2.7212895845910474E-3</v>
      </c>
      <c r="K102" s="78">
        <f t="shared" si="178"/>
        <v>1.9112035114147207E-4</v>
      </c>
      <c r="L102" s="77">
        <f t="shared" si="179"/>
        <v>0</v>
      </c>
      <c r="M102" s="77">
        <f t="shared" si="180"/>
        <v>0.91494767003841881</v>
      </c>
      <c r="N102" s="39" t="str">
        <f t="shared" si="131"/>
        <v>OK</v>
      </c>
      <c r="Q102" s="28">
        <f t="shared" si="132"/>
        <v>1.3605363307924307E-5</v>
      </c>
      <c r="R102" s="28">
        <f t="shared" si="133"/>
        <v>8.8284102935024176E-6</v>
      </c>
      <c r="S102" s="28">
        <f t="shared" si="134"/>
        <v>1.0449822608318378E-6</v>
      </c>
      <c r="T102" s="28">
        <f t="shared" si="135"/>
        <v>1.9233185811282452E-7</v>
      </c>
      <c r="U102" s="28">
        <f t="shared" si="136"/>
        <v>5.1576626536448307E-4</v>
      </c>
      <c r="V102" s="28">
        <f t="shared" si="137"/>
        <v>3.7378054700375679E-4</v>
      </c>
      <c r="W102" s="28">
        <f t="shared" si="138"/>
        <v>2.3609841381548445E-5</v>
      </c>
      <c r="X102" s="28">
        <f t="shared" si="139"/>
        <v>1.3350953482203039E-6</v>
      </c>
      <c r="Y102" s="28">
        <f t="shared" si="140"/>
        <v>0</v>
      </c>
      <c r="Z102" s="28">
        <f t="shared" si="141"/>
        <v>5.6813177704233648E-3</v>
      </c>
      <c r="AA102" s="28">
        <f t="shared" si="181"/>
        <v>6.6194806072417452E-3</v>
      </c>
      <c r="AC102" s="30">
        <f t="shared" si="142"/>
        <v>4.9979643446926491E-3</v>
      </c>
      <c r="AD102" s="30">
        <f t="shared" si="143"/>
        <v>9.3900800777732499E-3</v>
      </c>
      <c r="AE102" s="30">
        <f t="shared" si="144"/>
        <v>1.1589258139460471E-2</v>
      </c>
      <c r="AF102" s="30">
        <f t="shared" si="145"/>
        <v>2.6491765830436351E-3</v>
      </c>
      <c r="AG102" s="30">
        <f t="shared" si="146"/>
        <v>0.39772901174444442</v>
      </c>
      <c r="AH102" s="30">
        <f t="shared" si="147"/>
        <v>0.60347014166371138</v>
      </c>
      <c r="AI102" s="30">
        <f t="shared" si="148"/>
        <v>0.29093587588183417</v>
      </c>
      <c r="AJ102" s="30">
        <f t="shared" si="149"/>
        <v>2.0432873837844034E-2</v>
      </c>
      <c r="AK102" s="30">
        <f t="shared" si="150"/>
        <v>0</v>
      </c>
      <c r="AL102" s="30">
        <f t="shared" si="151"/>
        <v>16.926531895710749</v>
      </c>
      <c r="AM102" s="30">
        <f t="shared" si="182"/>
        <v>18.267726277983552</v>
      </c>
      <c r="AO102" s="26">
        <v>89</v>
      </c>
      <c r="AP102" s="28">
        <f t="shared" si="183"/>
        <v>9.8647595173546572E-4</v>
      </c>
      <c r="AQ102" s="28">
        <f t="shared" si="184"/>
        <v>7.6308886686667304E-4</v>
      </c>
      <c r="AR102" s="28">
        <f t="shared" si="185"/>
        <v>1.0468925199823582E-4</v>
      </c>
      <c r="AS102" s="28">
        <f t="shared" si="186"/>
        <v>2.3930808301332032E-5</v>
      </c>
      <c r="AT102" s="28">
        <f t="shared" si="187"/>
        <v>4.2303524745611797E-2</v>
      </c>
      <c r="AU102" s="28">
        <f t="shared" si="188"/>
        <v>3.6547406746674872E-2</v>
      </c>
      <c r="AV102" s="28">
        <f t="shared" si="189"/>
        <v>2.6757566162409242E-3</v>
      </c>
      <c r="AW102" s="28">
        <f t="shared" si="190"/>
        <v>1.8792250077344635E-4</v>
      </c>
      <c r="AX102" s="28">
        <f t="shared" si="191"/>
        <v>0</v>
      </c>
      <c r="AY102" s="28">
        <f t="shared" si="192"/>
        <v>0.91640720451179836</v>
      </c>
      <c r="AZ102" s="39" t="str">
        <f t="shared" si="152"/>
        <v>OK</v>
      </c>
      <c r="BC102" s="28">
        <f t="shared" si="153"/>
        <v>1.3139508570001479E-5</v>
      </c>
      <c r="BD102" s="28">
        <f t="shared" si="154"/>
        <v>8.5261209190496698E-6</v>
      </c>
      <c r="BE102" s="28">
        <f t="shared" si="155"/>
        <v>1.0092015230274834E-6</v>
      </c>
      <c r="BF102" s="28">
        <f t="shared" si="156"/>
        <v>1.8574631494668394E-7</v>
      </c>
      <c r="BG102" s="28">
        <f t="shared" si="157"/>
        <v>5.0712110362398691E-4</v>
      </c>
      <c r="BH102" s="28">
        <f t="shared" si="158"/>
        <v>3.6751531893186069E-4</v>
      </c>
      <c r="BI102" s="28">
        <f t="shared" si="159"/>
        <v>2.3214798470105035E-5</v>
      </c>
      <c r="BJ102" s="28">
        <f t="shared" si="160"/>
        <v>1.3127563606391468E-6</v>
      </c>
      <c r="BK102" s="28">
        <f t="shared" si="161"/>
        <v>0</v>
      </c>
      <c r="BL102" s="28">
        <f t="shared" si="162"/>
        <v>5.6903806703155618E-3</v>
      </c>
      <c r="BM102" s="28">
        <f t="shared" si="193"/>
        <v>6.6124052250291793E-3</v>
      </c>
      <c r="BO102" s="30">
        <f t="shared" si="163"/>
        <v>4.8268314379669372E-3</v>
      </c>
      <c r="BP102" s="30">
        <f t="shared" si="164"/>
        <v>9.0685588368698486E-3</v>
      </c>
      <c r="BQ102" s="30">
        <f t="shared" si="165"/>
        <v>1.1192435894358508E-2</v>
      </c>
      <c r="BR102" s="30">
        <f t="shared" si="166"/>
        <v>2.5584673946983097E-3</v>
      </c>
      <c r="BS102" s="30">
        <f t="shared" si="167"/>
        <v>0.39106236472558881</v>
      </c>
      <c r="BT102" s="30">
        <f t="shared" si="168"/>
        <v>0.5933549066617555</v>
      </c>
      <c r="BU102" s="30">
        <f t="shared" si="169"/>
        <v>0.28606789927858939</v>
      </c>
      <c r="BV102" s="30">
        <f t="shared" si="170"/>
        <v>2.0090988357140804E-2</v>
      </c>
      <c r="BW102" s="30">
        <f t="shared" si="171"/>
        <v>0</v>
      </c>
      <c r="BX102" s="30">
        <f t="shared" si="172"/>
        <v>16.953533283468271</v>
      </c>
      <c r="BY102" s="30">
        <f t="shared" si="194"/>
        <v>18.271755736055241</v>
      </c>
    </row>
    <row r="103" spans="3:77" ht="15" customHeight="1" x14ac:dyDescent="0.25">
      <c r="C103" s="26">
        <v>90</v>
      </c>
      <c r="D103" s="77">
        <f t="shared" si="195"/>
        <v>9.515009377526676E-4</v>
      </c>
      <c r="E103" s="77">
        <f t="shared" si="196"/>
        <v>7.3603393081696331E-4</v>
      </c>
      <c r="F103" s="78">
        <f t="shared" si="173"/>
        <v>1.0097754666366031E-4</v>
      </c>
      <c r="G103" s="78">
        <f t="shared" si="174"/>
        <v>2.3082353401355716E-5</v>
      </c>
      <c r="H103" s="77">
        <f t="shared" si="175"/>
        <v>4.1582354179044198E-2</v>
      </c>
      <c r="I103" s="77">
        <f t="shared" si="176"/>
        <v>3.5924363768848069E-2</v>
      </c>
      <c r="J103" s="78">
        <f t="shared" si="177"/>
        <v>2.630223647890801E-3</v>
      </c>
      <c r="K103" s="78">
        <f t="shared" si="178"/>
        <v>1.8472465040542059E-4</v>
      </c>
      <c r="L103" s="77">
        <f t="shared" si="179"/>
        <v>0</v>
      </c>
      <c r="M103" s="77">
        <f t="shared" si="180"/>
        <v>0.91786673898517801</v>
      </c>
      <c r="N103" s="39" t="str">
        <f t="shared" si="131"/>
        <v>OK</v>
      </c>
      <c r="Q103" s="28">
        <f t="shared" si="132"/>
        <v>1.267365383207865E-5</v>
      </c>
      <c r="R103" s="28">
        <f t="shared" si="133"/>
        <v>8.2238315445969253E-6</v>
      </c>
      <c r="S103" s="28">
        <f t="shared" si="134"/>
        <v>9.7342078522312921E-7</v>
      </c>
      <c r="T103" s="28">
        <f t="shared" si="135"/>
        <v>1.7916077178054334E-7</v>
      </c>
      <c r="U103" s="28">
        <f t="shared" si="136"/>
        <v>4.9847594188349076E-4</v>
      </c>
      <c r="V103" s="28">
        <f t="shared" si="137"/>
        <v>3.6125009085996454E-4</v>
      </c>
      <c r="W103" s="28">
        <f t="shared" si="138"/>
        <v>2.2819755558661625E-5</v>
      </c>
      <c r="X103" s="28">
        <f t="shared" si="139"/>
        <v>1.2904173730579893E-6</v>
      </c>
      <c r="Y103" s="28">
        <f t="shared" si="140"/>
        <v>0</v>
      </c>
      <c r="Z103" s="28">
        <f t="shared" si="141"/>
        <v>5.6994435702077588E-3</v>
      </c>
      <c r="AA103" s="28">
        <f t="shared" si="181"/>
        <v>6.6053298428166134E-3</v>
      </c>
      <c r="AC103" s="30">
        <f t="shared" si="142"/>
        <v>4.6556985312412253E-3</v>
      </c>
      <c r="AD103" s="30">
        <f t="shared" si="143"/>
        <v>8.7470375959664455E-3</v>
      </c>
      <c r="AE103" s="30">
        <f t="shared" si="144"/>
        <v>1.0795613649256547E-2</v>
      </c>
      <c r="AF103" s="30">
        <f t="shared" si="145"/>
        <v>2.4677582063529833E-3</v>
      </c>
      <c r="AG103" s="30">
        <f t="shared" si="146"/>
        <v>0.3843957177067332</v>
      </c>
      <c r="AH103" s="30">
        <f t="shared" si="147"/>
        <v>0.58323967165979951</v>
      </c>
      <c r="AI103" s="30">
        <f t="shared" si="148"/>
        <v>0.2811999226753446</v>
      </c>
      <c r="AJ103" s="30">
        <f t="shared" si="149"/>
        <v>1.9749102876437569E-2</v>
      </c>
      <c r="AK103" s="30">
        <f t="shared" si="150"/>
        <v>0</v>
      </c>
      <c r="AL103" s="30">
        <f t="shared" si="151"/>
        <v>16.980534671225794</v>
      </c>
      <c r="AM103" s="30">
        <f t="shared" si="182"/>
        <v>18.275785194126925</v>
      </c>
      <c r="AO103" s="26">
        <v>90</v>
      </c>
      <c r="AP103" s="28">
        <f t="shared" si="183"/>
        <v>9.1892104922209651E-4</v>
      </c>
      <c r="AQ103" s="28">
        <f t="shared" si="184"/>
        <v>7.1083174501841598E-4</v>
      </c>
      <c r="AR103" s="28">
        <f t="shared" si="185"/>
        <v>9.752002278337618E-5</v>
      </c>
      <c r="AS103" s="28">
        <f t="shared" si="186"/>
        <v>2.2292001578250215E-5</v>
      </c>
      <c r="AT103" s="28">
        <f t="shared" si="187"/>
        <v>4.0884173387342203E-2</v>
      </c>
      <c r="AU103" s="28">
        <f t="shared" si="188"/>
        <v>3.5321182413854825E-2</v>
      </c>
      <c r="AV103" s="28">
        <f t="shared" si="189"/>
        <v>2.5861364123023608E-3</v>
      </c>
      <c r="AW103" s="28">
        <f t="shared" si="190"/>
        <v>1.8162833607186698E-4</v>
      </c>
      <c r="AX103" s="28">
        <f t="shared" si="191"/>
        <v>0</v>
      </c>
      <c r="AY103" s="28">
        <f t="shared" si="192"/>
        <v>0.91927731463182782</v>
      </c>
      <c r="AZ103" s="39" t="str">
        <f t="shared" si="152"/>
        <v>OK</v>
      </c>
      <c r="BC103" s="28">
        <f t="shared" si="153"/>
        <v>1.2239701312704993E-5</v>
      </c>
      <c r="BD103" s="28">
        <f t="shared" si="154"/>
        <v>7.9422432619306098E-6</v>
      </c>
      <c r="BE103" s="28">
        <f t="shared" si="155"/>
        <v>9.4009034967903491E-7</v>
      </c>
      <c r="BF103" s="28">
        <f t="shared" si="156"/>
        <v>1.7302621348210641E-7</v>
      </c>
      <c r="BG103" s="28">
        <f t="shared" si="157"/>
        <v>4.9010637419980236E-4</v>
      </c>
      <c r="BH103" s="28">
        <f t="shared" si="158"/>
        <v>3.5518458833086203E-4</v>
      </c>
      <c r="BI103" s="28">
        <f t="shared" si="159"/>
        <v>2.2437255789034771E-5</v>
      </c>
      <c r="BJ103" s="28">
        <f t="shared" si="160"/>
        <v>1.2687876782679498E-6</v>
      </c>
      <c r="BK103" s="28">
        <f t="shared" si="161"/>
        <v>0</v>
      </c>
      <c r="BL103" s="28">
        <f t="shared" si="162"/>
        <v>5.7082024629294612E-3</v>
      </c>
      <c r="BM103" s="28">
        <f t="shared" si="193"/>
        <v>6.5984945300652251E-3</v>
      </c>
      <c r="BO103" s="30">
        <f t="shared" si="163"/>
        <v>4.4962849845367548E-3</v>
      </c>
      <c r="BP103" s="30">
        <f t="shared" si="164"/>
        <v>8.4475344651315093E-3</v>
      </c>
      <c r="BQ103" s="30">
        <f t="shared" si="165"/>
        <v>1.0425966205563417E-2</v>
      </c>
      <c r="BR103" s="30">
        <f t="shared" si="166"/>
        <v>2.3832608778760664E-3</v>
      </c>
      <c r="BS103" s="30">
        <f t="shared" si="167"/>
        <v>0.37794159283059536</v>
      </c>
      <c r="BT103" s="30">
        <f t="shared" si="168"/>
        <v>0.57344689432068807</v>
      </c>
      <c r="BU103" s="30">
        <f t="shared" si="169"/>
        <v>0.2764865108525969</v>
      </c>
      <c r="BV103" s="30">
        <f t="shared" si="170"/>
        <v>1.9418072717891147E-2</v>
      </c>
      <c r="BW103" s="30">
        <f t="shared" si="171"/>
        <v>0</v>
      </c>
      <c r="BX103" s="30">
        <f t="shared" si="172"/>
        <v>17.006630320688814</v>
      </c>
      <c r="BY103" s="30">
        <f t="shared" si="194"/>
        <v>18.279676437943692</v>
      </c>
    </row>
    <row r="104" spans="3:77" ht="15" customHeight="1" x14ac:dyDescent="0.25">
      <c r="C104" s="26">
        <v>91</v>
      </c>
      <c r="D104" s="77">
        <f t="shared" si="195"/>
        <v>8.8634116069152532E-4</v>
      </c>
      <c r="E104" s="77">
        <f t="shared" si="196"/>
        <v>6.8562955921986865E-4</v>
      </c>
      <c r="F104" s="78">
        <f t="shared" si="173"/>
        <v>9.4062498903092051E-5</v>
      </c>
      <c r="G104" s="78">
        <f t="shared" si="174"/>
        <v>2.1501649755144711E-5</v>
      </c>
      <c r="H104" s="77">
        <f t="shared" si="175"/>
        <v>4.0185992595640208E-2</v>
      </c>
      <c r="I104" s="77">
        <f t="shared" si="176"/>
        <v>3.4718001058861581E-2</v>
      </c>
      <c r="J104" s="78">
        <f t="shared" si="177"/>
        <v>2.5420491767139211E-3</v>
      </c>
      <c r="K104" s="78">
        <f t="shared" si="178"/>
        <v>1.7853202173831334E-4</v>
      </c>
      <c r="L104" s="77">
        <f t="shared" si="179"/>
        <v>0</v>
      </c>
      <c r="M104" s="77">
        <f t="shared" si="180"/>
        <v>0.92068789027847753</v>
      </c>
      <c r="N104" s="39" t="str">
        <f t="shared" si="131"/>
        <v>OK</v>
      </c>
      <c r="Q104" s="28">
        <f t="shared" si="132"/>
        <v>1.1805748793331335E-5</v>
      </c>
      <c r="R104" s="28">
        <f t="shared" si="133"/>
        <v>7.6606549792642942E-6</v>
      </c>
      <c r="S104" s="28">
        <f t="shared" si="134"/>
        <v>9.0675991413494061E-7</v>
      </c>
      <c r="T104" s="28">
        <f t="shared" si="135"/>
        <v>1.6689165518366941E-7</v>
      </c>
      <c r="U104" s="28">
        <f t="shared" si="136"/>
        <v>4.8173680651611395E-4</v>
      </c>
      <c r="V104" s="28">
        <f t="shared" si="137"/>
        <v>3.4911908580175953E-4</v>
      </c>
      <c r="W104" s="28">
        <f t="shared" si="138"/>
        <v>2.2054756019407921E-5</v>
      </c>
      <c r="X104" s="28">
        <f t="shared" si="139"/>
        <v>1.2471579834779096E-6</v>
      </c>
      <c r="Y104" s="28">
        <f t="shared" si="140"/>
        <v>0</v>
      </c>
      <c r="Z104" s="28">
        <f t="shared" si="141"/>
        <v>5.7169613556511635E-3</v>
      </c>
      <c r="AA104" s="28">
        <f t="shared" si="181"/>
        <v>6.5916592173138368E-3</v>
      </c>
      <c r="AC104" s="30">
        <f t="shared" si="142"/>
        <v>4.3368714378322834E-3</v>
      </c>
      <c r="AD104" s="30">
        <f t="shared" si="143"/>
        <v>8.1480313342965748E-3</v>
      </c>
      <c r="AE104" s="30">
        <f t="shared" si="144"/>
        <v>1.0056318761870287E-2</v>
      </c>
      <c r="AF104" s="30">
        <f t="shared" si="145"/>
        <v>2.2987635493991487E-3</v>
      </c>
      <c r="AG104" s="30">
        <f t="shared" si="146"/>
        <v>0.37148746795445753</v>
      </c>
      <c r="AH104" s="30">
        <f t="shared" si="147"/>
        <v>0.56365411698157664</v>
      </c>
      <c r="AI104" s="30">
        <f t="shared" si="148"/>
        <v>0.27177309902984925</v>
      </c>
      <c r="AJ104" s="30">
        <f t="shared" si="149"/>
        <v>1.9087042559344725E-2</v>
      </c>
      <c r="AK104" s="30">
        <f t="shared" si="150"/>
        <v>0</v>
      </c>
      <c r="AL104" s="30">
        <f t="shared" si="151"/>
        <v>17.032725970151834</v>
      </c>
      <c r="AM104" s="30">
        <f t="shared" si="182"/>
        <v>18.283567681760459</v>
      </c>
      <c r="AO104" s="26">
        <v>91</v>
      </c>
      <c r="AP104" s="28">
        <f t="shared" si="183"/>
        <v>8.5599237692301881E-4</v>
      </c>
      <c r="AQ104" s="28">
        <f t="shared" si="184"/>
        <v>6.6215324540203156E-4</v>
      </c>
      <c r="AR104" s="28">
        <f t="shared" si="185"/>
        <v>9.0841749865883749E-5</v>
      </c>
      <c r="AS104" s="28">
        <f t="shared" si="186"/>
        <v>2.0765422049578237E-5</v>
      </c>
      <c r="AT104" s="28">
        <f t="shared" si="187"/>
        <v>3.951015377302769E-2</v>
      </c>
      <c r="AU104" s="28">
        <f t="shared" si="188"/>
        <v>3.4134121665980122E-2</v>
      </c>
      <c r="AV104" s="28">
        <f t="shared" si="189"/>
        <v>2.4993673723335916E-3</v>
      </c>
      <c r="AW104" s="28">
        <f t="shared" si="190"/>
        <v>1.7553441299916623E-4</v>
      </c>
      <c r="AX104" s="28">
        <f t="shared" si="191"/>
        <v>0</v>
      </c>
      <c r="AY104" s="28">
        <f t="shared" si="192"/>
        <v>0.92205106998142017</v>
      </c>
      <c r="AZ104" s="39" t="str">
        <f t="shared" si="152"/>
        <v>OK</v>
      </c>
      <c r="BC104" s="28">
        <f t="shared" si="153"/>
        <v>1.1401513795292227E-5</v>
      </c>
      <c r="BD104" s="28">
        <f t="shared" si="154"/>
        <v>7.3983501560183173E-6</v>
      </c>
      <c r="BE104" s="28">
        <f t="shared" si="155"/>
        <v>8.7571198159555563E-7</v>
      </c>
      <c r="BF104" s="28">
        <f t="shared" si="156"/>
        <v>1.6117719783861547E-7</v>
      </c>
      <c r="BG104" s="28">
        <f t="shared" si="157"/>
        <v>4.736350672010998E-4</v>
      </c>
      <c r="BH104" s="28">
        <f t="shared" si="158"/>
        <v>3.4324768094997498E-4</v>
      </c>
      <c r="BI104" s="28">
        <f t="shared" si="159"/>
        <v>2.168444973631189E-5</v>
      </c>
      <c r="BJ104" s="28">
        <f t="shared" si="160"/>
        <v>1.2262178090824713E-6</v>
      </c>
      <c r="BK104" s="28">
        <f t="shared" si="161"/>
        <v>0</v>
      </c>
      <c r="BL104" s="28">
        <f t="shared" si="162"/>
        <v>5.7254259458394555E-3</v>
      </c>
      <c r="BM104" s="28">
        <f t="shared" si="193"/>
        <v>6.5850561146666691E-3</v>
      </c>
      <c r="BO104" s="30">
        <f t="shared" si="163"/>
        <v>4.1883746971462313E-3</v>
      </c>
      <c r="BP104" s="30">
        <f t="shared" si="164"/>
        <v>7.8690384903778148E-3</v>
      </c>
      <c r="BQ104" s="30">
        <f t="shared" si="165"/>
        <v>9.7119851608299598E-3</v>
      </c>
      <c r="BR104" s="30">
        <f t="shared" si="166"/>
        <v>2.2200526861450845E-3</v>
      </c>
      <c r="BS104" s="30">
        <f t="shared" si="167"/>
        <v>0.36523987677302466</v>
      </c>
      <c r="BT104" s="30">
        <f t="shared" si="168"/>
        <v>0.55417471109468908</v>
      </c>
      <c r="BU104" s="30">
        <f t="shared" si="169"/>
        <v>0.26720994330694431</v>
      </c>
      <c r="BV104" s="30">
        <f t="shared" si="170"/>
        <v>1.8766565117688743E-2</v>
      </c>
      <c r="BW104" s="30">
        <f t="shared" si="171"/>
        <v>0</v>
      </c>
      <c r="BX104" s="30">
        <f t="shared" si="172"/>
        <v>17.057944794656272</v>
      </c>
      <c r="BY104" s="30">
        <f t="shared" si="194"/>
        <v>18.287325341983117</v>
      </c>
    </row>
    <row r="105" spans="3:77" ht="15" customHeight="1" x14ac:dyDescent="0.25">
      <c r="C105" s="26">
        <v>92</v>
      </c>
      <c r="D105" s="77">
        <f t="shared" si="195"/>
        <v>8.2564359315451231E-4</v>
      </c>
      <c r="E105" s="77">
        <f t="shared" si="196"/>
        <v>6.3867693158419447E-4</v>
      </c>
      <c r="F105" s="78">
        <f t="shared" si="173"/>
        <v>8.7621000828675446E-5</v>
      </c>
      <c r="G105" s="78">
        <f t="shared" si="174"/>
        <v>2.002919434401176E-5</v>
      </c>
      <c r="H105" s="77">
        <f t="shared" si="175"/>
        <v>3.8834314950415165E-2</v>
      </c>
      <c r="I105" s="77">
        <f t="shared" si="176"/>
        <v>3.3550242273098656E-2</v>
      </c>
      <c r="J105" s="78">
        <f t="shared" si="177"/>
        <v>2.4566855679532627E-3</v>
      </c>
      <c r="K105" s="78">
        <f t="shared" si="178"/>
        <v>1.7253680426001911E-4</v>
      </c>
      <c r="L105" s="77">
        <f t="shared" si="179"/>
        <v>0</v>
      </c>
      <c r="M105" s="77">
        <f t="shared" si="180"/>
        <v>0.9234142496843627</v>
      </c>
      <c r="N105" s="39" t="str">
        <f t="shared" si="131"/>
        <v>OK</v>
      </c>
      <c r="Q105" s="28">
        <f t="shared" si="132"/>
        <v>1.0997278797253118E-5</v>
      </c>
      <c r="R105" s="28">
        <f t="shared" si="133"/>
        <v>7.1360453327723404E-6</v>
      </c>
      <c r="S105" s="28">
        <f t="shared" si="134"/>
        <v>8.4466404905617032E-7</v>
      </c>
      <c r="T105" s="28">
        <f t="shared" si="135"/>
        <v>1.5546274049356152E-7</v>
      </c>
      <c r="U105" s="28">
        <f t="shared" si="136"/>
        <v>4.655333278860856E-4</v>
      </c>
      <c r="V105" s="28">
        <f t="shared" si="137"/>
        <v>3.3737627609819039E-4</v>
      </c>
      <c r="W105" s="28">
        <f t="shared" si="138"/>
        <v>2.1314143453215862E-5</v>
      </c>
      <c r="X105" s="28">
        <f t="shared" si="139"/>
        <v>1.205277634687033E-6</v>
      </c>
      <c r="Y105" s="28">
        <f t="shared" si="140"/>
        <v>0</v>
      </c>
      <c r="Z105" s="28">
        <f t="shared" si="141"/>
        <v>5.7338905360277475E-3</v>
      </c>
      <c r="AA105" s="28">
        <f t="shared" si="181"/>
        <v>6.5784530120195014E-3</v>
      </c>
      <c r="AC105" s="30">
        <f t="shared" si="142"/>
        <v>4.0398779564601792E-3</v>
      </c>
      <c r="AD105" s="30">
        <f t="shared" si="143"/>
        <v>7.5900456464590565E-3</v>
      </c>
      <c r="AE105" s="30">
        <f t="shared" si="144"/>
        <v>9.3676515597896325E-3</v>
      </c>
      <c r="AF105" s="30">
        <f t="shared" si="145"/>
        <v>2.1413418228910198E-3</v>
      </c>
      <c r="AG105" s="30">
        <f t="shared" si="146"/>
        <v>0.3589922855915918</v>
      </c>
      <c r="AH105" s="30">
        <f t="shared" si="147"/>
        <v>0.54469530520780152</v>
      </c>
      <c r="AI105" s="30">
        <f t="shared" si="148"/>
        <v>0.26264678758403942</v>
      </c>
      <c r="AJ105" s="30">
        <f t="shared" si="149"/>
        <v>1.8446087676032761E-2</v>
      </c>
      <c r="AK105" s="30">
        <f t="shared" si="150"/>
        <v>0</v>
      </c>
      <c r="AL105" s="30">
        <f t="shared" si="151"/>
        <v>17.083163619160711</v>
      </c>
      <c r="AM105" s="30">
        <f t="shared" si="182"/>
        <v>18.291083002205777</v>
      </c>
      <c r="AO105" s="26">
        <v>92</v>
      </c>
      <c r="AP105" s="28">
        <f t="shared" si="183"/>
        <v>7.9737312576591752E-4</v>
      </c>
      <c r="AQ105" s="28">
        <f t="shared" si="184"/>
        <v>6.1680830023296712E-4</v>
      </c>
      <c r="AR105" s="28">
        <f t="shared" si="185"/>
        <v>8.4620812046226377E-5</v>
      </c>
      <c r="AS105" s="28">
        <f t="shared" si="186"/>
        <v>1.934338427993942E-5</v>
      </c>
      <c r="AT105" s="28">
        <f t="shared" si="187"/>
        <v>3.8180182130205409E-2</v>
      </c>
      <c r="AU105" s="28">
        <f t="shared" si="188"/>
        <v>3.2985115409786034E-2</v>
      </c>
      <c r="AV105" s="28">
        <f t="shared" si="189"/>
        <v>2.4153695925465775E-3</v>
      </c>
      <c r="AW105" s="28">
        <f t="shared" si="190"/>
        <v>1.6963511978946883E-4</v>
      </c>
      <c r="AX105" s="28">
        <f t="shared" si="191"/>
        <v>0</v>
      </c>
      <c r="AY105" s="28">
        <f t="shared" si="192"/>
        <v>0.92473155212534863</v>
      </c>
      <c r="AZ105" s="39" t="str">
        <f t="shared" si="152"/>
        <v>OK</v>
      </c>
      <c r="BC105" s="28">
        <f t="shared" si="153"/>
        <v>1.0620726233678817E-5</v>
      </c>
      <c r="BD105" s="28">
        <f t="shared" si="154"/>
        <v>6.8917034175242664E-6</v>
      </c>
      <c r="BE105" s="28">
        <f t="shared" si="155"/>
        <v>8.1574231133405353E-7</v>
      </c>
      <c r="BF105" s="28">
        <f t="shared" si="156"/>
        <v>1.5013961515024848E-7</v>
      </c>
      <c r="BG105" s="28">
        <f t="shared" si="157"/>
        <v>4.5769179317482365E-4</v>
      </c>
      <c r="BH105" s="28">
        <f t="shared" si="158"/>
        <v>3.3169344391130212E-4</v>
      </c>
      <c r="BI105" s="28">
        <f t="shared" si="159"/>
        <v>2.0955687068640241E-5</v>
      </c>
      <c r="BJ105" s="28">
        <f t="shared" si="160"/>
        <v>1.1850075513835173E-6</v>
      </c>
      <c r="BK105" s="28">
        <f t="shared" si="161"/>
        <v>0</v>
      </c>
      <c r="BL105" s="28">
        <f t="shared" si="162"/>
        <v>5.7420702538543214E-3</v>
      </c>
      <c r="BM105" s="28">
        <f t="shared" si="193"/>
        <v>6.5720744971381586E-3</v>
      </c>
      <c r="BO105" s="30">
        <f t="shared" si="163"/>
        <v>3.901550427525261E-3</v>
      </c>
      <c r="BP105" s="30">
        <f t="shared" si="164"/>
        <v>7.3301585236069918E-3</v>
      </c>
      <c r="BQ105" s="30">
        <f t="shared" si="165"/>
        <v>9.0468982830435099E-3</v>
      </c>
      <c r="BR105" s="30">
        <f t="shared" si="166"/>
        <v>2.0680211616834593E-3</v>
      </c>
      <c r="BS105" s="30">
        <f t="shared" si="167"/>
        <v>0.35294534909979558</v>
      </c>
      <c r="BT105" s="30">
        <f t="shared" si="168"/>
        <v>0.53552035061917214</v>
      </c>
      <c r="BU105" s="30">
        <f t="shared" si="169"/>
        <v>0.25822965404524967</v>
      </c>
      <c r="BV105" s="30">
        <f t="shared" si="170"/>
        <v>1.8135865596856603E-2</v>
      </c>
      <c r="BW105" s="30">
        <f t="shared" si="171"/>
        <v>0</v>
      </c>
      <c r="BX105" s="30">
        <f t="shared" si="172"/>
        <v>17.107533714318951</v>
      </c>
      <c r="BY105" s="30">
        <f t="shared" si="194"/>
        <v>18.294711562075882</v>
      </c>
    </row>
    <row r="106" spans="3:77" ht="15" customHeight="1" x14ac:dyDescent="0.25">
      <c r="C106" s="26">
        <v>93</v>
      </c>
      <c r="D106" s="77">
        <f t="shared" si="195"/>
        <v>7.6910265837732263E-4</v>
      </c>
      <c r="E106" s="77">
        <f t="shared" si="196"/>
        <v>5.9493966888173977E-4</v>
      </c>
      <c r="F106" s="78">
        <f t="shared" si="173"/>
        <v>8.1620623263777307E-5</v>
      </c>
      <c r="G106" s="78">
        <f t="shared" si="174"/>
        <v>1.8657574215867083E-5</v>
      </c>
      <c r="H106" s="77">
        <f t="shared" si="175"/>
        <v>3.7526049309995653E-2</v>
      </c>
      <c r="I106" s="77">
        <f t="shared" si="176"/>
        <v>3.2419988546473412E-2</v>
      </c>
      <c r="J106" s="78">
        <f t="shared" si="177"/>
        <v>2.3740536171398918E-3</v>
      </c>
      <c r="K106" s="78">
        <f t="shared" si="178"/>
        <v>1.6673343531891852E-4</v>
      </c>
      <c r="L106" s="77">
        <f t="shared" si="179"/>
        <v>0</v>
      </c>
      <c r="M106" s="77">
        <f t="shared" si="180"/>
        <v>0.92604885456633457</v>
      </c>
      <c r="N106" s="39" t="str">
        <f t="shared" si="131"/>
        <v>OK</v>
      </c>
      <c r="Q106" s="28">
        <f t="shared" si="132"/>
        <v>1.0244173670104516E-5</v>
      </c>
      <c r="R106" s="28">
        <f t="shared" si="133"/>
        <v>6.6473615022761933E-6</v>
      </c>
      <c r="S106" s="28">
        <f t="shared" si="134"/>
        <v>7.8682057361193674E-7</v>
      </c>
      <c r="T106" s="28">
        <f t="shared" si="135"/>
        <v>1.4481648980693548E-7</v>
      </c>
      <c r="U106" s="28">
        <f t="shared" si="136"/>
        <v>4.4985025846356182E-4</v>
      </c>
      <c r="V106" s="28">
        <f t="shared" si="137"/>
        <v>3.2601061172441391E-4</v>
      </c>
      <c r="W106" s="28">
        <f t="shared" si="138"/>
        <v>2.059723068406462E-5</v>
      </c>
      <c r="X106" s="28">
        <f t="shared" si="139"/>
        <v>1.1647374680800016E-6</v>
      </c>
      <c r="Y106" s="28">
        <f t="shared" si="140"/>
        <v>0</v>
      </c>
      <c r="Z106" s="28">
        <f t="shared" si="141"/>
        <v>5.7502499716808961E-3</v>
      </c>
      <c r="AA106" s="28">
        <f t="shared" si="181"/>
        <v>6.5656959822568157E-3</v>
      </c>
      <c r="AC106" s="30">
        <f t="shared" si="142"/>
        <v>3.7632228985903424E-3</v>
      </c>
      <c r="AD106" s="30">
        <f t="shared" si="143"/>
        <v>7.070271400754927E-3</v>
      </c>
      <c r="AE106" s="30">
        <f t="shared" si="144"/>
        <v>8.7261450062973873E-3</v>
      </c>
      <c r="AF106" s="30">
        <f t="shared" si="145"/>
        <v>1.9947005004758993E-3</v>
      </c>
      <c r="AG106" s="30">
        <f t="shared" si="146"/>
        <v>0.34689841260799931</v>
      </c>
      <c r="AH106" s="30">
        <f t="shared" si="147"/>
        <v>0.52634539603054264</v>
      </c>
      <c r="AI106" s="30">
        <f t="shared" si="148"/>
        <v>0.25381252050645992</v>
      </c>
      <c r="AJ106" s="30">
        <f t="shared" si="149"/>
        <v>1.7825643517680439E-2</v>
      </c>
      <c r="AK106" s="30">
        <f t="shared" si="150"/>
        <v>0</v>
      </c>
      <c r="AL106" s="30">
        <f t="shared" si="151"/>
        <v>17.13190380947719</v>
      </c>
      <c r="AM106" s="30">
        <f t="shared" si="182"/>
        <v>18.298340121945991</v>
      </c>
      <c r="AO106" s="26">
        <v>93</v>
      </c>
      <c r="AP106" s="28">
        <f t="shared" si="183"/>
        <v>7.4276818209432355E-4</v>
      </c>
      <c r="AQ106" s="28">
        <f t="shared" si="184"/>
        <v>5.7456862422427212E-4</v>
      </c>
      <c r="AR106" s="28">
        <f t="shared" si="185"/>
        <v>7.8825890539697925E-5</v>
      </c>
      <c r="AS106" s="28">
        <f t="shared" si="186"/>
        <v>1.8018729140591061E-5</v>
      </c>
      <c r="AT106" s="28">
        <f t="shared" si="187"/>
        <v>3.6892998695446946E-2</v>
      </c>
      <c r="AU106" s="28">
        <f t="shared" si="188"/>
        <v>3.1873075294202538E-2</v>
      </c>
      <c r="AV106" s="28">
        <f t="shared" si="189"/>
        <v>2.3340645922300474E-3</v>
      </c>
      <c r="AW106" s="28">
        <f t="shared" si="190"/>
        <v>1.6392494462176874E-4</v>
      </c>
      <c r="AX106" s="28">
        <f t="shared" si="191"/>
        <v>0</v>
      </c>
      <c r="AY106" s="28">
        <f t="shared" si="192"/>
        <v>0.92732175504750103</v>
      </c>
      <c r="AZ106" s="39" t="str">
        <f t="shared" si="152"/>
        <v>OK</v>
      </c>
      <c r="BC106" s="28">
        <f t="shared" si="153"/>
        <v>9.8934078189976271E-6</v>
      </c>
      <c r="BD106" s="28">
        <f t="shared" si="154"/>
        <v>6.419752376342928E-6</v>
      </c>
      <c r="BE106" s="28">
        <f t="shared" si="155"/>
        <v>7.5987942666742325E-7</v>
      </c>
      <c r="BF106" s="28">
        <f t="shared" si="156"/>
        <v>1.3985789764154869E-7</v>
      </c>
      <c r="BG106" s="28">
        <f t="shared" si="157"/>
        <v>4.4226145048053233E-4</v>
      </c>
      <c r="BH106" s="28">
        <f t="shared" si="158"/>
        <v>3.2051093291738937E-4</v>
      </c>
      <c r="BI106" s="28">
        <f t="shared" si="159"/>
        <v>2.0250286889302659E-5</v>
      </c>
      <c r="BJ106" s="28">
        <f t="shared" si="160"/>
        <v>1.145118401649399E-6</v>
      </c>
      <c r="BK106" s="28">
        <f t="shared" si="161"/>
        <v>0</v>
      </c>
      <c r="BL106" s="28">
        <f t="shared" si="162"/>
        <v>5.7581539779540929E-3</v>
      </c>
      <c r="BM106" s="28">
        <f t="shared" si="193"/>
        <v>6.5595346641626161E-3</v>
      </c>
      <c r="BO106" s="30">
        <f t="shared" si="163"/>
        <v>3.6343681831747746E-3</v>
      </c>
      <c r="BP106" s="30">
        <f t="shared" si="164"/>
        <v>6.8281816192550413E-3</v>
      </c>
      <c r="BQ106" s="30">
        <f t="shared" si="165"/>
        <v>8.4273572486329076E-3</v>
      </c>
      <c r="BR106" s="30">
        <f t="shared" si="166"/>
        <v>1.9264009146542909E-3</v>
      </c>
      <c r="BS106" s="30">
        <f t="shared" si="167"/>
        <v>0.34104636430221164</v>
      </c>
      <c r="BT106" s="30">
        <f t="shared" si="168"/>
        <v>0.51746614328348461</v>
      </c>
      <c r="BU106" s="30">
        <f t="shared" si="169"/>
        <v>0.24953725261373599</v>
      </c>
      <c r="BV106" s="30">
        <f t="shared" si="170"/>
        <v>1.7525384880926774E-2</v>
      </c>
      <c r="BW106" s="30">
        <f t="shared" si="171"/>
        <v>0</v>
      </c>
      <c r="BX106" s="30">
        <f t="shared" si="172"/>
        <v>17.155452468378769</v>
      </c>
      <c r="BY106" s="30">
        <f t="shared" si="194"/>
        <v>18.301843921424844</v>
      </c>
    </row>
    <row r="107" spans="3:77" ht="15" customHeight="1" x14ac:dyDescent="0.25">
      <c r="C107" s="26">
        <v>94</v>
      </c>
      <c r="D107" s="77">
        <f t="shared" si="195"/>
        <v>7.1643370581132447E-4</v>
      </c>
      <c r="E107" s="77">
        <f t="shared" si="196"/>
        <v>5.5419757956680447E-4</v>
      </c>
      <c r="F107" s="78">
        <f t="shared" si="173"/>
        <v>7.6031157815618542E-5</v>
      </c>
      <c r="G107" s="78">
        <f t="shared" si="174"/>
        <v>1.7379884065315042E-5</v>
      </c>
      <c r="H107" s="77">
        <f t="shared" si="175"/>
        <v>3.625994808089824E-2</v>
      </c>
      <c r="I107" s="77">
        <f t="shared" si="176"/>
        <v>3.1326162041931664E-2</v>
      </c>
      <c r="J107" s="78">
        <f t="shared" si="177"/>
        <v>2.2940755673202034E-3</v>
      </c>
      <c r="K107" s="78">
        <f t="shared" si="178"/>
        <v>1.61116453924619E-4</v>
      </c>
      <c r="L107" s="77">
        <f t="shared" si="179"/>
        <v>0</v>
      </c>
      <c r="M107" s="77">
        <f t="shared" si="180"/>
        <v>0.92859465552866738</v>
      </c>
      <c r="N107" s="39" t="str">
        <f t="shared" si="131"/>
        <v>OK</v>
      </c>
      <c r="Q107" s="28">
        <f t="shared" si="132"/>
        <v>9.5426419678907401E-6</v>
      </c>
      <c r="R107" s="28">
        <f t="shared" si="133"/>
        <v>6.1921432504096611E-6</v>
      </c>
      <c r="S107" s="28">
        <f t="shared" si="134"/>
        <v>7.3293827972290996E-7</v>
      </c>
      <c r="T107" s="28">
        <f t="shared" si="135"/>
        <v>1.3489930547616192E-7</v>
      </c>
      <c r="U107" s="28">
        <f t="shared" si="136"/>
        <v>4.3467264249750289E-4</v>
      </c>
      <c r="V107" s="28">
        <f t="shared" si="137"/>
        <v>3.1501125411036494E-4</v>
      </c>
      <c r="W107" s="28">
        <f t="shared" si="138"/>
        <v>1.9903343094540702E-5</v>
      </c>
      <c r="X107" s="28">
        <f t="shared" si="139"/>
        <v>1.1254993352187963E-6</v>
      </c>
      <c r="Y107" s="28">
        <f t="shared" si="140"/>
        <v>0</v>
      </c>
      <c r="Z107" s="28">
        <f t="shared" si="141"/>
        <v>5.7660579842272906E-3</v>
      </c>
      <c r="AA107" s="28">
        <f t="shared" si="181"/>
        <v>6.5533733460684173E-3</v>
      </c>
      <c r="AC107" s="30">
        <f t="shared" si="142"/>
        <v>3.5055134677592073E-3</v>
      </c>
      <c r="AD107" s="30">
        <f t="shared" si="143"/>
        <v>6.5860918377551548E-3</v>
      </c>
      <c r="AE107" s="30">
        <f t="shared" si="144"/>
        <v>8.1285694909684295E-3</v>
      </c>
      <c r="AF107" s="30">
        <f t="shared" si="145"/>
        <v>1.8581013288326827E-3</v>
      </c>
      <c r="AG107" s="30">
        <f t="shared" si="146"/>
        <v>0.33519431599642396</v>
      </c>
      <c r="AH107" s="30">
        <f t="shared" si="147"/>
        <v>0.50858689053642647</v>
      </c>
      <c r="AI107" s="30">
        <f t="shared" si="148"/>
        <v>0.24526198472101216</v>
      </c>
      <c r="AJ107" s="30">
        <f t="shared" si="149"/>
        <v>1.7225126244173113E-2</v>
      </c>
      <c r="AK107" s="30">
        <f t="shared" si="150"/>
        <v>0</v>
      </c>
      <c r="AL107" s="30">
        <f t="shared" si="151"/>
        <v>17.179001127280348</v>
      </c>
      <c r="AM107" s="30">
        <f t="shared" si="182"/>
        <v>18.305347720903697</v>
      </c>
      <c r="AO107" s="26">
        <v>94</v>
      </c>
      <c r="AP107" s="28">
        <f t="shared" si="183"/>
        <v>6.9190264194289954E-4</v>
      </c>
      <c r="AQ107" s="28">
        <f t="shared" si="184"/>
        <v>5.3522156530365068E-4</v>
      </c>
      <c r="AR107" s="28">
        <f t="shared" si="185"/>
        <v>7.3427811304648531E-5</v>
      </c>
      <c r="AS107" s="28">
        <f t="shared" si="186"/>
        <v>1.6784787767396943E-5</v>
      </c>
      <c r="AT107" s="28">
        <f t="shared" si="187"/>
        <v>3.5647368313340241E-2</v>
      </c>
      <c r="AU107" s="28">
        <f t="shared" si="188"/>
        <v>3.0796934227834492E-2</v>
      </c>
      <c r="AV107" s="28">
        <f t="shared" si="189"/>
        <v>2.2553753584142158E-3</v>
      </c>
      <c r="AW107" s="28">
        <f t="shared" si="190"/>
        <v>1.5839847875680083E-4</v>
      </c>
      <c r="AX107" s="28">
        <f t="shared" si="191"/>
        <v>0</v>
      </c>
      <c r="AY107" s="28">
        <f t="shared" si="192"/>
        <v>0.92982458681533675</v>
      </c>
      <c r="AZ107" s="39" t="str">
        <f t="shared" si="152"/>
        <v>OK</v>
      </c>
      <c r="BC107" s="28">
        <f t="shared" si="153"/>
        <v>9.2158969282743489E-6</v>
      </c>
      <c r="BD107" s="28">
        <f t="shared" si="154"/>
        <v>5.9801210349190913E-6</v>
      </c>
      <c r="BE107" s="28">
        <f t="shared" si="155"/>
        <v>7.0784209063290199E-7</v>
      </c>
      <c r="BF107" s="28">
        <f t="shared" si="156"/>
        <v>1.3028028287630481E-7</v>
      </c>
      <c r="BG107" s="28">
        <f t="shared" si="157"/>
        <v>4.273292324708014E-4</v>
      </c>
      <c r="BH107" s="28">
        <f t="shared" si="158"/>
        <v>3.0968941745493031E-4</v>
      </c>
      <c r="BI107" s="28">
        <f t="shared" si="159"/>
        <v>1.9567581035670933E-5</v>
      </c>
      <c r="BJ107" s="28">
        <f t="shared" si="160"/>
        <v>1.1065125764489455E-6</v>
      </c>
      <c r="BK107" s="28">
        <f t="shared" si="161"/>
        <v>0</v>
      </c>
      <c r="BL107" s="28">
        <f t="shared" si="162"/>
        <v>5.7736951756254184E-3</v>
      </c>
      <c r="BM107" s="28">
        <f t="shared" si="193"/>
        <v>6.5474220594999724E-3</v>
      </c>
      <c r="BO107" s="30">
        <f t="shared" si="163"/>
        <v>3.3854828577087755E-3</v>
      </c>
      <c r="BP107" s="30">
        <f t="shared" si="164"/>
        <v>6.3605806171010103E-3</v>
      </c>
      <c r="BQ107" s="30">
        <f t="shared" si="165"/>
        <v>7.8502430307189602E-3</v>
      </c>
      <c r="BR107" s="30">
        <f t="shared" si="166"/>
        <v>1.7944789699153542E-3</v>
      </c>
      <c r="BS107" s="30">
        <f t="shared" si="167"/>
        <v>0.32953150435307194</v>
      </c>
      <c r="BT107" s="30">
        <f t="shared" si="168"/>
        <v>0.4999947646323088</v>
      </c>
      <c r="BU107" s="30">
        <f t="shared" si="169"/>
        <v>0.24112450547638206</v>
      </c>
      <c r="BV107" s="30">
        <f t="shared" si="170"/>
        <v>1.6934544716006538E-2</v>
      </c>
      <c r="BW107" s="30">
        <f t="shared" si="171"/>
        <v>0</v>
      </c>
      <c r="BX107" s="30">
        <f t="shared" si="172"/>
        <v>17.201754856083731</v>
      </c>
      <c r="BY107" s="30">
        <f t="shared" si="194"/>
        <v>18.308730960736945</v>
      </c>
    </row>
    <row r="108" spans="3:77" ht="15" customHeight="1" x14ac:dyDescent="0.25">
      <c r="C108" s="26">
        <v>95</v>
      </c>
      <c r="D108" s="77">
        <f t="shared" si="195"/>
        <v>6.6737157807447462E-4</v>
      </c>
      <c r="E108" s="77">
        <f t="shared" si="196"/>
        <v>5.1624555104049701E-4</v>
      </c>
      <c r="F108" s="78">
        <f t="shared" si="173"/>
        <v>7.0824464793678505E-5</v>
      </c>
      <c r="G108" s="78">
        <f t="shared" si="174"/>
        <v>1.6189691469478847E-5</v>
      </c>
      <c r="H108" s="77">
        <f t="shared" si="175"/>
        <v>3.503478854578225E-2</v>
      </c>
      <c r="I108" s="77">
        <f t="shared" si="176"/>
        <v>3.0267706413737324E-2</v>
      </c>
      <c r="J108" s="78">
        <f t="shared" si="177"/>
        <v>2.2166751495082283E-3</v>
      </c>
      <c r="K108" s="78">
        <f t="shared" si="178"/>
        <v>1.5568050358898266E-4</v>
      </c>
      <c r="L108" s="77">
        <f t="shared" si="179"/>
        <v>0</v>
      </c>
      <c r="M108" s="77">
        <f t="shared" si="180"/>
        <v>0.93105451810200623</v>
      </c>
      <c r="N108" s="39" t="str">
        <f t="shared" si="131"/>
        <v>OK</v>
      </c>
      <c r="Q108" s="28">
        <f t="shared" si="132"/>
        <v>8.889151888657956E-6</v>
      </c>
      <c r="R108" s="28">
        <f t="shared" si="133"/>
        <v>5.7680988194285224E-6</v>
      </c>
      <c r="S108" s="28">
        <f t="shared" si="134"/>
        <v>6.8274590154289391E-7</v>
      </c>
      <c r="T108" s="28">
        <f t="shared" si="135"/>
        <v>1.2566126027644772E-7</v>
      </c>
      <c r="U108" s="28">
        <f t="shared" si="136"/>
        <v>4.1998582244410007E-4</v>
      </c>
      <c r="V108" s="28">
        <f t="shared" si="137"/>
        <v>3.0436758079949568E-4</v>
      </c>
      <c r="W108" s="28">
        <f t="shared" si="138"/>
        <v>1.923181897680116E-5</v>
      </c>
      <c r="X108" s="28">
        <f t="shared" si="139"/>
        <v>1.0875258176790946E-6</v>
      </c>
      <c r="Y108" s="28">
        <f t="shared" si="140"/>
        <v>0</v>
      </c>
      <c r="Z108" s="28">
        <f t="shared" si="141"/>
        <v>5.7813323670235462E-3</v>
      </c>
      <c r="AA108" s="28">
        <f t="shared" si="181"/>
        <v>6.5414707729315284E-3</v>
      </c>
      <c r="AC108" s="30">
        <f t="shared" si="142"/>
        <v>3.2654522476583438E-3</v>
      </c>
      <c r="AD108" s="30">
        <f t="shared" si="143"/>
        <v>6.1350693964468666E-3</v>
      </c>
      <c r="AE108" s="30">
        <f t="shared" si="144"/>
        <v>7.5719165704694882E-3</v>
      </c>
      <c r="AF108" s="30">
        <f t="shared" si="145"/>
        <v>1.7308566109980263E-3</v>
      </c>
      <c r="AG108" s="30">
        <f t="shared" si="146"/>
        <v>0.32386869270971991</v>
      </c>
      <c r="AH108" s="30">
        <f t="shared" si="147"/>
        <v>0.49140263872819112</v>
      </c>
      <c r="AI108" s="30">
        <f t="shared" si="148"/>
        <v>0.236987026231752</v>
      </c>
      <c r="AJ108" s="30">
        <f t="shared" si="149"/>
        <v>1.664396318783996E-2</v>
      </c>
      <c r="AK108" s="30">
        <f t="shared" si="150"/>
        <v>0</v>
      </c>
      <c r="AL108" s="30">
        <f t="shared" si="151"/>
        <v>17.224508584887115</v>
      </c>
      <c r="AM108" s="30">
        <f t="shared" si="182"/>
        <v>18.312114200570189</v>
      </c>
      <c r="AO108" s="26">
        <v>95</v>
      </c>
      <c r="AP108" s="28">
        <f t="shared" si="183"/>
        <v>6.4452042705670282E-4</v>
      </c>
      <c r="AQ108" s="28">
        <f t="shared" si="184"/>
        <v>4.985690340346098E-4</v>
      </c>
      <c r="AR108" s="28">
        <f t="shared" si="185"/>
        <v>6.8399398168242132E-5</v>
      </c>
      <c r="AS108" s="28">
        <f t="shared" si="186"/>
        <v>1.5635347986995527E-5</v>
      </c>
      <c r="AT108" s="28">
        <f t="shared" si="187"/>
        <v>3.4442080915715489E-2</v>
      </c>
      <c r="AU108" s="28">
        <f t="shared" si="188"/>
        <v>2.9755646792980674E-2</v>
      </c>
      <c r="AV108" s="28">
        <f t="shared" si="189"/>
        <v>2.1792263824882705E-3</v>
      </c>
      <c r="AW108" s="28">
        <f t="shared" si="190"/>
        <v>1.5305041910874343E-4</v>
      </c>
      <c r="AX108" s="28">
        <f t="shared" si="191"/>
        <v>0</v>
      </c>
      <c r="AY108" s="28">
        <f t="shared" si="192"/>
        <v>0.93224287128246142</v>
      </c>
      <c r="AZ108" s="39" t="str">
        <f t="shared" si="152"/>
        <v>OK</v>
      </c>
      <c r="BC108" s="28">
        <f t="shared" si="153"/>
        <v>8.58478269029667E-6</v>
      </c>
      <c r="BD108" s="28">
        <f t="shared" si="154"/>
        <v>5.5705961064893688E-6</v>
      </c>
      <c r="BE108" s="28">
        <f t="shared" si="155"/>
        <v>6.5936832566839303E-7</v>
      </c>
      <c r="BF108" s="28">
        <f t="shared" si="156"/>
        <v>1.2135855316394885E-7</v>
      </c>
      <c r="BG108" s="28">
        <f t="shared" si="157"/>
        <v>4.128806332360308E-4</v>
      </c>
      <c r="BH108" s="28">
        <f t="shared" si="158"/>
        <v>2.9921838495807992E-4</v>
      </c>
      <c r="BI108" s="28">
        <f t="shared" si="159"/>
        <v>1.8906914396898231E-5</v>
      </c>
      <c r="BJ108" s="28">
        <f t="shared" si="160"/>
        <v>1.0691530304064582E-6</v>
      </c>
      <c r="BK108" s="28">
        <f t="shared" si="161"/>
        <v>0</v>
      </c>
      <c r="BL108" s="28">
        <f t="shared" si="162"/>
        <v>5.7887113814336011E-3</v>
      </c>
      <c r="BM108" s="28">
        <f t="shared" si="193"/>
        <v>6.5357225727306345E-3</v>
      </c>
      <c r="BO108" s="30">
        <f t="shared" si="163"/>
        <v>3.153641459030129E-3</v>
      </c>
      <c r="BP108" s="30">
        <f t="shared" si="164"/>
        <v>5.9250014194928459E-3</v>
      </c>
      <c r="BQ108" s="30">
        <f t="shared" si="165"/>
        <v>7.3126501966376996E-3</v>
      </c>
      <c r="BR108" s="30">
        <f t="shared" si="166"/>
        <v>1.6715911776061193E-3</v>
      </c>
      <c r="BS108" s="30">
        <f t="shared" si="167"/>
        <v>0.31838958313673216</v>
      </c>
      <c r="BT108" s="30">
        <f t="shared" si="168"/>
        <v>0.48308924208734849</v>
      </c>
      <c r="BU108" s="30">
        <f t="shared" si="169"/>
        <v>0.23298333992973594</v>
      </c>
      <c r="BV108" s="30">
        <f t="shared" si="170"/>
        <v>1.6362778143721765E-2</v>
      </c>
      <c r="BW108" s="30">
        <f t="shared" si="171"/>
        <v>0</v>
      </c>
      <c r="BX108" s="30">
        <f t="shared" si="172"/>
        <v>17.246493118725535</v>
      </c>
      <c r="BY108" s="30">
        <f t="shared" si="194"/>
        <v>18.315380946275841</v>
      </c>
    </row>
    <row r="109" spans="3:77" ht="15" customHeight="1" x14ac:dyDescent="0.25">
      <c r="C109" s="26">
        <v>96</v>
      </c>
      <c r="D109" s="77">
        <f t="shared" si="195"/>
        <v>6.2166927603893101E-4</v>
      </c>
      <c r="E109" s="77">
        <f t="shared" si="196"/>
        <v>4.8089251702872264E-4</v>
      </c>
      <c r="F109" s="78">
        <f t="shared" si="173"/>
        <v>6.5974331542805771E-5</v>
      </c>
      <c r="G109" s="78">
        <f t="shared" si="174"/>
        <v>1.5081004504512206E-5</v>
      </c>
      <c r="H109" s="77">
        <f t="shared" si="175"/>
        <v>3.3849373285648736E-2</v>
      </c>
      <c r="I109" s="77">
        <f t="shared" si="176"/>
        <v>2.9243587172224025E-2</v>
      </c>
      <c r="J109" s="78">
        <f t="shared" si="177"/>
        <v>2.1417776154683123E-3</v>
      </c>
      <c r="K109" s="78">
        <f t="shared" si="178"/>
        <v>1.504203346285042E-4</v>
      </c>
      <c r="L109" s="77">
        <f t="shared" si="179"/>
        <v>0</v>
      </c>
      <c r="M109" s="77">
        <f t="shared" si="180"/>
        <v>0.9334312244629166</v>
      </c>
      <c r="N109" s="39" t="str">
        <f t="shared" ref="N109:N117" si="197">IF(AND(SUM(D109:M109)-p_num_pats&lt;0.0000000001,SUM(D109:M109)-p_num_pats&gt;-0.0000000001),"OK","ERROR")</f>
        <v>OK</v>
      </c>
      <c r="Q109" s="28">
        <f t="shared" ref="Q109:Q117" si="198">D109*p_u_on1LTx_Tx1_noAE*cont.CycleProp</f>
        <v>8.2804134919353839E-6</v>
      </c>
      <c r="R109" s="28">
        <f t="shared" ref="R109:R117" si="199">E109*p_u_on1LTx_Tx1_AE*cont.CycleProp</f>
        <v>5.3730933935502169E-6</v>
      </c>
      <c r="S109" s="28">
        <f t="shared" ref="S109:S117" si="200">F109*p_u_withdrawn1L_AE*cont.CycleProp</f>
        <v>6.3599074979389215E-7</v>
      </c>
      <c r="T109" s="28">
        <f t="shared" ref="T109:T117" si="201">G109*p_u_withdrawn1L_other*cont.CycleProp</f>
        <v>1.1705584605144997E-7</v>
      </c>
      <c r="U109" s="28">
        <f t="shared" ref="U109:U117" si="202">H109*p_u_on2LTx_noAE*cont.CycleProp</f>
        <v>4.0577544402796157E-4</v>
      </c>
      <c r="V109" s="28">
        <f t="shared" ref="V109:V117" si="203">I109*p_u_on2LTx_AE*cont.CycleProp</f>
        <v>2.9406918911666422E-4</v>
      </c>
      <c r="W109" s="28">
        <f t="shared" ref="W109:W117" si="204">J109*p_u_withdrawn2L_AE*cont.CycleProp</f>
        <v>1.8582009816995299E-5</v>
      </c>
      <c r="X109" s="28">
        <f t="shared" ref="X109:X117" si="205">K109*p_u_withdrawn2L_other*cont.CycleProp</f>
        <v>1.0507802431338221E-6</v>
      </c>
      <c r="Y109" s="28">
        <f t="shared" ref="Y109:Y117" si="206">L109*p_u_3L*cont.CycleProp</f>
        <v>0</v>
      </c>
      <c r="Z109" s="28">
        <f t="shared" ref="Z109:Z117" si="207">M109*p_u_discontinuation*cont.CycleProp</f>
        <v>5.796090395843655E-3</v>
      </c>
      <c r="AA109" s="28">
        <f t="shared" si="181"/>
        <v>6.5299743725297406E-3</v>
      </c>
      <c r="AC109" s="30">
        <f t="shared" ref="AC109:AC117" si="208">D109*(p_c_cycle_tx_tx1+p_c_cycle_comed_tx1)</f>
        <v>3.0418306704019142E-3</v>
      </c>
      <c r="AD109" s="30">
        <f t="shared" ref="AD109:AD117" si="209">E109*(p_c_cycle_tx_tx1+p_c_cycle_comed_tx1+p_c_cycle_ae)</f>
        <v>5.7149334425388243E-3</v>
      </c>
      <c r="AE109" s="30">
        <f t="shared" ref="AE109:AE117" si="210">F109*p_c_cycle_withd_AE</f>
        <v>7.0533838228059127E-3</v>
      </c>
      <c r="AF109" s="30">
        <f t="shared" ref="AF109:AF117" si="211">G109*p_c_cycle_withd_other</f>
        <v>1.6123257442142121E-3</v>
      </c>
      <c r="AG109" s="30">
        <f t="shared" ref="AG109:AG117" si="212">H109*p_c_cycle_2Ltx_tx1arm</f>
        <v>0.31291047356374441</v>
      </c>
      <c r="AH109" s="30">
        <f t="shared" ref="AH109:AH117" si="213">I109*(p_c_cycle_2Ltx_tx1arm+p_c_cycle_ae)</f>
        <v>0.47477584544650586</v>
      </c>
      <c r="AI109" s="30">
        <f t="shared" ref="AI109:AI117" si="214">J109*p_c_cycle_withd_AE</f>
        <v>0.22897965362771983</v>
      </c>
      <c r="AJ109" s="30">
        <f t="shared" ref="AJ109:AJ117" si="215">K109*p_c_cycle_withd_other</f>
        <v>1.608159309960357E-2</v>
      </c>
      <c r="AK109" s="30">
        <f t="shared" ref="AK109:AK117" si="216">L109*p_c_cycle_3Ltx_tx1modelarm</f>
        <v>0</v>
      </c>
      <c r="AL109" s="30">
        <f t="shared" ref="AL109:AL117" si="217">M109*p_c_cycle_discontinued</f>
        <v>17.268477652563956</v>
      </c>
      <c r="AM109" s="30">
        <f t="shared" si="182"/>
        <v>18.318647691981489</v>
      </c>
      <c r="AO109" s="26">
        <v>96</v>
      </c>
      <c r="AP109" s="28">
        <f t="shared" si="183"/>
        <v>6.0038299568689426E-4</v>
      </c>
      <c r="AQ109" s="28">
        <f t="shared" si="184"/>
        <v>4.6442650635196371E-4</v>
      </c>
      <c r="AR109" s="28">
        <f t="shared" si="185"/>
        <v>6.3715336010315528E-5</v>
      </c>
      <c r="AS109" s="28">
        <f t="shared" si="186"/>
        <v>1.456462304213916E-5</v>
      </c>
      <c r="AT109" s="28">
        <f t="shared" si="187"/>
        <v>3.3275951892079686E-2</v>
      </c>
      <c r="AU109" s="28">
        <f t="shared" si="188"/>
        <v>2.874818956566437E-2</v>
      </c>
      <c r="AV109" s="28">
        <f t="shared" si="189"/>
        <v>2.1055436894968343E-3</v>
      </c>
      <c r="AW109" s="28">
        <f t="shared" si="190"/>
        <v>1.4787557030275397E-4</v>
      </c>
      <c r="AX109" s="28">
        <f t="shared" si="191"/>
        <v>0</v>
      </c>
      <c r="AY109" s="28">
        <f t="shared" si="192"/>
        <v>0.93457934982136615</v>
      </c>
      <c r="AZ109" s="39" t="str">
        <f t="shared" ref="AZ109:AZ117" si="218">IF(AND(SUM(AP109:AY109)-p_num_pats&lt;0.0000000001,SUM(AP109:AY109)-p_num_pats&gt;-0.0000000001),"OK","ERROR")</f>
        <v>OK</v>
      </c>
      <c r="BC109" s="28">
        <f t="shared" ref="BC109:BC117" si="219">AP109*p_u_on1LTx_Tx1_noAE*cont.CycleProp</f>
        <v>7.9968878138719774E-6</v>
      </c>
      <c r="BD109" s="28">
        <f t="shared" ref="BD109:BD117" si="220">AQ109*p_u_on1LTx_Tx1_AE*cont.CycleProp</f>
        <v>5.189115872477381E-6</v>
      </c>
      <c r="BE109" s="28">
        <f t="shared" ref="BE109:BE117" si="221">AR109*p_u_withdrawn1L_AE*cont.CycleProp</f>
        <v>6.1421409470861323E-7</v>
      </c>
      <c r="BF109" s="28">
        <f t="shared" ref="BF109:BF117" si="222">AS109*p_u_withdrawn1L_other*cont.CycleProp</f>
        <v>1.130477928116756E-7</v>
      </c>
      <c r="BG109" s="28">
        <f t="shared" ref="BG109:BG117" si="223">AT109*p_u_on2LTx_noAE*cont.CycleProp</f>
        <v>3.9890145204509483E-4</v>
      </c>
      <c r="BH109" s="28">
        <f t="shared" ref="BH109:BH117" si="224">AU109*p_u_on2LTx_AE*cont.CycleProp</f>
        <v>2.8908754402663558E-4</v>
      </c>
      <c r="BI109" s="28">
        <f t="shared" ref="BI109:BI117" si="225">AV109*p_u_withdrawn2L_AE*cont.CycleProp</f>
        <v>1.8267645168094502E-5</v>
      </c>
      <c r="BJ109" s="28">
        <f t="shared" ref="BJ109:BJ117" si="226">AW109*p_u_withdrawn2L_other*cont.CycleProp</f>
        <v>1.0330034705748851E-6</v>
      </c>
      <c r="BK109" s="28">
        <f t="shared" ref="BK109:BK117" si="227">AX109*p_u_3L*cont.CycleProp</f>
        <v>0</v>
      </c>
      <c r="BL109" s="28">
        <f t="shared" ref="BL109:BL117" si="228">AY109*p_u_discontinuation*cont.CycleProp</f>
        <v>5.8032196177819542E-3</v>
      </c>
      <c r="BM109" s="28">
        <f t="shared" si="193"/>
        <v>6.5244225280662238E-3</v>
      </c>
      <c r="BO109" s="30">
        <f t="shared" ref="BO109:BO117" si="229">AP109*(p_c_cycle_tx_tx1+p_c_cycle_comed_tx1)</f>
        <v>2.9376768012479492E-3</v>
      </c>
      <c r="BP109" s="30">
        <f t="shared" ref="BP109:BP117" si="230">AQ109*(p_c_cycle_tx_tx1+p_c_cycle_comed_tx1+p_c_cycle_ae)</f>
        <v>5.519251139842086E-3</v>
      </c>
      <c r="BQ109" s="30">
        <f t="shared" ref="BQ109:BQ117" si="231">AR109*p_c_cycle_withd_AE</f>
        <v>6.8118722807856734E-3</v>
      </c>
      <c r="BR109" s="30">
        <f t="shared" ref="BR109:BR117" si="232">AS109*p_c_cycle_withd_other</f>
        <v>1.5571188695415112E-3</v>
      </c>
      <c r="BS109" s="30">
        <f t="shared" ref="BS109:BS117" si="233">AT109*p_c_cycle_2Ltx_tx1arm</f>
        <v>0.30760964987347694</v>
      </c>
      <c r="BT109" s="30">
        <f t="shared" ref="BT109:BT117" si="234">AU109*(p_c_cycle_2Ltx_tx1arm+p_c_cycle_ae)</f>
        <v>0.46673296014309362</v>
      </c>
      <c r="BU109" s="30">
        <f t="shared" ref="BU109:BU117" si="235">AV109*p_c_cycle_withd_AE</f>
        <v>0.22510584723502983</v>
      </c>
      <c r="BV109" s="30">
        <f t="shared" ref="BV109:BV117" si="236">AW109*p_c_cycle_withd_other</f>
        <v>1.580952972119019E-2</v>
      </c>
      <c r="BW109" s="30">
        <f t="shared" ref="BW109:BW117" si="237">AX109*p_c_cycle_3Ltx_tx1modelarm</f>
        <v>0</v>
      </c>
      <c r="BX109" s="30">
        <f t="shared" ref="BX109:BX117" si="238">AY109*p_c_cycle_discontinued</f>
        <v>17.289717971695275</v>
      </c>
      <c r="BY109" s="30">
        <f t="shared" si="194"/>
        <v>18.321801877759484</v>
      </c>
    </row>
    <row r="110" spans="3:77" ht="15" customHeight="1" x14ac:dyDescent="0.25">
      <c r="C110" s="26">
        <v>97</v>
      </c>
      <c r="D110" s="77">
        <f t="shared" si="195"/>
        <v>5.790967153348574E-4</v>
      </c>
      <c r="E110" s="77">
        <f t="shared" si="196"/>
        <v>4.4796049567520478E-4</v>
      </c>
      <c r="F110" s="78">
        <f t="shared" ref="F110:F117" si="239">SUM(D109:E109)*p_prob_withdAE_Tx1arm_1L</f>
        <v>6.1456340477825284E-5</v>
      </c>
      <c r="G110" s="78">
        <f t="shared" ref="G110:G117" si="240">SUM(D109:E109)*p_prob_withdother_Tx1arm_1L</f>
        <v>1.4048241579766111E-5</v>
      </c>
      <c r="H110" s="77">
        <f t="shared" ref="H110:H117" si="241">(SUM(F109:G109)*(1-p_prob_discontafter1L)+SUM(H109:I109)*(1-p_prob_withdAE_Tx1arm_2L-p_prob_withdother_Tx1arm_2L))*(1-p_prob_AE_Tx1arm_2L)</f>
        <v>3.2702530498510636E-2</v>
      </c>
      <c r="I110" s="77">
        <f t="shared" ref="I110:I117" si="242">(SUM(F109:G109)*(1-p_prob_discontafter1L)+SUM(H109:I109)*(1-p_prob_withdAE_Tx1arm_2L-p_prob_withdother_Tx1arm_2L))*p_prob_AE_Tx1arm_2L</f>
        <v>2.8252791959104715E-2</v>
      </c>
      <c r="J110" s="78">
        <f t="shared" ref="J110:J117" si="243">SUM(H109:I109)*p_prob_withdAE_Tx1arm_2L</f>
        <v>2.0693097635253563E-3</v>
      </c>
      <c r="K110" s="78">
        <f t="shared" ref="K110:K117" si="244">SUM(H109:I109)*p_prob_withdother_Tx1arm_2L</f>
        <v>1.4533080597700374E-4</v>
      </c>
      <c r="L110" s="77">
        <f t="shared" ref="L110:L117" si="245">IF(cont.PatPathway="Discontinuation",0,SUM(J109:K109)*(1-p_prob_discontafter2L)+L109)</f>
        <v>0</v>
      </c>
      <c r="M110" s="77">
        <f t="shared" ref="M110:M117" si="246">IF(cont.PatPathway="Discontinuation",SUM(F109:G109)*p_prob_discontafter1L+SUM(J109:K109)+M109,SUM(F109:G109)*p_prob_discontafter1L+SUM(J109:K109)*p_prob_discontafter2L+M109)</f>
        <v>0.9357274751798158</v>
      </c>
      <c r="N110" s="39" t="str">
        <f t="shared" si="197"/>
        <v>OK</v>
      </c>
      <c r="Q110" s="28">
        <f t="shared" si="198"/>
        <v>7.713362135808571E-6</v>
      </c>
      <c r="R110" s="28">
        <f t="shared" si="199"/>
        <v>5.0051383514045459E-6</v>
      </c>
      <c r="S110" s="28">
        <f t="shared" si="200"/>
        <v>5.924374396233342E-7</v>
      </c>
      <c r="T110" s="28">
        <f t="shared" si="201"/>
        <v>1.0903973957190122E-7</v>
      </c>
      <c r="U110" s="28">
        <f t="shared" si="202"/>
        <v>3.9202746006222804E-4</v>
      </c>
      <c r="V110" s="28">
        <f t="shared" si="203"/>
        <v>2.8410589893660695E-4</v>
      </c>
      <c r="W110" s="28">
        <f t="shared" si="204"/>
        <v>1.7953280519193705E-5</v>
      </c>
      <c r="X110" s="28">
        <f t="shared" si="205"/>
        <v>1.015226698015948E-6</v>
      </c>
      <c r="Y110" s="28">
        <f t="shared" si="206"/>
        <v>0</v>
      </c>
      <c r="Z110" s="28">
        <f t="shared" si="207"/>
        <v>5.8103488397202533E-3</v>
      </c>
      <c r="AA110" s="28">
        <f t="shared" si="181"/>
        <v>6.5188706836027061E-3</v>
      </c>
      <c r="AC110" s="30">
        <f t="shared" si="208"/>
        <v>2.8335229320939834E-3</v>
      </c>
      <c r="AD110" s="30">
        <f t="shared" si="209"/>
        <v>5.3235688371453477E-3</v>
      </c>
      <c r="AE110" s="30">
        <f t="shared" si="210"/>
        <v>6.5703607387654342E-3</v>
      </c>
      <c r="AF110" s="30">
        <f t="shared" si="211"/>
        <v>1.5019119948688098E-3</v>
      </c>
      <c r="AG110" s="30">
        <f t="shared" si="212"/>
        <v>0.30230882618320948</v>
      </c>
      <c r="AH110" s="30">
        <f t="shared" si="213"/>
        <v>0.45869007483968138</v>
      </c>
      <c r="AI110" s="30">
        <f t="shared" si="214"/>
        <v>0.22123204084233986</v>
      </c>
      <c r="AJ110" s="30">
        <f t="shared" si="215"/>
        <v>1.5537466342776808E-2</v>
      </c>
      <c r="AK110" s="30">
        <f t="shared" si="216"/>
        <v>0</v>
      </c>
      <c r="AL110" s="30">
        <f t="shared" si="217"/>
        <v>17.310958290826591</v>
      </c>
      <c r="AM110" s="30">
        <f t="shared" si="182"/>
        <v>18.324956063537471</v>
      </c>
      <c r="AO110" s="26">
        <v>97</v>
      </c>
      <c r="AP110" s="28">
        <f t="shared" si="183"/>
        <v>5.5926814167250145E-4</v>
      </c>
      <c r="AQ110" s="28">
        <f t="shared" si="184"/>
        <v>4.3262209459105235E-4</v>
      </c>
      <c r="AR110" s="28">
        <f t="shared" si="185"/>
        <v>5.9352043316549305E-5</v>
      </c>
      <c r="AS110" s="28">
        <f t="shared" si="186"/>
        <v>1.3567222458754709E-5</v>
      </c>
      <c r="AT110" s="28">
        <f t="shared" si="187"/>
        <v>3.2147822361376824E-2</v>
      </c>
      <c r="AU110" s="28">
        <f t="shared" si="188"/>
        <v>2.7773561350415955E-2</v>
      </c>
      <c r="AV110" s="28">
        <f t="shared" si="189"/>
        <v>2.0342548607856998E-3</v>
      </c>
      <c r="AW110" s="28">
        <f t="shared" si="190"/>
        <v>1.4286884626541347E-4</v>
      </c>
      <c r="AX110" s="28">
        <f t="shared" si="191"/>
        <v>0</v>
      </c>
      <c r="AY110" s="28">
        <f t="shared" si="192"/>
        <v>0.93683668307911838</v>
      </c>
      <c r="AZ110" s="39" t="str">
        <f t="shared" si="218"/>
        <v>OK</v>
      </c>
      <c r="BC110" s="28">
        <f t="shared" si="219"/>
        <v>7.4492525920238719E-6</v>
      </c>
      <c r="BD110" s="28">
        <f t="shared" si="220"/>
        <v>4.8337598029461585E-6</v>
      </c>
      <c r="BE110" s="28">
        <f t="shared" si="221"/>
        <v>5.7215207260115008E-7</v>
      </c>
      <c r="BF110" s="28">
        <f t="shared" si="222"/>
        <v>1.0530616200019055E-7</v>
      </c>
      <c r="BG110" s="28">
        <f t="shared" si="223"/>
        <v>3.8537779660311676E-4</v>
      </c>
      <c r="BH110" s="28">
        <f t="shared" si="224"/>
        <v>2.7928682678697532E-4</v>
      </c>
      <c r="BI110" s="28">
        <f t="shared" si="225"/>
        <v>1.7649145046800285E-5</v>
      </c>
      <c r="BJ110" s="28">
        <f t="shared" si="226"/>
        <v>9.9802836754607124E-7</v>
      </c>
      <c r="BK110" s="28">
        <f t="shared" si="227"/>
        <v>0</v>
      </c>
      <c r="BL110" s="28">
        <f t="shared" si="228"/>
        <v>5.8172364058136639E-3</v>
      </c>
      <c r="BM110" s="28">
        <f t="shared" si="193"/>
        <v>6.5135086732476741E-3</v>
      </c>
      <c r="BO110" s="30">
        <f t="shared" si="229"/>
        <v>2.7365016285790566E-3</v>
      </c>
      <c r="BP110" s="30">
        <f t="shared" si="230"/>
        <v>5.141287062722019E-3</v>
      </c>
      <c r="BQ110" s="30">
        <f t="shared" si="231"/>
        <v>6.3453881591480077E-3</v>
      </c>
      <c r="BR110" s="30">
        <f t="shared" si="232"/>
        <v>1.4504857445793197E-3</v>
      </c>
      <c r="BS110" s="30">
        <f t="shared" si="233"/>
        <v>0.29718099163172623</v>
      </c>
      <c r="BT110" s="30">
        <f t="shared" si="234"/>
        <v>0.45090966417856526</v>
      </c>
      <c r="BU110" s="30">
        <f t="shared" si="235"/>
        <v>0.21748428503925901</v>
      </c>
      <c r="BV110" s="30">
        <f t="shared" si="236"/>
        <v>1.5274255691057453E-2</v>
      </c>
      <c r="BW110" s="30">
        <f t="shared" si="237"/>
        <v>0</v>
      </c>
      <c r="BX110" s="30">
        <f t="shared" si="238"/>
        <v>17.331478636963691</v>
      </c>
      <c r="BY110" s="30">
        <f t="shared" si="194"/>
        <v>18.328001496099329</v>
      </c>
    </row>
    <row r="111" spans="3:77" ht="15" customHeight="1" x14ac:dyDescent="0.25">
      <c r="C111" s="26">
        <v>98</v>
      </c>
      <c r="D111" s="77">
        <f t="shared" si="195"/>
        <v>5.3943956801014549E-4</v>
      </c>
      <c r="E111" s="77">
        <f t="shared" si="196"/>
        <v>4.1728369350689997E-4</v>
      </c>
      <c r="F111" s="78">
        <f t="shared" si="239"/>
        <v>5.724774615527332E-5</v>
      </c>
      <c r="G111" s="78">
        <f t="shared" si="240"/>
        <v>1.3086203337743305E-5</v>
      </c>
      <c r="H111" s="77">
        <f t="shared" si="241"/>
        <v>3.1593114224243012E-2</v>
      </c>
      <c r="I111" s="77">
        <f t="shared" si="242"/>
        <v>2.7294330741727192E-2</v>
      </c>
      <c r="J111" s="78">
        <f t="shared" si="243"/>
        <v>1.9991999580460428E-3</v>
      </c>
      <c r="K111" s="78">
        <f t="shared" si="244"/>
        <v>1.4040688655382323E-4</v>
      </c>
      <c r="L111" s="77">
        <f t="shared" si="245"/>
        <v>0</v>
      </c>
      <c r="M111" s="77">
        <f t="shared" si="246"/>
        <v>0.93794589097842107</v>
      </c>
      <c r="N111" s="39" t="str">
        <f t="shared" si="197"/>
        <v>OK</v>
      </c>
      <c r="Q111" s="28">
        <f t="shared" si="198"/>
        <v>7.185143048239172E-6</v>
      </c>
      <c r="R111" s="28">
        <f t="shared" si="199"/>
        <v>4.6623812544877711E-6</v>
      </c>
      <c r="S111" s="28">
        <f t="shared" si="200"/>
        <v>5.5186670557896607E-7</v>
      </c>
      <c r="T111" s="28">
        <f t="shared" si="201"/>
        <v>1.0157258442847987E-7</v>
      </c>
      <c r="U111" s="28">
        <f t="shared" si="202"/>
        <v>3.7872813314400547E-4</v>
      </c>
      <c r="V111" s="28">
        <f t="shared" si="203"/>
        <v>2.7446775463734369E-4</v>
      </c>
      <c r="W111" s="28">
        <f t="shared" si="204"/>
        <v>1.7345009574406857E-5</v>
      </c>
      <c r="X111" s="28">
        <f t="shared" si="205"/>
        <v>9.8083003707619443E-7</v>
      </c>
      <c r="Y111" s="28">
        <f t="shared" si="206"/>
        <v>0</v>
      </c>
      <c r="Z111" s="28">
        <f t="shared" si="207"/>
        <v>5.8241239719070753E-3</v>
      </c>
      <c r="AA111" s="28">
        <f t="shared" si="181"/>
        <v>6.5081466628926421E-3</v>
      </c>
      <c r="AC111" s="30">
        <f t="shared" si="208"/>
        <v>2.6394803250641297E-3</v>
      </c>
      <c r="AD111" s="30">
        <f t="shared" si="209"/>
        <v>4.9590052882986903E-3</v>
      </c>
      <c r="AE111" s="30">
        <f t="shared" si="210"/>
        <v>6.1204155795305795E-3</v>
      </c>
      <c r="AF111" s="30">
        <f t="shared" si="211"/>
        <v>1.3990594942898291E-3</v>
      </c>
      <c r="AG111" s="30">
        <f t="shared" si="212"/>
        <v>0.29205315708024299</v>
      </c>
      <c r="AH111" s="30">
        <f t="shared" si="213"/>
        <v>0.44312925351744914</v>
      </c>
      <c r="AI111" s="30">
        <f t="shared" si="214"/>
        <v>0.21373652923617817</v>
      </c>
      <c r="AJ111" s="30">
        <f t="shared" si="215"/>
        <v>1.5011045039338101E-2</v>
      </c>
      <c r="AK111" s="30">
        <f t="shared" si="216"/>
        <v>0</v>
      </c>
      <c r="AL111" s="30">
        <f t="shared" si="217"/>
        <v>17.351998983100788</v>
      </c>
      <c r="AM111" s="30">
        <f t="shared" si="182"/>
        <v>18.331046928661181</v>
      </c>
      <c r="AO111" s="26">
        <v>98</v>
      </c>
      <c r="AP111" s="28">
        <f t="shared" si="183"/>
        <v>5.2096887576231674E-4</v>
      </c>
      <c r="AQ111" s="28">
        <f t="shared" si="184"/>
        <v>4.0299568213384796E-4</v>
      </c>
      <c r="AR111" s="28">
        <f t="shared" si="185"/>
        <v>5.5287553459330802E-5</v>
      </c>
      <c r="AS111" s="28">
        <f t="shared" si="186"/>
        <v>1.2638124908058258E-5</v>
      </c>
      <c r="AT111" s="28">
        <f t="shared" si="187"/>
        <v>3.1056559354404191E-2</v>
      </c>
      <c r="AU111" s="28">
        <f t="shared" si="188"/>
        <v>2.6830783337868303E-2</v>
      </c>
      <c r="AV111" s="28">
        <f t="shared" si="189"/>
        <v>1.96528905061531E-3</v>
      </c>
      <c r="AW111" s="28">
        <f t="shared" si="190"/>
        <v>1.3802527139151718E-4</v>
      </c>
      <c r="AX111" s="28">
        <f t="shared" si="191"/>
        <v>0</v>
      </c>
      <c r="AY111" s="28">
        <f t="shared" si="192"/>
        <v>0.93901745274945836</v>
      </c>
      <c r="AZ111" s="39" t="str">
        <f t="shared" si="218"/>
        <v>OK</v>
      </c>
      <c r="BC111" s="28">
        <f t="shared" si="219"/>
        <v>6.9391200015980029E-6</v>
      </c>
      <c r="BD111" s="28">
        <f t="shared" si="220"/>
        <v>4.5027388878527947E-6</v>
      </c>
      <c r="BE111" s="28">
        <f t="shared" si="221"/>
        <v>5.3297050165723134E-7</v>
      </c>
      <c r="BF111" s="28">
        <f t="shared" si="222"/>
        <v>9.8094686144682166E-8</v>
      </c>
      <c r="BG111" s="28">
        <f t="shared" si="223"/>
        <v>3.7229608523821692E-4</v>
      </c>
      <c r="BH111" s="28">
        <f t="shared" si="224"/>
        <v>2.6980639047681444E-4</v>
      </c>
      <c r="BI111" s="28">
        <f t="shared" si="225"/>
        <v>1.7050799377124862E-5</v>
      </c>
      <c r="BJ111" s="28">
        <f t="shared" si="226"/>
        <v>9.6419296360152257E-7</v>
      </c>
      <c r="BK111" s="28">
        <f t="shared" si="227"/>
        <v>0</v>
      </c>
      <c r="BL111" s="28">
        <f t="shared" si="228"/>
        <v>5.8307777764155288E-3</v>
      </c>
      <c r="BM111" s="28">
        <f t="shared" si="193"/>
        <v>6.5029681685485393E-3</v>
      </c>
      <c r="BO111" s="30">
        <f t="shared" si="229"/>
        <v>2.5491031416508031E-3</v>
      </c>
      <c r="BP111" s="30">
        <f t="shared" si="230"/>
        <v>4.7892063599898251E-3</v>
      </c>
      <c r="BQ111" s="30">
        <f t="shared" si="231"/>
        <v>5.9108493569130366E-3</v>
      </c>
      <c r="BR111" s="30">
        <f t="shared" si="232"/>
        <v>1.3511549672808939E-3</v>
      </c>
      <c r="BS111" s="30">
        <f t="shared" si="233"/>
        <v>0.28709313501432837</v>
      </c>
      <c r="BT111" s="30">
        <f t="shared" si="234"/>
        <v>0.43560346301591063</v>
      </c>
      <c r="BU111" s="30">
        <f t="shared" si="235"/>
        <v>0.21011107915134616</v>
      </c>
      <c r="BV111" s="30">
        <f t="shared" si="236"/>
        <v>1.4756424106239906E-2</v>
      </c>
      <c r="BW111" s="30">
        <f t="shared" si="237"/>
        <v>0</v>
      </c>
      <c r="BX111" s="30">
        <f t="shared" si="238"/>
        <v>17.371822875864979</v>
      </c>
      <c r="BY111" s="30">
        <f t="shared" si="194"/>
        <v>18.333987290978637</v>
      </c>
    </row>
    <row r="112" spans="3:77" ht="15" customHeight="1" x14ac:dyDescent="0.25">
      <c r="C112" s="26">
        <v>99</v>
      </c>
      <c r="D112" s="77">
        <f t="shared" si="195"/>
        <v>5.024981835144881E-4</v>
      </c>
      <c r="E112" s="77">
        <f t="shared" si="196"/>
        <v>3.8870767076079588E-4</v>
      </c>
      <c r="F112" s="78">
        <f t="shared" si="239"/>
        <v>5.3327360763388285E-5</v>
      </c>
      <c r="G112" s="78">
        <f t="shared" si="240"/>
        <v>1.2190046478373212E-5</v>
      </c>
      <c r="H112" s="77">
        <f t="shared" si="241"/>
        <v>3.052000448456537E-2</v>
      </c>
      <c r="I112" s="77">
        <f t="shared" si="242"/>
        <v>2.6367235934009414E-2</v>
      </c>
      <c r="J112" s="78">
        <f t="shared" si="243"/>
        <v>1.9313781431845769E-3</v>
      </c>
      <c r="K112" s="78">
        <f t="shared" si="244"/>
        <v>1.356436562292111E-4</v>
      </c>
      <c r="L112" s="77">
        <f t="shared" si="245"/>
        <v>0</v>
      </c>
      <c r="M112" s="77">
        <f t="shared" si="246"/>
        <v>0.94008901452049554</v>
      </c>
      <c r="N112" s="39" t="str">
        <f t="shared" si="197"/>
        <v>OK</v>
      </c>
      <c r="Q112" s="28">
        <f t="shared" si="198"/>
        <v>6.6930969549568356E-6</v>
      </c>
      <c r="R112" s="28">
        <f t="shared" si="199"/>
        <v>4.3430965212178174E-6</v>
      </c>
      <c r="S112" s="28">
        <f t="shared" si="200"/>
        <v>5.1407429773549662E-7</v>
      </c>
      <c r="T112" s="28">
        <f t="shared" si="201"/>
        <v>9.4616787860884465E-8</v>
      </c>
      <c r="U112" s="28">
        <f t="shared" si="202"/>
        <v>3.6586403733242831E-4</v>
      </c>
      <c r="V112" s="28">
        <f t="shared" si="203"/>
        <v>2.6514502631628519E-4</v>
      </c>
      <c r="W112" s="28">
        <f t="shared" si="204"/>
        <v>1.6756589179842863E-5</v>
      </c>
      <c r="X112" s="28">
        <f t="shared" si="205"/>
        <v>9.4755589012685051E-7</v>
      </c>
      <c r="Y112" s="28">
        <f t="shared" si="206"/>
        <v>0</v>
      </c>
      <c r="Z112" s="28">
        <f t="shared" si="207"/>
        <v>5.8374315809239805E-3</v>
      </c>
      <c r="AA112" s="28">
        <f t="shared" si="181"/>
        <v>6.4977896742044348E-3</v>
      </c>
      <c r="AC112" s="30">
        <f t="shared" si="208"/>
        <v>2.4587259582374774E-3</v>
      </c>
      <c r="AD112" s="30">
        <f t="shared" si="209"/>
        <v>4.6194074316809582E-3</v>
      </c>
      <c r="AE112" s="30">
        <f t="shared" si="210"/>
        <v>5.7012831342954928E-3</v>
      </c>
      <c r="AF112" s="30">
        <f t="shared" si="211"/>
        <v>1.3032504402719586E-3</v>
      </c>
      <c r="AG112" s="30">
        <f t="shared" si="212"/>
        <v>0.28213311294841376</v>
      </c>
      <c r="AH112" s="30">
        <f t="shared" si="213"/>
        <v>0.42807767251437212</v>
      </c>
      <c r="AI112" s="30">
        <f t="shared" si="214"/>
        <v>0.20648562906651413</v>
      </c>
      <c r="AJ112" s="30">
        <f t="shared" si="215"/>
        <v>1.450180317314171E-2</v>
      </c>
      <c r="AK112" s="30">
        <f t="shared" si="216"/>
        <v>0</v>
      </c>
      <c r="AL112" s="30">
        <f t="shared" si="217"/>
        <v>17.391646768629169</v>
      </c>
      <c r="AM112" s="30">
        <f t="shared" si="182"/>
        <v>18.336927653296097</v>
      </c>
      <c r="AO112" s="26">
        <v>99</v>
      </c>
      <c r="AP112" s="28">
        <f t="shared" si="183"/>
        <v>4.8529238354503808E-4</v>
      </c>
      <c r="AQ112" s="28">
        <f t="shared" si="184"/>
        <v>3.753981173153987E-4</v>
      </c>
      <c r="AR112" s="28">
        <f t="shared" si="185"/>
        <v>5.1501404108627366E-5</v>
      </c>
      <c r="AS112" s="28">
        <f t="shared" si="186"/>
        <v>1.1772652927100522E-5</v>
      </c>
      <c r="AT112" s="28">
        <f t="shared" si="187"/>
        <v>3.0001055915485911E-2</v>
      </c>
      <c r="AU112" s="28">
        <f t="shared" si="188"/>
        <v>2.5918899192595938E-2</v>
      </c>
      <c r="AV112" s="28">
        <f t="shared" si="189"/>
        <v>1.8985769973123936E-3</v>
      </c>
      <c r="AW112" s="28">
        <f t="shared" si="190"/>
        <v>1.3333998132727064E-4</v>
      </c>
      <c r="AX112" s="28">
        <f t="shared" si="191"/>
        <v>0</v>
      </c>
      <c r="AY112" s="28">
        <f t="shared" si="192"/>
        <v>0.94112416335538351</v>
      </c>
      <c r="AZ112" s="39" t="str">
        <f t="shared" si="218"/>
        <v>OK</v>
      </c>
      <c r="BC112" s="28">
        <f t="shared" si="219"/>
        <v>6.4639218232624499E-6</v>
      </c>
      <c r="BD112" s="28">
        <f t="shared" si="220"/>
        <v>4.1943866304288621E-6</v>
      </c>
      <c r="BE112" s="28">
        <f t="shared" si="221"/>
        <v>4.9647212557557004E-7</v>
      </c>
      <c r="BF112" s="28">
        <f t="shared" si="222"/>
        <v>9.1377059680574893E-8</v>
      </c>
      <c r="BG112" s="28">
        <f t="shared" si="223"/>
        <v>3.5964304812034239E-4</v>
      </c>
      <c r="BH112" s="28">
        <f t="shared" si="224"/>
        <v>2.6063661832850267E-4</v>
      </c>
      <c r="BI112" s="28">
        <f t="shared" si="225"/>
        <v>1.6472007246497589E-5</v>
      </c>
      <c r="BJ112" s="28">
        <f t="shared" si="226"/>
        <v>9.3146327818352111E-7</v>
      </c>
      <c r="BK112" s="28">
        <f t="shared" si="227"/>
        <v>0</v>
      </c>
      <c r="BL112" s="28">
        <f t="shared" si="228"/>
        <v>5.8438592812868175E-3</v>
      </c>
      <c r="BM112" s="28">
        <f t="shared" si="193"/>
        <v>6.4927885758992911E-3</v>
      </c>
      <c r="BO112" s="30">
        <f t="shared" si="229"/>
        <v>2.3745378986483852E-3</v>
      </c>
      <c r="BP112" s="30">
        <f t="shared" si="230"/>
        <v>4.4612365111594086E-3</v>
      </c>
      <c r="BQ112" s="30">
        <f t="shared" si="231"/>
        <v>5.5060682252747149E-3</v>
      </c>
      <c r="BR112" s="30">
        <f t="shared" si="232"/>
        <v>1.2586264652585835E-3</v>
      </c>
      <c r="BS112" s="30">
        <f t="shared" si="233"/>
        <v>0.2773358470984511</v>
      </c>
      <c r="BT112" s="30">
        <f t="shared" si="234"/>
        <v>0.42079883034649024</v>
      </c>
      <c r="BU112" s="30">
        <f t="shared" si="235"/>
        <v>0.20297882473437409</v>
      </c>
      <c r="BV112" s="30">
        <f t="shared" si="236"/>
        <v>1.4255514913656911E-2</v>
      </c>
      <c r="BW112" s="30">
        <f t="shared" si="237"/>
        <v>0</v>
      </c>
      <c r="BX112" s="30">
        <f t="shared" si="238"/>
        <v>17.410797022074593</v>
      </c>
      <c r="BY112" s="30">
        <f t="shared" si="194"/>
        <v>18.339766508267907</v>
      </c>
    </row>
    <row r="113" spans="3:77" ht="15" customHeight="1" x14ac:dyDescent="0.25">
      <c r="C113" s="26">
        <v>100</v>
      </c>
      <c r="D113" s="77">
        <f t="shared" si="195"/>
        <v>4.6808658357558813E-4</v>
      </c>
      <c r="E113" s="77">
        <f t="shared" si="196"/>
        <v>3.6208856387000157E-4</v>
      </c>
      <c r="F113" s="78">
        <f t="shared" si="239"/>
        <v>4.9675447453866447E-5</v>
      </c>
      <c r="G113" s="78">
        <f t="shared" si="240"/>
        <v>1.1355259375827833E-5</v>
      </c>
      <c r="H113" s="77">
        <f t="shared" si="241"/>
        <v>2.9482107346406453E-2</v>
      </c>
      <c r="I113" s="77">
        <f t="shared" si="242"/>
        <v>2.5470562451182462E-2</v>
      </c>
      <c r="J113" s="78">
        <f t="shared" si="243"/>
        <v>1.8657758514402103E-3</v>
      </c>
      <c r="K113" s="78">
        <f t="shared" si="244"/>
        <v>1.3103630642533022E-4</v>
      </c>
      <c r="L113" s="77">
        <f t="shared" si="245"/>
        <v>0</v>
      </c>
      <c r="M113" s="77">
        <f t="shared" si="246"/>
        <v>0.94215931219027138</v>
      </c>
      <c r="N113" s="39" t="str">
        <f t="shared" si="197"/>
        <v>OK</v>
      </c>
      <c r="Q113" s="28">
        <f t="shared" si="198"/>
        <v>6.2347466915680659E-6</v>
      </c>
      <c r="R113" s="28">
        <f t="shared" si="199"/>
        <v>4.0456767396399076E-6</v>
      </c>
      <c r="S113" s="28">
        <f t="shared" si="200"/>
        <v>4.7886995341564334E-7</v>
      </c>
      <c r="T113" s="28">
        <f t="shared" si="201"/>
        <v>8.8137331500265322E-8</v>
      </c>
      <c r="U113" s="28">
        <f t="shared" si="202"/>
        <v>3.5342205890825636E-4</v>
      </c>
      <c r="V113" s="28">
        <f t="shared" si="203"/>
        <v>2.5612821034072015E-4</v>
      </c>
      <c r="W113" s="28">
        <f t="shared" si="204"/>
        <v>1.6187425313152311E-5</v>
      </c>
      <c r="X113" s="28">
        <f t="shared" si="205"/>
        <v>9.1537066624019181E-7</v>
      </c>
      <c r="Y113" s="28">
        <f t="shared" si="206"/>
        <v>0</v>
      </c>
      <c r="Z113" s="28">
        <f t="shared" si="207"/>
        <v>5.8502869816496527E-3</v>
      </c>
      <c r="AA113" s="28">
        <f t="shared" si="181"/>
        <v>6.4877874775941457E-3</v>
      </c>
      <c r="AC113" s="30">
        <f t="shared" si="208"/>
        <v>2.2903498390592931E-3</v>
      </c>
      <c r="AD113" s="30">
        <f t="shared" si="209"/>
        <v>4.3030655906378589E-3</v>
      </c>
      <c r="AE113" s="30">
        <f t="shared" si="210"/>
        <v>5.310853316253937E-3</v>
      </c>
      <c r="AF113" s="30">
        <f t="shared" si="211"/>
        <v>1.2140024902452082E-3</v>
      </c>
      <c r="AG113" s="30">
        <f t="shared" si="212"/>
        <v>0.27253858124848845</v>
      </c>
      <c r="AH113" s="30">
        <f t="shared" si="213"/>
        <v>0.4135199881786083</v>
      </c>
      <c r="AI113" s="30">
        <f t="shared" si="214"/>
        <v>0.19947202040223405</v>
      </c>
      <c r="AJ113" s="30">
        <f t="shared" si="215"/>
        <v>1.4009226654172112E-2</v>
      </c>
      <c r="AK113" s="30">
        <f t="shared" si="216"/>
        <v>0</v>
      </c>
      <c r="AL113" s="30">
        <f t="shared" si="217"/>
        <v>17.429947275520021</v>
      </c>
      <c r="AM113" s="30">
        <f t="shared" si="182"/>
        <v>18.34260536323972</v>
      </c>
      <c r="AO113" s="26">
        <v>100</v>
      </c>
      <c r="AP113" s="28">
        <f t="shared" si="183"/>
        <v>4.520590547414414E-4</v>
      </c>
      <c r="AQ113" s="28">
        <f t="shared" si="184"/>
        <v>3.4969046253240132E-4</v>
      </c>
      <c r="AR113" s="28">
        <f t="shared" si="185"/>
        <v>4.7974534216118382E-5</v>
      </c>
      <c r="AS113" s="28">
        <f t="shared" si="186"/>
        <v>1.0966449370475682E-5</v>
      </c>
      <c r="AT113" s="28">
        <f t="shared" si="187"/>
        <v>2.8980231131328832E-2</v>
      </c>
      <c r="AU113" s="28">
        <f t="shared" si="188"/>
        <v>2.5036975078044574E-2</v>
      </c>
      <c r="AV113" s="28">
        <f t="shared" si="189"/>
        <v>1.8340510294855619E-3</v>
      </c>
      <c r="AW113" s="28">
        <f t="shared" si="190"/>
        <v>1.288082234068211E-4</v>
      </c>
      <c r="AX113" s="28">
        <f t="shared" si="191"/>
        <v>0</v>
      </c>
      <c r="AY113" s="28">
        <f t="shared" si="192"/>
        <v>0.9431592440368749</v>
      </c>
      <c r="AZ113" s="39" t="str">
        <f t="shared" si="218"/>
        <v>OK</v>
      </c>
      <c r="BC113" s="28">
        <f t="shared" si="219"/>
        <v>6.0212657120249481E-6</v>
      </c>
      <c r="BD113" s="28">
        <f t="shared" si="220"/>
        <v>3.9071506573435444E-6</v>
      </c>
      <c r="BE113" s="28">
        <f t="shared" si="221"/>
        <v>4.6247319637221855E-7</v>
      </c>
      <c r="BF113" s="28">
        <f t="shared" si="222"/>
        <v>8.5119463286238355E-8</v>
      </c>
      <c r="BG113" s="28">
        <f t="shared" si="223"/>
        <v>3.4740572760718214E-4</v>
      </c>
      <c r="BH113" s="28">
        <f t="shared" si="224"/>
        <v>2.5176811981971224E-4</v>
      </c>
      <c r="BI113" s="28">
        <f t="shared" si="225"/>
        <v>1.5912181539594243E-5</v>
      </c>
      <c r="BJ113" s="28">
        <f t="shared" si="226"/>
        <v>8.9980611094456962E-7</v>
      </c>
      <c r="BK113" s="28">
        <f t="shared" si="227"/>
        <v>0</v>
      </c>
      <c r="BL113" s="28">
        <f t="shared" si="228"/>
        <v>5.8564960040400618E-3</v>
      </c>
      <c r="BM113" s="28">
        <f t="shared" si="193"/>
        <v>6.4829578481465219E-3</v>
      </c>
      <c r="BO113" s="30">
        <f t="shared" si="229"/>
        <v>2.2119270656369089E-3</v>
      </c>
      <c r="BP113" s="30">
        <f t="shared" si="230"/>
        <v>4.1557263797971028E-3</v>
      </c>
      <c r="BQ113" s="30">
        <f t="shared" si="231"/>
        <v>5.1290069278999368E-3</v>
      </c>
      <c r="BR113" s="30">
        <f t="shared" si="232"/>
        <v>1.1724344116036446E-3</v>
      </c>
      <c r="BS113" s="30">
        <f t="shared" si="233"/>
        <v>0.26789913570233115</v>
      </c>
      <c r="BT113" s="30">
        <f t="shared" si="234"/>
        <v>0.40648060513561429</v>
      </c>
      <c r="BU113" s="30">
        <f t="shared" si="235"/>
        <v>0.19608028697010177</v>
      </c>
      <c r="BV113" s="30">
        <f t="shared" si="236"/>
        <v>1.3771020000900846E-2</v>
      </c>
      <c r="BW113" s="30">
        <f t="shared" si="237"/>
        <v>0</v>
      </c>
      <c r="BX113" s="30">
        <f t="shared" si="238"/>
        <v>17.448446014682187</v>
      </c>
      <c r="BY113" s="30">
        <f t="shared" si="194"/>
        <v>18.345346157276072</v>
      </c>
    </row>
    <row r="114" spans="3:77" ht="15" customHeight="1" x14ac:dyDescent="0.25">
      <c r="C114" s="26">
        <v>101</v>
      </c>
      <c r="D114" s="77">
        <f t="shared" si="195"/>
        <v>4.3603152590729474E-4</v>
      </c>
      <c r="E114" s="77">
        <f t="shared" si="196"/>
        <v>3.3729236119480111E-4</v>
      </c>
      <c r="F114" s="78">
        <f t="shared" si="239"/>
        <v>4.6273620978370317E-5</v>
      </c>
      <c r="G114" s="78">
        <f t="shared" si="240"/>
        <v>1.0577639365123528E-5</v>
      </c>
      <c r="H114" s="77">
        <f t="shared" si="241"/>
        <v>2.8478354916251215E-2</v>
      </c>
      <c r="I114" s="77">
        <f t="shared" si="242"/>
        <v>2.4603387704906689E-2</v>
      </c>
      <c r="J114" s="78">
        <f t="shared" si="243"/>
        <v>1.8023262075309136E-3</v>
      </c>
      <c r="K114" s="78">
        <f t="shared" si="244"/>
        <v>1.2658014038831195E-4</v>
      </c>
      <c r="L114" s="77">
        <f t="shared" si="245"/>
        <v>0</v>
      </c>
      <c r="M114" s="77">
        <f t="shared" si="246"/>
        <v>0.94415917588347842</v>
      </c>
      <c r="N114" s="39" t="str">
        <f t="shared" si="197"/>
        <v>OK</v>
      </c>
      <c r="Q114" s="28">
        <f t="shared" si="198"/>
        <v>5.8077847324818302E-6</v>
      </c>
      <c r="R114" s="28">
        <f t="shared" si="199"/>
        <v>3.768624575047182E-6</v>
      </c>
      <c r="S114" s="28">
        <f t="shared" si="200"/>
        <v>4.4607643932879361E-7</v>
      </c>
      <c r="T114" s="28">
        <f t="shared" si="201"/>
        <v>8.2101595072211362E-8</v>
      </c>
      <c r="U114" s="28">
        <f t="shared" si="202"/>
        <v>3.4138939630610793E-4</v>
      </c>
      <c r="V114" s="28">
        <f t="shared" si="203"/>
        <v>2.4740802929870437E-4</v>
      </c>
      <c r="W114" s="28">
        <f t="shared" si="204"/>
        <v>1.5636937766036171E-5</v>
      </c>
      <c r="X114" s="28">
        <f t="shared" si="205"/>
        <v>8.842415556489471E-7</v>
      </c>
      <c r="Y114" s="28">
        <f t="shared" si="206"/>
        <v>0</v>
      </c>
      <c r="Z114" s="28">
        <f t="shared" si="207"/>
        <v>5.86270502643047E-3</v>
      </c>
      <c r="AA114" s="28">
        <f t="shared" si="181"/>
        <v>6.4781282186988972E-3</v>
      </c>
      <c r="AC114" s="30">
        <f t="shared" si="208"/>
        <v>2.1335042922145256E-3</v>
      </c>
      <c r="AD114" s="30">
        <f t="shared" si="209"/>
        <v>4.0083871689563467E-3</v>
      </c>
      <c r="AE114" s="30">
        <f t="shared" si="210"/>
        <v>4.9471605395459365E-3</v>
      </c>
      <c r="AF114" s="30">
        <f t="shared" si="211"/>
        <v>1.1308663329620808E-3</v>
      </c>
      <c r="AG114" s="30">
        <f t="shared" si="212"/>
        <v>0.2632596901561739</v>
      </c>
      <c r="AH114" s="30">
        <f t="shared" si="213"/>
        <v>0.3994412220926204</v>
      </c>
      <c r="AI114" s="30">
        <f t="shared" si="214"/>
        <v>0.19268855353796946</v>
      </c>
      <c r="AJ114" s="30">
        <f t="shared" si="215"/>
        <v>1.3532813347629574E-2</v>
      </c>
      <c r="AK114" s="30">
        <f t="shared" si="216"/>
        <v>0</v>
      </c>
      <c r="AL114" s="30">
        <f t="shared" si="217"/>
        <v>17.466944753844352</v>
      </c>
      <c r="AM114" s="30">
        <f t="shared" si="182"/>
        <v>18.348086951312425</v>
      </c>
      <c r="AO114" s="26">
        <v>101</v>
      </c>
      <c r="AP114" s="28">
        <f t="shared" si="183"/>
        <v>4.2110157897163849E-4</v>
      </c>
      <c r="AQ114" s="28">
        <f t="shared" si="184"/>
        <v>3.2574329477360101E-4</v>
      </c>
      <c r="AR114" s="28">
        <f t="shared" si="185"/>
        <v>4.4689188053961487E-5</v>
      </c>
      <c r="AS114" s="28">
        <f t="shared" si="186"/>
        <v>1.0215455474641767E-5</v>
      </c>
      <c r="AT114" s="28">
        <f t="shared" si="187"/>
        <v>2.7993030094358939E-2</v>
      </c>
      <c r="AU114" s="28">
        <f t="shared" si="188"/>
        <v>2.4184099624856233E-2</v>
      </c>
      <c r="AV114" s="28">
        <f t="shared" si="189"/>
        <v>1.7716450677893521E-3</v>
      </c>
      <c r="AW114" s="28">
        <f t="shared" si="190"/>
        <v>1.244253567761485E-4</v>
      </c>
      <c r="AX114" s="28">
        <f t="shared" si="191"/>
        <v>0</v>
      </c>
      <c r="AY114" s="28">
        <f t="shared" si="192"/>
        <v>0.94512505033894656</v>
      </c>
      <c r="AZ114" s="39" t="str">
        <f t="shared" si="218"/>
        <v>OK</v>
      </c>
      <c r="BC114" s="28">
        <f t="shared" si="219"/>
        <v>5.6089231531745949E-6</v>
      </c>
      <c r="BD114" s="28">
        <f t="shared" si="220"/>
        <v>3.6395849034115418E-6</v>
      </c>
      <c r="BE114" s="28">
        <f t="shared" si="221"/>
        <v>4.3080254931690181E-7</v>
      </c>
      <c r="BF114" s="28">
        <f t="shared" si="222"/>
        <v>7.9290393622476135E-8</v>
      </c>
      <c r="BG114" s="28">
        <f t="shared" si="223"/>
        <v>3.3557147780465598E-4</v>
      </c>
      <c r="BH114" s="28">
        <f t="shared" si="224"/>
        <v>2.4319173035491977E-4</v>
      </c>
      <c r="BI114" s="28">
        <f t="shared" si="225"/>
        <v>1.5370748953641828E-5</v>
      </c>
      <c r="BJ114" s="28">
        <f t="shared" si="226"/>
        <v>8.6918904261284849E-7</v>
      </c>
      <c r="BK114" s="28">
        <f t="shared" si="227"/>
        <v>0</v>
      </c>
      <c r="BL114" s="28">
        <f t="shared" si="228"/>
        <v>5.8687025713038488E-3</v>
      </c>
      <c r="BM114" s="28">
        <f t="shared" si="193"/>
        <v>6.4734643184592051E-3</v>
      </c>
      <c r="BO114" s="30">
        <f t="shared" si="229"/>
        <v>2.0604519921463647E-3</v>
      </c>
      <c r="BP114" s="30">
        <f t="shared" si="230"/>
        <v>3.8711379010150943E-3</v>
      </c>
      <c r="BQ114" s="30">
        <f t="shared" si="231"/>
        <v>4.7777671816140671E-3</v>
      </c>
      <c r="BR114" s="30">
        <f t="shared" si="232"/>
        <v>1.092144879720111E-3</v>
      </c>
      <c r="BS114" s="30">
        <f t="shared" si="233"/>
        <v>0.25877324904634874</v>
      </c>
      <c r="BT114" s="30">
        <f t="shared" si="234"/>
        <v>0.39263399110829456</v>
      </c>
      <c r="BU114" s="30">
        <f t="shared" si="235"/>
        <v>0.18940840124755987</v>
      </c>
      <c r="BV114" s="30">
        <f t="shared" si="236"/>
        <v>1.3302443209482441E-2</v>
      </c>
      <c r="BW114" s="30">
        <f t="shared" si="237"/>
        <v>0</v>
      </c>
      <c r="BX114" s="30">
        <f t="shared" si="238"/>
        <v>17.48481343127051</v>
      </c>
      <c r="BY114" s="30">
        <f t="shared" si="194"/>
        <v>18.350733017836692</v>
      </c>
    </row>
    <row r="115" spans="3:77" ht="15" customHeight="1" x14ac:dyDescent="0.25">
      <c r="C115" s="26">
        <v>102</v>
      </c>
      <c r="D115" s="77">
        <f t="shared" si="195"/>
        <v>4.0617163203598224E-4</v>
      </c>
      <c r="E115" s="77">
        <f t="shared" si="196"/>
        <v>3.1419422835240091E-4</v>
      </c>
      <c r="F115" s="78">
        <f t="shared" si="239"/>
        <v>4.3104755129552664E-5</v>
      </c>
      <c r="G115" s="78">
        <f t="shared" si="240"/>
        <v>9.8532715841600058E-6</v>
      </c>
      <c r="H115" s="77">
        <f t="shared" si="241"/>
        <v>2.7507705272466664E-2</v>
      </c>
      <c r="I115" s="77">
        <f t="shared" si="242"/>
        <v>2.3764811544805777E-2</v>
      </c>
      <c r="J115" s="78">
        <f t="shared" si="243"/>
        <v>1.7409639280477906E-3</v>
      </c>
      <c r="K115" s="78">
        <f t="shared" si="244"/>
        <v>1.2227057316398508E-4</v>
      </c>
      <c r="L115" s="77">
        <f t="shared" si="245"/>
        <v>0</v>
      </c>
      <c r="M115" s="77">
        <f t="shared" si="246"/>
        <v>0.94609092479441481</v>
      </c>
      <c r="N115" s="39" t="str">
        <f t="shared" si="197"/>
        <v>OK</v>
      </c>
      <c r="Q115" s="28">
        <f t="shared" si="198"/>
        <v>5.4100615738673604E-6</v>
      </c>
      <c r="R115" s="28">
        <f t="shared" si="199"/>
        <v>3.5105452317759008E-6</v>
      </c>
      <c r="S115" s="28">
        <f t="shared" si="200"/>
        <v>4.1552865930501002E-7</v>
      </c>
      <c r="T115" s="28">
        <f t="shared" si="201"/>
        <v>7.6479192172740909E-8</v>
      </c>
      <c r="U115" s="28">
        <f t="shared" si="202"/>
        <v>3.2975355930320402E-4</v>
      </c>
      <c r="V115" s="28">
        <f t="shared" si="203"/>
        <v>2.3897543141113516E-4</v>
      </c>
      <c r="W115" s="28">
        <f t="shared" si="204"/>
        <v>1.5104560141247484E-5</v>
      </c>
      <c r="X115" s="28">
        <f t="shared" si="205"/>
        <v>8.5413652957675009E-7</v>
      </c>
      <c r="Y115" s="28">
        <f t="shared" si="206"/>
        <v>0</v>
      </c>
      <c r="Z115" s="28">
        <f t="shared" si="207"/>
        <v>5.8747001161772294E-3</v>
      </c>
      <c r="AA115" s="28">
        <f t="shared" si="181"/>
        <v>6.468800418219514E-3</v>
      </c>
      <c r="AC115" s="30">
        <f t="shared" si="208"/>
        <v>1.9873996920782041E-3</v>
      </c>
      <c r="AD115" s="30">
        <f t="shared" si="209"/>
        <v>3.7338886330738415E-3</v>
      </c>
      <c r="AE115" s="30">
        <f t="shared" si="210"/>
        <v>4.6083738236821986E-3</v>
      </c>
      <c r="AF115" s="30">
        <f t="shared" si="211"/>
        <v>1.0534234264781412E-3</v>
      </c>
      <c r="AG115" s="30">
        <f t="shared" si="212"/>
        <v>0.25428680793652364</v>
      </c>
      <c r="AH115" s="30">
        <f t="shared" si="213"/>
        <v>0.38582676012396866</v>
      </c>
      <c r="AI115" s="30">
        <f t="shared" si="214"/>
        <v>0.18612824895715024</v>
      </c>
      <c r="AJ115" s="30">
        <f t="shared" si="215"/>
        <v>1.3072073071335311E-2</v>
      </c>
      <c r="AK115" s="30">
        <f t="shared" si="216"/>
        <v>0</v>
      </c>
      <c r="AL115" s="30">
        <f t="shared" si="217"/>
        <v>17.502682108696675</v>
      </c>
      <c r="AM115" s="30">
        <f t="shared" si="182"/>
        <v>18.353379084360967</v>
      </c>
      <c r="AO115" s="26">
        <v>102</v>
      </c>
      <c r="AP115" s="28">
        <f t="shared" si="183"/>
        <v>3.9226410344513578E-4</v>
      </c>
      <c r="AQ115" s="28">
        <f t="shared" si="184"/>
        <v>3.0343605405060018E-4</v>
      </c>
      <c r="AR115" s="28">
        <f t="shared" si="185"/>
        <v>4.1628825825084194E-5</v>
      </c>
      <c r="AS115" s="28">
        <f t="shared" si="186"/>
        <v>9.5158904244192862E-6</v>
      </c>
      <c r="AT115" s="28">
        <f t="shared" si="187"/>
        <v>2.7038423807255588E-2</v>
      </c>
      <c r="AU115" s="28">
        <f t="shared" si="188"/>
        <v>2.3359383848393225E-2</v>
      </c>
      <c r="AV115" s="28">
        <f t="shared" si="189"/>
        <v>1.7112946226828761E-3</v>
      </c>
      <c r="AW115" s="28">
        <f t="shared" si="190"/>
        <v>1.2018685223565244E-4</v>
      </c>
      <c r="AX115" s="28">
        <f t="shared" si="191"/>
        <v>0</v>
      </c>
      <c r="AY115" s="28">
        <f t="shared" si="192"/>
        <v>0.94702386599568855</v>
      </c>
      <c r="AZ115" s="39" t="str">
        <f t="shared" si="218"/>
        <v>OK</v>
      </c>
      <c r="BC115" s="28">
        <f t="shared" si="219"/>
        <v>5.224818243013238E-6</v>
      </c>
      <c r="BD115" s="28">
        <f t="shared" si="220"/>
        <v>3.3903423315003397E-6</v>
      </c>
      <c r="BE115" s="28">
        <f t="shared" si="221"/>
        <v>4.0130074121867608E-7</v>
      </c>
      <c r="BF115" s="28">
        <f t="shared" si="222"/>
        <v>7.3860504731632242E-8</v>
      </c>
      <c r="BG115" s="28">
        <f t="shared" si="223"/>
        <v>3.2412796342250118E-4</v>
      </c>
      <c r="BH115" s="28">
        <f t="shared" si="224"/>
        <v>2.3489851043603956E-4</v>
      </c>
      <c r="BI115" s="28">
        <f t="shared" si="225"/>
        <v>1.4847149978972664E-5</v>
      </c>
      <c r="BJ115" s="28">
        <f t="shared" si="226"/>
        <v>8.3958043389258653E-7</v>
      </c>
      <c r="BK115" s="28">
        <f t="shared" si="227"/>
        <v>0</v>
      </c>
      <c r="BL115" s="28">
        <f t="shared" si="228"/>
        <v>5.8804931638007443E-3</v>
      </c>
      <c r="BM115" s="28">
        <f t="shared" si="193"/>
        <v>6.464296689892614E-3</v>
      </c>
      <c r="BO115" s="30">
        <f t="shared" si="229"/>
        <v>1.9193500897451477E-3</v>
      </c>
      <c r="BP115" s="30">
        <f t="shared" si="230"/>
        <v>3.6060383382139805E-3</v>
      </c>
      <c r="BQ115" s="30">
        <f t="shared" si="231"/>
        <v>4.4505806996550362E-3</v>
      </c>
      <c r="BR115" s="30">
        <f t="shared" si="232"/>
        <v>1.0173536587580894E-3</v>
      </c>
      <c r="BS115" s="30">
        <f t="shared" si="233"/>
        <v>0.24994867487052255</v>
      </c>
      <c r="BT115" s="30">
        <f t="shared" si="234"/>
        <v>0.379244555410228</v>
      </c>
      <c r="BU115" s="30">
        <f t="shared" si="235"/>
        <v>0.1829562729234257</v>
      </c>
      <c r="BV115" s="30">
        <f t="shared" si="236"/>
        <v>1.2849300318001576E-2</v>
      </c>
      <c r="BW115" s="30">
        <f t="shared" si="237"/>
        <v>0</v>
      </c>
      <c r="BX115" s="30">
        <f t="shared" si="238"/>
        <v>17.519941520920238</v>
      </c>
      <c r="BY115" s="30">
        <f t="shared" si="194"/>
        <v>18.355933647228788</v>
      </c>
    </row>
    <row r="116" spans="3:77" ht="15" customHeight="1" x14ac:dyDescent="0.25">
      <c r="C116" s="26">
        <v>103</v>
      </c>
      <c r="D116" s="77">
        <f t="shared" si="195"/>
        <v>3.7835657485428933E-4</v>
      </c>
      <c r="E116" s="77">
        <f t="shared" si="196"/>
        <v>2.926778797487995E-4</v>
      </c>
      <c r="F116" s="78">
        <f t="shared" si="239"/>
        <v>4.0152896520615725E-5</v>
      </c>
      <c r="G116" s="78">
        <f t="shared" si="240"/>
        <v>9.1785092646785683E-6</v>
      </c>
      <c r="H116" s="77">
        <f t="shared" si="241"/>
        <v>2.6569142342044511E-2</v>
      </c>
      <c r="I116" s="77">
        <f t="shared" si="242"/>
        <v>2.2953956151980672E-2</v>
      </c>
      <c r="J116" s="78">
        <f t="shared" si="243"/>
        <v>1.6816253173179616E-3</v>
      </c>
      <c r="K116" s="78">
        <f t="shared" si="244"/>
        <v>1.181031313073198E-4</v>
      </c>
      <c r="L116" s="77">
        <f t="shared" si="245"/>
        <v>0</v>
      </c>
      <c r="M116" s="77">
        <f t="shared" si="246"/>
        <v>0.94795680719696229</v>
      </c>
      <c r="N116" s="39" t="str">
        <f t="shared" si="197"/>
        <v>OK</v>
      </c>
      <c r="Q116" s="28">
        <f t="shared" si="198"/>
        <v>5.0395749121591165E-6</v>
      </c>
      <c r="R116" s="28">
        <f t="shared" si="199"/>
        <v>3.2701394312247791E-6</v>
      </c>
      <c r="S116" s="28">
        <f t="shared" si="200"/>
        <v>3.8707282313234208E-7</v>
      </c>
      <c r="T116" s="28">
        <f t="shared" si="201"/>
        <v>7.1241817290523587E-8</v>
      </c>
      <c r="U116" s="28">
        <f t="shared" si="202"/>
        <v>3.1850236754179845E-4</v>
      </c>
      <c r="V116" s="28">
        <f t="shared" si="203"/>
        <v>2.3082158946094398E-4</v>
      </c>
      <c r="W116" s="28">
        <f t="shared" si="204"/>
        <v>1.4589739816697845E-5</v>
      </c>
      <c r="X116" s="28">
        <f t="shared" si="205"/>
        <v>8.2502433820842296E-7</v>
      </c>
      <c r="Y116" s="28">
        <f t="shared" si="206"/>
        <v>0</v>
      </c>
      <c r="Z116" s="28">
        <f t="shared" si="207"/>
        <v>5.8862862114242593E-3</v>
      </c>
      <c r="AA116" s="28">
        <f t="shared" si="181"/>
        <v>6.4597929615657149E-3</v>
      </c>
      <c r="AC116" s="30">
        <f t="shared" si="208"/>
        <v>1.8513004874120913E-3</v>
      </c>
      <c r="AD116" s="30">
        <f t="shared" si="209"/>
        <v>3.4781880433541208E-3</v>
      </c>
      <c r="AE116" s="30">
        <f t="shared" si="210"/>
        <v>4.2927875756278737E-3</v>
      </c>
      <c r="AF116" s="30">
        <f t="shared" si="211"/>
        <v>9.8128389103803795E-4</v>
      </c>
      <c r="AG116" s="30">
        <f t="shared" si="212"/>
        <v>0.24561054180452149</v>
      </c>
      <c r="AH116" s="30">
        <f t="shared" si="213"/>
        <v>0.37266235069648734</v>
      </c>
      <c r="AI116" s="30">
        <f t="shared" si="214"/>
        <v>0.17978429688970116</v>
      </c>
      <c r="AJ116" s="30">
        <f t="shared" si="215"/>
        <v>1.2626527564667839E-2</v>
      </c>
      <c r="AK116" s="30">
        <f t="shared" si="216"/>
        <v>0</v>
      </c>
      <c r="AL116" s="30">
        <f t="shared" si="217"/>
        <v>17.537200933143801</v>
      </c>
      <c r="AM116" s="30">
        <f t="shared" si="182"/>
        <v>18.35848821009661</v>
      </c>
      <c r="AO116" s="26">
        <v>103</v>
      </c>
      <c r="AP116" s="28">
        <f t="shared" si="183"/>
        <v>3.654014483331575E-4</v>
      </c>
      <c r="AQ116" s="28">
        <f t="shared" si="184"/>
        <v>2.8265643644880521E-4</v>
      </c>
      <c r="AR116" s="28">
        <f t="shared" si="185"/>
        <v>3.8778040394975979E-5</v>
      </c>
      <c r="AS116" s="28">
        <f t="shared" si="186"/>
        <v>8.8642323187973311E-6</v>
      </c>
      <c r="AT116" s="28">
        <f t="shared" si="187"/>
        <v>2.6115409034862577E-2</v>
      </c>
      <c r="AU116" s="28">
        <f t="shared" si="188"/>
        <v>2.2561961020799264E-2</v>
      </c>
      <c r="AV116" s="28">
        <f t="shared" si="189"/>
        <v>1.6529367885937242E-3</v>
      </c>
      <c r="AW116" s="28">
        <f t="shared" si="190"/>
        <v>1.1608829183027368E-4</v>
      </c>
      <c r="AX116" s="28">
        <f t="shared" si="191"/>
        <v>0</v>
      </c>
      <c r="AY116" s="28">
        <f t="shared" si="192"/>
        <v>0.94885790470641962</v>
      </c>
      <c r="AZ116" s="39" t="str">
        <f t="shared" si="218"/>
        <v>OK</v>
      </c>
      <c r="BC116" s="28">
        <f t="shared" si="219"/>
        <v>4.8670172378940754E-6</v>
      </c>
      <c r="BD116" s="28">
        <f t="shared" si="220"/>
        <v>3.1581681509858286E-6</v>
      </c>
      <c r="BE116" s="28">
        <f t="shared" si="221"/>
        <v>3.7381924772268419E-7</v>
      </c>
      <c r="BF116" s="28">
        <f t="shared" si="222"/>
        <v>6.8802460297851973E-8</v>
      </c>
      <c r="BG116" s="28">
        <f t="shared" si="223"/>
        <v>3.1306315799903018E-4</v>
      </c>
      <c r="BH116" s="28">
        <f t="shared" si="224"/>
        <v>2.2687974437588941E-4</v>
      </c>
      <c r="BI116" s="28">
        <f t="shared" si="225"/>
        <v>1.434083884839056E-5</v>
      </c>
      <c r="BJ116" s="28">
        <f t="shared" si="226"/>
        <v>8.1094942260080308E-7</v>
      </c>
      <c r="BK116" s="28">
        <f t="shared" si="227"/>
        <v>0</v>
      </c>
      <c r="BL116" s="28">
        <f t="shared" si="228"/>
        <v>5.8918815273762077E-3</v>
      </c>
      <c r="BM116" s="28">
        <f t="shared" si="193"/>
        <v>6.4554440251190191E-3</v>
      </c>
      <c r="BO116" s="30">
        <f t="shared" si="229"/>
        <v>1.7879109928531738E-3</v>
      </c>
      <c r="BP116" s="30">
        <f t="shared" si="230"/>
        <v>3.3590930700916791E-3</v>
      </c>
      <c r="BQ116" s="30">
        <f t="shared" si="231"/>
        <v>4.1458002893833583E-3</v>
      </c>
      <c r="BR116" s="30">
        <f t="shared" si="232"/>
        <v>9.4768421864846149E-4</v>
      </c>
      <c r="BS116" s="30">
        <f t="shared" si="233"/>
        <v>0.2414161390655456</v>
      </c>
      <c r="BT116" s="30">
        <f t="shared" si="234"/>
        <v>0.36629822653068267</v>
      </c>
      <c r="BU116" s="30">
        <f t="shared" si="235"/>
        <v>0.17671717669808015</v>
      </c>
      <c r="BV116" s="30">
        <f t="shared" si="236"/>
        <v>1.2411118998326745E-2</v>
      </c>
      <c r="BW116" s="30">
        <f t="shared" si="237"/>
        <v>0</v>
      </c>
      <c r="BX116" s="30">
        <f t="shared" si="238"/>
        <v>17.553871237068762</v>
      </c>
      <c r="BY116" s="30">
        <f t="shared" si="194"/>
        <v>18.360954386932374</v>
      </c>
    </row>
    <row r="117" spans="3:77" ht="15" customHeight="1" x14ac:dyDescent="0.25">
      <c r="C117" s="26">
        <v>104</v>
      </c>
      <c r="D117" s="77">
        <f t="shared" si="195"/>
        <v>3.5244632181202562E-4</v>
      </c>
      <c r="E117" s="77">
        <f t="shared" si="196"/>
        <v>2.7263499314881092E-4</v>
      </c>
      <c r="F117" s="35">
        <f t="shared" si="239"/>
        <v>3.7403184269336241E-5</v>
      </c>
      <c r="G117" s="35">
        <f t="shared" si="240"/>
        <v>8.5499553729160939E-6</v>
      </c>
      <c r="H117" s="28">
        <f t="shared" si="241"/>
        <v>2.5661675727680643E-2</v>
      </c>
      <c r="I117" s="28">
        <f t="shared" si="242"/>
        <v>2.2169965889617855E-2</v>
      </c>
      <c r="J117" s="35">
        <f t="shared" si="243"/>
        <v>1.6242482598694868E-3</v>
      </c>
      <c r="K117" s="35">
        <f t="shared" si="244"/>
        <v>1.1407345235322758E-4</v>
      </c>
      <c r="L117" s="28">
        <f t="shared" si="245"/>
        <v>0</v>
      </c>
      <c r="M117" s="28">
        <f t="shared" si="246"/>
        <v>0.94975900221587684</v>
      </c>
      <c r="N117" s="39" t="str">
        <f t="shared" si="197"/>
        <v>OK</v>
      </c>
      <c r="Q117" s="28">
        <f t="shared" si="198"/>
        <v>4.6944595636290326E-6</v>
      </c>
      <c r="R117" s="28">
        <f t="shared" si="199"/>
        <v>3.0461968707468781E-6</v>
      </c>
      <c r="S117" s="28">
        <f t="shared" si="200"/>
        <v>3.605656723130264E-7</v>
      </c>
      <c r="T117" s="28">
        <f t="shared" si="201"/>
        <v>6.6363103305180359E-8</v>
      </c>
      <c r="U117" s="28">
        <f t="shared" si="202"/>
        <v>3.0762394845626197E-4</v>
      </c>
      <c r="V117" s="28">
        <f t="shared" si="203"/>
        <v>2.2293789929083479E-4</v>
      </c>
      <c r="W117" s="28">
        <f t="shared" si="204"/>
        <v>1.4091937880083276E-5</v>
      </c>
      <c r="X117" s="28">
        <f t="shared" si="205"/>
        <v>7.968745069931833E-7</v>
      </c>
      <c r="Y117" s="28">
        <f t="shared" si="206"/>
        <v>0</v>
      </c>
      <c r="Z117" s="28">
        <f t="shared" si="207"/>
        <v>5.8974768433281552E-3</v>
      </c>
      <c r="AA117" s="28">
        <f t="shared" si="181"/>
        <v>6.4510950886723225E-3</v>
      </c>
      <c r="AC117" s="30">
        <f t="shared" si="208"/>
        <v>1.7245214982942558E-3</v>
      </c>
      <c r="AD117" s="30">
        <f t="shared" si="209"/>
        <v>3.2399980968292373E-3</v>
      </c>
      <c r="AE117" s="30">
        <f t="shared" si="210"/>
        <v>3.9988130031388429E-3</v>
      </c>
      <c r="AF117" s="30">
        <f t="shared" si="211"/>
        <v>9.1408454625888514E-4</v>
      </c>
      <c r="AG117" s="30">
        <f t="shared" si="212"/>
        <v>0.23722173632656968</v>
      </c>
      <c r="AH117" s="30">
        <f t="shared" si="213"/>
        <v>0.35993410236487794</v>
      </c>
      <c r="AI117" s="30">
        <f t="shared" si="214"/>
        <v>0.17365005650645915</v>
      </c>
      <c r="AJ117" s="30">
        <f t="shared" si="215"/>
        <v>1.2195710431985652E-2</v>
      </c>
      <c r="AK117" s="30">
        <f t="shared" si="216"/>
        <v>0</v>
      </c>
      <c r="AL117" s="30">
        <f t="shared" si="217"/>
        <v>17.570541540993723</v>
      </c>
      <c r="AM117" s="30">
        <f t="shared" si="182"/>
        <v>18.363420563768138</v>
      </c>
      <c r="AO117" s="26">
        <v>104</v>
      </c>
      <c r="AP117" s="29">
        <f t="shared" ref="AP117:AU117" si="247">D117</f>
        <v>3.5244632181202562E-4</v>
      </c>
      <c r="AQ117" s="29">
        <f t="shared" si="247"/>
        <v>2.7263499314881092E-4</v>
      </c>
      <c r="AR117" s="29">
        <f t="shared" si="247"/>
        <v>3.7403184269336241E-5</v>
      </c>
      <c r="AS117" s="29">
        <f t="shared" si="247"/>
        <v>8.5499553729160939E-6</v>
      </c>
      <c r="AT117" s="29">
        <f t="shared" si="247"/>
        <v>2.5661675727680643E-2</v>
      </c>
      <c r="AU117" s="29">
        <f t="shared" si="247"/>
        <v>2.2169965889617855E-2</v>
      </c>
      <c r="AV117" s="29">
        <f t="shared" ref="AV117:AW117" si="248">J117</f>
        <v>1.6242482598694868E-3</v>
      </c>
      <c r="AW117" s="29">
        <f t="shared" si="248"/>
        <v>1.1407345235322758E-4</v>
      </c>
      <c r="AX117" s="29">
        <f t="shared" ref="AX117:AY117" si="249">L117</f>
        <v>0</v>
      </c>
      <c r="AY117" s="29">
        <f t="shared" si="249"/>
        <v>0.94975900221587684</v>
      </c>
      <c r="AZ117" s="39" t="str">
        <f t="shared" si="218"/>
        <v>OK</v>
      </c>
      <c r="BC117" s="28">
        <f t="shared" si="219"/>
        <v>4.6944595636290326E-6</v>
      </c>
      <c r="BD117" s="28">
        <f t="shared" si="220"/>
        <v>3.0461968707468781E-6</v>
      </c>
      <c r="BE117" s="28">
        <f t="shared" si="221"/>
        <v>3.605656723130264E-7</v>
      </c>
      <c r="BF117" s="28">
        <f t="shared" si="222"/>
        <v>6.6363103305180359E-8</v>
      </c>
      <c r="BG117" s="28">
        <f t="shared" si="223"/>
        <v>3.0762394845626197E-4</v>
      </c>
      <c r="BH117" s="28">
        <f t="shared" si="224"/>
        <v>2.2293789929083479E-4</v>
      </c>
      <c r="BI117" s="28">
        <f t="shared" si="225"/>
        <v>1.4091937880083276E-5</v>
      </c>
      <c r="BJ117" s="28">
        <f t="shared" si="226"/>
        <v>7.968745069931833E-7</v>
      </c>
      <c r="BK117" s="28">
        <f t="shared" si="227"/>
        <v>0</v>
      </c>
      <c r="BL117" s="28">
        <f t="shared" si="228"/>
        <v>5.8974768433281552E-3</v>
      </c>
      <c r="BM117" s="28">
        <f t="shared" si="193"/>
        <v>6.4510950886723225E-3</v>
      </c>
      <c r="BO117" s="30">
        <f t="shared" si="229"/>
        <v>1.7245214982942558E-3</v>
      </c>
      <c r="BP117" s="30">
        <f t="shared" si="230"/>
        <v>3.2399980968292373E-3</v>
      </c>
      <c r="BQ117" s="30">
        <f t="shared" si="231"/>
        <v>3.9988130031388429E-3</v>
      </c>
      <c r="BR117" s="30">
        <f t="shared" si="232"/>
        <v>9.1408454625888514E-4</v>
      </c>
      <c r="BS117" s="30">
        <f t="shared" si="233"/>
        <v>0.23722173632656968</v>
      </c>
      <c r="BT117" s="30">
        <f t="shared" si="234"/>
        <v>0.35993410236487794</v>
      </c>
      <c r="BU117" s="30">
        <f t="shared" si="235"/>
        <v>0.17365005650645915</v>
      </c>
      <c r="BV117" s="30">
        <f t="shared" si="236"/>
        <v>1.2195710431985652E-2</v>
      </c>
      <c r="BW117" s="30">
        <f t="shared" si="237"/>
        <v>0</v>
      </c>
      <c r="BX117" s="30">
        <f t="shared" si="238"/>
        <v>17.570541540993723</v>
      </c>
      <c r="BY117" s="30">
        <f t="shared" si="194"/>
        <v>18.363420563768138</v>
      </c>
    </row>
  </sheetData>
  <mergeCells count="17">
    <mergeCell ref="D11:G11"/>
    <mergeCell ref="Q11:T11"/>
    <mergeCell ref="H11:K11"/>
    <mergeCell ref="Q10:AA10"/>
    <mergeCell ref="AC10:AL10"/>
    <mergeCell ref="AC11:AF11"/>
    <mergeCell ref="U11:X11"/>
    <mergeCell ref="AG11:AJ11"/>
    <mergeCell ref="BC10:BM10"/>
    <mergeCell ref="BO10:BY10"/>
    <mergeCell ref="AO9:BY9"/>
    <mergeCell ref="AP11:AS11"/>
    <mergeCell ref="BC11:BF11"/>
    <mergeCell ref="BO11:BR11"/>
    <mergeCell ref="BG11:BJ11"/>
    <mergeCell ref="AT11:AW11"/>
    <mergeCell ref="BS11:BV11"/>
  </mergeCell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1:BY117"/>
  <sheetViews>
    <sheetView zoomScale="90" zoomScaleNormal="90" workbookViewId="0">
      <pane ySplit="3" topLeftCell="A4" activePane="bottomLeft" state="frozen"/>
      <selection pane="bottomLeft"/>
    </sheetView>
  </sheetViews>
  <sheetFormatPr defaultRowHeight="15" customHeight="1" x14ac:dyDescent="0.25"/>
  <cols>
    <col min="1" max="2" width="9.140625" style="1"/>
    <col min="3" max="3" width="11.42578125" style="1" customWidth="1"/>
    <col min="4" max="4" width="13.5703125" style="1" customWidth="1"/>
    <col min="5" max="5" width="13.7109375" style="1" bestFit="1" customWidth="1"/>
    <col min="6" max="6" width="16" style="1" bestFit="1" customWidth="1"/>
    <col min="7" max="7" width="17.85546875" style="1" bestFit="1" customWidth="1"/>
    <col min="8" max="8" width="11" style="1" customWidth="1"/>
    <col min="9" max="9" width="13.7109375" style="1" bestFit="1" customWidth="1"/>
    <col min="10" max="10" width="16" style="1" bestFit="1" customWidth="1"/>
    <col min="11" max="11" width="17.85546875" style="1" bestFit="1" customWidth="1"/>
    <col min="12" max="12" width="22" style="1" bestFit="1" customWidth="1"/>
    <col min="13" max="13" width="25.28515625" style="1" bestFit="1" customWidth="1"/>
    <col min="14" max="14" width="13.42578125" style="1" customWidth="1"/>
    <col min="15" max="15" width="23" style="1" bestFit="1" customWidth="1"/>
    <col min="16" max="16" width="6.42578125" style="1" customWidth="1"/>
    <col min="17" max="17" width="17.5703125" style="1" customWidth="1"/>
    <col min="18" max="18" width="16.85546875" style="1" bestFit="1" customWidth="1"/>
    <col min="19" max="24" width="16.85546875" style="1" customWidth="1"/>
    <col min="25" max="25" width="22" style="1" bestFit="1" customWidth="1"/>
    <col min="26" max="26" width="28.42578125" style="1" bestFit="1" customWidth="1"/>
    <col min="27" max="27" width="13" style="1" customWidth="1"/>
    <col min="28" max="28" width="9.140625" style="1"/>
    <col min="29" max="29" width="14" style="1" bestFit="1" customWidth="1"/>
    <col min="30" max="30" width="16.85546875" style="1" bestFit="1" customWidth="1"/>
    <col min="31" max="36" width="16.85546875" style="1" customWidth="1"/>
    <col min="37" max="37" width="22" style="1" bestFit="1" customWidth="1"/>
    <col min="38" max="38" width="25.28515625" style="1" bestFit="1" customWidth="1"/>
    <col min="39" max="40" width="9.140625" style="1"/>
    <col min="41" max="41" width="12.42578125" style="1" customWidth="1"/>
    <col min="42" max="42" width="14.140625" style="1" customWidth="1"/>
    <col min="43" max="43" width="13.7109375" style="1" bestFit="1" customWidth="1"/>
    <col min="44" max="44" width="16" style="1" bestFit="1" customWidth="1"/>
    <col min="45" max="45" width="17.85546875" style="1" bestFit="1" customWidth="1"/>
    <col min="46" max="46" width="8.42578125" style="1" bestFit="1" customWidth="1"/>
    <col min="47" max="47" width="13.7109375" style="1" bestFit="1" customWidth="1"/>
    <col min="48" max="48" width="16" style="1" bestFit="1" customWidth="1"/>
    <col min="49" max="49" width="17.85546875" style="1" bestFit="1" customWidth="1"/>
    <col min="50" max="50" width="22" style="1" bestFit="1" customWidth="1"/>
    <col min="51" max="51" width="25.28515625" style="1" bestFit="1" customWidth="1"/>
    <col min="52" max="54" width="8.7109375" style="1" customWidth="1"/>
    <col min="55" max="55" width="14" style="1" bestFit="1" customWidth="1"/>
    <col min="56" max="56" width="16.85546875" style="1" bestFit="1" customWidth="1"/>
    <col min="57" max="57" width="16.85546875" style="1" customWidth="1"/>
    <col min="58" max="58" width="17.85546875" style="1" bestFit="1" customWidth="1"/>
    <col min="59" max="61" width="16.85546875" style="1" customWidth="1"/>
    <col min="62" max="62" width="17.85546875" style="1" bestFit="1" customWidth="1"/>
    <col min="63" max="63" width="22" style="1" bestFit="1" customWidth="1"/>
    <col min="64" max="64" width="25.28515625" style="1" bestFit="1" customWidth="1"/>
    <col min="65" max="65" width="10.85546875" style="1" customWidth="1"/>
    <col min="66" max="66" width="9.140625" style="1"/>
    <col min="67" max="67" width="8.42578125" style="1" bestFit="1" customWidth="1"/>
    <col min="68" max="68" width="13.7109375" style="1" bestFit="1" customWidth="1"/>
    <col min="69" max="69" width="16" style="1" bestFit="1" customWidth="1"/>
    <col min="70" max="70" width="17.85546875" style="1" bestFit="1" customWidth="1"/>
    <col min="71" max="71" width="8.42578125" style="1" bestFit="1" customWidth="1"/>
    <col min="72" max="72" width="13.7109375" style="1" bestFit="1" customWidth="1"/>
    <col min="73" max="73" width="16" style="1" bestFit="1" customWidth="1"/>
    <col min="74" max="74" width="17.85546875" style="1" bestFit="1" customWidth="1"/>
    <col min="75" max="75" width="22" style="1" bestFit="1" customWidth="1"/>
    <col min="76" max="76" width="25.28515625" style="1" bestFit="1" customWidth="1"/>
    <col min="77" max="77" width="9.140625" style="1" bestFit="1" customWidth="1"/>
    <col min="78" max="16384" width="9.140625" style="1"/>
  </cols>
  <sheetData>
    <row r="1" spans="3:77" ht="54.75" customHeight="1" x14ac:dyDescent="0.25"/>
    <row r="3" spans="3:77" ht="10.5" customHeight="1" x14ac:dyDescent="0.25"/>
    <row r="5" spans="3:77" ht="21" x14ac:dyDescent="0.35">
      <c r="F5" s="167" t="s">
        <v>278</v>
      </c>
    </row>
    <row r="7" spans="3:77" ht="15" customHeight="1" x14ac:dyDescent="0.25">
      <c r="D7" s="27">
        <f t="shared" ref="D7:M7" si="0">(SUMIF($C$13:$C$117,"&lt;="&amp;cont.TimeHorizon-1,D13:D117)/cont.NumPats)*cont.CycleProp</f>
        <v>0.38862014131885148</v>
      </c>
      <c r="E7" s="27">
        <f t="shared" si="0"/>
        <v>0.1774402117322274</v>
      </c>
      <c r="F7" s="27">
        <f t="shared" si="0"/>
        <v>1.2872152746030926E-2</v>
      </c>
      <c r="G7" s="27">
        <f t="shared" si="0"/>
        <v>9.040310765521854E-4</v>
      </c>
      <c r="H7" s="27">
        <f t="shared" si="0"/>
        <v>0.12241905494808718</v>
      </c>
      <c r="I7" s="27">
        <f t="shared" si="0"/>
        <v>0.10576184896260653</v>
      </c>
      <c r="J7" s="27">
        <f t="shared" si="0"/>
        <v>7.3156090506797337E-3</v>
      </c>
      <c r="K7" s="27">
        <f t="shared" si="0"/>
        <v>5.1378647039130015E-4</v>
      </c>
      <c r="L7" s="27">
        <f t="shared" si="0"/>
        <v>0</v>
      </c>
      <c r="M7" s="27">
        <f t="shared" si="0"/>
        <v>0.18073085021065832</v>
      </c>
      <c r="Q7" s="27">
        <f t="shared" ref="Q7:AA7" si="1">SUMIF($C$13:$C$117,"&lt;="&amp;cont.TimeHorizon-1,Q13:Q117)/cont.NumPats</f>
        <v>0.27009099821660165</v>
      </c>
      <c r="R7" s="27">
        <f t="shared" si="1"/>
        <v>0.10344764343988858</v>
      </c>
      <c r="S7" s="27">
        <f t="shared" si="1"/>
        <v>6.4746928312535562E-3</v>
      </c>
      <c r="T7" s="27">
        <f t="shared" si="1"/>
        <v>3.6613258600363518E-4</v>
      </c>
      <c r="U7" s="27">
        <f t="shared" si="1"/>
        <v>7.6573118870028489E-2</v>
      </c>
      <c r="V7" s="27">
        <f t="shared" si="1"/>
        <v>5.5493242150679634E-2</v>
      </c>
      <c r="W7" s="27">
        <f t="shared" si="1"/>
        <v>3.3117762172427154E-3</v>
      </c>
      <c r="X7" s="27">
        <f t="shared" si="1"/>
        <v>1.8727516845762896E-4</v>
      </c>
      <c r="Y7" s="27">
        <f t="shared" si="1"/>
        <v>0</v>
      </c>
      <c r="Z7" s="27">
        <f t="shared" si="1"/>
        <v>5.8556795468253313E-2</v>
      </c>
      <c r="AA7" s="27">
        <f t="shared" si="1"/>
        <v>0.57450167494840931</v>
      </c>
      <c r="AC7" s="31">
        <f t="shared" ref="AC7:AL7" si="2">SUMIF($C$13:$C$117,"&lt;="&amp;cont.TimeHorizon-1,AC13:AC117)/cont.NumPats</f>
        <v>1120.076961121172</v>
      </c>
      <c r="AD7" s="31">
        <f t="shared" si="2"/>
        <v>576.14314450034715</v>
      </c>
      <c r="AE7" s="31">
        <f t="shared" si="2"/>
        <v>71.806852046828027</v>
      </c>
      <c r="AF7" s="31">
        <f t="shared" si="2"/>
        <v>5.0431056125972367</v>
      </c>
      <c r="AG7" s="31">
        <f t="shared" si="2"/>
        <v>59.048745409597572</v>
      </c>
      <c r="AH7" s="31">
        <f t="shared" si="2"/>
        <v>89.594054507370316</v>
      </c>
      <c r="AI7" s="31">
        <f t="shared" si="2"/>
        <v>40.809868178154815</v>
      </c>
      <c r="AJ7" s="31">
        <f>SUMIF($C$13:$C$117,"&lt;="&amp;cont.TimeHorizon-1,AJ13:AJ117)/cont.NumPats</f>
        <v>2.8661397818190122</v>
      </c>
      <c r="AK7" s="31">
        <f>SUMIF($C$13:$C$117,"&lt;="&amp;cont.TimeHorizon-1,AK13:AK117)/cont.NumPats</f>
        <v>0</v>
      </c>
      <c r="AL7" s="31">
        <f t="shared" si="2"/>
        <v>174.46013517567067</v>
      </c>
      <c r="AM7" s="32"/>
      <c r="AP7" s="27">
        <f t="shared" ref="AP7:AY7" si="3">(SUMIF($C$13:$C$117,"&lt;="&amp;cont.TimeHorizon-1,AP13:AP117)/cont.NumPats)*cont.CycleProp</f>
        <v>0.38081313222611912</v>
      </c>
      <c r="AQ7" s="27">
        <f t="shared" si="3"/>
        <v>0.17829292553203585</v>
      </c>
      <c r="AR7" s="27">
        <f t="shared" si="3"/>
        <v>1.2934011679654984E-2</v>
      </c>
      <c r="AS7" s="27">
        <f t="shared" si="3"/>
        <v>9.0837552456036878E-4</v>
      </c>
      <c r="AT7" s="27">
        <f t="shared" si="3"/>
        <v>0.12378121343941212</v>
      </c>
      <c r="AU7" s="27">
        <f t="shared" si="3"/>
        <v>0.1069386624961184</v>
      </c>
      <c r="AV7" s="27">
        <f t="shared" si="3"/>
        <v>7.3997193830815039E-3</v>
      </c>
      <c r="AW7" s="27">
        <f t="shared" si="3"/>
        <v>5.1969366834416636E-4</v>
      </c>
      <c r="AX7" s="27">
        <f t="shared" si="3"/>
        <v>0</v>
      </c>
      <c r="AY7" s="27">
        <f t="shared" si="3"/>
        <v>0.18498995256675843</v>
      </c>
      <c r="AZ7" s="27"/>
      <c r="BC7" s="27">
        <f t="shared" ref="BC7:BM7" si="4">SUMIF($C$13:$C$117,"&lt;="&amp;cont.TimeHorizon-1,BC13:BC117)/cont.NumPats</f>
        <v>0.26466512689715266</v>
      </c>
      <c r="BD7" s="27">
        <f t="shared" si="4"/>
        <v>0.10394477558517685</v>
      </c>
      <c r="BE7" s="27">
        <f t="shared" si="4"/>
        <v>6.5058078748664594E-3</v>
      </c>
      <c r="BF7" s="27">
        <f t="shared" si="4"/>
        <v>3.6789208744694951E-4</v>
      </c>
      <c r="BG7" s="27">
        <f t="shared" si="4"/>
        <v>7.7425149006352265E-2</v>
      </c>
      <c r="BH7" s="27">
        <f t="shared" si="4"/>
        <v>5.6110716211713318E-2</v>
      </c>
      <c r="BI7" s="27">
        <f t="shared" si="4"/>
        <v>3.3498529647209984E-3</v>
      </c>
      <c r="BJ7" s="27">
        <f t="shared" si="4"/>
        <v>1.8942834211144866E-4</v>
      </c>
      <c r="BK7" s="27">
        <f t="shared" si="4"/>
        <v>0</v>
      </c>
      <c r="BL7" s="27">
        <f t="shared" si="4"/>
        <v>5.9936744631629756E-2</v>
      </c>
      <c r="BM7" s="27">
        <f t="shared" si="4"/>
        <v>0.57249549360117069</v>
      </c>
      <c r="BO7" s="31">
        <f t="shared" ref="BO7:BY7" si="5">SUMIF($C$13:$C$117,"&lt;="&amp;cont.TimeHorizon-1,BO13:BO117)/cont.NumPats</f>
        <v>1097.575680074963</v>
      </c>
      <c r="BP7" s="31">
        <f t="shared" si="5"/>
        <v>578.91188110849464</v>
      </c>
      <c r="BQ7" s="31">
        <f t="shared" si="5"/>
        <v>72.151929935675099</v>
      </c>
      <c r="BR7" s="31">
        <f t="shared" si="5"/>
        <v>5.0673409632416675</v>
      </c>
      <c r="BS7" s="31">
        <f t="shared" si="5"/>
        <v>59.705781603806713</v>
      </c>
      <c r="BT7" s="31">
        <f t="shared" si="5"/>
        <v>90.590968771830177</v>
      </c>
      <c r="BU7" s="31">
        <f t="shared" si="5"/>
        <v>41.279074713654168</v>
      </c>
      <c r="BV7" s="31">
        <f t="shared" si="5"/>
        <v>2.8990928781488861</v>
      </c>
      <c r="BW7" s="31">
        <f t="shared" si="5"/>
        <v>0</v>
      </c>
      <c r="BX7" s="31">
        <f t="shared" si="5"/>
        <v>178.57146189109395</v>
      </c>
      <c r="BY7" s="31">
        <f t="shared" si="5"/>
        <v>2126.7532119409088</v>
      </c>
    </row>
    <row r="9" spans="3:77" ht="15" customHeight="1" x14ac:dyDescent="0.3">
      <c r="AO9" s="221" t="s">
        <v>29</v>
      </c>
      <c r="AP9" s="222"/>
      <c r="AQ9" s="222"/>
      <c r="AR9" s="222"/>
      <c r="AS9" s="222"/>
      <c r="AT9" s="222"/>
      <c r="AU9" s="222"/>
      <c r="AV9" s="222"/>
      <c r="AW9" s="222"/>
      <c r="AX9" s="222"/>
      <c r="AY9" s="222"/>
      <c r="AZ9" s="222"/>
      <c r="BA9" s="222"/>
      <c r="BB9" s="222"/>
      <c r="BC9" s="222"/>
      <c r="BD9" s="222"/>
      <c r="BE9" s="222"/>
      <c r="BF9" s="222"/>
      <c r="BG9" s="222"/>
      <c r="BH9" s="222"/>
      <c r="BI9" s="222"/>
      <c r="BJ9" s="222"/>
      <c r="BK9" s="222"/>
      <c r="BL9" s="222"/>
      <c r="BM9" s="222"/>
      <c r="BN9" s="222"/>
      <c r="BO9" s="222"/>
      <c r="BP9" s="222"/>
      <c r="BQ9" s="222"/>
      <c r="BR9" s="222"/>
      <c r="BS9" s="222"/>
      <c r="BT9" s="222"/>
      <c r="BU9" s="222"/>
      <c r="BV9" s="222"/>
      <c r="BW9" s="222"/>
      <c r="BX9" s="222"/>
      <c r="BY9" s="223"/>
    </row>
    <row r="10" spans="3:77" ht="15" customHeight="1" x14ac:dyDescent="0.3">
      <c r="Q10" s="224" t="s">
        <v>26</v>
      </c>
      <c r="R10" s="225"/>
      <c r="S10" s="225"/>
      <c r="T10" s="225"/>
      <c r="U10" s="225"/>
      <c r="V10" s="225"/>
      <c r="W10" s="225"/>
      <c r="X10" s="225"/>
      <c r="Y10" s="225"/>
      <c r="Z10" s="225"/>
      <c r="AA10" s="226"/>
      <c r="AC10" s="224" t="s">
        <v>18</v>
      </c>
      <c r="AD10" s="225"/>
      <c r="AE10" s="225"/>
      <c r="AF10" s="225"/>
      <c r="AG10" s="225"/>
      <c r="AH10" s="225"/>
      <c r="AI10" s="225"/>
      <c r="AJ10" s="225"/>
      <c r="AK10" s="225"/>
      <c r="AL10" s="226"/>
      <c r="AO10" s="34"/>
      <c r="BC10" s="218" t="s">
        <v>26</v>
      </c>
      <c r="BD10" s="219"/>
      <c r="BE10" s="219"/>
      <c r="BF10" s="219"/>
      <c r="BG10" s="219"/>
      <c r="BH10" s="219"/>
      <c r="BI10" s="219"/>
      <c r="BJ10" s="219"/>
      <c r="BK10" s="219"/>
      <c r="BL10" s="219"/>
      <c r="BM10" s="220"/>
      <c r="BO10" s="218" t="s">
        <v>18</v>
      </c>
      <c r="BP10" s="219"/>
      <c r="BQ10" s="219"/>
      <c r="BR10" s="219"/>
      <c r="BS10" s="219"/>
      <c r="BT10" s="219"/>
      <c r="BU10" s="219"/>
      <c r="BV10" s="219"/>
      <c r="BW10" s="219"/>
      <c r="BX10" s="219"/>
      <c r="BY10" s="220"/>
    </row>
    <row r="11" spans="3:77" ht="15" customHeight="1" x14ac:dyDescent="0.25">
      <c r="D11" s="224" t="s">
        <v>24</v>
      </c>
      <c r="E11" s="225"/>
      <c r="F11" s="225"/>
      <c r="G11" s="226"/>
      <c r="H11" s="224" t="s">
        <v>34</v>
      </c>
      <c r="I11" s="225"/>
      <c r="J11" s="225"/>
      <c r="K11" s="226"/>
      <c r="L11" s="43" t="s">
        <v>35</v>
      </c>
      <c r="Q11" s="224" t="s">
        <v>24</v>
      </c>
      <c r="R11" s="225"/>
      <c r="S11" s="225"/>
      <c r="T11" s="226"/>
      <c r="U11" s="224" t="s">
        <v>34</v>
      </c>
      <c r="V11" s="225"/>
      <c r="W11" s="225"/>
      <c r="X11" s="226"/>
      <c r="Y11" s="43" t="s">
        <v>35</v>
      </c>
      <c r="AC11" s="224" t="s">
        <v>24</v>
      </c>
      <c r="AD11" s="225"/>
      <c r="AE11" s="225"/>
      <c r="AF11" s="226"/>
      <c r="AG11" s="224" t="s">
        <v>34</v>
      </c>
      <c r="AH11" s="225"/>
      <c r="AI11" s="225"/>
      <c r="AJ11" s="226"/>
      <c r="AK11" s="43" t="s">
        <v>35</v>
      </c>
      <c r="AP11" s="224" t="s">
        <v>24</v>
      </c>
      <c r="AQ11" s="225"/>
      <c r="AR11" s="225"/>
      <c r="AS11" s="226"/>
      <c r="AT11" s="224" t="s">
        <v>34</v>
      </c>
      <c r="AU11" s="225"/>
      <c r="AV11" s="225"/>
      <c r="AW11" s="226"/>
      <c r="AX11" s="43" t="s">
        <v>35</v>
      </c>
      <c r="BC11" s="224" t="s">
        <v>24</v>
      </c>
      <c r="BD11" s="225"/>
      <c r="BE11" s="225"/>
      <c r="BF11" s="226"/>
      <c r="BG11" s="224" t="s">
        <v>34</v>
      </c>
      <c r="BH11" s="225"/>
      <c r="BI11" s="225"/>
      <c r="BJ11" s="226"/>
      <c r="BK11" s="43" t="s">
        <v>35</v>
      </c>
      <c r="BO11" s="224" t="s">
        <v>24</v>
      </c>
      <c r="BP11" s="225"/>
      <c r="BQ11" s="225"/>
      <c r="BR11" s="226"/>
      <c r="BS11" s="224" t="s">
        <v>34</v>
      </c>
      <c r="BT11" s="225"/>
      <c r="BU11" s="225"/>
      <c r="BV11" s="226"/>
      <c r="BW11" s="43" t="s">
        <v>35</v>
      </c>
    </row>
    <row r="12" spans="3:77" ht="15" customHeight="1" x14ac:dyDescent="0.25">
      <c r="C12" s="43" t="s">
        <v>23</v>
      </c>
      <c r="D12" s="43" t="s">
        <v>64</v>
      </c>
      <c r="E12" s="43" t="s">
        <v>65</v>
      </c>
      <c r="F12" s="43" t="s">
        <v>37</v>
      </c>
      <c r="G12" s="43" t="s">
        <v>62</v>
      </c>
      <c r="H12" s="43" t="s">
        <v>64</v>
      </c>
      <c r="I12" s="43" t="s">
        <v>65</v>
      </c>
      <c r="J12" s="43" t="s">
        <v>37</v>
      </c>
      <c r="K12" s="43" t="s">
        <v>62</v>
      </c>
      <c r="L12" s="43" t="s">
        <v>42</v>
      </c>
      <c r="M12" s="43" t="s">
        <v>63</v>
      </c>
      <c r="N12" s="43" t="s">
        <v>25</v>
      </c>
      <c r="Q12" s="43" t="s">
        <v>64</v>
      </c>
      <c r="R12" s="43" t="s">
        <v>65</v>
      </c>
      <c r="S12" s="43" t="s">
        <v>37</v>
      </c>
      <c r="T12" s="43" t="s">
        <v>62</v>
      </c>
      <c r="U12" s="43" t="s">
        <v>64</v>
      </c>
      <c r="V12" s="43" t="s">
        <v>65</v>
      </c>
      <c r="W12" s="43" t="s">
        <v>37</v>
      </c>
      <c r="X12" s="43" t="s">
        <v>62</v>
      </c>
      <c r="Y12" s="43" t="s">
        <v>42</v>
      </c>
      <c r="Z12" s="43" t="s">
        <v>63</v>
      </c>
      <c r="AA12" s="43" t="s">
        <v>27</v>
      </c>
      <c r="AC12" s="43" t="s">
        <v>64</v>
      </c>
      <c r="AD12" s="43" t="s">
        <v>65</v>
      </c>
      <c r="AE12" s="43" t="s">
        <v>37</v>
      </c>
      <c r="AF12" s="43" t="s">
        <v>62</v>
      </c>
      <c r="AG12" s="43" t="s">
        <v>64</v>
      </c>
      <c r="AH12" s="43" t="s">
        <v>65</v>
      </c>
      <c r="AI12" s="43" t="s">
        <v>37</v>
      </c>
      <c r="AJ12" s="43" t="s">
        <v>62</v>
      </c>
      <c r="AK12" s="43" t="s">
        <v>42</v>
      </c>
      <c r="AL12" s="43" t="s">
        <v>63</v>
      </c>
      <c r="AM12" s="43" t="s">
        <v>27</v>
      </c>
      <c r="AO12" s="43" t="s">
        <v>23</v>
      </c>
      <c r="AP12" s="43" t="s">
        <v>64</v>
      </c>
      <c r="AQ12" s="43" t="s">
        <v>65</v>
      </c>
      <c r="AR12" s="43" t="s">
        <v>37</v>
      </c>
      <c r="AS12" s="43" t="s">
        <v>62</v>
      </c>
      <c r="AT12" s="43" t="s">
        <v>64</v>
      </c>
      <c r="AU12" s="43" t="s">
        <v>65</v>
      </c>
      <c r="AV12" s="43" t="s">
        <v>37</v>
      </c>
      <c r="AW12" s="43" t="s">
        <v>62</v>
      </c>
      <c r="AX12" s="43" t="s">
        <v>42</v>
      </c>
      <c r="AY12" s="43" t="s">
        <v>63</v>
      </c>
      <c r="AZ12" s="43" t="s">
        <v>25</v>
      </c>
      <c r="BC12" s="43" t="s">
        <v>64</v>
      </c>
      <c r="BD12" s="43" t="s">
        <v>65</v>
      </c>
      <c r="BE12" s="43" t="s">
        <v>37</v>
      </c>
      <c r="BF12" s="43" t="s">
        <v>62</v>
      </c>
      <c r="BG12" s="43" t="s">
        <v>64</v>
      </c>
      <c r="BH12" s="43" t="s">
        <v>65</v>
      </c>
      <c r="BI12" s="43" t="s">
        <v>37</v>
      </c>
      <c r="BJ12" s="43" t="s">
        <v>62</v>
      </c>
      <c r="BK12" s="43" t="s">
        <v>42</v>
      </c>
      <c r="BL12" s="43" t="s">
        <v>63</v>
      </c>
      <c r="BM12" s="43" t="s">
        <v>27</v>
      </c>
      <c r="BO12" s="43" t="s">
        <v>64</v>
      </c>
      <c r="BP12" s="43" t="s">
        <v>65</v>
      </c>
      <c r="BQ12" s="43" t="s">
        <v>37</v>
      </c>
      <c r="BR12" s="43" t="s">
        <v>62</v>
      </c>
      <c r="BS12" s="43" t="s">
        <v>64</v>
      </c>
      <c r="BT12" s="43" t="s">
        <v>65</v>
      </c>
      <c r="BU12" s="43" t="s">
        <v>37</v>
      </c>
      <c r="BV12" s="43" t="s">
        <v>62</v>
      </c>
      <c r="BW12" s="43" t="s">
        <v>42</v>
      </c>
      <c r="BX12" s="43" t="s">
        <v>63</v>
      </c>
      <c r="BY12" s="43" t="s">
        <v>27</v>
      </c>
    </row>
    <row r="13" spans="3:77" ht="15" customHeight="1" x14ac:dyDescent="0.25">
      <c r="C13" s="25">
        <v>0</v>
      </c>
      <c r="D13" s="29">
        <v>1</v>
      </c>
      <c r="E13" s="29">
        <v>0</v>
      </c>
      <c r="F13" s="74">
        <f>0</f>
        <v>0</v>
      </c>
      <c r="G13" s="74">
        <f>0</f>
        <v>0</v>
      </c>
      <c r="H13" s="74">
        <f>0</f>
        <v>0</v>
      </c>
      <c r="I13" s="74">
        <f>0</f>
        <v>0</v>
      </c>
      <c r="J13" s="74">
        <f>0</f>
        <v>0</v>
      </c>
      <c r="K13" s="74">
        <f>0</f>
        <v>0</v>
      </c>
      <c r="L13" s="74">
        <f>0</f>
        <v>0</v>
      </c>
      <c r="M13" s="74">
        <f>0</f>
        <v>0</v>
      </c>
      <c r="N13" s="38" t="str">
        <f t="shared" ref="N13:N44" si="6">IF(AND(SUM(D13:M13)-p_num_pats&lt;0.0000000001,SUM(D13:M13)-p_num_pats&gt;-0.0000000001),"OK","ERROR")</f>
        <v>OK</v>
      </c>
      <c r="O13" s="37"/>
      <c r="Q13" s="28">
        <f t="shared" ref="Q13:Q44" si="7">D13*p_u_on1LTx_Tx2_noAE*cont.CycleProp</f>
        <v>1.3319644079397671E-2</v>
      </c>
      <c r="R13" s="28">
        <f t="shared" ref="R13:R44" si="8">E13*p_u_on1LTx_Tx2_AE*cont.CycleProp</f>
        <v>0</v>
      </c>
      <c r="S13" s="28">
        <f t="shared" ref="S13:S76" si="9">F13*p_u_withdrawn1L_AE*cont.CycleProp</f>
        <v>0</v>
      </c>
      <c r="T13" s="28">
        <f t="shared" ref="T13:T76" si="10">G13*p_u_withdrawn1L_other*cont.CycleProp</f>
        <v>0</v>
      </c>
      <c r="U13" s="28">
        <f t="shared" ref="U13:U76" si="11">H13*p_u_on2LTx_noAE*cont.CycleProp</f>
        <v>0</v>
      </c>
      <c r="V13" s="28">
        <f t="shared" ref="V13:V76" si="12">I13*p_u_on2LTx_AE*cont.CycleProp</f>
        <v>0</v>
      </c>
      <c r="W13" s="28">
        <f t="shared" ref="W13:W76" si="13">J13*p_u_withdrawn2L_AE*cont.CycleProp</f>
        <v>0</v>
      </c>
      <c r="X13" s="28">
        <f t="shared" ref="X13:X76" si="14">K13*p_u_withdrawn2L_other*cont.CycleProp</f>
        <v>0</v>
      </c>
      <c r="Y13" s="28">
        <f t="shared" ref="Y13:Y76" si="15">L13*p_u_3L*cont.CycleProp</f>
        <v>0</v>
      </c>
      <c r="Z13" s="28">
        <f t="shared" ref="Z13:Z76" si="16">M13*p_u_discontinuation*cont.CycleProp</f>
        <v>0</v>
      </c>
      <c r="AA13" s="28">
        <f>SUM(Q13:Z13)</f>
        <v>1.3319644079397671E-2</v>
      </c>
      <c r="AC13" s="30">
        <f>D13*(p_c_cycle_tx_tx2+p_c_cycle_comed_tx2)</f>
        <v>55.237037006701421</v>
      </c>
      <c r="AD13" s="30">
        <f>E13*(p_c_cycle_tx_tx2+p_c_cycle_comed_tx2+p_c_cycle_ae)</f>
        <v>0</v>
      </c>
      <c r="AE13" s="30">
        <f t="shared" ref="AE13:AE76" si="17">F13*p_c_cycle_withd_AE</f>
        <v>0</v>
      </c>
      <c r="AF13" s="30">
        <f t="shared" ref="AF13:AF76" si="18">G13*p_c_cycle_withd_other</f>
        <v>0</v>
      </c>
      <c r="AG13" s="30">
        <f t="shared" ref="AG13:AG44" si="19">H13*p_c_cycle_2Ltx_tx2arm</f>
        <v>0</v>
      </c>
      <c r="AH13" s="30">
        <f t="shared" ref="AH13:AH44" si="20">I13*(p_c_cycle_2Ltx_tx2arm+p_c_cycle_ae)</f>
        <v>0</v>
      </c>
      <c r="AI13" s="30">
        <f t="shared" ref="AI13:AI76" si="21">J13*p_c_cycle_withd_AE</f>
        <v>0</v>
      </c>
      <c r="AJ13" s="30">
        <f t="shared" ref="AJ13:AJ76" si="22">K13*p_c_cycle_withd_other</f>
        <v>0</v>
      </c>
      <c r="AK13" s="30">
        <f t="shared" ref="AK13:AK44" si="23">L13*p_c_cycle_3Ltx_tx2modelarm</f>
        <v>0</v>
      </c>
      <c r="AL13" s="30">
        <f t="shared" ref="AL13:AL76" si="24">M13*p_c_cycle_discontinued</f>
        <v>0</v>
      </c>
      <c r="AM13" s="30">
        <f>SUM(AC13:AL13)</f>
        <v>55.237037006701421</v>
      </c>
      <c r="AO13" s="25">
        <v>0</v>
      </c>
      <c r="AP13" s="28">
        <f>0.5*D13+0.5*D14</f>
        <v>0.82947557722677012</v>
      </c>
      <c r="AQ13" s="28">
        <f t="shared" ref="AQ13:AY28" si="25">0.5*E13+0.5*E14</f>
        <v>0.15823899197872188</v>
      </c>
      <c r="AR13" s="28">
        <f t="shared" si="25"/>
        <v>1.1479227032268724E-2</v>
      </c>
      <c r="AS13" s="28">
        <f t="shared" si="25"/>
        <v>8.0620376223928256E-4</v>
      </c>
      <c r="AT13" s="28">
        <f t="shared" si="25"/>
        <v>0</v>
      </c>
      <c r="AU13" s="28">
        <f t="shared" si="25"/>
        <v>0</v>
      </c>
      <c r="AV13" s="28">
        <f t="shared" si="25"/>
        <v>0</v>
      </c>
      <c r="AW13" s="28">
        <f t="shared" si="25"/>
        <v>0</v>
      </c>
      <c r="AX13" s="28">
        <f t="shared" si="25"/>
        <v>0</v>
      </c>
      <c r="AY13" s="28">
        <f t="shared" si="25"/>
        <v>0</v>
      </c>
      <c r="AZ13" s="38" t="str">
        <f t="shared" ref="AZ13:AZ44" si="26">IF(AND(SUM(AP13:AY13)-p_num_pats&lt;0.0000000001,SUM(AP13:AY13)-p_num_pats&gt;-0.0000000001),"OK","ERROR")</f>
        <v>OK</v>
      </c>
      <c r="BC13" s="28">
        <f t="shared" ref="BC13:BC44" si="27">AP13*p_u_on1LTx_Tx2_noAE*cont.CycleProp</f>
        <v>1.1048319461213514E-2</v>
      </c>
      <c r="BD13" s="28">
        <f t="shared" ref="BD13:BD44" si="28">AQ13*p_u_on1LTx_Tx2_AE*cont.CycleProp</f>
        <v>1.7680310096239943E-3</v>
      </c>
      <c r="BE13" s="28">
        <f t="shared" ref="BE13:BE76" si="29">AR13*p_u_withdrawn1L_AE*cont.CycleProp</f>
        <v>1.1065943430696284E-4</v>
      </c>
      <c r="BF13" s="28">
        <f t="shared" ref="BF13:BF76" si="30">AS13*p_u_withdrawn1L_other*cont.CycleProp</f>
        <v>6.2575979902761562E-6</v>
      </c>
      <c r="BG13" s="28">
        <f t="shared" ref="BG13:BG76" si="31">AT13*p_u_on2LTx_noAE*cont.CycleProp</f>
        <v>0</v>
      </c>
      <c r="BH13" s="28">
        <f t="shared" ref="BH13:BH76" si="32">AU13*p_u_on2LTx_AE*cont.CycleProp</f>
        <v>0</v>
      </c>
      <c r="BI13" s="28">
        <f t="shared" ref="BI13:BI76" si="33">AV13*p_u_withdrawn2L_AE*cont.CycleProp</f>
        <v>0</v>
      </c>
      <c r="BJ13" s="28">
        <f t="shared" ref="BJ13:BJ76" si="34">AW13*p_u_withdrawn2L_other*cont.CycleProp</f>
        <v>0</v>
      </c>
      <c r="BK13" s="28">
        <f t="shared" ref="BK13:BK76" si="35">AX13*p_u_3L*cont.CycleProp</f>
        <v>0</v>
      </c>
      <c r="BL13" s="28">
        <f t="shared" ref="BL13:BL76" si="36">AY13*p_u_discontinuation*cont.CycleProp</f>
        <v>0</v>
      </c>
      <c r="BM13" s="28">
        <f>SUM(BC13:BL13)</f>
        <v>1.2933267503134747E-2</v>
      </c>
      <c r="BO13" s="30">
        <f>AP13*(p_c_cycle_tx_tx2+p_c_cycle_comed_tx2)</f>
        <v>45.817773155430125</v>
      </c>
      <c r="BP13" s="30">
        <f>AQ13*(p_c_cycle_tx_tx2+p_c_cycle_comed_tx2+p_c_cycle_ae)</f>
        <v>9.8469033376367179</v>
      </c>
      <c r="BQ13" s="30">
        <f t="shared" ref="BQ13:BQ76" si="37">AR13*p_c_cycle_withd_AE</f>
        <v>1.2272560002398343</v>
      </c>
      <c r="BR13" s="30">
        <f t="shared" ref="BR13:BR76" si="38">AS13*p_c_cycle_withd_other</f>
        <v>8.6192075637390911E-2</v>
      </c>
      <c r="BS13" s="30">
        <f t="shared" ref="BS13:BS44" si="39">AT13*p_c_cycle_2Ltx_tx2arm</f>
        <v>0</v>
      </c>
      <c r="BT13" s="30">
        <f t="shared" ref="BT13:BT44" si="40">AU13*(p_c_cycle_2Ltx_tx2arm+p_c_cycle_ae)</f>
        <v>0</v>
      </c>
      <c r="BU13" s="30">
        <f t="shared" ref="BU13:BU76" si="41">AV13*p_c_cycle_withd_AE</f>
        <v>0</v>
      </c>
      <c r="BV13" s="30">
        <f t="shared" ref="BV13:BV76" si="42">AW13*p_c_cycle_withd_other</f>
        <v>0</v>
      </c>
      <c r="BW13" s="30">
        <f t="shared" ref="BW13:BW44" si="43">AX13*p_c_cycle_3Ltx_tx2modelarm</f>
        <v>0</v>
      </c>
      <c r="BX13" s="30">
        <f t="shared" ref="BX13:BX76" si="44">AY13*p_c_cycle_discontinued</f>
        <v>0</v>
      </c>
      <c r="BY13" s="30">
        <f>SUM(BO13:BX13)</f>
        <v>56.978124568944068</v>
      </c>
    </row>
    <row r="14" spans="3:77" ht="15" customHeight="1" x14ac:dyDescent="0.25">
      <c r="C14" s="26">
        <v>1</v>
      </c>
      <c r="D14"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weeks",p_prob_withdother_Tx2arm_1L_init,p_prob_withdother_Tx2arm_1L))*SUM(D13:E13)*(1-p_prob_AE_Tx2arm_1L)</f>
        <v>0.65895115445354024</v>
      </c>
      <c r="E14"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weeks",p_prob_withdother_Tx2arm_1L_init,p_prob_withdother_Tx2arm_1L))*SUM(D13:E13)*p_prob_AE_Tx2arm_1L</f>
        <v>0.31647798395744375</v>
      </c>
      <c r="F14" s="76">
        <f>SUM(D13:E13)*IF(cont.titration="User-defined dose and withdrawal rate adjustment for first 4 weeks",p_prob_withdAE_Tx2arm_1L_init,p_prob_withdAE_Tx2arm_1L)</f>
        <v>2.2958454064537448E-2</v>
      </c>
      <c r="G14" s="76">
        <f>SUM(D13:E13)*IF(cont.titration="User-defined dose and withdrawal rate adjustment for first 4 weeks",p_prob_withdother_Tx2arm_1L_init,p_prob_withdother_Tx2arm_1L)</f>
        <v>1.6124075244785651E-3</v>
      </c>
      <c r="H14" s="77">
        <f t="shared" ref="H14:H45" si="45">(SUM(F13:G13)*(1-p_prob_discontafter1L)+SUM(H13:I13)*(1-p_prob_withdAE_Tx2arm_2L-p_prob_withdother_Tx2arm_2L))*(1-p_prob_AE_Tx2arm_2L)</f>
        <v>0</v>
      </c>
      <c r="I14" s="77">
        <f t="shared" ref="I14:I45" si="46">(SUM(F13:G13)*(1-p_prob_discontafter1L)+SUM(H13:I13)*(1-p_prob_withdAE_Tx2arm_2L-p_prob_withdother_Tx2arm_2L))*p_prob_AE_Tx2arm_2L</f>
        <v>0</v>
      </c>
      <c r="J14" s="77">
        <f t="shared" ref="J14:J45" si="47">SUM(H13:I13)*p_prob_withdAE_Tx2arm_2L</f>
        <v>0</v>
      </c>
      <c r="K14" s="77">
        <f t="shared" ref="K14:K45" si="48">SUM(H13:I13)*p_prob_withdother_Tx2arm_2L</f>
        <v>0</v>
      </c>
      <c r="L14" s="77">
        <f t="shared" ref="L14:L77" si="49">IF(cont.PatPathway="Discontinuation",0,SUM(J13:K13)*(1-p_prob_discontafter2L)+L13)</f>
        <v>0</v>
      </c>
      <c r="M14" s="77">
        <f t="shared" ref="M14:M45" si="50">IF(cont.PatPathway="Discontinuation",SUM(F13:G13)*p_prob_discontafter1L+SUM(J13:K13)+M13,SUM(F13:G13)*p_prob_discontafter1L+SUM(J13:K13)*p_prob_discontafter2L+M13)</f>
        <v>0</v>
      </c>
      <c r="N14" s="39" t="str">
        <f t="shared" si="6"/>
        <v>OK</v>
      </c>
      <c r="O14" s="37"/>
      <c r="Q14" s="28">
        <f t="shared" si="7"/>
        <v>8.7769948430293579E-3</v>
      </c>
      <c r="R14" s="28">
        <f t="shared" si="8"/>
        <v>3.5360620192479886E-3</v>
      </c>
      <c r="S14" s="28">
        <f t="shared" si="9"/>
        <v>2.2131886861392568E-4</v>
      </c>
      <c r="T14" s="28">
        <f t="shared" si="10"/>
        <v>1.2515195980552312E-5</v>
      </c>
      <c r="U14" s="28">
        <f t="shared" si="11"/>
        <v>0</v>
      </c>
      <c r="V14" s="28">
        <f t="shared" si="12"/>
        <v>0</v>
      </c>
      <c r="W14" s="28">
        <f t="shared" si="13"/>
        <v>0</v>
      </c>
      <c r="X14" s="28">
        <f t="shared" si="14"/>
        <v>0</v>
      </c>
      <c r="Y14" s="28">
        <f t="shared" si="15"/>
        <v>0</v>
      </c>
      <c r="Z14" s="28">
        <f t="shared" si="16"/>
        <v>0</v>
      </c>
      <c r="AA14" s="28">
        <f t="shared" ref="AA14:AA77" si="51">SUM(Q14:Z14)</f>
        <v>1.2546890926871824E-2</v>
      </c>
      <c r="AC14" s="79">
        <f>D14*(IF(cont.titration="User-defined dose and withdrawal rate adjustment for first 4 weeks",p_c_cycle_tx_tx2_init,p_c_cycle_tx_tx2)+p_c_cycle_comed_tx2)</f>
        <v>36.398509304158829</v>
      </c>
      <c r="AD14" s="79">
        <f>E14*(IF(cont.titration="User-defined dose and withdrawal rate adjustment for first 4 weeks",p_c_cycle_tx_tx2_init,p_c_cycle_tx_tx2)+p_c_cycle_comed_tx2+p_c_cycle_ae)</f>
        <v>19.693806675273436</v>
      </c>
      <c r="AE14" s="30">
        <f t="shared" si="17"/>
        <v>2.4545120004796686</v>
      </c>
      <c r="AF14" s="30">
        <f t="shared" si="18"/>
        <v>0.17238415127478182</v>
      </c>
      <c r="AG14" s="30">
        <f t="shared" si="19"/>
        <v>0</v>
      </c>
      <c r="AH14" s="30">
        <f t="shared" si="20"/>
        <v>0</v>
      </c>
      <c r="AI14" s="30">
        <f t="shared" si="21"/>
        <v>0</v>
      </c>
      <c r="AJ14" s="30">
        <f t="shared" si="22"/>
        <v>0</v>
      </c>
      <c r="AK14" s="30">
        <f t="shared" si="23"/>
        <v>0</v>
      </c>
      <c r="AL14" s="30">
        <f t="shared" si="24"/>
        <v>0</v>
      </c>
      <c r="AM14" s="30">
        <f t="shared" ref="AM14:AM77" si="52">SUM(AC14:AL14)</f>
        <v>58.719212131186715</v>
      </c>
      <c r="AO14" s="26">
        <v>1</v>
      </c>
      <c r="AP14" s="28">
        <f t="shared" ref="AP14:AY52" si="53">0.5*D14+0.5*D15</f>
        <v>0.65085565564854009</v>
      </c>
      <c r="AQ14" s="28">
        <f t="shared" si="25"/>
        <v>0.31258991558754917</v>
      </c>
      <c r="AR14" s="28">
        <f t="shared" si="25"/>
        <v>2.267639956597868E-2</v>
      </c>
      <c r="AS14" s="28">
        <f t="shared" si="25"/>
        <v>1.5925984034240396E-3</v>
      </c>
      <c r="AT14" s="28">
        <f t="shared" si="25"/>
        <v>6.2615769401908675E-3</v>
      </c>
      <c r="AU14" s="28">
        <f t="shared" si="25"/>
        <v>5.4095823145917377E-3</v>
      </c>
      <c r="AV14" s="28">
        <f t="shared" si="25"/>
        <v>0</v>
      </c>
      <c r="AW14" s="28">
        <f t="shared" si="25"/>
        <v>0</v>
      </c>
      <c r="AX14" s="28">
        <f t="shared" si="25"/>
        <v>0</v>
      </c>
      <c r="AY14" s="28">
        <f t="shared" si="25"/>
        <v>6.1427153972540033E-4</v>
      </c>
      <c r="AZ14" s="39" t="str">
        <f t="shared" si="26"/>
        <v>OK</v>
      </c>
      <c r="BC14" s="28">
        <f t="shared" si="27"/>
        <v>8.6691656803015663E-3</v>
      </c>
      <c r="BD14" s="28">
        <f t="shared" si="28"/>
        <v>3.4926199740254291E-3</v>
      </c>
      <c r="BE14" s="28">
        <f t="shared" si="29"/>
        <v>2.1859987097005043E-4</v>
      </c>
      <c r="BF14" s="28">
        <f t="shared" si="30"/>
        <v>1.2361441406453531E-5</v>
      </c>
      <c r="BG14" s="28">
        <f t="shared" si="31"/>
        <v>7.5061778597195646E-5</v>
      </c>
      <c r="BH14" s="28">
        <f t="shared" si="32"/>
        <v>5.439795998155781E-5</v>
      </c>
      <c r="BI14" s="28">
        <f t="shared" si="33"/>
        <v>0</v>
      </c>
      <c r="BJ14" s="28">
        <f t="shared" si="34"/>
        <v>0</v>
      </c>
      <c r="BK14" s="28">
        <f t="shared" si="35"/>
        <v>0</v>
      </c>
      <c r="BL14" s="28">
        <f t="shared" si="36"/>
        <v>3.81428570047148E-6</v>
      </c>
      <c r="BM14" s="28">
        <f t="shared" ref="BM14:BM77" si="54">SUM(BC14:BL14)</f>
        <v>1.2526020990982724E-2</v>
      </c>
      <c r="BO14" s="79">
        <f>AP14*(IF(cont.titration="User-defined dose and withdrawal rate adjustment for first 4 weeks",p_c_cycle_tx_tx2_init,p_c_cycle_tx_tx2)+p_c_cycle_comed_tx2)</f>
        <v>35.951337937079323</v>
      </c>
      <c r="BP14" s="79">
        <f>AQ14*(IF(cont.titration="User-defined dose and withdrawal rate adjustment for first 4 weeks",p_c_cycle_tx_tx2_init,p_c_cycle_tx_tx2)+p_c_cycle_comed_tx2+p_c_cycle_ae)</f>
        <v>19.451859776283946</v>
      </c>
      <c r="BQ14" s="30">
        <f t="shared" si="37"/>
        <v>2.4243572631634858</v>
      </c>
      <c r="BR14" s="30">
        <f t="shared" si="38"/>
        <v>0.17026633771422547</v>
      </c>
      <c r="BS14" s="30">
        <f t="shared" si="39"/>
        <v>5.7883287500677137E-2</v>
      </c>
      <c r="BT14" s="30">
        <f t="shared" si="40"/>
        <v>8.7825717200733955E-2</v>
      </c>
      <c r="BU14" s="30">
        <f t="shared" si="41"/>
        <v>0</v>
      </c>
      <c r="BV14" s="30">
        <f t="shared" si="42"/>
        <v>0</v>
      </c>
      <c r="BW14" s="30">
        <f t="shared" si="43"/>
        <v>0</v>
      </c>
      <c r="BX14" s="30">
        <f t="shared" si="44"/>
        <v>1.1364023484919905E-2</v>
      </c>
      <c r="BY14" s="30">
        <f t="shared" ref="BY14:BY77" si="55">SUM(BO14:BX14)</f>
        <v>58.154894342427319</v>
      </c>
    </row>
    <row r="15" spans="3:77" ht="15" customHeight="1" x14ac:dyDescent="0.25">
      <c r="C15" s="26">
        <v>2</v>
      </c>
      <c r="D15"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weeks",p_prob_withdother_Tx2arm_1L_init,p_prob_withdother_Tx2arm_1L))*SUM(D14:E14)*(1-p_prob_AE_Tx2arm_1L)</f>
        <v>0.64276015684354004</v>
      </c>
      <c r="E15"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weeks",p_prob_withdother_Tx2arm_1L_init,p_prob_withdother_Tx2arm_1L))*SUM(D14:E14)*p_prob_AE_Tx2arm_1L</f>
        <v>0.30870184721765459</v>
      </c>
      <c r="F15" s="76">
        <f>SUM(D14:E14)*IF(cont.titration="User-defined dose and withdrawal rate adjustment for first 4 weeks",p_prob_withdAE_Tx2arm_1L_init,p_prob_withdAE_Tx2arm_1L)</f>
        <v>2.2394345067419916E-2</v>
      </c>
      <c r="G15" s="76">
        <f>SUM(D14:E14)*IF(cont.titration="User-defined dose and withdrawal rate adjustment for first 4 weeks",p_prob_withdother_Tx2arm_1L_init,p_prob_withdother_Tx2arm_1L)</f>
        <v>1.5727892823695143E-3</v>
      </c>
      <c r="H15" s="77">
        <f t="shared" si="45"/>
        <v>1.2523153880381735E-2</v>
      </c>
      <c r="I15" s="77">
        <f t="shared" si="46"/>
        <v>1.0819164629183475E-2</v>
      </c>
      <c r="J15" s="77">
        <f t="shared" si="47"/>
        <v>0</v>
      </c>
      <c r="K15" s="77">
        <f t="shared" si="48"/>
        <v>0</v>
      </c>
      <c r="L15" s="77">
        <f t="shared" si="49"/>
        <v>0</v>
      </c>
      <c r="M15" s="77">
        <f t="shared" si="50"/>
        <v>1.2285430794508007E-3</v>
      </c>
      <c r="N15" s="39" t="str">
        <f t="shared" si="6"/>
        <v>OK</v>
      </c>
      <c r="O15" s="36"/>
      <c r="Q15" s="28">
        <f t="shared" si="7"/>
        <v>8.5613365175737765E-3</v>
      </c>
      <c r="R15" s="28">
        <f t="shared" si="8"/>
        <v>3.4491779288028696E-3</v>
      </c>
      <c r="S15" s="28">
        <f t="shared" si="9"/>
        <v>2.1588087332617527E-4</v>
      </c>
      <c r="T15" s="28">
        <f t="shared" si="10"/>
        <v>1.2207686832354751E-5</v>
      </c>
      <c r="U15" s="28">
        <f t="shared" si="11"/>
        <v>1.5012355719439129E-4</v>
      </c>
      <c r="V15" s="28">
        <f t="shared" si="12"/>
        <v>1.0879591996311562E-4</v>
      </c>
      <c r="W15" s="28">
        <f t="shared" si="13"/>
        <v>0</v>
      </c>
      <c r="X15" s="28">
        <f t="shared" si="14"/>
        <v>0</v>
      </c>
      <c r="Y15" s="28">
        <f t="shared" si="15"/>
        <v>0</v>
      </c>
      <c r="Z15" s="28">
        <f t="shared" si="16"/>
        <v>7.62857140094296E-6</v>
      </c>
      <c r="AA15" s="28">
        <f t="shared" si="51"/>
        <v>1.2505151055093627E-2</v>
      </c>
      <c r="AC15" s="79">
        <f>D15*(IF(cont.titration="User-defined dose and withdrawal rate adjustment for first 4 weeks",p_c_cycle_tx_tx2_init,p_c_cycle_tx_tx2)+p_c_cycle_comed_tx2)</f>
        <v>35.504166569999832</v>
      </c>
      <c r="AD15" s="79">
        <f>E15*(IF(cont.titration="User-defined dose and withdrawal rate adjustment for first 4 weeks",p_c_cycle_tx_tx2_init,p_c_cycle_tx_tx2)+p_c_cycle_comed_tx2+p_c_cycle_ae)</f>
        <v>19.209912877294453</v>
      </c>
      <c r="AE15" s="30">
        <f t="shared" si="17"/>
        <v>2.3942025258473039</v>
      </c>
      <c r="AF15" s="30">
        <f t="shared" si="18"/>
        <v>0.16814852415366915</v>
      </c>
      <c r="AG15" s="30">
        <f t="shared" si="19"/>
        <v>0.11576657500135427</v>
      </c>
      <c r="AH15" s="30">
        <f t="shared" si="20"/>
        <v>0.17565143440146791</v>
      </c>
      <c r="AI15" s="30">
        <f t="shared" si="21"/>
        <v>0</v>
      </c>
      <c r="AJ15" s="30">
        <f t="shared" si="22"/>
        <v>0</v>
      </c>
      <c r="AK15" s="30">
        <f t="shared" si="23"/>
        <v>0</v>
      </c>
      <c r="AL15" s="30">
        <f t="shared" si="24"/>
        <v>2.2728046969839811E-2</v>
      </c>
      <c r="AM15" s="30">
        <f t="shared" si="52"/>
        <v>57.590576553667916</v>
      </c>
      <c r="AO15" s="26">
        <v>2</v>
      </c>
      <c r="AP15" s="28">
        <f t="shared" si="53"/>
        <v>0.6348635714191716</v>
      </c>
      <c r="AQ15" s="28">
        <f t="shared" si="25"/>
        <v>0.30490931203752536</v>
      </c>
      <c r="AR15" s="28">
        <f t="shared" si="25"/>
        <v>2.2119220890905796E-2</v>
      </c>
      <c r="AS15" s="28">
        <f t="shared" si="25"/>
        <v>1.5534668884866197E-3</v>
      </c>
      <c r="AT15" s="28">
        <f t="shared" si="25"/>
        <v>1.8411089422637049E-2</v>
      </c>
      <c r="AU15" s="28">
        <f t="shared" si="25"/>
        <v>1.5905945847888674E-2</v>
      </c>
      <c r="AV15" s="28">
        <f t="shared" si="25"/>
        <v>3.8278824804403936E-4</v>
      </c>
      <c r="AW15" s="28">
        <f t="shared" si="25"/>
        <v>2.6883807145427308E-5</v>
      </c>
      <c r="AX15" s="28">
        <f t="shared" si="25"/>
        <v>0</v>
      </c>
      <c r="AY15" s="28">
        <f t="shared" si="25"/>
        <v>1.8277214381955363E-3</v>
      </c>
      <c r="AZ15" s="39" t="str">
        <f t="shared" si="26"/>
        <v>OK</v>
      </c>
      <c r="BC15" s="28">
        <f t="shared" si="27"/>
        <v>8.45615681027863E-3</v>
      </c>
      <c r="BD15" s="28">
        <f t="shared" si="28"/>
        <v>3.4068032920606182E-3</v>
      </c>
      <c r="BE15" s="28">
        <f t="shared" si="29"/>
        <v>2.132286837970686E-4</v>
      </c>
      <c r="BF15" s="28">
        <f t="shared" si="30"/>
        <v>1.2057710140614829E-5</v>
      </c>
      <c r="BG15" s="28">
        <f t="shared" si="31"/>
        <v>2.2070624240113978E-4</v>
      </c>
      <c r="BH15" s="28">
        <f t="shared" si="32"/>
        <v>1.5994783984862507E-4</v>
      </c>
      <c r="BI15" s="28">
        <f t="shared" si="33"/>
        <v>3.3210614078761291E-6</v>
      </c>
      <c r="BJ15" s="28">
        <f t="shared" si="34"/>
        <v>1.8780022979208154E-7</v>
      </c>
      <c r="BK15" s="28">
        <f t="shared" si="35"/>
        <v>0</v>
      </c>
      <c r="BL15" s="28">
        <f t="shared" si="36"/>
        <v>1.1349136815407191E-5</v>
      </c>
      <c r="BM15" s="28">
        <f t="shared" si="54"/>
        <v>1.2483758576979772E-2</v>
      </c>
      <c r="BO15" s="79">
        <f>AP15*(IF(cont.titration="User-defined dose and withdrawal rate adjustment for first 4 weeks",p_c_cycle_tx_tx2_init,p_c_cycle_tx_tx2)+p_c_cycle_comed_tx2)</f>
        <v>35.067982588687414</v>
      </c>
      <c r="BP15" s="79">
        <f>AQ15*(IF(cont.titration="User-defined dose and withdrawal rate adjustment for first 4 weeks",p_c_cycle_tx_tx2_init,p_c_cycle_tx_tx2)+p_c_cycle_comed_tx2+p_c_cycle_ae)</f>
        <v>18.973910822071929</v>
      </c>
      <c r="BQ15" s="30">
        <f t="shared" si="37"/>
        <v>2.3647887164079702</v>
      </c>
      <c r="BR15" s="30">
        <f t="shared" si="38"/>
        <v>0.16608274709698057</v>
      </c>
      <c r="BS15" s="30">
        <f t="shared" si="39"/>
        <v>0.1701958456201117</v>
      </c>
      <c r="BT15" s="30">
        <f t="shared" si="40"/>
        <v>0.25823640728762759</v>
      </c>
      <c r="BU15" s="30">
        <f t="shared" si="41"/>
        <v>4.0924286357676067E-2</v>
      </c>
      <c r="BV15" s="30">
        <f t="shared" si="42"/>
        <v>2.8741755464693061E-3</v>
      </c>
      <c r="BW15" s="30">
        <f t="shared" si="43"/>
        <v>0</v>
      </c>
      <c r="BX15" s="30">
        <f t="shared" si="44"/>
        <v>3.3812846606617424E-2</v>
      </c>
      <c r="BY15" s="30">
        <f t="shared" si="55"/>
        <v>57.078808435682795</v>
      </c>
    </row>
    <row r="16" spans="3:77" ht="15" customHeight="1" x14ac:dyDescent="0.25">
      <c r="C16" s="26">
        <v>3</v>
      </c>
      <c r="D16"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weeks",p_prob_withdother_Tx2arm_1L_init,p_prob_withdother_Tx2arm_1L))*SUM(D15:E15)*(1-p_prob_AE_Tx2arm_1L)</f>
        <v>0.62696698599480316</v>
      </c>
      <c r="E16"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weeks",p_prob_withdother_Tx2arm_1L_init,p_prob_withdother_Tx2arm_1L))*SUM(D15:E15)*p_prob_AE_Tx2arm_1L</f>
        <v>0.30111677685739607</v>
      </c>
      <c r="F16" s="76">
        <f>SUM(D15:E15)*IF(cont.titration="User-defined dose and withdrawal rate adjustment for first 4 weeks",p_prob_withdAE_Tx2arm_1L_init,p_prob_withdAE_Tx2arm_1L)</f>
        <v>2.1844096714391678E-2</v>
      </c>
      <c r="G16" s="76">
        <f>SUM(D15:E15)*IF(cont.titration="User-defined dose and withdrawal rate adjustment for first 4 weeks",p_prob_withdother_Tx2arm_1L_init,p_prob_withdother_Tx2arm_1L)</f>
        <v>1.5341444946037253E-3</v>
      </c>
      <c r="H16" s="77">
        <f t="shared" si="45"/>
        <v>2.4299024964892363E-2</v>
      </c>
      <c r="I16" s="77">
        <f t="shared" si="46"/>
        <v>2.0992727066593872E-2</v>
      </c>
      <c r="J16" s="77">
        <f t="shared" si="47"/>
        <v>7.6557649608807873E-4</v>
      </c>
      <c r="K16" s="77">
        <f t="shared" si="48"/>
        <v>5.3767614290854616E-5</v>
      </c>
      <c r="L16" s="77">
        <f t="shared" si="49"/>
        <v>0</v>
      </c>
      <c r="M16" s="77">
        <f t="shared" si="50"/>
        <v>2.4268997969402722E-3</v>
      </c>
      <c r="N16" s="39" t="str">
        <f t="shared" si="6"/>
        <v>OK</v>
      </c>
      <c r="O16" s="36"/>
      <c r="Q16" s="28">
        <f t="shared" si="7"/>
        <v>8.3509771029834819E-3</v>
      </c>
      <c r="R16" s="28">
        <f t="shared" si="8"/>
        <v>3.364428655318366E-3</v>
      </c>
      <c r="S16" s="28">
        <f t="shared" si="9"/>
        <v>2.1057649426796192E-4</v>
      </c>
      <c r="T16" s="28">
        <f t="shared" si="10"/>
        <v>1.190773344887491E-5</v>
      </c>
      <c r="U16" s="28">
        <f t="shared" si="11"/>
        <v>2.9128892760788829E-4</v>
      </c>
      <c r="V16" s="28">
        <f t="shared" si="12"/>
        <v>2.1109975973413448E-4</v>
      </c>
      <c r="W16" s="28">
        <f t="shared" si="13"/>
        <v>6.6421228157522582E-6</v>
      </c>
      <c r="X16" s="28">
        <f t="shared" si="14"/>
        <v>3.7560045958416307E-7</v>
      </c>
      <c r="Y16" s="28">
        <f t="shared" si="15"/>
        <v>0</v>
      </c>
      <c r="Z16" s="28">
        <f t="shared" si="16"/>
        <v>1.5069702229871424E-5</v>
      </c>
      <c r="AA16" s="28">
        <f t="shared" si="51"/>
        <v>1.2462366098865914E-2</v>
      </c>
      <c r="AC16" s="79">
        <f>D16*(IF(cont.titration="User-defined dose and withdrawal rate adjustment for first 4 weeks",p_c_cycle_tx_tx2_init,p_c_cycle_tx_tx2)+p_c_cycle_comed_tx2)</f>
        <v>34.631798607374996</v>
      </c>
      <c r="AD16" s="79">
        <f>E16*(IF(cont.titration="User-defined dose and withdrawal rate adjustment for first 4 weeks",p_c_cycle_tx_tx2_init,p_c_cycle_tx_tx2)+p_c_cycle_comed_tx2+p_c_cycle_ae)</f>
        <v>18.737908766849397</v>
      </c>
      <c r="AE16" s="30">
        <f t="shared" si="17"/>
        <v>2.3353749069686369</v>
      </c>
      <c r="AF16" s="30">
        <f t="shared" si="18"/>
        <v>0.16401697004029203</v>
      </c>
      <c r="AG16" s="30">
        <f t="shared" si="19"/>
        <v>0.2246251162388691</v>
      </c>
      <c r="AH16" s="30">
        <f t="shared" si="20"/>
        <v>0.34082138017378727</v>
      </c>
      <c r="AI16" s="30">
        <f t="shared" si="21"/>
        <v>8.1848572715352133E-2</v>
      </c>
      <c r="AJ16" s="30">
        <f t="shared" si="22"/>
        <v>5.7483510929386122E-3</v>
      </c>
      <c r="AK16" s="30">
        <f t="shared" si="23"/>
        <v>0</v>
      </c>
      <c r="AL16" s="30">
        <f t="shared" si="24"/>
        <v>4.4897646243395033E-2</v>
      </c>
      <c r="AM16" s="30">
        <f t="shared" si="52"/>
        <v>56.567040317697661</v>
      </c>
      <c r="AO16" s="26">
        <v>3</v>
      </c>
      <c r="AP16" s="28">
        <f t="shared" si="53"/>
        <v>0.61926442647792279</v>
      </c>
      <c r="AQ16" s="28">
        <f t="shared" si="25"/>
        <v>0.29741742753424921</v>
      </c>
      <c r="AR16" s="28">
        <f t="shared" si="25"/>
        <v>2.1575732575938478E-2</v>
      </c>
      <c r="AS16" s="28">
        <f t="shared" si="25"/>
        <v>1.5152968685864959E-3</v>
      </c>
      <c r="AT16" s="28">
        <f t="shared" si="25"/>
        <v>2.9830214666732288E-2</v>
      </c>
      <c r="AU16" s="28">
        <f t="shared" si="25"/>
        <v>2.5771303817391275E-2</v>
      </c>
      <c r="AV16" s="28">
        <f t="shared" si="25"/>
        <v>1.1255229684135374E-3</v>
      </c>
      <c r="AW16" s="28">
        <f t="shared" si="25"/>
        <v>7.9047208411417129E-5</v>
      </c>
      <c r="AX16" s="28">
        <f t="shared" si="25"/>
        <v>0</v>
      </c>
      <c r="AY16" s="28">
        <f t="shared" si="25"/>
        <v>3.4210278823546239E-3</v>
      </c>
      <c r="AZ16" s="39" t="str">
        <f t="shared" si="26"/>
        <v>OK</v>
      </c>
      <c r="BC16" s="28">
        <f t="shared" si="27"/>
        <v>8.2483817517182596E-3</v>
      </c>
      <c r="BD16" s="28">
        <f t="shared" si="28"/>
        <v>3.3230951999103924E-3</v>
      </c>
      <c r="BE16" s="28">
        <f t="shared" si="29"/>
        <v>2.0798947132068276E-4</v>
      </c>
      <c r="BF16" s="28">
        <f t="shared" si="30"/>
        <v>1.1761441813669312E-5</v>
      </c>
      <c r="BG16" s="28">
        <f t="shared" si="31"/>
        <v>3.5759505795561204E-4</v>
      </c>
      <c r="BH16" s="28">
        <f t="shared" si="32"/>
        <v>2.5915242105652674E-4</v>
      </c>
      <c r="BI16" s="28">
        <f t="shared" si="33"/>
        <v>9.7650095403303437E-6</v>
      </c>
      <c r="BJ16" s="28">
        <f t="shared" si="34"/>
        <v>5.5219425670562853E-7</v>
      </c>
      <c r="BK16" s="28">
        <f t="shared" si="35"/>
        <v>0</v>
      </c>
      <c r="BL16" s="28">
        <f t="shared" si="36"/>
        <v>2.1242686480986413E-5</v>
      </c>
      <c r="BM16" s="28">
        <f t="shared" si="54"/>
        <v>1.2439535234053164E-2</v>
      </c>
      <c r="BO16" s="79">
        <f>AP16*(IF(cont.titration="User-defined dose and withdrawal rate adjustment for first 4 weeks",p_c_cycle_tx_tx2_init,p_c_cycle_tx_tx2)+p_c_cycle_comed_tx2)</f>
        <v>34.206332042294754</v>
      </c>
      <c r="BP16" s="79">
        <f>AQ16*(IF(cont.titration="User-defined dose and withdrawal rate adjustment for first 4 weeks",p_c_cycle_tx_tx2_init,p_c_cycle_tx_tx2)+p_c_cycle_comed_tx2+p_c_cycle_ae)</f>
        <v>18.507705485460466</v>
      </c>
      <c r="BQ16" s="30">
        <f t="shared" si="37"/>
        <v>2.3066838201698432</v>
      </c>
      <c r="BR16" s="30">
        <f t="shared" si="38"/>
        <v>0.16200195090573716</v>
      </c>
      <c r="BS16" s="30">
        <f t="shared" si="39"/>
        <v>0.27575655593696946</v>
      </c>
      <c r="BT16" s="30">
        <f t="shared" si="40"/>
        <v>0.41840258809911823</v>
      </c>
      <c r="BU16" s="30">
        <f t="shared" si="41"/>
        <v>0.12033082127484203</v>
      </c>
      <c r="BV16" s="30">
        <f t="shared" si="42"/>
        <v>8.4510185705376131E-3</v>
      </c>
      <c r="BW16" s="30">
        <f t="shared" si="43"/>
        <v>0</v>
      </c>
      <c r="BX16" s="30">
        <f t="shared" si="44"/>
        <v>6.3289015823560543E-2</v>
      </c>
      <c r="BY16" s="30">
        <f t="shared" si="55"/>
        <v>56.068953298535845</v>
      </c>
    </row>
    <row r="17" spans="2:77" ht="15" customHeight="1" x14ac:dyDescent="0.25">
      <c r="C17" s="26">
        <v>4</v>
      </c>
      <c r="D17"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weeks",p_prob_withdother_Tx2arm_1L_init,p_prob_withdother_Tx2arm_1L))*SUM(D16:E16)*(1-p_prob_AE_Tx2arm_1L)</f>
        <v>0.61156186696104231</v>
      </c>
      <c r="E17" s="75">
        <f>(1-IF(cont.titration="User-defined dose and withdrawal rate adjustment for first 4 weeks",p_prob_withdAE_Tx2arm_1L_init,p_prob_withdAE_Tx2arm_1L)-IF(cont.titration="User-defined dose and withdrawal rate adjustment for first 4 weeks",p_prob_withdother_Tx2arm_1L_init,p_prob_withdother_Tx2arm_1L))*SUM(D16:E16)*p_prob_AE_Tx2arm_1L</f>
        <v>0.29371807821110235</v>
      </c>
      <c r="F17" s="76">
        <f>SUM(D16:E16)*IF(cont.titration="User-defined dose and withdrawal rate adjustment for first 4 weeks",p_prob_withdAE_Tx2arm_1L_init,p_prob_withdAE_Tx2arm_1L)</f>
        <v>2.1307368437485281E-2</v>
      </c>
      <c r="G17" s="76">
        <f>SUM(D16:E16)*IF(cont.titration="User-defined dose and withdrawal rate adjustment for first 4 weeks",p_prob_withdother_Tx2arm_1L_init,p_prob_withdother_Tx2arm_1L)</f>
        <v>1.4964492425692663E-3</v>
      </c>
      <c r="H17" s="77">
        <f t="shared" si="45"/>
        <v>3.5361404368572213E-2</v>
      </c>
      <c r="I17" s="77">
        <f t="shared" si="46"/>
        <v>3.0549880568188675E-2</v>
      </c>
      <c r="J17" s="77">
        <f t="shared" si="47"/>
        <v>1.4854694407389962E-3</v>
      </c>
      <c r="K17" s="77">
        <f t="shared" si="48"/>
        <v>1.0432680253197964E-4</v>
      </c>
      <c r="L17" s="77">
        <f t="shared" si="49"/>
        <v>0</v>
      </c>
      <c r="M17" s="77">
        <f t="shared" si="50"/>
        <v>4.4151559677689757E-3</v>
      </c>
      <c r="N17" s="39" t="str">
        <f t="shared" si="6"/>
        <v>OK</v>
      </c>
      <c r="O17" s="36"/>
      <c r="Q17" s="28">
        <f t="shared" si="7"/>
        <v>8.1457864004530322E-3</v>
      </c>
      <c r="R17" s="28">
        <f t="shared" si="8"/>
        <v>3.2817617445024191E-3</v>
      </c>
      <c r="S17" s="28">
        <f t="shared" si="9"/>
        <v>2.054024483734036E-4</v>
      </c>
      <c r="T17" s="28">
        <f t="shared" si="10"/>
        <v>1.161515017846371E-5</v>
      </c>
      <c r="U17" s="28">
        <f t="shared" si="11"/>
        <v>4.2390118830333583E-4</v>
      </c>
      <c r="V17" s="28">
        <f t="shared" si="12"/>
        <v>3.0720508237891902E-4</v>
      </c>
      <c r="W17" s="28">
        <f t="shared" si="13"/>
        <v>1.2887896264908433E-5</v>
      </c>
      <c r="X17" s="28">
        <f t="shared" si="14"/>
        <v>7.2878805382709388E-7</v>
      </c>
      <c r="Y17" s="28">
        <f t="shared" si="15"/>
        <v>0</v>
      </c>
      <c r="Z17" s="28">
        <f t="shared" si="16"/>
        <v>2.7415670732101405E-5</v>
      </c>
      <c r="AA17" s="28">
        <f t="shared" si="51"/>
        <v>1.241670436924041E-2</v>
      </c>
      <c r="AC17" s="79">
        <f>D17*(IF(cont.titration="User-defined dose and withdrawal rate adjustment for first 4 weeks",p_c_cycle_tx_tx2_init,p_c_cycle_tx_tx2)+p_c_cycle_comed_tx2)</f>
        <v>33.780865477214505</v>
      </c>
      <c r="AD17" s="79">
        <f>E17*(IF(cont.titration="User-defined dose and withdrawal rate adjustment for first 4 weeks",p_c_cycle_tx_tx2_init,p_c_cycle_tx_tx2)+p_c_cycle_comed_tx2+p_c_cycle_ae)</f>
        <v>18.277502204071531</v>
      </c>
      <c r="AE17" s="30">
        <f t="shared" si="17"/>
        <v>2.2779927333710495</v>
      </c>
      <c r="AF17" s="30">
        <f t="shared" si="18"/>
        <v>0.15998693177118226</v>
      </c>
      <c r="AG17" s="30">
        <f t="shared" si="19"/>
        <v>0.32688799563506982</v>
      </c>
      <c r="AH17" s="30">
        <f t="shared" si="20"/>
        <v>0.4959837960244492</v>
      </c>
      <c r="AI17" s="30">
        <f t="shared" si="21"/>
        <v>0.15881306983433194</v>
      </c>
      <c r="AJ17" s="30">
        <f t="shared" si="22"/>
        <v>1.1153686048136614E-2</v>
      </c>
      <c r="AK17" s="30">
        <f t="shared" si="23"/>
        <v>0</v>
      </c>
      <c r="AL17" s="30">
        <f t="shared" si="24"/>
        <v>8.1680385403726047E-2</v>
      </c>
      <c r="AM17" s="30">
        <f t="shared" si="52"/>
        <v>55.57086627937398</v>
      </c>
      <c r="AO17" s="26">
        <v>4</v>
      </c>
      <c r="AP17" s="28">
        <f t="shared" si="53"/>
        <v>0.60404856596793233</v>
      </c>
      <c r="AQ17" s="28">
        <f t="shared" si="25"/>
        <v>0.29010962508814397</v>
      </c>
      <c r="AR17" s="28">
        <f t="shared" si="25"/>
        <v>2.1045598237133471E-2</v>
      </c>
      <c r="AS17" s="28">
        <f t="shared" si="25"/>
        <v>1.4780647189621878E-3</v>
      </c>
      <c r="AT17" s="28">
        <f t="shared" si="25"/>
        <v>4.0552057847803538E-2</v>
      </c>
      <c r="AU17" s="28">
        <f t="shared" si="25"/>
        <v>3.5034256873172305E-2</v>
      </c>
      <c r="AV17" s="28">
        <f t="shared" si="25"/>
        <v>1.8236070114804009E-3</v>
      </c>
      <c r="AW17" s="28">
        <f t="shared" si="25"/>
        <v>1.2807472396604981E-4</v>
      </c>
      <c r="AX17" s="28">
        <f t="shared" si="25"/>
        <v>0</v>
      </c>
      <c r="AY17" s="28">
        <f t="shared" si="25"/>
        <v>5.7801495314058274E-3</v>
      </c>
      <c r="AZ17" s="39" t="str">
        <f t="shared" si="26"/>
        <v>OK</v>
      </c>
      <c r="BC17" s="28">
        <f t="shared" si="27"/>
        <v>8.0457119053634236E-3</v>
      </c>
      <c r="BD17" s="28">
        <f t="shared" si="28"/>
        <v>3.2414438877062706E-3</v>
      </c>
      <c r="BE17" s="28">
        <f t="shared" si="29"/>
        <v>2.0287899080888966E-4</v>
      </c>
      <c r="BF17" s="28">
        <f t="shared" si="30"/>
        <v>1.1472453054778377E-5</v>
      </c>
      <c r="BG17" s="28">
        <f t="shared" si="31"/>
        <v>4.8612507949789943E-4</v>
      </c>
      <c r="BH17" s="28">
        <f t="shared" si="32"/>
        <v>3.5229930751396176E-4</v>
      </c>
      <c r="BI17" s="28">
        <f t="shared" si="33"/>
        <v>1.5821569496728933E-5</v>
      </c>
      <c r="BJ17" s="28">
        <f t="shared" si="34"/>
        <v>8.9468215797228228E-7</v>
      </c>
      <c r="BK17" s="28">
        <f t="shared" si="35"/>
        <v>0</v>
      </c>
      <c r="BL17" s="28">
        <f t="shared" si="36"/>
        <v>3.589152398967397E-5</v>
      </c>
      <c r="BM17" s="28">
        <f t="shared" si="54"/>
        <v>1.2392539399589599E-2</v>
      </c>
      <c r="BO17" s="79">
        <f>AP17*(IF(cont.titration="User-defined dose and withdrawal rate adjustment for first 4 weeks",p_c_cycle_tx_tx2_init,p_c_cycle_tx_tx2)+p_c_cycle_comed_tx2)</f>
        <v>33.365852992215601</v>
      </c>
      <c r="BP17" s="79">
        <f>AQ17*(IF(cont.titration="User-defined dose and withdrawal rate adjustment for first 4 weeks",p_c_cycle_tx_tx2_init,p_c_cycle_tx_tx2)+p_c_cycle_comed_tx2+p_c_cycle_ae)</f>
        <v>18.052955215646943</v>
      </c>
      <c r="BQ17" s="30">
        <f t="shared" si="37"/>
        <v>2.2500066112948272</v>
      </c>
      <c r="BR17" s="30">
        <f t="shared" si="38"/>
        <v>0.15802142339288172</v>
      </c>
      <c r="BS17" s="30">
        <f t="shared" si="39"/>
        <v>0.37487144940791101</v>
      </c>
      <c r="BT17" s="30">
        <f t="shared" si="40"/>
        <v>0.56878859726036268</v>
      </c>
      <c r="BU17" s="30">
        <f t="shared" si="41"/>
        <v>0.19496370623453341</v>
      </c>
      <c r="BV17" s="30">
        <f t="shared" si="42"/>
        <v>1.369260081924962E-2</v>
      </c>
      <c r="BW17" s="30">
        <f t="shared" si="43"/>
        <v>0</v>
      </c>
      <c r="BX17" s="30">
        <f t="shared" si="44"/>
        <v>0.1069327663310078</v>
      </c>
      <c r="BY17" s="30">
        <f t="shared" si="55"/>
        <v>55.086085362603313</v>
      </c>
    </row>
    <row r="18" spans="2:77" ht="15" customHeight="1" x14ac:dyDescent="0.25">
      <c r="C18" s="26">
        <v>5</v>
      </c>
      <c r="D18" s="77">
        <f t="shared" ref="D18:D49" si="56">(1-p_prob_withdAE_Tx2arm_1L-p_prob_withdother_Tx2arm_1L)*SUM(D17:E17)*(1-p_prob_AE_Tx2arm_1L)</f>
        <v>0.59653526497482234</v>
      </c>
      <c r="E18" s="77">
        <f t="shared" ref="E18:E49" si="57">(1-p_prob_withdAE_Tx2arm_1L-p_prob_withdother_Tx2arm_1L)*SUM(D17:E17)*p_prob_AE_Tx2arm_1L</f>
        <v>0.2865011719651856</v>
      </c>
      <c r="F18" s="78">
        <f t="shared" ref="F18:F49" si="58">SUM(D17:E17)*p_prob_withdAE_Tx2arm_1L</f>
        <v>2.0783828036781665E-2</v>
      </c>
      <c r="G18" s="78">
        <f t="shared" ref="G18:G49" si="59">SUM(D17:E17)*p_prob_withdother_Tx2arm_1L</f>
        <v>1.4596801953551091E-3</v>
      </c>
      <c r="H18" s="77">
        <f t="shared" si="45"/>
        <v>4.5742711327034863E-2</v>
      </c>
      <c r="I18" s="77">
        <f t="shared" si="46"/>
        <v>3.9518633178155932E-2</v>
      </c>
      <c r="J18" s="78">
        <f t="shared" si="47"/>
        <v>2.1617445822218057E-3</v>
      </c>
      <c r="K18" s="78">
        <f t="shared" si="48"/>
        <v>1.5182264540011996E-4</v>
      </c>
      <c r="L18" s="77">
        <f t="shared" si="49"/>
        <v>0</v>
      </c>
      <c r="M18" s="77">
        <f t="shared" si="50"/>
        <v>7.1451430950426791E-3</v>
      </c>
      <c r="N18" s="39" t="str">
        <f t="shared" si="6"/>
        <v>OK</v>
      </c>
      <c r="O18" s="36"/>
      <c r="Q18" s="28">
        <f t="shared" si="7"/>
        <v>7.9456374102738134E-3</v>
      </c>
      <c r="R18" s="28">
        <f t="shared" si="8"/>
        <v>3.2011260309101224E-3</v>
      </c>
      <c r="S18" s="28">
        <f t="shared" si="9"/>
        <v>2.0035553324437573E-4</v>
      </c>
      <c r="T18" s="28">
        <f t="shared" si="10"/>
        <v>1.1329755931093046E-5</v>
      </c>
      <c r="U18" s="28">
        <f t="shared" si="11"/>
        <v>5.4834897069246298E-4</v>
      </c>
      <c r="V18" s="28">
        <f t="shared" si="12"/>
        <v>3.973935326490045E-4</v>
      </c>
      <c r="W18" s="28">
        <f t="shared" si="13"/>
        <v>1.8755242728549428E-5</v>
      </c>
      <c r="X18" s="28">
        <f t="shared" si="14"/>
        <v>1.0605762621174705E-6</v>
      </c>
      <c r="Y18" s="28">
        <f t="shared" si="15"/>
        <v>0</v>
      </c>
      <c r="Z18" s="28">
        <f t="shared" si="16"/>
        <v>4.4367377247246534E-5</v>
      </c>
      <c r="AA18" s="28">
        <f t="shared" si="51"/>
        <v>1.2368374429938784E-2</v>
      </c>
      <c r="AC18" s="30">
        <f t="shared" ref="AC18:AC49" si="60">D18*(p_c_cycle_tx_tx2+p_c_cycle_comed_tx2)</f>
        <v>32.950840507216697</v>
      </c>
      <c r="AD18" s="30">
        <f t="shared" ref="AD18:AD49" si="61">E18*(p_c_cycle_tx_tx2+p_c_cycle_comed_tx2+p_c_cycle_ae)</f>
        <v>17.828408227222354</v>
      </c>
      <c r="AE18" s="30">
        <f t="shared" si="17"/>
        <v>2.2220204892186057</v>
      </c>
      <c r="AF18" s="30">
        <f t="shared" si="18"/>
        <v>0.15605591501458119</v>
      </c>
      <c r="AG18" s="30">
        <f t="shared" si="19"/>
        <v>0.4228549031807522</v>
      </c>
      <c r="AH18" s="30">
        <f t="shared" si="20"/>
        <v>0.64159339849627617</v>
      </c>
      <c r="AI18" s="30">
        <f t="shared" si="21"/>
        <v>0.23111434263473488</v>
      </c>
      <c r="AJ18" s="30">
        <f t="shared" si="22"/>
        <v>1.6231515590362625E-2</v>
      </c>
      <c r="AK18" s="30">
        <f t="shared" si="23"/>
        <v>0</v>
      </c>
      <c r="AL18" s="30">
        <f t="shared" si="24"/>
        <v>0.13218514725828956</v>
      </c>
      <c r="AM18" s="30">
        <f t="shared" si="52"/>
        <v>54.601304445832653</v>
      </c>
      <c r="AO18" s="26">
        <v>5</v>
      </c>
      <c r="AP18" s="28">
        <f t="shared" si="53"/>
        <v>0.58920657226049067</v>
      </c>
      <c r="AQ18" s="28">
        <f t="shared" si="25"/>
        <v>0.28298138164446185</v>
      </c>
      <c r="AR18" s="28">
        <f t="shared" si="25"/>
        <v>2.052848975579083E-2</v>
      </c>
      <c r="AS18" s="28">
        <f t="shared" si="25"/>
        <v>1.4417473953329599E-3</v>
      </c>
      <c r="AT18" s="28">
        <f t="shared" si="25"/>
        <v>5.0608378621339954E-2</v>
      </c>
      <c r="AU18" s="28">
        <f t="shared" si="25"/>
        <v>4.3722243226451199E-2</v>
      </c>
      <c r="AV18" s="28">
        <f t="shared" si="25"/>
        <v>2.4790641920417068E-3</v>
      </c>
      <c r="AW18" s="28">
        <f t="shared" si="25"/>
        <v>1.7410848943386629E-4</v>
      </c>
      <c r="AX18" s="28">
        <f t="shared" si="25"/>
        <v>0</v>
      </c>
      <c r="AY18" s="28">
        <f t="shared" si="25"/>
        <v>8.8580144146570613E-3</v>
      </c>
      <c r="AZ18" s="39" t="str">
        <f t="shared" si="26"/>
        <v>OK</v>
      </c>
      <c r="BC18" s="28">
        <f t="shared" si="27"/>
        <v>7.8480218317516399E-3</v>
      </c>
      <c r="BD18" s="28">
        <f t="shared" si="28"/>
        <v>3.1617988185928779E-3</v>
      </c>
      <c r="BE18" s="28">
        <f t="shared" si="29"/>
        <v>1.9789407920640521E-4</v>
      </c>
      <c r="BF18" s="28">
        <f t="shared" si="30"/>
        <v>1.1190564998682933E-5</v>
      </c>
      <c r="BG18" s="28">
        <f t="shared" si="31"/>
        <v>6.0667703160448175E-4</v>
      </c>
      <c r="BH18" s="28">
        <f t="shared" si="32"/>
        <v>4.3966441381637942E-4</v>
      </c>
      <c r="BI18" s="28">
        <f t="shared" si="33"/>
        <v>2.15082998443832E-5</v>
      </c>
      <c r="BJ18" s="28">
        <f t="shared" si="34"/>
        <v>1.2162568399466389E-6</v>
      </c>
      <c r="BK18" s="28">
        <f t="shared" si="35"/>
        <v>0</v>
      </c>
      <c r="BL18" s="28">
        <f t="shared" si="36"/>
        <v>5.5003358500868492E-5</v>
      </c>
      <c r="BM18" s="28">
        <f t="shared" si="54"/>
        <v>1.2342974655155667E-2</v>
      </c>
      <c r="BO18" s="30">
        <f t="shared" ref="BO18:BO49" si="62">AP18*(p_c_cycle_tx_tx2+p_c_cycle_comed_tx2)</f>
        <v>32.546025236544416</v>
      </c>
      <c r="BP18" s="30">
        <f t="shared" ref="BP18:BP49" si="63">AQ18*(p_c_cycle_tx_tx2+p_c_cycle_comed_tx2+p_c_cycle_ae)</f>
        <v>17.609378551770575</v>
      </c>
      <c r="BQ18" s="30">
        <f t="shared" si="37"/>
        <v>2.1947220102743317</v>
      </c>
      <c r="BR18" s="30">
        <f t="shared" si="38"/>
        <v>0.15413870087059592</v>
      </c>
      <c r="BS18" s="30">
        <f t="shared" si="39"/>
        <v>0.46783411873125508</v>
      </c>
      <c r="BT18" s="30">
        <f t="shared" si="40"/>
        <v>0.70983989995497643</v>
      </c>
      <c r="BU18" s="30">
        <f t="shared" si="41"/>
        <v>0.26503930936381176</v>
      </c>
      <c r="BV18" s="30">
        <f t="shared" si="42"/>
        <v>1.8614118158805669E-2</v>
      </c>
      <c r="BW18" s="30">
        <f t="shared" si="43"/>
        <v>0</v>
      </c>
      <c r="BX18" s="30">
        <f t="shared" si="44"/>
        <v>0.16387326667115562</v>
      </c>
      <c r="BY18" s="30">
        <f t="shared" si="55"/>
        <v>54.12946521233993</v>
      </c>
    </row>
    <row r="19" spans="2:77" ht="15" customHeight="1" x14ac:dyDescent="0.25">
      <c r="B19" s="36"/>
      <c r="C19" s="26">
        <v>6</v>
      </c>
      <c r="D19" s="77">
        <f t="shared" si="56"/>
        <v>0.58187787954615888</v>
      </c>
      <c r="E19" s="77">
        <f t="shared" si="57"/>
        <v>0.2794615913237381</v>
      </c>
      <c r="F19" s="78">
        <f t="shared" si="58"/>
        <v>2.0273151474799991E-2</v>
      </c>
      <c r="G19" s="78">
        <f t="shared" si="59"/>
        <v>1.4238145953108107E-3</v>
      </c>
      <c r="H19" s="77">
        <f t="shared" si="45"/>
        <v>5.5474045915645046E-2</v>
      </c>
      <c r="I19" s="77">
        <f t="shared" si="46"/>
        <v>4.7925853274746466E-2</v>
      </c>
      <c r="J19" s="78">
        <f t="shared" si="47"/>
        <v>2.7963838018616074E-3</v>
      </c>
      <c r="K19" s="78">
        <f t="shared" si="48"/>
        <v>1.9639433346761259E-4</v>
      </c>
      <c r="L19" s="77">
        <f t="shared" si="49"/>
        <v>0</v>
      </c>
      <c r="M19" s="77">
        <f t="shared" si="50"/>
        <v>1.0570885734271444E-2</v>
      </c>
      <c r="N19" s="40" t="str">
        <f t="shared" si="6"/>
        <v>OK</v>
      </c>
      <c r="O19" s="37"/>
      <c r="Q19" s="28">
        <f t="shared" si="7"/>
        <v>7.7504062532294665E-3</v>
      </c>
      <c r="R19" s="28">
        <f t="shared" si="8"/>
        <v>3.1224716062756329E-3</v>
      </c>
      <c r="S19" s="28">
        <f t="shared" si="9"/>
        <v>1.9543262516843465E-4</v>
      </c>
      <c r="T19" s="28">
        <f t="shared" si="10"/>
        <v>1.1051374066272823E-5</v>
      </c>
      <c r="U19" s="28">
        <f t="shared" si="11"/>
        <v>6.6500509251650052E-4</v>
      </c>
      <c r="V19" s="28">
        <f t="shared" si="12"/>
        <v>4.8193529498375434E-4</v>
      </c>
      <c r="W19" s="28">
        <f t="shared" si="13"/>
        <v>2.4261356960216963E-5</v>
      </c>
      <c r="X19" s="28">
        <f t="shared" si="14"/>
        <v>1.371937417775807E-6</v>
      </c>
      <c r="Y19" s="28">
        <f t="shared" si="15"/>
        <v>0</v>
      </c>
      <c r="Z19" s="28">
        <f t="shared" si="16"/>
        <v>6.5639339754490451E-5</v>
      </c>
      <c r="AA19" s="28">
        <f t="shared" si="51"/>
        <v>1.2317574880372545E-2</v>
      </c>
      <c r="AC19" s="30">
        <f t="shared" si="60"/>
        <v>32.141209965872129</v>
      </c>
      <c r="AD19" s="30">
        <f t="shared" si="61"/>
        <v>17.390348876318797</v>
      </c>
      <c r="AE19" s="30">
        <f t="shared" si="17"/>
        <v>2.1674235313300576</v>
      </c>
      <c r="AF19" s="30">
        <f t="shared" si="18"/>
        <v>0.15222148672661065</v>
      </c>
      <c r="AG19" s="30">
        <f t="shared" si="19"/>
        <v>0.51281333428175802</v>
      </c>
      <c r="AH19" s="30">
        <f t="shared" si="20"/>
        <v>0.77808640141367658</v>
      </c>
      <c r="AI19" s="30">
        <f t="shared" si="21"/>
        <v>0.29896427609288861</v>
      </c>
      <c r="AJ19" s="30">
        <f t="shared" si="22"/>
        <v>2.0996720727248713E-2</v>
      </c>
      <c r="AK19" s="30">
        <f t="shared" si="23"/>
        <v>0</v>
      </c>
      <c r="AL19" s="30">
        <f t="shared" si="24"/>
        <v>0.19556138608402171</v>
      </c>
      <c r="AM19" s="30">
        <f t="shared" si="52"/>
        <v>53.657625978847186</v>
      </c>
      <c r="AO19" s="26">
        <v>6</v>
      </c>
      <c r="AP19" s="28">
        <f t="shared" si="53"/>
        <v>0.57472925912613948</v>
      </c>
      <c r="AQ19" s="28">
        <f t="shared" si="25"/>
        <v>0.27602828528380718</v>
      </c>
      <c r="AR19" s="28">
        <f t="shared" si="25"/>
        <v>2.0024087075369755E-2</v>
      </c>
      <c r="AS19" s="28">
        <f t="shared" si="25"/>
        <v>1.4063224196359091E-3</v>
      </c>
      <c r="AT19" s="28">
        <f t="shared" si="25"/>
        <v>6.0029642860839741E-2</v>
      </c>
      <c r="AU19" s="28">
        <f t="shared" si="25"/>
        <v>5.1861583347622031E-2</v>
      </c>
      <c r="AV19" s="28">
        <f t="shared" si="25"/>
        <v>3.0938360693882369E-3</v>
      </c>
      <c r="AW19" s="28">
        <f t="shared" si="25"/>
        <v>2.1728486350874372E-4</v>
      </c>
      <c r="AX19" s="28">
        <f t="shared" si="25"/>
        <v>0</v>
      </c>
      <c r="AY19" s="28">
        <f t="shared" si="25"/>
        <v>1.2609698953688825E-2</v>
      </c>
      <c r="AZ19" s="40" t="str">
        <f t="shared" si="26"/>
        <v>OK</v>
      </c>
      <c r="BC19" s="28">
        <f t="shared" si="27"/>
        <v>7.6551891735760933E-3</v>
      </c>
      <c r="BD19" s="28">
        <f t="shared" si="28"/>
        <v>3.0841106974489169E-3</v>
      </c>
      <c r="BE19" s="28">
        <f t="shared" si="29"/>
        <v>1.9303165117693882E-4</v>
      </c>
      <c r="BF19" s="28">
        <f t="shared" si="30"/>
        <v>1.0915603174997406E-5</v>
      </c>
      <c r="BG19" s="28">
        <f t="shared" si="31"/>
        <v>7.1961612940776658E-4</v>
      </c>
      <c r="BH19" s="28">
        <f t="shared" si="32"/>
        <v>5.2151241472274043E-4</v>
      </c>
      <c r="BI19" s="28">
        <f t="shared" si="33"/>
        <v>2.6842045503858682E-5</v>
      </c>
      <c r="BJ19" s="28">
        <f t="shared" si="34"/>
        <v>1.5178708535046124E-6</v>
      </c>
      <c r="BK19" s="28">
        <f t="shared" si="35"/>
        <v>0</v>
      </c>
      <c r="BL19" s="28">
        <f t="shared" si="36"/>
        <v>7.8299239498880923E-5</v>
      </c>
      <c r="BM19" s="28">
        <f t="shared" si="54"/>
        <v>1.2291034825363699E-2</v>
      </c>
      <c r="BO19" s="30">
        <f t="shared" si="62"/>
        <v>31.746341355184658</v>
      </c>
      <c r="BP19" s="30">
        <f t="shared" si="63"/>
        <v>17.176700948706429</v>
      </c>
      <c r="BQ19" s="30">
        <f t="shared" si="37"/>
        <v>2.1407957995335134</v>
      </c>
      <c r="BR19" s="30">
        <f t="shared" si="38"/>
        <v>0.15035138018599373</v>
      </c>
      <c r="BS19" s="30">
        <f t="shared" si="39"/>
        <v>0.55492619662213083</v>
      </c>
      <c r="BT19" s="30">
        <f t="shared" si="40"/>
        <v>0.84198381460700555</v>
      </c>
      <c r="BU19" s="30">
        <f t="shared" si="41"/>
        <v>0.33076520476873283</v>
      </c>
      <c r="BV19" s="30">
        <f t="shared" si="42"/>
        <v>2.3230148837791242E-2</v>
      </c>
      <c r="BW19" s="30">
        <f t="shared" si="43"/>
        <v>0</v>
      </c>
      <c r="BX19" s="30">
        <f t="shared" si="44"/>
        <v>0.23327943064324325</v>
      </c>
      <c r="BY19" s="30">
        <f t="shared" si="55"/>
        <v>53.198374279089499</v>
      </c>
    </row>
    <row r="20" spans="2:77" ht="15" customHeight="1" x14ac:dyDescent="0.25">
      <c r="C20" s="26">
        <v>7</v>
      </c>
      <c r="D20" s="77">
        <f t="shared" si="56"/>
        <v>0.56758063870612008</v>
      </c>
      <c r="E20" s="77">
        <f t="shared" si="57"/>
        <v>0.27259497924387632</v>
      </c>
      <c r="F20" s="78">
        <f t="shared" si="58"/>
        <v>1.9775022675939519E-2</v>
      </c>
      <c r="G20" s="78">
        <f t="shared" si="59"/>
        <v>1.3888302439610076E-3</v>
      </c>
      <c r="H20" s="77">
        <f t="shared" si="45"/>
        <v>6.4585239806034436E-2</v>
      </c>
      <c r="I20" s="77">
        <f t="shared" si="46"/>
        <v>5.5797313420497603E-2</v>
      </c>
      <c r="J20" s="78">
        <f t="shared" si="47"/>
        <v>3.3912883369148663E-3</v>
      </c>
      <c r="K20" s="78">
        <f t="shared" si="48"/>
        <v>2.3817539354987482E-4</v>
      </c>
      <c r="L20" s="77">
        <f t="shared" si="49"/>
        <v>0</v>
      </c>
      <c r="M20" s="77">
        <f t="shared" si="50"/>
        <v>1.4648512173106205E-2</v>
      </c>
      <c r="N20" s="39" t="str">
        <f t="shared" si="6"/>
        <v>OK</v>
      </c>
      <c r="O20" s="37"/>
      <c r="Q20" s="28">
        <f t="shared" si="7"/>
        <v>7.559972093922721E-3</v>
      </c>
      <c r="R20" s="28">
        <f t="shared" si="8"/>
        <v>3.0457497886222018E-3</v>
      </c>
      <c r="S20" s="28">
        <f t="shared" si="9"/>
        <v>1.9063067718544296E-4</v>
      </c>
      <c r="T20" s="28">
        <f t="shared" si="10"/>
        <v>1.0779832283721989E-5</v>
      </c>
      <c r="U20" s="28">
        <f t="shared" si="11"/>
        <v>7.7422716629903276E-4</v>
      </c>
      <c r="V20" s="28">
        <f t="shared" si="12"/>
        <v>5.6108953446172647E-4</v>
      </c>
      <c r="W20" s="28">
        <f t="shared" si="13"/>
        <v>2.9422734047500396E-5</v>
      </c>
      <c r="X20" s="28">
        <f t="shared" si="14"/>
        <v>1.6638042892334171E-6</v>
      </c>
      <c r="Y20" s="28">
        <f t="shared" si="15"/>
        <v>0</v>
      </c>
      <c r="Z20" s="28">
        <f t="shared" si="16"/>
        <v>9.0959139243271394E-5</v>
      </c>
      <c r="AA20" s="28">
        <f t="shared" si="51"/>
        <v>1.2264494770354852E-2</v>
      </c>
      <c r="AC20" s="30">
        <f t="shared" si="60"/>
        <v>31.351472744497183</v>
      </c>
      <c r="AD20" s="30">
        <f t="shared" si="61"/>
        <v>16.963053021094066</v>
      </c>
      <c r="AE20" s="30">
        <f t="shared" si="17"/>
        <v>2.1141680677369696</v>
      </c>
      <c r="AF20" s="30">
        <f t="shared" si="18"/>
        <v>0.14848127364537683</v>
      </c>
      <c r="AG20" s="30">
        <f t="shared" si="19"/>
        <v>0.59703905896250364</v>
      </c>
      <c r="AH20" s="30">
        <f t="shared" si="20"/>
        <v>0.90588122780033475</v>
      </c>
      <c r="AI20" s="30">
        <f t="shared" si="21"/>
        <v>0.36256613344457705</v>
      </c>
      <c r="AJ20" s="30">
        <f t="shared" si="22"/>
        <v>2.5463576948333771E-2</v>
      </c>
      <c r="AK20" s="30">
        <f t="shared" si="23"/>
        <v>0</v>
      </c>
      <c r="AL20" s="30">
        <f t="shared" si="24"/>
        <v>0.27099747520246481</v>
      </c>
      <c r="AM20" s="30">
        <f t="shared" si="52"/>
        <v>52.739122579331799</v>
      </c>
      <c r="AO20" s="26">
        <v>7</v>
      </c>
      <c r="AP20" s="28">
        <f t="shared" si="53"/>
        <v>0.56060766604899337</v>
      </c>
      <c r="AQ20" s="28">
        <f t="shared" si="25"/>
        <v>0.26924603249144535</v>
      </c>
      <c r="AR20" s="28">
        <f t="shared" si="25"/>
        <v>1.9532078003394439E-2</v>
      </c>
      <c r="AS20" s="28">
        <f t="shared" si="25"/>
        <v>1.371767866113505E-3</v>
      </c>
      <c r="AT20" s="28">
        <f t="shared" si="25"/>
        <v>6.8845072468818519E-2</v>
      </c>
      <c r="AU20" s="28">
        <f t="shared" si="25"/>
        <v>5.9477522999622348E-2</v>
      </c>
      <c r="AV20" s="28">
        <f t="shared" si="25"/>
        <v>3.669785110188198E-3</v>
      </c>
      <c r="AW20" s="28">
        <f t="shared" si="25"/>
        <v>2.5773465008808143E-4</v>
      </c>
      <c r="AX20" s="28">
        <f t="shared" si="25"/>
        <v>0</v>
      </c>
      <c r="AY20" s="28">
        <f t="shared" si="25"/>
        <v>1.6992340361336088E-2</v>
      </c>
      <c r="AZ20" s="39" t="str">
        <f t="shared" si="26"/>
        <v>OK</v>
      </c>
      <c r="BC20" s="28">
        <f t="shared" si="27"/>
        <v>7.4670945799544218E-3</v>
      </c>
      <c r="BD20" s="28">
        <f t="shared" si="28"/>
        <v>3.0083314403766964E-3</v>
      </c>
      <c r="BE20" s="28">
        <f t="shared" si="29"/>
        <v>1.8828869719357102E-4</v>
      </c>
      <c r="BF20" s="28">
        <f t="shared" si="30"/>
        <v>1.0647397400223921E-5</v>
      </c>
      <c r="BG20" s="28">
        <f t="shared" si="31"/>
        <v>8.2529267571450197E-4</v>
      </c>
      <c r="BH20" s="28">
        <f t="shared" si="32"/>
        <v>5.9809717789271154E-4</v>
      </c>
      <c r="BI20" s="28">
        <f t="shared" si="33"/>
        <v>3.183896519007633E-5</v>
      </c>
      <c r="BJ20" s="28">
        <f t="shared" si="34"/>
        <v>1.800437945789842E-6</v>
      </c>
      <c r="BK20" s="28">
        <f t="shared" si="35"/>
        <v>0</v>
      </c>
      <c r="BL20" s="28">
        <f t="shared" si="36"/>
        <v>1.0551301283917932E-4</v>
      </c>
      <c r="BM20" s="28">
        <f t="shared" si="54"/>
        <v>1.2236904384507172E-2</v>
      </c>
      <c r="BO20" s="30">
        <f t="shared" si="62"/>
        <v>30.966306395788759</v>
      </c>
      <c r="BP20" s="30">
        <f t="shared" si="63"/>
        <v>16.754654607139845</v>
      </c>
      <c r="BQ20" s="30">
        <f t="shared" si="37"/>
        <v>2.0881946022528286</v>
      </c>
      <c r="BR20" s="30">
        <f t="shared" si="38"/>
        <v>0.14665711723372615</v>
      </c>
      <c r="BS20" s="30">
        <f t="shared" si="39"/>
        <v>0.63641781627554406</v>
      </c>
      <c r="BT20" s="30">
        <f t="shared" si="40"/>
        <v>0.96563021153680551</v>
      </c>
      <c r="BU20" s="30">
        <f t="shared" si="41"/>
        <v>0.39234051068150666</v>
      </c>
      <c r="BV20" s="30">
        <f t="shared" si="42"/>
        <v>2.7554677235771867E-2</v>
      </c>
      <c r="BW20" s="30">
        <f t="shared" si="43"/>
        <v>0</v>
      </c>
      <c r="BX20" s="30">
        <f t="shared" si="44"/>
        <v>0.3143582966847176</v>
      </c>
      <c r="BY20" s="30">
        <f t="shared" si="55"/>
        <v>52.292114234829505</v>
      </c>
    </row>
    <row r="21" spans="2:77" ht="15" customHeight="1" x14ac:dyDescent="0.25">
      <c r="C21" s="26">
        <v>8</v>
      </c>
      <c r="D21" s="77">
        <f t="shared" si="56"/>
        <v>0.55363469339186666</v>
      </c>
      <c r="E21" s="77">
        <f t="shared" si="57"/>
        <v>0.26589708573901438</v>
      </c>
      <c r="F21" s="78">
        <f t="shared" si="58"/>
        <v>1.9289133330849358E-2</v>
      </c>
      <c r="G21" s="78">
        <f t="shared" si="59"/>
        <v>1.3547054882660024E-3</v>
      </c>
      <c r="H21" s="77">
        <f t="shared" si="45"/>
        <v>7.3104905131602615E-2</v>
      </c>
      <c r="I21" s="77">
        <f t="shared" si="46"/>
        <v>6.31577325787471E-2</v>
      </c>
      <c r="J21" s="78">
        <f t="shared" si="47"/>
        <v>3.9482818834615293E-3</v>
      </c>
      <c r="K21" s="78">
        <f t="shared" si="48"/>
        <v>2.7729390662628806E-4</v>
      </c>
      <c r="L21" s="77">
        <f t="shared" si="49"/>
        <v>0</v>
      </c>
      <c r="M21" s="77">
        <f t="shared" si="50"/>
        <v>1.9336168549565973E-2</v>
      </c>
      <c r="N21" s="39" t="str">
        <f t="shared" si="6"/>
        <v>OK</v>
      </c>
      <c r="O21" s="37"/>
      <c r="Q21" s="28">
        <f t="shared" si="7"/>
        <v>7.3742170659861208E-3</v>
      </c>
      <c r="R21" s="28">
        <f t="shared" si="8"/>
        <v>2.9709130921311911E-3</v>
      </c>
      <c r="S21" s="28">
        <f t="shared" si="9"/>
        <v>1.8594671720169906E-4</v>
      </c>
      <c r="T21" s="28">
        <f t="shared" si="10"/>
        <v>1.0514962516725851E-5</v>
      </c>
      <c r="U21" s="28">
        <f t="shared" si="11"/>
        <v>8.7635818512997129E-4</v>
      </c>
      <c r="V21" s="28">
        <f t="shared" si="12"/>
        <v>6.351048213236966E-4</v>
      </c>
      <c r="W21" s="28">
        <f t="shared" si="13"/>
        <v>3.4255196332652267E-5</v>
      </c>
      <c r="X21" s="28">
        <f t="shared" si="14"/>
        <v>1.9370716023462668E-6</v>
      </c>
      <c r="Y21" s="28">
        <f t="shared" si="15"/>
        <v>0</v>
      </c>
      <c r="Z21" s="28">
        <f t="shared" si="16"/>
        <v>1.2006688643508729E-4</v>
      </c>
      <c r="AA21" s="28">
        <f t="shared" si="51"/>
        <v>1.2209313998659488E-2</v>
      </c>
      <c r="AC21" s="30">
        <f t="shared" si="60"/>
        <v>30.581140047080332</v>
      </c>
      <c r="AD21" s="30">
        <f t="shared" si="61"/>
        <v>16.546256193185627</v>
      </c>
      <c r="AE21" s="30">
        <f t="shared" si="17"/>
        <v>2.0622211367686876</v>
      </c>
      <c r="AF21" s="30">
        <f t="shared" si="18"/>
        <v>0.14483296082207547</v>
      </c>
      <c r="AG21" s="30">
        <f t="shared" si="19"/>
        <v>0.67579657358858458</v>
      </c>
      <c r="AH21" s="30">
        <f t="shared" si="20"/>
        <v>1.0253791952732765</v>
      </c>
      <c r="AI21" s="30">
        <f t="shared" si="21"/>
        <v>0.42211488791843621</v>
      </c>
      <c r="AJ21" s="30">
        <f t="shared" si="22"/>
        <v>2.9645777523209963E-2</v>
      </c>
      <c r="AK21" s="30">
        <f t="shared" si="23"/>
        <v>0</v>
      </c>
      <c r="AL21" s="30">
        <f t="shared" si="24"/>
        <v>0.3577191181669705</v>
      </c>
      <c r="AM21" s="30">
        <f t="shared" si="52"/>
        <v>51.845105890327197</v>
      </c>
      <c r="AO21" s="26">
        <v>8</v>
      </c>
      <c r="AP21" s="28">
        <f t="shared" si="53"/>
        <v>0.54683305268076221</v>
      </c>
      <c r="AQ21" s="28">
        <f t="shared" si="25"/>
        <v>0.26263042549370635</v>
      </c>
      <c r="AR21" s="28">
        <f t="shared" si="25"/>
        <v>1.9052158018227169E-2</v>
      </c>
      <c r="AS21" s="28">
        <f t="shared" si="25"/>
        <v>1.3380623477429704E-3</v>
      </c>
      <c r="AT21" s="28">
        <f t="shared" si="25"/>
        <v>7.7082693331335522E-2</v>
      </c>
      <c r="AU21" s="28">
        <f t="shared" si="25"/>
        <v>6.6594274667425957E-2</v>
      </c>
      <c r="AV21" s="28">
        <f t="shared" si="25"/>
        <v>4.2086977335777445E-3</v>
      </c>
      <c r="AW21" s="28">
        <f t="shared" si="25"/>
        <v>2.9558331213419011E-4</v>
      </c>
      <c r="AX21" s="28">
        <f t="shared" si="25"/>
        <v>0</v>
      </c>
      <c r="AY21" s="28">
        <f t="shared" si="25"/>
        <v>2.1965052415087769E-2</v>
      </c>
      <c r="AZ21" s="39" t="str">
        <f t="shared" si="26"/>
        <v>OK</v>
      </c>
      <c r="BC21" s="28">
        <f t="shared" si="27"/>
        <v>7.2836216325582693E-3</v>
      </c>
      <c r="BD21" s="28">
        <f t="shared" si="28"/>
        <v>2.9344141449413152E-3</v>
      </c>
      <c r="BE21" s="28">
        <f t="shared" si="29"/>
        <v>1.8366228167605164E-4</v>
      </c>
      <c r="BF21" s="28">
        <f t="shared" si="30"/>
        <v>1.0385781672419771E-5</v>
      </c>
      <c r="BG21" s="28">
        <f t="shared" si="31"/>
        <v>9.2404263586927447E-4</v>
      </c>
      <c r="BH21" s="28">
        <f t="shared" si="32"/>
        <v>6.6966218049552013E-4</v>
      </c>
      <c r="BI21" s="28">
        <f t="shared" si="33"/>
        <v>3.6514557831442886E-5</v>
      </c>
      <c r="BJ21" s="28">
        <f t="shared" si="34"/>
        <v>2.0648345541694349E-6</v>
      </c>
      <c r="BK21" s="28">
        <f t="shared" si="35"/>
        <v>0</v>
      </c>
      <c r="BL21" s="28">
        <f t="shared" si="36"/>
        <v>1.3639079774789613E-4</v>
      </c>
      <c r="BM21" s="28">
        <f t="shared" si="54"/>
        <v>1.2180758847346358E-2</v>
      </c>
      <c r="BO21" s="30">
        <f t="shared" si="62"/>
        <v>30.205437567414769</v>
      </c>
      <c r="BP21" s="30">
        <f t="shared" si="63"/>
        <v>16.342978307816043</v>
      </c>
      <c r="BQ21" s="30">
        <f t="shared" si="37"/>
        <v>2.0368858617099441</v>
      </c>
      <c r="BR21" s="30">
        <f t="shared" si="38"/>
        <v>0.14305362550513218</v>
      </c>
      <c r="BS21" s="30">
        <f t="shared" si="39"/>
        <v>0.71256805466774586</v>
      </c>
      <c r="BT21" s="30">
        <f t="shared" si="40"/>
        <v>1.0811721855776504</v>
      </c>
      <c r="BU21" s="30">
        <f t="shared" si="41"/>
        <v>0.4499562150142658</v>
      </c>
      <c r="BV21" s="30">
        <f t="shared" si="42"/>
        <v>3.1601116727434771E-2</v>
      </c>
      <c r="BW21" s="30">
        <f t="shared" si="43"/>
        <v>0</v>
      </c>
      <c r="BX21" s="30">
        <f t="shared" si="44"/>
        <v>0.40635346967912372</v>
      </c>
      <c r="BY21" s="30">
        <f t="shared" si="55"/>
        <v>51.410006404112124</v>
      </c>
    </row>
    <row r="22" spans="2:77" ht="15" customHeight="1" x14ac:dyDescent="0.25">
      <c r="C22" s="26">
        <v>9</v>
      </c>
      <c r="D22" s="77">
        <f t="shared" si="56"/>
        <v>0.54003141196965776</v>
      </c>
      <c r="E22" s="77">
        <f t="shared" si="57"/>
        <v>0.25936376524839833</v>
      </c>
      <c r="F22" s="78">
        <f t="shared" si="58"/>
        <v>1.881518270560498E-2</v>
      </c>
      <c r="G22" s="78">
        <f t="shared" si="59"/>
        <v>1.3214192072199381E-3</v>
      </c>
      <c r="H22" s="77">
        <f t="shared" si="45"/>
        <v>8.1060481531068443E-2</v>
      </c>
      <c r="I22" s="77">
        <f t="shared" si="46"/>
        <v>7.00308167561048E-2</v>
      </c>
      <c r="J22" s="78">
        <f t="shared" si="47"/>
        <v>4.4691135836939606E-3</v>
      </c>
      <c r="K22" s="78">
        <f t="shared" si="48"/>
        <v>3.1387271764209222E-4</v>
      </c>
      <c r="L22" s="77">
        <f t="shared" si="49"/>
        <v>0</v>
      </c>
      <c r="M22" s="77">
        <f t="shared" si="50"/>
        <v>2.459393628060956E-2</v>
      </c>
      <c r="N22" s="39" t="str">
        <f t="shared" si="6"/>
        <v>OK</v>
      </c>
      <c r="O22" s="37"/>
      <c r="Q22" s="28">
        <f t="shared" si="7"/>
        <v>7.1930261991304161E-3</v>
      </c>
      <c r="R22" s="28">
        <f t="shared" si="8"/>
        <v>2.8979151977514398E-3</v>
      </c>
      <c r="S22" s="28">
        <f t="shared" si="9"/>
        <v>1.8137784615040417E-4</v>
      </c>
      <c r="T22" s="28">
        <f t="shared" si="10"/>
        <v>1.0256600828113688E-5</v>
      </c>
      <c r="U22" s="28">
        <f t="shared" si="11"/>
        <v>9.7172708660857798E-4</v>
      </c>
      <c r="V22" s="28">
        <f t="shared" si="12"/>
        <v>7.0421953966734365E-4</v>
      </c>
      <c r="W22" s="28">
        <f t="shared" si="13"/>
        <v>3.8773919330233511E-5</v>
      </c>
      <c r="X22" s="28">
        <f t="shared" si="14"/>
        <v>2.1925975059926033E-6</v>
      </c>
      <c r="Y22" s="28">
        <f t="shared" si="15"/>
        <v>0</v>
      </c>
      <c r="Z22" s="28">
        <f t="shared" si="16"/>
        <v>1.5271470906070498E-4</v>
      </c>
      <c r="AA22" s="28">
        <f t="shared" si="51"/>
        <v>1.2152203696033228E-2</v>
      </c>
      <c r="AC22" s="30">
        <f t="shared" si="60"/>
        <v>29.829735087749206</v>
      </c>
      <c r="AD22" s="30">
        <f t="shared" si="61"/>
        <v>16.139700422446463</v>
      </c>
      <c r="AE22" s="30">
        <f t="shared" si="17"/>
        <v>2.0115505866512002</v>
      </c>
      <c r="AF22" s="30">
        <f t="shared" si="18"/>
        <v>0.14127429018818888</v>
      </c>
      <c r="AG22" s="30">
        <f t="shared" si="19"/>
        <v>0.74933953574690715</v>
      </c>
      <c r="AH22" s="30">
        <f t="shared" si="20"/>
        <v>1.1369651758820238</v>
      </c>
      <c r="AI22" s="30">
        <f t="shared" si="21"/>
        <v>0.47779754211009545</v>
      </c>
      <c r="AJ22" s="30">
        <f t="shared" si="22"/>
        <v>3.3556455931659589E-2</v>
      </c>
      <c r="AK22" s="30">
        <f t="shared" si="23"/>
        <v>0</v>
      </c>
      <c r="AL22" s="30">
        <f t="shared" si="24"/>
        <v>0.45498782119127684</v>
      </c>
      <c r="AM22" s="30">
        <f t="shared" si="52"/>
        <v>50.974906917897009</v>
      </c>
      <c r="AO22" s="26">
        <v>9</v>
      </c>
      <c r="AP22" s="28">
        <f t="shared" si="53"/>
        <v>0.53339689343104402</v>
      </c>
      <c r="AQ22" s="28">
        <f t="shared" si="25"/>
        <v>0.25617736965983606</v>
      </c>
      <c r="AR22" s="28">
        <f t="shared" si="25"/>
        <v>1.8584030080589245E-2</v>
      </c>
      <c r="AS22" s="28">
        <f t="shared" si="25"/>
        <v>1.3051850029991039E-3</v>
      </c>
      <c r="AT22" s="28">
        <f t="shared" si="25"/>
        <v>8.4769381483857348E-2</v>
      </c>
      <c r="AU22" s="28">
        <f t="shared" si="25"/>
        <v>7.3235057442251394E-2</v>
      </c>
      <c r="AV22" s="28">
        <f t="shared" si="25"/>
        <v>4.7122872427594036E-3</v>
      </c>
      <c r="AW22" s="28">
        <f t="shared" si="25"/>
        <v>3.3095117756495575E-4</v>
      </c>
      <c r="AX22" s="28">
        <f t="shared" si="25"/>
        <v>0</v>
      </c>
      <c r="AY22" s="28">
        <f t="shared" si="25"/>
        <v>2.7488844479098211E-2</v>
      </c>
      <c r="AZ22" s="39" t="str">
        <f t="shared" si="26"/>
        <v>OK</v>
      </c>
      <c r="BC22" s="28">
        <f t="shared" si="27"/>
        <v>7.1046567735579156E-3</v>
      </c>
      <c r="BD22" s="28">
        <f t="shared" si="28"/>
        <v>2.8623130611411108E-3</v>
      </c>
      <c r="BE22" s="28">
        <f t="shared" si="29"/>
        <v>1.7914954117386646E-4</v>
      </c>
      <c r="BF22" s="28">
        <f t="shared" si="30"/>
        <v>1.0130594068453004E-5</v>
      </c>
      <c r="BG22" s="28">
        <f t="shared" si="31"/>
        <v>1.0161881911760968E-3</v>
      </c>
      <c r="BH22" s="28">
        <f t="shared" si="32"/>
        <v>7.3644091027965806E-4</v>
      </c>
      <c r="BI22" s="28">
        <f t="shared" si="33"/>
        <v>4.0883688004326553E-5</v>
      </c>
      <c r="BJ22" s="28">
        <f t="shared" si="34"/>
        <v>2.3119012445091982E-6</v>
      </c>
      <c r="BK22" s="28">
        <f t="shared" si="35"/>
        <v>0</v>
      </c>
      <c r="BL22" s="28">
        <f t="shared" si="36"/>
        <v>1.706904839934148E-4</v>
      </c>
      <c r="BM22" s="28">
        <f t="shared" si="54"/>
        <v>1.2122765144639351E-2</v>
      </c>
      <c r="BO22" s="30">
        <f t="shared" si="62"/>
        <v>29.463263941710153</v>
      </c>
      <c r="BP22" s="30">
        <f t="shared" si="63"/>
        <v>15.941417249862402</v>
      </c>
      <c r="BQ22" s="30">
        <f t="shared" si="37"/>
        <v>1.986837821129245</v>
      </c>
      <c r="BR22" s="30">
        <f t="shared" si="38"/>
        <v>0.13953867467303863</v>
      </c>
      <c r="BS22" s="30">
        <f t="shared" si="39"/>
        <v>0.78362535932284239</v>
      </c>
      <c r="BT22" s="30">
        <f t="shared" si="40"/>
        <v>1.1889867036043236</v>
      </c>
      <c r="BU22" s="30">
        <f t="shared" si="41"/>
        <v>0.50379548877927627</v>
      </c>
      <c r="BV22" s="30">
        <f t="shared" si="42"/>
        <v>3.5382331694572118E-2</v>
      </c>
      <c r="BW22" s="30">
        <f t="shared" si="43"/>
        <v>0</v>
      </c>
      <c r="BX22" s="30">
        <f t="shared" si="44"/>
        <v>0.50854362286331689</v>
      </c>
      <c r="BY22" s="30">
        <f t="shared" si="55"/>
        <v>50.551391193639162</v>
      </c>
    </row>
    <row r="23" spans="2:77" ht="15" customHeight="1" x14ac:dyDescent="0.25">
      <c r="C23" s="26">
        <v>10</v>
      </c>
      <c r="D23" s="77">
        <f t="shared" si="56"/>
        <v>0.52676237489243039</v>
      </c>
      <c r="E23" s="77">
        <f t="shared" si="57"/>
        <v>0.25299097407127386</v>
      </c>
      <c r="F23" s="78">
        <f t="shared" si="58"/>
        <v>1.8352877455573513E-2</v>
      </c>
      <c r="G23" s="78">
        <f t="shared" si="59"/>
        <v>1.2889507987782697E-3</v>
      </c>
      <c r="H23" s="77">
        <f t="shared" si="45"/>
        <v>8.8478281436646239E-2</v>
      </c>
      <c r="I23" s="77">
        <f t="shared" si="46"/>
        <v>7.6439298128398003E-2</v>
      </c>
      <c r="J23" s="78">
        <f t="shared" si="47"/>
        <v>4.9554609018248466E-3</v>
      </c>
      <c r="K23" s="78">
        <f t="shared" si="48"/>
        <v>3.4802963748781929E-4</v>
      </c>
      <c r="L23" s="77">
        <f t="shared" si="49"/>
        <v>0</v>
      </c>
      <c r="M23" s="77">
        <f t="shared" si="50"/>
        <v>3.0383752677586858E-2</v>
      </c>
      <c r="N23" s="39" t="str">
        <f t="shared" si="6"/>
        <v>OK</v>
      </c>
      <c r="O23" s="37"/>
      <c r="Q23" s="28">
        <f t="shared" si="7"/>
        <v>7.016287347985416E-3</v>
      </c>
      <c r="R23" s="28">
        <f t="shared" si="8"/>
        <v>2.8267109245307832E-3</v>
      </c>
      <c r="S23" s="28">
        <f t="shared" si="9"/>
        <v>1.7692123619732875E-4</v>
      </c>
      <c r="T23" s="28">
        <f t="shared" si="10"/>
        <v>1.0004587308792319E-5</v>
      </c>
      <c r="U23" s="28">
        <f t="shared" si="11"/>
        <v>1.0606492957436152E-3</v>
      </c>
      <c r="V23" s="28">
        <f t="shared" si="12"/>
        <v>7.6866228089197259E-4</v>
      </c>
      <c r="W23" s="28">
        <f t="shared" si="13"/>
        <v>4.2993456678419588E-5</v>
      </c>
      <c r="X23" s="28">
        <f t="shared" si="14"/>
        <v>2.4312049830257931E-6</v>
      </c>
      <c r="Y23" s="28">
        <f t="shared" si="15"/>
        <v>0</v>
      </c>
      <c r="Z23" s="28">
        <f t="shared" si="16"/>
        <v>1.8866625892612459E-4</v>
      </c>
      <c r="AA23" s="28">
        <f t="shared" si="51"/>
        <v>1.2093326593245479E-2</v>
      </c>
      <c r="AC23" s="30">
        <f t="shared" si="60"/>
        <v>29.096792795671103</v>
      </c>
      <c r="AD23" s="30">
        <f t="shared" si="61"/>
        <v>15.743134077278345</v>
      </c>
      <c r="AE23" s="30">
        <f t="shared" si="17"/>
        <v>1.9621250556072898</v>
      </c>
      <c r="AF23" s="30">
        <f t="shared" si="18"/>
        <v>0.1378030591578884</v>
      </c>
      <c r="AG23" s="30">
        <f t="shared" si="19"/>
        <v>0.8179111828987774</v>
      </c>
      <c r="AH23" s="30">
        <f t="shared" si="20"/>
        <v>1.2410082313266237</v>
      </c>
      <c r="AI23" s="30">
        <f t="shared" si="21"/>
        <v>0.52979343544845703</v>
      </c>
      <c r="AJ23" s="30">
        <f t="shared" si="22"/>
        <v>3.7208207457484654E-2</v>
      </c>
      <c r="AK23" s="30">
        <f t="shared" si="23"/>
        <v>0</v>
      </c>
      <c r="AL23" s="30">
        <f t="shared" si="24"/>
        <v>0.56209942453535688</v>
      </c>
      <c r="AM23" s="30">
        <f t="shared" si="52"/>
        <v>50.127875469381316</v>
      </c>
      <c r="AO23" s="26">
        <v>10</v>
      </c>
      <c r="AP23" s="28">
        <f t="shared" si="53"/>
        <v>0.52029087219053882</v>
      </c>
      <c r="AQ23" s="28">
        <f t="shared" si="25"/>
        <v>0.24988287096768605</v>
      </c>
      <c r="AR23" s="28">
        <f t="shared" si="25"/>
        <v>1.8127404449712978E-2</v>
      </c>
      <c r="AS23" s="28">
        <f t="shared" si="25"/>
        <v>1.2731154829423534E-3</v>
      </c>
      <c r="AT23" s="28">
        <f t="shared" si="25"/>
        <v>9.1930907553833291E-2</v>
      </c>
      <c r="AU23" s="28">
        <f t="shared" si="25"/>
        <v>7.9422135416965023E-2</v>
      </c>
      <c r="AV23" s="28">
        <f t="shared" si="25"/>
        <v>5.1821966472544003E-3</v>
      </c>
      <c r="AW23" s="28">
        <f t="shared" si="25"/>
        <v>3.6395363746495948E-4</v>
      </c>
      <c r="AX23" s="28">
        <f t="shared" si="25"/>
        <v>0</v>
      </c>
      <c r="AY23" s="28">
        <f t="shared" si="25"/>
        <v>3.3526543653601984E-2</v>
      </c>
      <c r="AZ23" s="39" t="str">
        <f t="shared" si="26"/>
        <v>OK</v>
      </c>
      <c r="BC23" s="28">
        <f t="shared" si="27"/>
        <v>6.9300892353373611E-3</v>
      </c>
      <c r="BD23" s="28">
        <f t="shared" si="28"/>
        <v>2.79198356309138E-3</v>
      </c>
      <c r="BE23" s="28">
        <f t="shared" si="29"/>
        <v>1.747476825939477E-4</v>
      </c>
      <c r="BF23" s="28">
        <f t="shared" si="30"/>
        <v>9.881676643782538E-6</v>
      </c>
      <c r="BG23" s="28">
        <f t="shared" si="31"/>
        <v>1.1020382716617632E-3</v>
      </c>
      <c r="BH23" s="28">
        <f t="shared" si="32"/>
        <v>7.9865725167137789E-4</v>
      </c>
      <c r="BI23" s="28">
        <f t="shared" si="33"/>
        <v>4.496061041884865E-5</v>
      </c>
      <c r="BJ23" s="28">
        <f t="shared" si="34"/>
        <v>2.5424440958024481E-6</v>
      </c>
      <c r="BK23" s="28">
        <f t="shared" si="35"/>
        <v>0</v>
      </c>
      <c r="BL23" s="28">
        <f t="shared" si="36"/>
        <v>2.0818124847739715E-4</v>
      </c>
      <c r="BM23" s="28">
        <f t="shared" si="54"/>
        <v>1.2063081983991662E-2</v>
      </c>
      <c r="BO23" s="30">
        <f t="shared" si="62"/>
        <v>28.739326161437752</v>
      </c>
      <c r="BP23" s="30">
        <f t="shared" si="63"/>
        <v>15.549722893083281</v>
      </c>
      <c r="BQ23" s="30">
        <f t="shared" si="37"/>
        <v>1.9380195040264563</v>
      </c>
      <c r="BR23" s="30">
        <f t="shared" si="38"/>
        <v>0.13611008921133266</v>
      </c>
      <c r="BS23" s="30">
        <f t="shared" si="39"/>
        <v>0.84982795914897757</v>
      </c>
      <c r="BT23" s="30">
        <f t="shared" si="40"/>
        <v>1.2894352278906387</v>
      </c>
      <c r="BU23" s="30">
        <f t="shared" si="41"/>
        <v>0.55403398781884394</v>
      </c>
      <c r="BV23" s="30">
        <f t="shared" si="42"/>
        <v>3.8910658717036223E-2</v>
      </c>
      <c r="BW23" s="30">
        <f t="shared" si="43"/>
        <v>0</v>
      </c>
      <c r="BX23" s="30">
        <f t="shared" si="44"/>
        <v>0.62024105759163672</v>
      </c>
      <c r="BY23" s="30">
        <f t="shared" si="55"/>
        <v>49.715627538925943</v>
      </c>
    </row>
    <row r="24" spans="2:77" ht="15" customHeight="1" x14ac:dyDescent="0.25">
      <c r="C24" s="26">
        <v>11</v>
      </c>
      <c r="D24" s="77">
        <f t="shared" si="56"/>
        <v>0.51381936948864715</v>
      </c>
      <c r="E24" s="77">
        <f t="shared" si="57"/>
        <v>0.24677476786409824</v>
      </c>
      <c r="F24" s="78">
        <f t="shared" si="58"/>
        <v>1.7901931443852444E-2</v>
      </c>
      <c r="G24" s="78">
        <f t="shared" si="59"/>
        <v>1.2572801671064371E-3</v>
      </c>
      <c r="H24" s="77">
        <f t="shared" si="45"/>
        <v>9.5383533671020357E-2</v>
      </c>
      <c r="I24" s="77">
        <f t="shared" si="46"/>
        <v>8.2404972705532029E-2</v>
      </c>
      <c r="J24" s="78">
        <f t="shared" si="47"/>
        <v>5.4089323926839539E-3</v>
      </c>
      <c r="K24" s="78">
        <f t="shared" si="48"/>
        <v>3.7987763744209968E-4</v>
      </c>
      <c r="L24" s="77">
        <f t="shared" si="49"/>
        <v>0</v>
      </c>
      <c r="M24" s="77">
        <f t="shared" si="50"/>
        <v>3.6669334629617113E-2</v>
      </c>
      <c r="N24" s="39" t="str">
        <f t="shared" si="6"/>
        <v>OK</v>
      </c>
      <c r="O24" s="37"/>
      <c r="Q24" s="28">
        <f t="shared" si="7"/>
        <v>6.8438911226893035E-3</v>
      </c>
      <c r="R24" s="28">
        <f t="shared" si="8"/>
        <v>2.7572562016519773E-3</v>
      </c>
      <c r="S24" s="28">
        <f t="shared" si="9"/>
        <v>1.7257412899056662E-4</v>
      </c>
      <c r="T24" s="28">
        <f t="shared" si="10"/>
        <v>9.7587659787727555E-6</v>
      </c>
      <c r="U24" s="28">
        <f t="shared" si="11"/>
        <v>1.143427247579911E-3</v>
      </c>
      <c r="V24" s="28">
        <f t="shared" si="12"/>
        <v>8.2865222245078309E-4</v>
      </c>
      <c r="W24" s="28">
        <f t="shared" si="13"/>
        <v>4.6927764159277705E-5</v>
      </c>
      <c r="X24" s="28">
        <f t="shared" si="14"/>
        <v>2.6536832085791035E-6</v>
      </c>
      <c r="Y24" s="28">
        <f t="shared" si="15"/>
        <v>0</v>
      </c>
      <c r="Z24" s="28">
        <f t="shared" si="16"/>
        <v>2.2769623802866974E-4</v>
      </c>
      <c r="AA24" s="28">
        <f t="shared" si="51"/>
        <v>1.2032837374737837E-2</v>
      </c>
      <c r="AC24" s="30">
        <f t="shared" si="60"/>
        <v>28.381859527204394</v>
      </c>
      <c r="AD24" s="30">
        <f t="shared" si="61"/>
        <v>15.356311708888217</v>
      </c>
      <c r="AE24" s="30">
        <f t="shared" si="17"/>
        <v>1.9139139524456228</v>
      </c>
      <c r="AF24" s="30">
        <f t="shared" si="18"/>
        <v>0.13441711926477692</v>
      </c>
      <c r="AG24" s="30">
        <f t="shared" si="19"/>
        <v>0.88174473539917775</v>
      </c>
      <c r="AH24" s="30">
        <f t="shared" si="20"/>
        <v>1.3378622244546536</v>
      </c>
      <c r="AI24" s="30">
        <f t="shared" si="21"/>
        <v>0.57827454018923086</v>
      </c>
      <c r="AJ24" s="30">
        <f t="shared" si="22"/>
        <v>4.0613109976587784E-2</v>
      </c>
      <c r="AK24" s="30">
        <f t="shared" si="23"/>
        <v>0</v>
      </c>
      <c r="AL24" s="30">
        <f t="shared" si="24"/>
        <v>0.67838269064791656</v>
      </c>
      <c r="AM24" s="30">
        <f t="shared" si="52"/>
        <v>49.303379608470586</v>
      </c>
      <c r="AO24" s="26">
        <v>11</v>
      </c>
      <c r="AP24" s="28">
        <f t="shared" si="53"/>
        <v>0.50750687718391663</v>
      </c>
      <c r="AQ24" s="28">
        <f t="shared" si="25"/>
        <v>0.24374303353167309</v>
      </c>
      <c r="AR24" s="28">
        <f t="shared" si="25"/>
        <v>1.7681998504010969E-2</v>
      </c>
      <c r="AS24" s="28">
        <f t="shared" si="25"/>
        <v>1.2418339386241436E-3</v>
      </c>
      <c r="AT24" s="28">
        <f t="shared" si="25"/>
        <v>9.859197954299817E-2</v>
      </c>
      <c r="AU24" s="28">
        <f t="shared" si="25"/>
        <v>8.5176854647119576E-2</v>
      </c>
      <c r="AV24" s="28">
        <f t="shared" si="25"/>
        <v>5.6200013798054062E-3</v>
      </c>
      <c r="AW24" s="28">
        <f t="shared" si="25"/>
        <v>3.9470133689773444E-4</v>
      </c>
      <c r="AX24" s="28">
        <f t="shared" si="25"/>
        <v>0</v>
      </c>
      <c r="AY24" s="28">
        <f t="shared" si="25"/>
        <v>4.0042719934954112E-2</v>
      </c>
      <c r="AZ24" s="39" t="str">
        <f t="shared" si="26"/>
        <v>OK</v>
      </c>
      <c r="BC24" s="28">
        <f t="shared" si="27"/>
        <v>6.7598109719363558E-3</v>
      </c>
      <c r="BD24" s="28">
        <f t="shared" si="28"/>
        <v>2.7233821214038539E-3</v>
      </c>
      <c r="BE24" s="28">
        <f t="shared" si="29"/>
        <v>1.7045398147193052E-4</v>
      </c>
      <c r="BF24" s="28">
        <f t="shared" si="30"/>
        <v>9.6388753347007443E-6</v>
      </c>
      <c r="BG24" s="28">
        <f t="shared" si="31"/>
        <v>1.1818890689363926E-3</v>
      </c>
      <c r="BH24" s="28">
        <f t="shared" si="32"/>
        <v>8.5652585744943298E-4</v>
      </c>
      <c r="BI24" s="28">
        <f t="shared" si="33"/>
        <v>4.8758993490664888E-5</v>
      </c>
      <c r="BJ24" s="28">
        <f t="shared" si="34"/>
        <v>2.7572360331131265E-6</v>
      </c>
      <c r="BK24" s="28">
        <f t="shared" si="35"/>
        <v>0</v>
      </c>
      <c r="BL24" s="28">
        <f t="shared" si="36"/>
        <v>2.4864309052012579E-4</v>
      </c>
      <c r="BM24" s="28">
        <f t="shared" si="54"/>
        <v>1.2001860196576571E-2</v>
      </c>
      <c r="BO24" s="30">
        <f t="shared" si="62"/>
        <v>28.033176156163474</v>
      </c>
      <c r="BP24" s="30">
        <f t="shared" si="63"/>
        <v>15.167652804129778</v>
      </c>
      <c r="BQ24" s="30">
        <f t="shared" si="37"/>
        <v>1.8904006950362089</v>
      </c>
      <c r="BR24" s="30">
        <f t="shared" si="38"/>
        <v>0.1327657470484524</v>
      </c>
      <c r="BS24" s="30">
        <f t="shared" si="39"/>
        <v>0.91140425992661922</v>
      </c>
      <c r="BT24" s="30">
        <f t="shared" si="40"/>
        <v>1.3828643161797449</v>
      </c>
      <c r="BU24" s="30">
        <f t="shared" si="41"/>
        <v>0.6008401432721896</v>
      </c>
      <c r="BV24" s="30">
        <f t="shared" si="42"/>
        <v>4.2197926972674694E-2</v>
      </c>
      <c r="BW24" s="30">
        <f t="shared" si="43"/>
        <v>0</v>
      </c>
      <c r="BX24" s="30">
        <f t="shared" si="44"/>
        <v>0.74079031879665103</v>
      </c>
      <c r="BY24" s="30">
        <f t="shared" si="55"/>
        <v>48.902092367525782</v>
      </c>
    </row>
    <row r="25" spans="2:77" ht="15" customHeight="1" x14ac:dyDescent="0.25">
      <c r="C25" s="26">
        <v>12</v>
      </c>
      <c r="D25" s="77">
        <f t="shared" si="56"/>
        <v>0.50119438487918611</v>
      </c>
      <c r="E25" s="77">
        <f t="shared" si="57"/>
        <v>0.24071129919924794</v>
      </c>
      <c r="F25" s="78">
        <f t="shared" si="58"/>
        <v>1.7462065564169491E-2</v>
      </c>
      <c r="G25" s="78">
        <f t="shared" si="59"/>
        <v>1.2263877101418498E-3</v>
      </c>
      <c r="H25" s="77">
        <f t="shared" si="45"/>
        <v>0.10180042541497597</v>
      </c>
      <c r="I25" s="77">
        <f t="shared" si="46"/>
        <v>8.794873658870711E-2</v>
      </c>
      <c r="J25" s="78">
        <f t="shared" si="47"/>
        <v>5.8310703669268585E-3</v>
      </c>
      <c r="K25" s="78">
        <f t="shared" si="48"/>
        <v>4.095250363533692E-4</v>
      </c>
      <c r="L25" s="77">
        <f t="shared" si="49"/>
        <v>0</v>
      </c>
      <c r="M25" s="77">
        <f t="shared" si="50"/>
        <v>4.341610524029111E-2</v>
      </c>
      <c r="N25" s="39" t="str">
        <f t="shared" si="6"/>
        <v>OK</v>
      </c>
      <c r="O25" s="37"/>
      <c r="Q25" s="28">
        <f t="shared" si="7"/>
        <v>6.675730821183409E-3</v>
      </c>
      <c r="R25" s="28">
        <f t="shared" si="8"/>
        <v>2.6895080411557309E-3</v>
      </c>
      <c r="S25" s="28">
        <f t="shared" si="9"/>
        <v>1.6833383395329439E-4</v>
      </c>
      <c r="T25" s="28">
        <f t="shared" si="10"/>
        <v>9.5189846906287314E-6</v>
      </c>
      <c r="U25" s="28">
        <f t="shared" si="11"/>
        <v>1.2203508902928737E-3</v>
      </c>
      <c r="V25" s="28">
        <f t="shared" si="12"/>
        <v>8.8439949244808287E-4</v>
      </c>
      <c r="W25" s="28">
        <f t="shared" si="13"/>
        <v>5.0590222822052071E-5</v>
      </c>
      <c r="X25" s="28">
        <f t="shared" si="14"/>
        <v>2.86078885764715E-6</v>
      </c>
      <c r="Y25" s="28">
        <f t="shared" si="15"/>
        <v>0</v>
      </c>
      <c r="Z25" s="28">
        <f t="shared" si="16"/>
        <v>2.6958994301158178E-4</v>
      </c>
      <c r="AA25" s="28">
        <f t="shared" si="51"/>
        <v>1.1970883018415302E-2</v>
      </c>
      <c r="AC25" s="30">
        <f t="shared" si="60"/>
        <v>27.684492785122558</v>
      </c>
      <c r="AD25" s="30">
        <f t="shared" si="61"/>
        <v>14.978993899371339</v>
      </c>
      <c r="AE25" s="30">
        <f t="shared" si="17"/>
        <v>1.8668874376267948</v>
      </c>
      <c r="AF25" s="30">
        <f t="shared" si="18"/>
        <v>0.13111437483212782</v>
      </c>
      <c r="AG25" s="30">
        <f t="shared" si="19"/>
        <v>0.94106378445406047</v>
      </c>
      <c r="AH25" s="30">
        <f t="shared" si="20"/>
        <v>1.4278664079048362</v>
      </c>
      <c r="AI25" s="30">
        <f t="shared" si="21"/>
        <v>0.62340574635514834</v>
      </c>
      <c r="AJ25" s="30">
        <f t="shared" si="22"/>
        <v>4.3782743968761598E-2</v>
      </c>
      <c r="AK25" s="30">
        <f t="shared" si="23"/>
        <v>0</v>
      </c>
      <c r="AL25" s="30">
        <f t="shared" si="24"/>
        <v>0.80319794694538549</v>
      </c>
      <c r="AM25" s="30">
        <f t="shared" si="52"/>
        <v>48.500805126581014</v>
      </c>
      <c r="AO25" s="26">
        <v>12</v>
      </c>
      <c r="AP25" s="28">
        <f t="shared" si="53"/>
        <v>0.49503699594915684</v>
      </c>
      <c r="AQ25" s="28">
        <f t="shared" si="25"/>
        <v>0.23775405719147946</v>
      </c>
      <c r="AR25" s="28">
        <f t="shared" si="25"/>
        <v>1.7247536566151724E-2</v>
      </c>
      <c r="AS25" s="28">
        <f t="shared" si="25"/>
        <v>1.2113210088016671E-3</v>
      </c>
      <c r="AT25" s="28">
        <f t="shared" si="25"/>
        <v>0.10477628401014377</v>
      </c>
      <c r="AU25" s="28">
        <f t="shared" si="25"/>
        <v>9.0519678730105579E-2</v>
      </c>
      <c r="AV25" s="28">
        <f t="shared" si="25"/>
        <v>6.0272119117820242E-3</v>
      </c>
      <c r="AW25" s="28">
        <f t="shared" si="25"/>
        <v>4.2330035858971379E-4</v>
      </c>
      <c r="AX25" s="28">
        <f t="shared" si="25"/>
        <v>0</v>
      </c>
      <c r="AY25" s="28">
        <f t="shared" si="25"/>
        <v>4.7003614273789004E-2</v>
      </c>
      <c r="AZ25" s="39" t="str">
        <f t="shared" si="26"/>
        <v>OK</v>
      </c>
      <c r="BC25" s="28">
        <f t="shared" si="27"/>
        <v>6.5937165921769961E-3</v>
      </c>
      <c r="BD25" s="28">
        <f t="shared" si="28"/>
        <v>2.6564662762448396E-3</v>
      </c>
      <c r="BE25" s="28">
        <f t="shared" si="29"/>
        <v>1.6626578028588698E-4</v>
      </c>
      <c r="BF25" s="28">
        <f t="shared" si="30"/>
        <v>9.4020398629780316E-6</v>
      </c>
      <c r="BG25" s="28">
        <f t="shared" si="31"/>
        <v>1.2560245298793003E-3</v>
      </c>
      <c r="BH25" s="28">
        <f t="shared" si="32"/>
        <v>9.1025250652376375E-4</v>
      </c>
      <c r="BI25" s="28">
        <f t="shared" si="33"/>
        <v>5.2291942032158942E-5</v>
      </c>
      <c r="BJ25" s="28">
        <f t="shared" si="34"/>
        <v>2.9570181107232163E-6</v>
      </c>
      <c r="BK25" s="28">
        <f t="shared" si="35"/>
        <v>0</v>
      </c>
      <c r="BL25" s="28">
        <f t="shared" si="36"/>
        <v>2.918663851415564E-4</v>
      </c>
      <c r="BM25" s="28">
        <f t="shared" si="54"/>
        <v>1.1939243070258201E-2</v>
      </c>
      <c r="BO25" s="30">
        <f t="shared" si="62"/>
        <v>27.344376864929878</v>
      </c>
      <c r="BP25" s="30">
        <f t="shared" si="63"/>
        <v>14.794970506449255</v>
      </c>
      <c r="BQ25" s="30">
        <f t="shared" si="37"/>
        <v>1.8439519212106941</v>
      </c>
      <c r="BR25" s="30">
        <f t="shared" si="38"/>
        <v>0.12950357825396255</v>
      </c>
      <c r="BS25" s="30">
        <f t="shared" si="39"/>
        <v>0.96857322501045306</v>
      </c>
      <c r="BT25" s="30">
        <f t="shared" si="40"/>
        <v>1.4696061993192038</v>
      </c>
      <c r="BU25" s="30">
        <f t="shared" si="41"/>
        <v>0.6443754411911462</v>
      </c>
      <c r="BV25" s="30">
        <f t="shared" si="42"/>
        <v>4.5255477875170792E-2</v>
      </c>
      <c r="BW25" s="30">
        <f t="shared" si="43"/>
        <v>0</v>
      </c>
      <c r="BX25" s="30">
        <f t="shared" si="44"/>
        <v>0.86956686406509653</v>
      </c>
      <c r="BY25" s="30">
        <f t="shared" si="55"/>
        <v>48.110180078304857</v>
      </c>
    </row>
    <row r="26" spans="2:77" ht="15" customHeight="1" x14ac:dyDescent="0.25">
      <c r="C26" s="26">
        <v>13</v>
      </c>
      <c r="D26" s="77">
        <f t="shared" si="56"/>
        <v>0.48887960701912758</v>
      </c>
      <c r="E26" s="77">
        <f t="shared" si="57"/>
        <v>0.23479681518371098</v>
      </c>
      <c r="F26" s="78">
        <f t="shared" si="58"/>
        <v>1.7033007568133959E-2</v>
      </c>
      <c r="G26" s="78">
        <f t="shared" si="59"/>
        <v>1.1962543074614843E-3</v>
      </c>
      <c r="H26" s="77">
        <f t="shared" si="45"/>
        <v>0.10775214260531156</v>
      </c>
      <c r="I26" s="77">
        <f t="shared" si="46"/>
        <v>9.3090620871504035E-2</v>
      </c>
      <c r="J26" s="78">
        <f t="shared" si="47"/>
        <v>6.223353456637189E-3</v>
      </c>
      <c r="K26" s="78">
        <f t="shared" si="48"/>
        <v>4.3707568082605838E-4</v>
      </c>
      <c r="L26" s="77">
        <f t="shared" si="49"/>
        <v>0</v>
      </c>
      <c r="M26" s="77">
        <f t="shared" si="50"/>
        <v>5.0591123307286906E-2</v>
      </c>
      <c r="N26" s="39" t="str">
        <f t="shared" si="6"/>
        <v>OK</v>
      </c>
      <c r="O26" s="37"/>
      <c r="Q26" s="28">
        <f t="shared" si="7"/>
        <v>6.5117023631705824E-3</v>
      </c>
      <c r="R26" s="28">
        <f t="shared" si="8"/>
        <v>2.6234245113339479E-3</v>
      </c>
      <c r="S26" s="28">
        <f t="shared" si="9"/>
        <v>1.6419772661847956E-4</v>
      </c>
      <c r="T26" s="28">
        <f t="shared" si="10"/>
        <v>9.2850950353273318E-6</v>
      </c>
      <c r="U26" s="28">
        <f t="shared" si="11"/>
        <v>1.2916981694657266E-3</v>
      </c>
      <c r="V26" s="28">
        <f t="shared" si="12"/>
        <v>9.3610552059944453E-4</v>
      </c>
      <c r="W26" s="28">
        <f t="shared" si="13"/>
        <v>5.3993661242265807E-5</v>
      </c>
      <c r="X26" s="28">
        <f t="shared" si="14"/>
        <v>3.053247363799283E-6</v>
      </c>
      <c r="Y26" s="28">
        <f t="shared" si="15"/>
        <v>0</v>
      </c>
      <c r="Z26" s="28">
        <f t="shared" si="16"/>
        <v>3.1414282727153101E-4</v>
      </c>
      <c r="AA26" s="28">
        <f t="shared" si="51"/>
        <v>1.1907603122101106E-2</v>
      </c>
      <c r="AC26" s="30">
        <f t="shared" si="60"/>
        <v>27.004260944737197</v>
      </c>
      <c r="AD26" s="30">
        <f t="shared" si="61"/>
        <v>14.610947113527169</v>
      </c>
      <c r="AE26" s="30">
        <f t="shared" si="17"/>
        <v>1.821016404794594</v>
      </c>
      <c r="AF26" s="30">
        <f t="shared" si="18"/>
        <v>0.12789278167579726</v>
      </c>
      <c r="AG26" s="30">
        <f t="shared" si="19"/>
        <v>0.99608266556684544</v>
      </c>
      <c r="AH26" s="30">
        <f t="shared" si="20"/>
        <v>1.5113459907335713</v>
      </c>
      <c r="AI26" s="30">
        <f t="shared" si="21"/>
        <v>0.66534513602714407</v>
      </c>
      <c r="AJ26" s="30">
        <f t="shared" si="22"/>
        <v>4.672821178157998E-2</v>
      </c>
      <c r="AK26" s="30">
        <f t="shared" si="23"/>
        <v>0</v>
      </c>
      <c r="AL26" s="30">
        <f t="shared" si="24"/>
        <v>0.9359357811848078</v>
      </c>
      <c r="AM26" s="30">
        <f t="shared" si="52"/>
        <v>47.719555030028701</v>
      </c>
      <c r="AO26" s="26">
        <v>13</v>
      </c>
      <c r="AP26" s="28">
        <f t="shared" si="53"/>
        <v>0.48287351044024784</v>
      </c>
      <c r="AQ26" s="28">
        <f t="shared" si="25"/>
        <v>0.23191223516000062</v>
      </c>
      <c r="AR26" s="28">
        <f t="shared" si="25"/>
        <v>1.6823749732433318E-2</v>
      </c>
      <c r="AS26" s="28">
        <f t="shared" si="25"/>
        <v>1.1815578079545342E-3</v>
      </c>
      <c r="AT26" s="28">
        <f t="shared" si="25"/>
        <v>0.11050652571290859</v>
      </c>
      <c r="AU26" s="28">
        <f t="shared" si="25"/>
        <v>9.547022305299746E-2</v>
      </c>
      <c r="AV26" s="28">
        <f t="shared" si="25"/>
        <v>6.4052762708023299E-3</v>
      </c>
      <c r="AW26" s="28">
        <f t="shared" si="25"/>
        <v>4.4985239974666219E-4</v>
      </c>
      <c r="AX26" s="28">
        <f t="shared" si="25"/>
        <v>0</v>
      </c>
      <c r="AY26" s="28">
        <f t="shared" si="25"/>
        <v>5.4377069422908417E-2</v>
      </c>
      <c r="AZ26" s="39" t="str">
        <f t="shared" si="26"/>
        <v>OK</v>
      </c>
      <c r="BC26" s="28">
        <f t="shared" si="27"/>
        <v>6.4317032944334173E-3</v>
      </c>
      <c r="BD26" s="28">
        <f t="shared" si="28"/>
        <v>2.5911946110553385E-3</v>
      </c>
      <c r="BE26" s="28">
        <f t="shared" si="29"/>
        <v>1.621804868114927E-4</v>
      </c>
      <c r="BF26" s="28">
        <f t="shared" si="30"/>
        <v>9.1710236428503888E-6</v>
      </c>
      <c r="BG26" s="28">
        <f t="shared" si="31"/>
        <v>1.3247168318520743E-3</v>
      </c>
      <c r="BH26" s="28">
        <f t="shared" si="32"/>
        <v>9.6003444832677427E-4</v>
      </c>
      <c r="BI26" s="28">
        <f t="shared" si="33"/>
        <v>5.5572019095264889E-5</v>
      </c>
      <c r="BJ26" s="28">
        <f t="shared" si="34"/>
        <v>3.1425007473062526E-6</v>
      </c>
      <c r="BK26" s="28">
        <f t="shared" si="35"/>
        <v>0</v>
      </c>
      <c r="BL26" s="28">
        <f t="shared" si="36"/>
        <v>3.376514536650412E-4</v>
      </c>
      <c r="BM26" s="28">
        <f t="shared" si="54"/>
        <v>1.187536666962956E-2</v>
      </c>
      <c r="BO26" s="30">
        <f t="shared" si="62"/>
        <v>26.672501965743795</v>
      </c>
      <c r="BP26" s="30">
        <f t="shared" si="63"/>
        <v>14.431445333921715</v>
      </c>
      <c r="BQ26" s="30">
        <f t="shared" si="37"/>
        <v>1.798644433777826</v>
      </c>
      <c r="BR26" s="30">
        <f t="shared" si="38"/>
        <v>0.12632156375740214</v>
      </c>
      <c r="BS26" s="30">
        <f t="shared" si="39"/>
        <v>1.021544741786129</v>
      </c>
      <c r="BT26" s="30">
        <f t="shared" si="40"/>
        <v>1.5499793372820401</v>
      </c>
      <c r="BU26" s="30">
        <f t="shared" si="41"/>
        <v>0.68479469170167451</v>
      </c>
      <c r="BV26" s="30">
        <f t="shared" si="42"/>
        <v>4.8094183977670422E-2</v>
      </c>
      <c r="BW26" s="30">
        <f t="shared" si="43"/>
        <v>0</v>
      </c>
      <c r="BX26" s="30">
        <f t="shared" si="44"/>
        <v>1.0059757843238057</v>
      </c>
      <c r="BY26" s="30">
        <f t="shared" si="55"/>
        <v>47.339302036272052</v>
      </c>
    </row>
    <row r="27" spans="2:77" ht="15" customHeight="1" x14ac:dyDescent="0.25">
      <c r="C27" s="26">
        <v>14</v>
      </c>
      <c r="D27" s="77">
        <f t="shared" si="56"/>
        <v>0.47686741386136805</v>
      </c>
      <c r="E27" s="77">
        <f t="shared" si="57"/>
        <v>0.22902765513629025</v>
      </c>
      <c r="F27" s="78">
        <f t="shared" si="58"/>
        <v>1.6614491896732676E-2</v>
      </c>
      <c r="G27" s="78">
        <f t="shared" si="59"/>
        <v>1.1668613084475838E-3</v>
      </c>
      <c r="H27" s="77">
        <f t="shared" si="45"/>
        <v>0.11326090882050563</v>
      </c>
      <c r="I27" s="77">
        <f t="shared" si="46"/>
        <v>9.78498252344909E-2</v>
      </c>
      <c r="J27" s="78">
        <f t="shared" si="47"/>
        <v>6.5871990849674716E-3</v>
      </c>
      <c r="K27" s="78">
        <f t="shared" si="48"/>
        <v>4.62629118667266E-4</v>
      </c>
      <c r="L27" s="77">
        <f t="shared" si="49"/>
        <v>0</v>
      </c>
      <c r="M27" s="77">
        <f t="shared" si="50"/>
        <v>5.8163015538529927E-2</v>
      </c>
      <c r="N27" s="39" t="str">
        <f t="shared" si="6"/>
        <v>OK</v>
      </c>
      <c r="O27" s="37"/>
      <c r="Q27" s="28">
        <f t="shared" si="7"/>
        <v>6.3517042256962504E-3</v>
      </c>
      <c r="R27" s="28">
        <f t="shared" si="8"/>
        <v>2.5589647107767291E-3</v>
      </c>
      <c r="S27" s="28">
        <f t="shared" si="9"/>
        <v>1.601632470045058E-4</v>
      </c>
      <c r="T27" s="28">
        <f t="shared" si="10"/>
        <v>9.0569522503734425E-6</v>
      </c>
      <c r="U27" s="28">
        <f t="shared" si="11"/>
        <v>1.3577354942384226E-3</v>
      </c>
      <c r="V27" s="28">
        <f t="shared" si="12"/>
        <v>9.8396337605410433E-4</v>
      </c>
      <c r="W27" s="28">
        <f t="shared" si="13"/>
        <v>5.7150376948263978E-5</v>
      </c>
      <c r="X27" s="28">
        <f t="shared" si="14"/>
        <v>3.2317541308132215E-6</v>
      </c>
      <c r="Y27" s="28">
        <f t="shared" si="15"/>
        <v>0</v>
      </c>
      <c r="Z27" s="28">
        <f t="shared" si="16"/>
        <v>3.6116008005855139E-4</v>
      </c>
      <c r="AA27" s="28">
        <f t="shared" si="51"/>
        <v>1.1843130217158011E-2</v>
      </c>
      <c r="AC27" s="30">
        <f t="shared" si="60"/>
        <v>26.340742986750389</v>
      </c>
      <c r="AD27" s="30">
        <f t="shared" si="61"/>
        <v>14.251943554316261</v>
      </c>
      <c r="AE27" s="30">
        <f t="shared" si="17"/>
        <v>1.7762724627610582</v>
      </c>
      <c r="AF27" s="30">
        <f t="shared" si="18"/>
        <v>0.12475034583900699</v>
      </c>
      <c r="AG27" s="30">
        <f t="shared" si="19"/>
        <v>1.0470068180054124</v>
      </c>
      <c r="AH27" s="30">
        <f t="shared" si="20"/>
        <v>1.5886126838305092</v>
      </c>
      <c r="AI27" s="30">
        <f t="shared" si="21"/>
        <v>0.70424424737620506</v>
      </c>
      <c r="AJ27" s="30">
        <f t="shared" si="22"/>
        <v>4.9460156173760858E-2</v>
      </c>
      <c r="AK27" s="30">
        <f t="shared" si="23"/>
        <v>0</v>
      </c>
      <c r="AL27" s="30">
        <f t="shared" si="24"/>
        <v>1.0760157874628036</v>
      </c>
      <c r="AM27" s="30">
        <f t="shared" si="52"/>
        <v>46.959049042515396</v>
      </c>
      <c r="AO27" s="26">
        <v>14</v>
      </c>
      <c r="AP27" s="28">
        <f t="shared" si="53"/>
        <v>0.47100889225021825</v>
      </c>
      <c r="AQ27" s="28">
        <f t="shared" si="25"/>
        <v>0.22621395172908493</v>
      </c>
      <c r="AR27" s="28">
        <f t="shared" si="25"/>
        <v>1.6410375706349456E-2</v>
      </c>
      <c r="AS27" s="28">
        <f t="shared" si="25"/>
        <v>1.1525259145958619E-3</v>
      </c>
      <c r="AT27" s="28">
        <f t="shared" si="25"/>
        <v>0.11580446576502018</v>
      </c>
      <c r="AU27" s="28">
        <f t="shared" si="25"/>
        <v>0.10004728775785063</v>
      </c>
      <c r="AV27" s="28">
        <f t="shared" si="25"/>
        <v>6.7555824641497494E-3</v>
      </c>
      <c r="AW27" s="28">
        <f t="shared" si="25"/>
        <v>4.7445494225396845E-4</v>
      </c>
      <c r="AX27" s="28">
        <f t="shared" si="25"/>
        <v>0</v>
      </c>
      <c r="AY27" s="28">
        <f t="shared" si="25"/>
        <v>6.2132463470476802E-2</v>
      </c>
      <c r="AZ27" s="39" t="str">
        <f t="shared" si="26"/>
        <v>OK</v>
      </c>
      <c r="BC27" s="28">
        <f t="shared" si="27"/>
        <v>6.2736708030042753E-3</v>
      </c>
      <c r="BD27" s="28">
        <f t="shared" si="28"/>
        <v>2.5275267269168939E-3</v>
      </c>
      <c r="BE27" s="28">
        <f t="shared" si="29"/>
        <v>1.581955725176083E-4</v>
      </c>
      <c r="BF27" s="28">
        <f t="shared" si="30"/>
        <v>8.9456836902923158E-6</v>
      </c>
      <c r="BG27" s="28">
        <f t="shared" si="31"/>
        <v>1.3882268401153753E-3</v>
      </c>
      <c r="BH27" s="28">
        <f t="shared" si="32"/>
        <v>1.0060607343074868E-3</v>
      </c>
      <c r="BI27" s="28">
        <f t="shared" si="33"/>
        <v>5.861126699697232E-5</v>
      </c>
      <c r="BJ27" s="28">
        <f t="shared" si="34"/>
        <v>3.3143649148829581E-6</v>
      </c>
      <c r="BK27" s="28">
        <f t="shared" si="35"/>
        <v>0</v>
      </c>
      <c r="BL27" s="28">
        <f t="shared" si="36"/>
        <v>3.8580815099532211E-4</v>
      </c>
      <c r="BM27" s="28">
        <f t="shared" si="54"/>
        <v>1.181036014345911E-2</v>
      </c>
      <c r="BO27" s="30">
        <f t="shared" si="62"/>
        <v>26.017135611710746</v>
      </c>
      <c r="BP27" s="30">
        <f t="shared" si="63"/>
        <v>14.076852288092475</v>
      </c>
      <c r="BQ27" s="30">
        <f t="shared" si="37"/>
        <v>1.7544501903476173</v>
      </c>
      <c r="BR27" s="30">
        <f t="shared" si="38"/>
        <v>0.12321773409861092</v>
      </c>
      <c r="BS27" s="30">
        <f t="shared" si="39"/>
        <v>1.0705199744035501</v>
      </c>
      <c r="BT27" s="30">
        <f t="shared" si="40"/>
        <v>1.6242889543653385</v>
      </c>
      <c r="BU27" s="30">
        <f t="shared" si="41"/>
        <v>0.72224628809386016</v>
      </c>
      <c r="BV27" s="30">
        <f t="shared" si="42"/>
        <v>5.0724467169070968E-2</v>
      </c>
      <c r="BW27" s="30">
        <f t="shared" si="43"/>
        <v>0</v>
      </c>
      <c r="BX27" s="30">
        <f t="shared" si="44"/>
        <v>1.1494505742038208</v>
      </c>
      <c r="BY27" s="30">
        <f t="shared" si="55"/>
        <v>46.588886082485097</v>
      </c>
    </row>
    <row r="28" spans="2:77" ht="15" customHeight="1" x14ac:dyDescent="0.25">
      <c r="C28" s="26">
        <v>15</v>
      </c>
      <c r="D28" s="77">
        <f t="shared" si="56"/>
        <v>0.46515037063906839</v>
      </c>
      <c r="E28" s="77">
        <f t="shared" si="57"/>
        <v>0.22340024832187957</v>
      </c>
      <c r="F28" s="78">
        <f t="shared" si="58"/>
        <v>1.6206259515966232E-2</v>
      </c>
      <c r="G28" s="78">
        <f t="shared" si="59"/>
        <v>1.1381905207441402E-3</v>
      </c>
      <c r="H28" s="77">
        <f t="shared" si="45"/>
        <v>0.11834802270953473</v>
      </c>
      <c r="I28" s="77">
        <f t="shared" si="46"/>
        <v>0.10224475028121036</v>
      </c>
      <c r="J28" s="78">
        <f t="shared" si="47"/>
        <v>6.9239658433320273E-3</v>
      </c>
      <c r="K28" s="78">
        <f t="shared" si="48"/>
        <v>4.8628076584067095E-4</v>
      </c>
      <c r="L28" s="77">
        <f t="shared" si="49"/>
        <v>0</v>
      </c>
      <c r="M28" s="77">
        <f t="shared" si="50"/>
        <v>6.6101911402423677E-2</v>
      </c>
      <c r="N28" s="39" t="str">
        <f t="shared" si="6"/>
        <v>OK</v>
      </c>
      <c r="O28" s="37"/>
      <c r="Q28" s="28">
        <f t="shared" si="7"/>
        <v>6.1956373803122994E-3</v>
      </c>
      <c r="R28" s="28">
        <f t="shared" si="8"/>
        <v>2.4960887430570578E-3</v>
      </c>
      <c r="S28" s="28">
        <f t="shared" si="9"/>
        <v>1.5622789803071074E-4</v>
      </c>
      <c r="T28" s="28">
        <f t="shared" si="10"/>
        <v>8.8344151302111908E-6</v>
      </c>
      <c r="U28" s="28">
        <f t="shared" si="11"/>
        <v>1.4187181859923277E-3</v>
      </c>
      <c r="V28" s="28">
        <f t="shared" si="12"/>
        <v>1.0281580925608691E-3</v>
      </c>
      <c r="W28" s="28">
        <f t="shared" si="13"/>
        <v>6.0072157045680649E-5</v>
      </c>
      <c r="X28" s="28">
        <f t="shared" si="14"/>
        <v>3.3969756989526952E-6</v>
      </c>
      <c r="Y28" s="28">
        <f t="shared" si="15"/>
        <v>0</v>
      </c>
      <c r="Z28" s="28">
        <f t="shared" si="16"/>
        <v>4.1045622193209284E-4</v>
      </c>
      <c r="AA28" s="28">
        <f t="shared" si="51"/>
        <v>1.1777590069760202E-2</v>
      </c>
      <c r="AC28" s="30">
        <f t="shared" si="60"/>
        <v>25.693528236671103</v>
      </c>
      <c r="AD28" s="30">
        <f t="shared" si="61"/>
        <v>13.901761021868687</v>
      </c>
      <c r="AE28" s="30">
        <f t="shared" si="17"/>
        <v>1.7326279179341759</v>
      </c>
      <c r="AF28" s="30">
        <f t="shared" si="18"/>
        <v>0.12168512235821488</v>
      </c>
      <c r="AG28" s="30">
        <f t="shared" si="19"/>
        <v>1.0940331308016875</v>
      </c>
      <c r="AH28" s="30">
        <f t="shared" si="20"/>
        <v>1.6599652249001677</v>
      </c>
      <c r="AI28" s="30">
        <f t="shared" si="21"/>
        <v>0.74024832881151537</v>
      </c>
      <c r="AJ28" s="30">
        <f t="shared" si="22"/>
        <v>5.1988778164381078E-2</v>
      </c>
      <c r="AK28" s="30">
        <f t="shared" si="23"/>
        <v>0</v>
      </c>
      <c r="AL28" s="30">
        <f t="shared" si="24"/>
        <v>1.222885360944838</v>
      </c>
      <c r="AM28" s="30">
        <f t="shared" si="52"/>
        <v>46.218723122454776</v>
      </c>
      <c r="AO28" s="26">
        <v>15</v>
      </c>
      <c r="AP28" s="28">
        <f t="shared" si="53"/>
        <v>0.45943579795154238</v>
      </c>
      <c r="AQ28" s="28">
        <f t="shared" si="25"/>
        <v>0.22065568003164521</v>
      </c>
      <c r="AR28" s="28">
        <f t="shared" si="25"/>
        <v>1.6007158636244991E-2</v>
      </c>
      <c r="AS28" s="28">
        <f t="shared" si="25"/>
        <v>1.1242073598705729E-3</v>
      </c>
      <c r="AT28" s="28">
        <f t="shared" si="25"/>
        <v>0.12069095836338656</v>
      </c>
      <c r="AU28" s="28">
        <f t="shared" si="25"/>
        <v>0.10426888947144394</v>
      </c>
      <c r="AV28" s="28">
        <f t="shared" si="25"/>
        <v>7.0794608114352689E-3</v>
      </c>
      <c r="AW28" s="28">
        <f t="shared" si="25"/>
        <v>4.9720141650309933E-4</v>
      </c>
      <c r="AX28" s="28">
        <f t="shared" si="25"/>
        <v>0</v>
      </c>
      <c r="AY28" s="28">
        <f t="shared" si="25"/>
        <v>7.0240645957927783E-2</v>
      </c>
      <c r="AZ28" s="39" t="str">
        <f t="shared" si="26"/>
        <v>OK</v>
      </c>
      <c r="BC28" s="28">
        <f t="shared" si="27"/>
        <v>6.1195213060486068E-3</v>
      </c>
      <c r="BD28" s="28">
        <f t="shared" si="28"/>
        <v>2.4654232175472797E-3</v>
      </c>
      <c r="BE28" s="28">
        <f t="shared" si="29"/>
        <v>1.5430857100128299E-4</v>
      </c>
      <c r="BF28" s="28">
        <f t="shared" si="30"/>
        <v>8.7258805345190259E-6</v>
      </c>
      <c r="BG28" s="28">
        <f t="shared" si="31"/>
        <v>1.4468045481015413E-3</v>
      </c>
      <c r="BH28" s="28">
        <f t="shared" si="32"/>
        <v>1.0485125370011399E-3</v>
      </c>
      <c r="BI28" s="28">
        <f t="shared" si="33"/>
        <v>6.1421227557446187E-5</v>
      </c>
      <c r="BJ28" s="28">
        <f t="shared" si="34"/>
        <v>3.4732632832516304E-6</v>
      </c>
      <c r="BK28" s="28">
        <f t="shared" si="35"/>
        <v>0</v>
      </c>
      <c r="BL28" s="28">
        <f t="shared" si="36"/>
        <v>4.3615546894614713E-4</v>
      </c>
      <c r="BM28" s="28">
        <f t="shared" si="54"/>
        <v>1.1744346020021213E-2</v>
      </c>
      <c r="BO28" s="30">
        <f t="shared" si="62"/>
        <v>25.377872173652744</v>
      </c>
      <c r="BP28" s="30">
        <f t="shared" si="63"/>
        <v>13.730971898912729</v>
      </c>
      <c r="BQ28" s="30">
        <f t="shared" si="37"/>
        <v>1.7113418375557632</v>
      </c>
      <c r="BR28" s="30">
        <f t="shared" si="38"/>
        <v>0.12019016820876177</v>
      </c>
      <c r="BS28" s="30">
        <f t="shared" si="39"/>
        <v>1.1156917032895566</v>
      </c>
      <c r="BT28" s="30">
        <f t="shared" si="40"/>
        <v>1.6928275543293474</v>
      </c>
      <c r="BU28" s="30">
        <f t="shared" si="41"/>
        <v>0.75687245620923693</v>
      </c>
      <c r="BV28" s="30">
        <f t="shared" si="42"/>
        <v>5.3156316188876403E-2</v>
      </c>
      <c r="BW28" s="30">
        <f t="shared" si="43"/>
        <v>0</v>
      </c>
      <c r="BX28" s="30">
        <f t="shared" si="44"/>
        <v>1.2994519502216639</v>
      </c>
      <c r="BY28" s="30">
        <f t="shared" si="55"/>
        <v>45.858376058568687</v>
      </c>
    </row>
    <row r="29" spans="2:77" ht="15" customHeight="1" x14ac:dyDescent="0.25">
      <c r="C29" s="26">
        <v>16</v>
      </c>
      <c r="D29" s="77">
        <f t="shared" si="56"/>
        <v>0.45372122526401637</v>
      </c>
      <c r="E29" s="77">
        <f t="shared" si="57"/>
        <v>0.21791111174141087</v>
      </c>
      <c r="F29" s="78">
        <f t="shared" si="58"/>
        <v>1.580805775652375E-2</v>
      </c>
      <c r="G29" s="78">
        <f t="shared" si="59"/>
        <v>1.1102241989970059E-3</v>
      </c>
      <c r="H29" s="77">
        <f t="shared" si="45"/>
        <v>0.12303389401723838</v>
      </c>
      <c r="I29" s="77">
        <f t="shared" si="46"/>
        <v>0.10629302866167753</v>
      </c>
      <c r="J29" s="78">
        <f t="shared" si="47"/>
        <v>7.2349557795385114E-3</v>
      </c>
      <c r="K29" s="78">
        <f t="shared" si="48"/>
        <v>5.0812206716552765E-4</v>
      </c>
      <c r="L29" s="77">
        <f t="shared" si="49"/>
        <v>0</v>
      </c>
      <c r="M29" s="77">
        <f t="shared" si="50"/>
        <v>7.4379380513431889E-2</v>
      </c>
      <c r="N29" s="39" t="str">
        <f t="shared" si="6"/>
        <v>OK</v>
      </c>
      <c r="O29" s="37"/>
      <c r="Q29" s="28">
        <f t="shared" si="7"/>
        <v>6.0434052317849133E-3</v>
      </c>
      <c r="R29" s="28">
        <f t="shared" si="8"/>
        <v>2.434757692037502E-3</v>
      </c>
      <c r="S29" s="28">
        <f t="shared" si="9"/>
        <v>1.5238924397185523E-4</v>
      </c>
      <c r="T29" s="28">
        <f t="shared" si="10"/>
        <v>8.6173459388268626E-6</v>
      </c>
      <c r="U29" s="28">
        <f t="shared" si="11"/>
        <v>1.4748909102107546E-3</v>
      </c>
      <c r="V29" s="28">
        <f t="shared" si="12"/>
        <v>1.0688669814414109E-3</v>
      </c>
      <c r="W29" s="28">
        <f t="shared" si="13"/>
        <v>6.2770298069211739E-5</v>
      </c>
      <c r="X29" s="28">
        <f t="shared" si="14"/>
        <v>3.5495508675505647E-6</v>
      </c>
      <c r="Y29" s="28">
        <f t="shared" si="15"/>
        <v>0</v>
      </c>
      <c r="Z29" s="28">
        <f t="shared" si="16"/>
        <v>4.6185471596020138E-4</v>
      </c>
      <c r="AA29" s="28">
        <f t="shared" si="51"/>
        <v>1.1711101970282228E-2</v>
      </c>
      <c r="AC29" s="30">
        <f t="shared" si="60"/>
        <v>25.062216110634385</v>
      </c>
      <c r="AD29" s="30">
        <f t="shared" si="61"/>
        <v>13.560182775956774</v>
      </c>
      <c r="AE29" s="30">
        <f t="shared" si="17"/>
        <v>1.6900557571773502</v>
      </c>
      <c r="AF29" s="30">
        <f t="shared" si="18"/>
        <v>0.1186952140593087</v>
      </c>
      <c r="AG29" s="30">
        <f t="shared" si="19"/>
        <v>1.1373502757774254</v>
      </c>
      <c r="AH29" s="30">
        <f t="shared" si="20"/>
        <v>1.7256898837585271</v>
      </c>
      <c r="AI29" s="30">
        <f t="shared" si="21"/>
        <v>0.77349658360695872</v>
      </c>
      <c r="AJ29" s="30">
        <f t="shared" si="22"/>
        <v>5.4323854213371721E-2</v>
      </c>
      <c r="AK29" s="30">
        <f t="shared" si="23"/>
        <v>0</v>
      </c>
      <c r="AL29" s="30">
        <f t="shared" si="24"/>
        <v>1.3760185394984898</v>
      </c>
      <c r="AM29" s="30">
        <f t="shared" si="52"/>
        <v>45.498028994682585</v>
      </c>
      <c r="AO29" s="26">
        <v>16</v>
      </c>
      <c r="AP29" s="28">
        <f t="shared" si="53"/>
        <v>0.44814706455103592</v>
      </c>
      <c r="AQ29" s="28">
        <f t="shared" si="53"/>
        <v>0.21523397985875747</v>
      </c>
      <c r="AR29" s="28">
        <f t="shared" si="53"/>
        <v>1.5613848956960392E-2</v>
      </c>
      <c r="AS29" s="28">
        <f t="shared" si="53"/>
        <v>1.09658461643384E-3</v>
      </c>
      <c r="AT29" s="28">
        <f t="shared" si="53"/>
        <v>0.12518598613746751</v>
      </c>
      <c r="AU29" s="28">
        <f t="shared" si="53"/>
        <v>0.10815229184476459</v>
      </c>
      <c r="AV29" s="28">
        <f t="shared" si="53"/>
        <v>7.3781861898304145E-3</v>
      </c>
      <c r="AW29" s="28">
        <f t="shared" si="53"/>
        <v>5.1818135907776247E-4</v>
      </c>
      <c r="AX29" s="28">
        <f t="shared" si="53"/>
        <v>0</v>
      </c>
      <c r="AY29" s="28">
        <f t="shared" si="53"/>
        <v>7.8673876485671923E-2</v>
      </c>
      <c r="AZ29" s="39" t="str">
        <f t="shared" si="26"/>
        <v>OK</v>
      </c>
      <c r="BC29" s="28">
        <f t="shared" si="27"/>
        <v>5.9691593950466516E-3</v>
      </c>
      <c r="BD29" s="28">
        <f t="shared" si="28"/>
        <v>2.4048456449105794E-3</v>
      </c>
      <c r="BE29" s="28">
        <f t="shared" si="29"/>
        <v>1.505170764612116E-4</v>
      </c>
      <c r="BF29" s="28">
        <f t="shared" si="30"/>
        <v>8.5114781316630702E-6</v>
      </c>
      <c r="BG29" s="28">
        <f t="shared" si="31"/>
        <v>1.5006895011715302E-3</v>
      </c>
      <c r="BH29" s="28">
        <f t="shared" si="32"/>
        <v>1.0875634571297353E-3</v>
      </c>
      <c r="BI29" s="28">
        <f t="shared" si="33"/>
        <v>6.401296157961286E-5</v>
      </c>
      <c r="BJ29" s="28">
        <f t="shared" si="34"/>
        <v>3.6198213215247392E-6</v>
      </c>
      <c r="BK29" s="28">
        <f t="shared" si="35"/>
        <v>0</v>
      </c>
      <c r="BL29" s="28">
        <f t="shared" si="36"/>
        <v>4.885211550157535E-4</v>
      </c>
      <c r="BM29" s="28">
        <f t="shared" si="54"/>
        <v>1.1677440490768264E-2</v>
      </c>
      <c r="BO29" s="30">
        <f t="shared" si="62"/>
        <v>24.75431598905018</v>
      </c>
      <c r="BP29" s="30">
        <f t="shared" si="63"/>
        <v>13.393590088901879</v>
      </c>
      <c r="BQ29" s="30">
        <f t="shared" si="37"/>
        <v>1.6692926941336881</v>
      </c>
      <c r="BR29" s="30">
        <f t="shared" si="38"/>
        <v>0.11723699222134375</v>
      </c>
      <c r="BS29" s="30">
        <f t="shared" si="39"/>
        <v>1.1572446519246851</v>
      </c>
      <c r="BT29" s="30">
        <f t="shared" si="40"/>
        <v>1.7558754162124988</v>
      </c>
      <c r="BU29" s="30">
        <f t="shared" si="41"/>
        <v>0.78880949448095949</v>
      </c>
      <c r="BV29" s="30">
        <f t="shared" si="42"/>
        <v>5.5399303485587595E-2</v>
      </c>
      <c r="BW29" s="30">
        <f t="shared" si="43"/>
        <v>0</v>
      </c>
      <c r="BX29" s="30">
        <f t="shared" si="44"/>
        <v>1.4554667149849305</v>
      </c>
      <c r="BY29" s="30">
        <f t="shared" si="55"/>
        <v>45.147231345395745</v>
      </c>
    </row>
    <row r="30" spans="2:77" ht="15" customHeight="1" x14ac:dyDescent="0.25">
      <c r="C30" s="26">
        <v>17</v>
      </c>
      <c r="D30" s="77">
        <f t="shared" si="56"/>
        <v>0.44257290383805548</v>
      </c>
      <c r="E30" s="77">
        <f t="shared" si="57"/>
        <v>0.21255684797610408</v>
      </c>
      <c r="F30" s="78">
        <f t="shared" si="58"/>
        <v>1.5419640157397036E-2</v>
      </c>
      <c r="G30" s="78">
        <f t="shared" si="59"/>
        <v>1.0829450338706744E-3</v>
      </c>
      <c r="H30" s="77">
        <f t="shared" si="45"/>
        <v>0.12733807825769666</v>
      </c>
      <c r="I30" s="77">
        <f t="shared" si="46"/>
        <v>0.11001155502785165</v>
      </c>
      <c r="J30" s="78">
        <f t="shared" si="47"/>
        <v>7.5214166001223177E-3</v>
      </c>
      <c r="K30" s="78">
        <f t="shared" si="48"/>
        <v>5.2824065098999728E-4</v>
      </c>
      <c r="L30" s="77">
        <f t="shared" si="49"/>
        <v>0</v>
      </c>
      <c r="M30" s="77">
        <f t="shared" si="50"/>
        <v>8.2968372457911971E-2</v>
      </c>
      <c r="N30" s="39" t="str">
        <f t="shared" si="6"/>
        <v>OK</v>
      </c>
      <c r="O30" s="37"/>
      <c r="Q30" s="28">
        <f t="shared" si="7"/>
        <v>5.8949135583083907E-3</v>
      </c>
      <c r="R30" s="28">
        <f t="shared" si="8"/>
        <v>2.3749335977836569E-3</v>
      </c>
      <c r="S30" s="28">
        <f t="shared" si="9"/>
        <v>1.4864490895056799E-4</v>
      </c>
      <c r="T30" s="28">
        <f t="shared" si="10"/>
        <v>8.4056103244992796E-6</v>
      </c>
      <c r="U30" s="28">
        <f t="shared" si="11"/>
        <v>1.5264880921323058E-3</v>
      </c>
      <c r="V30" s="28">
        <f t="shared" si="12"/>
        <v>1.1062599328180594E-3</v>
      </c>
      <c r="W30" s="28">
        <f t="shared" si="13"/>
        <v>6.5255625090013996E-5</v>
      </c>
      <c r="X30" s="28">
        <f t="shared" si="14"/>
        <v>3.6900917754989138E-6</v>
      </c>
      <c r="Y30" s="28">
        <f t="shared" si="15"/>
        <v>0</v>
      </c>
      <c r="Z30" s="28">
        <f t="shared" si="16"/>
        <v>5.1518759407130556E-4</v>
      </c>
      <c r="AA30" s="28">
        <f t="shared" si="51"/>
        <v>1.16437790112543E-2</v>
      </c>
      <c r="AC30" s="30">
        <f t="shared" si="60"/>
        <v>24.44641586746598</v>
      </c>
      <c r="AD30" s="30">
        <f t="shared" si="61"/>
        <v>13.226997401846983</v>
      </c>
      <c r="AE30" s="30">
        <f t="shared" si="17"/>
        <v>1.6485296310900261</v>
      </c>
      <c r="AF30" s="30">
        <f t="shared" si="18"/>
        <v>0.11577877038337882</v>
      </c>
      <c r="AG30" s="30">
        <f t="shared" si="19"/>
        <v>1.1771390280719449</v>
      </c>
      <c r="AH30" s="30">
        <f t="shared" si="20"/>
        <v>1.7860609486664705</v>
      </c>
      <c r="AI30" s="30">
        <f t="shared" si="21"/>
        <v>0.80412240535496027</v>
      </c>
      <c r="AJ30" s="30">
        <f t="shared" si="22"/>
        <v>5.6474752757803469E-2</v>
      </c>
      <c r="AK30" s="30">
        <f t="shared" si="23"/>
        <v>0</v>
      </c>
      <c r="AL30" s="30">
        <f t="shared" si="24"/>
        <v>1.5349148904713714</v>
      </c>
      <c r="AM30" s="30">
        <f t="shared" si="52"/>
        <v>44.796433696108906</v>
      </c>
      <c r="AO30" s="26">
        <v>17</v>
      </c>
      <c r="AP30" s="28">
        <f t="shared" si="53"/>
        <v>0.43713570505642863</v>
      </c>
      <c r="AQ30" s="28">
        <f t="shared" si="53"/>
        <v>0.20994549553039488</v>
      </c>
      <c r="AR30" s="28">
        <f t="shared" si="53"/>
        <v>1.5230203235367119E-2</v>
      </c>
      <c r="AS30" s="28">
        <f t="shared" si="53"/>
        <v>1.0696405876027999E-3</v>
      </c>
      <c r="AT30" s="28">
        <f t="shared" si="53"/>
        <v>0.12930869417146124</v>
      </c>
      <c r="AU30" s="28">
        <f t="shared" si="53"/>
        <v>0.1117140349458943</v>
      </c>
      <c r="AV30" s="28">
        <f t="shared" si="53"/>
        <v>7.6529801950762089E-3</v>
      </c>
      <c r="AW30" s="28">
        <f t="shared" si="53"/>
        <v>5.3748056452488876E-4</v>
      </c>
      <c r="AX30" s="28">
        <f t="shared" si="53"/>
        <v>0</v>
      </c>
      <c r="AY30" s="28">
        <f t="shared" si="53"/>
        <v>8.7405765713249817E-2</v>
      </c>
      <c r="AZ30" s="39" t="str">
        <f t="shared" si="26"/>
        <v>OK</v>
      </c>
      <c r="BC30" s="28">
        <f t="shared" si="27"/>
        <v>5.8224920057481861E-3</v>
      </c>
      <c r="BD30" s="28">
        <f t="shared" si="28"/>
        <v>2.3457565154265335E-3</v>
      </c>
      <c r="BE30" s="28">
        <f t="shared" si="29"/>
        <v>1.4681874220869986E-4</v>
      </c>
      <c r="BF30" s="28">
        <f t="shared" si="30"/>
        <v>8.3023437805720396E-6</v>
      </c>
      <c r="BG30" s="28">
        <f t="shared" si="31"/>
        <v>1.550111204461993E-3</v>
      </c>
      <c r="BH30" s="28">
        <f t="shared" si="32"/>
        <v>1.1233798191725532E-3</v>
      </c>
      <c r="BI30" s="28">
        <f t="shared" si="33"/>
        <v>6.6397067598020519E-5</v>
      </c>
      <c r="BJ30" s="28">
        <f t="shared" si="34"/>
        <v>3.7546383583442948E-6</v>
      </c>
      <c r="BK30" s="28">
        <f t="shared" si="35"/>
        <v>0</v>
      </c>
      <c r="BL30" s="28">
        <f t="shared" si="36"/>
        <v>5.4274134603052868E-4</v>
      </c>
      <c r="BM30" s="28">
        <f t="shared" si="54"/>
        <v>1.1609753682785429E-2</v>
      </c>
      <c r="BO30" s="30">
        <f t="shared" si="62"/>
        <v>24.146081117152466</v>
      </c>
      <c r="BP30" s="30">
        <f t="shared" si="63"/>
        <v>13.064498040647454</v>
      </c>
      <c r="BQ30" s="30">
        <f t="shared" si="37"/>
        <v>1.6282767343945739</v>
      </c>
      <c r="BR30" s="30">
        <f t="shared" si="38"/>
        <v>0.11435637831236056</v>
      </c>
      <c r="BS30" s="30">
        <f t="shared" si="39"/>
        <v>1.1953558013511643</v>
      </c>
      <c r="BT30" s="30">
        <f t="shared" si="40"/>
        <v>1.8137010715311555</v>
      </c>
      <c r="BU30" s="30">
        <f t="shared" si="41"/>
        <v>0.81818800496949939</v>
      </c>
      <c r="BV30" s="30">
        <f t="shared" si="42"/>
        <v>5.7462601442694557E-2</v>
      </c>
      <c r="BW30" s="30">
        <f t="shared" si="43"/>
        <v>0</v>
      </c>
      <c r="BX30" s="30">
        <f t="shared" si="44"/>
        <v>1.6170066656951216</v>
      </c>
      <c r="BY30" s="30">
        <f t="shared" si="55"/>
        <v>44.454926415496487</v>
      </c>
    </row>
    <row r="31" spans="2:77" ht="15" customHeight="1" x14ac:dyDescent="0.25">
      <c r="C31" s="26">
        <v>18</v>
      </c>
      <c r="D31" s="77">
        <f t="shared" si="56"/>
        <v>0.43169850627480172</v>
      </c>
      <c r="E31" s="77">
        <f t="shared" si="57"/>
        <v>0.2073341430846857</v>
      </c>
      <c r="F31" s="78">
        <f t="shared" si="58"/>
        <v>1.50407663133372E-2</v>
      </c>
      <c r="G31" s="78">
        <f t="shared" si="59"/>
        <v>1.0563361413349257E-3</v>
      </c>
      <c r="H31" s="77">
        <f t="shared" si="45"/>
        <v>0.13127931008522581</v>
      </c>
      <c r="I31" s="77">
        <f t="shared" si="46"/>
        <v>0.11341651486393695</v>
      </c>
      <c r="J31" s="78">
        <f t="shared" si="47"/>
        <v>7.7845437900300992E-3</v>
      </c>
      <c r="K31" s="78">
        <f t="shared" si="48"/>
        <v>5.4672047805978034E-4</v>
      </c>
      <c r="L31" s="77">
        <f t="shared" si="49"/>
        <v>0</v>
      </c>
      <c r="M31" s="77">
        <f t="shared" si="50"/>
        <v>9.1843158968587676E-2</v>
      </c>
      <c r="N31" s="39" t="str">
        <f t="shared" si="6"/>
        <v>OK</v>
      </c>
      <c r="O31" s="37"/>
      <c r="Q31" s="28">
        <f t="shared" si="7"/>
        <v>5.7500704531879814E-3</v>
      </c>
      <c r="R31" s="28">
        <f t="shared" si="8"/>
        <v>2.3165794330694107E-3</v>
      </c>
      <c r="S31" s="28">
        <f t="shared" si="9"/>
        <v>1.449925754668317E-4</v>
      </c>
      <c r="T31" s="28">
        <f t="shared" si="10"/>
        <v>8.199077236644803E-6</v>
      </c>
      <c r="U31" s="28">
        <f t="shared" si="11"/>
        <v>1.5737343167916799E-3</v>
      </c>
      <c r="V31" s="28">
        <f t="shared" si="12"/>
        <v>1.1404997055270471E-3</v>
      </c>
      <c r="W31" s="28">
        <f t="shared" si="13"/>
        <v>6.7538510106027056E-5</v>
      </c>
      <c r="X31" s="28">
        <f t="shared" si="14"/>
        <v>3.819184941189677E-6</v>
      </c>
      <c r="Y31" s="28">
        <f t="shared" si="15"/>
        <v>0</v>
      </c>
      <c r="Z31" s="28">
        <f t="shared" si="16"/>
        <v>5.7029509798975191E-4</v>
      </c>
      <c r="AA31" s="28">
        <f t="shared" si="51"/>
        <v>1.1575728354316566E-2</v>
      </c>
      <c r="AC31" s="30">
        <f t="shared" si="60"/>
        <v>23.845746366838949</v>
      </c>
      <c r="AD31" s="30">
        <f t="shared" si="61"/>
        <v>12.901998679447926</v>
      </c>
      <c r="AE31" s="30">
        <f t="shared" si="17"/>
        <v>1.6080238376991214</v>
      </c>
      <c r="AF31" s="30">
        <f t="shared" si="18"/>
        <v>0.11293398624134234</v>
      </c>
      <c r="AG31" s="30">
        <f t="shared" si="19"/>
        <v>1.2135725746303834</v>
      </c>
      <c r="AH31" s="30">
        <f t="shared" si="20"/>
        <v>1.8413411943958404</v>
      </c>
      <c r="AI31" s="30">
        <f t="shared" si="21"/>
        <v>0.83225360458403841</v>
      </c>
      <c r="AJ31" s="30">
        <f t="shared" si="22"/>
        <v>5.8450450127585644E-2</v>
      </c>
      <c r="AK31" s="30">
        <f t="shared" si="23"/>
        <v>0</v>
      </c>
      <c r="AL31" s="30">
        <f t="shared" si="24"/>
        <v>1.6990984409188721</v>
      </c>
      <c r="AM31" s="30">
        <f t="shared" si="52"/>
        <v>44.113419134884062</v>
      </c>
      <c r="AO31" s="26">
        <v>18</v>
      </c>
      <c r="AP31" s="28">
        <f t="shared" si="53"/>
        <v>0.4263949041518702</v>
      </c>
      <c r="AQ31" s="28">
        <f t="shared" si="53"/>
        <v>0.20478695381848017</v>
      </c>
      <c r="AR31" s="28">
        <f t="shared" si="53"/>
        <v>1.4855984019698329E-2</v>
      </c>
      <c r="AS31" s="28">
        <f t="shared" si="53"/>
        <v>1.0433585967748178E-3</v>
      </c>
      <c r="AT31" s="28">
        <f t="shared" si="53"/>
        <v>0.13307742274801432</v>
      </c>
      <c r="AU31" s="28">
        <f t="shared" si="53"/>
        <v>0.11496996354837771</v>
      </c>
      <c r="AV31" s="28">
        <f t="shared" si="53"/>
        <v>7.9050132213575128E-3</v>
      </c>
      <c r="AW31" s="28">
        <f t="shared" si="53"/>
        <v>5.5518123142740434E-4</v>
      </c>
      <c r="AX31" s="28">
        <f t="shared" si="53"/>
        <v>0</v>
      </c>
      <c r="AY31" s="28">
        <f t="shared" si="53"/>
        <v>9.6411218663999418E-2</v>
      </c>
      <c r="AZ31" s="39" t="str">
        <f t="shared" si="26"/>
        <v>OK</v>
      </c>
      <c r="BC31" s="28">
        <f t="shared" si="27"/>
        <v>5.6794283605717958E-3</v>
      </c>
      <c r="BD31" s="28">
        <f t="shared" si="28"/>
        <v>2.2881192567644555E-3</v>
      </c>
      <c r="BE31" s="28">
        <f t="shared" si="29"/>
        <v>1.4321127921521645E-4</v>
      </c>
      <c r="BF31" s="28">
        <f t="shared" si="30"/>
        <v>8.0983480406751774E-6</v>
      </c>
      <c r="BG31" s="28">
        <f t="shared" si="31"/>
        <v>1.5952895154063807E-3</v>
      </c>
      <c r="BH31" s="28">
        <f t="shared" si="32"/>
        <v>1.1561209558298053E-3</v>
      </c>
      <c r="BI31" s="28">
        <f t="shared" si="33"/>
        <v>6.858369992377774E-5</v>
      </c>
      <c r="BJ31" s="28">
        <f t="shared" si="34"/>
        <v>3.8782886022916416E-6</v>
      </c>
      <c r="BK31" s="28">
        <f t="shared" si="35"/>
        <v>0</v>
      </c>
      <c r="BL31" s="28">
        <f t="shared" si="36"/>
        <v>5.9866021609842766E-4</v>
      </c>
      <c r="BM31" s="28">
        <f t="shared" si="54"/>
        <v>1.1541389920452828E-2</v>
      </c>
      <c r="BO31" s="30">
        <f t="shared" si="62"/>
        <v>23.552791100105761</v>
      </c>
      <c r="BP31" s="30">
        <f t="shared" si="63"/>
        <v>12.743492067560734</v>
      </c>
      <c r="BQ31" s="30">
        <f t="shared" si="37"/>
        <v>1.5882685721251497</v>
      </c>
      <c r="BR31" s="30">
        <f t="shared" si="38"/>
        <v>0.11154654356902641</v>
      </c>
      <c r="BS31" s="30">
        <f t="shared" si="39"/>
        <v>1.2301946928624119</v>
      </c>
      <c r="BT31" s="30">
        <f t="shared" si="40"/>
        <v>1.8665617635472767</v>
      </c>
      <c r="BU31" s="30">
        <f t="shared" si="41"/>
        <v>0.84513311572415639</v>
      </c>
      <c r="BV31" s="30">
        <f t="shared" si="42"/>
        <v>5.9354997995467111E-2</v>
      </c>
      <c r="BW31" s="30">
        <f t="shared" si="43"/>
        <v>0</v>
      </c>
      <c r="BX31" s="30">
        <f t="shared" si="44"/>
        <v>1.7836075452839892</v>
      </c>
      <c r="BY31" s="30">
        <f t="shared" si="55"/>
        <v>43.780950398773982</v>
      </c>
    </row>
    <row r="32" spans="2:77" ht="15" customHeight="1" x14ac:dyDescent="0.25">
      <c r="C32" s="26">
        <v>19</v>
      </c>
      <c r="D32" s="77">
        <f t="shared" si="56"/>
        <v>0.42109130202893863</v>
      </c>
      <c r="E32" s="77">
        <f t="shared" si="57"/>
        <v>0.20223976455227466</v>
      </c>
      <c r="F32" s="78">
        <f t="shared" si="58"/>
        <v>1.4671201726059459E-2</v>
      </c>
      <c r="G32" s="78">
        <f t="shared" si="59"/>
        <v>1.0303810522147101E-3</v>
      </c>
      <c r="H32" s="77">
        <f t="shared" si="45"/>
        <v>0.13487553541080283</v>
      </c>
      <c r="I32" s="77">
        <f t="shared" si="46"/>
        <v>0.11652341223281848</v>
      </c>
      <c r="J32" s="78">
        <f t="shared" si="47"/>
        <v>8.0254826526849274E-3</v>
      </c>
      <c r="K32" s="78">
        <f t="shared" si="48"/>
        <v>5.6364198479502833E-4</v>
      </c>
      <c r="L32" s="77">
        <f t="shared" si="49"/>
        <v>0</v>
      </c>
      <c r="M32" s="77">
        <f t="shared" si="50"/>
        <v>0.10097927835941116</v>
      </c>
      <c r="N32" s="39" t="str">
        <f t="shared" si="6"/>
        <v>OK</v>
      </c>
      <c r="O32" s="37"/>
      <c r="Q32" s="28">
        <f t="shared" si="7"/>
        <v>5.6087862679556092E-3</v>
      </c>
      <c r="R32" s="28">
        <f t="shared" si="8"/>
        <v>2.2596590804595008E-3</v>
      </c>
      <c r="S32" s="28">
        <f t="shared" si="9"/>
        <v>1.4142998296360124E-4</v>
      </c>
      <c r="T32" s="28">
        <f t="shared" si="10"/>
        <v>7.9976188447055518E-6</v>
      </c>
      <c r="U32" s="28">
        <f t="shared" si="11"/>
        <v>1.6168447140210817E-3</v>
      </c>
      <c r="V32" s="28">
        <f t="shared" si="12"/>
        <v>1.1717422061325638E-3</v>
      </c>
      <c r="W32" s="28">
        <f t="shared" si="13"/>
        <v>6.9628889741528438E-5</v>
      </c>
      <c r="X32" s="28">
        <f t="shared" si="14"/>
        <v>3.9373922633936062E-6</v>
      </c>
      <c r="Y32" s="28">
        <f t="shared" si="15"/>
        <v>0</v>
      </c>
      <c r="Z32" s="28">
        <f t="shared" si="16"/>
        <v>6.2702533420710342E-4</v>
      </c>
      <c r="AA32" s="28">
        <f t="shared" si="51"/>
        <v>1.1507051486589089E-2</v>
      </c>
      <c r="AC32" s="30">
        <f t="shared" si="60"/>
        <v>23.25983583337257</v>
      </c>
      <c r="AD32" s="30">
        <f t="shared" si="61"/>
        <v>12.584985455673545</v>
      </c>
      <c r="AE32" s="30">
        <f t="shared" si="17"/>
        <v>1.568513306551178</v>
      </c>
      <c r="AF32" s="30">
        <f t="shared" si="18"/>
        <v>0.11015910089671049</v>
      </c>
      <c r="AG32" s="30">
        <f t="shared" si="19"/>
        <v>1.2468168110944402</v>
      </c>
      <c r="AH32" s="30">
        <f t="shared" si="20"/>
        <v>1.8917823326987127</v>
      </c>
      <c r="AI32" s="30">
        <f t="shared" si="21"/>
        <v>0.8580126268642746</v>
      </c>
      <c r="AJ32" s="30">
        <f t="shared" si="22"/>
        <v>6.0259545863348571E-2</v>
      </c>
      <c r="AK32" s="30">
        <f t="shared" si="23"/>
        <v>0</v>
      </c>
      <c r="AL32" s="30">
        <f t="shared" si="24"/>
        <v>1.8681166496491064</v>
      </c>
      <c r="AM32" s="30">
        <f t="shared" si="52"/>
        <v>43.448481662663873</v>
      </c>
      <c r="AO32" s="26">
        <v>19</v>
      </c>
      <c r="AP32" s="28">
        <f t="shared" si="53"/>
        <v>0.41591801397969286</v>
      </c>
      <c r="AQ32" s="28">
        <f t="shared" si="53"/>
        <v>0.19975516192097009</v>
      </c>
      <c r="AR32" s="28">
        <f t="shared" si="53"/>
        <v>1.4490959692581689E-2</v>
      </c>
      <c r="AS32" s="28">
        <f t="shared" si="53"/>
        <v>1.0177223771057539E-3</v>
      </c>
      <c r="AT32" s="28">
        <f t="shared" si="53"/>
        <v>0.1365097388604018</v>
      </c>
      <c r="AU32" s="28">
        <f t="shared" si="53"/>
        <v>0.11793525435563137</v>
      </c>
      <c r="AV32" s="28">
        <f t="shared" si="53"/>
        <v>8.1354064630204167E-3</v>
      </c>
      <c r="AW32" s="28">
        <f t="shared" si="53"/>
        <v>5.713621029879198E-4</v>
      </c>
      <c r="AX32" s="28">
        <f t="shared" si="53"/>
        <v>0</v>
      </c>
      <c r="AY32" s="28">
        <f t="shared" si="53"/>
        <v>0.10566638024760799</v>
      </c>
      <c r="AZ32" s="39" t="str">
        <f t="shared" si="26"/>
        <v>OK</v>
      </c>
      <c r="BC32" s="28">
        <f t="shared" si="27"/>
        <v>5.5398799124194535E-3</v>
      </c>
      <c r="BD32" s="28">
        <f t="shared" si="28"/>
        <v>2.2318981952073342E-3</v>
      </c>
      <c r="BE32" s="28">
        <f t="shared" si="29"/>
        <v>1.3969245469563346E-4</v>
      </c>
      <c r="BF32" s="28">
        <f t="shared" si="30"/>
        <v>7.8993646518680698E-6</v>
      </c>
      <c r="BG32" s="28">
        <f t="shared" si="31"/>
        <v>1.6364350214928655E-3</v>
      </c>
      <c r="BH32" s="28">
        <f t="shared" si="32"/>
        <v>1.1859394817872646E-3</v>
      </c>
      <c r="BI32" s="28">
        <f t="shared" si="33"/>
        <v>7.0582586011404234E-5</v>
      </c>
      <c r="BJ32" s="28">
        <f t="shared" si="34"/>
        <v>3.9913221239525734E-6</v>
      </c>
      <c r="BK32" s="28">
        <f t="shared" si="35"/>
        <v>0</v>
      </c>
      <c r="BL32" s="28">
        <f t="shared" si="36"/>
        <v>6.5612963833422302E-4</v>
      </c>
      <c r="BM32" s="28">
        <f t="shared" si="54"/>
        <v>1.1472447976723999E-2</v>
      </c>
      <c r="BO32" s="30">
        <f t="shared" si="62"/>
        <v>22.974078729950055</v>
      </c>
      <c r="BP32" s="30">
        <f t="shared" si="63"/>
        <v>12.430373487807977</v>
      </c>
      <c r="BQ32" s="30">
        <f t="shared" si="37"/>
        <v>1.5492434448732786</v>
      </c>
      <c r="BR32" s="30">
        <f t="shared" si="38"/>
        <v>0.10880574888625873</v>
      </c>
      <c r="BS32" s="30">
        <f t="shared" si="39"/>
        <v>1.2619237193080208</v>
      </c>
      <c r="BT32" s="30">
        <f t="shared" si="40"/>
        <v>1.9147038892624764</v>
      </c>
      <c r="BU32" s="30">
        <f t="shared" si="41"/>
        <v>0.86976469478872886</v>
      </c>
      <c r="BV32" s="30">
        <f t="shared" si="42"/>
        <v>6.1084911660902123E-2</v>
      </c>
      <c r="BW32" s="30">
        <f t="shared" si="43"/>
        <v>0</v>
      </c>
      <c r="BX32" s="30">
        <f t="shared" si="44"/>
        <v>1.9548280345807478</v>
      </c>
      <c r="BY32" s="30">
        <f t="shared" si="55"/>
        <v>43.124806661118448</v>
      </c>
    </row>
    <row r="33" spans="3:77" ht="15" customHeight="1" x14ac:dyDescent="0.25">
      <c r="C33" s="26">
        <v>20</v>
      </c>
      <c r="D33" s="77">
        <f t="shared" si="56"/>
        <v>0.41074472593044709</v>
      </c>
      <c r="E33" s="77">
        <f t="shared" si="57"/>
        <v>0.19727055928966555</v>
      </c>
      <c r="F33" s="78">
        <f t="shared" si="58"/>
        <v>1.431071765910392E-2</v>
      </c>
      <c r="G33" s="78">
        <f t="shared" si="59"/>
        <v>1.0050637019967978E-3</v>
      </c>
      <c r="H33" s="77">
        <f t="shared" si="45"/>
        <v>0.13814394231000077</v>
      </c>
      <c r="I33" s="77">
        <f t="shared" si="46"/>
        <v>0.11934709647844428</v>
      </c>
      <c r="J33" s="78">
        <f t="shared" si="47"/>
        <v>8.245330273355906E-3</v>
      </c>
      <c r="K33" s="78">
        <f t="shared" si="48"/>
        <v>5.7908222118081116E-4</v>
      </c>
      <c r="L33" s="77">
        <f t="shared" si="49"/>
        <v>0</v>
      </c>
      <c r="M33" s="77">
        <f t="shared" si="50"/>
        <v>0.11035348213580483</v>
      </c>
      <c r="N33" s="39" t="str">
        <f t="shared" si="6"/>
        <v>OK</v>
      </c>
      <c r="O33" s="37"/>
      <c r="Q33" s="28">
        <f t="shared" si="7"/>
        <v>5.4709735568832987E-3</v>
      </c>
      <c r="R33" s="28">
        <f t="shared" si="8"/>
        <v>2.204137309955168E-3</v>
      </c>
      <c r="S33" s="28">
        <f t="shared" si="9"/>
        <v>1.379549264276657E-4</v>
      </c>
      <c r="T33" s="28">
        <f t="shared" si="10"/>
        <v>7.801110459030586E-6</v>
      </c>
      <c r="U33" s="28">
        <f t="shared" si="11"/>
        <v>1.6560253289646493E-3</v>
      </c>
      <c r="V33" s="28">
        <f t="shared" si="12"/>
        <v>1.2001367574419656E-3</v>
      </c>
      <c r="W33" s="28">
        <f t="shared" si="13"/>
        <v>7.1536282281280017E-5</v>
      </c>
      <c r="X33" s="28">
        <f t="shared" si="14"/>
        <v>4.0452519845115388E-6</v>
      </c>
      <c r="Y33" s="28">
        <f t="shared" si="15"/>
        <v>0</v>
      </c>
      <c r="Z33" s="28">
        <f t="shared" si="16"/>
        <v>6.8523394246134263E-4</v>
      </c>
      <c r="AA33" s="28">
        <f t="shared" si="51"/>
        <v>1.1437844466858912E-2</v>
      </c>
      <c r="AC33" s="30">
        <f t="shared" si="60"/>
        <v>22.688321626527539</v>
      </c>
      <c r="AD33" s="30">
        <f t="shared" si="61"/>
        <v>12.275761519942412</v>
      </c>
      <c r="AE33" s="30">
        <f t="shared" si="17"/>
        <v>1.5299735831953793</v>
      </c>
      <c r="AF33" s="30">
        <f t="shared" si="18"/>
        <v>0.10745239687580696</v>
      </c>
      <c r="AG33" s="30">
        <f t="shared" si="19"/>
        <v>1.2770306275216012</v>
      </c>
      <c r="AH33" s="30">
        <f t="shared" si="20"/>
        <v>1.9376254458262401</v>
      </c>
      <c r="AI33" s="30">
        <f t="shared" si="21"/>
        <v>0.88151676271318324</v>
      </c>
      <c r="AJ33" s="30">
        <f t="shared" si="22"/>
        <v>6.1910277458455662E-2</v>
      </c>
      <c r="AK33" s="30">
        <f t="shared" si="23"/>
        <v>0</v>
      </c>
      <c r="AL33" s="30">
        <f t="shared" si="24"/>
        <v>2.0415394195123895</v>
      </c>
      <c r="AM33" s="30">
        <f t="shared" si="52"/>
        <v>42.801131659573016</v>
      </c>
      <c r="AO33" s="26">
        <v>20</v>
      </c>
      <c r="AP33" s="28">
        <f t="shared" si="53"/>
        <v>0.40569855002581945</v>
      </c>
      <c r="AQ33" s="28">
        <f t="shared" si="53"/>
        <v>0.19484700548571848</v>
      </c>
      <c r="AR33" s="28">
        <f t="shared" si="53"/>
        <v>1.4134904327683256E-2</v>
      </c>
      <c r="AS33" s="28">
        <f t="shared" si="53"/>
        <v>9.9271606144184406E-4</v>
      </c>
      <c r="AT33" s="28">
        <f t="shared" si="53"/>
        <v>0.13962246653842453</v>
      </c>
      <c r="AU33" s="28">
        <f t="shared" si="53"/>
        <v>0.1206244422004842</v>
      </c>
      <c r="AV33" s="28">
        <f t="shared" si="53"/>
        <v>8.3452338410026292E-3</v>
      </c>
      <c r="AW33" s="28">
        <f t="shared" si="53"/>
        <v>5.8609860232489912E-4</v>
      </c>
      <c r="AX33" s="28">
        <f t="shared" si="53"/>
        <v>0</v>
      </c>
      <c r="AY33" s="28">
        <f t="shared" si="53"/>
        <v>0.1151485829171007</v>
      </c>
      <c r="AZ33" s="39" t="str">
        <f t="shared" si="26"/>
        <v>OK</v>
      </c>
      <c r="BC33" s="28">
        <f t="shared" si="27"/>
        <v>5.4037602898716263E-3</v>
      </c>
      <c r="BD33" s="28">
        <f t="shared" si="28"/>
        <v>2.1770585335721205E-3</v>
      </c>
      <c r="BE33" s="28">
        <f t="shared" si="29"/>
        <v>1.3626009072627719E-4</v>
      </c>
      <c r="BF33" s="28">
        <f t="shared" si="30"/>
        <v>7.7052704563658531E-6</v>
      </c>
      <c r="BG33" s="28">
        <f t="shared" si="31"/>
        <v>1.6737494038014831E-3</v>
      </c>
      <c r="BH33" s="28">
        <f t="shared" si="32"/>
        <v>1.2129815571749717E-3</v>
      </c>
      <c r="BI33" s="28">
        <f t="shared" si="33"/>
        <v>7.2403043172493444E-5</v>
      </c>
      <c r="BJ33" s="28">
        <f t="shared" si="34"/>
        <v>4.0942658010458048E-6</v>
      </c>
      <c r="BK33" s="28">
        <f t="shared" si="35"/>
        <v>0</v>
      </c>
      <c r="BL33" s="28">
        <f t="shared" si="36"/>
        <v>7.1500885983842414E-4</v>
      </c>
      <c r="BM33" s="28">
        <f t="shared" si="54"/>
        <v>1.1403021314414808E-2</v>
      </c>
      <c r="BO33" s="30">
        <f t="shared" si="62"/>
        <v>22.409585821341295</v>
      </c>
      <c r="BP33" s="30">
        <f t="shared" si="63"/>
        <v>12.124948501339274</v>
      </c>
      <c r="BQ33" s="30">
        <f t="shared" si="37"/>
        <v>1.5111771986216072</v>
      </c>
      <c r="BR33" s="30">
        <f t="shared" si="38"/>
        <v>0.10613229789028522</v>
      </c>
      <c r="BS33" s="30">
        <f t="shared" si="39"/>
        <v>1.2906984054325057</v>
      </c>
      <c r="BT33" s="30">
        <f t="shared" si="40"/>
        <v>1.958363424773125</v>
      </c>
      <c r="BU33" s="30">
        <f t="shared" si="41"/>
        <v>0.8921975561581732</v>
      </c>
      <c r="BV33" s="30">
        <f t="shared" si="42"/>
        <v>6.266040600237642E-2</v>
      </c>
      <c r="BW33" s="30">
        <f t="shared" si="43"/>
        <v>0</v>
      </c>
      <c r="BX33" s="30">
        <f t="shared" si="44"/>
        <v>2.1302487839663629</v>
      </c>
      <c r="BY33" s="30">
        <f t="shared" si="55"/>
        <v>42.486012395525016</v>
      </c>
    </row>
    <row r="34" spans="3:77" ht="15" customHeight="1" x14ac:dyDescent="0.25">
      <c r="C34" s="26">
        <v>21</v>
      </c>
      <c r="D34" s="77">
        <f t="shared" si="56"/>
        <v>0.40065237412119176</v>
      </c>
      <c r="E34" s="77">
        <f t="shared" si="57"/>
        <v>0.19242345168177141</v>
      </c>
      <c r="F34" s="78">
        <f t="shared" si="58"/>
        <v>1.395909099626259E-2</v>
      </c>
      <c r="G34" s="78">
        <f t="shared" si="59"/>
        <v>9.8036842088689057E-4</v>
      </c>
      <c r="H34" s="77">
        <f t="shared" si="45"/>
        <v>0.14110099076684829</v>
      </c>
      <c r="I34" s="77">
        <f t="shared" si="46"/>
        <v>0.12190178792252411</v>
      </c>
      <c r="J34" s="78">
        <f t="shared" si="47"/>
        <v>8.4451374086493506E-3</v>
      </c>
      <c r="K34" s="78">
        <f t="shared" si="48"/>
        <v>5.9311498346898697E-4</v>
      </c>
      <c r="L34" s="77">
        <f t="shared" si="49"/>
        <v>0</v>
      </c>
      <c r="M34" s="77">
        <f t="shared" si="50"/>
        <v>0.11994368369839659</v>
      </c>
      <c r="N34" s="39" t="str">
        <f t="shared" si="6"/>
        <v>OK</v>
      </c>
      <c r="O34" s="37"/>
      <c r="Q34" s="28">
        <f t="shared" si="7"/>
        <v>5.3365470228599523E-3</v>
      </c>
      <c r="R34" s="28">
        <f t="shared" si="8"/>
        <v>2.1499797571890734E-3</v>
      </c>
      <c r="S34" s="28">
        <f t="shared" si="9"/>
        <v>1.3456525502488864E-4</v>
      </c>
      <c r="T34" s="28">
        <f t="shared" si="10"/>
        <v>7.609430453701122E-6</v>
      </c>
      <c r="U34" s="28">
        <f t="shared" si="11"/>
        <v>1.6914734786383165E-3</v>
      </c>
      <c r="V34" s="28">
        <f t="shared" si="12"/>
        <v>1.2258263569079773E-3</v>
      </c>
      <c r="W34" s="28">
        <f t="shared" si="13"/>
        <v>7.3269804063706844E-5</v>
      </c>
      <c r="X34" s="28">
        <f t="shared" si="14"/>
        <v>4.1432796175800692E-6</v>
      </c>
      <c r="Y34" s="28">
        <f t="shared" si="15"/>
        <v>0</v>
      </c>
      <c r="Z34" s="28">
        <f t="shared" si="16"/>
        <v>7.4478377721550577E-4</v>
      </c>
      <c r="AA34" s="28">
        <f t="shared" si="51"/>
        <v>1.1368198161970702E-2</v>
      </c>
      <c r="AC34" s="30">
        <f t="shared" si="60"/>
        <v>22.130850016155051</v>
      </c>
      <c r="AD34" s="30">
        <f t="shared" si="61"/>
        <v>11.974135482736138</v>
      </c>
      <c r="AE34" s="30">
        <f t="shared" si="17"/>
        <v>1.4923808140478347</v>
      </c>
      <c r="AF34" s="30">
        <f t="shared" si="18"/>
        <v>0.10481219890476351</v>
      </c>
      <c r="AG34" s="30">
        <f t="shared" si="19"/>
        <v>1.3043661833434101</v>
      </c>
      <c r="AH34" s="30">
        <f t="shared" si="20"/>
        <v>1.9791014037200099</v>
      </c>
      <c r="AI34" s="30">
        <f t="shared" si="21"/>
        <v>0.90287834960316304</v>
      </c>
      <c r="AJ34" s="30">
        <f t="shared" si="22"/>
        <v>6.3410534546297179E-2</v>
      </c>
      <c r="AK34" s="30">
        <f t="shared" si="23"/>
        <v>0</v>
      </c>
      <c r="AL34" s="30">
        <f t="shared" si="24"/>
        <v>2.2189581484203367</v>
      </c>
      <c r="AM34" s="30">
        <f t="shared" si="52"/>
        <v>42.170893131477001</v>
      </c>
      <c r="AO34" s="26">
        <v>21</v>
      </c>
      <c r="AP34" s="28">
        <f t="shared" si="53"/>
        <v>0.3957301871062705</v>
      </c>
      <c r="AQ34" s="28">
        <f t="shared" si="53"/>
        <v>0.19005944668289465</v>
      </c>
      <c r="AR34" s="28">
        <f t="shared" si="53"/>
        <v>1.3787597549873767E-2</v>
      </c>
      <c r="AS34" s="28">
        <f t="shared" si="53"/>
        <v>9.6832417249896347E-4</v>
      </c>
      <c r="AT34" s="28">
        <f t="shared" si="53"/>
        <v>0.14243171603163379</v>
      </c>
      <c r="AU34" s="28">
        <f t="shared" si="53"/>
        <v>0.12305144525752519</v>
      </c>
      <c r="AV34" s="28">
        <f t="shared" si="53"/>
        <v>8.5355238567430061E-3</v>
      </c>
      <c r="AW34" s="28">
        <f t="shared" si="53"/>
        <v>5.9946296267557558E-4</v>
      </c>
      <c r="AX34" s="28">
        <f t="shared" si="53"/>
        <v>0</v>
      </c>
      <c r="AY34" s="28">
        <f t="shared" si="53"/>
        <v>0.1248362963798845</v>
      </c>
      <c r="AZ34" s="39" t="str">
        <f t="shared" si="26"/>
        <v>OK</v>
      </c>
      <c r="BC34" s="28">
        <f t="shared" si="27"/>
        <v>5.270985243728969E-3</v>
      </c>
      <c r="BD34" s="28">
        <f t="shared" si="28"/>
        <v>2.123566329672534E-3</v>
      </c>
      <c r="BE34" s="28">
        <f t="shared" si="29"/>
        <v>1.3291206289693506E-4</v>
      </c>
      <c r="BF34" s="28">
        <f t="shared" si="30"/>
        <v>7.5159453224765536E-6</v>
      </c>
      <c r="BG34" s="28">
        <f t="shared" si="31"/>
        <v>1.7074257868432811E-3</v>
      </c>
      <c r="BH34" s="28">
        <f t="shared" si="32"/>
        <v>1.2373871410988752E-3</v>
      </c>
      <c r="BI34" s="28">
        <f t="shared" si="33"/>
        <v>7.4053994660185925E-5</v>
      </c>
      <c r="BJ34" s="28">
        <f t="shared" si="34"/>
        <v>4.187624227971885E-6</v>
      </c>
      <c r="BK34" s="28">
        <f t="shared" si="35"/>
        <v>0</v>
      </c>
      <c r="BL34" s="28">
        <f t="shared" si="36"/>
        <v>7.7516418943074079E-4</v>
      </c>
      <c r="BM34" s="28">
        <f t="shared" si="54"/>
        <v>1.1333198317881968E-2</v>
      </c>
      <c r="BO34" s="30">
        <f t="shared" si="62"/>
        <v>21.85896298985794</v>
      </c>
      <c r="BP34" s="30">
        <f t="shared" si="63"/>
        <v>11.827028069938921</v>
      </c>
      <c r="BQ34" s="30">
        <f t="shared" si="37"/>
        <v>1.4740462728377985</v>
      </c>
      <c r="BR34" s="30">
        <f t="shared" si="38"/>
        <v>0.10352453588869882</v>
      </c>
      <c r="BS34" s="30">
        <f t="shared" si="39"/>
        <v>1.3166676776509521</v>
      </c>
      <c r="BT34" s="30">
        <f t="shared" si="40"/>
        <v>1.9977663345981667</v>
      </c>
      <c r="BU34" s="30">
        <f t="shared" si="41"/>
        <v>0.9125416579819835</v>
      </c>
      <c r="BV34" s="30">
        <f t="shared" si="42"/>
        <v>6.4089203549774834E-2</v>
      </c>
      <c r="BW34" s="30">
        <f t="shared" si="43"/>
        <v>0</v>
      </c>
      <c r="BX34" s="30">
        <f t="shared" si="44"/>
        <v>2.3094714830278633</v>
      </c>
      <c r="BY34" s="30">
        <f t="shared" si="55"/>
        <v>41.8640982253321</v>
      </c>
    </row>
    <row r="35" spans="3:77" ht="15" customHeight="1" x14ac:dyDescent="0.25">
      <c r="C35" s="26">
        <v>22</v>
      </c>
      <c r="D35" s="77">
        <f t="shared" si="56"/>
        <v>0.39080800009134931</v>
      </c>
      <c r="E35" s="77">
        <f t="shared" si="57"/>
        <v>0.18769544168401789</v>
      </c>
      <c r="F35" s="78">
        <f t="shared" si="58"/>
        <v>1.3616104103484943E-2</v>
      </c>
      <c r="G35" s="78">
        <f t="shared" si="59"/>
        <v>9.5627992411103648E-4</v>
      </c>
      <c r="H35" s="77">
        <f t="shared" si="45"/>
        <v>0.1437624412964193</v>
      </c>
      <c r="I35" s="77">
        <f t="shared" si="46"/>
        <v>0.12420110259252627</v>
      </c>
      <c r="J35" s="78">
        <f t="shared" si="47"/>
        <v>8.6259103048366634E-3</v>
      </c>
      <c r="K35" s="78">
        <f t="shared" si="48"/>
        <v>6.0581094188216409E-4</v>
      </c>
      <c r="L35" s="77">
        <f t="shared" si="49"/>
        <v>0</v>
      </c>
      <c r="M35" s="77">
        <f t="shared" si="50"/>
        <v>0.12972890906137241</v>
      </c>
      <c r="N35" s="39" t="str">
        <f t="shared" si="6"/>
        <v>OK</v>
      </c>
      <c r="O35" s="37"/>
      <c r="Q35" s="28">
        <f t="shared" si="7"/>
        <v>5.2054234645979849E-3</v>
      </c>
      <c r="R35" s="28">
        <f t="shared" si="8"/>
        <v>2.0971529021559941E-3</v>
      </c>
      <c r="S35" s="28">
        <f t="shared" si="9"/>
        <v>1.3125887076898148E-4</v>
      </c>
      <c r="T35" s="28">
        <f t="shared" si="10"/>
        <v>7.4224601912519878E-6</v>
      </c>
      <c r="U35" s="28">
        <f t="shared" si="11"/>
        <v>1.7233780950482458E-3</v>
      </c>
      <c r="V35" s="28">
        <f t="shared" si="12"/>
        <v>1.2489479252897732E-3</v>
      </c>
      <c r="W35" s="28">
        <f t="shared" si="13"/>
        <v>7.483818525666502E-5</v>
      </c>
      <c r="X35" s="28">
        <f t="shared" si="14"/>
        <v>4.2319688383637008E-6</v>
      </c>
      <c r="Y35" s="28">
        <f t="shared" si="15"/>
        <v>0</v>
      </c>
      <c r="Z35" s="28">
        <f t="shared" si="16"/>
        <v>8.0554460164597582E-4</v>
      </c>
      <c r="AA35" s="28">
        <f t="shared" si="51"/>
        <v>1.1298198473793238E-2</v>
      </c>
      <c r="AC35" s="30">
        <f t="shared" si="60"/>
        <v>21.587075963560835</v>
      </c>
      <c r="AD35" s="30">
        <f t="shared" si="61"/>
        <v>11.679920657141702</v>
      </c>
      <c r="AE35" s="30">
        <f t="shared" si="17"/>
        <v>1.4557117316277626</v>
      </c>
      <c r="AF35" s="30">
        <f t="shared" si="18"/>
        <v>0.10223687287263414</v>
      </c>
      <c r="AG35" s="30">
        <f t="shared" si="19"/>
        <v>1.3289691719584942</v>
      </c>
      <c r="AH35" s="30">
        <f t="shared" si="20"/>
        <v>2.0164312654763235</v>
      </c>
      <c r="AI35" s="30">
        <f t="shared" si="21"/>
        <v>0.92220496636080418</v>
      </c>
      <c r="AJ35" s="30">
        <f t="shared" si="22"/>
        <v>6.4767872553252476E-2</v>
      </c>
      <c r="AK35" s="30">
        <f t="shared" si="23"/>
        <v>0</v>
      </c>
      <c r="AL35" s="30">
        <f t="shared" si="24"/>
        <v>2.3999848176353895</v>
      </c>
      <c r="AM35" s="30">
        <f t="shared" si="52"/>
        <v>41.557303319187191</v>
      </c>
      <c r="AO35" s="26">
        <v>22</v>
      </c>
      <c r="AP35" s="28">
        <f t="shared" si="53"/>
        <v>0.38600675545228691</v>
      </c>
      <c r="AQ35" s="28">
        <f t="shared" si="53"/>
        <v>0.18538952232476427</v>
      </c>
      <c r="AR35" s="28">
        <f t="shared" si="53"/>
        <v>1.3448824398830762E-2</v>
      </c>
      <c r="AS35" s="28">
        <f t="shared" si="53"/>
        <v>9.4453161328319297E-4</v>
      </c>
      <c r="AT35" s="28">
        <f t="shared" si="53"/>
        <v>0.14495291189191367</v>
      </c>
      <c r="AU35" s="28">
        <f t="shared" si="53"/>
        <v>0.12522958930457034</v>
      </c>
      <c r="AV35" s="28">
        <f t="shared" si="53"/>
        <v>8.7072613762362028E-3</v>
      </c>
      <c r="AW35" s="28">
        <f t="shared" si="53"/>
        <v>6.1152435269285215E-4</v>
      </c>
      <c r="AX35" s="28">
        <f t="shared" si="53"/>
        <v>0</v>
      </c>
      <c r="AY35" s="28">
        <f t="shared" si="53"/>
        <v>0.13470907928542172</v>
      </c>
      <c r="AZ35" s="39" t="str">
        <f t="shared" si="26"/>
        <v>OK</v>
      </c>
      <c r="BC35" s="28">
        <f t="shared" si="27"/>
        <v>5.1414725948675574E-3</v>
      </c>
      <c r="BD35" s="28">
        <f t="shared" si="28"/>
        <v>2.0713884753110552E-3</v>
      </c>
      <c r="BE35" s="28">
        <f t="shared" si="29"/>
        <v>1.2964629899598387E-4</v>
      </c>
      <c r="BF35" s="28">
        <f t="shared" si="30"/>
        <v>7.331272070247371E-6</v>
      </c>
      <c r="BG35" s="28">
        <f t="shared" si="31"/>
        <v>1.737649075205322E-3</v>
      </c>
      <c r="BH35" s="28">
        <f t="shared" si="32"/>
        <v>1.2592902356105579E-3</v>
      </c>
      <c r="BI35" s="28">
        <f t="shared" si="33"/>
        <v>7.5543985147583578E-5</v>
      </c>
      <c r="BJ35" s="28">
        <f t="shared" si="34"/>
        <v>4.2718805910905192E-6</v>
      </c>
      <c r="BK35" s="28">
        <f t="shared" si="35"/>
        <v>0</v>
      </c>
      <c r="BL35" s="28">
        <f t="shared" si="36"/>
        <v>8.3646869765732095E-4</v>
      </c>
      <c r="BM35" s="28">
        <f t="shared" si="54"/>
        <v>1.1263062515456718E-2</v>
      </c>
      <c r="BO35" s="30">
        <f t="shared" si="62"/>
        <v>21.321869435754717</v>
      </c>
      <c r="BP35" s="30">
        <f t="shared" si="63"/>
        <v>11.536427800223043</v>
      </c>
      <c r="BQ35" s="30">
        <f t="shared" si="37"/>
        <v>1.4378276858920962</v>
      </c>
      <c r="BR35" s="30">
        <f t="shared" si="38"/>
        <v>0.10098084884631048</v>
      </c>
      <c r="BS35" s="30">
        <f t="shared" si="39"/>
        <v>1.3399741236501046</v>
      </c>
      <c r="BT35" s="30">
        <f t="shared" si="40"/>
        <v>2.0331289655691842</v>
      </c>
      <c r="BU35" s="30">
        <f t="shared" si="41"/>
        <v>0.93090229329931429</v>
      </c>
      <c r="BV35" s="30">
        <f t="shared" si="42"/>
        <v>6.5378699195110981E-2</v>
      </c>
      <c r="BW35" s="30">
        <f t="shared" si="43"/>
        <v>0</v>
      </c>
      <c r="BX35" s="30">
        <f t="shared" si="44"/>
        <v>2.492117966780302</v>
      </c>
      <c r="BY35" s="30">
        <f t="shared" si="55"/>
        <v>41.25860781921017</v>
      </c>
    </row>
    <row r="36" spans="3:77" ht="15" customHeight="1" x14ac:dyDescent="0.25">
      <c r="C36" s="26">
        <v>23</v>
      </c>
      <c r="D36" s="77">
        <f t="shared" si="56"/>
        <v>0.38120551081322457</v>
      </c>
      <c r="E36" s="77">
        <f t="shared" si="57"/>
        <v>0.18308360296551066</v>
      </c>
      <c r="F36" s="78">
        <f t="shared" si="58"/>
        <v>1.3281544694176582E-2</v>
      </c>
      <c r="G36" s="78">
        <f t="shared" si="59"/>
        <v>9.3278330245534947E-4</v>
      </c>
      <c r="H36" s="77">
        <f t="shared" si="45"/>
        <v>0.14614338248740805</v>
      </c>
      <c r="I36" s="77">
        <f t="shared" si="46"/>
        <v>0.12625807601661443</v>
      </c>
      <c r="J36" s="78">
        <f t="shared" si="47"/>
        <v>8.7886124476357439E-3</v>
      </c>
      <c r="K36" s="78">
        <f t="shared" si="48"/>
        <v>6.1723776350354009E-4</v>
      </c>
      <c r="L36" s="77">
        <f t="shared" si="49"/>
        <v>0</v>
      </c>
      <c r="M36" s="77">
        <f t="shared" si="50"/>
        <v>0.13968924950947104</v>
      </c>
      <c r="N36" s="39" t="str">
        <f t="shared" si="6"/>
        <v>OK</v>
      </c>
      <c r="Q36" s="28">
        <f t="shared" si="7"/>
        <v>5.0775217251371315E-3</v>
      </c>
      <c r="R36" s="28">
        <f t="shared" si="8"/>
        <v>2.0456240484661159E-3</v>
      </c>
      <c r="S36" s="28">
        <f t="shared" si="9"/>
        <v>1.2803372722298628E-4</v>
      </c>
      <c r="T36" s="28">
        <f t="shared" si="10"/>
        <v>7.2400839492427533E-6</v>
      </c>
      <c r="U36" s="28">
        <f t="shared" si="11"/>
        <v>1.7519200553623986E-3</v>
      </c>
      <c r="V36" s="28">
        <f t="shared" si="12"/>
        <v>1.269632545931343E-3</v>
      </c>
      <c r="W36" s="28">
        <f t="shared" si="13"/>
        <v>7.6249785038502135E-5</v>
      </c>
      <c r="X36" s="28">
        <f t="shared" si="14"/>
        <v>4.3117923438173383E-6</v>
      </c>
      <c r="Y36" s="28">
        <f t="shared" si="15"/>
        <v>0</v>
      </c>
      <c r="Z36" s="28">
        <f t="shared" si="16"/>
        <v>8.673927936686663E-4</v>
      </c>
      <c r="AA36" s="28">
        <f t="shared" si="51"/>
        <v>1.1227926557120205E-2</v>
      </c>
      <c r="AC36" s="30">
        <f t="shared" si="60"/>
        <v>21.056662907948603</v>
      </c>
      <c r="AD36" s="30">
        <f t="shared" si="61"/>
        <v>11.392934943304384</v>
      </c>
      <c r="AE36" s="30">
        <f t="shared" si="17"/>
        <v>1.4199436401564298</v>
      </c>
      <c r="AF36" s="30">
        <f t="shared" si="18"/>
        <v>9.9724824819986818E-2</v>
      </c>
      <c r="AG36" s="30">
        <f t="shared" si="19"/>
        <v>1.3509790753417152</v>
      </c>
      <c r="AH36" s="30">
        <f t="shared" si="20"/>
        <v>2.049826665662045</v>
      </c>
      <c r="AI36" s="30">
        <f t="shared" si="21"/>
        <v>0.93959962023782451</v>
      </c>
      <c r="AJ36" s="30">
        <f t="shared" si="22"/>
        <v>6.5989525836969473E-2</v>
      </c>
      <c r="AK36" s="30">
        <f t="shared" si="23"/>
        <v>0</v>
      </c>
      <c r="AL36" s="30">
        <f t="shared" si="24"/>
        <v>2.5842511159252144</v>
      </c>
      <c r="AM36" s="30">
        <f t="shared" si="52"/>
        <v>40.959912319233169</v>
      </c>
      <c r="AO36" s="26">
        <v>23</v>
      </c>
      <c r="AP36" s="28">
        <f t="shared" si="53"/>
        <v>0.37652223689164366</v>
      </c>
      <c r="AQ36" s="28">
        <f t="shared" si="53"/>
        <v>0.1808343420316687</v>
      </c>
      <c r="AR36" s="28">
        <f t="shared" si="53"/>
        <v>1.311837519599211E-2</v>
      </c>
      <c r="AS36" s="28">
        <f t="shared" si="53"/>
        <v>9.2132365774676172E-4</v>
      </c>
      <c r="AT36" s="28">
        <f t="shared" si="53"/>
        <v>0.14720081999592921</v>
      </c>
      <c r="AU36" s="28">
        <f t="shared" si="53"/>
        <v>0.12717163106824456</v>
      </c>
      <c r="AV36" s="28">
        <f t="shared" si="53"/>
        <v>8.8613893468018744E-3</v>
      </c>
      <c r="AW36" s="28">
        <f t="shared" si="53"/>
        <v>6.2234899701664253E-4</v>
      </c>
      <c r="AX36" s="28">
        <f t="shared" si="53"/>
        <v>0</v>
      </c>
      <c r="AY36" s="28">
        <f t="shared" si="53"/>
        <v>0.14474753281495648</v>
      </c>
      <c r="AZ36" s="39" t="str">
        <f t="shared" si="26"/>
        <v>OK</v>
      </c>
      <c r="BC36" s="28">
        <f t="shared" si="27"/>
        <v>5.015142183375349E-3</v>
      </c>
      <c r="BD36" s="28">
        <f t="shared" si="28"/>
        <v>2.0204926757871043E-3</v>
      </c>
      <c r="BE36" s="28">
        <f t="shared" si="29"/>
        <v>1.2646077772782537E-4</v>
      </c>
      <c r="BF36" s="28">
        <f t="shared" si="30"/>
        <v>7.1511363989379036E-6</v>
      </c>
      <c r="BG36" s="28">
        <f t="shared" si="31"/>
        <v>1.7645962774871346E-3</v>
      </c>
      <c r="BH36" s="28">
        <f t="shared" si="32"/>
        <v>1.278819120466955E-3</v>
      </c>
      <c r="BI36" s="28">
        <f t="shared" si="33"/>
        <v>7.6881195622396874E-5</v>
      </c>
      <c r="BJ36" s="28">
        <f t="shared" si="34"/>
        <v>4.347497510986895E-6</v>
      </c>
      <c r="BK36" s="28">
        <f t="shared" si="35"/>
        <v>0</v>
      </c>
      <c r="BL36" s="28">
        <f t="shared" si="36"/>
        <v>8.9880192860868264E-4</v>
      </c>
      <c r="BM36" s="28">
        <f t="shared" si="54"/>
        <v>1.1192692792985372E-2</v>
      </c>
      <c r="BO36" s="30">
        <f t="shared" si="62"/>
        <v>20.79797273302972</v>
      </c>
      <c r="BP36" s="30">
        <f t="shared" si="63"/>
        <v>11.252967829512087</v>
      </c>
      <c r="BQ36" s="30">
        <f t="shared" si="37"/>
        <v>1.4024990208331862</v>
      </c>
      <c r="BR36" s="30">
        <f t="shared" si="38"/>
        <v>9.8499662386166448E-2</v>
      </c>
      <c r="BS36" s="30">
        <f t="shared" si="39"/>
        <v>1.3607542421893599</v>
      </c>
      <c r="BT36" s="30">
        <f t="shared" si="40"/>
        <v>2.0646584258508764</v>
      </c>
      <c r="BU36" s="30">
        <f t="shared" si="41"/>
        <v>0.94738027358054622</v>
      </c>
      <c r="BV36" s="30">
        <f t="shared" si="42"/>
        <v>6.6535973082933741E-2</v>
      </c>
      <c r="BW36" s="30">
        <f t="shared" si="43"/>
        <v>0</v>
      </c>
      <c r="BX36" s="30">
        <f t="shared" si="44"/>
        <v>2.6778293570766949</v>
      </c>
      <c r="BY36" s="30">
        <f t="shared" si="55"/>
        <v>40.66909751754158</v>
      </c>
    </row>
    <row r="37" spans="3:77" ht="15" customHeight="1" x14ac:dyDescent="0.25">
      <c r="C37" s="26">
        <v>24</v>
      </c>
      <c r="D37" s="77">
        <f t="shared" si="56"/>
        <v>0.37183896297006275</v>
      </c>
      <c r="E37" s="77">
        <f t="shared" si="57"/>
        <v>0.17858508109782675</v>
      </c>
      <c r="F37" s="78">
        <f t="shared" si="58"/>
        <v>1.2955205697807639E-2</v>
      </c>
      <c r="G37" s="78">
        <f t="shared" si="59"/>
        <v>9.0986401303817387E-4</v>
      </c>
      <c r="H37" s="77">
        <f t="shared" si="45"/>
        <v>0.14825825750445037</v>
      </c>
      <c r="I37" s="77">
        <f t="shared" si="46"/>
        <v>0.12808518611987468</v>
      </c>
      <c r="J37" s="78">
        <f t="shared" si="47"/>
        <v>8.934166245968005E-3</v>
      </c>
      <c r="K37" s="78">
        <f t="shared" si="48"/>
        <v>6.2746023052974496E-4</v>
      </c>
      <c r="L37" s="77">
        <f t="shared" si="49"/>
        <v>0</v>
      </c>
      <c r="M37" s="77">
        <f t="shared" si="50"/>
        <v>0.14980581612044191</v>
      </c>
      <c r="N37" s="39" t="str">
        <f t="shared" si="6"/>
        <v>OK</v>
      </c>
      <c r="Q37" s="28">
        <f t="shared" si="7"/>
        <v>4.9527626416135655E-3</v>
      </c>
      <c r="R37" s="28">
        <f t="shared" si="8"/>
        <v>1.9953613031080926E-3</v>
      </c>
      <c r="S37" s="28">
        <f t="shared" si="9"/>
        <v>1.2488782823266446E-4</v>
      </c>
      <c r="T37" s="28">
        <f t="shared" si="10"/>
        <v>7.0621888486330539E-6</v>
      </c>
      <c r="U37" s="28">
        <f t="shared" si="11"/>
        <v>1.7772724996118709E-3</v>
      </c>
      <c r="V37" s="28">
        <f t="shared" si="12"/>
        <v>1.2880056950025671E-3</v>
      </c>
      <c r="W37" s="28">
        <f t="shared" si="13"/>
        <v>7.7512606206291612E-5</v>
      </c>
      <c r="X37" s="28">
        <f t="shared" si="14"/>
        <v>4.3832026781564533E-6</v>
      </c>
      <c r="Y37" s="28">
        <f t="shared" si="15"/>
        <v>0</v>
      </c>
      <c r="Z37" s="28">
        <f t="shared" si="16"/>
        <v>9.3021106354869887E-4</v>
      </c>
      <c r="AA37" s="28">
        <f t="shared" si="51"/>
        <v>1.1157459028850542E-2</v>
      </c>
      <c r="AC37" s="30">
        <f t="shared" si="60"/>
        <v>20.539282558110834</v>
      </c>
      <c r="AD37" s="30">
        <f t="shared" si="61"/>
        <v>11.113000715719791</v>
      </c>
      <c r="AE37" s="30">
        <f t="shared" si="17"/>
        <v>1.3850544015099426</v>
      </c>
      <c r="AF37" s="30">
        <f t="shared" si="18"/>
        <v>9.7274499952346064E-2</v>
      </c>
      <c r="AG37" s="30">
        <f t="shared" si="19"/>
        <v>1.3705294090370046</v>
      </c>
      <c r="AH37" s="30">
        <f t="shared" si="20"/>
        <v>2.0794901860397084</v>
      </c>
      <c r="AI37" s="30">
        <f t="shared" si="21"/>
        <v>0.95516092692326793</v>
      </c>
      <c r="AJ37" s="30">
        <f t="shared" si="22"/>
        <v>6.7082420328898024E-2</v>
      </c>
      <c r="AK37" s="30">
        <f t="shared" si="23"/>
        <v>0</v>
      </c>
      <c r="AL37" s="30">
        <f t="shared" si="24"/>
        <v>2.7714075982281754</v>
      </c>
      <c r="AM37" s="30">
        <f t="shared" si="52"/>
        <v>40.37828271584997</v>
      </c>
      <c r="AO37" s="26">
        <v>24</v>
      </c>
      <c r="AP37" s="28">
        <f t="shared" si="53"/>
        <v>0.36727076112379242</v>
      </c>
      <c r="AQ37" s="28">
        <f t="shared" si="53"/>
        <v>0.17639108644306781</v>
      </c>
      <c r="AR37" s="28">
        <f t="shared" si="53"/>
        <v>1.2796045414778608E-2</v>
      </c>
      <c r="AS37" s="28">
        <f t="shared" si="53"/>
        <v>8.9868594167358002E-4</v>
      </c>
      <c r="AT37" s="28">
        <f t="shared" si="53"/>
        <v>0.14918957354648049</v>
      </c>
      <c r="AU37" s="28">
        <f t="shared" si="53"/>
        <v>0.12888978068740675</v>
      </c>
      <c r="AV37" s="28">
        <f t="shared" si="53"/>
        <v>8.998810449044832E-3</v>
      </c>
      <c r="AW37" s="28">
        <f t="shared" si="53"/>
        <v>6.3200029229357234E-4</v>
      </c>
      <c r="AX37" s="28">
        <f t="shared" si="53"/>
        <v>0</v>
      </c>
      <c r="AY37" s="28">
        <f t="shared" si="53"/>
        <v>0.15493325610146194</v>
      </c>
      <c r="AZ37" s="39" t="str">
        <f t="shared" si="26"/>
        <v>OK</v>
      </c>
      <c r="BC37" s="28">
        <f t="shared" si="27"/>
        <v>4.8919158189383981E-3</v>
      </c>
      <c r="BD37" s="28">
        <f t="shared" si="28"/>
        <v>1.9708474299087188E-3</v>
      </c>
      <c r="BE37" s="28">
        <f t="shared" si="29"/>
        <v>1.2335352746183567E-4</v>
      </c>
      <c r="BF37" s="28">
        <f t="shared" si="30"/>
        <v>6.9754268162754255E-6</v>
      </c>
      <c r="BG37" s="28">
        <f t="shared" si="31"/>
        <v>1.7884368179966179E-3</v>
      </c>
      <c r="BH37" s="28">
        <f t="shared" si="32"/>
        <v>1.2960965790192365E-3</v>
      </c>
      <c r="BI37" s="28">
        <f t="shared" si="33"/>
        <v>7.8073457719310516E-5</v>
      </c>
      <c r="BJ37" s="28">
        <f t="shared" si="34"/>
        <v>4.4149178529419572E-6</v>
      </c>
      <c r="BK37" s="28">
        <f t="shared" si="35"/>
        <v>0</v>
      </c>
      <c r="BL37" s="28">
        <f t="shared" si="36"/>
        <v>9.6204962310230172E-4</v>
      </c>
      <c r="BM37" s="28">
        <f t="shared" si="54"/>
        <v>1.1122163598815639E-2</v>
      </c>
      <c r="BO37" s="30">
        <f t="shared" si="62"/>
        <v>20.28694862367432</v>
      </c>
      <c r="BP37" s="30">
        <f t="shared" si="63"/>
        <v>10.976472714507496</v>
      </c>
      <c r="BQ37" s="30">
        <f t="shared" si="37"/>
        <v>1.3680384115135638</v>
      </c>
      <c r="BR37" s="30">
        <f t="shared" si="38"/>
        <v>9.6079440815111133E-2</v>
      </c>
      <c r="BS37" s="30">
        <f t="shared" si="39"/>
        <v>1.3791386834625583</v>
      </c>
      <c r="BT37" s="30">
        <f t="shared" si="40"/>
        <v>2.0925529496395354</v>
      </c>
      <c r="BU37" s="30">
        <f t="shared" si="41"/>
        <v>0.96207210534005017</v>
      </c>
      <c r="BV37" s="30">
        <f t="shared" si="42"/>
        <v>6.7567803014113137E-2</v>
      </c>
      <c r="BW37" s="30">
        <f t="shared" si="43"/>
        <v>0</v>
      </c>
      <c r="BX37" s="30">
        <f t="shared" si="44"/>
        <v>2.8662652378770459</v>
      </c>
      <c r="BY37" s="30">
        <f t="shared" si="55"/>
        <v>40.095135969843788</v>
      </c>
    </row>
    <row r="38" spans="3:77" ht="15" customHeight="1" x14ac:dyDescent="0.25">
      <c r="C38" s="26">
        <v>25</v>
      </c>
      <c r="D38" s="77">
        <f t="shared" si="56"/>
        <v>0.3627025592775221</v>
      </c>
      <c r="E38" s="77">
        <f t="shared" si="57"/>
        <v>0.17419709178830886</v>
      </c>
      <c r="F38" s="78">
        <f t="shared" si="58"/>
        <v>1.2636885131749577E-2</v>
      </c>
      <c r="G38" s="78">
        <f t="shared" si="59"/>
        <v>8.8750787030898628E-4</v>
      </c>
      <c r="H38" s="77">
        <f t="shared" si="45"/>
        <v>0.15012088958851064</v>
      </c>
      <c r="I38" s="77">
        <f t="shared" si="46"/>
        <v>0.12969437525493885</v>
      </c>
      <c r="J38" s="78">
        <f t="shared" si="47"/>
        <v>9.0634546521216591E-3</v>
      </c>
      <c r="K38" s="78">
        <f t="shared" si="48"/>
        <v>6.3654035405739983E-4</v>
      </c>
      <c r="L38" s="77">
        <f t="shared" si="49"/>
        <v>0</v>
      </c>
      <c r="M38" s="77">
        <f t="shared" si="50"/>
        <v>0.16006069608248197</v>
      </c>
      <c r="N38" s="39" t="str">
        <f t="shared" si="6"/>
        <v>OK</v>
      </c>
      <c r="Q38" s="28">
        <f t="shared" si="7"/>
        <v>4.8310689962632299E-3</v>
      </c>
      <c r="R38" s="28">
        <f t="shared" si="8"/>
        <v>1.9463335567093453E-3</v>
      </c>
      <c r="S38" s="28">
        <f t="shared" si="9"/>
        <v>1.2181922669100686E-4</v>
      </c>
      <c r="T38" s="28">
        <f t="shared" si="10"/>
        <v>6.8886647839177988E-6</v>
      </c>
      <c r="U38" s="28">
        <f t="shared" si="11"/>
        <v>1.7996011363813655E-3</v>
      </c>
      <c r="V38" s="28">
        <f t="shared" si="12"/>
        <v>1.3041874630359063E-3</v>
      </c>
      <c r="W38" s="28">
        <f t="shared" si="13"/>
        <v>7.8634309232329419E-5</v>
      </c>
      <c r="X38" s="28">
        <f t="shared" si="14"/>
        <v>4.4466330277274628E-6</v>
      </c>
      <c r="Y38" s="28">
        <f t="shared" si="15"/>
        <v>0</v>
      </c>
      <c r="Z38" s="28">
        <f t="shared" si="16"/>
        <v>9.9388818265590457E-4</v>
      </c>
      <c r="AA38" s="28">
        <f t="shared" si="51"/>
        <v>1.1086868168780734E-2</v>
      </c>
      <c r="AC38" s="30">
        <f t="shared" si="60"/>
        <v>20.034614689237802</v>
      </c>
      <c r="AD38" s="30">
        <f t="shared" si="61"/>
        <v>10.839944713295203</v>
      </c>
      <c r="AE38" s="30">
        <f t="shared" si="17"/>
        <v>1.3510224215171847</v>
      </c>
      <c r="AF38" s="30">
        <f t="shared" si="18"/>
        <v>9.4884381677876231E-2</v>
      </c>
      <c r="AG38" s="30">
        <f t="shared" si="19"/>
        <v>1.3877479578881122</v>
      </c>
      <c r="AH38" s="30">
        <f t="shared" si="20"/>
        <v>2.1056157132393634</v>
      </c>
      <c r="AI38" s="30">
        <f t="shared" si="21"/>
        <v>0.96898328375683229</v>
      </c>
      <c r="AJ38" s="30">
        <f t="shared" si="22"/>
        <v>6.8053185699328264E-2</v>
      </c>
      <c r="AK38" s="30">
        <f t="shared" si="23"/>
        <v>0</v>
      </c>
      <c r="AL38" s="30">
        <f t="shared" si="24"/>
        <v>2.9611228775259164</v>
      </c>
      <c r="AM38" s="30">
        <f t="shared" si="52"/>
        <v>39.811989223837621</v>
      </c>
      <c r="AO38" s="26">
        <v>25</v>
      </c>
      <c r="AP38" s="28">
        <f t="shared" si="53"/>
        <v>0.35824660208652714</v>
      </c>
      <c r="AQ38" s="28">
        <f t="shared" si="53"/>
        <v>0.17205700547253905</v>
      </c>
      <c r="AR38" s="28">
        <f t="shared" si="53"/>
        <v>1.248163555400532E-2</v>
      </c>
      <c r="AS38" s="28">
        <f t="shared" si="53"/>
        <v>8.7660445378872406E-4</v>
      </c>
      <c r="AT38" s="28">
        <f t="shared" si="53"/>
        <v>0.15093269809038756</v>
      </c>
      <c r="AU38" s="28">
        <f t="shared" si="53"/>
        <v>0.13039572332692384</v>
      </c>
      <c r="AV38" s="28">
        <f t="shared" si="53"/>
        <v>9.1203886863927691E-3</v>
      </c>
      <c r="AW38" s="28">
        <f t="shared" si="53"/>
        <v>6.4053891881265743E-4</v>
      </c>
      <c r="AX38" s="28">
        <f t="shared" si="53"/>
        <v>0</v>
      </c>
      <c r="AY38" s="28">
        <f t="shared" si="53"/>
        <v>0.16524880341062298</v>
      </c>
      <c r="AZ38" s="39" t="str">
        <f t="shared" si="26"/>
        <v>OK</v>
      </c>
      <c r="BC38" s="28">
        <f t="shared" si="27"/>
        <v>4.7717172324461448E-3</v>
      </c>
      <c r="BD38" s="28">
        <f t="shared" si="28"/>
        <v>1.9224220104953641E-3</v>
      </c>
      <c r="BE38" s="28">
        <f t="shared" si="29"/>
        <v>1.2032262501205401E-4</v>
      </c>
      <c r="BF38" s="28">
        <f t="shared" si="30"/>
        <v>6.8040345694484124E-6</v>
      </c>
      <c r="BG38" s="28">
        <f t="shared" si="31"/>
        <v>1.8093328366564322E-3</v>
      </c>
      <c r="BH38" s="28">
        <f t="shared" si="32"/>
        <v>1.3112401155577235E-3</v>
      </c>
      <c r="BI38" s="28">
        <f t="shared" si="33"/>
        <v>7.9128267510773562E-5</v>
      </c>
      <c r="BJ38" s="28">
        <f t="shared" si="34"/>
        <v>4.4745655067775376E-6</v>
      </c>
      <c r="BK38" s="28">
        <f t="shared" si="35"/>
        <v>0</v>
      </c>
      <c r="BL38" s="28">
        <f t="shared" si="36"/>
        <v>1.0261034528002545E-3</v>
      </c>
      <c r="BM38" s="28">
        <f t="shared" si="54"/>
        <v>1.1051545140554972E-2</v>
      </c>
      <c r="BO38" s="30">
        <f t="shared" si="62"/>
        <v>19.788480816978538</v>
      </c>
      <c r="BP38" s="30">
        <f t="shared" si="63"/>
        <v>10.706771322703723</v>
      </c>
      <c r="BQ38" s="30">
        <f t="shared" si="37"/>
        <v>1.3344245290558066</v>
      </c>
      <c r="BR38" s="30">
        <f t="shared" si="38"/>
        <v>9.3718686173293E-2</v>
      </c>
      <c r="BS38" s="30">
        <f t="shared" si="39"/>
        <v>1.3952524803683877</v>
      </c>
      <c r="BT38" s="30">
        <f t="shared" si="40"/>
        <v>2.1170022480672528</v>
      </c>
      <c r="BU38" s="30">
        <f t="shared" si="41"/>
        <v>0.97507016007530434</v>
      </c>
      <c r="BV38" s="30">
        <f t="shared" si="42"/>
        <v>6.8480676380925809E-2</v>
      </c>
      <c r="BW38" s="30">
        <f t="shared" si="43"/>
        <v>0</v>
      </c>
      <c r="BX38" s="30">
        <f t="shared" si="44"/>
        <v>3.0571028630965253</v>
      </c>
      <c r="BY38" s="30">
        <f t="shared" si="55"/>
        <v>39.536303782899758</v>
      </c>
    </row>
    <row r="39" spans="3:77" ht="15" customHeight="1" x14ac:dyDescent="0.25">
      <c r="C39" s="26">
        <v>26</v>
      </c>
      <c r="D39" s="77">
        <f t="shared" si="56"/>
        <v>0.35379064489553225</v>
      </c>
      <c r="E39" s="77">
        <f t="shared" si="57"/>
        <v>0.16991691915676921</v>
      </c>
      <c r="F39" s="78">
        <f t="shared" si="58"/>
        <v>1.2326385976261064E-2</v>
      </c>
      <c r="G39" s="78">
        <f t="shared" si="59"/>
        <v>8.6570103726846183E-4</v>
      </c>
      <c r="H39" s="77">
        <f t="shared" si="45"/>
        <v>0.15174450659226449</v>
      </c>
      <c r="I39" s="77">
        <f t="shared" si="46"/>
        <v>0.13109707139890883</v>
      </c>
      <c r="J39" s="78">
        <f t="shared" si="47"/>
        <v>9.1773227206638792E-3</v>
      </c>
      <c r="K39" s="78">
        <f t="shared" si="48"/>
        <v>6.4453748356791492E-4</v>
      </c>
      <c r="L39" s="77">
        <f t="shared" si="49"/>
        <v>0</v>
      </c>
      <c r="M39" s="77">
        <f t="shared" si="50"/>
        <v>0.17043691073876396</v>
      </c>
      <c r="N39" s="39" t="str">
        <f t="shared" si="6"/>
        <v>OK</v>
      </c>
      <c r="Q39" s="28">
        <f t="shared" si="7"/>
        <v>4.7123654686290596E-3</v>
      </c>
      <c r="R39" s="28">
        <f t="shared" si="8"/>
        <v>1.8985104642813828E-3</v>
      </c>
      <c r="S39" s="28">
        <f t="shared" si="9"/>
        <v>1.1882602333310117E-4</v>
      </c>
      <c r="T39" s="28">
        <f t="shared" si="10"/>
        <v>6.7194043549790251E-6</v>
      </c>
      <c r="U39" s="28">
        <f t="shared" si="11"/>
        <v>1.8190645369314988E-3</v>
      </c>
      <c r="V39" s="28">
        <f t="shared" si="12"/>
        <v>1.3182927680795405E-3</v>
      </c>
      <c r="W39" s="28">
        <f t="shared" si="13"/>
        <v>7.9622225789217704E-5</v>
      </c>
      <c r="X39" s="28">
        <f t="shared" si="14"/>
        <v>4.5024979858276108E-6</v>
      </c>
      <c r="Y39" s="28">
        <f t="shared" si="15"/>
        <v>0</v>
      </c>
      <c r="Z39" s="28">
        <f t="shared" si="16"/>
        <v>1.0583187229446043E-3</v>
      </c>
      <c r="AA39" s="28">
        <f t="shared" si="51"/>
        <v>1.1016222112329209E-2</v>
      </c>
      <c r="AC39" s="30">
        <f t="shared" si="60"/>
        <v>19.542346944719277</v>
      </c>
      <c r="AD39" s="30">
        <f t="shared" si="61"/>
        <v>10.573597932112241</v>
      </c>
      <c r="AE39" s="30">
        <f t="shared" si="17"/>
        <v>1.3178266365944287</v>
      </c>
      <c r="AF39" s="30">
        <f t="shared" si="18"/>
        <v>9.255299066870977E-2</v>
      </c>
      <c r="AG39" s="30">
        <f t="shared" si="19"/>
        <v>1.4027570028486629</v>
      </c>
      <c r="AH39" s="30">
        <f t="shared" si="20"/>
        <v>2.1283887828951422</v>
      </c>
      <c r="AI39" s="30">
        <f t="shared" si="21"/>
        <v>0.98115703639377638</v>
      </c>
      <c r="AJ39" s="30">
        <f t="shared" si="22"/>
        <v>6.8908167062523326E-2</v>
      </c>
      <c r="AK39" s="30">
        <f t="shared" si="23"/>
        <v>0</v>
      </c>
      <c r="AL39" s="30">
        <f t="shared" si="24"/>
        <v>3.1530828486671334</v>
      </c>
      <c r="AM39" s="30">
        <f t="shared" si="52"/>
        <v>39.260618341961894</v>
      </c>
      <c r="AO39" s="26">
        <v>26</v>
      </c>
      <c r="AP39" s="28">
        <f t="shared" si="53"/>
        <v>0.34944417441192382</v>
      </c>
      <c r="AQ39" s="28">
        <f t="shared" si="53"/>
        <v>0.1678294166056527</v>
      </c>
      <c r="AR39" s="28">
        <f t="shared" si="53"/>
        <v>1.2174951014403315E-2</v>
      </c>
      <c r="AS39" s="28">
        <f t="shared" si="53"/>
        <v>8.5506552708636643E-4</v>
      </c>
      <c r="AT39" s="28">
        <f t="shared" si="53"/>
        <v>0.15244313558916622</v>
      </c>
      <c r="AU39" s="28">
        <f t="shared" si="53"/>
        <v>0.13170063997311937</v>
      </c>
      <c r="AV39" s="28">
        <f t="shared" si="53"/>
        <v>9.2269509145116828E-3</v>
      </c>
      <c r="AW39" s="28">
        <f t="shared" si="53"/>
        <v>6.4802294791849939E-4</v>
      </c>
      <c r="AX39" s="28">
        <f t="shared" si="53"/>
        <v>0</v>
      </c>
      <c r="AY39" s="28">
        <f t="shared" si="53"/>
        <v>0.1756776430162181</v>
      </c>
      <c r="AZ39" s="39" t="str">
        <f t="shared" si="26"/>
        <v>OK</v>
      </c>
      <c r="BC39" s="28">
        <f t="shared" si="27"/>
        <v>4.6544720287857878E-3</v>
      </c>
      <c r="BD39" s="28">
        <f t="shared" si="28"/>
        <v>1.8751864453598044E-3</v>
      </c>
      <c r="BE39" s="28">
        <f t="shared" si="29"/>
        <v>1.1736619444685578E-4</v>
      </c>
      <c r="BF39" s="28">
        <f t="shared" si="30"/>
        <v>6.6368535777956159E-6</v>
      </c>
      <c r="BG39" s="28">
        <f t="shared" si="31"/>
        <v>1.8274394775555489E-3</v>
      </c>
      <c r="BH39" s="28">
        <f t="shared" si="32"/>
        <v>1.3243621644278439E-3</v>
      </c>
      <c r="BI39" s="28">
        <f t="shared" si="33"/>
        <v>8.0052798776169935E-5</v>
      </c>
      <c r="BJ39" s="28">
        <f t="shared" si="34"/>
        <v>4.5268461372047943E-6</v>
      </c>
      <c r="BK39" s="28">
        <f t="shared" si="35"/>
        <v>0</v>
      </c>
      <c r="BL39" s="28">
        <f t="shared" si="36"/>
        <v>1.090860764848139E-3</v>
      </c>
      <c r="BM39" s="28">
        <f t="shared" si="54"/>
        <v>1.098090357391515E-2</v>
      </c>
      <c r="BO39" s="30">
        <f t="shared" si="62"/>
        <v>19.302260793767662</v>
      </c>
      <c r="BP39" s="30">
        <f t="shared" si="63"/>
        <v>10.443696726468323</v>
      </c>
      <c r="BQ39" s="30">
        <f t="shared" si="37"/>
        <v>1.3016365686513887</v>
      </c>
      <c r="BR39" s="30">
        <f t="shared" si="38"/>
        <v>9.1415937307024589E-2</v>
      </c>
      <c r="BS39" s="30">
        <f t="shared" si="39"/>
        <v>1.4092152710245931</v>
      </c>
      <c r="BT39" s="30">
        <f t="shared" si="40"/>
        <v>2.1381878468204438</v>
      </c>
      <c r="BU39" s="30">
        <f t="shared" si="41"/>
        <v>0.9864628377782747</v>
      </c>
      <c r="BV39" s="30">
        <f t="shared" si="42"/>
        <v>6.928080165071053E-2</v>
      </c>
      <c r="BW39" s="30">
        <f t="shared" si="43"/>
        <v>0</v>
      </c>
      <c r="BX39" s="30">
        <f t="shared" si="44"/>
        <v>3.2500363958000351</v>
      </c>
      <c r="BY39" s="30">
        <f t="shared" si="55"/>
        <v>38.992193179268462</v>
      </c>
    </row>
    <row r="40" spans="3:77" ht="15" customHeight="1" x14ac:dyDescent="0.25">
      <c r="C40" s="26">
        <v>27</v>
      </c>
      <c r="D40" s="77">
        <f t="shared" si="56"/>
        <v>0.3450977039283154</v>
      </c>
      <c r="E40" s="77">
        <f t="shared" si="57"/>
        <v>0.1657419140545362</v>
      </c>
      <c r="F40" s="78">
        <f t="shared" si="58"/>
        <v>1.2023516052545567E-2</v>
      </c>
      <c r="G40" s="78">
        <f t="shared" si="59"/>
        <v>8.4443001690427102E-4</v>
      </c>
      <c r="H40" s="77">
        <f t="shared" si="45"/>
        <v>0.15314176458606793</v>
      </c>
      <c r="I40" s="77">
        <f t="shared" si="46"/>
        <v>0.13230420854732988</v>
      </c>
      <c r="J40" s="78">
        <f t="shared" si="47"/>
        <v>9.2765791083594847E-3</v>
      </c>
      <c r="K40" s="78">
        <f t="shared" si="48"/>
        <v>6.5150841226908397E-4</v>
      </c>
      <c r="L40" s="77">
        <f t="shared" si="49"/>
        <v>0</v>
      </c>
      <c r="M40" s="77">
        <f t="shared" si="50"/>
        <v>0.18091837529367225</v>
      </c>
      <c r="N40" s="39" t="str">
        <f t="shared" si="6"/>
        <v>OK</v>
      </c>
      <c r="Q40" s="28">
        <f t="shared" si="7"/>
        <v>4.5965785889425168E-3</v>
      </c>
      <c r="R40" s="28">
        <f t="shared" si="8"/>
        <v>1.8518624264382262E-3</v>
      </c>
      <c r="S40" s="28">
        <f t="shared" si="9"/>
        <v>1.1590636556061036E-4</v>
      </c>
      <c r="T40" s="28">
        <f t="shared" si="10"/>
        <v>6.5543028006122058E-6</v>
      </c>
      <c r="U40" s="28">
        <f t="shared" si="11"/>
        <v>1.8358144181795982E-3</v>
      </c>
      <c r="V40" s="28">
        <f t="shared" si="12"/>
        <v>1.3304315607761475E-3</v>
      </c>
      <c r="W40" s="28">
        <f t="shared" si="13"/>
        <v>8.0483371763122153E-5</v>
      </c>
      <c r="X40" s="28">
        <f t="shared" si="14"/>
        <v>4.5511942885819796E-6</v>
      </c>
      <c r="Y40" s="28">
        <f t="shared" si="15"/>
        <v>0</v>
      </c>
      <c r="Z40" s="28">
        <f t="shared" si="16"/>
        <v>1.1234028067516734E-3</v>
      </c>
      <c r="AA40" s="28">
        <f t="shared" si="51"/>
        <v>1.0945585035501089E-2</v>
      </c>
      <c r="AC40" s="30">
        <f t="shared" si="60"/>
        <v>19.06217464281605</v>
      </c>
      <c r="AD40" s="30">
        <f t="shared" si="61"/>
        <v>10.313795520824405</v>
      </c>
      <c r="AE40" s="30">
        <f t="shared" si="17"/>
        <v>1.2854465007083486</v>
      </c>
      <c r="AF40" s="30">
        <f t="shared" si="18"/>
        <v>9.0278883945339422E-2</v>
      </c>
      <c r="AG40" s="30">
        <f t="shared" si="19"/>
        <v>1.4156735392005231</v>
      </c>
      <c r="AH40" s="30">
        <f t="shared" si="20"/>
        <v>2.147986910745745</v>
      </c>
      <c r="AI40" s="30">
        <f t="shared" si="21"/>
        <v>0.99176863916277291</v>
      </c>
      <c r="AJ40" s="30">
        <f t="shared" si="22"/>
        <v>6.9653436238897748E-2</v>
      </c>
      <c r="AK40" s="30">
        <f t="shared" si="23"/>
        <v>0</v>
      </c>
      <c r="AL40" s="30">
        <f t="shared" si="24"/>
        <v>3.3469899429329364</v>
      </c>
      <c r="AM40" s="30">
        <f t="shared" si="52"/>
        <v>38.723768016575008</v>
      </c>
      <c r="AO40" s="26">
        <v>27</v>
      </c>
      <c r="AP40" s="28">
        <f t="shared" si="53"/>
        <v>0.34085802996936043</v>
      </c>
      <c r="AQ40" s="28">
        <f t="shared" si="53"/>
        <v>0.1637057032396699</v>
      </c>
      <c r="AR40" s="28">
        <f t="shared" si="53"/>
        <v>1.1875801978175362E-2</v>
      </c>
      <c r="AS40" s="28">
        <f t="shared" si="53"/>
        <v>8.340558303707884E-4</v>
      </c>
      <c r="AT40" s="28">
        <f t="shared" si="53"/>
        <v>0.15373326757743996</v>
      </c>
      <c r="AU40" s="28">
        <f t="shared" si="53"/>
        <v>0.13281522744108745</v>
      </c>
      <c r="AV40" s="28">
        <f t="shared" si="53"/>
        <v>9.3192883128156746E-3</v>
      </c>
      <c r="AW40" s="28">
        <f t="shared" si="53"/>
        <v>6.5450794535768268E-4</v>
      </c>
      <c r="AX40" s="28">
        <f t="shared" si="53"/>
        <v>0</v>
      </c>
      <c r="AY40" s="28">
        <f t="shared" si="53"/>
        <v>0.18620411770572276</v>
      </c>
      <c r="AZ40" s="39" t="str">
        <f t="shared" si="26"/>
        <v>OK</v>
      </c>
      <c r="BC40" s="28">
        <f t="shared" si="27"/>
        <v>4.5401076407965459E-3</v>
      </c>
      <c r="BD40" s="28">
        <f t="shared" si="28"/>
        <v>1.8291114987572699E-3</v>
      </c>
      <c r="BE40" s="28">
        <f t="shared" si="29"/>
        <v>1.1448240592787255E-4</v>
      </c>
      <c r="BF40" s="28">
        <f t="shared" si="30"/>
        <v>6.4737803671490357E-6</v>
      </c>
      <c r="BG40" s="28">
        <f t="shared" si="31"/>
        <v>1.8429051665648755E-3</v>
      </c>
      <c r="BH40" s="28">
        <f t="shared" si="32"/>
        <v>1.3355702912207256E-3</v>
      </c>
      <c r="BI40" s="28">
        <f t="shared" si="33"/>
        <v>8.0853915768601203E-5</v>
      </c>
      <c r="BJ40" s="28">
        <f t="shared" si="34"/>
        <v>4.5721479057635251E-6</v>
      </c>
      <c r="BK40" s="28">
        <f t="shared" si="35"/>
        <v>0</v>
      </c>
      <c r="BL40" s="28">
        <f t="shared" si="36"/>
        <v>1.1562243366367675E-3</v>
      </c>
      <c r="BM40" s="28">
        <f t="shared" si="54"/>
        <v>1.0910301183945571E-2</v>
      </c>
      <c r="BO40" s="30">
        <f t="shared" si="62"/>
        <v>18.827987615448905</v>
      </c>
      <c r="BP40" s="30">
        <f t="shared" si="63"/>
        <v>10.18708609972461</v>
      </c>
      <c r="BQ40" s="30">
        <f t="shared" si="37"/>
        <v>1.2696542366838537</v>
      </c>
      <c r="BR40" s="30">
        <f t="shared" si="38"/>
        <v>8.9169768964423538E-2</v>
      </c>
      <c r="BS40" s="30">
        <f t="shared" si="39"/>
        <v>1.4211415128490357</v>
      </c>
      <c r="BT40" s="30">
        <f t="shared" si="40"/>
        <v>2.1562834109628364</v>
      </c>
      <c r="BU40" s="30">
        <f t="shared" si="41"/>
        <v>0.99633472425604508</v>
      </c>
      <c r="BV40" s="30">
        <f t="shared" si="42"/>
        <v>6.997411941473812E-2</v>
      </c>
      <c r="BW40" s="30">
        <f t="shared" si="43"/>
        <v>0</v>
      </c>
      <c r="BX40" s="30">
        <f t="shared" si="44"/>
        <v>3.444776177555871</v>
      </c>
      <c r="BY40" s="30">
        <f t="shared" si="55"/>
        <v>38.462407665860319</v>
      </c>
    </row>
    <row r="41" spans="3:77" ht="15" customHeight="1" x14ac:dyDescent="0.25">
      <c r="C41" s="26">
        <v>28</v>
      </c>
      <c r="D41" s="77">
        <f t="shared" si="56"/>
        <v>0.33661835601040552</v>
      </c>
      <c r="E41" s="77">
        <f t="shared" si="57"/>
        <v>0.16166949242480361</v>
      </c>
      <c r="F41" s="78">
        <f t="shared" si="58"/>
        <v>1.1728087903805157E-2</v>
      </c>
      <c r="G41" s="78">
        <f t="shared" si="59"/>
        <v>8.2368164383730567E-4</v>
      </c>
      <c r="H41" s="77">
        <f t="shared" si="45"/>
        <v>0.154324770568812</v>
      </c>
      <c r="I41" s="77">
        <f t="shared" si="46"/>
        <v>0.13332624633484502</v>
      </c>
      <c r="J41" s="78">
        <f t="shared" si="47"/>
        <v>9.3619975172718629E-3</v>
      </c>
      <c r="K41" s="78">
        <f t="shared" si="48"/>
        <v>6.5750747844628139E-4</v>
      </c>
      <c r="L41" s="77">
        <f t="shared" si="49"/>
        <v>0</v>
      </c>
      <c r="M41" s="77">
        <f t="shared" si="50"/>
        <v>0.1914898601177733</v>
      </c>
      <c r="N41" s="39" t="str">
        <f t="shared" si="6"/>
        <v>OK</v>
      </c>
      <c r="Q41" s="28">
        <f t="shared" si="7"/>
        <v>4.483636692650575E-3</v>
      </c>
      <c r="R41" s="28">
        <f t="shared" si="8"/>
        <v>1.8063605710763133E-3</v>
      </c>
      <c r="S41" s="28">
        <f t="shared" si="9"/>
        <v>1.1305844629513472E-4</v>
      </c>
      <c r="T41" s="28">
        <f t="shared" si="10"/>
        <v>6.3932579336858629E-6</v>
      </c>
      <c r="U41" s="28">
        <f t="shared" si="11"/>
        <v>1.8499959149501524E-3</v>
      </c>
      <c r="V41" s="28">
        <f t="shared" si="12"/>
        <v>1.3407090216653037E-3</v>
      </c>
      <c r="W41" s="28">
        <f t="shared" si="13"/>
        <v>8.1224459774080225E-5</v>
      </c>
      <c r="X41" s="28">
        <f t="shared" si="14"/>
        <v>4.5931015229450706E-6</v>
      </c>
      <c r="Y41" s="28">
        <f t="shared" si="15"/>
        <v>0</v>
      </c>
      <c r="Z41" s="28">
        <f t="shared" si="16"/>
        <v>1.1890458665218615E-3</v>
      </c>
      <c r="AA41" s="28">
        <f t="shared" si="51"/>
        <v>1.087501733239005E-2</v>
      </c>
      <c r="AC41" s="30">
        <f t="shared" si="60"/>
        <v>18.593800588081763</v>
      </c>
      <c r="AD41" s="30">
        <f t="shared" si="61"/>
        <v>10.060376678624815</v>
      </c>
      <c r="AE41" s="30">
        <f t="shared" si="17"/>
        <v>1.2538619726593587</v>
      </c>
      <c r="AF41" s="30">
        <f t="shared" si="18"/>
        <v>8.8060653983507639E-2</v>
      </c>
      <c r="AG41" s="30">
        <f t="shared" si="19"/>
        <v>1.4266094864975483</v>
      </c>
      <c r="AH41" s="30">
        <f t="shared" si="20"/>
        <v>2.1645799111799278</v>
      </c>
      <c r="AI41" s="30">
        <f t="shared" si="21"/>
        <v>1.000900809349317</v>
      </c>
      <c r="AJ41" s="30">
        <f t="shared" si="22"/>
        <v>7.0294802590578506E-2</v>
      </c>
      <c r="AK41" s="30">
        <f t="shared" si="23"/>
        <v>0</v>
      </c>
      <c r="AL41" s="30">
        <f t="shared" si="24"/>
        <v>3.542562412178806</v>
      </c>
      <c r="AM41" s="30">
        <f t="shared" si="52"/>
        <v>38.201047315145622</v>
      </c>
      <c r="AO41" s="26">
        <v>28</v>
      </c>
      <c r="AP41" s="28">
        <f t="shared" si="53"/>
        <v>0.33248285449347864</v>
      </c>
      <c r="AQ41" s="28">
        <f t="shared" si="53"/>
        <v>0.15968331306403544</v>
      </c>
      <c r="AR41" s="28">
        <f t="shared" si="53"/>
        <v>1.1584003291511052E-2</v>
      </c>
      <c r="AS41" s="28">
        <f t="shared" si="53"/>
        <v>8.1356236000523579E-4</v>
      </c>
      <c r="AT41" s="28">
        <f t="shared" si="53"/>
        <v>0.15481493744276437</v>
      </c>
      <c r="AU41" s="28">
        <f t="shared" si="53"/>
        <v>0.13374971762296606</v>
      </c>
      <c r="AV41" s="28">
        <f t="shared" si="53"/>
        <v>9.3981578002074288E-3</v>
      </c>
      <c r="AW41" s="28">
        <f t="shared" si="53"/>
        <v>6.6004707070840319E-4</v>
      </c>
      <c r="AX41" s="28">
        <f t="shared" si="53"/>
        <v>0</v>
      </c>
      <c r="AY41" s="28">
        <f t="shared" si="53"/>
        <v>0.19681340685432344</v>
      </c>
      <c r="AZ41" s="39" t="str">
        <f t="shared" si="26"/>
        <v>OK</v>
      </c>
      <c r="BC41" s="28">
        <f t="shared" si="27"/>
        <v>4.4285532843552997E-3</v>
      </c>
      <c r="BD41" s="28">
        <f t="shared" si="28"/>
        <v>1.7841686532904272E-3</v>
      </c>
      <c r="BE41" s="28">
        <f t="shared" si="29"/>
        <v>1.1166947457744123E-4</v>
      </c>
      <c r="BF41" s="28">
        <f t="shared" si="30"/>
        <v>6.3147140057901256E-6</v>
      </c>
      <c r="BG41" s="28">
        <f t="shared" si="31"/>
        <v>1.8558718784206535E-3</v>
      </c>
      <c r="BH41" s="28">
        <f t="shared" si="32"/>
        <v>1.344967386330984E-3</v>
      </c>
      <c r="BI41" s="28">
        <f t="shared" si="33"/>
        <v>8.1538185497816073E-5</v>
      </c>
      <c r="BJ41" s="28">
        <f t="shared" si="34"/>
        <v>4.6108421654003852E-6</v>
      </c>
      <c r="BK41" s="28">
        <f t="shared" si="35"/>
        <v>0</v>
      </c>
      <c r="BL41" s="28">
        <f t="shared" si="36"/>
        <v>1.2221021403028217E-3</v>
      </c>
      <c r="BM41" s="28">
        <f t="shared" si="54"/>
        <v>1.0839796558946634E-2</v>
      </c>
      <c r="BO41" s="30">
        <f t="shared" si="62"/>
        <v>18.365367737750002</v>
      </c>
      <c r="BP41" s="30">
        <f t="shared" si="63"/>
        <v>9.9367806171728876</v>
      </c>
      <c r="BQ41" s="30">
        <f t="shared" si="37"/>
        <v>1.2384577381683868</v>
      </c>
      <c r="BR41" s="30">
        <f t="shared" si="38"/>
        <v>8.6978790913274137E-2</v>
      </c>
      <c r="BS41" s="30">
        <f t="shared" si="39"/>
        <v>1.4311406885189082</v>
      </c>
      <c r="BT41" s="30">
        <f t="shared" si="40"/>
        <v>2.1714550574352733</v>
      </c>
      <c r="BU41" s="30">
        <f t="shared" si="41"/>
        <v>1.0047667424890916</v>
      </c>
      <c r="BV41" s="30">
        <f t="shared" si="42"/>
        <v>7.0566313018335561E-2</v>
      </c>
      <c r="BW41" s="30">
        <f t="shared" si="43"/>
        <v>0</v>
      </c>
      <c r="BX41" s="30">
        <f t="shared" si="44"/>
        <v>3.6410480268049836</v>
      </c>
      <c r="BY41" s="30">
        <f t="shared" si="55"/>
        <v>37.946561712271134</v>
      </c>
    </row>
    <row r="42" spans="3:77" ht="15" customHeight="1" x14ac:dyDescent="0.25">
      <c r="C42" s="26">
        <v>29</v>
      </c>
      <c r="D42" s="77">
        <f t="shared" si="56"/>
        <v>0.32834735297655177</v>
      </c>
      <c r="E42" s="77">
        <f t="shared" si="57"/>
        <v>0.15769713370326729</v>
      </c>
      <c r="F42" s="78">
        <f t="shared" si="58"/>
        <v>1.1439918679216947E-2</v>
      </c>
      <c r="G42" s="78">
        <f t="shared" si="59"/>
        <v>8.0344307617316601E-4</v>
      </c>
      <c r="H42" s="77">
        <f t="shared" si="45"/>
        <v>0.15530510431671674</v>
      </c>
      <c r="I42" s="77">
        <f t="shared" si="46"/>
        <v>0.13417318891108709</v>
      </c>
      <c r="J42" s="78">
        <f t="shared" si="47"/>
        <v>9.4343180831429931E-3</v>
      </c>
      <c r="K42" s="78">
        <f t="shared" si="48"/>
        <v>6.62586662970525E-4</v>
      </c>
      <c r="L42" s="77">
        <f t="shared" si="49"/>
        <v>0</v>
      </c>
      <c r="M42" s="77">
        <f t="shared" si="50"/>
        <v>0.20213695359087358</v>
      </c>
      <c r="N42" s="39" t="str">
        <f t="shared" si="6"/>
        <v>OK</v>
      </c>
      <c r="Q42" s="28">
        <f t="shared" si="7"/>
        <v>4.3734698760600254E-3</v>
      </c>
      <c r="R42" s="28">
        <f t="shared" si="8"/>
        <v>1.7619767355045413E-3</v>
      </c>
      <c r="S42" s="28">
        <f t="shared" si="9"/>
        <v>1.1028050285974775E-4</v>
      </c>
      <c r="T42" s="28">
        <f t="shared" si="10"/>
        <v>6.2361700778943892E-6</v>
      </c>
      <c r="U42" s="28">
        <f t="shared" si="11"/>
        <v>1.8617478418911542E-3</v>
      </c>
      <c r="V42" s="28">
        <f t="shared" si="12"/>
        <v>1.3492257509966645E-3</v>
      </c>
      <c r="W42" s="28">
        <f t="shared" si="13"/>
        <v>8.1851911221551894E-5</v>
      </c>
      <c r="X42" s="28">
        <f t="shared" si="14"/>
        <v>4.6285828078557007E-6</v>
      </c>
      <c r="Y42" s="28">
        <f t="shared" si="15"/>
        <v>0</v>
      </c>
      <c r="Z42" s="28">
        <f t="shared" si="16"/>
        <v>1.2551584140837819E-3</v>
      </c>
      <c r="AA42" s="28">
        <f t="shared" si="51"/>
        <v>1.0804575785503217E-2</v>
      </c>
      <c r="AC42" s="30">
        <f t="shared" si="60"/>
        <v>18.136934887418242</v>
      </c>
      <c r="AD42" s="30">
        <f t="shared" si="61"/>
        <v>9.8131845557209605</v>
      </c>
      <c r="AE42" s="30">
        <f t="shared" si="17"/>
        <v>1.2230535036774151</v>
      </c>
      <c r="AF42" s="30">
        <f t="shared" si="18"/>
        <v>8.5896927843040635E-2</v>
      </c>
      <c r="AG42" s="30">
        <f t="shared" si="19"/>
        <v>1.4356718905402679</v>
      </c>
      <c r="AH42" s="30">
        <f t="shared" si="20"/>
        <v>2.1783302036906185</v>
      </c>
      <c r="AI42" s="30">
        <f t="shared" si="21"/>
        <v>1.0086326756288659</v>
      </c>
      <c r="AJ42" s="30">
        <f t="shared" si="22"/>
        <v>7.0837823446092615E-2</v>
      </c>
      <c r="AK42" s="30">
        <f t="shared" si="23"/>
        <v>0</v>
      </c>
      <c r="AL42" s="30">
        <f t="shared" si="24"/>
        <v>3.7395336414311613</v>
      </c>
      <c r="AM42" s="30">
        <f t="shared" si="52"/>
        <v>37.692076109396659</v>
      </c>
      <c r="AO42" s="26">
        <v>29</v>
      </c>
      <c r="AP42" s="28">
        <f t="shared" si="53"/>
        <v>0.32431346429499841</v>
      </c>
      <c r="AQ42" s="28">
        <f t="shared" si="53"/>
        <v>0.15575975648066354</v>
      </c>
      <c r="AR42" s="28">
        <f t="shared" si="53"/>
        <v>1.1299374349988628E-2</v>
      </c>
      <c r="AS42" s="28">
        <f t="shared" si="53"/>
        <v>7.935724318635139E-4</v>
      </c>
      <c r="AT42" s="28">
        <f t="shared" si="53"/>
        <v>0.1556994718593176</v>
      </c>
      <c r="AU42" s="28">
        <f t="shared" si="53"/>
        <v>0.1345138960052073</v>
      </c>
      <c r="AV42" s="28">
        <f t="shared" si="53"/>
        <v>9.4642833971080934E-3</v>
      </c>
      <c r="AW42" s="28">
        <f t="shared" si="53"/>
        <v>6.6469117303792212E-4</v>
      </c>
      <c r="AX42" s="28">
        <f t="shared" si="53"/>
        <v>0</v>
      </c>
      <c r="AY42" s="28">
        <f t="shared" si="53"/>
        <v>0.20749149000781508</v>
      </c>
      <c r="AZ42" s="39" t="str">
        <f t="shared" si="26"/>
        <v>OK</v>
      </c>
      <c r="BC42" s="28">
        <f t="shared" si="27"/>
        <v>4.3197399145658236E-3</v>
      </c>
      <c r="BD42" s="28">
        <f t="shared" si="28"/>
        <v>1.7403300922589674E-3</v>
      </c>
      <c r="BE42" s="28">
        <f t="shared" si="29"/>
        <v>1.0892565937388078E-4</v>
      </c>
      <c r="BF42" s="28">
        <f t="shared" si="30"/>
        <v>6.1595560419796355E-6</v>
      </c>
      <c r="BG42" s="28">
        <f t="shared" si="31"/>
        <v>1.8664753936646734E-3</v>
      </c>
      <c r="BH42" s="28">
        <f t="shared" si="32"/>
        <v>1.3526518511636574E-3</v>
      </c>
      <c r="BI42" s="28">
        <f t="shared" si="33"/>
        <v>8.2111889547148073E-5</v>
      </c>
      <c r="BJ42" s="28">
        <f t="shared" si="34"/>
        <v>4.6432841286961214E-6</v>
      </c>
      <c r="BK42" s="28">
        <f t="shared" si="35"/>
        <v>0</v>
      </c>
      <c r="BL42" s="28">
        <f t="shared" si="36"/>
        <v>1.2884071165988355E-3</v>
      </c>
      <c r="BM42" s="28">
        <f t="shared" si="54"/>
        <v>1.0769444757343663E-2</v>
      </c>
      <c r="BO42" s="30">
        <f t="shared" si="62"/>
        <v>17.914114829034368</v>
      </c>
      <c r="BP42" s="30">
        <f t="shared" si="63"/>
        <v>9.6926253559879161</v>
      </c>
      <c r="BQ42" s="30">
        <f t="shared" si="37"/>
        <v>1.2080277645000055</v>
      </c>
      <c r="BR42" s="30">
        <f t="shared" si="38"/>
        <v>8.4841647080564117E-2</v>
      </c>
      <c r="BS42" s="30">
        <f t="shared" si="39"/>
        <v>1.4393175041081188</v>
      </c>
      <c r="BT42" s="30">
        <f t="shared" si="40"/>
        <v>2.1838616556875263</v>
      </c>
      <c r="BU42" s="30">
        <f t="shared" si="41"/>
        <v>1.0118362982473021</v>
      </c>
      <c r="BV42" s="30">
        <f t="shared" si="42"/>
        <v>7.1062818787723012E-2</v>
      </c>
      <c r="BW42" s="30">
        <f t="shared" si="43"/>
        <v>0</v>
      </c>
      <c r="BX42" s="30">
        <f t="shared" si="44"/>
        <v>3.8385925651445789</v>
      </c>
      <c r="BY42" s="30">
        <f t="shared" si="55"/>
        <v>37.444280438578105</v>
      </c>
    </row>
    <row r="43" spans="3:77" ht="15" customHeight="1" x14ac:dyDescent="0.25">
      <c r="C43" s="26">
        <v>30</v>
      </c>
      <c r="D43" s="77">
        <f t="shared" si="56"/>
        <v>0.32027957561344511</v>
      </c>
      <c r="E43" s="77">
        <f t="shared" si="57"/>
        <v>0.15382237925805975</v>
      </c>
      <c r="F43" s="78">
        <f t="shared" si="58"/>
        <v>1.1158830020760308E-2</v>
      </c>
      <c r="G43" s="78">
        <f t="shared" si="59"/>
        <v>7.837017875538619E-4</v>
      </c>
      <c r="H43" s="77">
        <f t="shared" si="45"/>
        <v>0.15609383940191843</v>
      </c>
      <c r="I43" s="77">
        <f t="shared" si="46"/>
        <v>0.13485460309932748</v>
      </c>
      <c r="J43" s="78">
        <f t="shared" si="47"/>
        <v>9.4942487110731937E-3</v>
      </c>
      <c r="K43" s="78">
        <f t="shared" si="48"/>
        <v>6.6679568310531914E-4</v>
      </c>
      <c r="L43" s="77">
        <f t="shared" si="49"/>
        <v>0</v>
      </c>
      <c r="M43" s="77">
        <f t="shared" si="50"/>
        <v>0.21284602642475661</v>
      </c>
      <c r="N43" s="39" t="str">
        <f t="shared" si="6"/>
        <v>OK</v>
      </c>
      <c r="Q43" s="28">
        <f t="shared" si="7"/>
        <v>4.2660099530716228E-3</v>
      </c>
      <c r="R43" s="28">
        <f t="shared" si="8"/>
        <v>1.7186834490133928E-3</v>
      </c>
      <c r="S43" s="28">
        <f t="shared" si="9"/>
        <v>1.0757081588801381E-4</v>
      </c>
      <c r="T43" s="28">
        <f t="shared" si="10"/>
        <v>6.0829420060648827E-6</v>
      </c>
      <c r="U43" s="28">
        <f t="shared" si="11"/>
        <v>1.8712029454381923E-3</v>
      </c>
      <c r="V43" s="28">
        <f t="shared" si="12"/>
        <v>1.3560779513306497E-3</v>
      </c>
      <c r="W43" s="28">
        <f t="shared" si="13"/>
        <v>8.2371867872744252E-5</v>
      </c>
      <c r="X43" s="28">
        <f t="shared" si="14"/>
        <v>4.6579854495365413E-6</v>
      </c>
      <c r="Y43" s="28">
        <f t="shared" si="15"/>
        <v>0</v>
      </c>
      <c r="Z43" s="28">
        <f t="shared" si="16"/>
        <v>1.3216558191138893E-3</v>
      </c>
      <c r="AA43" s="28">
        <f t="shared" si="51"/>
        <v>1.0734313729184106E-2</v>
      </c>
      <c r="AC43" s="30">
        <f t="shared" si="60"/>
        <v>17.691294770650494</v>
      </c>
      <c r="AD43" s="30">
        <f t="shared" si="61"/>
        <v>9.5720661562548717</v>
      </c>
      <c r="AE43" s="30">
        <f t="shared" si="17"/>
        <v>1.1930020253225961</v>
      </c>
      <c r="AF43" s="30">
        <f t="shared" si="18"/>
        <v>8.3786366318087599E-2</v>
      </c>
      <c r="AG43" s="30">
        <f t="shared" si="19"/>
        <v>1.4429631176759692</v>
      </c>
      <c r="AH43" s="30">
        <f t="shared" si="20"/>
        <v>2.1893931076844337</v>
      </c>
      <c r="AI43" s="30">
        <f t="shared" si="21"/>
        <v>1.0150399208657384</v>
      </c>
      <c r="AJ43" s="30">
        <f t="shared" si="22"/>
        <v>7.1287814129353408E-2</v>
      </c>
      <c r="AK43" s="30">
        <f t="shared" si="23"/>
        <v>0</v>
      </c>
      <c r="AL43" s="30">
        <f t="shared" si="24"/>
        <v>3.9376514888579974</v>
      </c>
      <c r="AM43" s="30">
        <f t="shared" si="52"/>
        <v>37.196484767759536</v>
      </c>
      <c r="AO43" s="26">
        <v>30</v>
      </c>
      <c r="AP43" s="28">
        <f t="shared" si="53"/>
        <v>0.31634480305235174</v>
      </c>
      <c r="AQ43" s="28">
        <f t="shared" si="53"/>
        <v>0.1519326050630383</v>
      </c>
      <c r="AR43" s="28">
        <f t="shared" si="53"/>
        <v>1.102173898679258E-2</v>
      </c>
      <c r="AS43" s="28">
        <f t="shared" si="53"/>
        <v>7.7407367347933666E-4</v>
      </c>
      <c r="AT43" s="28">
        <f t="shared" si="53"/>
        <v>0.15639770140673209</v>
      </c>
      <c r="AU43" s="28">
        <f t="shared" si="53"/>
        <v>0.13511711948186456</v>
      </c>
      <c r="AV43" s="28">
        <f t="shared" si="53"/>
        <v>9.5183575357605747E-3</v>
      </c>
      <c r="AW43" s="28">
        <f t="shared" si="53"/>
        <v>6.6848888292717957E-4</v>
      </c>
      <c r="AX43" s="28">
        <f t="shared" si="53"/>
        <v>0</v>
      </c>
      <c r="AY43" s="28">
        <f t="shared" si="53"/>
        <v>0.21822511191705374</v>
      </c>
      <c r="AZ43" s="39" t="str">
        <f t="shared" si="26"/>
        <v>OK</v>
      </c>
      <c r="BC43" s="28">
        <f t="shared" si="27"/>
        <v>4.2136001830244789E-3</v>
      </c>
      <c r="BD43" s="28">
        <f t="shared" si="28"/>
        <v>1.6975686824428724E-3</v>
      </c>
      <c r="BE43" s="28">
        <f t="shared" si="29"/>
        <v>1.0624926207391286E-4</v>
      </c>
      <c r="BF43" s="28">
        <f t="shared" si="30"/>
        <v>6.0082104430223661E-6</v>
      </c>
      <c r="BG43" s="28">
        <f t="shared" si="31"/>
        <v>1.8748455458162255E-3</v>
      </c>
      <c r="BH43" s="28">
        <f t="shared" si="32"/>
        <v>1.3587177772619856E-3</v>
      </c>
      <c r="BI43" s="28">
        <f t="shared" si="33"/>
        <v>8.2581035441674688E-5</v>
      </c>
      <c r="BJ43" s="28">
        <f t="shared" si="34"/>
        <v>4.6698135107151235E-6</v>
      </c>
      <c r="BK43" s="28">
        <f t="shared" si="35"/>
        <v>0</v>
      </c>
      <c r="BL43" s="28">
        <f t="shared" si="36"/>
        <v>1.3550569577765309E-3</v>
      </c>
      <c r="BM43" s="28">
        <f t="shared" si="54"/>
        <v>1.0699297467791418E-2</v>
      </c>
      <c r="BO43" s="30">
        <f t="shared" si="62"/>
        <v>17.473949593080427</v>
      </c>
      <c r="BP43" s="30">
        <f t="shared" si="63"/>
        <v>9.4544691999317489</v>
      </c>
      <c r="BQ43" s="30">
        <f t="shared" si="37"/>
        <v>1.1783454815027874</v>
      </c>
      <c r="BR43" s="30">
        <f t="shared" si="38"/>
        <v>8.2757014713163421E-2</v>
      </c>
      <c r="BS43" s="30">
        <f t="shared" si="39"/>
        <v>1.4457720796919538</v>
      </c>
      <c r="BT43" s="30">
        <f t="shared" si="40"/>
        <v>2.1936551168807945</v>
      </c>
      <c r="BU43" s="30">
        <f t="shared" si="41"/>
        <v>1.0176174201758525</v>
      </c>
      <c r="BV43" s="30">
        <f t="shared" si="42"/>
        <v>7.1468835868460229E-2</v>
      </c>
      <c r="BW43" s="30">
        <f t="shared" si="43"/>
        <v>0</v>
      </c>
      <c r="BX43" s="30">
        <f t="shared" si="44"/>
        <v>4.0371645704654942</v>
      </c>
      <c r="BY43" s="30">
        <f t="shared" si="55"/>
        <v>36.955199312310675</v>
      </c>
    </row>
    <row r="44" spans="3:77" ht="15" customHeight="1" x14ac:dyDescent="0.25">
      <c r="C44" s="26">
        <v>31</v>
      </c>
      <c r="D44" s="77">
        <f t="shared" si="56"/>
        <v>0.31241003049125837</v>
      </c>
      <c r="E44" s="77">
        <f t="shared" si="57"/>
        <v>0.15004283086801684</v>
      </c>
      <c r="F44" s="78">
        <f t="shared" si="58"/>
        <v>1.0884647952824851E-2</v>
      </c>
      <c r="G44" s="78">
        <f t="shared" si="59"/>
        <v>7.6444555940481153E-4</v>
      </c>
      <c r="H44" s="77">
        <f t="shared" si="45"/>
        <v>0.15670156341154576</v>
      </c>
      <c r="I44" s="77">
        <f t="shared" si="46"/>
        <v>0.13537963586440163</v>
      </c>
      <c r="J44" s="78">
        <f t="shared" si="47"/>
        <v>9.5424663604479557E-3</v>
      </c>
      <c r="K44" s="78">
        <f t="shared" si="48"/>
        <v>6.7018208274904011E-4</v>
      </c>
      <c r="L44" s="77">
        <f t="shared" si="49"/>
        <v>0</v>
      </c>
      <c r="M44" s="77">
        <f t="shared" si="50"/>
        <v>0.22360419740935084</v>
      </c>
      <c r="N44" s="39" t="str">
        <f t="shared" si="6"/>
        <v>OK</v>
      </c>
      <c r="Q44" s="28">
        <f t="shared" si="7"/>
        <v>4.161190412977335E-3</v>
      </c>
      <c r="R44" s="28">
        <f t="shared" si="8"/>
        <v>1.6764539158723522E-3</v>
      </c>
      <c r="S44" s="28">
        <f t="shared" si="9"/>
        <v>1.049277082598119E-4</v>
      </c>
      <c r="T44" s="28">
        <f t="shared" si="10"/>
        <v>5.9334788799798513E-6</v>
      </c>
      <c r="U44" s="28">
        <f t="shared" si="11"/>
        <v>1.8784881461942587E-3</v>
      </c>
      <c r="V44" s="28">
        <f t="shared" si="12"/>
        <v>1.3613576031933216E-3</v>
      </c>
      <c r="W44" s="28">
        <f t="shared" si="13"/>
        <v>8.2790203010605124E-5</v>
      </c>
      <c r="X44" s="28">
        <f t="shared" si="14"/>
        <v>4.6816415718937056E-6</v>
      </c>
      <c r="Y44" s="28">
        <f t="shared" si="15"/>
        <v>0</v>
      </c>
      <c r="Z44" s="28">
        <f t="shared" si="16"/>
        <v>1.3884580964391726E-3</v>
      </c>
      <c r="AA44" s="28">
        <f t="shared" si="51"/>
        <v>1.0664281206398733E-2</v>
      </c>
      <c r="AC44" s="30">
        <f t="shared" si="60"/>
        <v>17.256604415510356</v>
      </c>
      <c r="AD44" s="30">
        <f t="shared" si="61"/>
        <v>9.336872243608628</v>
      </c>
      <c r="AE44" s="30">
        <f t="shared" si="17"/>
        <v>1.1636889376829789</v>
      </c>
      <c r="AF44" s="30">
        <f t="shared" si="18"/>
        <v>8.1727663108239271E-2</v>
      </c>
      <c r="AG44" s="30">
        <f t="shared" si="19"/>
        <v>1.4485810417079386</v>
      </c>
      <c r="AH44" s="30">
        <f t="shared" si="20"/>
        <v>2.1979171260771553</v>
      </c>
      <c r="AI44" s="30">
        <f t="shared" si="21"/>
        <v>1.020194919485967</v>
      </c>
      <c r="AJ44" s="30">
        <f t="shared" si="22"/>
        <v>7.164985760756705E-2</v>
      </c>
      <c r="AK44" s="30">
        <f t="shared" si="23"/>
        <v>0</v>
      </c>
      <c r="AL44" s="30">
        <f t="shared" si="24"/>
        <v>4.1366776520729909</v>
      </c>
      <c r="AM44" s="30">
        <f t="shared" si="52"/>
        <v>36.713913856861822</v>
      </c>
      <c r="AO44" s="26">
        <v>31</v>
      </c>
      <c r="AP44" s="28">
        <f t="shared" si="53"/>
        <v>0.30857193868214788</v>
      </c>
      <c r="AQ44" s="28">
        <f t="shared" si="53"/>
        <v>0.14819949005317576</v>
      </c>
      <c r="AR44" s="28">
        <f t="shared" si="53"/>
        <v>1.0750925363677838E-2</v>
      </c>
      <c r="AS44" s="28">
        <f t="shared" si="53"/>
        <v>7.5505401638857475E-4</v>
      </c>
      <c r="AT44" s="28">
        <f t="shared" si="53"/>
        <v>0.15691998040420607</v>
      </c>
      <c r="AU44" s="28">
        <f t="shared" si="53"/>
        <v>0.13556833348993391</v>
      </c>
      <c r="AV44" s="28">
        <f t="shared" si="53"/>
        <v>9.5610423207181539E-3</v>
      </c>
      <c r="AW44" s="28">
        <f t="shared" si="53"/>
        <v>6.7148670099684922E-4</v>
      </c>
      <c r="AX44" s="28">
        <f t="shared" si="53"/>
        <v>0</v>
      </c>
      <c r="AY44" s="28">
        <f t="shared" si="53"/>
        <v>0.22900174896875508</v>
      </c>
      <c r="AZ44" s="39" t="str">
        <f t="shared" si="26"/>
        <v>OK</v>
      </c>
      <c r="BC44" s="28">
        <f t="shared" si="27"/>
        <v>4.1100683961359319E-3</v>
      </c>
      <c r="BD44" s="28">
        <f t="shared" si="28"/>
        <v>1.6558579573087205E-3</v>
      </c>
      <c r="BE44" s="28">
        <f t="shared" si="29"/>
        <v>1.0363862616155965E-4</v>
      </c>
      <c r="BF44" s="28">
        <f t="shared" si="30"/>
        <v>5.8605835358291829E-6</v>
      </c>
      <c r="BG44" s="28">
        <f t="shared" si="31"/>
        <v>1.8811064591370736E-3</v>
      </c>
      <c r="BH44" s="28">
        <f t="shared" si="32"/>
        <v>1.3632551186178732E-3</v>
      </c>
      <c r="BI44" s="28">
        <f t="shared" si="33"/>
        <v>8.2951367584185501E-5</v>
      </c>
      <c r="BJ44" s="28">
        <f t="shared" si="34"/>
        <v>4.6907551474153622E-6</v>
      </c>
      <c r="BK44" s="28">
        <f t="shared" si="35"/>
        <v>0</v>
      </c>
      <c r="BL44" s="28">
        <f t="shared" si="36"/>
        <v>1.421973899140689E-3</v>
      </c>
      <c r="BM44" s="28">
        <f t="shared" si="54"/>
        <v>1.0629403162769276E-2</v>
      </c>
      <c r="BO44" s="30">
        <f t="shared" si="62"/>
        <v>17.044599596215406</v>
      </c>
      <c r="BP44" s="30">
        <f t="shared" si="63"/>
        <v>9.2221647458226119</v>
      </c>
      <c r="BQ44" s="30">
        <f t="shared" si="37"/>
        <v>1.14939251777274</v>
      </c>
      <c r="BR44" s="30">
        <f t="shared" si="38"/>
        <v>8.0723603559126125E-2</v>
      </c>
      <c r="BS44" s="30">
        <f t="shared" si="39"/>
        <v>1.4506001326976286</v>
      </c>
      <c r="BT44" s="30">
        <f t="shared" si="40"/>
        <v>2.2009806720836087</v>
      </c>
      <c r="BU44" s="30">
        <f t="shared" si="41"/>
        <v>1.022180894555345</v>
      </c>
      <c r="BV44" s="30">
        <f t="shared" si="42"/>
        <v>7.178933568985825E-2</v>
      </c>
      <c r="BW44" s="30">
        <f t="shared" si="43"/>
        <v>0</v>
      </c>
      <c r="BX44" s="30">
        <f t="shared" si="44"/>
        <v>4.2365323559219688</v>
      </c>
      <c r="BY44" s="30">
        <f t="shared" si="55"/>
        <v>36.478963854318287</v>
      </c>
    </row>
    <row r="45" spans="3:77" ht="15" customHeight="1" x14ac:dyDescent="0.25">
      <c r="C45" s="26">
        <v>32</v>
      </c>
      <c r="D45" s="77">
        <f t="shared" si="56"/>
        <v>0.3047338468730374</v>
      </c>
      <c r="E45" s="77">
        <f t="shared" si="57"/>
        <v>0.14635614923833468</v>
      </c>
      <c r="F45" s="78">
        <f t="shared" si="58"/>
        <v>1.0617202774530824E-2</v>
      </c>
      <c r="G45" s="78">
        <f t="shared" si="59"/>
        <v>7.4566247337233798E-4</v>
      </c>
      <c r="H45" s="77">
        <f t="shared" si="45"/>
        <v>0.15713839739686641</v>
      </c>
      <c r="I45" s="77">
        <f t="shared" si="46"/>
        <v>0.13575703111546616</v>
      </c>
      <c r="J45" s="78">
        <f t="shared" si="47"/>
        <v>9.5796182809883522E-3</v>
      </c>
      <c r="K45" s="78">
        <f t="shared" si="48"/>
        <v>6.7279131924465833E-4</v>
      </c>
      <c r="L45" s="77">
        <f t="shared" si="49"/>
        <v>0</v>
      </c>
      <c r="M45" s="77">
        <f t="shared" si="50"/>
        <v>0.23439930052815933</v>
      </c>
      <c r="N45" s="39" t="str">
        <f t="shared" ref="N45:N76" si="64">IF(AND(SUM(D45:M45)-p_num_pats&lt;0.0000000001,SUM(D45:M45)-p_num_pats&gt;-0.0000000001),"OK","ERROR")</f>
        <v>OK</v>
      </c>
      <c r="Q45" s="28">
        <f t="shared" ref="Q45:Q76" si="65">D45*p_u_on1LTx_Tx2_noAE*cont.CycleProp</f>
        <v>4.0589463792945289E-3</v>
      </c>
      <c r="R45" s="28">
        <f t="shared" ref="R45:R76" si="66">E45*p_u_on1LTx_Tx2_AE*cont.CycleProp</f>
        <v>1.6352619987450889E-3</v>
      </c>
      <c r="S45" s="28">
        <f t="shared" si="9"/>
        <v>1.0234954406330739E-4</v>
      </c>
      <c r="T45" s="28">
        <f t="shared" si="10"/>
        <v>5.7876881916785163E-6</v>
      </c>
      <c r="U45" s="28">
        <f t="shared" si="11"/>
        <v>1.883724772079889E-3</v>
      </c>
      <c r="V45" s="28">
        <f t="shared" si="12"/>
        <v>1.3651526340424246E-3</v>
      </c>
      <c r="W45" s="28">
        <f t="shared" si="13"/>
        <v>8.3112532157765878E-5</v>
      </c>
      <c r="X45" s="28">
        <f t="shared" si="14"/>
        <v>4.6998687229370178E-6</v>
      </c>
      <c r="Y45" s="28">
        <f t="shared" si="15"/>
        <v>0</v>
      </c>
      <c r="Z45" s="28">
        <f t="shared" si="16"/>
        <v>1.4554897018422051E-3</v>
      </c>
      <c r="AA45" s="28">
        <f t="shared" si="51"/>
        <v>1.0594525119139825E-2</v>
      </c>
      <c r="AC45" s="30">
        <f t="shared" si="60"/>
        <v>16.832594776920452</v>
      </c>
      <c r="AD45" s="30">
        <f t="shared" si="61"/>
        <v>9.1074572480365958</v>
      </c>
      <c r="AE45" s="30">
        <f t="shared" si="17"/>
        <v>1.1350960978625013</v>
      </c>
      <c r="AF45" s="30">
        <f t="shared" si="18"/>
        <v>7.9719544010012994E-2</v>
      </c>
      <c r="AG45" s="30">
        <f t="shared" ref="AG45:AG76" si="67">H45*p_c_cycle_2Ltx_tx2arm</f>
        <v>1.4526192236873188</v>
      </c>
      <c r="AH45" s="30">
        <f t="shared" ref="AH45:AH76" si="68">I45*(p_c_cycle_2Ltx_tx2arm+p_c_cycle_ae)</f>
        <v>2.2040442180900617</v>
      </c>
      <c r="AI45" s="30">
        <f t="shared" si="21"/>
        <v>1.0241668696247233</v>
      </c>
      <c r="AJ45" s="30">
        <f t="shared" si="22"/>
        <v>7.1928813772149436E-2</v>
      </c>
      <c r="AK45" s="30">
        <f t="shared" ref="AK45:AK76" si="69">L45*p_c_cycle_3Ltx_tx2modelarm</f>
        <v>0</v>
      </c>
      <c r="AL45" s="30">
        <f t="shared" si="24"/>
        <v>4.3363870597709475</v>
      </c>
      <c r="AM45" s="30">
        <f t="shared" si="52"/>
        <v>36.24401385177476</v>
      </c>
      <c r="AO45" s="26">
        <v>32</v>
      </c>
      <c r="AP45" s="28">
        <f t="shared" si="53"/>
        <v>0.30099006028653452</v>
      </c>
      <c r="AQ45" s="28">
        <f t="shared" si="53"/>
        <v>0.14455810089551643</v>
      </c>
      <c r="AR45" s="28">
        <f t="shared" si="53"/>
        <v>1.0486765864613067E-2</v>
      </c>
      <c r="AS45" s="28">
        <f t="shared" si="53"/>
        <v>7.3650168865966052E-4</v>
      </c>
      <c r="AT45" s="28">
        <f t="shared" si="53"/>
        <v>0.15727620598893738</v>
      </c>
      <c r="AU45" s="28">
        <f t="shared" si="53"/>
        <v>0.1358760884918406</v>
      </c>
      <c r="AV45" s="28">
        <f t="shared" si="53"/>
        <v>9.5929707413608904E-3</v>
      </c>
      <c r="AW45" s="28">
        <f t="shared" si="53"/>
        <v>6.7372908306422832E-4</v>
      </c>
      <c r="AX45" s="28">
        <f t="shared" si="53"/>
        <v>0</v>
      </c>
      <c r="AY45" s="28">
        <f t="shared" si="53"/>
        <v>0.23980957695947341</v>
      </c>
      <c r="AZ45" s="39" t="str">
        <f t="shared" ref="AZ45:AZ108" si="70">IF(AND(SUM(AP45:AY45)-p_num_pats&lt;0.0000000001,SUM(AP45:AY45)-p_num_pats&gt;-0.0000000001),"OK","ERROR")</f>
        <v>OK</v>
      </c>
      <c r="BC45" s="28">
        <f t="shared" ref="BC45:BC76" si="71">AP45*p_u_on1LTx_Tx2_noAE*cont.CycleProp</f>
        <v>4.0090804744530879E-3</v>
      </c>
      <c r="BD45" s="28">
        <f t="shared" ref="BD45:BD76" si="72">AQ45*p_u_on1LTx_Tx2_AE*cont.CycleProp</f>
        <v>1.6151721006286172E-3</v>
      </c>
      <c r="BE45" s="28">
        <f t="shared" si="29"/>
        <v>1.0109213582286818E-4</v>
      </c>
      <c r="BF45" s="28">
        <f t="shared" si="30"/>
        <v>5.7165839489394597E-6</v>
      </c>
      <c r="BG45" s="28">
        <f t="shared" si="31"/>
        <v>1.8853767773376103E-3</v>
      </c>
      <c r="BH45" s="28">
        <f t="shared" si="32"/>
        <v>1.366349857417334E-3</v>
      </c>
      <c r="BI45" s="28">
        <f t="shared" si="33"/>
        <v>8.3228377774944624E-5</v>
      </c>
      <c r="BJ45" s="28">
        <f t="shared" si="34"/>
        <v>4.706419590522597E-6</v>
      </c>
      <c r="BK45" s="28">
        <f t="shared" si="35"/>
        <v>0</v>
      </c>
      <c r="BL45" s="28">
        <f t="shared" si="36"/>
        <v>1.4890845189434244E-3</v>
      </c>
      <c r="BM45" s="28">
        <f t="shared" si="54"/>
        <v>1.0559807245917348E-2</v>
      </c>
      <c r="BO45" s="30">
        <f t="shared" si="62"/>
        <v>16.6257990986966</v>
      </c>
      <c r="BP45" s="30">
        <f t="shared" si="63"/>
        <v>8.9955682123019027</v>
      </c>
      <c r="BQ45" s="30">
        <f t="shared" si="37"/>
        <v>1.1211509533070954</v>
      </c>
      <c r="BR45" s="30">
        <f t="shared" si="38"/>
        <v>7.8740155069108253E-2</v>
      </c>
      <c r="BS45" s="30">
        <f t="shared" ref="BS45:BS76" si="73">AT45*p_c_cycle_2Ltx_tx2arm</f>
        <v>1.4538931542691993</v>
      </c>
      <c r="BT45" s="30">
        <f t="shared" ref="BT45:BT76" si="74">AU45*(p_c_cycle_2Ltx_tx2arm+p_c_cycle_ae)</f>
        <v>2.2059771398684984</v>
      </c>
      <c r="BU45" s="30">
        <f t="shared" si="41"/>
        <v>1.0255943949331867</v>
      </c>
      <c r="BV45" s="30">
        <f t="shared" si="42"/>
        <v>7.2029071069190431E-2</v>
      </c>
      <c r="BW45" s="30">
        <f t="shared" ref="BW45:BW76" si="75">AX45*p_c_cycle_3Ltx_tx2modelarm</f>
        <v>0</v>
      </c>
      <c r="BX45" s="30">
        <f t="shared" si="44"/>
        <v>4.4364771737502577</v>
      </c>
      <c r="BY45" s="30">
        <f t="shared" si="55"/>
        <v>36.015229353265035</v>
      </c>
    </row>
    <row r="46" spans="3:77" ht="15" customHeight="1" x14ac:dyDescent="0.25">
      <c r="C46" s="26">
        <v>33</v>
      </c>
      <c r="D46" s="77">
        <f t="shared" si="56"/>
        <v>0.29724627370003159</v>
      </c>
      <c r="E46" s="77">
        <f t="shared" si="57"/>
        <v>0.14276005255269819</v>
      </c>
      <c r="F46" s="78">
        <f t="shared" si="58"/>
        <v>1.0356328954695312E-2</v>
      </c>
      <c r="G46" s="78">
        <f t="shared" si="59"/>
        <v>7.2734090394698306E-4</v>
      </c>
      <c r="H46" s="77">
        <f t="shared" ref="H46:H77" si="76">(SUM(F45:G45)*(1-p_prob_discontafter1L)+SUM(H45:I45)*(1-p_prob_withdAE_Tx2arm_2L-p_prob_withdother_Tx2arm_2L))*(1-p_prob_AE_Tx2arm_2L)</f>
        <v>0.15741401458100834</v>
      </c>
      <c r="I46" s="77">
        <f t="shared" ref="I46:I77" si="77">(SUM(F45:G45)*(1-p_prob_discontafter1L)+SUM(H45:I45)*(1-p_prob_withdAE_Tx2arm_2L-p_prob_withdother_Tx2arm_2L))*p_prob_AE_Tx2arm_2L</f>
        <v>0.13599514586821504</v>
      </c>
      <c r="J46" s="78">
        <f t="shared" ref="J46:J77" si="78">SUM(H45:I45)*p_prob_withdAE_Tx2arm_2L</f>
        <v>9.6063232017334285E-3</v>
      </c>
      <c r="K46" s="78">
        <f t="shared" ref="K46:K77" si="79">SUM(H45:I45)*p_prob_withdother_Tx2arm_2L</f>
        <v>6.746668468837982E-4</v>
      </c>
      <c r="L46" s="77">
        <f t="shared" si="49"/>
        <v>0</v>
      </c>
      <c r="M46" s="77">
        <f t="shared" ref="M46:M77" si="80">IF(cont.PatPathway="Discontinuation",SUM(F45:G45)*p_prob_discontafter1L+SUM(J45:K45)+M45,SUM(F45:G45)*p_prob_discontafter1L+SUM(J45:K45)*p_prob_discontafter2L+M45)</f>
        <v>0.2452198533907875</v>
      </c>
      <c r="N46" s="39" t="str">
        <f t="shared" si="64"/>
        <v>OK</v>
      </c>
      <c r="Q46" s="28">
        <f t="shared" si="65"/>
        <v>3.9592145696116451E-3</v>
      </c>
      <c r="R46" s="28">
        <f t="shared" si="66"/>
        <v>1.5950822025121458E-3</v>
      </c>
      <c r="S46" s="28">
        <f t="shared" si="9"/>
        <v>9.9834727582428991E-5</v>
      </c>
      <c r="T46" s="28">
        <f t="shared" si="10"/>
        <v>5.6454797062004023E-6</v>
      </c>
      <c r="U46" s="28">
        <f t="shared" si="11"/>
        <v>1.8870287825953319E-3</v>
      </c>
      <c r="V46" s="28">
        <f t="shared" si="12"/>
        <v>1.3675470807922435E-3</v>
      </c>
      <c r="W46" s="28">
        <f t="shared" si="13"/>
        <v>8.3344223392123356E-5</v>
      </c>
      <c r="X46" s="28">
        <f t="shared" si="14"/>
        <v>4.7129704581081761E-6</v>
      </c>
      <c r="Y46" s="28">
        <f t="shared" si="15"/>
        <v>0</v>
      </c>
      <c r="Z46" s="28">
        <f t="shared" si="16"/>
        <v>1.5226793360446436E-3</v>
      </c>
      <c r="AA46" s="28">
        <f t="shared" si="51"/>
        <v>1.0525089372694871E-2</v>
      </c>
      <c r="AC46" s="30">
        <f t="shared" si="60"/>
        <v>16.419003420472745</v>
      </c>
      <c r="AD46" s="30">
        <f t="shared" si="61"/>
        <v>8.8836791765672096</v>
      </c>
      <c r="AE46" s="30">
        <f t="shared" si="17"/>
        <v>1.1072058087516898</v>
      </c>
      <c r="AF46" s="30">
        <f t="shared" si="18"/>
        <v>7.7760766128203512E-2</v>
      </c>
      <c r="AG46" s="30">
        <f t="shared" si="67"/>
        <v>1.4551670848510798</v>
      </c>
      <c r="AH46" s="30">
        <f t="shared" si="68"/>
        <v>2.2079100616469356</v>
      </c>
      <c r="AI46" s="30">
        <f t="shared" si="21"/>
        <v>1.0270219202416502</v>
      </c>
      <c r="AJ46" s="30">
        <f t="shared" si="22"/>
        <v>7.2129328366231413E-2</v>
      </c>
      <c r="AK46" s="30">
        <f t="shared" si="69"/>
        <v>0</v>
      </c>
      <c r="AL46" s="30">
        <f t="shared" si="24"/>
        <v>4.5365672877295689</v>
      </c>
      <c r="AM46" s="30">
        <f t="shared" si="52"/>
        <v>35.786444854755317</v>
      </c>
      <c r="AO46" s="26">
        <v>33</v>
      </c>
      <c r="AP46" s="28">
        <f t="shared" si="53"/>
        <v>0.29359447517556447</v>
      </c>
      <c r="AQ46" s="28">
        <f t="shared" si="53"/>
        <v>0.14100618380684168</v>
      </c>
      <c r="AR46" s="28">
        <f t="shared" si="53"/>
        <v>1.0229096992037244E-2</v>
      </c>
      <c r="AS46" s="28">
        <f t="shared" si="53"/>
        <v>7.184052076075275E-4</v>
      </c>
      <c r="AT46" s="28">
        <f t="shared" si="53"/>
        <v>0.1574758364668663</v>
      </c>
      <c r="AU46" s="28">
        <f t="shared" si="53"/>
        <v>0.13604855582924982</v>
      </c>
      <c r="AV46" s="28">
        <f t="shared" si="53"/>
        <v>9.6147478382152818E-3</v>
      </c>
      <c r="AW46" s="28">
        <f t="shared" si="53"/>
        <v>6.7525852205566083E-4</v>
      </c>
      <c r="AX46" s="28">
        <f t="shared" si="53"/>
        <v>0</v>
      </c>
      <c r="AY46" s="28">
        <f t="shared" si="53"/>
        <v>0.2506374401615622</v>
      </c>
      <c r="AZ46" s="39" t="str">
        <f t="shared" si="70"/>
        <v>OK</v>
      </c>
      <c r="BC46" s="28">
        <f t="shared" si="71"/>
        <v>3.9105739130160739E-3</v>
      </c>
      <c r="BD46" s="28">
        <f t="shared" si="72"/>
        <v>1.5754859305016314E-3</v>
      </c>
      <c r="BE46" s="28">
        <f t="shared" si="29"/>
        <v>9.860821494582652E-5</v>
      </c>
      <c r="BF46" s="28">
        <f t="shared" si="30"/>
        <v>5.5761225559680778E-6</v>
      </c>
      <c r="BG46" s="28">
        <f t="shared" si="31"/>
        <v>1.8877698835596823E-3</v>
      </c>
      <c r="BH46" s="28">
        <f t="shared" si="32"/>
        <v>1.3680841634640701E-3</v>
      </c>
      <c r="BI46" s="28">
        <f t="shared" si="33"/>
        <v>8.3417315330651352E-5</v>
      </c>
      <c r="BJ46" s="28">
        <f t="shared" si="34"/>
        <v>4.7171036797399557E-6</v>
      </c>
      <c r="BK46" s="28">
        <f t="shared" si="35"/>
        <v>0</v>
      </c>
      <c r="BL46" s="28">
        <f t="shared" si="36"/>
        <v>1.5563195463009533E-3</v>
      </c>
      <c r="BM46" s="28">
        <f t="shared" si="54"/>
        <v>1.0490552193354596E-2</v>
      </c>
      <c r="BO46" s="30">
        <f t="shared" si="62"/>
        <v>16.217288890235736</v>
      </c>
      <c r="BP46" s="30">
        <f t="shared" si="63"/>
        <v>8.7745393508428808</v>
      </c>
      <c r="BQ46" s="30">
        <f t="shared" si="37"/>
        <v>1.0936033084129937</v>
      </c>
      <c r="BR46" s="30">
        <f t="shared" si="38"/>
        <v>7.6805441617407544E-2</v>
      </c>
      <c r="BS46" s="30">
        <f t="shared" si="73"/>
        <v>1.4557385789055539</v>
      </c>
      <c r="BT46" s="30">
        <f t="shared" si="74"/>
        <v>2.2087771837019767</v>
      </c>
      <c r="BU46" s="30">
        <f t="shared" si="41"/>
        <v>1.0279226068160277</v>
      </c>
      <c r="BV46" s="30">
        <f t="shared" si="42"/>
        <v>7.2192584969034024E-2</v>
      </c>
      <c r="BW46" s="30">
        <f t="shared" si="75"/>
        <v>0</v>
      </c>
      <c r="BX46" s="30">
        <f t="shared" si="44"/>
        <v>4.636792642988901</v>
      </c>
      <c r="BY46" s="30">
        <f t="shared" si="55"/>
        <v>35.563660588490507</v>
      </c>
    </row>
    <row r="47" spans="3:77" ht="15" customHeight="1" x14ac:dyDescent="0.25">
      <c r="C47" s="26">
        <v>34</v>
      </c>
      <c r="D47" s="77">
        <f t="shared" si="56"/>
        <v>0.28994267665109735</v>
      </c>
      <c r="E47" s="77">
        <f t="shared" si="57"/>
        <v>0.13925231506098518</v>
      </c>
      <c r="F47" s="78">
        <f t="shared" si="58"/>
        <v>1.0101865029379174E-2</v>
      </c>
      <c r="G47" s="78">
        <f t="shared" si="59"/>
        <v>7.0946951126807194E-4</v>
      </c>
      <c r="H47" s="77">
        <f t="shared" si="76"/>
        <v>0.15753765835272426</v>
      </c>
      <c r="I47" s="77">
        <f t="shared" si="77"/>
        <v>0.13610196579028461</v>
      </c>
      <c r="J47" s="78">
        <f t="shared" si="78"/>
        <v>9.6231724746971333E-3</v>
      </c>
      <c r="K47" s="78">
        <f t="shared" si="79"/>
        <v>6.7585019722752346E-4</v>
      </c>
      <c r="L47" s="77">
        <f t="shared" si="49"/>
        <v>0</v>
      </c>
      <c r="M47" s="77">
        <f t="shared" si="80"/>
        <v>0.25605502693233684</v>
      </c>
      <c r="N47" s="39" t="str">
        <f t="shared" si="64"/>
        <v>OK</v>
      </c>
      <c r="Q47" s="28">
        <f t="shared" si="65"/>
        <v>3.8619332564205021E-3</v>
      </c>
      <c r="R47" s="28">
        <f t="shared" si="66"/>
        <v>1.5558896584911169E-3</v>
      </c>
      <c r="S47" s="28">
        <f t="shared" si="9"/>
        <v>9.7381702309224009E-5</v>
      </c>
      <c r="T47" s="28">
        <f t="shared" si="10"/>
        <v>5.5067654057357533E-6</v>
      </c>
      <c r="U47" s="28">
        <f t="shared" si="11"/>
        <v>1.8885109845240332E-3</v>
      </c>
      <c r="V47" s="28">
        <f t="shared" si="12"/>
        <v>1.3686212461358966E-3</v>
      </c>
      <c r="W47" s="28">
        <f t="shared" si="13"/>
        <v>8.3490407269179321E-5</v>
      </c>
      <c r="X47" s="28">
        <f t="shared" si="14"/>
        <v>4.7212369013717354E-6</v>
      </c>
      <c r="Y47" s="28">
        <f t="shared" si="15"/>
        <v>0</v>
      </c>
      <c r="Z47" s="28">
        <f t="shared" si="16"/>
        <v>1.5899597565572623E-3</v>
      </c>
      <c r="AA47" s="28">
        <f t="shared" si="51"/>
        <v>1.045601501401432E-2</v>
      </c>
      <c r="AC47" s="30">
        <f t="shared" si="60"/>
        <v>16.015574359998727</v>
      </c>
      <c r="AD47" s="30">
        <f t="shared" si="61"/>
        <v>8.665399525118552</v>
      </c>
      <c r="AE47" s="30">
        <f t="shared" si="17"/>
        <v>1.0800008080742973</v>
      </c>
      <c r="AF47" s="30">
        <f t="shared" si="18"/>
        <v>7.5850117106611575E-2</v>
      </c>
      <c r="AG47" s="30">
        <f t="shared" si="67"/>
        <v>1.4563100729600278</v>
      </c>
      <c r="AH47" s="30">
        <f t="shared" si="68"/>
        <v>2.2096443057570179</v>
      </c>
      <c r="AI47" s="30">
        <f t="shared" si="21"/>
        <v>1.0288232933904047</v>
      </c>
      <c r="AJ47" s="30">
        <f t="shared" si="22"/>
        <v>7.2255841571836649E-2</v>
      </c>
      <c r="AK47" s="30">
        <f t="shared" si="69"/>
        <v>0</v>
      </c>
      <c r="AL47" s="30">
        <f t="shared" si="24"/>
        <v>4.7370179982482314</v>
      </c>
      <c r="AM47" s="30">
        <f t="shared" si="52"/>
        <v>35.340876322225711</v>
      </c>
      <c r="AO47" s="26">
        <v>34</v>
      </c>
      <c r="AP47" s="28">
        <f t="shared" si="53"/>
        <v>0.28638060596272585</v>
      </c>
      <c r="AQ47" s="28">
        <f t="shared" si="53"/>
        <v>0.13754154038132843</v>
      </c>
      <c r="AR47" s="28">
        <f t="shared" si="53"/>
        <v>9.9777592656652755E-3</v>
      </c>
      <c r="AS47" s="28">
        <f t="shared" si="53"/>
        <v>7.0075337268657467E-4</v>
      </c>
      <c r="AT47" s="28">
        <f t="shared" si="53"/>
        <v>0.15752790896269608</v>
      </c>
      <c r="AU47" s="28">
        <f t="shared" si="53"/>
        <v>0.13609354297149978</v>
      </c>
      <c r="AV47" s="28">
        <f t="shared" si="53"/>
        <v>9.6269518247880746E-3</v>
      </c>
      <c r="AW47" s="28">
        <f t="shared" si="53"/>
        <v>6.7611562679465126E-4</v>
      </c>
      <c r="AX47" s="28">
        <f t="shared" si="53"/>
        <v>0</v>
      </c>
      <c r="AY47" s="28">
        <f t="shared" si="53"/>
        <v>0.26147482163181535</v>
      </c>
      <c r="AZ47" s="39" t="str">
        <f t="shared" si="70"/>
        <v>OK</v>
      </c>
      <c r="BC47" s="28">
        <f t="shared" si="71"/>
        <v>3.8144877426657385E-3</v>
      </c>
      <c r="BD47" s="28">
        <f t="shared" si="72"/>
        <v>1.5367748837678337E-3</v>
      </c>
      <c r="BE47" s="28">
        <f t="shared" si="29"/>
        <v>9.6185326144852649E-5</v>
      </c>
      <c r="BF47" s="28">
        <f t="shared" si="30"/>
        <v>5.4391124204419961E-6</v>
      </c>
      <c r="BG47" s="28">
        <f t="shared" si="31"/>
        <v>1.888394111959383E-3</v>
      </c>
      <c r="BH47" s="28">
        <f t="shared" si="32"/>
        <v>1.368536547515459E-3</v>
      </c>
      <c r="BI47" s="28">
        <f t="shared" si="33"/>
        <v>8.352319681744264E-5</v>
      </c>
      <c r="BJ47" s="28">
        <f t="shared" si="34"/>
        <v>4.7230910931322459E-6</v>
      </c>
      <c r="BK47" s="28">
        <f t="shared" si="35"/>
        <v>0</v>
      </c>
      <c r="BL47" s="28">
        <f t="shared" si="36"/>
        <v>1.6236136768267139E-3</v>
      </c>
      <c r="BM47" s="28">
        <f t="shared" si="54"/>
        <v>1.0421677689210998E-2</v>
      </c>
      <c r="BO47" s="30">
        <f t="shared" si="62"/>
        <v>15.818816129564665</v>
      </c>
      <c r="BP47" s="30">
        <f t="shared" si="63"/>
        <v>8.5589413589459458</v>
      </c>
      <c r="BQ47" s="30">
        <f t="shared" si="37"/>
        <v>1.0667325328886879</v>
      </c>
      <c r="BR47" s="30">
        <f t="shared" si="38"/>
        <v>7.491826574214297E-2</v>
      </c>
      <c r="BS47" s="30">
        <f t="shared" si="73"/>
        <v>1.4562199476207807</v>
      </c>
      <c r="BT47" s="30">
        <f t="shared" si="74"/>
        <v>2.2095075595060858</v>
      </c>
      <c r="BU47" s="30">
        <f t="shared" si="41"/>
        <v>1.02922734760617</v>
      </c>
      <c r="BV47" s="30">
        <f t="shared" si="42"/>
        <v>7.22842189205887E-2</v>
      </c>
      <c r="BW47" s="30">
        <f t="shared" si="75"/>
        <v>0</v>
      </c>
      <c r="BX47" s="30">
        <f t="shared" si="44"/>
        <v>4.8372842001885843</v>
      </c>
      <c r="BY47" s="30">
        <f t="shared" si="55"/>
        <v>35.12393156098365</v>
      </c>
    </row>
    <row r="48" spans="3:77" ht="15" customHeight="1" x14ac:dyDescent="0.25">
      <c r="C48" s="26">
        <v>35</v>
      </c>
      <c r="D48" s="77">
        <f t="shared" si="56"/>
        <v>0.28281853527435441</v>
      </c>
      <c r="E48" s="77">
        <f t="shared" si="57"/>
        <v>0.13583076570167169</v>
      </c>
      <c r="F48" s="78">
        <f t="shared" si="58"/>
        <v>9.8536535019513767E-3</v>
      </c>
      <c r="G48" s="78">
        <f t="shared" si="59"/>
        <v>6.9203723410507728E-4</v>
      </c>
      <c r="H48" s="77">
        <f t="shared" si="76"/>
        <v>0.15751815957266793</v>
      </c>
      <c r="I48" s="77">
        <f t="shared" si="77"/>
        <v>0.13608512015271498</v>
      </c>
      <c r="J48" s="78">
        <f t="shared" si="78"/>
        <v>9.6307311748790158E-3</v>
      </c>
      <c r="K48" s="78">
        <f t="shared" si="79"/>
        <v>6.7638105636177895E-4</v>
      </c>
      <c r="L48" s="77">
        <f t="shared" si="49"/>
        <v>0</v>
      </c>
      <c r="M48" s="77">
        <f t="shared" si="80"/>
        <v>0.26689461633129385</v>
      </c>
      <c r="N48" s="39" t="str">
        <f t="shared" si="64"/>
        <v>OK</v>
      </c>
      <c r="Q48" s="28">
        <f t="shared" si="65"/>
        <v>3.7670422289109761E-3</v>
      </c>
      <c r="R48" s="28">
        <f t="shared" si="66"/>
        <v>1.5176601090445506E-3</v>
      </c>
      <c r="S48" s="28">
        <f t="shared" si="9"/>
        <v>9.4988949980481303E-5</v>
      </c>
      <c r="T48" s="28">
        <f t="shared" si="10"/>
        <v>5.3714594351482389E-6</v>
      </c>
      <c r="U48" s="28">
        <f t="shared" si="11"/>
        <v>1.8882772393947335E-3</v>
      </c>
      <c r="V48" s="28">
        <f t="shared" si="12"/>
        <v>1.3684518488950219E-3</v>
      </c>
      <c r="W48" s="28">
        <f t="shared" si="13"/>
        <v>8.3555986365705986E-5</v>
      </c>
      <c r="X48" s="28">
        <f t="shared" si="14"/>
        <v>4.7249452848927556E-6</v>
      </c>
      <c r="Y48" s="28">
        <f t="shared" si="15"/>
        <v>0</v>
      </c>
      <c r="Z48" s="28">
        <f t="shared" si="16"/>
        <v>1.6572675970961657E-3</v>
      </c>
      <c r="AA48" s="28">
        <f t="shared" si="51"/>
        <v>1.0387340364407676E-2</v>
      </c>
      <c r="AC48" s="30">
        <f t="shared" si="60"/>
        <v>15.622057899130606</v>
      </c>
      <c r="AD48" s="30">
        <f t="shared" si="61"/>
        <v>8.4524831927733395</v>
      </c>
      <c r="AE48" s="30">
        <f t="shared" si="17"/>
        <v>1.0534642577030784</v>
      </c>
      <c r="AF48" s="30">
        <f t="shared" si="18"/>
        <v>7.3986414377674364E-2</v>
      </c>
      <c r="AG48" s="30">
        <f t="shared" si="67"/>
        <v>1.4561298222815335</v>
      </c>
      <c r="AH48" s="30">
        <f t="shared" si="68"/>
        <v>2.2093708132551542</v>
      </c>
      <c r="AI48" s="30">
        <f t="shared" si="21"/>
        <v>1.0296314018219352</v>
      </c>
      <c r="AJ48" s="30">
        <f t="shared" si="22"/>
        <v>7.2312596269340737E-2</v>
      </c>
      <c r="AK48" s="30">
        <f t="shared" si="69"/>
        <v>0</v>
      </c>
      <c r="AL48" s="30">
        <f t="shared" si="24"/>
        <v>4.9375504021289363</v>
      </c>
      <c r="AM48" s="30">
        <f t="shared" si="52"/>
        <v>34.906986799741595</v>
      </c>
      <c r="AO48" s="26">
        <v>35</v>
      </c>
      <c r="AP48" s="28">
        <f t="shared" si="53"/>
        <v>0.27934398773183722</v>
      </c>
      <c r="AQ48" s="28">
        <f t="shared" si="53"/>
        <v>0.13416202622987877</v>
      </c>
      <c r="AR48" s="28">
        <f t="shared" si="53"/>
        <v>9.7325971237800929E-3</v>
      </c>
      <c r="AS48" s="28">
        <f t="shared" si="53"/>
        <v>6.8353525855825671E-4</v>
      </c>
      <c r="AT48" s="28">
        <f t="shared" si="53"/>
        <v>0.1574410563951773</v>
      </c>
      <c r="AU48" s="28">
        <f t="shared" si="53"/>
        <v>0.13601850818110844</v>
      </c>
      <c r="AV48" s="28">
        <f t="shared" si="53"/>
        <v>9.6301351665628952E-3</v>
      </c>
      <c r="AW48" s="28">
        <f t="shared" si="53"/>
        <v>6.7633919778145547E-4</v>
      </c>
      <c r="AX48" s="28">
        <f t="shared" si="53"/>
        <v>0</v>
      </c>
      <c r="AY48" s="28">
        <f t="shared" si="53"/>
        <v>0.27231181471531563</v>
      </c>
      <c r="AZ48" s="39" t="str">
        <f t="shared" si="70"/>
        <v>OK</v>
      </c>
      <c r="BC48" s="28">
        <f t="shared" si="71"/>
        <v>3.7207624923077014E-3</v>
      </c>
      <c r="BD48" s="28">
        <f t="shared" si="72"/>
        <v>1.4990150008052981E-3</v>
      </c>
      <c r="BE48" s="28">
        <f t="shared" si="29"/>
        <v>9.3821969809253122E-5</v>
      </c>
      <c r="BF48" s="28">
        <f t="shared" si="30"/>
        <v>5.3054687419922189E-6</v>
      </c>
      <c r="BG48" s="28">
        <f t="shared" si="31"/>
        <v>1.8873529512013242E-3</v>
      </c>
      <c r="BH48" s="28">
        <f t="shared" si="32"/>
        <v>1.3677820087567231E-3</v>
      </c>
      <c r="BI48" s="28">
        <f t="shared" si="33"/>
        <v>8.3550815412241361E-5</v>
      </c>
      <c r="BJ48" s="28">
        <f t="shared" si="34"/>
        <v>4.7246528764938638E-6</v>
      </c>
      <c r="BK48" s="28">
        <f t="shared" si="35"/>
        <v>0</v>
      </c>
      <c r="BL48" s="28">
        <f t="shared" si="36"/>
        <v>1.6909053956860667E-3</v>
      </c>
      <c r="BM48" s="28">
        <f t="shared" si="54"/>
        <v>1.0353220755597093E-2</v>
      </c>
      <c r="BO48" s="30">
        <f t="shared" si="62"/>
        <v>15.43013418794304</v>
      </c>
      <c r="BP48" s="30">
        <f t="shared" si="63"/>
        <v>8.3486407954667818</v>
      </c>
      <c r="BQ48" s="30">
        <f t="shared" si="37"/>
        <v>1.0405219954705796</v>
      </c>
      <c r="BR48" s="30">
        <f t="shared" si="38"/>
        <v>7.3077459404103665E-2</v>
      </c>
      <c r="BS48" s="30">
        <f t="shared" si="73"/>
        <v>1.4554170648671418</v>
      </c>
      <c r="BT48" s="30">
        <f t="shared" si="74"/>
        <v>2.2082893537560135</v>
      </c>
      <c r="BU48" s="30">
        <f t="shared" si="41"/>
        <v>1.0295676819582114</v>
      </c>
      <c r="BV48" s="30">
        <f t="shared" si="42"/>
        <v>7.2308121125350719E-2</v>
      </c>
      <c r="BW48" s="30">
        <f t="shared" si="75"/>
        <v>0</v>
      </c>
      <c r="BX48" s="30">
        <f t="shared" si="44"/>
        <v>5.0377685722333387</v>
      </c>
      <c r="BY48" s="30">
        <f t="shared" si="55"/>
        <v>34.695725232224561</v>
      </c>
    </row>
    <row r="49" spans="3:77" ht="15" customHeight="1" x14ac:dyDescent="0.25">
      <c r="C49" s="26">
        <v>36</v>
      </c>
      <c r="D49" s="77">
        <f t="shared" si="56"/>
        <v>0.27586944018932003</v>
      </c>
      <c r="E49" s="77">
        <f t="shared" si="57"/>
        <v>0.13249328675808583</v>
      </c>
      <c r="F49" s="78">
        <f t="shared" si="58"/>
        <v>9.6115407456088073E-3</v>
      </c>
      <c r="G49" s="78">
        <f t="shared" si="59"/>
        <v>6.7503328301143602E-4</v>
      </c>
      <c r="H49" s="77">
        <f t="shared" si="76"/>
        <v>0.1573639532176867</v>
      </c>
      <c r="I49" s="77">
        <f t="shared" si="77"/>
        <v>0.13595189620950193</v>
      </c>
      <c r="J49" s="78">
        <f t="shared" si="78"/>
        <v>9.6295391582467745E-3</v>
      </c>
      <c r="K49" s="78">
        <f t="shared" si="79"/>
        <v>6.7629733920113199E-4</v>
      </c>
      <c r="L49" s="77">
        <f t="shared" si="49"/>
        <v>0</v>
      </c>
      <c r="M49" s="77">
        <f t="shared" si="80"/>
        <v>0.27772901309933745</v>
      </c>
      <c r="N49" s="39" t="str">
        <f t="shared" si="64"/>
        <v>OK</v>
      </c>
      <c r="Q49" s="28">
        <f t="shared" si="65"/>
        <v>3.6744827557044263E-3</v>
      </c>
      <c r="R49" s="28">
        <f t="shared" si="66"/>
        <v>1.4803698925660456E-3</v>
      </c>
      <c r="S49" s="28">
        <f t="shared" si="9"/>
        <v>9.2654989638024941E-5</v>
      </c>
      <c r="T49" s="28">
        <f t="shared" si="10"/>
        <v>5.2394780488361972E-6</v>
      </c>
      <c r="U49" s="28">
        <f t="shared" si="11"/>
        <v>1.8864286630079154E-3</v>
      </c>
      <c r="V49" s="28">
        <f t="shared" si="12"/>
        <v>1.3671121686184245E-3</v>
      </c>
      <c r="W49" s="28">
        <f t="shared" si="13"/>
        <v>8.3545644458776723E-5</v>
      </c>
      <c r="X49" s="28">
        <f t="shared" si="14"/>
        <v>4.7243604680949721E-6</v>
      </c>
      <c r="Y49" s="28">
        <f t="shared" si="15"/>
        <v>0</v>
      </c>
      <c r="Z49" s="28">
        <f t="shared" si="16"/>
        <v>1.7245431942759682E-3</v>
      </c>
      <c r="AA49" s="28">
        <f t="shared" si="51"/>
        <v>1.0319101146786516E-2</v>
      </c>
      <c r="AC49" s="30">
        <f t="shared" si="60"/>
        <v>15.238210476755475</v>
      </c>
      <c r="AD49" s="30">
        <f t="shared" si="61"/>
        <v>8.2447983981602206</v>
      </c>
      <c r="AE49" s="30">
        <f t="shared" si="17"/>
        <v>1.0275797332380805</v>
      </c>
      <c r="AF49" s="30">
        <f t="shared" si="18"/>
        <v>7.2168504430532951E-2</v>
      </c>
      <c r="AG49" s="30">
        <f t="shared" si="67"/>
        <v>1.4547043074527504</v>
      </c>
      <c r="AH49" s="30">
        <f t="shared" si="68"/>
        <v>2.2072078942568734</v>
      </c>
      <c r="AI49" s="30">
        <f t="shared" si="21"/>
        <v>1.0295039620944875</v>
      </c>
      <c r="AJ49" s="30">
        <f t="shared" si="22"/>
        <v>7.2303645981360701E-2</v>
      </c>
      <c r="AK49" s="30">
        <f t="shared" si="69"/>
        <v>0</v>
      </c>
      <c r="AL49" s="30">
        <f t="shared" si="24"/>
        <v>5.137986742337743</v>
      </c>
      <c r="AM49" s="30">
        <f t="shared" si="52"/>
        <v>34.484463664707526</v>
      </c>
      <c r="AO49" s="26">
        <v>36</v>
      </c>
      <c r="AP49" s="28">
        <f t="shared" si="53"/>
        <v>0.27248026527355446</v>
      </c>
      <c r="AQ49" s="28">
        <f t="shared" si="53"/>
        <v>0.13086554965288244</v>
      </c>
      <c r="AR49" s="28">
        <f t="shared" si="53"/>
        <v>9.493458826950036E-3</v>
      </c>
      <c r="AS49" s="28">
        <f t="shared" si="53"/>
        <v>6.6674020832900951E-4</v>
      </c>
      <c r="AT49" s="28">
        <f t="shared" si="53"/>
        <v>0.1572235238026965</v>
      </c>
      <c r="AU49" s="28">
        <f t="shared" si="53"/>
        <v>0.13583057461798664</v>
      </c>
      <c r="AV49" s="28">
        <f t="shared" si="53"/>
        <v>9.6248256187483096E-3</v>
      </c>
      <c r="AW49" s="28">
        <f t="shared" si="53"/>
        <v>6.7596630007572367E-4</v>
      </c>
      <c r="AX49" s="28">
        <f t="shared" si="53"/>
        <v>0</v>
      </c>
      <c r="AY49" s="28">
        <f t="shared" si="53"/>
        <v>0.28313909569877693</v>
      </c>
      <c r="AZ49" s="39" t="str">
        <f t="shared" si="70"/>
        <v>OK</v>
      </c>
      <c r="BC49" s="28">
        <f t="shared" si="71"/>
        <v>3.6293401521036066E-3</v>
      </c>
      <c r="BD49" s="28">
        <f t="shared" si="72"/>
        <v>1.4621829107006521E-3</v>
      </c>
      <c r="BE49" s="28">
        <f t="shared" si="29"/>
        <v>9.1516683175061115E-5</v>
      </c>
      <c r="BF49" s="28">
        <f t="shared" si="30"/>
        <v>5.1751088038678772E-6</v>
      </c>
      <c r="BG49" s="28">
        <f t="shared" si="31"/>
        <v>1.8847452401645625E-3</v>
      </c>
      <c r="BH49" s="28">
        <f t="shared" si="32"/>
        <v>1.3658921766308092E-3</v>
      </c>
      <c r="BI49" s="28">
        <f t="shared" si="33"/>
        <v>8.3504749906232752E-5</v>
      </c>
      <c r="BJ49" s="28">
        <f t="shared" si="34"/>
        <v>4.7220479524796961E-6</v>
      </c>
      <c r="BK49" s="28">
        <f t="shared" si="35"/>
        <v>0</v>
      </c>
      <c r="BL49" s="28">
        <f t="shared" si="36"/>
        <v>1.7581368077887096E-3</v>
      </c>
      <c r="BM49" s="28">
        <f t="shared" si="54"/>
        <v>1.0285215877225981E-2</v>
      </c>
      <c r="BO49" s="30">
        <f t="shared" si="62"/>
        <v>15.051002496511147</v>
      </c>
      <c r="BP49" s="30">
        <f t="shared" si="63"/>
        <v>8.1435074980249524</v>
      </c>
      <c r="BQ49" s="30">
        <f t="shared" si="37"/>
        <v>1.0149554735395452</v>
      </c>
      <c r="BR49" s="30">
        <f t="shared" si="38"/>
        <v>7.1281883263808493E-2</v>
      </c>
      <c r="BS49" s="30">
        <f t="shared" si="73"/>
        <v>1.4534061494521264</v>
      </c>
      <c r="BT49" s="30">
        <f t="shared" si="74"/>
        <v>2.2052382124649861</v>
      </c>
      <c r="BU49" s="30">
        <f t="shared" si="41"/>
        <v>1.0290000327257594</v>
      </c>
      <c r="BV49" s="30">
        <f t="shared" si="42"/>
        <v>7.2268254247071492E-2</v>
      </c>
      <c r="BW49" s="30">
        <f t="shared" si="75"/>
        <v>0</v>
      </c>
      <c r="BX49" s="30">
        <f t="shared" si="44"/>
        <v>5.2380732704273729</v>
      </c>
      <c r="BY49" s="30">
        <f t="shared" si="55"/>
        <v>34.278733270656765</v>
      </c>
    </row>
    <row r="50" spans="3:77" ht="15" customHeight="1" x14ac:dyDescent="0.25">
      <c r="C50" s="26">
        <v>37</v>
      </c>
      <c r="D50" s="77">
        <f t="shared" ref="D50:D81" si="81">(1-p_prob_withdAE_Tx2arm_1L-p_prob_withdother_Tx2arm_1L)*SUM(D49:E49)*(1-p_prob_AE_Tx2arm_1L)</f>
        <v>0.26909109035778889</v>
      </c>
      <c r="E50" s="77">
        <f t="shared" ref="E50:E81" si="82">(1-p_prob_withdAE_Tx2arm_1L-p_prob_withdother_Tx2arm_1L)*SUM(D49:E49)*p_prob_AE_Tx2arm_1L</f>
        <v>0.12923781254767908</v>
      </c>
      <c r="F50" s="78">
        <f t="shared" ref="F50:F81" si="83">SUM(D49:E49)*p_prob_withdAE_Tx2arm_1L</f>
        <v>9.3753769082912646E-3</v>
      </c>
      <c r="G50" s="78">
        <f t="shared" ref="G50:G81" si="84">SUM(D49:E49)*p_prob_withdother_Tx2arm_1L</f>
        <v>6.5844713364658289E-4</v>
      </c>
      <c r="H50" s="77">
        <f t="shared" si="76"/>
        <v>0.15708309438770632</v>
      </c>
      <c r="I50" s="77">
        <f t="shared" si="77"/>
        <v>0.13570925302647138</v>
      </c>
      <c r="J50" s="78">
        <f t="shared" si="78"/>
        <v>9.6201120792498464E-3</v>
      </c>
      <c r="K50" s="78">
        <f t="shared" si="79"/>
        <v>6.7563526095031545E-4</v>
      </c>
      <c r="L50" s="77">
        <f t="shared" si="49"/>
        <v>0</v>
      </c>
      <c r="M50" s="77">
        <f t="shared" si="80"/>
        <v>0.28854917829821636</v>
      </c>
      <c r="N50" s="39" t="str">
        <f t="shared" si="64"/>
        <v>OK</v>
      </c>
      <c r="Q50" s="28">
        <f t="shared" si="65"/>
        <v>3.5841975485027865E-3</v>
      </c>
      <c r="R50" s="28">
        <f t="shared" si="66"/>
        <v>1.4439959288352587E-3</v>
      </c>
      <c r="S50" s="28">
        <f t="shared" si="9"/>
        <v>9.0378376712097302E-5</v>
      </c>
      <c r="T50" s="28">
        <f t="shared" si="10"/>
        <v>5.1107395588995555E-6</v>
      </c>
      <c r="U50" s="28">
        <f t="shared" si="11"/>
        <v>1.8830618173212102E-3</v>
      </c>
      <c r="V50" s="28">
        <f t="shared" si="12"/>
        <v>1.3646721846431941E-3</v>
      </c>
      <c r="W50" s="28">
        <f t="shared" si="13"/>
        <v>8.3463855353688794E-5</v>
      </c>
      <c r="X50" s="28">
        <f t="shared" si="14"/>
        <v>4.7197354368644209E-6</v>
      </c>
      <c r="Y50" s="28">
        <f t="shared" si="15"/>
        <v>0</v>
      </c>
      <c r="Z50" s="28">
        <f t="shared" si="16"/>
        <v>1.7917304213014506E-3</v>
      </c>
      <c r="AA50" s="28">
        <f t="shared" si="51"/>
        <v>1.025133060766545E-2</v>
      </c>
      <c r="AC50" s="30">
        <f t="shared" ref="AC50:AC81" si="85">D50*(p_c_cycle_tx_tx2+p_c_cycle_comed_tx2)</f>
        <v>14.86379451626682</v>
      </c>
      <c r="AD50" s="30">
        <f t="shared" ref="AD50:AD81" si="86">E50*(p_c_cycle_tx_tx2+p_c_cycle_comed_tx2+p_c_cycle_ae)</f>
        <v>8.0422165978896842</v>
      </c>
      <c r="AE50" s="30">
        <f t="shared" si="17"/>
        <v>1.0023312138410096</v>
      </c>
      <c r="AF50" s="30">
        <f t="shared" si="18"/>
        <v>7.0395262097084021E-2</v>
      </c>
      <c r="AG50" s="30">
        <f t="shared" si="67"/>
        <v>1.4521079914515029</v>
      </c>
      <c r="AH50" s="30">
        <f t="shared" si="68"/>
        <v>2.2032685306730997</v>
      </c>
      <c r="AI50" s="30">
        <f t="shared" si="21"/>
        <v>1.0284961033570312</v>
      </c>
      <c r="AJ50" s="30">
        <f t="shared" si="22"/>
        <v>7.2232862512782312E-2</v>
      </c>
      <c r="AK50" s="30">
        <f t="shared" si="69"/>
        <v>0</v>
      </c>
      <c r="AL50" s="30">
        <f t="shared" si="24"/>
        <v>5.3381597985170028</v>
      </c>
      <c r="AM50" s="30">
        <f t="shared" si="52"/>
        <v>34.073002876606019</v>
      </c>
      <c r="AO50" s="26">
        <v>37</v>
      </c>
      <c r="AP50" s="28">
        <f t="shared" si="53"/>
        <v>0.26578519038977955</v>
      </c>
      <c r="AQ50" s="28">
        <f t="shared" si="53"/>
        <v>0.12765007034559098</v>
      </c>
      <c r="AR50" s="28">
        <f t="shared" si="53"/>
        <v>9.2601963641120236E-3</v>
      </c>
      <c r="AS50" s="28">
        <f t="shared" si="53"/>
        <v>6.5035782695432561E-4</v>
      </c>
      <c r="AT50" s="28">
        <f t="shared" si="53"/>
        <v>0.15688318404329749</v>
      </c>
      <c r="AU50" s="28">
        <f t="shared" si="53"/>
        <v>0.13553654390320297</v>
      </c>
      <c r="AV50" s="28">
        <f t="shared" si="53"/>
        <v>9.6115272243081293E-3</v>
      </c>
      <c r="AW50" s="28">
        <f t="shared" si="53"/>
        <v>6.7503233338970224E-4</v>
      </c>
      <c r="AX50" s="28">
        <f t="shared" si="53"/>
        <v>0</v>
      </c>
      <c r="AY50" s="28">
        <f t="shared" si="53"/>
        <v>0.2939478975693649</v>
      </c>
      <c r="AZ50" s="39" t="str">
        <f t="shared" si="70"/>
        <v>OK</v>
      </c>
      <c r="BC50" s="28">
        <f t="shared" si="71"/>
        <v>3.5401641375668097E-3</v>
      </c>
      <c r="BD50" s="28">
        <f t="shared" si="72"/>
        <v>1.4262558167840017E-3</v>
      </c>
      <c r="BE50" s="28">
        <f t="shared" si="29"/>
        <v>8.9268039419680858E-5</v>
      </c>
      <c r="BF50" s="28">
        <f t="shared" si="30"/>
        <v>5.0479519217399394E-6</v>
      </c>
      <c r="BG50" s="28">
        <f t="shared" si="31"/>
        <v>1.8806653561494263E-3</v>
      </c>
      <c r="BH50" s="28">
        <f t="shared" si="32"/>
        <v>1.3629354472336045E-3</v>
      </c>
      <c r="BI50" s="28">
        <f t="shared" si="33"/>
        <v>8.3389373363750924E-5</v>
      </c>
      <c r="BJ50" s="28">
        <f t="shared" si="34"/>
        <v>4.7155236102500347E-6</v>
      </c>
      <c r="BK50" s="28">
        <f t="shared" si="35"/>
        <v>0</v>
      </c>
      <c r="BL50" s="28">
        <f t="shared" si="36"/>
        <v>1.8252534748455023E-3</v>
      </c>
      <c r="BM50" s="28">
        <f t="shared" si="54"/>
        <v>1.0217695120894765E-2</v>
      </c>
      <c r="BO50" s="30">
        <f t="shared" ref="BO50:BO81" si="87">AP50*(p_c_cycle_tx_tx2+p_c_cycle_comed_tx2)</f>
        <v>14.681186397393436</v>
      </c>
      <c r="BP50" s="30">
        <f t="shared" ref="BP50:BP81" si="88">AQ50*(p_c_cycle_tx_tx2+p_c_cycle_comed_tx2+p_c_cycle_ae)</f>
        <v>7.9434145024418674</v>
      </c>
      <c r="BQ50" s="30">
        <f t="shared" si="37"/>
        <v>0.99001714308019062</v>
      </c>
      <c r="BR50" s="30">
        <f t="shared" si="38"/>
        <v>6.9530425976329052E-2</v>
      </c>
      <c r="BS50" s="30">
        <f t="shared" si="73"/>
        <v>1.4502599796726325</v>
      </c>
      <c r="BT50" s="30">
        <f t="shared" si="74"/>
        <v>2.2004645613948721</v>
      </c>
      <c r="BU50" s="30">
        <f t="shared" si="41"/>
        <v>1.0275782876618809</v>
      </c>
      <c r="BV50" s="30">
        <f t="shared" si="42"/>
        <v>7.2168402905494075E-2</v>
      </c>
      <c r="BW50" s="30">
        <f t="shared" si="75"/>
        <v>0</v>
      </c>
      <c r="BX50" s="30">
        <f t="shared" si="44"/>
        <v>5.4380361050332509</v>
      </c>
      <c r="BY50" s="30">
        <f t="shared" si="55"/>
        <v>33.872655805559958</v>
      </c>
    </row>
    <row r="51" spans="3:77" ht="15" customHeight="1" x14ac:dyDescent="0.25">
      <c r="C51" s="26">
        <v>38</v>
      </c>
      <c r="D51" s="77">
        <f t="shared" si="81"/>
        <v>0.26247929042177026</v>
      </c>
      <c r="E51" s="77">
        <f t="shared" si="82"/>
        <v>0.12606232814350288</v>
      </c>
      <c r="F51" s="78">
        <f t="shared" si="83"/>
        <v>9.1450158199327843E-3</v>
      </c>
      <c r="G51" s="78">
        <f t="shared" si="84"/>
        <v>6.4226852026206833E-4</v>
      </c>
      <c r="H51" s="77">
        <f t="shared" si="76"/>
        <v>0.15668327369888863</v>
      </c>
      <c r="I51" s="77">
        <f t="shared" si="77"/>
        <v>0.13536383477993452</v>
      </c>
      <c r="J51" s="78">
        <f t="shared" si="78"/>
        <v>9.6029423693664122E-3</v>
      </c>
      <c r="K51" s="78">
        <f t="shared" si="79"/>
        <v>6.7442940582908902E-4</v>
      </c>
      <c r="L51" s="77">
        <f t="shared" si="49"/>
        <v>0</v>
      </c>
      <c r="M51" s="77">
        <f t="shared" si="80"/>
        <v>0.29934661684051339</v>
      </c>
      <c r="N51" s="39" t="str">
        <f t="shared" si="64"/>
        <v>OK</v>
      </c>
      <c r="Q51" s="28">
        <f t="shared" si="65"/>
        <v>3.4961307266308341E-3</v>
      </c>
      <c r="R51" s="28">
        <f t="shared" si="66"/>
        <v>1.408515704732745E-3</v>
      </c>
      <c r="S51" s="28">
        <f t="shared" si="9"/>
        <v>8.8157702127264427E-5</v>
      </c>
      <c r="T51" s="28">
        <f t="shared" si="10"/>
        <v>4.9851642845803249E-6</v>
      </c>
      <c r="U51" s="28">
        <f t="shared" si="11"/>
        <v>1.8782688949776419E-3</v>
      </c>
      <c r="V51" s="28">
        <f t="shared" si="12"/>
        <v>1.3611987098240148E-3</v>
      </c>
      <c r="W51" s="28">
        <f t="shared" si="13"/>
        <v>8.3314891373813054E-5</v>
      </c>
      <c r="X51" s="28">
        <f t="shared" si="14"/>
        <v>4.7113117836356493E-6</v>
      </c>
      <c r="Y51" s="28">
        <f t="shared" si="15"/>
        <v>0</v>
      </c>
      <c r="Z51" s="28">
        <f t="shared" si="16"/>
        <v>1.8587765283895536E-3</v>
      </c>
      <c r="AA51" s="28">
        <f t="shared" si="51"/>
        <v>1.0184059634124084E-2</v>
      </c>
      <c r="AC51" s="30">
        <f t="shared" si="85"/>
        <v>14.498578278520053</v>
      </c>
      <c r="AD51" s="30">
        <f t="shared" si="86"/>
        <v>7.8446124069940506</v>
      </c>
      <c r="AE51" s="30">
        <f t="shared" si="17"/>
        <v>0.97770307231937181</v>
      </c>
      <c r="AF51" s="30">
        <f t="shared" si="18"/>
        <v>6.8665589855574069E-2</v>
      </c>
      <c r="AG51" s="30">
        <f t="shared" si="67"/>
        <v>1.4484119678937619</v>
      </c>
      <c r="AH51" s="30">
        <f t="shared" si="68"/>
        <v>2.1976605921166441</v>
      </c>
      <c r="AI51" s="30">
        <f t="shared" si="21"/>
        <v>1.0266604719667305</v>
      </c>
      <c r="AJ51" s="30">
        <f t="shared" si="22"/>
        <v>7.2103943298205839E-2</v>
      </c>
      <c r="AK51" s="30">
        <f t="shared" si="69"/>
        <v>0</v>
      </c>
      <c r="AL51" s="30">
        <f t="shared" si="24"/>
        <v>5.537912411549498</v>
      </c>
      <c r="AM51" s="30">
        <f t="shared" si="52"/>
        <v>33.672308734513891</v>
      </c>
      <c r="AO51" s="26">
        <v>38</v>
      </c>
      <c r="AP51" s="28">
        <f t="shared" si="53"/>
        <v>0.25925461926430204</v>
      </c>
      <c r="AQ51" s="28">
        <f t="shared" si="53"/>
        <v>0.12451359813530131</v>
      </c>
      <c r="AR51" s="28">
        <f t="shared" si="53"/>
        <v>9.0326653609623178E-3</v>
      </c>
      <c r="AS51" s="28">
        <f t="shared" si="53"/>
        <v>6.343779748048976E-4</v>
      </c>
      <c r="AT51" s="28">
        <f t="shared" si="53"/>
        <v>0.15642755289238353</v>
      </c>
      <c r="AU51" s="28">
        <f t="shared" si="53"/>
        <v>0.13514290916238536</v>
      </c>
      <c r="AV51" s="28">
        <f t="shared" si="53"/>
        <v>9.590721273748954E-3</v>
      </c>
      <c r="AW51" s="28">
        <f t="shared" si="53"/>
        <v>6.7357109949558894E-4</v>
      </c>
      <c r="AX51" s="28">
        <f t="shared" si="53"/>
        <v>0</v>
      </c>
      <c r="AY51" s="28">
        <f t="shared" si="53"/>
        <v>0.30472998483661601</v>
      </c>
      <c r="AZ51" s="39" t="str">
        <f t="shared" si="70"/>
        <v>OK</v>
      </c>
      <c r="BC51" s="28">
        <f t="shared" si="71"/>
        <v>3.453179254540258E-3</v>
      </c>
      <c r="BD51" s="28">
        <f t="shared" si="72"/>
        <v>1.3912114825192733E-3</v>
      </c>
      <c r="BE51" s="28">
        <f t="shared" si="29"/>
        <v>8.7074646778777048E-5</v>
      </c>
      <c r="BF51" s="28">
        <f t="shared" si="30"/>
        <v>4.9239193937628607E-6</v>
      </c>
      <c r="BG51" s="28">
        <f t="shared" si="31"/>
        <v>1.8752033958639319E-3</v>
      </c>
      <c r="BH51" s="28">
        <f t="shared" si="32"/>
        <v>1.3589771144764549E-3</v>
      </c>
      <c r="BI51" s="28">
        <f t="shared" si="33"/>
        <v>8.3208861449371818E-5</v>
      </c>
      <c r="BJ51" s="28">
        <f t="shared" si="34"/>
        <v>4.7053159763531696E-6</v>
      </c>
      <c r="BK51" s="28">
        <f t="shared" si="35"/>
        <v>0</v>
      </c>
      <c r="BL51" s="28">
        <f t="shared" si="36"/>
        <v>1.8922042590265441E-3</v>
      </c>
      <c r="BM51" s="28">
        <f t="shared" si="54"/>
        <v>1.0150688250024726E-2</v>
      </c>
      <c r="BO51" s="30">
        <f t="shared" si="87"/>
        <v>14.320456998460539</v>
      </c>
      <c r="BP51" s="30">
        <f t="shared" si="88"/>
        <v>7.7482379641581867</v>
      </c>
      <c r="BQ51" s="30">
        <f t="shared" si="37"/>
        <v>0.96569156888681418</v>
      </c>
      <c r="BR51" s="30">
        <f t="shared" si="38"/>
        <v>6.7822003503439338E-2</v>
      </c>
      <c r="BS51" s="30">
        <f t="shared" si="73"/>
        <v>1.4460480328811887</v>
      </c>
      <c r="BT51" s="30">
        <f t="shared" si="74"/>
        <v>2.1940738178185746</v>
      </c>
      <c r="BU51" s="30">
        <f t="shared" si="41"/>
        <v>1.0253539020309788</v>
      </c>
      <c r="BV51" s="30">
        <f t="shared" si="42"/>
        <v>7.2012180882942964E-2</v>
      </c>
      <c r="BW51" s="30">
        <f t="shared" si="75"/>
        <v>0</v>
      </c>
      <c r="BX51" s="30">
        <f t="shared" si="44"/>
        <v>5.6375047194773957</v>
      </c>
      <c r="BY51" s="30">
        <f t="shared" si="55"/>
        <v>33.477201188100061</v>
      </c>
    </row>
    <row r="52" spans="3:77" ht="15" customHeight="1" x14ac:dyDescent="0.25">
      <c r="C52" s="26">
        <v>39</v>
      </c>
      <c r="D52" s="77">
        <f t="shared" si="81"/>
        <v>0.25602994810683383</v>
      </c>
      <c r="E52" s="77">
        <f t="shared" si="82"/>
        <v>0.12296486812709975</v>
      </c>
      <c r="F52" s="78">
        <f t="shared" si="83"/>
        <v>8.9203149019918531E-3</v>
      </c>
      <c r="G52" s="78">
        <f t="shared" si="84"/>
        <v>6.2648742934772697E-4</v>
      </c>
      <c r="H52" s="77">
        <f t="shared" si="76"/>
        <v>0.1561718320858784</v>
      </c>
      <c r="I52" s="77">
        <f t="shared" si="77"/>
        <v>0.13492198354483623</v>
      </c>
      <c r="J52" s="78">
        <f t="shared" si="78"/>
        <v>9.5785001781314941E-3</v>
      </c>
      <c r="K52" s="78">
        <f t="shared" si="79"/>
        <v>6.7271279316208886E-4</v>
      </c>
      <c r="L52" s="77">
        <f t="shared" si="49"/>
        <v>0</v>
      </c>
      <c r="M52" s="77">
        <f t="shared" si="80"/>
        <v>0.31011335283271863</v>
      </c>
      <c r="N52" s="39" t="str">
        <f t="shared" si="64"/>
        <v>OK</v>
      </c>
      <c r="Q52" s="28">
        <f t="shared" si="65"/>
        <v>3.4102277824496819E-3</v>
      </c>
      <c r="R52" s="28">
        <f t="shared" si="66"/>
        <v>1.3739072603058014E-3</v>
      </c>
      <c r="S52" s="28">
        <f t="shared" si="9"/>
        <v>8.5991591430289695E-5</v>
      </c>
      <c r="T52" s="28">
        <f t="shared" si="10"/>
        <v>4.8626745029453956E-6</v>
      </c>
      <c r="U52" s="28">
        <f t="shared" si="11"/>
        <v>1.8721378967502215E-3</v>
      </c>
      <c r="V52" s="28">
        <f t="shared" si="12"/>
        <v>1.3567555191288951E-3</v>
      </c>
      <c r="W52" s="28">
        <f t="shared" si="13"/>
        <v>8.3102831524930568E-5</v>
      </c>
      <c r="X52" s="28">
        <f t="shared" si="14"/>
        <v>4.6993201690706907E-6</v>
      </c>
      <c r="Y52" s="28">
        <f t="shared" si="15"/>
        <v>0</v>
      </c>
      <c r="Z52" s="28">
        <f t="shared" si="16"/>
        <v>1.9256319896635344E-3</v>
      </c>
      <c r="AA52" s="28">
        <f t="shared" si="51"/>
        <v>1.0117316865925369E-2</v>
      </c>
      <c r="AC52" s="30">
        <f t="shared" si="85"/>
        <v>14.142335718401025</v>
      </c>
      <c r="AD52" s="30">
        <f t="shared" si="86"/>
        <v>7.6518635213223218</v>
      </c>
      <c r="AE52" s="30">
        <f t="shared" si="17"/>
        <v>0.95368006545425676</v>
      </c>
      <c r="AF52" s="30">
        <f t="shared" si="18"/>
        <v>6.697841715130462E-2</v>
      </c>
      <c r="AG52" s="30">
        <f t="shared" si="67"/>
        <v>1.443684097868615</v>
      </c>
      <c r="AH52" s="30">
        <f t="shared" si="68"/>
        <v>2.1904870435205051</v>
      </c>
      <c r="AI52" s="30">
        <f t="shared" si="21"/>
        <v>1.024047332095227</v>
      </c>
      <c r="AJ52" s="30">
        <f t="shared" si="22"/>
        <v>7.1920418467680089E-2</v>
      </c>
      <c r="AK52" s="30">
        <f t="shared" si="69"/>
        <v>0</v>
      </c>
      <c r="AL52" s="30">
        <f t="shared" si="24"/>
        <v>5.7370970274052944</v>
      </c>
      <c r="AM52" s="30">
        <f t="shared" si="52"/>
        <v>33.282093641686231</v>
      </c>
      <c r="AO52" s="26">
        <v>39</v>
      </c>
      <c r="AP52" s="28">
        <f t="shared" si="53"/>
        <v>0.25288450989804584</v>
      </c>
      <c r="AQ52" s="28">
        <f t="shared" si="53"/>
        <v>0.12145419174956848</v>
      </c>
      <c r="AR52" s="28">
        <f t="shared" si="53"/>
        <v>8.8107249905982135E-3</v>
      </c>
      <c r="AS52" s="28">
        <f t="shared" si="53"/>
        <v>6.1879076139084634E-4</v>
      </c>
      <c r="AT52" s="28">
        <f t="shared" si="53"/>
        <v>0.15586380356050175</v>
      </c>
      <c r="AU52" s="28">
        <f t="shared" si="53"/>
        <v>0.13465586756811287</v>
      </c>
      <c r="AV52" s="28">
        <f t="shared" si="53"/>
        <v>9.5628672280862435E-3</v>
      </c>
      <c r="AW52" s="28">
        <f t="shared" si="53"/>
        <v>6.7161486704685907E-4</v>
      </c>
      <c r="AX52" s="28">
        <f t="shared" si="53"/>
        <v>0</v>
      </c>
      <c r="AY52" s="28">
        <f t="shared" si="53"/>
        <v>0.31547762937664892</v>
      </c>
      <c r="AZ52" s="39" t="str">
        <f t="shared" si="70"/>
        <v>OK</v>
      </c>
      <c r="BC52" s="28">
        <f t="shared" si="71"/>
        <v>3.3683316650348879E-3</v>
      </c>
      <c r="BD52" s="28">
        <f t="shared" si="72"/>
        <v>1.3570282177412427E-3</v>
      </c>
      <c r="BE52" s="28">
        <f t="shared" si="29"/>
        <v>8.4935147684863266E-5</v>
      </c>
      <c r="BF52" s="28">
        <f t="shared" si="30"/>
        <v>4.8029344518632425E-6</v>
      </c>
      <c r="BG52" s="28">
        <f t="shared" si="31"/>
        <v>1.8684453494583347E-3</v>
      </c>
      <c r="BH52" s="28">
        <f t="shared" si="32"/>
        <v>1.3540794962106002E-3</v>
      </c>
      <c r="BI52" s="28">
        <f t="shared" si="33"/>
        <v>8.2967200435544132E-5</v>
      </c>
      <c r="BJ52" s="28">
        <f t="shared" si="34"/>
        <v>4.6916504675429459E-6</v>
      </c>
      <c r="BK52" s="28">
        <f t="shared" si="35"/>
        <v>0</v>
      </c>
      <c r="BL52" s="28">
        <f t="shared" si="36"/>
        <v>1.9589411729671177E-3</v>
      </c>
      <c r="BM52" s="28">
        <f t="shared" si="54"/>
        <v>1.0084222834451997E-2</v>
      </c>
      <c r="BO52" s="30">
        <f t="shared" si="87"/>
        <v>13.96859103165991</v>
      </c>
      <c r="BP52" s="30">
        <f t="shared" si="88"/>
        <v>7.5578570815820978</v>
      </c>
      <c r="BQ52" s="30">
        <f t="shared" si="37"/>
        <v>0.94196369501001664</v>
      </c>
      <c r="BR52" s="30">
        <f t="shared" si="38"/>
        <v>6.6155558442666587E-2</v>
      </c>
      <c r="BS52" s="30">
        <f t="shared" si="73"/>
        <v>1.4408366196912976</v>
      </c>
      <c r="BT52" s="30">
        <f t="shared" si="74"/>
        <v>2.1861665941484234</v>
      </c>
      <c r="BU52" s="30">
        <f t="shared" si="41"/>
        <v>1.0223759972840458</v>
      </c>
      <c r="BV52" s="30">
        <f t="shared" si="42"/>
        <v>7.1803038054439022E-2</v>
      </c>
      <c r="BW52" s="30">
        <f t="shared" si="75"/>
        <v>0</v>
      </c>
      <c r="BX52" s="30">
        <f t="shared" si="44"/>
        <v>5.8363361434680048</v>
      </c>
      <c r="BY52" s="30">
        <f t="shared" si="55"/>
        <v>33.092085759340904</v>
      </c>
    </row>
    <row r="53" spans="3:77" ht="15" customHeight="1" x14ac:dyDescent="0.25">
      <c r="C53" s="26">
        <v>40</v>
      </c>
      <c r="D53" s="77">
        <f t="shared" si="81"/>
        <v>0.24973907168925788</v>
      </c>
      <c r="E53" s="77">
        <f t="shared" si="82"/>
        <v>0.11994351537203719</v>
      </c>
      <c r="F53" s="78">
        <f t="shared" si="83"/>
        <v>8.7011350792045757E-3</v>
      </c>
      <c r="G53" s="78">
        <f t="shared" si="84"/>
        <v>6.110940934339656E-4</v>
      </c>
      <c r="H53" s="77">
        <f t="shared" si="76"/>
        <v>0.1555557750351251</v>
      </c>
      <c r="I53" s="77">
        <f t="shared" si="77"/>
        <v>0.13438975159138952</v>
      </c>
      <c r="J53" s="78">
        <f t="shared" si="78"/>
        <v>9.5472342780409929E-3</v>
      </c>
      <c r="K53" s="78">
        <f t="shared" si="79"/>
        <v>6.7051694093162918E-4</v>
      </c>
      <c r="L53" s="77">
        <f t="shared" si="49"/>
        <v>0</v>
      </c>
      <c r="M53" s="77">
        <f t="shared" si="80"/>
        <v>0.32084190592057921</v>
      </c>
      <c r="N53" s="39" t="str">
        <f t="shared" si="64"/>
        <v>OK</v>
      </c>
      <c r="Q53" s="28">
        <f t="shared" si="65"/>
        <v>3.3264355476200942E-3</v>
      </c>
      <c r="R53" s="28">
        <f t="shared" si="66"/>
        <v>1.3401491751766838E-3</v>
      </c>
      <c r="S53" s="28">
        <f t="shared" si="9"/>
        <v>8.3878703939436851E-5</v>
      </c>
      <c r="T53" s="28">
        <f t="shared" si="10"/>
        <v>4.7431944007810878E-6</v>
      </c>
      <c r="U53" s="28">
        <f t="shared" si="11"/>
        <v>1.8647528021664482E-3</v>
      </c>
      <c r="V53" s="28">
        <f t="shared" si="12"/>
        <v>1.3514034732923055E-3</v>
      </c>
      <c r="W53" s="28">
        <f t="shared" si="13"/>
        <v>8.2831569346157697E-5</v>
      </c>
      <c r="X53" s="28">
        <f t="shared" si="14"/>
        <v>4.6839807660152003E-6</v>
      </c>
      <c r="Y53" s="28">
        <f t="shared" si="15"/>
        <v>0</v>
      </c>
      <c r="Z53" s="28">
        <f t="shared" si="16"/>
        <v>1.9922503562707014E-3</v>
      </c>
      <c r="AA53" s="28">
        <f t="shared" si="51"/>
        <v>1.0051128802978624E-2</v>
      </c>
      <c r="AC53" s="30">
        <f t="shared" si="85"/>
        <v>13.794846344918797</v>
      </c>
      <c r="AD53" s="30">
        <f t="shared" si="86"/>
        <v>7.463850641841872</v>
      </c>
      <c r="AE53" s="30">
        <f t="shared" si="17"/>
        <v>0.93024732456577663</v>
      </c>
      <c r="AF53" s="30">
        <f t="shared" si="18"/>
        <v>6.533269973402854E-2</v>
      </c>
      <c r="AG53" s="30">
        <f t="shared" si="67"/>
        <v>1.4379891415139805</v>
      </c>
      <c r="AH53" s="30">
        <f t="shared" si="68"/>
        <v>2.1818461447763418</v>
      </c>
      <c r="AI53" s="30">
        <f t="shared" si="21"/>
        <v>1.0207046624728646</v>
      </c>
      <c r="AJ53" s="30">
        <f t="shared" si="22"/>
        <v>7.1685657641197942E-2</v>
      </c>
      <c r="AK53" s="30">
        <f t="shared" si="69"/>
        <v>0</v>
      </c>
      <c r="AL53" s="30">
        <f t="shared" si="24"/>
        <v>5.9355752595307152</v>
      </c>
      <c r="AM53" s="30">
        <f t="shared" si="52"/>
        <v>32.902077876995577</v>
      </c>
      <c r="AO53" s="26">
        <v>40</v>
      </c>
      <c r="AP53" s="28">
        <f t="shared" ref="AP53:AY78" si="89">0.5*D53+0.5*D54</f>
        <v>0.24667091960733484</v>
      </c>
      <c r="AQ53" s="28">
        <f t="shared" si="89"/>
        <v>0.11846995761468403</v>
      </c>
      <c r="AR53" s="28">
        <f t="shared" si="89"/>
        <v>8.5942378863553427E-3</v>
      </c>
      <c r="AS53" s="28">
        <f t="shared" si="89"/>
        <v>6.0358653924015007E-4</v>
      </c>
      <c r="AT53" s="28">
        <f t="shared" si="89"/>
        <v>0.15519878065279297</v>
      </c>
      <c r="AU53" s="28">
        <f t="shared" si="89"/>
        <v>0.13408133239994321</v>
      </c>
      <c r="AV53" s="28">
        <f t="shared" si="89"/>
        <v>9.5284036063583225E-3</v>
      </c>
      <c r="AW53" s="28">
        <f t="shared" si="89"/>
        <v>6.6919443390973769E-4</v>
      </c>
      <c r="AX53" s="28">
        <f t="shared" si="89"/>
        <v>0</v>
      </c>
      <c r="AY53" s="28">
        <f t="shared" si="89"/>
        <v>0.32618358725938146</v>
      </c>
      <c r="AZ53" s="39" t="str">
        <f t="shared" si="70"/>
        <v>OK</v>
      </c>
      <c r="BC53" s="28">
        <f t="shared" si="71"/>
        <v>3.2855688539074166E-3</v>
      </c>
      <c r="BD53" s="28">
        <f t="shared" si="72"/>
        <v>1.3236848652307335E-3</v>
      </c>
      <c r="BE53" s="28">
        <f t="shared" si="29"/>
        <v>8.2848217927055881E-5</v>
      </c>
      <c r="BF53" s="28">
        <f t="shared" si="30"/>
        <v>4.6849222142253948E-6</v>
      </c>
      <c r="BG53" s="28">
        <f t="shared" si="31"/>
        <v>1.8604732678665404E-3</v>
      </c>
      <c r="BH53" s="28">
        <f t="shared" si="32"/>
        <v>1.3483020555010304E-3</v>
      </c>
      <c r="BI53" s="28">
        <f t="shared" si="33"/>
        <v>8.2668194902638965E-5</v>
      </c>
      <c r="BJ53" s="28">
        <f t="shared" si="34"/>
        <v>4.6747422262031371E-6</v>
      </c>
      <c r="BK53" s="28">
        <f t="shared" si="35"/>
        <v>0</v>
      </c>
      <c r="BL53" s="28">
        <f t="shared" si="36"/>
        <v>2.0254192358775554E-3</v>
      </c>
      <c r="BM53" s="28">
        <f t="shared" si="54"/>
        <v>1.0018324355653399E-2</v>
      </c>
      <c r="BO53" s="30">
        <f t="shared" si="87"/>
        <v>13.625370714827426</v>
      </c>
      <c r="BP53" s="30">
        <f t="shared" si="88"/>
        <v>7.3721540213209797</v>
      </c>
      <c r="BQ53" s="30">
        <f t="shared" si="37"/>
        <v>0.91881883543804765</v>
      </c>
      <c r="BR53" s="30">
        <f t="shared" si="38"/>
        <v>6.4530059372827769E-2</v>
      </c>
      <c r="BS53" s="30">
        <f t="shared" si="73"/>
        <v>1.434689013021424</v>
      </c>
      <c r="BT53" s="30">
        <f t="shared" si="74"/>
        <v>2.1768388937332848</v>
      </c>
      <c r="BU53" s="30">
        <f t="shared" si="41"/>
        <v>1.0186914559437019</v>
      </c>
      <c r="BV53" s="30">
        <f t="shared" si="42"/>
        <v>7.1544267051621382E-2</v>
      </c>
      <c r="BW53" s="30">
        <f t="shared" si="75"/>
        <v>0</v>
      </c>
      <c r="BX53" s="30">
        <f t="shared" si="44"/>
        <v>6.0343963642985567</v>
      </c>
      <c r="BY53" s="30">
        <f t="shared" si="55"/>
        <v>32.717033625007872</v>
      </c>
    </row>
    <row r="54" spans="3:77" ht="15" customHeight="1" x14ac:dyDescent="0.25">
      <c r="C54" s="26">
        <v>41</v>
      </c>
      <c r="D54" s="77">
        <f t="shared" si="81"/>
        <v>0.2436027675254118</v>
      </c>
      <c r="E54" s="77">
        <f t="shared" si="82"/>
        <v>0.11699639985733086</v>
      </c>
      <c r="F54" s="78">
        <f t="shared" si="83"/>
        <v>8.4873406935061096E-3</v>
      </c>
      <c r="G54" s="78">
        <f t="shared" si="84"/>
        <v>5.9607898504633443E-4</v>
      </c>
      <c r="H54" s="77">
        <f t="shared" si="76"/>
        <v>0.15484178627046083</v>
      </c>
      <c r="I54" s="77">
        <f t="shared" si="77"/>
        <v>0.13377291320849691</v>
      </c>
      <c r="J54" s="78">
        <f t="shared" si="78"/>
        <v>9.5095729346756502E-3</v>
      </c>
      <c r="K54" s="78">
        <f t="shared" si="79"/>
        <v>6.6787192688784621E-4</v>
      </c>
      <c r="L54" s="77">
        <f t="shared" si="49"/>
        <v>0</v>
      </c>
      <c r="M54" s="77">
        <f t="shared" si="80"/>
        <v>0.33152526859818376</v>
      </c>
      <c r="N54" s="39" t="str">
        <f t="shared" si="64"/>
        <v>OK</v>
      </c>
      <c r="Q54" s="28">
        <f t="shared" si="65"/>
        <v>3.2447021601947385E-3</v>
      </c>
      <c r="R54" s="28">
        <f t="shared" si="66"/>
        <v>1.3072205552847834E-3</v>
      </c>
      <c r="S54" s="28">
        <f t="shared" si="9"/>
        <v>8.181773191467491E-5</v>
      </c>
      <c r="T54" s="28">
        <f t="shared" si="10"/>
        <v>4.6266500276697009E-6</v>
      </c>
      <c r="U54" s="28">
        <f t="shared" si="11"/>
        <v>1.8561937335666327E-3</v>
      </c>
      <c r="V54" s="28">
        <f t="shared" si="12"/>
        <v>1.3452006377097556E-3</v>
      </c>
      <c r="W54" s="28">
        <f t="shared" si="13"/>
        <v>8.2504820459120234E-5</v>
      </c>
      <c r="X54" s="28">
        <f t="shared" si="14"/>
        <v>4.6655036863910739E-6</v>
      </c>
      <c r="Y54" s="28">
        <f t="shared" si="15"/>
        <v>0</v>
      </c>
      <c r="Z54" s="28">
        <f t="shared" si="16"/>
        <v>2.0585881154844103E-3</v>
      </c>
      <c r="AA54" s="28">
        <f t="shared" si="51"/>
        <v>9.9855199083281748E-3</v>
      </c>
      <c r="AC54" s="30">
        <f t="shared" si="85"/>
        <v>13.455895084736055</v>
      </c>
      <c r="AD54" s="30">
        <f t="shared" si="86"/>
        <v>7.2804574008000875</v>
      </c>
      <c r="AE54" s="30">
        <f t="shared" si="17"/>
        <v>0.90739034631031867</v>
      </c>
      <c r="AF54" s="30">
        <f t="shared" si="18"/>
        <v>6.3727419011626985E-2</v>
      </c>
      <c r="AG54" s="30">
        <f t="shared" si="67"/>
        <v>1.4313888845288678</v>
      </c>
      <c r="AH54" s="30">
        <f t="shared" si="68"/>
        <v>2.1718316426902278</v>
      </c>
      <c r="AI54" s="30">
        <f t="shared" si="21"/>
        <v>1.016678249414539</v>
      </c>
      <c r="AJ54" s="30">
        <f t="shared" si="22"/>
        <v>7.1402876462044823E-2</v>
      </c>
      <c r="AK54" s="30">
        <f t="shared" si="69"/>
        <v>0</v>
      </c>
      <c r="AL54" s="30">
        <f t="shared" si="24"/>
        <v>6.1332174690664001</v>
      </c>
      <c r="AM54" s="30">
        <f t="shared" si="52"/>
        <v>32.531989373020167</v>
      </c>
      <c r="AO54" s="26">
        <v>41</v>
      </c>
      <c r="AP54" s="28">
        <f t="shared" si="89"/>
        <v>0.24061000258362775</v>
      </c>
      <c r="AQ54" s="28">
        <f t="shared" si="89"/>
        <v>0.11555904868367703</v>
      </c>
      <c r="AR54" s="28">
        <f t="shared" si="89"/>
        <v>8.3830700567866286E-3</v>
      </c>
      <c r="AS54" s="28">
        <f t="shared" si="89"/>
        <v>5.8875589792748719E-4</v>
      </c>
      <c r="AT54" s="28">
        <f t="shared" si="89"/>
        <v>0.15443901359090287</v>
      </c>
      <c r="AU54" s="28">
        <f t="shared" si="89"/>
        <v>0.13342494464004376</v>
      </c>
      <c r="AV54" s="28">
        <f t="shared" si="89"/>
        <v>9.4877488390077772E-3</v>
      </c>
      <c r="AW54" s="28">
        <f t="shared" si="89"/>
        <v>6.6633918709748828E-4</v>
      </c>
      <c r="AX54" s="28">
        <f t="shared" si="89"/>
        <v>0</v>
      </c>
      <c r="AY54" s="28">
        <f t="shared" si="89"/>
        <v>0.33684107652092932</v>
      </c>
      <c r="AZ54" s="39" t="str">
        <f t="shared" si="70"/>
        <v>OK</v>
      </c>
      <c r="BC54" s="28">
        <f t="shared" si="71"/>
        <v>3.2048395963568755E-3</v>
      </c>
      <c r="BD54" s="28">
        <f t="shared" si="72"/>
        <v>1.2911607876196739E-3</v>
      </c>
      <c r="BE54" s="28">
        <f t="shared" si="29"/>
        <v>8.0812565831473552E-5</v>
      </c>
      <c r="BF54" s="28">
        <f t="shared" si="30"/>
        <v>4.5698096389443565E-6</v>
      </c>
      <c r="BG54" s="28">
        <f t="shared" si="31"/>
        <v>1.8513654237036772E-3</v>
      </c>
      <c r="BH54" s="28">
        <f t="shared" si="32"/>
        <v>1.3417015172304356E-3</v>
      </c>
      <c r="BI54" s="28">
        <f t="shared" si="33"/>
        <v>8.2315475142865822E-5</v>
      </c>
      <c r="BJ54" s="28">
        <f t="shared" si="34"/>
        <v>4.6547965390259854E-6</v>
      </c>
      <c r="BK54" s="28">
        <f t="shared" si="35"/>
        <v>0</v>
      </c>
      <c r="BL54" s="28">
        <f t="shared" si="36"/>
        <v>2.0915963355221568E-3</v>
      </c>
      <c r="BM54" s="28">
        <f t="shared" si="54"/>
        <v>9.9530163075851278E-3</v>
      </c>
      <c r="BO54" s="30">
        <f t="shared" si="87"/>
        <v>13.29058361689437</v>
      </c>
      <c r="BP54" s="30">
        <f t="shared" si="88"/>
        <v>7.1910138452501933</v>
      </c>
      <c r="BQ54" s="30">
        <f t="shared" si="37"/>
        <v>0.89624266500711858</v>
      </c>
      <c r="BR54" s="30">
        <f t="shared" si="38"/>
        <v>6.2944500215647042E-2</v>
      </c>
      <c r="BS54" s="30">
        <f t="shared" si="73"/>
        <v>1.427665572169863</v>
      </c>
      <c r="BT54" s="30">
        <f t="shared" si="74"/>
        <v>2.1661822991160893</v>
      </c>
      <c r="BU54" s="30">
        <f t="shared" si="41"/>
        <v>1.0143450128400802</v>
      </c>
      <c r="BV54" s="30">
        <f t="shared" si="42"/>
        <v>7.1239009670384087E-2</v>
      </c>
      <c r="BW54" s="30">
        <f t="shared" si="75"/>
        <v>0</v>
      </c>
      <c r="BX54" s="30">
        <f t="shared" si="44"/>
        <v>6.2315599156371926</v>
      </c>
      <c r="BY54" s="30">
        <f t="shared" si="55"/>
        <v>32.35177643680094</v>
      </c>
    </row>
    <row r="55" spans="3:77" ht="15" customHeight="1" x14ac:dyDescent="0.25">
      <c r="C55" s="26">
        <v>42</v>
      </c>
      <c r="D55" s="77">
        <f t="shared" si="81"/>
        <v>0.23761723764184367</v>
      </c>
      <c r="E55" s="77">
        <f t="shared" si="82"/>
        <v>0.11412169751002321</v>
      </c>
      <c r="F55" s="78">
        <f t="shared" si="83"/>
        <v>8.2787994200671476E-3</v>
      </c>
      <c r="G55" s="78">
        <f t="shared" si="84"/>
        <v>5.8143281080863985E-4</v>
      </c>
      <c r="H55" s="77">
        <f t="shared" si="76"/>
        <v>0.15403624091134491</v>
      </c>
      <c r="I55" s="77">
        <f t="shared" si="77"/>
        <v>0.13307697607159061</v>
      </c>
      <c r="J55" s="78">
        <f t="shared" si="78"/>
        <v>9.4659247433399023E-3</v>
      </c>
      <c r="K55" s="78">
        <f t="shared" si="79"/>
        <v>6.6480644730713035E-4</v>
      </c>
      <c r="L55" s="77">
        <f t="shared" si="49"/>
        <v>0</v>
      </c>
      <c r="M55" s="77">
        <f t="shared" si="80"/>
        <v>0.34215688444367487</v>
      </c>
      <c r="N55" s="39" t="str">
        <f t="shared" si="64"/>
        <v>OK</v>
      </c>
      <c r="Q55" s="28">
        <f t="shared" si="65"/>
        <v>3.1649770325190125E-3</v>
      </c>
      <c r="R55" s="28">
        <f t="shared" si="66"/>
        <v>1.2751010199545643E-3</v>
      </c>
      <c r="S55" s="28">
        <f t="shared" si="9"/>
        <v>7.9807399748272207E-5</v>
      </c>
      <c r="T55" s="28">
        <f t="shared" si="10"/>
        <v>4.5129692502190113E-6</v>
      </c>
      <c r="U55" s="28">
        <f t="shared" si="11"/>
        <v>1.8465371138407214E-3</v>
      </c>
      <c r="V55" s="28">
        <f t="shared" si="12"/>
        <v>1.3382023967511158E-3</v>
      </c>
      <c r="W55" s="28">
        <f t="shared" si="13"/>
        <v>8.2126129826611409E-5</v>
      </c>
      <c r="X55" s="28">
        <f t="shared" si="14"/>
        <v>4.6440893916608986E-6</v>
      </c>
      <c r="Y55" s="28">
        <f t="shared" si="15"/>
        <v>0</v>
      </c>
      <c r="Z55" s="28">
        <f t="shared" si="16"/>
        <v>2.1246045555599032E-3</v>
      </c>
      <c r="AA55" s="28">
        <f t="shared" si="51"/>
        <v>9.9205127068420808E-3</v>
      </c>
      <c r="AC55" s="30">
        <f t="shared" si="85"/>
        <v>13.125272149052684</v>
      </c>
      <c r="AD55" s="30">
        <f t="shared" si="86"/>
        <v>7.1015702897003008</v>
      </c>
      <c r="AE55" s="30">
        <f t="shared" si="17"/>
        <v>0.88509498370391848</v>
      </c>
      <c r="AF55" s="30">
        <f t="shared" si="18"/>
        <v>6.2161581419667079E-2</v>
      </c>
      <c r="AG55" s="30">
        <f t="shared" si="67"/>
        <v>1.4239422598108582</v>
      </c>
      <c r="AH55" s="30">
        <f t="shared" si="68"/>
        <v>2.1605329555419512</v>
      </c>
      <c r="AI55" s="30">
        <f t="shared" si="21"/>
        <v>1.0120117762656213</v>
      </c>
      <c r="AJ55" s="30">
        <f t="shared" si="22"/>
        <v>7.1075142878723338E-2</v>
      </c>
      <c r="AK55" s="30">
        <f t="shared" si="69"/>
        <v>0</v>
      </c>
      <c r="AL55" s="30">
        <f t="shared" si="24"/>
        <v>6.3299023622079851</v>
      </c>
      <c r="AM55" s="30">
        <f t="shared" si="52"/>
        <v>32.171563500581712</v>
      </c>
      <c r="AO55" s="26">
        <v>42</v>
      </c>
      <c r="AP55" s="28">
        <f t="shared" si="89"/>
        <v>0.23469800751321263</v>
      </c>
      <c r="AQ55" s="28">
        <f t="shared" si="89"/>
        <v>0.11271966329311205</v>
      </c>
      <c r="AR55" s="28">
        <f t="shared" si="89"/>
        <v>8.1770908027303003E-3</v>
      </c>
      <c r="AS55" s="28">
        <f t="shared" si="89"/>
        <v>5.7428965824979404E-4</v>
      </c>
      <c r="AT55" s="28">
        <f t="shared" si="89"/>
        <v>0.15359072951739144</v>
      </c>
      <c r="AU55" s="28">
        <f t="shared" si="89"/>
        <v>0.13269208412173519</v>
      </c>
      <c r="AV55" s="28">
        <f t="shared" si="89"/>
        <v>9.4413020884015937E-3</v>
      </c>
      <c r="AW55" s="28">
        <f t="shared" si="89"/>
        <v>6.6307716039680237E-4</v>
      </c>
      <c r="AX55" s="28">
        <f t="shared" si="89"/>
        <v>0</v>
      </c>
      <c r="AY55" s="28">
        <f t="shared" si="89"/>
        <v>0.34744375584477027</v>
      </c>
      <c r="AZ55" s="39" t="str">
        <f t="shared" si="70"/>
        <v>OK</v>
      </c>
      <c r="BC55" s="28">
        <f t="shared" si="71"/>
        <v>3.1260939262197926E-3</v>
      </c>
      <c r="BD55" s="28">
        <f t="shared" si="72"/>
        <v>1.2594358546179061E-3</v>
      </c>
      <c r="BE55" s="28">
        <f t="shared" si="29"/>
        <v>7.8826931461775177E-5</v>
      </c>
      <c r="BF55" s="28">
        <f t="shared" si="30"/>
        <v>4.4575254788177031E-6</v>
      </c>
      <c r="BG55" s="28">
        <f t="shared" si="31"/>
        <v>1.841196465960023E-3</v>
      </c>
      <c r="BH55" s="28">
        <f t="shared" si="32"/>
        <v>1.3343319802073131E-3</v>
      </c>
      <c r="BI55" s="28">
        <f t="shared" si="33"/>
        <v>8.1912504279085026E-5</v>
      </c>
      <c r="BJ55" s="28">
        <f t="shared" si="34"/>
        <v>4.6320092395686276E-6</v>
      </c>
      <c r="BK55" s="28">
        <f t="shared" si="35"/>
        <v>0</v>
      </c>
      <c r="BL55" s="28">
        <f t="shared" si="36"/>
        <v>2.1574330958410381E-3</v>
      </c>
      <c r="BM55" s="28">
        <f t="shared" si="54"/>
        <v>9.8883202933053201E-3</v>
      </c>
      <c r="BO55" s="30">
        <f t="shared" si="87"/>
        <v>12.964022526406414</v>
      </c>
      <c r="BP55" s="30">
        <f t="shared" si="88"/>
        <v>7.014324439373854</v>
      </c>
      <c r="BQ55" s="30">
        <f t="shared" si="37"/>
        <v>0.87422121053505786</v>
      </c>
      <c r="BR55" s="30">
        <f t="shared" si="38"/>
        <v>6.1397899613058582E-2</v>
      </c>
      <c r="BS55" s="30">
        <f t="shared" si="73"/>
        <v>1.4198238621057189</v>
      </c>
      <c r="BT55" s="30">
        <f t="shared" si="74"/>
        <v>2.1542841530328074</v>
      </c>
      <c r="BU55" s="30">
        <f t="shared" si="41"/>
        <v>1.009379342833481</v>
      </c>
      <c r="BV55" s="30">
        <f t="shared" si="42"/>
        <v>7.0890263031772816E-2</v>
      </c>
      <c r="BW55" s="30">
        <f t="shared" si="75"/>
        <v>0</v>
      </c>
      <c r="BX55" s="30">
        <f t="shared" si="44"/>
        <v>6.4277094831282504</v>
      </c>
      <c r="BY55" s="30">
        <f t="shared" si="55"/>
        <v>31.996053180060418</v>
      </c>
    </row>
    <row r="56" spans="3:77" ht="15" customHeight="1" x14ac:dyDescent="0.25">
      <c r="C56" s="26">
        <v>43</v>
      </c>
      <c r="D56" s="77">
        <f t="shared" si="81"/>
        <v>0.23177877738458161</v>
      </c>
      <c r="E56" s="77">
        <f t="shared" si="82"/>
        <v>0.11131762907620088</v>
      </c>
      <c r="F56" s="78">
        <f t="shared" si="83"/>
        <v>8.0753821853934513E-3</v>
      </c>
      <c r="G56" s="78">
        <f t="shared" si="84"/>
        <v>5.6714650569094824E-4</v>
      </c>
      <c r="H56" s="77">
        <f t="shared" si="76"/>
        <v>0.15314521812343798</v>
      </c>
      <c r="I56" s="77">
        <f t="shared" si="77"/>
        <v>0.13230719217187978</v>
      </c>
      <c r="J56" s="78">
        <f t="shared" si="78"/>
        <v>9.4166794334632833E-3</v>
      </c>
      <c r="K56" s="78">
        <f t="shared" si="79"/>
        <v>6.6134787348647451E-4</v>
      </c>
      <c r="L56" s="77">
        <f t="shared" si="49"/>
        <v>0</v>
      </c>
      <c r="M56" s="77">
        <f t="shared" si="80"/>
        <v>0.35273062724586568</v>
      </c>
      <c r="N56" s="39" t="str">
        <f t="shared" si="64"/>
        <v>OK</v>
      </c>
      <c r="Q56" s="28">
        <f t="shared" si="65"/>
        <v>3.0872108199205732E-3</v>
      </c>
      <c r="R56" s="28">
        <f t="shared" si="66"/>
        <v>1.2437706892812477E-3</v>
      </c>
      <c r="S56" s="28">
        <f t="shared" si="9"/>
        <v>7.7846463175278133E-5</v>
      </c>
      <c r="T56" s="28">
        <f t="shared" si="10"/>
        <v>4.402081707416395E-6</v>
      </c>
      <c r="U56" s="28">
        <f t="shared" si="11"/>
        <v>1.8358558180793241E-3</v>
      </c>
      <c r="V56" s="28">
        <f t="shared" si="12"/>
        <v>1.3304615636635102E-3</v>
      </c>
      <c r="W56" s="28">
        <f t="shared" si="13"/>
        <v>8.1698878731558644E-5</v>
      </c>
      <c r="X56" s="28">
        <f t="shared" si="14"/>
        <v>4.6199290874763584E-6</v>
      </c>
      <c r="Y56" s="28">
        <f t="shared" si="15"/>
        <v>0</v>
      </c>
      <c r="Z56" s="28">
        <f t="shared" si="16"/>
        <v>2.1902616361221725E-3</v>
      </c>
      <c r="AA56" s="28">
        <f t="shared" si="51"/>
        <v>9.8561278797685559E-3</v>
      </c>
      <c r="AC56" s="30">
        <f t="shared" si="85"/>
        <v>12.802772903760145</v>
      </c>
      <c r="AD56" s="30">
        <f t="shared" si="86"/>
        <v>6.9270785890474071</v>
      </c>
      <c r="AE56" s="30">
        <f t="shared" si="17"/>
        <v>0.86334743736619701</v>
      </c>
      <c r="AF56" s="30">
        <f t="shared" si="18"/>
        <v>6.0634217806450091E-2</v>
      </c>
      <c r="AG56" s="30">
        <f t="shared" si="67"/>
        <v>1.4157054644005795</v>
      </c>
      <c r="AH56" s="30">
        <f t="shared" si="68"/>
        <v>2.1480353505236636</v>
      </c>
      <c r="AI56" s="30">
        <f t="shared" si="21"/>
        <v>1.0067469094013402</v>
      </c>
      <c r="AJ56" s="30">
        <f t="shared" si="22"/>
        <v>7.0705383184822293E-2</v>
      </c>
      <c r="AK56" s="30">
        <f t="shared" si="69"/>
        <v>0</v>
      </c>
      <c r="AL56" s="30">
        <f t="shared" si="24"/>
        <v>6.5255166040485149</v>
      </c>
      <c r="AM56" s="30">
        <f t="shared" si="52"/>
        <v>31.82054285953912</v>
      </c>
      <c r="AO56" s="26">
        <v>43</v>
      </c>
      <c r="AP56" s="28">
        <f t="shared" si="89"/>
        <v>0.22893127525538765</v>
      </c>
      <c r="AQ56" s="28">
        <f t="shared" si="89"/>
        <v>0.10995004404797651</v>
      </c>
      <c r="AR56" s="28">
        <f t="shared" si="89"/>
        <v>7.9761726364155974E-3</v>
      </c>
      <c r="AS56" s="28">
        <f t="shared" si="89"/>
        <v>5.6017886654493513E-4</v>
      </c>
      <c r="AT56" s="28">
        <f t="shared" si="89"/>
        <v>0.15265986570194459</v>
      </c>
      <c r="AU56" s="28">
        <f t="shared" si="89"/>
        <v>0.13188788024762593</v>
      </c>
      <c r="AV56" s="28">
        <f t="shared" si="89"/>
        <v>9.3894440377148905E-3</v>
      </c>
      <c r="AW56" s="28">
        <f t="shared" si="89"/>
        <v>6.5943508977231793E-4</v>
      </c>
      <c r="AX56" s="28">
        <f t="shared" si="89"/>
        <v>0</v>
      </c>
      <c r="AY56" s="28">
        <f t="shared" si="89"/>
        <v>0.35798570411661768</v>
      </c>
      <c r="AZ56" s="39" t="str">
        <f t="shared" si="70"/>
        <v>OK</v>
      </c>
      <c r="BC56" s="28">
        <f t="shared" si="71"/>
        <v>3.0492831050443828E-3</v>
      </c>
      <c r="BD56" s="28">
        <f t="shared" si="72"/>
        <v>1.2284904305538457E-3</v>
      </c>
      <c r="BE56" s="28">
        <f t="shared" si="29"/>
        <v>7.6890085839341051E-5</v>
      </c>
      <c r="BF56" s="28">
        <f t="shared" si="30"/>
        <v>4.3480002372481616E-6</v>
      </c>
      <c r="BG56" s="28">
        <f t="shared" si="31"/>
        <v>1.8300375687226947E-3</v>
      </c>
      <c r="BH56" s="28">
        <f t="shared" si="32"/>
        <v>1.3262450249459418E-3</v>
      </c>
      <c r="BI56" s="28">
        <f t="shared" si="33"/>
        <v>8.1462585109143645E-5</v>
      </c>
      <c r="BJ56" s="28">
        <f t="shared" si="34"/>
        <v>4.6065670952883485E-6</v>
      </c>
      <c r="BK56" s="28">
        <f t="shared" si="35"/>
        <v>0</v>
      </c>
      <c r="BL56" s="28">
        <f t="shared" si="36"/>
        <v>2.222892749997232E-3</v>
      </c>
      <c r="BM56" s="28">
        <f t="shared" si="54"/>
        <v>9.8242561175451177E-3</v>
      </c>
      <c r="BO56" s="30">
        <f t="shared" si="87"/>
        <v>12.645485323273197</v>
      </c>
      <c r="BP56" s="30">
        <f t="shared" si="88"/>
        <v>6.8419764444335467</v>
      </c>
      <c r="BQ56" s="30">
        <f t="shared" si="37"/>
        <v>0.85274084217281887</v>
      </c>
      <c r="BR56" s="30">
        <f t="shared" si="38"/>
        <v>5.9889300319809831E-2</v>
      </c>
      <c r="BS56" s="30">
        <f t="shared" si="73"/>
        <v>1.4112187681544426</v>
      </c>
      <c r="BT56" s="30">
        <f t="shared" si="74"/>
        <v>2.141227732423634</v>
      </c>
      <c r="BU56" s="30">
        <f t="shared" si="41"/>
        <v>1.003835145154744</v>
      </c>
      <c r="BV56" s="30">
        <f t="shared" si="42"/>
        <v>7.0500885505339103E-2</v>
      </c>
      <c r="BW56" s="30">
        <f t="shared" si="75"/>
        <v>0</v>
      </c>
      <c r="BX56" s="30">
        <f t="shared" si="44"/>
        <v>6.6227355261574274</v>
      </c>
      <c r="BY56" s="30">
        <f t="shared" si="55"/>
        <v>31.649609967594959</v>
      </c>
    </row>
    <row r="57" spans="3:77" ht="15" customHeight="1" x14ac:dyDescent="0.25">
      <c r="C57" s="26">
        <v>44</v>
      </c>
      <c r="D57" s="77">
        <f t="shared" si="81"/>
        <v>0.22608377312619368</v>
      </c>
      <c r="E57" s="77">
        <f t="shared" si="82"/>
        <v>0.10858245901975212</v>
      </c>
      <c r="F57" s="78">
        <f t="shared" si="83"/>
        <v>7.8769630874377435E-3</v>
      </c>
      <c r="G57" s="78">
        <f t="shared" si="84"/>
        <v>5.5321122739892192E-4</v>
      </c>
      <c r="H57" s="77">
        <f t="shared" si="76"/>
        <v>0.1521745132804512</v>
      </c>
      <c r="I57" s="77">
        <f t="shared" si="77"/>
        <v>0.13146856832337209</v>
      </c>
      <c r="J57" s="78">
        <f t="shared" si="78"/>
        <v>9.3622086419664994E-3</v>
      </c>
      <c r="K57" s="78">
        <f t="shared" si="79"/>
        <v>6.5752230605816146E-4</v>
      </c>
      <c r="L57" s="77">
        <f t="shared" si="49"/>
        <v>0</v>
      </c>
      <c r="M57" s="77">
        <f t="shared" si="80"/>
        <v>0.36324078098736967</v>
      </c>
      <c r="N57" s="39" t="str">
        <f t="shared" si="64"/>
        <v>OK</v>
      </c>
      <c r="Q57" s="28">
        <f t="shared" si="65"/>
        <v>3.0113553901681919E-3</v>
      </c>
      <c r="R57" s="28">
        <f t="shared" si="66"/>
        <v>1.2132101718264432E-3</v>
      </c>
      <c r="S57" s="28">
        <f t="shared" si="9"/>
        <v>7.5933708503403955E-5</v>
      </c>
      <c r="T57" s="28">
        <f t="shared" si="10"/>
        <v>4.2939187670799274E-6</v>
      </c>
      <c r="U57" s="28">
        <f t="shared" si="11"/>
        <v>1.8242193193660657E-3</v>
      </c>
      <c r="V57" s="28">
        <f t="shared" si="12"/>
        <v>1.3220284862283729E-3</v>
      </c>
      <c r="W57" s="28">
        <f t="shared" si="13"/>
        <v>8.1226291486728646E-5</v>
      </c>
      <c r="X57" s="28">
        <f t="shared" si="14"/>
        <v>4.5932051031003394E-6</v>
      </c>
      <c r="Y57" s="28">
        <f t="shared" si="15"/>
        <v>0</v>
      </c>
      <c r="Z57" s="28">
        <f t="shared" si="16"/>
        <v>2.2555238638722916E-3</v>
      </c>
      <c r="AA57" s="28">
        <f t="shared" si="51"/>
        <v>9.7923843553216778E-3</v>
      </c>
      <c r="AC57" s="30">
        <f t="shared" si="85"/>
        <v>12.488197742786248</v>
      </c>
      <c r="AD57" s="30">
        <f t="shared" si="86"/>
        <v>6.7568742998196862</v>
      </c>
      <c r="AE57" s="30">
        <f t="shared" si="17"/>
        <v>0.84213424697944061</v>
      </c>
      <c r="AF57" s="30">
        <f t="shared" si="18"/>
        <v>5.9144382833169563E-2</v>
      </c>
      <c r="AG57" s="30">
        <f t="shared" si="67"/>
        <v>1.4067320719083058</v>
      </c>
      <c r="AH57" s="30">
        <f t="shared" si="68"/>
        <v>2.1344201143236048</v>
      </c>
      <c r="AI57" s="30">
        <f t="shared" si="21"/>
        <v>1.0009233809081479</v>
      </c>
      <c r="AJ57" s="30">
        <f t="shared" si="22"/>
        <v>7.0296387825855927E-2</v>
      </c>
      <c r="AK57" s="30">
        <f t="shared" si="69"/>
        <v>0</v>
      </c>
      <c r="AL57" s="30">
        <f t="shared" si="24"/>
        <v>6.7199544482663391</v>
      </c>
      <c r="AM57" s="30">
        <f t="shared" si="52"/>
        <v>31.478677075650797</v>
      </c>
      <c r="AO57" s="26">
        <v>44</v>
      </c>
      <c r="AP57" s="28">
        <f t="shared" si="89"/>
        <v>0.22330623657769061</v>
      </c>
      <c r="AQ57" s="28">
        <f t="shared" si="89"/>
        <v>0.10724847673396745</v>
      </c>
      <c r="AR57" s="28">
        <f t="shared" si="89"/>
        <v>7.7801912025561339E-3</v>
      </c>
      <c r="AS57" s="28">
        <f t="shared" si="89"/>
        <v>5.4641478914996765E-4</v>
      </c>
      <c r="AT57" s="28">
        <f t="shared" si="89"/>
        <v>0.15165208146798709</v>
      </c>
      <c r="AU57" s="28">
        <f t="shared" si="89"/>
        <v>0.1310172222934054</v>
      </c>
      <c r="AV57" s="28">
        <f t="shared" si="89"/>
        <v>9.3325376493584092E-3</v>
      </c>
      <c r="AW57" s="28">
        <f t="shared" si="89"/>
        <v>6.5543846663214671E-4</v>
      </c>
      <c r="AX57" s="28">
        <f t="shared" si="89"/>
        <v>0</v>
      </c>
      <c r="AY57" s="28">
        <f t="shared" si="89"/>
        <v>0.36846140081925294</v>
      </c>
      <c r="AZ57" s="39" t="str">
        <f t="shared" si="70"/>
        <v>OK</v>
      </c>
      <c r="BC57" s="28">
        <f t="shared" si="71"/>
        <v>2.9743595919246124E-3</v>
      </c>
      <c r="BD57" s="28">
        <f t="shared" si="72"/>
        <v>1.1983053622212762E-3</v>
      </c>
      <c r="BE57" s="28">
        <f t="shared" si="29"/>
        <v>7.5000830182615042E-5</v>
      </c>
      <c r="BF57" s="28">
        <f t="shared" si="30"/>
        <v>4.2411661252297289E-6</v>
      </c>
      <c r="BG57" s="28">
        <f t="shared" si="31"/>
        <v>1.8179565741480665E-3</v>
      </c>
      <c r="BH57" s="28">
        <f t="shared" si="32"/>
        <v>1.3174898172798044E-3</v>
      </c>
      <c r="BI57" s="28">
        <f t="shared" si="33"/>
        <v>8.09688666859736E-5</v>
      </c>
      <c r="BJ57" s="28">
        <f t="shared" si="34"/>
        <v>4.5786481796356534E-6</v>
      </c>
      <c r="BK57" s="28">
        <f t="shared" si="35"/>
        <v>0</v>
      </c>
      <c r="BL57" s="28">
        <f t="shared" si="36"/>
        <v>2.2879410186394684E-3</v>
      </c>
      <c r="BM57" s="28">
        <f t="shared" si="54"/>
        <v>9.7608418753866825E-3</v>
      </c>
      <c r="BO57" s="30">
        <f t="shared" si="87"/>
        <v>12.334774853669119</v>
      </c>
      <c r="BP57" s="30">
        <f t="shared" si="88"/>
        <v>6.6738631882220618</v>
      </c>
      <c r="BQ57" s="30">
        <f t="shared" si="37"/>
        <v>0.83178826496848968</v>
      </c>
      <c r="BR57" s="30">
        <f t="shared" si="38"/>
        <v>5.8417768610988768E-2</v>
      </c>
      <c r="BS57" s="30">
        <f t="shared" si="73"/>
        <v>1.4019026062498612</v>
      </c>
      <c r="BT57" s="30">
        <f t="shared" si="74"/>
        <v>2.1270924157172622</v>
      </c>
      <c r="BU57" s="30">
        <f t="shared" si="41"/>
        <v>0.99775122448951536</v>
      </c>
      <c r="BV57" s="30">
        <f t="shared" si="42"/>
        <v>7.0073602403812787E-2</v>
      </c>
      <c r="BW57" s="30">
        <f t="shared" si="75"/>
        <v>0</v>
      </c>
      <c r="BX57" s="30">
        <f t="shared" si="44"/>
        <v>6.8165359151561793</v>
      </c>
      <c r="BY57" s="30">
        <f t="shared" si="55"/>
        <v>31.312199839487295</v>
      </c>
    </row>
    <row r="58" spans="3:77" ht="15" customHeight="1" x14ac:dyDescent="0.25">
      <c r="C58" s="26">
        <v>45</v>
      </c>
      <c r="D58" s="77">
        <f t="shared" si="81"/>
        <v>0.22052870002918751</v>
      </c>
      <c r="E58" s="77">
        <f t="shared" si="82"/>
        <v>0.10591449444818279</v>
      </c>
      <c r="F58" s="78">
        <f t="shared" si="83"/>
        <v>7.6834193176745233E-3</v>
      </c>
      <c r="G58" s="78">
        <f t="shared" si="84"/>
        <v>5.3961835090101328E-4</v>
      </c>
      <c r="H58" s="77">
        <f t="shared" si="76"/>
        <v>0.15112964965552295</v>
      </c>
      <c r="I58" s="77">
        <f t="shared" si="77"/>
        <v>0.13056587626343874</v>
      </c>
      <c r="J58" s="78">
        <f t="shared" si="78"/>
        <v>9.302866656750319E-3</v>
      </c>
      <c r="K58" s="78">
        <f t="shared" si="79"/>
        <v>6.5335462720613195E-4</v>
      </c>
      <c r="L58" s="77">
        <f t="shared" si="49"/>
        <v>0</v>
      </c>
      <c r="M58" s="77">
        <f t="shared" si="80"/>
        <v>0.37368202065113615</v>
      </c>
      <c r="N58" s="39" t="str">
        <f t="shared" si="64"/>
        <v>OK</v>
      </c>
      <c r="Q58" s="28">
        <f t="shared" si="65"/>
        <v>2.9373637936810325E-3</v>
      </c>
      <c r="R58" s="28">
        <f t="shared" si="66"/>
        <v>1.1834005526161094E-3</v>
      </c>
      <c r="S58" s="28">
        <f t="shared" si="9"/>
        <v>7.4067951861826129E-5</v>
      </c>
      <c r="T58" s="28">
        <f t="shared" si="10"/>
        <v>4.1884134833795278E-6</v>
      </c>
      <c r="U58" s="28">
        <f t="shared" si="11"/>
        <v>1.8116938289300675E-3</v>
      </c>
      <c r="V58" s="28">
        <f t="shared" si="12"/>
        <v>1.3129511483312363E-3</v>
      </c>
      <c r="W58" s="28">
        <f t="shared" si="13"/>
        <v>8.0711441885218582E-5</v>
      </c>
      <c r="X58" s="28">
        <f t="shared" si="14"/>
        <v>4.5640912561709674E-6</v>
      </c>
      <c r="Y58" s="28">
        <f t="shared" si="15"/>
        <v>0</v>
      </c>
      <c r="Z58" s="28">
        <f t="shared" si="16"/>
        <v>2.3203581734066443E-3</v>
      </c>
      <c r="AA58" s="28">
        <f t="shared" si="51"/>
        <v>9.7292993954516856E-3</v>
      </c>
      <c r="AC58" s="30">
        <f t="shared" si="85"/>
        <v>12.181351964551988</v>
      </c>
      <c r="AD58" s="30">
        <f t="shared" si="86"/>
        <v>6.5908520766244374</v>
      </c>
      <c r="AE58" s="30">
        <f t="shared" si="17"/>
        <v>0.82144228295753863</v>
      </c>
      <c r="AF58" s="30">
        <f t="shared" si="18"/>
        <v>5.7691154388807973E-2</v>
      </c>
      <c r="AG58" s="30">
        <f t="shared" si="67"/>
        <v>1.3970731405914163</v>
      </c>
      <c r="AH58" s="30">
        <f t="shared" si="68"/>
        <v>2.1197647171109204</v>
      </c>
      <c r="AI58" s="30">
        <f t="shared" si="21"/>
        <v>0.99457906807088292</v>
      </c>
      <c r="AJ58" s="30">
        <f t="shared" si="22"/>
        <v>6.9850816981769648E-2</v>
      </c>
      <c r="AK58" s="30">
        <f t="shared" si="69"/>
        <v>0</v>
      </c>
      <c r="AL58" s="30">
        <f t="shared" si="24"/>
        <v>6.9131173820460186</v>
      </c>
      <c r="AM58" s="30">
        <f t="shared" si="52"/>
        <v>31.145722603323783</v>
      </c>
      <c r="AO58" s="26">
        <v>45</v>
      </c>
      <c r="AP58" s="28">
        <f t="shared" si="89"/>
        <v>0.21781940994677612</v>
      </c>
      <c r="AQ58" s="28">
        <f t="shared" si="89"/>
        <v>0.10461328925650434</v>
      </c>
      <c r="AR58" s="28">
        <f t="shared" si="89"/>
        <v>7.5890252013820474E-3</v>
      </c>
      <c r="AS58" s="28">
        <f t="shared" si="89"/>
        <v>5.3298890699557237E-4</v>
      </c>
      <c r="AT58" s="28">
        <f t="shared" si="89"/>
        <v>0.15057276965761546</v>
      </c>
      <c r="AU58" s="28">
        <f t="shared" si="89"/>
        <v>0.13008476931277682</v>
      </c>
      <c r="AV58" s="28">
        <f t="shared" si="89"/>
        <v>9.2709288940867312E-3</v>
      </c>
      <c r="AW58" s="28">
        <f t="shared" si="89"/>
        <v>6.5111158903426636E-4</v>
      </c>
      <c r="AX58" s="28">
        <f t="shared" si="89"/>
        <v>0</v>
      </c>
      <c r="AY58" s="28">
        <f t="shared" si="89"/>
        <v>0.37886570723482876</v>
      </c>
      <c r="AZ58" s="39" t="str">
        <f t="shared" si="70"/>
        <v>OK</v>
      </c>
      <c r="BC58" s="28">
        <f t="shared" si="71"/>
        <v>2.9012770140754707E-3</v>
      </c>
      <c r="BD58" s="28">
        <f t="shared" si="72"/>
        <v>1.1688619670247615E-3</v>
      </c>
      <c r="BE58" s="28">
        <f t="shared" si="29"/>
        <v>7.3157995165136716E-5</v>
      </c>
      <c r="BF58" s="28">
        <f t="shared" si="30"/>
        <v>4.136957019390685E-6</v>
      </c>
      <c r="BG58" s="28">
        <f t="shared" si="31"/>
        <v>1.8050181298997104E-3</v>
      </c>
      <c r="BH58" s="28">
        <f t="shared" si="32"/>
        <v>1.3081132079641284E-3</v>
      </c>
      <c r="BI58" s="28">
        <f t="shared" si="33"/>
        <v>8.0434350643316733E-5</v>
      </c>
      <c r="BJ58" s="28">
        <f t="shared" si="34"/>
        <v>4.5484222297629865E-6</v>
      </c>
      <c r="BK58" s="28">
        <f t="shared" si="35"/>
        <v>0</v>
      </c>
      <c r="BL58" s="28">
        <f t="shared" si="36"/>
        <v>2.3525459931788961E-3</v>
      </c>
      <c r="BM58" s="28">
        <f t="shared" si="54"/>
        <v>9.6980940372005733E-3</v>
      </c>
      <c r="BO58" s="30">
        <f t="shared" si="87"/>
        <v>12.03169880800794</v>
      </c>
      <c r="BP58" s="30">
        <f t="shared" si="88"/>
        <v>6.5098806195602288</v>
      </c>
      <c r="BQ58" s="30">
        <f t="shared" si="37"/>
        <v>0.81135051063858121</v>
      </c>
      <c r="BR58" s="30">
        <f t="shared" si="38"/>
        <v>5.6982393704108993E-2</v>
      </c>
      <c r="BS58" s="30">
        <f t="shared" si="73"/>
        <v>1.391925228918343</v>
      </c>
      <c r="BT58" s="30">
        <f t="shared" si="74"/>
        <v>2.1119538436395682</v>
      </c>
      <c r="BU58" s="30">
        <f t="shared" si="41"/>
        <v>0.9911645689279579</v>
      </c>
      <c r="BV58" s="30">
        <f t="shared" si="42"/>
        <v>6.9611011457630198E-2</v>
      </c>
      <c r="BW58" s="30">
        <f t="shared" si="75"/>
        <v>0</v>
      </c>
      <c r="BX58" s="30">
        <f t="shared" si="44"/>
        <v>7.0090155838443318</v>
      </c>
      <c r="BY58" s="30">
        <f t="shared" si="55"/>
        <v>30.98358256869869</v>
      </c>
    </row>
    <row r="59" spans="3:77" ht="15" customHeight="1" x14ac:dyDescent="0.25">
      <c r="C59" s="26">
        <v>46</v>
      </c>
      <c r="D59" s="77">
        <f t="shared" si="81"/>
        <v>0.21511011986436473</v>
      </c>
      <c r="E59" s="77">
        <f t="shared" si="82"/>
        <v>0.10331208406482591</v>
      </c>
      <c r="F59" s="78">
        <f t="shared" si="83"/>
        <v>7.4946310850895707E-3</v>
      </c>
      <c r="G59" s="78">
        <f t="shared" si="84"/>
        <v>5.2635946309013146E-4</v>
      </c>
      <c r="H59" s="77">
        <f t="shared" si="76"/>
        <v>0.15001588965970797</v>
      </c>
      <c r="I59" s="77">
        <f t="shared" si="77"/>
        <v>0.1296036623621149</v>
      </c>
      <c r="J59" s="78">
        <f t="shared" si="78"/>
        <v>9.2389911314231434E-3</v>
      </c>
      <c r="K59" s="78">
        <f t="shared" si="79"/>
        <v>6.4886855086240076E-4</v>
      </c>
      <c r="L59" s="77">
        <f t="shared" si="49"/>
        <v>0</v>
      </c>
      <c r="M59" s="77">
        <f t="shared" si="80"/>
        <v>0.38404939381852138</v>
      </c>
      <c r="N59" s="39" t="str">
        <f t="shared" si="64"/>
        <v>OK</v>
      </c>
      <c r="Q59" s="28">
        <f t="shared" si="65"/>
        <v>2.8651902344699093E-3</v>
      </c>
      <c r="R59" s="28">
        <f t="shared" si="66"/>
        <v>1.154323381433414E-3</v>
      </c>
      <c r="S59" s="28">
        <f t="shared" si="9"/>
        <v>7.2248038468447303E-5</v>
      </c>
      <c r="T59" s="28">
        <f t="shared" si="10"/>
        <v>4.0855005554018414E-6</v>
      </c>
      <c r="U59" s="28">
        <f t="shared" si="11"/>
        <v>1.7983424308693531E-3</v>
      </c>
      <c r="V59" s="28">
        <f t="shared" si="12"/>
        <v>1.3032752675970205E-3</v>
      </c>
      <c r="W59" s="28">
        <f t="shared" si="13"/>
        <v>8.0157259401414911E-5</v>
      </c>
      <c r="X59" s="28">
        <f t="shared" si="14"/>
        <v>4.5327532033550049E-6</v>
      </c>
      <c r="Y59" s="28">
        <f t="shared" si="15"/>
        <v>0</v>
      </c>
      <c r="Z59" s="28">
        <f t="shared" si="16"/>
        <v>2.3847338129511474E-3</v>
      </c>
      <c r="AA59" s="28">
        <f t="shared" si="51"/>
        <v>9.6668886789494646E-3</v>
      </c>
      <c r="AC59" s="30">
        <f t="shared" si="85"/>
        <v>11.882045651463894</v>
      </c>
      <c r="AD59" s="30">
        <f t="shared" si="86"/>
        <v>6.4289091624960211</v>
      </c>
      <c r="AE59" s="30">
        <f t="shared" si="17"/>
        <v>0.80125873831962358</v>
      </c>
      <c r="AF59" s="30">
        <f t="shared" si="18"/>
        <v>5.6273633019410019E-2</v>
      </c>
      <c r="AG59" s="30">
        <f t="shared" si="67"/>
        <v>1.3867773172452695</v>
      </c>
      <c r="AH59" s="30">
        <f t="shared" si="68"/>
        <v>2.1041429701682159</v>
      </c>
      <c r="AI59" s="30">
        <f t="shared" si="21"/>
        <v>0.98775006978503277</v>
      </c>
      <c r="AJ59" s="30">
        <f t="shared" si="22"/>
        <v>6.9371205933490734E-2</v>
      </c>
      <c r="AK59" s="30">
        <f t="shared" si="69"/>
        <v>0</v>
      </c>
      <c r="AL59" s="30">
        <f t="shared" si="24"/>
        <v>7.1049137856426459</v>
      </c>
      <c r="AM59" s="30">
        <f t="shared" si="52"/>
        <v>30.821442534073604</v>
      </c>
      <c r="AO59" s="26">
        <v>46</v>
      </c>
      <c r="AP59" s="28">
        <f t="shared" si="89"/>
        <v>0.21246739937357276</v>
      </c>
      <c r="AQ59" s="28">
        <f t="shared" si="89"/>
        <v>0.10204285060581109</v>
      </c>
      <c r="AR59" s="28">
        <f t="shared" si="89"/>
        <v>7.4025563135633344E-3</v>
      </c>
      <c r="AS59" s="28">
        <f t="shared" si="89"/>
        <v>5.198929103333033E-4</v>
      </c>
      <c r="AT59" s="28">
        <f t="shared" si="89"/>
        <v>0.14942706765211416</v>
      </c>
      <c r="AU59" s="28">
        <f t="shared" si="89"/>
        <v>0.12909495965844348</v>
      </c>
      <c r="AV59" s="28">
        <f t="shared" si="89"/>
        <v>9.2049474518826856E-3</v>
      </c>
      <c r="AW59" s="28">
        <f t="shared" si="89"/>
        <v>6.4647761091070951E-4</v>
      </c>
      <c r="AX59" s="28">
        <f t="shared" si="89"/>
        <v>0</v>
      </c>
      <c r="AY59" s="28">
        <f t="shared" si="89"/>
        <v>0.38919384842336868</v>
      </c>
      <c r="AZ59" s="39" t="str">
        <f t="shared" si="70"/>
        <v>OK</v>
      </c>
      <c r="BC59" s="28">
        <f t="shared" si="71"/>
        <v>2.8299901381312288E-3</v>
      </c>
      <c r="BD59" s="28">
        <f t="shared" si="72"/>
        <v>1.1401420214163312E-3</v>
      </c>
      <c r="BE59" s="28">
        <f t="shared" si="29"/>
        <v>7.1360440191804239E-5</v>
      </c>
      <c r="BF59" s="28">
        <f t="shared" si="30"/>
        <v>4.0353084210675281E-6</v>
      </c>
      <c r="BG59" s="28">
        <f t="shared" si="31"/>
        <v>1.7912838212588138E-3</v>
      </c>
      <c r="BH59" s="28">
        <f t="shared" si="32"/>
        <v>1.2981598284175137E-3</v>
      </c>
      <c r="BI59" s="28">
        <f t="shared" si="33"/>
        <v>7.9861897276580537E-5</v>
      </c>
      <c r="BJ59" s="28">
        <f t="shared" si="34"/>
        <v>4.5160509903865174E-6</v>
      </c>
      <c r="BK59" s="28">
        <f t="shared" si="35"/>
        <v>0</v>
      </c>
      <c r="BL59" s="28">
        <f t="shared" si="36"/>
        <v>2.4166780238855583E-3</v>
      </c>
      <c r="BM59" s="28">
        <f t="shared" si="54"/>
        <v>9.6360275299892852E-3</v>
      </c>
      <c r="BO59" s="30">
        <f t="shared" si="87"/>
        <v>11.736069601915649</v>
      </c>
      <c r="BP59" s="30">
        <f t="shared" si="88"/>
        <v>6.3499272438959968</v>
      </c>
      <c r="BQ59" s="30">
        <f t="shared" si="37"/>
        <v>0.79141492954150305</v>
      </c>
      <c r="BR59" s="30">
        <f t="shared" si="38"/>
        <v>5.5582287195394521E-2</v>
      </c>
      <c r="BS59" s="30">
        <f t="shared" si="73"/>
        <v>1.3813341271546853</v>
      </c>
      <c r="BT59" s="30">
        <f t="shared" si="74"/>
        <v>2.0958840737888442</v>
      </c>
      <c r="BU59" s="30">
        <f t="shared" si="41"/>
        <v>0.98411042489702583</v>
      </c>
      <c r="BV59" s="30">
        <f t="shared" si="42"/>
        <v>6.9115588077542964E-2</v>
      </c>
      <c r="BW59" s="30">
        <f t="shared" si="75"/>
        <v>0</v>
      </c>
      <c r="BX59" s="30">
        <f t="shared" si="44"/>
        <v>7.2000861958323208</v>
      </c>
      <c r="BY59" s="30">
        <f t="shared" si="55"/>
        <v>30.663524472298963</v>
      </c>
    </row>
    <row r="60" spans="3:77" ht="15" customHeight="1" x14ac:dyDescent="0.25">
      <c r="C60" s="26">
        <v>47</v>
      </c>
      <c r="D60" s="77">
        <f t="shared" si="81"/>
        <v>0.20982467888278078</v>
      </c>
      <c r="E60" s="77">
        <f t="shared" si="82"/>
        <v>0.10077361714679628</v>
      </c>
      <c r="F60" s="78">
        <f t="shared" si="83"/>
        <v>7.310481542037099E-3</v>
      </c>
      <c r="G60" s="78">
        <f t="shared" si="84"/>
        <v>5.1342635757647514E-4</v>
      </c>
      <c r="H60" s="77">
        <f t="shared" si="76"/>
        <v>0.14883824564452033</v>
      </c>
      <c r="I60" s="77">
        <f t="shared" si="77"/>
        <v>0.12858625695477202</v>
      </c>
      <c r="J60" s="78">
        <f t="shared" si="78"/>
        <v>9.1709037723422277E-3</v>
      </c>
      <c r="K60" s="78">
        <f t="shared" si="79"/>
        <v>6.4408667095901826E-4</v>
      </c>
      <c r="L60" s="77">
        <f t="shared" si="49"/>
        <v>0</v>
      </c>
      <c r="M60" s="77">
        <f t="shared" si="80"/>
        <v>0.39433830302821593</v>
      </c>
      <c r="N60" s="39" t="str">
        <f t="shared" si="64"/>
        <v>OK</v>
      </c>
      <c r="Q60" s="28">
        <f t="shared" si="65"/>
        <v>2.7947900417925483E-3</v>
      </c>
      <c r="R60" s="28">
        <f t="shared" si="66"/>
        <v>1.1259606613992486E-3</v>
      </c>
      <c r="S60" s="28">
        <f t="shared" si="9"/>
        <v>7.0472841915161189E-5</v>
      </c>
      <c r="T60" s="28">
        <f t="shared" si="10"/>
        <v>3.9851162867332156E-6</v>
      </c>
      <c r="U60" s="28">
        <f t="shared" si="11"/>
        <v>1.7842252116482744E-3</v>
      </c>
      <c r="V60" s="28">
        <f t="shared" si="12"/>
        <v>1.2930443892380072E-3</v>
      </c>
      <c r="W60" s="28">
        <f t="shared" si="13"/>
        <v>7.9566535151746163E-5</v>
      </c>
      <c r="X60" s="28">
        <f t="shared" si="14"/>
        <v>4.499348777418029E-6</v>
      </c>
      <c r="Y60" s="28">
        <f t="shared" si="15"/>
        <v>0</v>
      </c>
      <c r="Z60" s="28">
        <f t="shared" si="16"/>
        <v>2.4486222348199696E-3</v>
      </c>
      <c r="AA60" s="28">
        <f t="shared" si="51"/>
        <v>9.6051663810291076E-3</v>
      </c>
      <c r="AC60" s="30">
        <f t="shared" si="85"/>
        <v>11.590093552367405</v>
      </c>
      <c r="AD60" s="30">
        <f t="shared" si="86"/>
        <v>6.2709453252959744</v>
      </c>
      <c r="AE60" s="30">
        <f t="shared" si="17"/>
        <v>0.78157112076338264</v>
      </c>
      <c r="AF60" s="30">
        <f t="shared" si="18"/>
        <v>5.4890941371379023E-2</v>
      </c>
      <c r="AG60" s="30">
        <f t="shared" si="67"/>
        <v>1.3758909370641008</v>
      </c>
      <c r="AH60" s="30">
        <f t="shared" si="68"/>
        <v>2.0876251774094716</v>
      </c>
      <c r="AI60" s="30">
        <f t="shared" si="21"/>
        <v>0.98047078000901877</v>
      </c>
      <c r="AJ60" s="30">
        <f t="shared" si="22"/>
        <v>6.8859970221595193E-2</v>
      </c>
      <c r="AK60" s="30">
        <f t="shared" si="69"/>
        <v>0</v>
      </c>
      <c r="AL60" s="30">
        <f t="shared" si="24"/>
        <v>7.2952586060219948</v>
      </c>
      <c r="AM60" s="30">
        <f t="shared" si="52"/>
        <v>30.505606410524319</v>
      </c>
      <c r="AO60" s="26">
        <v>47</v>
      </c>
      <c r="AP60" s="28">
        <f t="shared" si="89"/>
        <v>0.20724689231138652</v>
      </c>
      <c r="AQ60" s="28">
        <f t="shared" si="89"/>
        <v>9.9535569847427063E-2</v>
      </c>
      <c r="AR60" s="28">
        <f t="shared" si="89"/>
        <v>7.2206691269778734E-3</v>
      </c>
      <c r="AS60" s="28">
        <f t="shared" si="89"/>
        <v>5.0711869359239302E-4</v>
      </c>
      <c r="AT60" s="28">
        <f t="shared" si="89"/>
        <v>0.14821986796468561</v>
      </c>
      <c r="AU60" s="28">
        <f t="shared" si="89"/>
        <v>0.12805202013351685</v>
      </c>
      <c r="AV60" s="28">
        <f t="shared" si="89"/>
        <v>9.1349073856732584E-3</v>
      </c>
      <c r="AW60" s="28">
        <f t="shared" si="89"/>
        <v>6.4155858938366793E-4</v>
      </c>
      <c r="AX60" s="28">
        <f t="shared" si="89"/>
        <v>0</v>
      </c>
      <c r="AY60" s="28">
        <f t="shared" si="89"/>
        <v>0.39944139594735689</v>
      </c>
      <c r="AZ60" s="39" t="str">
        <f t="shared" si="70"/>
        <v>OK</v>
      </c>
      <c r="BC60" s="28">
        <f t="shared" si="71"/>
        <v>2.760454842148926E-3</v>
      </c>
      <c r="BD60" s="28">
        <f t="shared" si="72"/>
        <v>1.1121277496162897E-3</v>
      </c>
      <c r="BE60" s="28">
        <f t="shared" si="29"/>
        <v>6.9607052692920163E-5</v>
      </c>
      <c r="BF60" s="28">
        <f t="shared" si="30"/>
        <v>3.936157416384488E-6</v>
      </c>
      <c r="BG60" s="28">
        <f t="shared" si="31"/>
        <v>1.7768122981064362E-3</v>
      </c>
      <c r="BH60" s="28">
        <f t="shared" si="32"/>
        <v>1.2876721827471431E-3</v>
      </c>
      <c r="BI60" s="28">
        <f t="shared" si="33"/>
        <v>7.9254231387980794E-5</v>
      </c>
      <c r="BJ60" s="28">
        <f t="shared" si="34"/>
        <v>4.4816885443187645E-6</v>
      </c>
      <c r="BK60" s="28">
        <f t="shared" si="35"/>
        <v>0</v>
      </c>
      <c r="BL60" s="28">
        <f t="shared" si="36"/>
        <v>2.4803096126176745E-3</v>
      </c>
      <c r="BM60" s="28">
        <f t="shared" si="54"/>
        <v>9.5746558152780721E-3</v>
      </c>
      <c r="BO60" s="30">
        <f t="shared" si="87"/>
        <v>11.447704260127921</v>
      </c>
      <c r="BP60" s="30">
        <f t="shared" si="88"/>
        <v>6.1939040604859068</v>
      </c>
      <c r="BQ60" s="30">
        <f t="shared" si="37"/>
        <v>0.771969182848258</v>
      </c>
      <c r="BR60" s="30">
        <f t="shared" si="38"/>
        <v>5.4216582509915554E-2</v>
      </c>
      <c r="BS60" s="30">
        <f t="shared" si="73"/>
        <v>1.3701745283434592</v>
      </c>
      <c r="BT60" s="30">
        <f t="shared" si="74"/>
        <v>2.078951729210853</v>
      </c>
      <c r="BU60" s="30">
        <f t="shared" si="41"/>
        <v>0.97662236918812795</v>
      </c>
      <c r="BV60" s="30">
        <f t="shared" si="42"/>
        <v>6.8589690413231541E-2</v>
      </c>
      <c r="BW60" s="30">
        <f t="shared" si="75"/>
        <v>0</v>
      </c>
      <c r="BX60" s="30">
        <f t="shared" si="44"/>
        <v>7.3896658250261025</v>
      </c>
      <c r="BY60" s="30">
        <f t="shared" si="55"/>
        <v>30.351798228153775</v>
      </c>
    </row>
    <row r="61" spans="3:77" ht="15" customHeight="1" x14ac:dyDescent="0.25">
      <c r="C61" s="26">
        <v>48</v>
      </c>
      <c r="D61" s="77">
        <f t="shared" si="81"/>
        <v>0.20466910573999225</v>
      </c>
      <c r="E61" s="77">
        <f t="shared" si="82"/>
        <v>9.8297522548057861E-2</v>
      </c>
      <c r="F61" s="78">
        <f t="shared" si="83"/>
        <v>7.1308567119186487E-3</v>
      </c>
      <c r="G61" s="78">
        <f t="shared" si="84"/>
        <v>5.0081102960831091E-4</v>
      </c>
      <c r="H61" s="77">
        <f t="shared" si="76"/>
        <v>0.14760149028485092</v>
      </c>
      <c r="I61" s="77">
        <f t="shared" si="77"/>
        <v>0.12751778331226171</v>
      </c>
      <c r="J61" s="78">
        <f t="shared" si="78"/>
        <v>9.0989109990042907E-3</v>
      </c>
      <c r="K61" s="78">
        <f t="shared" si="79"/>
        <v>6.3903050780831749E-4</v>
      </c>
      <c r="L61" s="77">
        <f t="shared" si="49"/>
        <v>0</v>
      </c>
      <c r="M61" s="77">
        <f t="shared" si="80"/>
        <v>0.40454448886649785</v>
      </c>
      <c r="N61" s="39" t="str">
        <f t="shared" si="64"/>
        <v>OK</v>
      </c>
      <c r="Q61" s="28">
        <f t="shared" si="65"/>
        <v>2.7261196425053037E-3</v>
      </c>
      <c r="R61" s="28">
        <f t="shared" si="66"/>
        <v>1.0982948378333308E-3</v>
      </c>
      <c r="S61" s="28">
        <f t="shared" si="9"/>
        <v>6.874126347067915E-5</v>
      </c>
      <c r="T61" s="28">
        <f t="shared" si="10"/>
        <v>3.8871985460357603E-6</v>
      </c>
      <c r="U61" s="28">
        <f t="shared" si="11"/>
        <v>1.7693993845645988E-3</v>
      </c>
      <c r="V61" s="28">
        <f t="shared" si="12"/>
        <v>1.2822999762562789E-3</v>
      </c>
      <c r="W61" s="28">
        <f t="shared" si="13"/>
        <v>7.8941927624215453E-5</v>
      </c>
      <c r="X61" s="28">
        <f t="shared" si="14"/>
        <v>4.4640283112194991E-6</v>
      </c>
      <c r="Y61" s="28">
        <f t="shared" si="15"/>
        <v>0</v>
      </c>
      <c r="Z61" s="28">
        <f t="shared" si="16"/>
        <v>2.5119969904153793E-3</v>
      </c>
      <c r="AA61" s="28">
        <f t="shared" si="51"/>
        <v>9.5441452495270401E-3</v>
      </c>
      <c r="AC61" s="30">
        <f t="shared" si="85"/>
        <v>11.305314967888439</v>
      </c>
      <c r="AD61" s="30">
        <f t="shared" si="86"/>
        <v>6.1168627956758401</v>
      </c>
      <c r="AE61" s="30">
        <f t="shared" si="17"/>
        <v>0.76236724493313346</v>
      </c>
      <c r="AF61" s="30">
        <f t="shared" si="18"/>
        <v>5.3542223648452077E-2</v>
      </c>
      <c r="AG61" s="30">
        <f t="shared" si="67"/>
        <v>1.364458119622818</v>
      </c>
      <c r="AH61" s="30">
        <f t="shared" si="68"/>
        <v>2.0702782810122349</v>
      </c>
      <c r="AI61" s="30">
        <f t="shared" si="21"/>
        <v>0.97277395836723723</v>
      </c>
      <c r="AJ61" s="30">
        <f t="shared" si="22"/>
        <v>6.8319410604867875E-2</v>
      </c>
      <c r="AK61" s="30">
        <f t="shared" si="69"/>
        <v>0</v>
      </c>
      <c r="AL61" s="30">
        <f t="shared" si="24"/>
        <v>7.4840730440302101</v>
      </c>
      <c r="AM61" s="30">
        <f t="shared" si="52"/>
        <v>30.197990045783236</v>
      </c>
      <c r="AO61" s="26">
        <v>48</v>
      </c>
      <c r="AP61" s="28">
        <f t="shared" si="89"/>
        <v>0.20215465760564971</v>
      </c>
      <c r="AQ61" s="28">
        <f t="shared" si="89"/>
        <v>9.7089895137522114E-2</v>
      </c>
      <c r="AR61" s="28">
        <f t="shared" si="89"/>
        <v>7.0432510652788192E-3</v>
      </c>
      <c r="AS61" s="28">
        <f t="shared" si="89"/>
        <v>4.9465835036293163E-4</v>
      </c>
      <c r="AT61" s="28">
        <f t="shared" si="89"/>
        <v>0.14695582842141691</v>
      </c>
      <c r="AU61" s="28">
        <f t="shared" si="89"/>
        <v>0.12695997478718868</v>
      </c>
      <c r="AV61" s="28">
        <f t="shared" si="89"/>
        <v>9.0611077888937304E-3</v>
      </c>
      <c r="AW61" s="28">
        <f t="shared" si="89"/>
        <v>6.3637553024491699E-4</v>
      </c>
      <c r="AX61" s="28">
        <f t="shared" si="89"/>
        <v>0</v>
      </c>
      <c r="AY61" s="28">
        <f t="shared" si="89"/>
        <v>0.40960425131344236</v>
      </c>
      <c r="AZ61" s="39" t="str">
        <f t="shared" si="70"/>
        <v>OK</v>
      </c>
      <c r="BC61" s="28">
        <f t="shared" si="71"/>
        <v>2.6926280882997554E-3</v>
      </c>
      <c r="BD61" s="28">
        <f t="shared" si="72"/>
        <v>1.0848018126111642E-3</v>
      </c>
      <c r="BE61" s="28">
        <f t="shared" si="29"/>
        <v>6.7896747435583073E-5</v>
      </c>
      <c r="BF61" s="28">
        <f t="shared" si="30"/>
        <v>3.8394426373139252E-6</v>
      </c>
      <c r="BG61" s="28">
        <f t="shared" si="31"/>
        <v>1.7616593969696751E-3</v>
      </c>
      <c r="BH61" s="28">
        <f t="shared" si="32"/>
        <v>1.2766907361967561E-3</v>
      </c>
      <c r="BI61" s="28">
        <f t="shared" si="33"/>
        <v>7.8613947904792176E-5</v>
      </c>
      <c r="BJ61" s="28">
        <f t="shared" si="34"/>
        <v>4.4454816301708581E-6</v>
      </c>
      <c r="BK61" s="28">
        <f t="shared" si="35"/>
        <v>0</v>
      </c>
      <c r="BL61" s="28">
        <f t="shared" si="36"/>
        <v>2.5434153100037985E-3</v>
      </c>
      <c r="BM61" s="28">
        <f t="shared" si="54"/>
        <v>9.5139909636890087E-3</v>
      </c>
      <c r="BO61" s="30">
        <f t="shared" si="87"/>
        <v>11.166424303240328</v>
      </c>
      <c r="BP61" s="30">
        <f t="shared" si="88"/>
        <v>6.0417145011200644</v>
      </c>
      <c r="BQ61" s="30">
        <f t="shared" si="37"/>
        <v>0.75300123490550763</v>
      </c>
      <c r="BR61" s="30">
        <f t="shared" si="38"/>
        <v>5.2884434365234941E-2</v>
      </c>
      <c r="BS61" s="30">
        <f t="shared" si="73"/>
        <v>1.358489490373932</v>
      </c>
      <c r="BT61" s="30">
        <f t="shared" si="74"/>
        <v>2.0612221411984311</v>
      </c>
      <c r="BU61" s="30">
        <f t="shared" si="41"/>
        <v>0.96873237818887714</v>
      </c>
      <c r="BV61" s="30">
        <f t="shared" si="42"/>
        <v>6.8035564215557343E-2</v>
      </c>
      <c r="BW61" s="30">
        <f t="shared" si="75"/>
        <v>0</v>
      </c>
      <c r="BX61" s="30">
        <f t="shared" si="44"/>
        <v>7.5776786492986838</v>
      </c>
      <c r="BY61" s="30">
        <f t="shared" si="55"/>
        <v>30.048182696906615</v>
      </c>
    </row>
    <row r="62" spans="3:77" ht="15" customHeight="1" x14ac:dyDescent="0.25">
      <c r="C62" s="26">
        <v>49</v>
      </c>
      <c r="D62" s="77">
        <f t="shared" si="81"/>
        <v>0.1996402094713072</v>
      </c>
      <c r="E62" s="77">
        <f t="shared" si="82"/>
        <v>9.5882267726986353E-2</v>
      </c>
      <c r="F62" s="78">
        <f t="shared" si="83"/>
        <v>6.9556454186389897E-3</v>
      </c>
      <c r="G62" s="78">
        <f t="shared" si="84"/>
        <v>4.8850567111755245E-4</v>
      </c>
      <c r="H62" s="77">
        <f t="shared" si="76"/>
        <v>0.14631016655798287</v>
      </c>
      <c r="I62" s="77">
        <f t="shared" si="77"/>
        <v>0.12640216626211567</v>
      </c>
      <c r="J62" s="78">
        <f t="shared" si="78"/>
        <v>9.0233045787831718E-3</v>
      </c>
      <c r="K62" s="78">
        <f t="shared" si="79"/>
        <v>6.3372055268151638E-4</v>
      </c>
      <c r="L62" s="77">
        <f t="shared" si="49"/>
        <v>0</v>
      </c>
      <c r="M62" s="77">
        <f t="shared" si="80"/>
        <v>0.41466401376038681</v>
      </c>
      <c r="N62" s="39" t="str">
        <f t="shared" si="64"/>
        <v>OK</v>
      </c>
      <c r="Q62" s="28">
        <f t="shared" si="65"/>
        <v>2.6591365340942075E-3</v>
      </c>
      <c r="R62" s="28">
        <f t="shared" si="66"/>
        <v>1.0713087873889973E-3</v>
      </c>
      <c r="S62" s="28">
        <f t="shared" si="9"/>
        <v>6.7052231400487009E-5</v>
      </c>
      <c r="T62" s="28">
        <f t="shared" si="10"/>
        <v>3.7916867285920906E-6</v>
      </c>
      <c r="U62" s="28">
        <f t="shared" si="11"/>
        <v>1.7539194093747514E-3</v>
      </c>
      <c r="V62" s="28">
        <f t="shared" si="12"/>
        <v>1.2710814961372334E-3</v>
      </c>
      <c r="W62" s="28">
        <f t="shared" si="13"/>
        <v>7.82859681853689E-5</v>
      </c>
      <c r="X62" s="28">
        <f t="shared" si="14"/>
        <v>4.4269349491222154E-6</v>
      </c>
      <c r="Y62" s="28">
        <f t="shared" si="15"/>
        <v>0</v>
      </c>
      <c r="Z62" s="28">
        <f t="shared" si="16"/>
        <v>2.5748336295922172E-3</v>
      </c>
      <c r="AA62" s="28">
        <f t="shared" si="51"/>
        <v>9.4838366778509757E-3</v>
      </c>
      <c r="AC62" s="30">
        <f t="shared" si="85"/>
        <v>11.027533638592219</v>
      </c>
      <c r="AD62" s="30">
        <f t="shared" si="86"/>
        <v>5.9665662065642877</v>
      </c>
      <c r="AE62" s="30">
        <f t="shared" si="17"/>
        <v>0.74363522487788192</v>
      </c>
      <c r="AF62" s="30">
        <f t="shared" si="18"/>
        <v>5.2226645082017818E-2</v>
      </c>
      <c r="AG62" s="30">
        <f t="shared" si="67"/>
        <v>1.3525208611250457</v>
      </c>
      <c r="AH62" s="30">
        <f t="shared" si="68"/>
        <v>2.0521660013846277</v>
      </c>
      <c r="AI62" s="30">
        <f t="shared" si="21"/>
        <v>0.96469079801051727</v>
      </c>
      <c r="AJ62" s="30">
        <f t="shared" si="22"/>
        <v>6.7751717826246782E-2</v>
      </c>
      <c r="AK62" s="30">
        <f t="shared" si="69"/>
        <v>0</v>
      </c>
      <c r="AL62" s="30">
        <f t="shared" si="24"/>
        <v>7.6712842545671558</v>
      </c>
      <c r="AM62" s="30">
        <f t="shared" si="52"/>
        <v>29.898375348030001</v>
      </c>
      <c r="AO62" s="26">
        <v>49</v>
      </c>
      <c r="AP62" s="28">
        <f t="shared" si="89"/>
        <v>0.19718754349404638</v>
      </c>
      <c r="AQ62" s="28">
        <f t="shared" si="89"/>
        <v>9.4704312762405971E-2</v>
      </c>
      <c r="AR62" s="28">
        <f t="shared" si="89"/>
        <v>6.8701923182171633E-3</v>
      </c>
      <c r="AS62" s="28">
        <f t="shared" si="89"/>
        <v>4.825041685023131E-4</v>
      </c>
      <c r="AT62" s="28">
        <f t="shared" si="89"/>
        <v>0.14563938194591719</v>
      </c>
      <c r="AU62" s="28">
        <f t="shared" si="89"/>
        <v>0.12582265336800119</v>
      </c>
      <c r="AV62" s="28">
        <f t="shared" si="89"/>
        <v>8.9838334078795011E-3</v>
      </c>
      <c r="AW62" s="28">
        <f t="shared" si="89"/>
        <v>6.3094843166735083E-4</v>
      </c>
      <c r="AX62" s="28">
        <f t="shared" si="89"/>
        <v>0</v>
      </c>
      <c r="AY62" s="28">
        <f t="shared" si="89"/>
        <v>0.41967863010336304</v>
      </c>
      <c r="AZ62" s="39" t="str">
        <f t="shared" si="70"/>
        <v>OK</v>
      </c>
      <c r="BC62" s="28">
        <f t="shared" si="71"/>
        <v>2.6264678962314453E-3</v>
      </c>
      <c r="BD62" s="28">
        <f t="shared" si="72"/>
        <v>1.0581472974219813E-3</v>
      </c>
      <c r="BE62" s="28">
        <f t="shared" si="29"/>
        <v>6.6228465851998988E-5</v>
      </c>
      <c r="BF62" s="28">
        <f t="shared" si="30"/>
        <v>3.7451042236935185E-6</v>
      </c>
      <c r="BG62" s="28">
        <f t="shared" si="31"/>
        <v>1.7458782583167646E-3</v>
      </c>
      <c r="BH62" s="28">
        <f t="shared" si="32"/>
        <v>1.2652540001514892E-3</v>
      </c>
      <c r="BI62" s="28">
        <f t="shared" si="33"/>
        <v>7.7943517279204235E-5</v>
      </c>
      <c r="BJ62" s="28">
        <f t="shared" si="34"/>
        <v>4.407569947704985E-6</v>
      </c>
      <c r="BK62" s="28">
        <f t="shared" si="35"/>
        <v>0</v>
      </c>
      <c r="BL62" s="28">
        <f t="shared" si="36"/>
        <v>2.6059716169046614E-3</v>
      </c>
      <c r="BM62" s="28">
        <f t="shared" si="54"/>
        <v>9.4540437263289437E-3</v>
      </c>
      <c r="BO62" s="30">
        <f t="shared" si="87"/>
        <v>10.892055637241185</v>
      </c>
      <c r="BP62" s="30">
        <f t="shared" si="88"/>
        <v>5.8932643703526919</v>
      </c>
      <c r="BQ62" s="30">
        <f t="shared" si="37"/>
        <v>0.73449934578628628</v>
      </c>
      <c r="BR62" s="30">
        <f t="shared" si="38"/>
        <v>5.1585018248233354E-2</v>
      </c>
      <c r="BS62" s="30">
        <f t="shared" si="73"/>
        <v>1.346319992091239</v>
      </c>
      <c r="BT62" s="30">
        <f t="shared" si="74"/>
        <v>2.0427574865321243</v>
      </c>
      <c r="BU62" s="30">
        <f t="shared" si="41"/>
        <v>0.96047089442364242</v>
      </c>
      <c r="BV62" s="30">
        <f t="shared" si="42"/>
        <v>6.7455347509808056E-2</v>
      </c>
      <c r="BW62" s="30">
        <f t="shared" si="75"/>
        <v>0</v>
      </c>
      <c r="BX62" s="30">
        <f t="shared" si="44"/>
        <v>7.764054656912216</v>
      </c>
      <c r="BY62" s="30">
        <f t="shared" si="55"/>
        <v>29.752462749097425</v>
      </c>
    </row>
    <row r="63" spans="3:77" ht="15" customHeight="1" x14ac:dyDescent="0.25">
      <c r="C63" s="26">
        <v>50</v>
      </c>
      <c r="D63" s="77">
        <f t="shared" si="81"/>
        <v>0.19473487751678553</v>
      </c>
      <c r="E63" s="77">
        <f t="shared" si="82"/>
        <v>9.3526357797825588E-2</v>
      </c>
      <c r="F63" s="78">
        <f t="shared" si="83"/>
        <v>6.7847392177953379E-3</v>
      </c>
      <c r="G63" s="78">
        <f t="shared" si="84"/>
        <v>4.7650266588707374E-4</v>
      </c>
      <c r="H63" s="77">
        <f t="shared" si="76"/>
        <v>0.14496859733385153</v>
      </c>
      <c r="I63" s="77">
        <f t="shared" si="77"/>
        <v>0.12524314047388668</v>
      </c>
      <c r="J63" s="78">
        <f t="shared" si="78"/>
        <v>8.9443622369758304E-3</v>
      </c>
      <c r="K63" s="78">
        <f t="shared" si="79"/>
        <v>6.2817631065318518E-4</v>
      </c>
      <c r="L63" s="77">
        <f t="shared" si="49"/>
        <v>0</v>
      </c>
      <c r="M63" s="77">
        <f t="shared" si="80"/>
        <v>0.42469324644633932</v>
      </c>
      <c r="N63" s="39" t="str">
        <f t="shared" si="64"/>
        <v>OK</v>
      </c>
      <c r="Q63" s="28">
        <f t="shared" si="65"/>
        <v>2.5937992583686827E-3</v>
      </c>
      <c r="R63" s="28">
        <f t="shared" si="66"/>
        <v>1.0449858074549655E-3</v>
      </c>
      <c r="S63" s="28">
        <f t="shared" si="9"/>
        <v>6.5404700303510967E-5</v>
      </c>
      <c r="T63" s="28">
        <f t="shared" si="10"/>
        <v>3.698521718794946E-6</v>
      </c>
      <c r="U63" s="28">
        <f t="shared" si="11"/>
        <v>1.7378371072587784E-3</v>
      </c>
      <c r="V63" s="28">
        <f t="shared" si="12"/>
        <v>1.2594265041657446E-3</v>
      </c>
      <c r="W63" s="28">
        <f t="shared" si="13"/>
        <v>7.7601066373039583E-5</v>
      </c>
      <c r="X63" s="28">
        <f t="shared" si="14"/>
        <v>4.3882049462877537E-6</v>
      </c>
      <c r="Y63" s="28">
        <f t="shared" si="15"/>
        <v>0</v>
      </c>
      <c r="Z63" s="28">
        <f t="shared" si="16"/>
        <v>2.6371096042171051E-3</v>
      </c>
      <c r="AA63" s="28">
        <f t="shared" si="51"/>
        <v>9.4242507748069099E-3</v>
      </c>
      <c r="AC63" s="30">
        <f t="shared" si="85"/>
        <v>10.756577635890151</v>
      </c>
      <c r="AD63" s="30">
        <f t="shared" si="86"/>
        <v>5.8199625341410961</v>
      </c>
      <c r="AE63" s="30">
        <f t="shared" si="17"/>
        <v>0.72536346669469065</v>
      </c>
      <c r="AF63" s="30">
        <f t="shared" si="18"/>
        <v>5.0943391414448896E-2</v>
      </c>
      <c r="AG63" s="30">
        <f t="shared" si="67"/>
        <v>1.3401191230574323</v>
      </c>
      <c r="AH63" s="30">
        <f t="shared" si="68"/>
        <v>2.03334897167962</v>
      </c>
      <c r="AI63" s="30">
        <f t="shared" si="21"/>
        <v>0.95625099083676757</v>
      </c>
      <c r="AJ63" s="30">
        <f t="shared" si="22"/>
        <v>6.7158977193369301E-2</v>
      </c>
      <c r="AK63" s="30">
        <f t="shared" si="69"/>
        <v>0</v>
      </c>
      <c r="AL63" s="30">
        <f t="shared" si="24"/>
        <v>7.856825059257277</v>
      </c>
      <c r="AM63" s="30">
        <f t="shared" si="52"/>
        <v>29.606550150164857</v>
      </c>
      <c r="AO63" s="26">
        <v>50</v>
      </c>
      <c r="AP63" s="28">
        <f t="shared" si="89"/>
        <v>0.19234247565577606</v>
      </c>
      <c r="AQ63" s="28">
        <f t="shared" si="89"/>
        <v>9.2377346201638011E-2</v>
      </c>
      <c r="AR63" s="28">
        <f t="shared" si="89"/>
        <v>6.7013857736763285E-3</v>
      </c>
      <c r="AS63" s="28">
        <f t="shared" si="89"/>
        <v>4.7064862536191953E-4</v>
      </c>
      <c r="AT63" s="28">
        <f t="shared" si="89"/>
        <v>0.14427474596249598</v>
      </c>
      <c r="AU63" s="28">
        <f t="shared" si="89"/>
        <v>0.12464369944756179</v>
      </c>
      <c r="AV63" s="28">
        <f t="shared" si="89"/>
        <v>8.9033552400291961E-3</v>
      </c>
      <c r="AW63" s="28">
        <f t="shared" si="89"/>
        <v>6.2529632621489712E-4</v>
      </c>
      <c r="AX63" s="28">
        <f t="shared" si="89"/>
        <v>0</v>
      </c>
      <c r="AY63" s="28">
        <f t="shared" si="89"/>
        <v>0.42966104676724592</v>
      </c>
      <c r="AZ63" s="39" t="str">
        <f t="shared" si="70"/>
        <v>OK</v>
      </c>
      <c r="BC63" s="28">
        <f t="shared" si="71"/>
        <v>2.5619333170851482E-3</v>
      </c>
      <c r="BD63" s="28">
        <f t="shared" si="72"/>
        <v>1.0321477066362345E-3</v>
      </c>
      <c r="BE63" s="28">
        <f t="shared" si="29"/>
        <v>6.4601175384296645E-5</v>
      </c>
      <c r="BF63" s="28">
        <f t="shared" si="30"/>
        <v>3.653083786176706E-6</v>
      </c>
      <c r="BG63" s="28">
        <f t="shared" si="31"/>
        <v>1.7295194392793665E-3</v>
      </c>
      <c r="BH63" s="28">
        <f t="shared" si="32"/>
        <v>1.2533986138287465E-3</v>
      </c>
      <c r="BI63" s="28">
        <f t="shared" si="33"/>
        <v>7.7245290677969931E-5</v>
      </c>
      <c r="BJ63" s="28">
        <f t="shared" si="34"/>
        <v>4.3680864512999596E-6</v>
      </c>
      <c r="BK63" s="28">
        <f t="shared" si="35"/>
        <v>0</v>
      </c>
      <c r="BL63" s="28">
        <f t="shared" si="36"/>
        <v>2.6679568899879913E-3</v>
      </c>
      <c r="BM63" s="28">
        <f t="shared" si="54"/>
        <v>9.3948236031172298E-3</v>
      </c>
      <c r="BO63" s="30">
        <f t="shared" si="87"/>
        <v>10.624428445758669</v>
      </c>
      <c r="BP63" s="30">
        <f t="shared" si="88"/>
        <v>5.7484617872012764</v>
      </c>
      <c r="BQ63" s="30">
        <f t="shared" si="37"/>
        <v>0.71645206402374861</v>
      </c>
      <c r="BR63" s="30">
        <f t="shared" si="38"/>
        <v>5.0317529904789153E-2</v>
      </c>
      <c r="BS63" s="30">
        <f t="shared" si="73"/>
        <v>1.3337050202212724</v>
      </c>
      <c r="BT63" s="30">
        <f t="shared" si="74"/>
        <v>2.0236169193704203</v>
      </c>
      <c r="BU63" s="30">
        <f t="shared" si="41"/>
        <v>0.95186689050378304</v>
      </c>
      <c r="BV63" s="30">
        <f t="shared" si="42"/>
        <v>6.6851075087020956E-2</v>
      </c>
      <c r="BW63" s="30">
        <f t="shared" si="75"/>
        <v>0</v>
      </c>
      <c r="BX63" s="30">
        <f t="shared" si="44"/>
        <v>7.9487293651940494</v>
      </c>
      <c r="BY63" s="30">
        <f t="shared" si="55"/>
        <v>29.464429097265032</v>
      </c>
    </row>
    <row r="64" spans="3:77" ht="15" customHeight="1" x14ac:dyDescent="0.25">
      <c r="C64" s="26">
        <v>51</v>
      </c>
      <c r="D64" s="77">
        <f t="shared" si="81"/>
        <v>0.18995007379476661</v>
      </c>
      <c r="E64" s="77">
        <f t="shared" si="82"/>
        <v>9.122833460545042E-2</v>
      </c>
      <c r="F64" s="78">
        <f t="shared" si="83"/>
        <v>6.6180323295573192E-3</v>
      </c>
      <c r="G64" s="78">
        <f t="shared" si="84"/>
        <v>4.6479458483676526E-4</v>
      </c>
      <c r="H64" s="77">
        <f t="shared" si="76"/>
        <v>0.14358089459114043</v>
      </c>
      <c r="I64" s="77">
        <f t="shared" si="77"/>
        <v>0.1240442584212369</v>
      </c>
      <c r="J64" s="78">
        <f t="shared" si="78"/>
        <v>8.8623482430825636E-3</v>
      </c>
      <c r="K64" s="78">
        <f t="shared" si="79"/>
        <v>6.2241634177660895E-4</v>
      </c>
      <c r="L64" s="77">
        <f t="shared" si="49"/>
        <v>0</v>
      </c>
      <c r="M64" s="77">
        <f t="shared" si="80"/>
        <v>0.43462884708815247</v>
      </c>
      <c r="N64" s="39" t="str">
        <f t="shared" si="64"/>
        <v>OK</v>
      </c>
      <c r="Q64" s="28">
        <f t="shared" si="65"/>
        <v>2.5300673758016133E-3</v>
      </c>
      <c r="R64" s="28">
        <f t="shared" si="66"/>
        <v>1.0193096058175033E-3</v>
      </c>
      <c r="S64" s="28">
        <f t="shared" si="9"/>
        <v>6.3797650465082322E-5</v>
      </c>
      <c r="T64" s="28">
        <f t="shared" si="10"/>
        <v>3.6076458535584655E-6</v>
      </c>
      <c r="U64" s="28">
        <f t="shared" si="11"/>
        <v>1.7212017712999541E-3</v>
      </c>
      <c r="V64" s="28">
        <f t="shared" si="12"/>
        <v>1.2473707234917479E-3</v>
      </c>
      <c r="W64" s="28">
        <f t="shared" si="13"/>
        <v>7.6889514982900306E-5</v>
      </c>
      <c r="X64" s="28">
        <f t="shared" si="14"/>
        <v>4.3479679563121638E-6</v>
      </c>
      <c r="Y64" s="28">
        <f t="shared" si="15"/>
        <v>0</v>
      </c>
      <c r="Z64" s="28">
        <f t="shared" si="16"/>
        <v>2.698804175758877E-3</v>
      </c>
      <c r="AA64" s="28">
        <f t="shared" si="51"/>
        <v>9.365396431427548E-3</v>
      </c>
      <c r="AC64" s="30">
        <f t="shared" si="85"/>
        <v>10.492279255627189</v>
      </c>
      <c r="AD64" s="30">
        <f t="shared" si="86"/>
        <v>5.6769610402614559</v>
      </c>
      <c r="AE64" s="30">
        <f t="shared" si="17"/>
        <v>0.70754066135280658</v>
      </c>
      <c r="AF64" s="30">
        <f t="shared" si="18"/>
        <v>4.9691668395129403E-2</v>
      </c>
      <c r="AG64" s="30">
        <f t="shared" si="67"/>
        <v>1.3272909173851122</v>
      </c>
      <c r="AH64" s="30">
        <f t="shared" si="68"/>
        <v>2.0138848670612211</v>
      </c>
      <c r="AI64" s="30">
        <f t="shared" si="21"/>
        <v>0.94748279017079884</v>
      </c>
      <c r="AJ64" s="30">
        <f t="shared" si="22"/>
        <v>6.654317298067261E-2</v>
      </c>
      <c r="AK64" s="30">
        <f t="shared" si="69"/>
        <v>0</v>
      </c>
      <c r="AL64" s="30">
        <f t="shared" si="24"/>
        <v>8.0406336711308199</v>
      </c>
      <c r="AM64" s="30">
        <f t="shared" si="52"/>
        <v>29.322308044365208</v>
      </c>
      <c r="AO64" s="26">
        <v>51</v>
      </c>
      <c r="AP64" s="28">
        <f t="shared" si="89"/>
        <v>0.18761645530874932</v>
      </c>
      <c r="AQ64" s="28">
        <f t="shared" si="89"/>
        <v>9.0107555214156934E-2</v>
      </c>
      <c r="AR64" s="28">
        <f t="shared" si="89"/>
        <v>6.5367269513767262E-3</v>
      </c>
      <c r="AS64" s="28">
        <f t="shared" si="89"/>
        <v>4.590843831310911E-4</v>
      </c>
      <c r="AT64" s="28">
        <f t="shared" si="89"/>
        <v>0.14286593143220447</v>
      </c>
      <c r="AU64" s="28">
        <f t="shared" si="89"/>
        <v>0.12342657822707695</v>
      </c>
      <c r="AV64" s="28">
        <f t="shared" si="89"/>
        <v>8.8199311086480468E-3</v>
      </c>
      <c r="AW64" s="28">
        <f t="shared" si="89"/>
        <v>6.1943732121465061E-4</v>
      </c>
      <c r="AX64" s="28">
        <f t="shared" si="89"/>
        <v>0</v>
      </c>
      <c r="AY64" s="28">
        <f t="shared" si="89"/>
        <v>0.43954830005344192</v>
      </c>
      <c r="AZ64" s="39" t="str">
        <f t="shared" si="70"/>
        <v>OK</v>
      </c>
      <c r="BC64" s="28">
        <f t="shared" si="71"/>
        <v>2.4989844081507603E-3</v>
      </c>
      <c r="BD64" s="28">
        <f t="shared" si="72"/>
        <v>1.0067869481970551E-3</v>
      </c>
      <c r="BE64" s="28">
        <f t="shared" si="29"/>
        <v>6.3013868845441341E-5</v>
      </c>
      <c r="BF64" s="28">
        <f t="shared" si="30"/>
        <v>3.5633243700934789E-6</v>
      </c>
      <c r="BG64" s="28">
        <f t="shared" si="31"/>
        <v>1.7126310219737362E-3</v>
      </c>
      <c r="BH64" s="28">
        <f t="shared" si="32"/>
        <v>1.2411594227795507E-3</v>
      </c>
      <c r="BI64" s="28">
        <f t="shared" si="33"/>
        <v>7.6521504969732487E-5</v>
      </c>
      <c r="BJ64" s="28">
        <f t="shared" si="34"/>
        <v>4.3271576319758556E-6</v>
      </c>
      <c r="BK64" s="28">
        <f t="shared" si="35"/>
        <v>0</v>
      </c>
      <c r="BL64" s="28">
        <f t="shared" si="36"/>
        <v>2.7293512512558699E-3</v>
      </c>
      <c r="BM64" s="28">
        <f t="shared" si="54"/>
        <v>9.336338908174216E-3</v>
      </c>
      <c r="BO64" s="30">
        <f t="shared" si="87"/>
        <v>10.363377084955529</v>
      </c>
      <c r="BP64" s="30">
        <f t="shared" si="88"/>
        <v>5.6072171282782053</v>
      </c>
      <c r="BQ64" s="30">
        <f t="shared" si="37"/>
        <v>0.69884821952345622</v>
      </c>
      <c r="BR64" s="30">
        <f t="shared" si="38"/>
        <v>4.9081184841997395E-2</v>
      </c>
      <c r="BS64" s="30">
        <f t="shared" si="73"/>
        <v>1.3206816529016798</v>
      </c>
      <c r="BT64" s="30">
        <f t="shared" si="74"/>
        <v>2.0038566979904853</v>
      </c>
      <c r="BU64" s="30">
        <f t="shared" si="41"/>
        <v>0.94294793058474768</v>
      </c>
      <c r="BV64" s="30">
        <f t="shared" si="42"/>
        <v>6.6224682820209366E-2</v>
      </c>
      <c r="BW64" s="30">
        <f t="shared" si="75"/>
        <v>0</v>
      </c>
      <c r="BX64" s="30">
        <f t="shared" si="44"/>
        <v>8.1316435509886755</v>
      </c>
      <c r="BY64" s="30">
        <f t="shared" si="55"/>
        <v>29.183878132884985</v>
      </c>
    </row>
    <row r="65" spans="3:77" ht="15" customHeight="1" x14ac:dyDescent="0.25">
      <c r="C65" s="26">
        <v>52</v>
      </c>
      <c r="D65" s="77">
        <f t="shared" si="81"/>
        <v>0.185282836822732</v>
      </c>
      <c r="E65" s="77">
        <f t="shared" si="82"/>
        <v>8.8986775822863448E-2</v>
      </c>
      <c r="F65" s="78">
        <f t="shared" si="83"/>
        <v>6.4554215731961332E-3</v>
      </c>
      <c r="G65" s="78">
        <f t="shared" si="84"/>
        <v>4.5337418142541689E-4</v>
      </c>
      <c r="H65" s="77">
        <f t="shared" si="76"/>
        <v>0.14215096827326851</v>
      </c>
      <c r="I65" s="77">
        <f t="shared" si="77"/>
        <v>0.12280889803291699</v>
      </c>
      <c r="J65" s="78">
        <f t="shared" si="78"/>
        <v>8.77751397421353E-3</v>
      </c>
      <c r="K65" s="78">
        <f t="shared" si="79"/>
        <v>6.1645830065269215E-4</v>
      </c>
      <c r="L65" s="77">
        <f t="shared" si="49"/>
        <v>0</v>
      </c>
      <c r="M65" s="77">
        <f t="shared" si="80"/>
        <v>0.44446775301873137</v>
      </c>
      <c r="N65" s="39" t="str">
        <f t="shared" si="64"/>
        <v>OK</v>
      </c>
      <c r="Q65" s="28">
        <f t="shared" si="65"/>
        <v>2.4679014404999067E-3</v>
      </c>
      <c r="R65" s="28">
        <f t="shared" si="66"/>
        <v>9.9426429057660696E-4</v>
      </c>
      <c r="S65" s="28">
        <f t="shared" si="9"/>
        <v>6.2230087225800373E-5</v>
      </c>
      <c r="T65" s="28">
        <f t="shared" si="10"/>
        <v>3.5190028866284923E-6</v>
      </c>
      <c r="U65" s="28">
        <f t="shared" si="11"/>
        <v>1.7040602726475184E-3</v>
      </c>
      <c r="V65" s="28">
        <f t="shared" si="12"/>
        <v>1.234948122067353E-3</v>
      </c>
      <c r="W65" s="28">
        <f t="shared" si="13"/>
        <v>7.6153494956564694E-5</v>
      </c>
      <c r="X65" s="28">
        <f t="shared" si="14"/>
        <v>4.3063473076395458E-6</v>
      </c>
      <c r="Y65" s="28">
        <f t="shared" si="15"/>
        <v>0</v>
      </c>
      <c r="Z65" s="28">
        <f t="shared" si="16"/>
        <v>2.759898326752862E-3</v>
      </c>
      <c r="AA65" s="28">
        <f t="shared" si="51"/>
        <v>9.3072813849208805E-3</v>
      </c>
      <c r="AC65" s="30">
        <f t="shared" si="85"/>
        <v>10.234474914283869</v>
      </c>
      <c r="AD65" s="30">
        <f t="shared" si="86"/>
        <v>5.5374732162949547</v>
      </c>
      <c r="AE65" s="30">
        <f t="shared" si="17"/>
        <v>0.69015577769410585</v>
      </c>
      <c r="AF65" s="30">
        <f t="shared" si="18"/>
        <v>4.8470701288865388E-2</v>
      </c>
      <c r="AG65" s="30">
        <f t="shared" si="67"/>
        <v>1.3140723884182475</v>
      </c>
      <c r="AH65" s="30">
        <f t="shared" si="68"/>
        <v>1.9938285289197499</v>
      </c>
      <c r="AI65" s="30">
        <f t="shared" si="21"/>
        <v>0.93841307099869664</v>
      </c>
      <c r="AJ65" s="30">
        <f t="shared" si="22"/>
        <v>6.5906192659746107E-2</v>
      </c>
      <c r="AK65" s="30">
        <f t="shared" si="69"/>
        <v>0</v>
      </c>
      <c r="AL65" s="30">
        <f t="shared" si="24"/>
        <v>8.2226534308465311</v>
      </c>
      <c r="AM65" s="30">
        <f t="shared" si="52"/>
        <v>29.045448221404765</v>
      </c>
      <c r="AO65" s="26">
        <v>52</v>
      </c>
      <c r="AP65" s="28">
        <f t="shared" si="89"/>
        <v>0.18300655735353621</v>
      </c>
      <c r="AQ65" s="28">
        <f t="shared" si="89"/>
        <v>8.7893534946865276E-2</v>
      </c>
      <c r="AR65" s="28">
        <f t="shared" si="89"/>
        <v>6.3761139382092578E-3</v>
      </c>
      <c r="AS65" s="28">
        <f t="shared" si="89"/>
        <v>4.4780428429549822E-4</v>
      </c>
      <c r="AT65" s="28">
        <f t="shared" si="89"/>
        <v>0.14141675153553895</v>
      </c>
      <c r="AU65" s="28">
        <f t="shared" si="89"/>
        <v>0.12217458403862501</v>
      </c>
      <c r="AV65" s="28">
        <f t="shared" si="89"/>
        <v>8.7338062153471535E-3</v>
      </c>
      <c r="AW65" s="28">
        <f t="shared" si="89"/>
        <v>6.1338863755272337E-4</v>
      </c>
      <c r="AX65" s="28">
        <f t="shared" si="89"/>
        <v>0</v>
      </c>
      <c r="AY65" s="28">
        <f t="shared" si="89"/>
        <v>0.44933745905003003</v>
      </c>
      <c r="AZ65" s="39" t="str">
        <f t="shared" si="70"/>
        <v>OK</v>
      </c>
      <c r="BC65" s="28">
        <f t="shared" si="71"/>
        <v>2.4375822081449789E-3</v>
      </c>
      <c r="BD65" s="28">
        <f t="shared" si="72"/>
        <v>9.8204932544327761E-4</v>
      </c>
      <c r="BE65" s="28">
        <f t="shared" si="29"/>
        <v>6.1465563795851593E-5</v>
      </c>
      <c r="BF65" s="28">
        <f t="shared" si="30"/>
        <v>3.4757704201991443E-6</v>
      </c>
      <c r="BG65" s="28">
        <f t="shared" si="31"/>
        <v>1.6952587175861936E-3</v>
      </c>
      <c r="BH65" s="28">
        <f t="shared" si="32"/>
        <v>1.2285695543202346E-3</v>
      </c>
      <c r="BI65" s="28">
        <f t="shared" si="33"/>
        <v>7.5774287517627907E-5</v>
      </c>
      <c r="BJ65" s="28">
        <f t="shared" si="34"/>
        <v>4.2849037884073204E-6</v>
      </c>
      <c r="BK65" s="28">
        <f t="shared" si="35"/>
        <v>0</v>
      </c>
      <c r="BL65" s="28">
        <f t="shared" si="36"/>
        <v>2.790136501370207E-3</v>
      </c>
      <c r="BM65" s="28">
        <f t="shared" si="54"/>
        <v>9.2785968323869771E-3</v>
      </c>
      <c r="BO65" s="30">
        <f t="shared" si="87"/>
        <v>10.108739981006305</v>
      </c>
      <c r="BP65" s="30">
        <f t="shared" si="88"/>
        <v>5.4694429723197224</v>
      </c>
      <c r="BQ65" s="30">
        <f t="shared" si="37"/>
        <v>0.68167691664981511</v>
      </c>
      <c r="BR65" s="30">
        <f t="shared" si="38"/>
        <v>4.7875217842619763E-2</v>
      </c>
      <c r="BS65" s="30">
        <f t="shared" si="73"/>
        <v>1.3072851399465368</v>
      </c>
      <c r="BT65" s="30">
        <f t="shared" si="74"/>
        <v>1.983530306572918</v>
      </c>
      <c r="BU65" s="30">
        <f t="shared" si="41"/>
        <v>0.93374022942364898</v>
      </c>
      <c r="BV65" s="30">
        <f t="shared" si="42"/>
        <v>6.5578011812066947E-2</v>
      </c>
      <c r="BW65" s="30">
        <f t="shared" si="75"/>
        <v>0</v>
      </c>
      <c r="BX65" s="30">
        <f t="shared" si="44"/>
        <v>8.3127429924255551</v>
      </c>
      <c r="BY65" s="30">
        <f t="shared" si="55"/>
        <v>28.910611767999185</v>
      </c>
    </row>
    <row r="66" spans="3:77" ht="15" customHeight="1" x14ac:dyDescent="0.25">
      <c r="C66" s="26">
        <v>53</v>
      </c>
      <c r="D66" s="77">
        <f t="shared" si="81"/>
        <v>0.18073027788434043</v>
      </c>
      <c r="E66" s="77">
        <f t="shared" si="82"/>
        <v>8.680029407086709E-2</v>
      </c>
      <c r="F66" s="78">
        <f t="shared" si="83"/>
        <v>6.2968063032223824E-3</v>
      </c>
      <c r="G66" s="78">
        <f t="shared" si="84"/>
        <v>4.4223438716557955E-4</v>
      </c>
      <c r="H66" s="77">
        <f t="shared" si="76"/>
        <v>0.14068253479780943</v>
      </c>
      <c r="I66" s="77">
        <f t="shared" si="77"/>
        <v>0.12154027004433303</v>
      </c>
      <c r="J66" s="78">
        <f t="shared" si="78"/>
        <v>8.6900984564807771E-3</v>
      </c>
      <c r="K66" s="78">
        <f t="shared" si="79"/>
        <v>6.1031897445275448E-4</v>
      </c>
      <c r="L66" s="77">
        <f t="shared" si="49"/>
        <v>0</v>
      </c>
      <c r="M66" s="77">
        <f t="shared" si="80"/>
        <v>0.45420716508132869</v>
      </c>
      <c r="N66" s="39" t="str">
        <f t="shared" si="64"/>
        <v>OK</v>
      </c>
      <c r="Q66" s="28">
        <f t="shared" si="65"/>
        <v>2.4072629757900506E-3</v>
      </c>
      <c r="R66" s="28">
        <f t="shared" si="66"/>
        <v>9.6983436030994815E-4</v>
      </c>
      <c r="S66" s="28">
        <f t="shared" si="9"/>
        <v>6.070104036590282E-5</v>
      </c>
      <c r="T66" s="28">
        <f t="shared" si="10"/>
        <v>3.4325379537697963E-6</v>
      </c>
      <c r="U66" s="28">
        <f t="shared" si="11"/>
        <v>1.6864571625248691E-3</v>
      </c>
      <c r="V66" s="28">
        <f t="shared" si="12"/>
        <v>1.2221909865731163E-3</v>
      </c>
      <c r="W66" s="28">
        <f t="shared" si="13"/>
        <v>7.539508007869112E-5</v>
      </c>
      <c r="X66" s="28">
        <f t="shared" si="14"/>
        <v>4.2634602691750941E-6</v>
      </c>
      <c r="Y66" s="28">
        <f t="shared" si="15"/>
        <v>0</v>
      </c>
      <c r="Z66" s="28">
        <f t="shared" si="16"/>
        <v>2.8203746759875525E-3</v>
      </c>
      <c r="AA66" s="28">
        <f t="shared" si="51"/>
        <v>9.2499122798530755E-3</v>
      </c>
      <c r="AC66" s="30">
        <f t="shared" si="85"/>
        <v>9.983005047728744</v>
      </c>
      <c r="AD66" s="30">
        <f t="shared" si="86"/>
        <v>5.4014127283444884</v>
      </c>
      <c r="AE66" s="30">
        <f t="shared" si="17"/>
        <v>0.67319805560552426</v>
      </c>
      <c r="AF66" s="30">
        <f t="shared" si="18"/>
        <v>4.7279734396374139E-2</v>
      </c>
      <c r="AG66" s="30">
        <f t="shared" si="67"/>
        <v>1.3004978914748266</v>
      </c>
      <c r="AH66" s="30">
        <f t="shared" si="68"/>
        <v>1.973232084226086</v>
      </c>
      <c r="AI66" s="30">
        <f t="shared" si="21"/>
        <v>0.92906738784860132</v>
      </c>
      <c r="AJ66" s="30">
        <f t="shared" si="22"/>
        <v>6.5249830964387773E-2</v>
      </c>
      <c r="AK66" s="30">
        <f t="shared" si="69"/>
        <v>0</v>
      </c>
      <c r="AL66" s="30">
        <f t="shared" si="24"/>
        <v>8.402832554004581</v>
      </c>
      <c r="AM66" s="30">
        <f t="shared" si="52"/>
        <v>28.775775314593609</v>
      </c>
      <c r="AO66" s="26">
        <v>53</v>
      </c>
      <c r="AP66" s="28">
        <f t="shared" si="89"/>
        <v>0.17850992856292019</v>
      </c>
      <c r="AQ66" s="28">
        <f t="shared" si="89"/>
        <v>8.5733915065116517E-2</v>
      </c>
      <c r="AR66" s="28">
        <f t="shared" si="89"/>
        <v>6.2194473251577223E-3</v>
      </c>
      <c r="AS66" s="28">
        <f t="shared" si="89"/>
        <v>4.368013472071052E-4</v>
      </c>
      <c r="AT66" s="28">
        <f t="shared" si="89"/>
        <v>0.13993083001509693</v>
      </c>
      <c r="AU66" s="28">
        <f t="shared" si="89"/>
        <v>0.12089084755265134</v>
      </c>
      <c r="AV66" s="28">
        <f t="shared" si="89"/>
        <v>8.6452136708421706E-3</v>
      </c>
      <c r="AW66" s="28">
        <f t="shared" si="89"/>
        <v>6.0716664695305202E-4</v>
      </c>
      <c r="AX66" s="28">
        <f t="shared" si="89"/>
        <v>0</v>
      </c>
      <c r="AY66" s="28">
        <f t="shared" si="89"/>
        <v>0.45902584981405514</v>
      </c>
      <c r="AZ66" s="39" t="str">
        <f t="shared" si="70"/>
        <v>OK</v>
      </c>
      <c r="BC66" s="28">
        <f t="shared" si="71"/>
        <v>2.377688713096801E-3</v>
      </c>
      <c r="BD66" s="28">
        <f t="shared" si="72"/>
        <v>9.5791952739422432E-4</v>
      </c>
      <c r="BE66" s="28">
        <f t="shared" si="29"/>
        <v>5.9955301935332887E-5</v>
      </c>
      <c r="BF66" s="28">
        <f t="shared" si="30"/>
        <v>3.3903677462892354E-6</v>
      </c>
      <c r="BG66" s="28">
        <f t="shared" si="31"/>
        <v>1.6774459663822089E-3</v>
      </c>
      <c r="BH66" s="28">
        <f t="shared" si="32"/>
        <v>1.2156604900099466E-3</v>
      </c>
      <c r="BI66" s="28">
        <f t="shared" si="33"/>
        <v>7.5005660784481187E-5</v>
      </c>
      <c r="BJ66" s="28">
        <f t="shared" si="34"/>
        <v>4.2414392873393896E-6</v>
      </c>
      <c r="BK66" s="28">
        <f t="shared" si="35"/>
        <v>0</v>
      </c>
      <c r="BL66" s="28">
        <f t="shared" si="36"/>
        <v>2.8502960366277265E-3</v>
      </c>
      <c r="BM66" s="28">
        <f t="shared" si="54"/>
        <v>9.2216035032643504E-3</v>
      </c>
      <c r="BO66" s="30">
        <f t="shared" si="87"/>
        <v>9.8603595300936497</v>
      </c>
      <c r="BP66" s="30">
        <f t="shared" si="88"/>
        <v>5.335054046077838</v>
      </c>
      <c r="BQ66" s="30">
        <f t="shared" si="37"/>
        <v>0.66492752748238526</v>
      </c>
      <c r="BR66" s="30">
        <f t="shared" si="38"/>
        <v>4.6698882491464769E-2</v>
      </c>
      <c r="BS66" s="30">
        <f t="shared" si="73"/>
        <v>1.2935489799675512</v>
      </c>
      <c r="BT66" s="30">
        <f t="shared" si="74"/>
        <v>1.962688572216964</v>
      </c>
      <c r="BU66" s="30">
        <f t="shared" si="41"/>
        <v>0.92426870912749826</v>
      </c>
      <c r="BV66" s="30">
        <f t="shared" si="42"/>
        <v>6.4912812380483506E-2</v>
      </c>
      <c r="BW66" s="30">
        <f t="shared" si="75"/>
        <v>0</v>
      </c>
      <c r="BX66" s="30">
        <f t="shared" si="44"/>
        <v>8.4919782215600197</v>
      </c>
      <c r="BY66" s="30">
        <f t="shared" si="55"/>
        <v>28.644437281397856</v>
      </c>
    </row>
    <row r="67" spans="3:77" ht="15" customHeight="1" x14ac:dyDescent="0.25">
      <c r="C67" s="26">
        <v>54</v>
      </c>
      <c r="D67" s="77">
        <f t="shared" si="81"/>
        <v>0.17628957924149993</v>
      </c>
      <c r="E67" s="77">
        <f t="shared" si="82"/>
        <v>8.466753605936593E-2</v>
      </c>
      <c r="F67" s="78">
        <f t="shared" si="83"/>
        <v>6.1420883470930622E-3</v>
      </c>
      <c r="G67" s="78">
        <f t="shared" si="84"/>
        <v>4.3136830724863079E-4</v>
      </c>
      <c r="H67" s="77">
        <f t="shared" si="76"/>
        <v>0.13917912523238446</v>
      </c>
      <c r="I67" s="77">
        <f t="shared" si="77"/>
        <v>0.12024142506096963</v>
      </c>
      <c r="J67" s="78">
        <f t="shared" si="78"/>
        <v>8.6003288852035641E-3</v>
      </c>
      <c r="K67" s="78">
        <f t="shared" si="79"/>
        <v>6.0401431945334967E-4</v>
      </c>
      <c r="L67" s="77">
        <f t="shared" si="49"/>
        <v>0</v>
      </c>
      <c r="M67" s="77">
        <f t="shared" si="80"/>
        <v>0.4638445345467816</v>
      </c>
      <c r="N67" s="39" t="str">
        <f t="shared" si="64"/>
        <v>OK</v>
      </c>
      <c r="Q67" s="28">
        <f t="shared" si="65"/>
        <v>2.3481144504035514E-3</v>
      </c>
      <c r="R67" s="28">
        <f t="shared" si="66"/>
        <v>9.460046944785005E-4</v>
      </c>
      <c r="S67" s="28">
        <f t="shared" si="9"/>
        <v>5.9209563504762954E-5</v>
      </c>
      <c r="T67" s="28">
        <f t="shared" si="10"/>
        <v>3.3481975388086739E-6</v>
      </c>
      <c r="U67" s="28">
        <f t="shared" si="11"/>
        <v>1.6684347702395489E-3</v>
      </c>
      <c r="V67" s="28">
        <f t="shared" si="12"/>
        <v>1.2091299934467769E-3</v>
      </c>
      <c r="W67" s="28">
        <f t="shared" si="13"/>
        <v>7.461624149027124E-5</v>
      </c>
      <c r="X67" s="28">
        <f t="shared" si="14"/>
        <v>4.2194183055036869E-6</v>
      </c>
      <c r="Y67" s="28">
        <f t="shared" si="15"/>
        <v>0</v>
      </c>
      <c r="Z67" s="28">
        <f t="shared" si="16"/>
        <v>2.8802173972679009E-3</v>
      </c>
      <c r="AA67" s="28">
        <f t="shared" si="51"/>
        <v>9.1932947266756236E-3</v>
      </c>
      <c r="AC67" s="30">
        <f t="shared" si="85"/>
        <v>9.7377140124585537</v>
      </c>
      <c r="AD67" s="30">
        <f t="shared" si="86"/>
        <v>5.2686953638111875</v>
      </c>
      <c r="AE67" s="30">
        <f t="shared" si="17"/>
        <v>0.65665699935924626</v>
      </c>
      <c r="AF67" s="30">
        <f t="shared" si="18"/>
        <v>4.6118030586555392E-2</v>
      </c>
      <c r="AG67" s="30">
        <f t="shared" si="67"/>
        <v>1.2866000684602763</v>
      </c>
      <c r="AH67" s="30">
        <f t="shared" si="68"/>
        <v>1.9521450602078416</v>
      </c>
      <c r="AI67" s="30">
        <f t="shared" si="21"/>
        <v>0.9194700304063953</v>
      </c>
      <c r="AJ67" s="30">
        <f t="shared" si="22"/>
        <v>6.4575793796579239E-2</v>
      </c>
      <c r="AK67" s="30">
        <f t="shared" si="69"/>
        <v>0</v>
      </c>
      <c r="AL67" s="30">
        <f t="shared" si="24"/>
        <v>8.5811238891154602</v>
      </c>
      <c r="AM67" s="30">
        <f t="shared" si="52"/>
        <v>28.513099248202092</v>
      </c>
      <c r="AO67" s="26">
        <v>54</v>
      </c>
      <c r="AP67" s="28">
        <f t="shared" si="89"/>
        <v>0.17412378581593554</v>
      </c>
      <c r="AQ67" s="28">
        <f t="shared" si="89"/>
        <v>8.3627358904567073E-2</v>
      </c>
      <c r="AR67" s="28">
        <f t="shared" si="89"/>
        <v>6.0666301457710965E-3</v>
      </c>
      <c r="AS67" s="28">
        <f t="shared" si="89"/>
        <v>4.2606876176298368E-4</v>
      </c>
      <c r="AT67" s="28">
        <f t="shared" si="89"/>
        <v>0.13841160919098866</v>
      </c>
      <c r="AU67" s="28">
        <f t="shared" si="89"/>
        <v>0.11957834270274606</v>
      </c>
      <c r="AV67" s="28">
        <f t="shared" si="89"/>
        <v>8.5543750049639228E-3</v>
      </c>
      <c r="AW67" s="28">
        <f t="shared" si="89"/>
        <v>6.007869077962278E-4</v>
      </c>
      <c r="AX67" s="28">
        <f t="shared" si="89"/>
        <v>0</v>
      </c>
      <c r="AY67" s="28">
        <f t="shared" si="89"/>
        <v>0.46861104256546859</v>
      </c>
      <c r="AZ67" s="39" t="str">
        <f t="shared" si="70"/>
        <v>OK</v>
      </c>
      <c r="BC67" s="28">
        <f t="shared" si="71"/>
        <v>2.3192668528255341E-3</v>
      </c>
      <c r="BD67" s="28">
        <f t="shared" si="72"/>
        <v>9.3438261927320518E-4</v>
      </c>
      <c r="BE67" s="28">
        <f t="shared" si="29"/>
        <v>5.8482148509952166E-5</v>
      </c>
      <c r="BF67" s="28">
        <f t="shared" si="30"/>
        <v>3.3070634896592983E-6</v>
      </c>
      <c r="BG67" s="28">
        <f t="shared" si="31"/>
        <v>1.6592340337925906E-3</v>
      </c>
      <c r="BH67" s="28">
        <f t="shared" si="32"/>
        <v>1.2024621352851907E-3</v>
      </c>
      <c r="BI67" s="28">
        <f t="shared" si="33"/>
        <v>7.4217546757645924E-5</v>
      </c>
      <c r="BJ67" s="28">
        <f t="shared" si="34"/>
        <v>4.19687281380445E-6</v>
      </c>
      <c r="BK67" s="28">
        <f t="shared" si="35"/>
        <v>0</v>
      </c>
      <c r="BL67" s="28">
        <f t="shared" si="36"/>
        <v>2.9098147694414317E-3</v>
      </c>
      <c r="BM67" s="28">
        <f t="shared" si="54"/>
        <v>9.1653640421890149E-3</v>
      </c>
      <c r="BO67" s="30">
        <f t="shared" si="87"/>
        <v>9.6180820008617829</v>
      </c>
      <c r="BP67" s="30">
        <f t="shared" si="88"/>
        <v>5.2039671715417395</v>
      </c>
      <c r="BQ67" s="30">
        <f t="shared" si="37"/>
        <v>0.64858968523788896</v>
      </c>
      <c r="BR67" s="30">
        <f t="shared" si="38"/>
        <v>4.5551450713405266E-2</v>
      </c>
      <c r="BS67" s="30">
        <f t="shared" si="73"/>
        <v>1.2795049944701546</v>
      </c>
      <c r="BT67" s="30">
        <f t="shared" si="74"/>
        <v>1.9413797773657533</v>
      </c>
      <c r="BU67" s="30">
        <f t="shared" si="41"/>
        <v>0.91455705367896689</v>
      </c>
      <c r="BV67" s="30">
        <f t="shared" si="42"/>
        <v>6.4230747887972978E-2</v>
      </c>
      <c r="BW67" s="30">
        <f t="shared" si="75"/>
        <v>0</v>
      </c>
      <c r="BX67" s="30">
        <f t="shared" si="44"/>
        <v>8.6693042874611699</v>
      </c>
      <c r="BY67" s="30">
        <f t="shared" si="55"/>
        <v>28.385167169218832</v>
      </c>
    </row>
    <row r="68" spans="3:77" ht="15" customHeight="1" x14ac:dyDescent="0.25">
      <c r="C68" s="26">
        <v>55</v>
      </c>
      <c r="D68" s="77">
        <f t="shared" si="81"/>
        <v>0.17195799239037116</v>
      </c>
      <c r="E68" s="77">
        <f t="shared" si="82"/>
        <v>8.2587181749768229E-2</v>
      </c>
      <c r="F68" s="78">
        <f t="shared" si="83"/>
        <v>5.9911719444491309E-3</v>
      </c>
      <c r="G68" s="78">
        <f t="shared" si="84"/>
        <v>4.2076921627733657E-4</v>
      </c>
      <c r="H68" s="77">
        <f t="shared" si="76"/>
        <v>0.13764409314959289</v>
      </c>
      <c r="I68" s="77">
        <f t="shared" si="77"/>
        <v>0.11891526034452247</v>
      </c>
      <c r="J68" s="78">
        <f t="shared" si="78"/>
        <v>8.5084211247242816E-3</v>
      </c>
      <c r="K68" s="78">
        <f t="shared" si="79"/>
        <v>5.9755949613910593E-4</v>
      </c>
      <c r="L68" s="77">
        <f t="shared" si="49"/>
        <v>0</v>
      </c>
      <c r="M68" s="77">
        <f t="shared" si="80"/>
        <v>0.47337755058415559</v>
      </c>
      <c r="N68" s="39" t="str">
        <f t="shared" si="64"/>
        <v>OK</v>
      </c>
      <c r="Q68" s="28">
        <f t="shared" si="65"/>
        <v>2.2904192552475168E-3</v>
      </c>
      <c r="R68" s="28">
        <f t="shared" si="66"/>
        <v>9.2276054406790987E-4</v>
      </c>
      <c r="S68" s="28">
        <f t="shared" si="9"/>
        <v>5.7754733515141377E-5</v>
      </c>
      <c r="T68" s="28">
        <f t="shared" si="10"/>
        <v>3.2659294405099223E-6</v>
      </c>
      <c r="U68" s="28">
        <f t="shared" si="11"/>
        <v>1.6500332973456327E-3</v>
      </c>
      <c r="V68" s="28">
        <f t="shared" si="12"/>
        <v>1.1957942771236045E-3</v>
      </c>
      <c r="W68" s="28">
        <f t="shared" si="13"/>
        <v>7.3818852025020595E-5</v>
      </c>
      <c r="X68" s="28">
        <f t="shared" si="14"/>
        <v>4.1743273221052123E-6</v>
      </c>
      <c r="Y68" s="28">
        <f t="shared" si="15"/>
        <v>0</v>
      </c>
      <c r="Z68" s="28">
        <f t="shared" si="16"/>
        <v>2.9394121416149621E-3</v>
      </c>
      <c r="AA68" s="28">
        <f t="shared" si="51"/>
        <v>9.1374333577024028E-3</v>
      </c>
      <c r="AC68" s="30">
        <f t="shared" si="85"/>
        <v>9.4984499892650121</v>
      </c>
      <c r="AD68" s="30">
        <f t="shared" si="86"/>
        <v>5.1392389792722923</v>
      </c>
      <c r="AE68" s="30">
        <f t="shared" si="17"/>
        <v>0.64052237111653165</v>
      </c>
      <c r="AF68" s="30">
        <f t="shared" si="18"/>
        <v>4.4984870840255133E-2</v>
      </c>
      <c r="AG68" s="30">
        <f t="shared" si="67"/>
        <v>1.272409920480033</v>
      </c>
      <c r="AH68" s="30">
        <f t="shared" si="68"/>
        <v>1.9306144945236647</v>
      </c>
      <c r="AI68" s="30">
        <f t="shared" si="21"/>
        <v>0.90964407695153859</v>
      </c>
      <c r="AJ68" s="30">
        <f t="shared" si="22"/>
        <v>6.3885701979366702E-2</v>
      </c>
      <c r="AK68" s="30">
        <f t="shared" si="69"/>
        <v>0</v>
      </c>
      <c r="AL68" s="30">
        <f t="shared" si="24"/>
        <v>8.7574846858068778</v>
      </c>
      <c r="AM68" s="30">
        <f t="shared" si="52"/>
        <v>28.257235090235568</v>
      </c>
      <c r="AO68" s="26">
        <v>55</v>
      </c>
      <c r="AP68" s="28">
        <f t="shared" si="89"/>
        <v>0.16984541437529671</v>
      </c>
      <c r="AQ68" s="28">
        <f t="shared" si="89"/>
        <v>8.1572562643868002E-2</v>
      </c>
      <c r="AR68" s="28">
        <f t="shared" si="89"/>
        <v>5.9175678161476029E-3</v>
      </c>
      <c r="AS68" s="28">
        <f t="shared" si="89"/>
        <v>4.1559988519030203E-4</v>
      </c>
      <c r="AT68" s="28">
        <f t="shared" si="89"/>
        <v>0.13686235766133648</v>
      </c>
      <c r="AU68" s="28">
        <f t="shared" si="89"/>
        <v>0.11823989333835873</v>
      </c>
      <c r="AV68" s="28">
        <f t="shared" si="89"/>
        <v>8.4615006566636213E-3</v>
      </c>
      <c r="AW68" s="28">
        <f t="shared" si="89"/>
        <v>5.942641995333156E-4</v>
      </c>
      <c r="AX68" s="28">
        <f t="shared" si="89"/>
        <v>0</v>
      </c>
      <c r="AY68" s="28">
        <f t="shared" si="89"/>
        <v>0.47809083942360542</v>
      </c>
      <c r="AZ68" s="39" t="str">
        <f t="shared" si="70"/>
        <v>OK</v>
      </c>
      <c r="BC68" s="28">
        <f t="shared" si="71"/>
        <v>2.2622804679967648E-3</v>
      </c>
      <c r="BD68" s="28">
        <f t="shared" si="72"/>
        <v>9.1142403326386105E-4</v>
      </c>
      <c r="BE68" s="28">
        <f t="shared" si="29"/>
        <v>5.7045191733485859E-5</v>
      </c>
      <c r="BF68" s="28">
        <f t="shared" si="30"/>
        <v>3.2258060903887919E-6</v>
      </c>
      <c r="BG68" s="28">
        <f t="shared" si="31"/>
        <v>1.6406621027246042E-3</v>
      </c>
      <c r="BH68" s="28">
        <f t="shared" si="32"/>
        <v>1.1890028863585428E-3</v>
      </c>
      <c r="BI68" s="28">
        <f t="shared" si="33"/>
        <v>7.3411771200277472E-5</v>
      </c>
      <c r="BJ68" s="28">
        <f t="shared" si="34"/>
        <v>4.1513076115243118E-6</v>
      </c>
      <c r="BK68" s="28">
        <f t="shared" si="35"/>
        <v>0</v>
      </c>
      <c r="BL68" s="28">
        <f t="shared" si="36"/>
        <v>2.9686790521909301E-3</v>
      </c>
      <c r="BM68" s="28">
        <f t="shared" si="54"/>
        <v>9.1098826191703796E-3</v>
      </c>
      <c r="BO68" s="30">
        <f t="shared" si="87"/>
        <v>9.3817574392668011</v>
      </c>
      <c r="BP68" s="30">
        <f t="shared" si="88"/>
        <v>5.0761012144560045</v>
      </c>
      <c r="BQ68" s="30">
        <f t="shared" si="37"/>
        <v>0.6326532778538454</v>
      </c>
      <c r="BR68" s="30">
        <f t="shared" si="38"/>
        <v>4.4432212322747307E-2</v>
      </c>
      <c r="BS68" s="30">
        <f t="shared" si="73"/>
        <v>1.2651833990384791</v>
      </c>
      <c r="BT68" s="30">
        <f t="shared" si="74"/>
        <v>1.9196497678145343</v>
      </c>
      <c r="BU68" s="30">
        <f t="shared" si="41"/>
        <v>0.90462776132334899</v>
      </c>
      <c r="BV68" s="30">
        <f t="shared" si="42"/>
        <v>6.3533398420890355E-2</v>
      </c>
      <c r="BW68" s="30">
        <f t="shared" si="75"/>
        <v>0</v>
      </c>
      <c r="BX68" s="30">
        <f t="shared" si="44"/>
        <v>8.844680529336701</v>
      </c>
      <c r="BY68" s="30">
        <f t="shared" si="55"/>
        <v>28.132618999833355</v>
      </c>
    </row>
    <row r="69" spans="3:77" ht="15" customHeight="1" x14ac:dyDescent="0.25">
      <c r="C69" s="26">
        <v>56</v>
      </c>
      <c r="D69" s="77">
        <f t="shared" si="81"/>
        <v>0.16773283636022226</v>
      </c>
      <c r="E69" s="77">
        <f t="shared" si="82"/>
        <v>8.0557943537967761E-2</v>
      </c>
      <c r="F69" s="78">
        <f t="shared" si="83"/>
        <v>5.8439636878460759E-3</v>
      </c>
      <c r="G69" s="78">
        <f t="shared" si="84"/>
        <v>4.1043055410326743E-4</v>
      </c>
      <c r="H69" s="77">
        <f t="shared" si="76"/>
        <v>0.13608062217308003</v>
      </c>
      <c r="I69" s="77">
        <f t="shared" si="77"/>
        <v>0.11756452633219498</v>
      </c>
      <c r="J69" s="78">
        <f t="shared" si="78"/>
        <v>8.414580188602961E-3</v>
      </c>
      <c r="K69" s="78">
        <f t="shared" si="79"/>
        <v>5.9096890292752527E-4</v>
      </c>
      <c r="L69" s="77">
        <f t="shared" si="49"/>
        <v>0</v>
      </c>
      <c r="M69" s="77">
        <f t="shared" si="80"/>
        <v>0.4828041282630553</v>
      </c>
      <c r="N69" s="39" t="str">
        <f t="shared" si="64"/>
        <v>OK</v>
      </c>
      <c r="Q69" s="28">
        <f t="shared" si="65"/>
        <v>2.2341416807460128E-3</v>
      </c>
      <c r="R69" s="28">
        <f t="shared" si="66"/>
        <v>9.0008752245981211E-4</v>
      </c>
      <c r="S69" s="28">
        <f t="shared" si="9"/>
        <v>5.6335649951830341E-5</v>
      </c>
      <c r="T69" s="28">
        <f t="shared" si="10"/>
        <v>3.1856827402676611E-6</v>
      </c>
      <c r="U69" s="28">
        <f t="shared" si="11"/>
        <v>1.6312909081035753E-3</v>
      </c>
      <c r="V69" s="28">
        <f t="shared" si="12"/>
        <v>1.1822114955934808E-3</v>
      </c>
      <c r="W69" s="28">
        <f t="shared" si="13"/>
        <v>7.3004690375534349E-5</v>
      </c>
      <c r="X69" s="28">
        <f t="shared" si="14"/>
        <v>4.1282879009434106E-6</v>
      </c>
      <c r="Y69" s="28">
        <f t="shared" si="15"/>
        <v>0</v>
      </c>
      <c r="Z69" s="28">
        <f t="shared" si="16"/>
        <v>2.997945962766898E-3</v>
      </c>
      <c r="AA69" s="28">
        <f t="shared" si="51"/>
        <v>9.0823318806383547E-3</v>
      </c>
      <c r="AC69" s="30">
        <f t="shared" si="85"/>
        <v>9.2650648892685901</v>
      </c>
      <c r="AD69" s="30">
        <f t="shared" si="86"/>
        <v>5.0129634496397166</v>
      </c>
      <c r="AE69" s="30">
        <f t="shared" si="17"/>
        <v>0.62478418459115914</v>
      </c>
      <c r="AF69" s="30">
        <f t="shared" si="18"/>
        <v>4.3879553805239467E-2</v>
      </c>
      <c r="AG69" s="30">
        <f t="shared" si="67"/>
        <v>1.2579568775969252</v>
      </c>
      <c r="AH69" s="30">
        <f t="shared" si="68"/>
        <v>1.9086850411054039</v>
      </c>
      <c r="AI69" s="30">
        <f t="shared" si="21"/>
        <v>0.89961144569515927</v>
      </c>
      <c r="AJ69" s="30">
        <f t="shared" si="22"/>
        <v>6.3181094862414008E-2</v>
      </c>
      <c r="AK69" s="30">
        <f t="shared" si="69"/>
        <v>0</v>
      </c>
      <c r="AL69" s="30">
        <f t="shared" si="24"/>
        <v>8.9318763728665225</v>
      </c>
      <c r="AM69" s="30">
        <f t="shared" si="52"/>
        <v>28.008002909431134</v>
      </c>
      <c r="AO69" s="26">
        <v>56</v>
      </c>
      <c r="AP69" s="28">
        <f t="shared" si="89"/>
        <v>0.16567216620715222</v>
      </c>
      <c r="AQ69" s="28">
        <f t="shared" si="89"/>
        <v>7.9568254497684177E-2</v>
      </c>
      <c r="AR69" s="28">
        <f t="shared" si="89"/>
        <v>5.7721680763934248E-3</v>
      </c>
      <c r="AS69" s="28">
        <f t="shared" si="89"/>
        <v>4.0538823793488015E-4</v>
      </c>
      <c r="AT69" s="28">
        <f t="shared" si="89"/>
        <v>0.13528617769974</v>
      </c>
      <c r="AU69" s="28">
        <f t="shared" si="89"/>
        <v>0.11687817961571202</v>
      </c>
      <c r="AV69" s="28">
        <f t="shared" si="89"/>
        <v>8.3667904447665767E-3</v>
      </c>
      <c r="AW69" s="28">
        <f t="shared" si="89"/>
        <v>5.8761255574761161E-4</v>
      </c>
      <c r="AX69" s="28">
        <f t="shared" si="89"/>
        <v>0</v>
      </c>
      <c r="AY69" s="28">
        <f t="shared" si="89"/>
        <v>0.48746326266486928</v>
      </c>
      <c r="AZ69" s="39" t="str">
        <f t="shared" si="70"/>
        <v>OK</v>
      </c>
      <c r="BC69" s="28">
        <f t="shared" si="71"/>
        <v>2.2066942877420823E-3</v>
      </c>
      <c r="BD69" s="28">
        <f t="shared" si="72"/>
        <v>8.8902955949363193E-4</v>
      </c>
      <c r="BE69" s="28">
        <f t="shared" si="29"/>
        <v>5.5643542223083499E-5</v>
      </c>
      <c r="BF69" s="28">
        <f t="shared" si="30"/>
        <v>3.1465452554288437E-6</v>
      </c>
      <c r="BG69" s="28">
        <f t="shared" si="31"/>
        <v>1.6217673622404146E-3</v>
      </c>
      <c r="BH69" s="28">
        <f t="shared" si="32"/>
        <v>1.1753096944847328E-3</v>
      </c>
      <c r="BI69" s="28">
        <f t="shared" si="33"/>
        <v>7.2590067735580567E-5</v>
      </c>
      <c r="BJ69" s="28">
        <f t="shared" si="34"/>
        <v>4.1048417138672991E-6</v>
      </c>
      <c r="BK69" s="28">
        <f t="shared" si="35"/>
        <v>0</v>
      </c>
      <c r="BL69" s="28">
        <f t="shared" si="36"/>
        <v>3.0268766043091682E-3</v>
      </c>
      <c r="BM69" s="28">
        <f t="shared" si="54"/>
        <v>9.0551625051979896E-3</v>
      </c>
      <c r="BO69" s="30">
        <f t="shared" si="87"/>
        <v>9.1512395757648566</v>
      </c>
      <c r="BP69" s="30">
        <f t="shared" si="88"/>
        <v>4.9513770341037695</v>
      </c>
      <c r="BQ69" s="30">
        <f t="shared" si="37"/>
        <v>0.61710844172986123</v>
      </c>
      <c r="BR69" s="30">
        <f t="shared" si="38"/>
        <v>4.334047458367131E-2</v>
      </c>
      <c r="BS69" s="30">
        <f t="shared" si="73"/>
        <v>1.2506128717190281</v>
      </c>
      <c r="BT69" s="30">
        <f t="shared" si="74"/>
        <v>1.8975420564685144</v>
      </c>
      <c r="BU69" s="30">
        <f t="shared" si="41"/>
        <v>0.89450219489732608</v>
      </c>
      <c r="BV69" s="30">
        <f t="shared" si="42"/>
        <v>6.282226432409832E-2</v>
      </c>
      <c r="BW69" s="30">
        <f t="shared" si="75"/>
        <v>0</v>
      </c>
      <c r="BX69" s="30">
        <f t="shared" si="44"/>
        <v>9.0180703593000811</v>
      </c>
      <c r="BY69" s="30">
        <f t="shared" si="55"/>
        <v>27.886615272891206</v>
      </c>
    </row>
    <row r="70" spans="3:77" ht="15" customHeight="1" x14ac:dyDescent="0.25">
      <c r="C70" s="26">
        <v>57</v>
      </c>
      <c r="D70" s="77">
        <f t="shared" si="81"/>
        <v>0.16361149605408218</v>
      </c>
      <c r="E70" s="77">
        <f t="shared" si="82"/>
        <v>7.8578565457400593E-2</v>
      </c>
      <c r="F70" s="78">
        <f t="shared" si="83"/>
        <v>5.7003724649407738E-3</v>
      </c>
      <c r="G70" s="78">
        <f t="shared" si="84"/>
        <v>4.0034592176649286E-4</v>
      </c>
      <c r="H70" s="77">
        <f t="shared" si="76"/>
        <v>0.13449173322639996</v>
      </c>
      <c r="I70" s="77">
        <f t="shared" si="77"/>
        <v>0.11619183289922906</v>
      </c>
      <c r="J70" s="78">
        <f t="shared" si="78"/>
        <v>8.3190007009301941E-3</v>
      </c>
      <c r="K70" s="78">
        <f t="shared" si="79"/>
        <v>5.8425620856769795E-4</v>
      </c>
      <c r="L70" s="77">
        <f t="shared" si="49"/>
        <v>0</v>
      </c>
      <c r="M70" s="77">
        <f t="shared" si="80"/>
        <v>0.49212239706668326</v>
      </c>
      <c r="N70" s="39" t="str">
        <f t="shared" si="64"/>
        <v>OK</v>
      </c>
      <c r="Q70" s="28">
        <f t="shared" si="65"/>
        <v>2.1792468947381509E-3</v>
      </c>
      <c r="R70" s="28">
        <f t="shared" si="66"/>
        <v>8.7797159652745174E-4</v>
      </c>
      <c r="S70" s="28">
        <f t="shared" si="9"/>
        <v>5.4951434494336658E-5</v>
      </c>
      <c r="T70" s="28">
        <f t="shared" si="10"/>
        <v>3.1074077705900268E-6</v>
      </c>
      <c r="U70" s="28">
        <f t="shared" si="11"/>
        <v>1.6122438163772542E-3</v>
      </c>
      <c r="V70" s="28">
        <f t="shared" si="12"/>
        <v>1.1684078933759845E-3</v>
      </c>
      <c r="W70" s="28">
        <f t="shared" si="13"/>
        <v>7.2175445095626798E-5</v>
      </c>
      <c r="X70" s="28">
        <f t="shared" si="14"/>
        <v>4.0813955267911877E-6</v>
      </c>
      <c r="Y70" s="28">
        <f t="shared" si="15"/>
        <v>0</v>
      </c>
      <c r="Z70" s="28">
        <f t="shared" si="16"/>
        <v>3.0558072458514384E-3</v>
      </c>
      <c r="AA70" s="28">
        <f t="shared" si="51"/>
        <v>9.0279931297576228E-3</v>
      </c>
      <c r="AC70" s="30">
        <f t="shared" si="85"/>
        <v>9.0374142622611213</v>
      </c>
      <c r="AD70" s="30">
        <f t="shared" si="86"/>
        <v>4.8897906185678233</v>
      </c>
      <c r="AE70" s="30">
        <f t="shared" si="17"/>
        <v>0.60943269886856344</v>
      </c>
      <c r="AF70" s="30">
        <f t="shared" si="18"/>
        <v>4.2801395362103145E-2</v>
      </c>
      <c r="AG70" s="30">
        <f t="shared" si="67"/>
        <v>1.2432688658411313</v>
      </c>
      <c r="AH70" s="30">
        <f t="shared" si="68"/>
        <v>1.886399071831625</v>
      </c>
      <c r="AI70" s="30">
        <f t="shared" si="21"/>
        <v>0.8893929440994931</v>
      </c>
      <c r="AJ70" s="30">
        <f t="shared" si="22"/>
        <v>6.2463433785782618E-2</v>
      </c>
      <c r="AK70" s="30">
        <f t="shared" si="69"/>
        <v>0</v>
      </c>
      <c r="AL70" s="30">
        <f t="shared" si="24"/>
        <v>9.1042643457336396</v>
      </c>
      <c r="AM70" s="30">
        <f t="shared" si="52"/>
        <v>27.765227636351284</v>
      </c>
      <c r="AO70" s="26">
        <v>57</v>
      </c>
      <c r="AP70" s="28">
        <f t="shared" si="89"/>
        <v>0.16160145834212383</v>
      </c>
      <c r="AQ70" s="28">
        <f t="shared" si="89"/>
        <v>7.7613193929541968E-2</v>
      </c>
      <c r="AR70" s="28">
        <f t="shared" si="89"/>
        <v>5.630340933519825E-3</v>
      </c>
      <c r="AS70" s="28">
        <f t="shared" si="89"/>
        <v>3.9542749965076711E-4</v>
      </c>
      <c r="AT70" s="28">
        <f t="shared" si="89"/>
        <v>0.13368601236114908</v>
      </c>
      <c r="AU70" s="28">
        <f t="shared" si="89"/>
        <v>0.1154957441367989</v>
      </c>
      <c r="AV70" s="28">
        <f t="shared" si="89"/>
        <v>8.2704340202005896E-3</v>
      </c>
      <c r="AW70" s="28">
        <f t="shared" si="89"/>
        <v>5.8084529591533767E-4</v>
      </c>
      <c r="AX70" s="28">
        <f t="shared" si="89"/>
        <v>0</v>
      </c>
      <c r="AY70" s="28">
        <f t="shared" si="89"/>
        <v>0.4967265434810999</v>
      </c>
      <c r="AZ70" s="39" t="str">
        <f t="shared" si="70"/>
        <v>OK</v>
      </c>
      <c r="BC70" s="28">
        <f t="shared" si="71"/>
        <v>2.1524739078286987E-3</v>
      </c>
      <c r="BD70" s="28">
        <f t="shared" si="72"/>
        <v>8.6718533723876992E-4</v>
      </c>
      <c r="BE70" s="28">
        <f t="shared" si="29"/>
        <v>5.4276332448797542E-5</v>
      </c>
      <c r="BF70" s="28">
        <f t="shared" si="30"/>
        <v>3.0692319274741263E-6</v>
      </c>
      <c r="BG70" s="28">
        <f t="shared" si="31"/>
        <v>1.6025850927400167E-3</v>
      </c>
      <c r="BH70" s="28">
        <f t="shared" si="32"/>
        <v>1.1614081276934939E-3</v>
      </c>
      <c r="BI70" s="28">
        <f t="shared" si="33"/>
        <v>7.1754081770331681E-5</v>
      </c>
      <c r="BJ70" s="28">
        <f t="shared" si="34"/>
        <v>4.0575681657165894E-6</v>
      </c>
      <c r="BK70" s="28">
        <f t="shared" si="35"/>
        <v>0</v>
      </c>
      <c r="BL70" s="28">
        <f t="shared" si="36"/>
        <v>3.0843964424781241E-3</v>
      </c>
      <c r="BM70" s="28">
        <f t="shared" si="54"/>
        <v>9.0012061222914247E-3</v>
      </c>
      <c r="BO70" s="30">
        <f t="shared" si="87"/>
        <v>8.926385734780812</v>
      </c>
      <c r="BP70" s="30">
        <f t="shared" si="88"/>
        <v>4.829717434323773</v>
      </c>
      <c r="BQ70" s="30">
        <f t="shared" si="37"/>
        <v>0.60194555562270347</v>
      </c>
      <c r="BR70" s="30">
        <f t="shared" si="38"/>
        <v>4.2275561781473653E-2</v>
      </c>
      <c r="BS70" s="30">
        <f t="shared" si="73"/>
        <v>1.2358206187088059</v>
      </c>
      <c r="BT70" s="30">
        <f t="shared" si="74"/>
        <v>1.8750979230107823</v>
      </c>
      <c r="BU70" s="30">
        <f t="shared" si="41"/>
        <v>0.88420063017717143</v>
      </c>
      <c r="BV70" s="30">
        <f t="shared" si="42"/>
        <v>6.2098769596535736E-2</v>
      </c>
      <c r="BW70" s="30">
        <f t="shared" si="75"/>
        <v>0</v>
      </c>
      <c r="BX70" s="30">
        <f t="shared" si="44"/>
        <v>9.1894410544003478</v>
      </c>
      <c r="BY70" s="30">
        <f t="shared" si="55"/>
        <v>27.646983282402402</v>
      </c>
    </row>
    <row r="71" spans="3:77" ht="15" customHeight="1" x14ac:dyDescent="0.25">
      <c r="C71" s="26">
        <v>58</v>
      </c>
      <c r="D71" s="77">
        <f t="shared" si="81"/>
        <v>0.15959142063016549</v>
      </c>
      <c r="E71" s="77">
        <f t="shared" si="82"/>
        <v>7.6647822401683358E-2</v>
      </c>
      <c r="F71" s="78">
        <f t="shared" si="83"/>
        <v>5.5603094020988762E-3</v>
      </c>
      <c r="G71" s="78">
        <f t="shared" si="84"/>
        <v>3.9050907753504131E-4</v>
      </c>
      <c r="H71" s="77">
        <f t="shared" si="76"/>
        <v>0.13288029149589822</v>
      </c>
      <c r="I71" s="77">
        <f t="shared" si="77"/>
        <v>0.11479965537436874</v>
      </c>
      <c r="J71" s="78">
        <f t="shared" si="78"/>
        <v>8.2218673394709851E-3</v>
      </c>
      <c r="K71" s="78">
        <f t="shared" si="79"/>
        <v>5.7743438326297739E-4</v>
      </c>
      <c r="L71" s="77">
        <f t="shared" si="49"/>
        <v>0</v>
      </c>
      <c r="M71" s="77">
        <f t="shared" si="80"/>
        <v>0.50133068989551655</v>
      </c>
      <c r="N71" s="39" t="str">
        <f t="shared" si="64"/>
        <v>OK</v>
      </c>
      <c r="Q71" s="28">
        <f t="shared" si="65"/>
        <v>2.125700920919247E-3</v>
      </c>
      <c r="R71" s="28">
        <f t="shared" si="66"/>
        <v>8.5639907795008821E-4</v>
      </c>
      <c r="S71" s="28">
        <f t="shared" si="9"/>
        <v>5.3601230403258434E-5</v>
      </c>
      <c r="T71" s="28">
        <f t="shared" si="10"/>
        <v>3.0310560843582259E-6</v>
      </c>
      <c r="U71" s="28">
        <f t="shared" si="11"/>
        <v>1.5929263691027795E-3</v>
      </c>
      <c r="V71" s="28">
        <f t="shared" si="12"/>
        <v>1.1544083620110032E-3</v>
      </c>
      <c r="W71" s="28">
        <f t="shared" si="13"/>
        <v>7.133271844503655E-5</v>
      </c>
      <c r="X71" s="28">
        <f t="shared" si="14"/>
        <v>4.0337408046419902E-6</v>
      </c>
      <c r="Y71" s="28">
        <f t="shared" si="15"/>
        <v>0</v>
      </c>
      <c r="Z71" s="28">
        <f t="shared" si="16"/>
        <v>3.1129856391048098E-3</v>
      </c>
      <c r="AA71" s="28">
        <f t="shared" si="51"/>
        <v>8.9744191148252231E-3</v>
      </c>
      <c r="AC71" s="30">
        <f t="shared" si="85"/>
        <v>8.8153572073005044</v>
      </c>
      <c r="AD71" s="30">
        <f t="shared" si="86"/>
        <v>4.7696442500797236</v>
      </c>
      <c r="AE71" s="30">
        <f t="shared" si="17"/>
        <v>0.59445841237684349</v>
      </c>
      <c r="AF71" s="30">
        <f t="shared" si="18"/>
        <v>4.1749728200844154E-2</v>
      </c>
      <c r="AG71" s="30">
        <f t="shared" si="67"/>
        <v>1.2283723715764809</v>
      </c>
      <c r="AH71" s="30">
        <f t="shared" si="68"/>
        <v>1.8637967741899395</v>
      </c>
      <c r="AI71" s="30">
        <f t="shared" si="21"/>
        <v>0.87900831625484988</v>
      </c>
      <c r="AJ71" s="30">
        <f t="shared" si="22"/>
        <v>6.173410540728886E-2</v>
      </c>
      <c r="AK71" s="30">
        <f t="shared" si="69"/>
        <v>0</v>
      </c>
      <c r="AL71" s="30">
        <f t="shared" si="24"/>
        <v>9.2746177630670559</v>
      </c>
      <c r="AM71" s="30">
        <f t="shared" si="52"/>
        <v>27.528738928453532</v>
      </c>
      <c r="AO71" s="26">
        <v>58</v>
      </c>
      <c r="AP71" s="28">
        <f t="shared" si="89"/>
        <v>0.15763077127661637</v>
      </c>
      <c r="AQ71" s="28">
        <f t="shared" si="89"/>
        <v>7.5706170884017737E-2</v>
      </c>
      <c r="AR71" s="28">
        <f t="shared" si="89"/>
        <v>5.491998605743338E-3</v>
      </c>
      <c r="AS71" s="28">
        <f t="shared" si="89"/>
        <v>3.8571150528835744E-4</v>
      </c>
      <c r="AT71" s="28">
        <f t="shared" si="89"/>
        <v>0.13206465230716349</v>
      </c>
      <c r="AU71" s="28">
        <f t="shared" si="89"/>
        <v>0.11409499784598376</v>
      </c>
      <c r="AV71" s="28">
        <f t="shared" si="89"/>
        <v>8.1726113003984212E-3</v>
      </c>
      <c r="AW71" s="28">
        <f t="shared" si="89"/>
        <v>5.7397505591439562E-4</v>
      </c>
      <c r="AX71" s="28">
        <f t="shared" si="89"/>
        <v>0</v>
      </c>
      <c r="AY71" s="28">
        <f t="shared" si="89"/>
        <v>0.5058791112188743</v>
      </c>
      <c r="AZ71" s="39" t="str">
        <f t="shared" si="70"/>
        <v>OK</v>
      </c>
      <c r="BC71" s="28">
        <f t="shared" si="71"/>
        <v>2.0995857693654717E-3</v>
      </c>
      <c r="BD71" s="28">
        <f t="shared" si="72"/>
        <v>8.4587784634545203E-4</v>
      </c>
      <c r="BE71" s="28">
        <f t="shared" si="29"/>
        <v>5.294271619663872E-5</v>
      </c>
      <c r="BF71" s="28">
        <f t="shared" si="30"/>
        <v>2.993818254599571E-6</v>
      </c>
      <c r="BG71" s="28">
        <f t="shared" si="31"/>
        <v>1.58314874778074E-3</v>
      </c>
      <c r="BH71" s="28">
        <f t="shared" si="32"/>
        <v>1.1473224300849109E-3</v>
      </c>
      <c r="BI71" s="28">
        <f t="shared" si="33"/>
        <v>7.0905374263744155E-5</v>
      </c>
      <c r="BJ71" s="28">
        <f t="shared" si="34"/>
        <v>4.0095752365929655E-6</v>
      </c>
      <c r="BK71" s="28">
        <f t="shared" si="35"/>
        <v>0</v>
      </c>
      <c r="BL71" s="28">
        <f t="shared" si="36"/>
        <v>3.1412288138108336E-3</v>
      </c>
      <c r="BM71" s="28">
        <f t="shared" si="54"/>
        <v>8.9480150913389834E-3</v>
      </c>
      <c r="BO71" s="30">
        <f t="shared" si="87"/>
        <v>8.7070567464013457</v>
      </c>
      <c r="BP71" s="30">
        <f t="shared" si="88"/>
        <v>4.7110471157309464</v>
      </c>
      <c r="BQ71" s="30">
        <f t="shared" si="37"/>
        <v>0.58715523469137465</v>
      </c>
      <c r="BR71" s="30">
        <f t="shared" si="38"/>
        <v>4.1236814804343165E-2</v>
      </c>
      <c r="BS71" s="30">
        <f t="shared" si="73"/>
        <v>1.2208324374497732</v>
      </c>
      <c r="BT71" s="30">
        <f t="shared" si="74"/>
        <v>1.8523565096348786</v>
      </c>
      <c r="BU71" s="30">
        <f t="shared" si="41"/>
        <v>0.87374230232116568</v>
      </c>
      <c r="BV71" s="30">
        <f t="shared" si="42"/>
        <v>6.1364265152940162E-2</v>
      </c>
      <c r="BW71" s="30">
        <f t="shared" si="75"/>
        <v>0</v>
      </c>
      <c r="BX71" s="30">
        <f t="shared" si="44"/>
        <v>9.3587635575491745</v>
      </c>
      <c r="BY71" s="30">
        <f t="shared" si="55"/>
        <v>27.413554983735938</v>
      </c>
    </row>
    <row r="72" spans="3:77" ht="15" customHeight="1" x14ac:dyDescent="0.25">
      <c r="C72" s="26">
        <v>59</v>
      </c>
      <c r="D72" s="77">
        <f t="shared" si="81"/>
        <v>0.15567012192306726</v>
      </c>
      <c r="E72" s="77">
        <f t="shared" si="82"/>
        <v>7.4764519366352117E-2</v>
      </c>
      <c r="F72" s="78">
        <f t="shared" si="83"/>
        <v>5.4236878093877998E-3</v>
      </c>
      <c r="G72" s="78">
        <f t="shared" si="84"/>
        <v>3.8091393304167352E-4</v>
      </c>
      <c r="H72" s="77">
        <f t="shared" si="76"/>
        <v>0.13124901311842876</v>
      </c>
      <c r="I72" s="77">
        <f t="shared" si="77"/>
        <v>0.11339034031759876</v>
      </c>
      <c r="J72" s="78">
        <f t="shared" si="78"/>
        <v>8.1233552613258573E-3</v>
      </c>
      <c r="K72" s="78">
        <f t="shared" si="79"/>
        <v>5.7051572856581386E-4</v>
      </c>
      <c r="L72" s="77">
        <f t="shared" si="49"/>
        <v>0</v>
      </c>
      <c r="M72" s="77">
        <f t="shared" si="80"/>
        <v>0.51042753254223217</v>
      </c>
      <c r="N72" s="39" t="str">
        <f t="shared" si="64"/>
        <v>OK</v>
      </c>
      <c r="Q72" s="28">
        <f t="shared" si="65"/>
        <v>2.0734706178116963E-3</v>
      </c>
      <c r="R72" s="28">
        <f t="shared" si="66"/>
        <v>8.3535661474081564E-4</v>
      </c>
      <c r="S72" s="28">
        <f t="shared" si="9"/>
        <v>5.2284201990019006E-5</v>
      </c>
      <c r="T72" s="28">
        <f t="shared" si="10"/>
        <v>2.9565804248409156E-6</v>
      </c>
      <c r="U72" s="28">
        <f t="shared" si="11"/>
        <v>1.5733711264587001E-3</v>
      </c>
      <c r="V72" s="28">
        <f t="shared" si="12"/>
        <v>1.1402364981588182E-3</v>
      </c>
      <c r="W72" s="28">
        <f t="shared" si="13"/>
        <v>7.047803008245176E-5</v>
      </c>
      <c r="X72" s="28">
        <f t="shared" si="14"/>
        <v>3.9854096685439399E-6</v>
      </c>
      <c r="Y72" s="28">
        <f t="shared" si="15"/>
        <v>0</v>
      </c>
      <c r="Z72" s="28">
        <f t="shared" si="16"/>
        <v>3.1694719885168592E-3</v>
      </c>
      <c r="AA72" s="28">
        <f t="shared" si="51"/>
        <v>8.9216110678527454E-3</v>
      </c>
      <c r="AC72" s="30">
        <f t="shared" si="85"/>
        <v>8.5987562855021888</v>
      </c>
      <c r="AD72" s="30">
        <f t="shared" si="86"/>
        <v>4.6524499813821683</v>
      </c>
      <c r="AE72" s="30">
        <f t="shared" si="17"/>
        <v>0.57985205700590581</v>
      </c>
      <c r="AF72" s="30">
        <f t="shared" si="18"/>
        <v>4.0723901407842177E-2</v>
      </c>
      <c r="AG72" s="30">
        <f t="shared" si="67"/>
        <v>1.2132925033230655</v>
      </c>
      <c r="AH72" s="30">
        <f t="shared" si="68"/>
        <v>1.8409162450798175</v>
      </c>
      <c r="AI72" s="30">
        <f t="shared" si="21"/>
        <v>0.86847628838748137</v>
      </c>
      <c r="AJ72" s="30">
        <f t="shared" si="22"/>
        <v>6.0994424898591464E-2</v>
      </c>
      <c r="AK72" s="30">
        <f t="shared" si="69"/>
        <v>0</v>
      </c>
      <c r="AL72" s="30">
        <f t="shared" si="24"/>
        <v>9.442909352031295</v>
      </c>
      <c r="AM72" s="30">
        <f t="shared" si="52"/>
        <v>27.298371039018356</v>
      </c>
      <c r="AO72" s="26">
        <v>59</v>
      </c>
      <c r="AP72" s="28">
        <f t="shared" si="89"/>
        <v>0.1537576474134088</v>
      </c>
      <c r="AQ72" s="28">
        <f t="shared" si="89"/>
        <v>7.3846005037792151E-2</v>
      </c>
      <c r="AR72" s="28">
        <f t="shared" si="89"/>
        <v>5.3570554681545493E-3</v>
      </c>
      <c r="AS72" s="28">
        <f t="shared" si="89"/>
        <v>3.7623424127862618E-4</v>
      </c>
      <c r="AT72" s="28">
        <f t="shared" si="89"/>
        <v>0.1304247423613738</v>
      </c>
      <c r="AU72" s="28">
        <f t="shared" si="89"/>
        <v>0.112678225693377</v>
      </c>
      <c r="AV72" s="28">
        <f t="shared" si="89"/>
        <v>8.073492886548057E-3</v>
      </c>
      <c r="AW72" s="28">
        <f t="shared" si="89"/>
        <v>5.6701381732849406E-4</v>
      </c>
      <c r="AX72" s="28">
        <f t="shared" si="89"/>
        <v>0</v>
      </c>
      <c r="AY72" s="28">
        <f t="shared" si="89"/>
        <v>0.51491958308073871</v>
      </c>
      <c r="AZ72" s="39" t="str">
        <f t="shared" si="70"/>
        <v>OK</v>
      </c>
      <c r="BC72" s="28">
        <f t="shared" si="71"/>
        <v>2.047997138032125E-3</v>
      </c>
      <c r="BD72" s="28">
        <f t="shared" si="72"/>
        <v>8.2509389886168305E-4</v>
      </c>
      <c r="BE72" s="28">
        <f t="shared" si="29"/>
        <v>5.1641868044824553E-5</v>
      </c>
      <c r="BF72" s="28">
        <f t="shared" si="30"/>
        <v>2.9202575606431352E-6</v>
      </c>
      <c r="BG72" s="28">
        <f t="shared" si="31"/>
        <v>1.5634900326605753E-3</v>
      </c>
      <c r="BH72" s="28">
        <f t="shared" si="32"/>
        <v>1.133075578779478E-3</v>
      </c>
      <c r="BI72" s="28">
        <f t="shared" si="33"/>
        <v>7.0045425347521254E-5</v>
      </c>
      <c r="BJ72" s="28">
        <f t="shared" si="34"/>
        <v>3.9609466253624993E-6</v>
      </c>
      <c r="BK72" s="28">
        <f t="shared" si="35"/>
        <v>0</v>
      </c>
      <c r="BL72" s="28">
        <f t="shared" si="36"/>
        <v>3.1973651319017536E-3</v>
      </c>
      <c r="BM72" s="28">
        <f t="shared" si="54"/>
        <v>8.8955902778139664E-3</v>
      </c>
      <c r="BO72" s="30">
        <f t="shared" si="87"/>
        <v>8.4931168602378104</v>
      </c>
      <c r="BP72" s="30">
        <f t="shared" si="88"/>
        <v>4.5952926291109879</v>
      </c>
      <c r="BQ72" s="30">
        <f t="shared" si="37"/>
        <v>0.57272832468850665</v>
      </c>
      <c r="BR72" s="30">
        <f t="shared" si="38"/>
        <v>4.0223590735413761E-2</v>
      </c>
      <c r="BS72" s="30">
        <f t="shared" si="73"/>
        <v>1.2056727772277476</v>
      </c>
      <c r="BT72" s="30">
        <f t="shared" si="74"/>
        <v>1.8293549129908859</v>
      </c>
      <c r="BU72" s="30">
        <f t="shared" si="41"/>
        <v>0.86314545047825253</v>
      </c>
      <c r="BV72" s="30">
        <f t="shared" si="42"/>
        <v>6.0620031956782151E-2</v>
      </c>
      <c r="BW72" s="30">
        <f t="shared" si="75"/>
        <v>0</v>
      </c>
      <c r="BX72" s="30">
        <f t="shared" si="44"/>
        <v>9.5260122869936659</v>
      </c>
      <c r="BY72" s="30">
        <f t="shared" si="55"/>
        <v>27.186166864420052</v>
      </c>
    </row>
    <row r="73" spans="3:77" ht="15" customHeight="1" x14ac:dyDescent="0.25">
      <c r="C73" s="26">
        <v>60</v>
      </c>
      <c r="D73" s="77">
        <f t="shared" si="81"/>
        <v>0.15184517290375033</v>
      </c>
      <c r="E73" s="77">
        <f t="shared" si="82"/>
        <v>7.2927490709232184E-2</v>
      </c>
      <c r="F73" s="78">
        <f t="shared" si="83"/>
        <v>5.2904231269212988E-3</v>
      </c>
      <c r="G73" s="78">
        <f t="shared" si="84"/>
        <v>3.7155454951557883E-4</v>
      </c>
      <c r="H73" s="77">
        <f t="shared" si="76"/>
        <v>0.12960047160431884</v>
      </c>
      <c r="I73" s="77">
        <f t="shared" si="77"/>
        <v>0.11196611106915524</v>
      </c>
      <c r="J73" s="78">
        <f t="shared" si="78"/>
        <v>8.0236305117702567E-3</v>
      </c>
      <c r="K73" s="78">
        <f t="shared" si="79"/>
        <v>5.6351190609117414E-4</v>
      </c>
      <c r="L73" s="77">
        <f t="shared" si="49"/>
        <v>0</v>
      </c>
      <c r="M73" s="77">
        <f t="shared" si="80"/>
        <v>0.51941163361924536</v>
      </c>
      <c r="N73" s="39" t="str">
        <f t="shared" si="64"/>
        <v>OK</v>
      </c>
      <c r="Q73" s="28">
        <f t="shared" si="65"/>
        <v>2.0225236582525536E-3</v>
      </c>
      <c r="R73" s="28">
        <f t="shared" si="66"/>
        <v>8.1483118298255035E-4</v>
      </c>
      <c r="S73" s="28">
        <f t="shared" si="9"/>
        <v>5.0999534099630094E-5</v>
      </c>
      <c r="T73" s="28">
        <f t="shared" si="10"/>
        <v>2.8839346964453548E-6</v>
      </c>
      <c r="U73" s="28">
        <f t="shared" si="11"/>
        <v>1.5536089388624502E-3</v>
      </c>
      <c r="V73" s="28">
        <f t="shared" si="12"/>
        <v>1.1259146594001376E-3</v>
      </c>
      <c r="W73" s="28">
        <f t="shared" si="13"/>
        <v>6.9612820612590734E-5</v>
      </c>
      <c r="X73" s="28">
        <f t="shared" si="14"/>
        <v>3.9364835821810561E-6</v>
      </c>
      <c r="Y73" s="28">
        <f t="shared" si="15"/>
        <v>0</v>
      </c>
      <c r="Z73" s="28">
        <f t="shared" si="16"/>
        <v>3.2252582752866489E-3</v>
      </c>
      <c r="AA73" s="28">
        <f t="shared" si="51"/>
        <v>8.8695694877751873E-3</v>
      </c>
      <c r="AC73" s="30">
        <f t="shared" si="85"/>
        <v>8.387477434973432</v>
      </c>
      <c r="AD73" s="30">
        <f t="shared" si="86"/>
        <v>4.5381352768398084</v>
      </c>
      <c r="AE73" s="30">
        <f t="shared" si="17"/>
        <v>0.5656045923711075</v>
      </c>
      <c r="AF73" s="30">
        <f t="shared" si="18"/>
        <v>3.9723280062985353E-2</v>
      </c>
      <c r="AG73" s="30">
        <f t="shared" si="67"/>
        <v>1.1980530511324297</v>
      </c>
      <c r="AH73" s="30">
        <f t="shared" si="68"/>
        <v>1.8177935809019541</v>
      </c>
      <c r="AI73" s="30">
        <f t="shared" si="21"/>
        <v>0.85781461256902369</v>
      </c>
      <c r="AJ73" s="30">
        <f t="shared" si="22"/>
        <v>6.0245639014972832E-2</v>
      </c>
      <c r="AK73" s="30">
        <f t="shared" si="69"/>
        <v>0</v>
      </c>
      <c r="AL73" s="30">
        <f t="shared" si="24"/>
        <v>9.6091152219560385</v>
      </c>
      <c r="AM73" s="30">
        <f t="shared" si="52"/>
        <v>27.073962689821748</v>
      </c>
      <c r="AO73" s="26">
        <v>60</v>
      </c>
      <c r="AP73" s="28">
        <f t="shared" si="89"/>
        <v>0.14997968954056121</v>
      </c>
      <c r="AQ73" s="28">
        <f t="shared" si="89"/>
        <v>7.2031545069106778E-2</v>
      </c>
      <c r="AR73" s="28">
        <f t="shared" si="89"/>
        <v>5.225427999721843E-3</v>
      </c>
      <c r="AS73" s="28">
        <f t="shared" si="89"/>
        <v>3.6698984181112061E-4</v>
      </c>
      <c r="AT73" s="28">
        <f t="shared" si="89"/>
        <v>0.12876878780496576</v>
      </c>
      <c r="AU73" s="28">
        <f t="shared" si="89"/>
        <v>0.11124759207381477</v>
      </c>
      <c r="AV73" s="28">
        <f t="shared" si="89"/>
        <v>7.9732404643395871E-3</v>
      </c>
      <c r="AW73" s="28">
        <f t="shared" si="89"/>
        <v>5.5997293559221779E-4</v>
      </c>
      <c r="AX73" s="28">
        <f t="shared" si="89"/>
        <v>0</v>
      </c>
      <c r="AY73" s="28">
        <f t="shared" si="89"/>
        <v>0.52384675427008698</v>
      </c>
      <c r="AZ73" s="39" t="str">
        <f t="shared" si="70"/>
        <v>OK</v>
      </c>
      <c r="BC73" s="28">
        <f t="shared" si="71"/>
        <v>1.9976760838188372E-3</v>
      </c>
      <c r="BD73" s="28">
        <f t="shared" si="72"/>
        <v>8.0482063087481098E-4</v>
      </c>
      <c r="BE73" s="28">
        <f t="shared" si="29"/>
        <v>5.0372982852896941E-5</v>
      </c>
      <c r="BF73" s="28">
        <f t="shared" si="30"/>
        <v>2.8485043163162951E-6</v>
      </c>
      <c r="BG73" s="28">
        <f t="shared" si="31"/>
        <v>1.5436389798878644E-3</v>
      </c>
      <c r="BH73" s="28">
        <f t="shared" si="32"/>
        <v>1.1186893386116747E-3</v>
      </c>
      <c r="BI73" s="28">
        <f t="shared" si="33"/>
        <v>6.9175637802726121E-5</v>
      </c>
      <c r="BJ73" s="28">
        <f t="shared" si="34"/>
        <v>3.9117616568474846E-6</v>
      </c>
      <c r="BK73" s="28">
        <f t="shared" si="35"/>
        <v>0</v>
      </c>
      <c r="BL73" s="28">
        <f t="shared" si="36"/>
        <v>3.2527979156319166E-3</v>
      </c>
      <c r="BM73" s="28">
        <f t="shared" si="54"/>
        <v>8.8439318354538912E-3</v>
      </c>
      <c r="BO73" s="30">
        <f t="shared" si="87"/>
        <v>8.2844336614055685</v>
      </c>
      <c r="BP73" s="30">
        <f t="shared" si="88"/>
        <v>4.4823823299600765</v>
      </c>
      <c r="BQ73" s="30">
        <f t="shared" si="37"/>
        <v>0.55865589629447643</v>
      </c>
      <c r="BR73" s="30">
        <f t="shared" si="38"/>
        <v>3.9235262454840686E-2</v>
      </c>
      <c r="BS73" s="30">
        <f t="shared" si="73"/>
        <v>1.1903647973702483</v>
      </c>
      <c r="BT73" s="30">
        <f t="shared" si="74"/>
        <v>1.8061282724884171</v>
      </c>
      <c r="BU73" s="30">
        <f t="shared" si="41"/>
        <v>0.85242736063230184</v>
      </c>
      <c r="BV73" s="30">
        <f t="shared" si="42"/>
        <v>5.9867284029283735E-2</v>
      </c>
      <c r="BW73" s="30">
        <f t="shared" si="75"/>
        <v>0</v>
      </c>
      <c r="BX73" s="30">
        <f t="shared" si="44"/>
        <v>9.6911649539966085</v>
      </c>
      <c r="BY73" s="30">
        <f t="shared" si="55"/>
        <v>26.964659818631823</v>
      </c>
    </row>
    <row r="74" spans="3:77" ht="15" customHeight="1" x14ac:dyDescent="0.25">
      <c r="C74" s="26">
        <v>61</v>
      </c>
      <c r="D74" s="77">
        <f t="shared" si="81"/>
        <v>0.14811420617737209</v>
      </c>
      <c r="E74" s="77">
        <f t="shared" si="82"/>
        <v>7.1135599428981386E-2</v>
      </c>
      <c r="F74" s="78">
        <f t="shared" si="83"/>
        <v>5.1604328725223872E-3</v>
      </c>
      <c r="G74" s="78">
        <f t="shared" si="84"/>
        <v>3.6242513410666239E-4</v>
      </c>
      <c r="H74" s="77">
        <f t="shared" si="76"/>
        <v>0.12793710400561265</v>
      </c>
      <c r="I74" s="77">
        <f t="shared" si="77"/>
        <v>0.1105290730784743</v>
      </c>
      <c r="J74" s="78">
        <f t="shared" si="78"/>
        <v>7.9228504169089175E-3</v>
      </c>
      <c r="K74" s="78">
        <f t="shared" si="79"/>
        <v>5.5643396509326144E-4</v>
      </c>
      <c r="L74" s="77">
        <f t="shared" si="49"/>
        <v>0</v>
      </c>
      <c r="M74" s="77">
        <f t="shared" si="80"/>
        <v>0.5282818749209286</v>
      </c>
      <c r="N74" s="39" t="str">
        <f t="shared" si="64"/>
        <v>OK</v>
      </c>
      <c r="Q74" s="28">
        <f t="shared" si="65"/>
        <v>1.9728285093851198E-3</v>
      </c>
      <c r="R74" s="28">
        <f t="shared" si="66"/>
        <v>7.9481007876707193E-4</v>
      </c>
      <c r="S74" s="28">
        <f t="shared" si="9"/>
        <v>4.9746431606163787E-5</v>
      </c>
      <c r="T74" s="28">
        <f t="shared" si="10"/>
        <v>2.8130739361872355E-6</v>
      </c>
      <c r="U74" s="28">
        <f t="shared" si="11"/>
        <v>1.5336690209132784E-3</v>
      </c>
      <c r="V74" s="28">
        <f t="shared" si="12"/>
        <v>1.111464017823212E-3</v>
      </c>
      <c r="W74" s="28">
        <f t="shared" si="13"/>
        <v>6.8738454992861507E-5</v>
      </c>
      <c r="X74" s="28">
        <f t="shared" si="14"/>
        <v>3.8870397315139131E-6</v>
      </c>
      <c r="Y74" s="28">
        <f t="shared" si="15"/>
        <v>0</v>
      </c>
      <c r="Z74" s="28">
        <f t="shared" si="16"/>
        <v>3.2803375559771835E-3</v>
      </c>
      <c r="AA74" s="28">
        <f t="shared" si="51"/>
        <v>8.8182941831325933E-3</v>
      </c>
      <c r="AC74" s="30">
        <f t="shared" si="85"/>
        <v>8.1813898878377067</v>
      </c>
      <c r="AD74" s="30">
        <f t="shared" si="86"/>
        <v>4.4266293830803463</v>
      </c>
      <c r="AE74" s="30">
        <f t="shared" si="17"/>
        <v>0.55170720021784536</v>
      </c>
      <c r="AF74" s="30">
        <f t="shared" si="18"/>
        <v>3.8747244846696026E-2</v>
      </c>
      <c r="AG74" s="30">
        <f t="shared" si="67"/>
        <v>1.1826765436080668</v>
      </c>
      <c r="AH74" s="30">
        <f t="shared" si="68"/>
        <v>1.7944629640748802</v>
      </c>
      <c r="AI74" s="30">
        <f t="shared" si="21"/>
        <v>0.84704010869558011</v>
      </c>
      <c r="AJ74" s="30">
        <f t="shared" si="22"/>
        <v>5.9488929043594638E-2</v>
      </c>
      <c r="AK74" s="30">
        <f t="shared" si="69"/>
        <v>0</v>
      </c>
      <c r="AL74" s="30">
        <f t="shared" si="24"/>
        <v>9.7732146860371785</v>
      </c>
      <c r="AM74" s="30">
        <f t="shared" si="52"/>
        <v>26.855356947441898</v>
      </c>
      <c r="AO74" s="26">
        <v>61</v>
      </c>
      <c r="AP74" s="28">
        <f t="shared" si="89"/>
        <v>0.1462945593476965</v>
      </c>
      <c r="AQ74" s="28">
        <f t="shared" si="89"/>
        <v>7.0261667945170803E-2</v>
      </c>
      <c r="AR74" s="28">
        <f t="shared" si="89"/>
        <v>5.0970347315973091E-3</v>
      </c>
      <c r="AS74" s="28">
        <f t="shared" si="89"/>
        <v>3.5797258520340474E-4</v>
      </c>
      <c r="AT74" s="28">
        <f t="shared" si="89"/>
        <v>0.12709916042243308</v>
      </c>
      <c r="AU74" s="28">
        <f t="shared" si="89"/>
        <v>0.10980514604994918</v>
      </c>
      <c r="AV74" s="28">
        <f t="shared" si="89"/>
        <v>7.8720071888336469E-3</v>
      </c>
      <c r="AW74" s="28">
        <f t="shared" si="89"/>
        <v>5.5286316702093052E-4</v>
      </c>
      <c r="AX74" s="28">
        <f t="shared" si="89"/>
        <v>0</v>
      </c>
      <c r="AY74" s="28">
        <f t="shared" si="89"/>
        <v>0.53265958856209539</v>
      </c>
      <c r="AZ74" s="39" t="str">
        <f t="shared" si="70"/>
        <v>OK</v>
      </c>
      <c r="BC74" s="28">
        <f t="shared" si="71"/>
        <v>1.9485914612636368E-3</v>
      </c>
      <c r="BD74" s="28">
        <f t="shared" si="72"/>
        <v>7.8504549454960163E-4</v>
      </c>
      <c r="BE74" s="28">
        <f t="shared" si="29"/>
        <v>4.9135275263392534E-5</v>
      </c>
      <c r="BF74" s="28">
        <f t="shared" si="30"/>
        <v>2.7785141110243732E-6</v>
      </c>
      <c r="BG74" s="28">
        <f t="shared" si="31"/>
        <v>1.5236240216553679E-3</v>
      </c>
      <c r="BH74" s="28">
        <f t="shared" si="32"/>
        <v>1.1041843146525894E-3</v>
      </c>
      <c r="BI74" s="28">
        <f t="shared" si="33"/>
        <v>6.8297340398891014E-5</v>
      </c>
      <c r="BJ74" s="28">
        <f t="shared" si="34"/>
        <v>3.8620954706472396E-6</v>
      </c>
      <c r="BK74" s="28">
        <f t="shared" si="35"/>
        <v>0</v>
      </c>
      <c r="BL74" s="28">
        <f t="shared" si="36"/>
        <v>3.3075207306196646E-3</v>
      </c>
      <c r="BM74" s="28">
        <f t="shared" si="54"/>
        <v>8.7930392479848157E-3</v>
      </c>
      <c r="BO74" s="30">
        <f t="shared" si="87"/>
        <v>8.0808779885677886</v>
      </c>
      <c r="BP74" s="30">
        <f t="shared" si="88"/>
        <v>4.3722463341415772</v>
      </c>
      <c r="BQ74" s="30">
        <f t="shared" si="37"/>
        <v>0.54492923959073714</v>
      </c>
      <c r="BR74" s="30">
        <f t="shared" si="38"/>
        <v>3.8271218251654089E-2</v>
      </c>
      <c r="BS74" s="30">
        <f t="shared" si="73"/>
        <v>1.1749304231342916</v>
      </c>
      <c r="BT74" s="30">
        <f t="shared" si="74"/>
        <v>1.7827098550945959</v>
      </c>
      <c r="BU74" s="30">
        <f t="shared" si="41"/>
        <v>0.84160440674879089</v>
      </c>
      <c r="BV74" s="30">
        <f t="shared" si="42"/>
        <v>5.9107171339213137E-2</v>
      </c>
      <c r="BW74" s="30">
        <f t="shared" si="75"/>
        <v>0</v>
      </c>
      <c r="BX74" s="30">
        <f t="shared" si="44"/>
        <v>9.8542023883987646</v>
      </c>
      <c r="BY74" s="30">
        <f t="shared" si="55"/>
        <v>26.748879025267414</v>
      </c>
    </row>
    <row r="75" spans="3:77" ht="15" customHeight="1" x14ac:dyDescent="0.25">
      <c r="C75" s="26">
        <v>62</v>
      </c>
      <c r="D75" s="77">
        <f t="shared" si="81"/>
        <v>0.14447491251802091</v>
      </c>
      <c r="E75" s="77">
        <f t="shared" si="82"/>
        <v>6.9387736461360205E-2</v>
      </c>
      <c r="F75" s="78">
        <f t="shared" si="83"/>
        <v>5.0336365906722318E-3</v>
      </c>
      <c r="G75" s="78">
        <f t="shared" si="84"/>
        <v>3.5352003630014704E-4</v>
      </c>
      <c r="H75" s="77">
        <f t="shared" si="76"/>
        <v>0.12626121683925351</v>
      </c>
      <c r="I75" s="77">
        <f t="shared" si="77"/>
        <v>0.10908121902142406</v>
      </c>
      <c r="J75" s="78">
        <f t="shared" si="78"/>
        <v>7.8211639607583764E-3</v>
      </c>
      <c r="K75" s="78">
        <f t="shared" si="79"/>
        <v>5.492923689485997E-4</v>
      </c>
      <c r="L75" s="77">
        <f t="shared" si="49"/>
        <v>0</v>
      </c>
      <c r="M75" s="77">
        <f t="shared" si="80"/>
        <v>0.53703730220326218</v>
      </c>
      <c r="N75" s="39" t="str">
        <f t="shared" si="64"/>
        <v>OK</v>
      </c>
      <c r="Q75" s="28">
        <f t="shared" si="65"/>
        <v>1.9243544131421538E-3</v>
      </c>
      <c r="R75" s="28">
        <f t="shared" si="66"/>
        <v>7.7528091033213134E-4</v>
      </c>
      <c r="S75" s="28">
        <f t="shared" si="9"/>
        <v>4.8524118920621287E-5</v>
      </c>
      <c r="T75" s="28">
        <f t="shared" si="10"/>
        <v>2.7439542858615108E-6</v>
      </c>
      <c r="U75" s="28">
        <f t="shared" si="11"/>
        <v>1.5135790223974575E-3</v>
      </c>
      <c r="V75" s="28">
        <f t="shared" si="12"/>
        <v>1.0969046114819667E-3</v>
      </c>
      <c r="W75" s="28">
        <f t="shared" si="13"/>
        <v>6.7856225804920506E-5</v>
      </c>
      <c r="X75" s="28">
        <f t="shared" si="14"/>
        <v>3.8371512097805678E-6</v>
      </c>
      <c r="Y75" s="28">
        <f t="shared" si="15"/>
        <v>0</v>
      </c>
      <c r="Z75" s="28">
        <f t="shared" si="16"/>
        <v>3.3347039052621461E-3</v>
      </c>
      <c r="AA75" s="28">
        <f t="shared" si="51"/>
        <v>8.7677843128370399E-3</v>
      </c>
      <c r="AC75" s="30">
        <f t="shared" si="85"/>
        <v>7.9803660892978714</v>
      </c>
      <c r="AD75" s="30">
        <f t="shared" si="86"/>
        <v>4.317863285202808</v>
      </c>
      <c r="AE75" s="30">
        <f t="shared" si="17"/>
        <v>0.53815127896362913</v>
      </c>
      <c r="AF75" s="30">
        <f t="shared" si="18"/>
        <v>3.7795191656612145E-2</v>
      </c>
      <c r="AG75" s="30">
        <f t="shared" si="67"/>
        <v>1.1671843026605166</v>
      </c>
      <c r="AH75" s="30">
        <f t="shared" si="68"/>
        <v>1.7709567461143119</v>
      </c>
      <c r="AI75" s="30">
        <f t="shared" si="21"/>
        <v>0.83616870480200167</v>
      </c>
      <c r="AJ75" s="30">
        <f t="shared" si="22"/>
        <v>5.872541363483165E-2</v>
      </c>
      <c r="AK75" s="30">
        <f t="shared" si="69"/>
        <v>0</v>
      </c>
      <c r="AL75" s="30">
        <f t="shared" si="24"/>
        <v>9.9351900907603508</v>
      </c>
      <c r="AM75" s="30">
        <f t="shared" si="52"/>
        <v>26.642401103092929</v>
      </c>
      <c r="AO75" s="26">
        <v>62</v>
      </c>
      <c r="AP75" s="28">
        <f t="shared" si="89"/>
        <v>0.14269997597873818</v>
      </c>
      <c r="AQ75" s="28">
        <f t="shared" si="89"/>
        <v>6.8535278227076613E-2</v>
      </c>
      <c r="AR75" s="28">
        <f t="shared" si="89"/>
        <v>4.9717961966928249E-3</v>
      </c>
      <c r="AS75" s="28">
        <f t="shared" si="89"/>
        <v>3.4917689035970966E-4</v>
      </c>
      <c r="AT75" s="28">
        <f t="shared" si="89"/>
        <v>0.125418104306881</v>
      </c>
      <c r="AU75" s="28">
        <f t="shared" si="89"/>
        <v>0.1083528263676409</v>
      </c>
      <c r="AV75" s="28">
        <f t="shared" si="89"/>
        <v>7.7699380540532711E-3</v>
      </c>
      <c r="AW75" s="28">
        <f t="shared" si="89"/>
        <v>5.456946947677789E-4</v>
      </c>
      <c r="AX75" s="28">
        <f t="shared" si="89"/>
        <v>0</v>
      </c>
      <c r="AY75" s="28">
        <f t="shared" si="89"/>
        <v>0.54135720928378994</v>
      </c>
      <c r="AZ75" s="39" t="str">
        <f t="shared" si="70"/>
        <v>OK</v>
      </c>
      <c r="BC75" s="28">
        <f t="shared" si="71"/>
        <v>1.9007128901753897E-3</v>
      </c>
      <c r="BD75" s="28">
        <f t="shared" si="72"/>
        <v>7.657562503619428E-4</v>
      </c>
      <c r="BE75" s="28">
        <f t="shared" si="29"/>
        <v>4.7927979215757522E-5</v>
      </c>
      <c r="BF75" s="28">
        <f t="shared" si="30"/>
        <v>2.7102436253792663E-6</v>
      </c>
      <c r="BG75" s="28">
        <f t="shared" si="31"/>
        <v>1.5034720594323842E-3</v>
      </c>
      <c r="BH75" s="28">
        <f t="shared" si="32"/>
        <v>1.0895800026439648E-3</v>
      </c>
      <c r="BI75" s="28">
        <f t="shared" si="33"/>
        <v>6.7411791100587012E-5</v>
      </c>
      <c r="BJ75" s="28">
        <f t="shared" si="34"/>
        <v>3.8120192024640323E-6</v>
      </c>
      <c r="BK75" s="28">
        <f t="shared" si="35"/>
        <v>0</v>
      </c>
      <c r="BL75" s="28">
        <f t="shared" si="36"/>
        <v>3.3615281332118707E-3</v>
      </c>
      <c r="BM75" s="28">
        <f t="shared" si="54"/>
        <v>8.7429113689697392E-3</v>
      </c>
      <c r="BO75" s="30">
        <f t="shared" si="87"/>
        <v>7.8823238539929648</v>
      </c>
      <c r="BP75" s="30">
        <f t="shared" si="88"/>
        <v>4.2648164746323021</v>
      </c>
      <c r="BQ75" s="30">
        <f t="shared" si="37"/>
        <v>0.53153985866894549</v>
      </c>
      <c r="BR75" s="30">
        <f t="shared" si="38"/>
        <v>3.7330861445149674E-2</v>
      </c>
      <c r="BS75" s="30">
        <f t="shared" si="73"/>
        <v>1.1593903993717942</v>
      </c>
      <c r="BT75" s="30">
        <f t="shared" si="74"/>
        <v>1.7591311367600193</v>
      </c>
      <c r="BU75" s="30">
        <f t="shared" si="41"/>
        <v>0.83069209028825064</v>
      </c>
      <c r="BV75" s="30">
        <f t="shared" si="42"/>
        <v>5.8340782577974884E-2</v>
      </c>
      <c r="BW75" s="30">
        <f t="shared" si="75"/>
        <v>0</v>
      </c>
      <c r="BX75" s="30">
        <f t="shared" si="44"/>
        <v>10.015108371750113</v>
      </c>
      <c r="BY75" s="30">
        <f t="shared" si="55"/>
        <v>26.538673829487514</v>
      </c>
    </row>
    <row r="76" spans="3:77" ht="15" customHeight="1" x14ac:dyDescent="0.25">
      <c r="C76" s="26">
        <v>63</v>
      </c>
      <c r="D76" s="77">
        <f t="shared" si="81"/>
        <v>0.14092503943945542</v>
      </c>
      <c r="E76" s="77">
        <f t="shared" si="82"/>
        <v>6.7682819992793006E-2</v>
      </c>
      <c r="F76" s="78">
        <f t="shared" si="83"/>
        <v>4.909955802713418E-3</v>
      </c>
      <c r="G76" s="78">
        <f t="shared" si="84"/>
        <v>3.4483374441927222E-4</v>
      </c>
      <c r="H76" s="77">
        <f t="shared" si="76"/>
        <v>0.12457499177450847</v>
      </c>
      <c r="I76" s="77">
        <f t="shared" si="77"/>
        <v>0.10762443371385776</v>
      </c>
      <c r="J76" s="78">
        <f t="shared" si="78"/>
        <v>7.7187121473481666E-3</v>
      </c>
      <c r="K76" s="78">
        <f t="shared" si="79"/>
        <v>5.4209702058695809E-4</v>
      </c>
      <c r="L76" s="77">
        <f t="shared" si="49"/>
        <v>0</v>
      </c>
      <c r="M76" s="77">
        <f t="shared" si="80"/>
        <v>0.54567711636431782</v>
      </c>
      <c r="N76" s="39" t="str">
        <f t="shared" si="64"/>
        <v>OK</v>
      </c>
      <c r="Q76" s="28">
        <f t="shared" si="65"/>
        <v>1.8770713672086258E-3</v>
      </c>
      <c r="R76" s="28">
        <f t="shared" si="66"/>
        <v>7.5623159039175426E-4</v>
      </c>
      <c r="S76" s="28">
        <f t="shared" si="9"/>
        <v>4.7331839510893756E-5</v>
      </c>
      <c r="T76" s="28">
        <f t="shared" si="10"/>
        <v>2.6765329648970204E-6</v>
      </c>
      <c r="U76" s="28">
        <f t="shared" si="11"/>
        <v>1.4933650964673107E-3</v>
      </c>
      <c r="V76" s="28">
        <f t="shared" si="12"/>
        <v>1.0822553938059632E-3</v>
      </c>
      <c r="W76" s="28">
        <f t="shared" si="13"/>
        <v>6.6967356396253531E-5</v>
      </c>
      <c r="X76" s="28">
        <f t="shared" si="14"/>
        <v>3.786887195147498E-6</v>
      </c>
      <c r="Y76" s="28">
        <f t="shared" si="15"/>
        <v>0</v>
      </c>
      <c r="Z76" s="28">
        <f t="shared" si="16"/>
        <v>3.3883523611615961E-3</v>
      </c>
      <c r="AA76" s="28">
        <f t="shared" si="51"/>
        <v>8.7180384251024437E-3</v>
      </c>
      <c r="AC76" s="30">
        <f t="shared" si="85"/>
        <v>7.7842816186880563</v>
      </c>
      <c r="AD76" s="30">
        <f t="shared" si="86"/>
        <v>4.2117696640617961</v>
      </c>
      <c r="AE76" s="30">
        <f t="shared" si="17"/>
        <v>0.52492843837426184</v>
      </c>
      <c r="AF76" s="30">
        <f t="shared" si="18"/>
        <v>3.6866531233687196E-2</v>
      </c>
      <c r="AG76" s="30">
        <f t="shared" si="67"/>
        <v>1.1515964960830716</v>
      </c>
      <c r="AH76" s="30">
        <f t="shared" si="68"/>
        <v>1.7473055274057268</v>
      </c>
      <c r="AI76" s="30">
        <f t="shared" si="21"/>
        <v>0.82521547577449961</v>
      </c>
      <c r="AJ76" s="30">
        <f t="shared" si="22"/>
        <v>5.7956151521118118E-2</v>
      </c>
      <c r="AK76" s="30">
        <f t="shared" si="69"/>
        <v>0</v>
      </c>
      <c r="AL76" s="30">
        <f t="shared" si="24"/>
        <v>10.095026652739879</v>
      </c>
      <c r="AM76" s="30">
        <f t="shared" si="52"/>
        <v>26.4349465558821</v>
      </c>
      <c r="AO76" s="26">
        <v>63</v>
      </c>
      <c r="AP76" s="28">
        <f t="shared" si="89"/>
        <v>0.13919371462020869</v>
      </c>
      <c r="AQ76" s="28">
        <f t="shared" si="89"/>
        <v>6.6851307391794401E-2</v>
      </c>
      <c r="AR76" s="28">
        <f t="shared" si="89"/>
        <v>4.8496348804950885E-3</v>
      </c>
      <c r="AS76" s="28">
        <f t="shared" si="89"/>
        <v>3.4059731331659819E-4</v>
      </c>
      <c r="AT76" s="28">
        <f t="shared" si="89"/>
        <v>0.12372774143405142</v>
      </c>
      <c r="AU76" s="28">
        <f t="shared" si="89"/>
        <v>0.10689246627154304</v>
      </c>
      <c r="AV76" s="28">
        <f t="shared" si="89"/>
        <v>7.6671702478788278E-3</v>
      </c>
      <c r="AW76" s="28">
        <f t="shared" si="89"/>
        <v>5.3847715374850881E-4</v>
      </c>
      <c r="AX76" s="28">
        <f t="shared" si="89"/>
        <v>0</v>
      </c>
      <c r="AY76" s="28">
        <f t="shared" si="89"/>
        <v>0.54993889068696378</v>
      </c>
      <c r="AZ76" s="39" t="str">
        <f t="shared" si="70"/>
        <v>OK</v>
      </c>
      <c r="BC76" s="28">
        <f t="shared" si="71"/>
        <v>1.8540107368304316E-3</v>
      </c>
      <c r="BD76" s="28">
        <f t="shared" si="72"/>
        <v>7.4694095952337555E-4</v>
      </c>
      <c r="BE76" s="28">
        <f t="shared" si="29"/>
        <v>4.67503474722059E-5</v>
      </c>
      <c r="BF76" s="28">
        <f t="shared" si="30"/>
        <v>2.6436506043875588E-6</v>
      </c>
      <c r="BG76" s="28">
        <f t="shared" si="31"/>
        <v>1.4832085307843778E-3</v>
      </c>
      <c r="BH76" s="28">
        <f t="shared" si="32"/>
        <v>1.0748948374229989E-3</v>
      </c>
      <c r="BI76" s="28">
        <f t="shared" si="33"/>
        <v>6.6520180146483824E-5</v>
      </c>
      <c r="BJ76" s="28">
        <f t="shared" si="34"/>
        <v>3.7616001582185363E-6</v>
      </c>
      <c r="BK76" s="28">
        <f t="shared" si="35"/>
        <v>0</v>
      </c>
      <c r="BL76" s="28">
        <f t="shared" si="36"/>
        <v>3.4148156169145354E-3</v>
      </c>
      <c r="BM76" s="28">
        <f t="shared" si="54"/>
        <v>8.6935464598570152E-3</v>
      </c>
      <c r="BO76" s="30">
        <f t="shared" si="87"/>
        <v>7.6886483655767037</v>
      </c>
      <c r="BP76" s="30">
        <f t="shared" si="88"/>
        <v>4.1600262593315565</v>
      </c>
      <c r="BQ76" s="30">
        <f t="shared" si="37"/>
        <v>0.51847946637254561</v>
      </c>
      <c r="BR76" s="30">
        <f t="shared" si="38"/>
        <v>3.641361001558216E-2</v>
      </c>
      <c r="BS76" s="30">
        <f t="shared" si="73"/>
        <v>1.1437643420569921</v>
      </c>
      <c r="BT76" s="30">
        <f t="shared" si="74"/>
        <v>1.7354218806007833</v>
      </c>
      <c r="BU76" s="30">
        <f t="shared" si="41"/>
        <v>0.81970507814844951</v>
      </c>
      <c r="BV76" s="30">
        <f t="shared" si="42"/>
        <v>5.7569147824347598E-2</v>
      </c>
      <c r="BW76" s="30">
        <f t="shared" si="75"/>
        <v>0</v>
      </c>
      <c r="BX76" s="30">
        <f t="shared" si="44"/>
        <v>10.173869477708831</v>
      </c>
      <c r="BY76" s="30">
        <f t="shared" si="55"/>
        <v>26.333897627635793</v>
      </c>
    </row>
    <row r="77" spans="3:77" ht="15" customHeight="1" x14ac:dyDescent="0.25">
      <c r="C77" s="26">
        <v>64</v>
      </c>
      <c r="D77" s="77">
        <f t="shared" si="81"/>
        <v>0.13746238980096193</v>
      </c>
      <c r="E77" s="77">
        <f t="shared" si="82"/>
        <v>6.6019794790795797E-2</v>
      </c>
      <c r="F77" s="78">
        <f t="shared" si="83"/>
        <v>4.7893139582767599E-3</v>
      </c>
      <c r="G77" s="78">
        <f t="shared" si="84"/>
        <v>3.3636088221392416E-4</v>
      </c>
      <c r="H77" s="77">
        <f t="shared" si="76"/>
        <v>0.12288049109359438</v>
      </c>
      <c r="I77" s="77">
        <f t="shared" si="77"/>
        <v>0.10616049882922833</v>
      </c>
      <c r="J77" s="78">
        <f t="shared" si="78"/>
        <v>7.615628348409488E-3</v>
      </c>
      <c r="K77" s="78">
        <f t="shared" si="79"/>
        <v>5.3485728691005942E-4</v>
      </c>
      <c r="L77" s="77">
        <f t="shared" si="49"/>
        <v>0</v>
      </c>
      <c r="M77" s="77">
        <f t="shared" si="80"/>
        <v>0.55420066500960963</v>
      </c>
      <c r="N77" s="39" t="str">
        <f t="shared" ref="N77:N108" si="90">IF(AND(SUM(D77:M77)-p_num_pats&lt;0.0000000001,SUM(D77:M77)-p_num_pats&gt;-0.0000000001),"OK","ERROR")</f>
        <v>OK</v>
      </c>
      <c r="Q77" s="28">
        <f t="shared" ref="Q77:Q108" si="91">D77*p_u_on1LTx_Tx2_noAE*cont.CycleProp</f>
        <v>1.8309501064522372E-3</v>
      </c>
      <c r="R77" s="28">
        <f t="shared" ref="R77:R108" si="92">E77*p_u_on1LTx_Tx2_AE*cont.CycleProp</f>
        <v>7.3765032865499684E-4</v>
      </c>
      <c r="S77" s="28">
        <f t="shared" ref="S77:S117" si="93">F77*p_u_withdrawn1L_AE*cont.CycleProp</f>
        <v>4.6168855433518057E-5</v>
      </c>
      <c r="T77" s="28">
        <f t="shared" ref="T77:T117" si="94">G77*p_u_withdrawn1L_other*cont.CycleProp</f>
        <v>2.6107682438780972E-6</v>
      </c>
      <c r="U77" s="28">
        <f t="shared" ref="U77:U117" si="95">H77*p_u_on2LTx_noAE*cont.CycleProp</f>
        <v>1.4730519651014453E-3</v>
      </c>
      <c r="V77" s="28">
        <f t="shared" ref="V77:V117" si="96">I77*p_u_on2LTx_AE*cont.CycleProp</f>
        <v>1.0675342810400348E-3</v>
      </c>
      <c r="W77" s="28">
        <f t="shared" ref="W77:W117" si="97">J77*p_u_withdrawn2L_AE*cont.CycleProp</f>
        <v>6.607300389671409E-5</v>
      </c>
      <c r="X77" s="28">
        <f t="shared" ref="X77:X117" si="98">K77*p_u_withdrawn2L_other*cont.CycleProp</f>
        <v>3.7363131212895732E-6</v>
      </c>
      <c r="Y77" s="28">
        <f t="shared" ref="Y77:Y117" si="99">L77*p_u_3L*cont.CycleProp</f>
        <v>0</v>
      </c>
      <c r="Z77" s="28">
        <f t="shared" ref="Z77:Z117" si="100">M77*p_u_discontinuation*cont.CycleProp</f>
        <v>3.4412788726674737E-3</v>
      </c>
      <c r="AA77" s="28">
        <f t="shared" si="51"/>
        <v>8.6690544946115868E-3</v>
      </c>
      <c r="AC77" s="30">
        <f t="shared" si="85"/>
        <v>7.5930151124653502</v>
      </c>
      <c r="AD77" s="30">
        <f t="shared" si="86"/>
        <v>4.1082828546013168</v>
      </c>
      <c r="AE77" s="30">
        <f t="shared" ref="AE77:AE117" si="101">F77*p_c_cycle_withd_AE</f>
        <v>0.51203049437082948</v>
      </c>
      <c r="AF77" s="30">
        <f t="shared" ref="AF77:AF117" si="102">G77*p_c_cycle_withd_other</f>
        <v>3.5960688797477131E-2</v>
      </c>
      <c r="AG77" s="30">
        <f t="shared" ref="AG77:AG108" si="103">H77*p_c_cycle_2Ltx_tx2arm</f>
        <v>1.1359321880309128</v>
      </c>
      <c r="AH77" s="30">
        <f t="shared" ref="AH77:AH108" si="104">I77*(p_c_cycle_2Ltx_tx2arm+p_c_cycle_ae)</f>
        <v>1.72353823379584</v>
      </c>
      <c r="AI77" s="30">
        <f t="shared" ref="AI77:AI117" si="105">J77*p_c_cycle_withd_AE</f>
        <v>0.81419468052239918</v>
      </c>
      <c r="AJ77" s="30">
        <f t="shared" ref="AJ77:AJ117" si="106">K77*p_c_cycle_withd_other</f>
        <v>5.7182144127577071E-2</v>
      </c>
      <c r="AK77" s="30">
        <f t="shared" ref="AK77:AK108" si="107">L77*p_c_cycle_3Ltx_tx2modelarm</f>
        <v>0</v>
      </c>
      <c r="AL77" s="30">
        <f t="shared" ref="AL77:AL117" si="108">M77*p_c_cycle_discontinued</f>
        <v>10.252712302677779</v>
      </c>
      <c r="AM77" s="30">
        <f t="shared" si="52"/>
        <v>26.232848699389478</v>
      </c>
      <c r="AO77" s="26">
        <v>64</v>
      </c>
      <c r="AP77" s="28">
        <f t="shared" si="89"/>
        <v>0.13577360512421452</v>
      </c>
      <c r="AQ77" s="28">
        <f t="shared" si="89"/>
        <v>6.5208713170825855E-2</v>
      </c>
      <c r="AR77" s="28">
        <f t="shared" si="89"/>
        <v>4.7304751730891798E-3</v>
      </c>
      <c r="AS77" s="28">
        <f t="shared" si="89"/>
        <v>3.3222854387350532E-4</v>
      </c>
      <c r="AT77" s="28">
        <f t="shared" si="89"/>
        <v>0.12203007701386434</v>
      </c>
      <c r="AU77" s="28">
        <f t="shared" si="89"/>
        <v>0.10542579812847366</v>
      </c>
      <c r="AV77" s="28">
        <f t="shared" si="89"/>
        <v>7.5638334928042512E-3</v>
      </c>
      <c r="AW77" s="28">
        <f t="shared" si="89"/>
        <v>5.3121965457330017E-4</v>
      </c>
      <c r="AX77" s="28">
        <f t="shared" si="89"/>
        <v>0</v>
      </c>
      <c r="AY77" s="28">
        <f t="shared" si="89"/>
        <v>0.55840404969828161</v>
      </c>
      <c r="AZ77" s="39" t="str">
        <f t="shared" si="70"/>
        <v>OK</v>
      </c>
      <c r="BC77" s="28">
        <f t="shared" ref="BC77:BC108" si="109">AP77*p_u_on1LTx_Tx2_noAE*cont.CycleProp</f>
        <v>1.8084560956312212E-3</v>
      </c>
      <c r="BD77" s="28">
        <f t="shared" ref="BD77:BD108" si="110">AQ77*p_u_on1LTx_Tx2_AE*cont.CycleProp</f>
        <v>7.2858797659175988E-4</v>
      </c>
      <c r="BE77" s="28">
        <f t="shared" ref="BE77:BE117" si="111">AR77*p_u_withdrawn1L_AE*cont.CycleProp</f>
        <v>4.5601651155227929E-5</v>
      </c>
      <c r="BF77" s="28">
        <f t="shared" ref="BF77:BF117" si="112">AS77*p_u_withdrawn1L_other*cont.CycleProp</f>
        <v>2.5786938312974332E-6</v>
      </c>
      <c r="BG77" s="28">
        <f t="shared" ref="BG77:BG117" si="113">AT77*p_u_on2LTx_noAE*cont.CycleProp</f>
        <v>1.4628574735255438E-3</v>
      </c>
      <c r="BH77" s="28">
        <f t="shared" ref="BH77:BH117" si="114">AU77*p_u_on2LTx_AE*cont.CycleProp</f>
        <v>1.0601462394142938E-3</v>
      </c>
      <c r="BI77" s="28">
        <f t="shared" ref="BI77:BI117" si="115">AV77*p_u_withdrawn2L_AE*cont.CycleProp</f>
        <v>6.5623633005742338E-5</v>
      </c>
      <c r="BJ77" s="28">
        <f t="shared" ref="BJ77:BJ117" si="116">AW77*p_u_withdrawn2L_other*cont.CycleProp</f>
        <v>3.7109019812286805E-6</v>
      </c>
      <c r="BK77" s="28">
        <f t="shared" ref="BK77:BK117" si="117">AX77*p_u_3L*cont.CycleProp</f>
        <v>0</v>
      </c>
      <c r="BL77" s="28">
        <f t="shared" ref="BL77:BL117" si="118">AY77*p_u_discontinuation*cont.CycleProp</f>
        <v>3.4673795611655112E-3</v>
      </c>
      <c r="BM77" s="28">
        <f t="shared" si="54"/>
        <v>8.6449422263018272E-3</v>
      </c>
      <c r="BO77" s="30">
        <f t="shared" si="87"/>
        <v>7.4997316507795029</v>
      </c>
      <c r="BP77" s="30">
        <f t="shared" si="88"/>
        <v>4.057810829906848</v>
      </c>
      <c r="BQ77" s="30">
        <f t="shared" ref="BQ77:BQ117" si="119">AR77*p_c_cycle_withd_AE</f>
        <v>0.50573997916755897</v>
      </c>
      <c r="BR77" s="30">
        <f t="shared" ref="BR77:BR117" si="120">AS77*p_c_cycle_withd_other</f>
        <v>3.5518896243932882E-2</v>
      </c>
      <c r="BS77" s="30">
        <f t="shared" ref="BS77:BS108" si="121">AT77*p_c_cycle_2Ltx_tx2arm</f>
        <v>1.1280707877571765</v>
      </c>
      <c r="BT77" s="30">
        <f t="shared" ref="BT77:BT108" si="122">AU77*(p_c_cycle_2Ltx_tx2arm+p_c_cycle_ae)</f>
        <v>1.7116102119599192</v>
      </c>
      <c r="BU77" s="30">
        <f t="shared" ref="BU77:BU117" si="123">AV77*p_c_cycle_withd_AE</f>
        <v>0.80865723909499332</v>
      </c>
      <c r="BV77" s="30">
        <f t="shared" ref="BV77:BV117" si="124">AW77*p_c_cycle_withd_other</f>
        <v>5.6793241103061144E-2</v>
      </c>
      <c r="BW77" s="30">
        <f t="shared" ref="BW77:BW108" si="125">AX77*p_c_cycle_3Ltx_tx2modelarm</f>
        <v>0</v>
      </c>
      <c r="BX77" s="30">
        <f t="shared" ref="BX77:BX117" si="126">AY77*p_c_cycle_discontinued</f>
        <v>10.33047491941821</v>
      </c>
      <c r="BY77" s="30">
        <f t="shared" si="55"/>
        <v>26.134407755431202</v>
      </c>
    </row>
    <row r="78" spans="3:77" ht="15" customHeight="1" x14ac:dyDescent="0.25">
      <c r="C78" s="26">
        <v>65</v>
      </c>
      <c r="D78" s="77">
        <f t="shared" si="81"/>
        <v>0.13408482044746711</v>
      </c>
      <c r="E78" s="77">
        <f t="shared" si="82"/>
        <v>6.4397631550855899E-2</v>
      </c>
      <c r="F78" s="78">
        <f t="shared" si="83"/>
        <v>4.6716363879015987E-3</v>
      </c>
      <c r="G78" s="78">
        <f t="shared" si="84"/>
        <v>3.2809620553308648E-4</v>
      </c>
      <c r="H78" s="77">
        <f t="shared" ref="H78:H109" si="127">(SUM(F77:G77)*(1-p_prob_discontafter1L)+SUM(H77:I77)*(1-p_prob_withdAE_Tx2arm_2L-p_prob_withdother_Tx2arm_2L))*(1-p_prob_AE_Tx2arm_2L)</f>
        <v>0.12117966293413429</v>
      </c>
      <c r="I78" s="77">
        <f t="shared" ref="I78:I109" si="128">(SUM(F77:G77)*(1-p_prob_discontafter1L)+SUM(H77:I77)*(1-p_prob_withdAE_Tx2arm_2L-p_prob_withdother_Tx2arm_2L))*p_prob_AE_Tx2arm_2L</f>
        <v>0.10469109742771901</v>
      </c>
      <c r="J78" s="78">
        <f t="shared" ref="J78:J109" si="129">SUM(H77:I77)*p_prob_withdAE_Tx2arm_2L</f>
        <v>7.5120386371990136E-3</v>
      </c>
      <c r="K78" s="78">
        <f t="shared" ref="K78:K109" si="130">SUM(H77:I77)*p_prob_withdother_Tx2arm_2L</f>
        <v>5.2758202223654081E-4</v>
      </c>
      <c r="L78" s="77">
        <f t="shared" ref="L78:L117" si="131">IF(cont.PatPathway="Discontinuation",0,SUM(J77:K77)*(1-p_prob_discontafter2L)+L77)</f>
        <v>0</v>
      </c>
      <c r="M78" s="77">
        <f t="shared" ref="M78:M117" si="132">IF(cont.PatPathway="Discontinuation",SUM(F77:G77)*p_prob_discontafter1L+SUM(J77:K77)+M77,SUM(F77:G77)*p_prob_discontafter1L+SUM(J77:K77)*p_prob_discontafter2L+M77)</f>
        <v>0.56260743438695371</v>
      </c>
      <c r="N78" s="39" t="str">
        <f t="shared" si="90"/>
        <v>OK</v>
      </c>
      <c r="Q78" s="28">
        <f t="shared" si="91"/>
        <v>1.785962084810205E-3</v>
      </c>
      <c r="R78" s="28">
        <f t="shared" si="92"/>
        <v>7.1952562452852259E-4</v>
      </c>
      <c r="S78" s="28">
        <f t="shared" si="93"/>
        <v>4.5034446876937794E-5</v>
      </c>
      <c r="T78" s="28">
        <f t="shared" si="94"/>
        <v>2.5466194187167697E-6</v>
      </c>
      <c r="U78" s="28">
        <f t="shared" si="95"/>
        <v>1.4526629819496424E-3</v>
      </c>
      <c r="V78" s="28">
        <f t="shared" si="96"/>
        <v>1.0527581977885533E-3</v>
      </c>
      <c r="W78" s="28">
        <f t="shared" si="97"/>
        <v>6.5174262114770572E-5</v>
      </c>
      <c r="X78" s="28">
        <f t="shared" si="98"/>
        <v>3.6854908411677865E-6</v>
      </c>
      <c r="Y78" s="28">
        <f t="shared" si="99"/>
        <v>0</v>
      </c>
      <c r="Z78" s="28">
        <f t="shared" si="100"/>
        <v>3.4934802496635487E-3</v>
      </c>
      <c r="AA78" s="28">
        <f t="shared" ref="AA78:AA117" si="133">SUM(Q78:Z78)</f>
        <v>8.6208299579920641E-3</v>
      </c>
      <c r="AC78" s="30">
        <f t="shared" si="85"/>
        <v>7.4064481890936564</v>
      </c>
      <c r="AD78" s="30">
        <f t="shared" si="86"/>
        <v>4.0073388052123793</v>
      </c>
      <c r="AE78" s="30">
        <f t="shared" si="101"/>
        <v>0.49944946396428835</v>
      </c>
      <c r="AF78" s="30">
        <f t="shared" si="102"/>
        <v>3.507710369038864E-2</v>
      </c>
      <c r="AG78" s="30">
        <f t="shared" si="103"/>
        <v>1.12020938748344</v>
      </c>
      <c r="AH78" s="30">
        <f t="shared" si="104"/>
        <v>1.6996821901239989</v>
      </c>
      <c r="AI78" s="30">
        <f t="shared" si="105"/>
        <v>0.80311979766758734</v>
      </c>
      <c r="AJ78" s="30">
        <f t="shared" si="106"/>
        <v>5.640433807854521E-2</v>
      </c>
      <c r="AK78" s="30">
        <f t="shared" si="107"/>
        <v>0</v>
      </c>
      <c r="AL78" s="30">
        <f t="shared" si="108"/>
        <v>10.408237536158644</v>
      </c>
      <c r="AM78" s="30">
        <f t="shared" ref="AM78:AM117" si="134">SUM(AC78:AL78)</f>
        <v>26.035966811472932</v>
      </c>
      <c r="AO78" s="26">
        <v>65</v>
      </c>
      <c r="AP78" s="28">
        <f t="shared" si="89"/>
        <v>0.13243753066526573</v>
      </c>
      <c r="AQ78" s="28">
        <f t="shared" si="89"/>
        <v>6.3606478905107636E-2</v>
      </c>
      <c r="AR78" s="28">
        <f t="shared" si="89"/>
        <v>4.6142433223609284E-3</v>
      </c>
      <c r="AS78" s="28">
        <f t="shared" si="89"/>
        <v>3.2406540230606905E-4</v>
      </c>
      <c r="AT78" s="28">
        <f t="shared" si="89"/>
        <v>0.12032700462794355</v>
      </c>
      <c r="AU78" s="28">
        <f t="shared" ref="AU78:AY116" si="135">0.5*I78+0.5*I79</f>
        <v>0.10395445786589344</v>
      </c>
      <c r="AV78" s="28">
        <f t="shared" si="135"/>
        <v>7.4600503730921884E-3</v>
      </c>
      <c r="AW78" s="28">
        <f t="shared" si="135"/>
        <v>5.2393080652337546E-4</v>
      </c>
      <c r="AX78" s="28">
        <f t="shared" si="135"/>
        <v>0</v>
      </c>
      <c r="AY78" s="28">
        <f t="shared" si="135"/>
        <v>0.56675223803150732</v>
      </c>
      <c r="AZ78" s="39" t="str">
        <f t="shared" si="70"/>
        <v>OK</v>
      </c>
      <c r="BC78" s="28">
        <f t="shared" si="109"/>
        <v>1.7640207712156541E-3</v>
      </c>
      <c r="BD78" s="28">
        <f t="shared" si="110"/>
        <v>7.1068594226350232E-4</v>
      </c>
      <c r="BE78" s="28">
        <f t="shared" si="111"/>
        <v>4.4481179296462229E-5</v>
      </c>
      <c r="BF78" s="28">
        <f t="shared" si="112"/>
        <v>2.5153331020881747E-6</v>
      </c>
      <c r="BG78" s="28">
        <f t="shared" si="113"/>
        <v>1.4424415873058201E-3</v>
      </c>
      <c r="BH78" s="28">
        <f t="shared" si="114"/>
        <v>1.0453506592625324E-3</v>
      </c>
      <c r="BI78" s="28">
        <f t="shared" si="115"/>
        <v>6.4723213216404747E-5</v>
      </c>
      <c r="BJ78" s="28">
        <f t="shared" si="116"/>
        <v>3.659984812715654E-6</v>
      </c>
      <c r="BK78" s="28">
        <f t="shared" si="117"/>
        <v>0</v>
      </c>
      <c r="BL78" s="28">
        <f t="shared" si="118"/>
        <v>3.5192171823558074E-3</v>
      </c>
      <c r="BM78" s="28">
        <f t="shared" ref="BM78:BM117" si="136">SUM(BC78:BL78)</f>
        <v>8.5970958528309854E-3</v>
      </c>
      <c r="BO78" s="30">
        <f t="shared" si="87"/>
        <v>7.3154567824334373</v>
      </c>
      <c r="BP78" s="30">
        <f t="shared" si="88"/>
        <v>3.9581069216507965</v>
      </c>
      <c r="BQ78" s="30">
        <f t="shared" si="119"/>
        <v>0.49331351213940094</v>
      </c>
      <c r="BR78" s="30">
        <f t="shared" si="120"/>
        <v>3.4646166360528585E-2</v>
      </c>
      <c r="BS78" s="30">
        <f t="shared" si="121"/>
        <v>1.112327241125022</v>
      </c>
      <c r="BT78" s="30">
        <f t="shared" si="122"/>
        <v>1.6877226904670188</v>
      </c>
      <c r="BU78" s="30">
        <f t="shared" si="123"/>
        <v>0.79756167873781958</v>
      </c>
      <c r="BV78" s="30">
        <f t="shared" si="124"/>
        <v>5.6013982841249539E-2</v>
      </c>
      <c r="BW78" s="30">
        <f t="shared" si="125"/>
        <v>0</v>
      </c>
      <c r="BX78" s="30">
        <f t="shared" si="126"/>
        <v>10.484916403582885</v>
      </c>
      <c r="BY78" s="30">
        <f t="shared" ref="BY78:BY117" si="137">SUM(BO78:BX78)</f>
        <v>25.940065379338161</v>
      </c>
    </row>
    <row r="79" spans="3:77" ht="15" customHeight="1" x14ac:dyDescent="0.25">
      <c r="C79" s="26">
        <v>66</v>
      </c>
      <c r="D79" s="77">
        <f t="shared" si="81"/>
        <v>0.13079024088306435</v>
      </c>
      <c r="E79" s="77">
        <f t="shared" si="82"/>
        <v>6.2815326259359372E-2</v>
      </c>
      <c r="F79" s="78">
        <f t="shared" si="83"/>
        <v>4.5568502568202581E-3</v>
      </c>
      <c r="G79" s="78">
        <f t="shared" si="84"/>
        <v>3.2003459907905163E-4</v>
      </c>
      <c r="H79" s="77">
        <f t="shared" si="127"/>
        <v>0.11947434632175279</v>
      </c>
      <c r="I79" s="77">
        <f t="shared" si="128"/>
        <v>0.10321781830406788</v>
      </c>
      <c r="J79" s="78">
        <f t="shared" si="129"/>
        <v>7.4080621089853641E-3</v>
      </c>
      <c r="K79" s="78">
        <f t="shared" si="130"/>
        <v>5.2027959081021012E-4</v>
      </c>
      <c r="L79" s="77">
        <f t="shared" si="131"/>
        <v>0</v>
      </c>
      <c r="M79" s="77">
        <f t="shared" si="132"/>
        <v>0.57089704167606103</v>
      </c>
      <c r="N79" s="39" t="str">
        <f t="shared" si="90"/>
        <v>OK</v>
      </c>
      <c r="Q79" s="28">
        <f t="shared" si="91"/>
        <v>1.742079457621103E-3</v>
      </c>
      <c r="R79" s="28">
        <f t="shared" si="92"/>
        <v>7.0184625999848206E-4</v>
      </c>
      <c r="S79" s="28">
        <f t="shared" si="93"/>
        <v>4.3927911715986657E-5</v>
      </c>
      <c r="T79" s="28">
        <f t="shared" si="94"/>
        <v>2.4840467854595794E-6</v>
      </c>
      <c r="U79" s="28">
        <f t="shared" si="95"/>
        <v>1.4322201926619974E-3</v>
      </c>
      <c r="V79" s="28">
        <f t="shared" si="96"/>
        <v>1.0379431207365117E-3</v>
      </c>
      <c r="W79" s="28">
        <f t="shared" si="97"/>
        <v>6.4272164318038923E-5</v>
      </c>
      <c r="X79" s="28">
        <f t="shared" si="98"/>
        <v>3.6344787842635215E-6</v>
      </c>
      <c r="Y79" s="28">
        <f t="shared" si="99"/>
        <v>0</v>
      </c>
      <c r="Z79" s="28">
        <f t="shared" si="100"/>
        <v>3.5449541150480673E-3</v>
      </c>
      <c r="AA79" s="28">
        <f t="shared" si="133"/>
        <v>8.5733617476699102E-3</v>
      </c>
      <c r="AC79" s="30">
        <f t="shared" si="85"/>
        <v>7.2244653757732182</v>
      </c>
      <c r="AD79" s="30">
        <f t="shared" si="86"/>
        <v>3.9088750380892132</v>
      </c>
      <c r="AE79" s="30">
        <f t="shared" si="101"/>
        <v>0.48717756031451359</v>
      </c>
      <c r="AF79" s="30">
        <f t="shared" si="102"/>
        <v>3.421522903066853E-2</v>
      </c>
      <c r="AG79" s="30">
        <f t="shared" si="103"/>
        <v>1.104445094766604</v>
      </c>
      <c r="AH79" s="30">
        <f t="shared" si="104"/>
        <v>1.675763190810039</v>
      </c>
      <c r="AI79" s="30">
        <f t="shared" si="105"/>
        <v>0.79200355980805193</v>
      </c>
      <c r="AJ79" s="30">
        <f t="shared" si="106"/>
        <v>5.5623627603953868E-2</v>
      </c>
      <c r="AK79" s="30">
        <f t="shared" si="107"/>
        <v>0</v>
      </c>
      <c r="AL79" s="30">
        <f t="shared" si="108"/>
        <v>10.561595271007128</v>
      </c>
      <c r="AM79" s="30">
        <f t="shared" si="134"/>
        <v>25.844163947203391</v>
      </c>
      <c r="AO79" s="26">
        <v>66</v>
      </c>
      <c r="AP79" s="28">
        <f t="shared" ref="AP79:AT116" si="138">0.5*D79+0.5*D80</f>
        <v>0.12918342643009845</v>
      </c>
      <c r="AQ79" s="28">
        <f t="shared" si="138"/>
        <v>6.2043612915765572E-2</v>
      </c>
      <c r="AR79" s="28">
        <f t="shared" si="138"/>
        <v>4.5008673883491571E-3</v>
      </c>
      <c r="AS79" s="28">
        <f t="shared" si="138"/>
        <v>3.1610283616021785E-4</v>
      </c>
      <c r="AT79" s="28">
        <f t="shared" si="138"/>
        <v>0.11862031116128235</v>
      </c>
      <c r="AU79" s="28">
        <f t="shared" si="135"/>
        <v>0.10247998923253379</v>
      </c>
      <c r="AV79" s="28">
        <f t="shared" si="135"/>
        <v>7.355936648845764E-3</v>
      </c>
      <c r="AW79" s="28">
        <f t="shared" si="135"/>
        <v>5.1661873960874268E-4</v>
      </c>
      <c r="AX79" s="28">
        <f t="shared" si="135"/>
        <v>0</v>
      </c>
      <c r="AY79" s="28">
        <f t="shared" si="135"/>
        <v>0.57498313464735629</v>
      </c>
      <c r="AZ79" s="39" t="str">
        <f t="shared" si="70"/>
        <v>OK</v>
      </c>
      <c r="BC79" s="28">
        <f t="shared" si="109"/>
        <v>1.7206772610059654E-3</v>
      </c>
      <c r="BD79" s="28">
        <f t="shared" si="110"/>
        <v>6.9322377634288643E-4</v>
      </c>
      <c r="BE79" s="28">
        <f t="shared" si="111"/>
        <v>4.3388238396652651E-5</v>
      </c>
      <c r="BF79" s="28">
        <f t="shared" si="112"/>
        <v>2.4535292005864957E-6</v>
      </c>
      <c r="BG79" s="28">
        <f t="shared" si="113"/>
        <v>1.4219822927301156E-3</v>
      </c>
      <c r="BH79" s="28">
        <f t="shared" si="114"/>
        <v>1.0305236206767235E-3</v>
      </c>
      <c r="BI79" s="28">
        <f t="shared" si="115"/>
        <v>6.3819925110273346E-5</v>
      </c>
      <c r="BJ79" s="28">
        <f t="shared" si="116"/>
        <v>3.6089054458910529E-6</v>
      </c>
      <c r="BK79" s="28">
        <f t="shared" si="117"/>
        <v>0</v>
      </c>
      <c r="BL79" s="28">
        <f t="shared" si="118"/>
        <v>3.570326487009457E-3</v>
      </c>
      <c r="BM79" s="28">
        <f t="shared" si="136"/>
        <v>8.5500040359185528E-3</v>
      </c>
      <c r="BO79" s="30">
        <f t="shared" si="87"/>
        <v>7.1357097063718387</v>
      </c>
      <c r="BP79" s="30">
        <f t="shared" si="88"/>
        <v>3.8608528243243887</v>
      </c>
      <c r="BQ79" s="30">
        <f t="shared" si="119"/>
        <v>0.48119237411263244</v>
      </c>
      <c r="BR79" s="30">
        <f t="shared" si="120"/>
        <v>3.3794880202294014E-2</v>
      </c>
      <c r="BS79" s="30">
        <f t="shared" si="121"/>
        <v>1.0965502204879067</v>
      </c>
      <c r="BT79" s="30">
        <f t="shared" si="122"/>
        <v>1.663784379210437</v>
      </c>
      <c r="BU79" s="30">
        <f t="shared" si="123"/>
        <v>0.78643077310893361</v>
      </c>
      <c r="BV79" s="30">
        <f t="shared" si="124"/>
        <v>5.5232242226666999E-2</v>
      </c>
      <c r="BW79" s="30">
        <f t="shared" si="125"/>
        <v>0</v>
      </c>
      <c r="BX79" s="30">
        <f t="shared" si="126"/>
        <v>10.637187990976091</v>
      </c>
      <c r="BY79" s="30">
        <f t="shared" si="137"/>
        <v>25.750735391021191</v>
      </c>
    </row>
    <row r="80" spans="3:77" ht="15" customHeight="1" x14ac:dyDescent="0.25">
      <c r="C80" s="26">
        <v>67</v>
      </c>
      <c r="D80" s="77">
        <f t="shared" si="81"/>
        <v>0.12757661197713252</v>
      </c>
      <c r="E80" s="77">
        <f t="shared" si="82"/>
        <v>6.127189957217178E-2</v>
      </c>
      <c r="F80" s="78">
        <f t="shared" si="83"/>
        <v>4.4448845198780552E-3</v>
      </c>
      <c r="G80" s="78">
        <f t="shared" si="84"/>
        <v>3.1217107324138407E-4</v>
      </c>
      <c r="H80" s="77">
        <f t="shared" si="127"/>
        <v>0.11776627600081191</v>
      </c>
      <c r="I80" s="77">
        <f t="shared" si="128"/>
        <v>0.10174216016099968</v>
      </c>
      <c r="J80" s="78">
        <f t="shared" si="129"/>
        <v>7.3038111887061647E-3</v>
      </c>
      <c r="K80" s="78">
        <f t="shared" si="130"/>
        <v>5.1295788840727513E-4</v>
      </c>
      <c r="L80" s="77">
        <f t="shared" si="131"/>
        <v>0</v>
      </c>
      <c r="M80" s="77">
        <f t="shared" si="132"/>
        <v>0.57906922761865154</v>
      </c>
      <c r="N80" s="39" t="str">
        <f t="shared" si="90"/>
        <v>OK</v>
      </c>
      <c r="Q80" s="28">
        <f t="shared" si="91"/>
        <v>1.6992750643908272E-3</v>
      </c>
      <c r="R80" s="28">
        <f t="shared" si="92"/>
        <v>6.8460129268729092E-4</v>
      </c>
      <c r="S80" s="28">
        <f t="shared" si="93"/>
        <v>4.2848565077318637E-5</v>
      </c>
      <c r="T80" s="28">
        <f t="shared" si="94"/>
        <v>2.423011615713412E-6</v>
      </c>
      <c r="U80" s="28">
        <f t="shared" si="95"/>
        <v>1.4117443927982338E-3</v>
      </c>
      <c r="V80" s="28">
        <f t="shared" si="96"/>
        <v>1.0231041206169354E-3</v>
      </c>
      <c r="W80" s="28">
        <f t="shared" si="97"/>
        <v>6.336768590250777E-5</v>
      </c>
      <c r="X80" s="28">
        <f t="shared" si="98"/>
        <v>3.5833321075185834E-6</v>
      </c>
      <c r="Y80" s="28">
        <f t="shared" si="99"/>
        <v>0</v>
      </c>
      <c r="Z80" s="28">
        <f t="shared" si="100"/>
        <v>3.5956988589708472E-3</v>
      </c>
      <c r="AA80" s="28">
        <f t="shared" si="133"/>
        <v>8.5266463241671919E-3</v>
      </c>
      <c r="AC80" s="30">
        <f t="shared" si="85"/>
        <v>7.0469540369704564</v>
      </c>
      <c r="AD80" s="30">
        <f t="shared" si="86"/>
        <v>3.8128306105595642</v>
      </c>
      <c r="AE80" s="30">
        <f t="shared" si="101"/>
        <v>0.47520718791075117</v>
      </c>
      <c r="AF80" s="30">
        <f t="shared" si="102"/>
        <v>3.3374531373919498E-2</v>
      </c>
      <c r="AG80" s="30">
        <f t="shared" si="103"/>
        <v>1.0886553462092092</v>
      </c>
      <c r="AH80" s="30">
        <f t="shared" si="104"/>
        <v>1.6518055676108347</v>
      </c>
      <c r="AI80" s="30">
        <f t="shared" si="105"/>
        <v>0.78085798640981541</v>
      </c>
      <c r="AJ80" s="30">
        <f t="shared" si="106"/>
        <v>5.4840856849380122E-2</v>
      </c>
      <c r="AK80" s="30">
        <f t="shared" si="107"/>
        <v>0</v>
      </c>
      <c r="AL80" s="30">
        <f t="shared" si="108"/>
        <v>10.712780710945054</v>
      </c>
      <c r="AM80" s="30">
        <f t="shared" si="134"/>
        <v>25.657306834838984</v>
      </c>
      <c r="AO80" s="26">
        <v>67</v>
      </c>
      <c r="AP80" s="28">
        <f t="shared" si="138"/>
        <v>0.12600927833968967</v>
      </c>
      <c r="AQ80" s="28">
        <f t="shared" si="138"/>
        <v>6.0519147890329819E-2</v>
      </c>
      <c r="AR80" s="28">
        <f t="shared" si="138"/>
        <v>4.3902771987195137E-3</v>
      </c>
      <c r="AS80" s="28">
        <f t="shared" si="138"/>
        <v>3.0833591712502975E-4</v>
      </c>
      <c r="AT80" s="28">
        <f t="shared" si="138"/>
        <v>0.1169116815359022</v>
      </c>
      <c r="AU80" s="28">
        <f t="shared" si="135"/>
        <v>0.10100384788796024</v>
      </c>
      <c r="AV80" s="28">
        <f t="shared" si="135"/>
        <v>7.2516015574955132E-3</v>
      </c>
      <c r="AW80" s="28">
        <f t="shared" si="135"/>
        <v>5.0929112574208605E-4</v>
      </c>
      <c r="AX80" s="28">
        <f t="shared" si="135"/>
        <v>0</v>
      </c>
      <c r="AY80" s="28">
        <f t="shared" si="135"/>
        <v>0.58309653854703625</v>
      </c>
      <c r="AZ80" s="39" t="str">
        <f t="shared" si="70"/>
        <v>OK</v>
      </c>
      <c r="BC80" s="28">
        <f t="shared" si="109"/>
        <v>1.6783987381864206E-3</v>
      </c>
      <c r="BD80" s="28">
        <f t="shared" si="110"/>
        <v>6.7619067088415044E-4</v>
      </c>
      <c r="BE80" s="28">
        <f t="shared" si="111"/>
        <v>4.2322151996417269E-5</v>
      </c>
      <c r="BF80" s="28">
        <f t="shared" si="112"/>
        <v>2.3932438741942758E-6</v>
      </c>
      <c r="BG80" s="28">
        <f t="shared" si="113"/>
        <v>1.4014997881038951E-3</v>
      </c>
      <c r="BH80" s="28">
        <f t="shared" si="114"/>
        <v>1.0156797615542481E-3</v>
      </c>
      <c r="BI80" s="28">
        <f t="shared" si="115"/>
        <v>6.291471642860378E-5</v>
      </c>
      <c r="BJ80" s="28">
        <f t="shared" si="116"/>
        <v>3.5577174738697673E-6</v>
      </c>
      <c r="BK80" s="28">
        <f t="shared" si="117"/>
        <v>0</v>
      </c>
      <c r="BL80" s="28">
        <f t="shared" si="118"/>
        <v>3.6207062270353961E-3</v>
      </c>
      <c r="BM80" s="28">
        <f t="shared" si="136"/>
        <v>8.5036630155371946E-3</v>
      </c>
      <c r="BO80" s="30">
        <f t="shared" si="87"/>
        <v>6.9603791708371778</v>
      </c>
      <c r="BP80" s="30">
        <f t="shared" si="88"/>
        <v>3.7659883439623529</v>
      </c>
      <c r="BQ80" s="30">
        <f t="shared" si="119"/>
        <v>0.46936906289062086</v>
      </c>
      <c r="BR80" s="30">
        <f t="shared" si="120"/>
        <v>3.2964510878426077E-2</v>
      </c>
      <c r="BS80" s="30">
        <f t="shared" si="121"/>
        <v>1.080755301606811</v>
      </c>
      <c r="BT80" s="30">
        <f t="shared" si="122"/>
        <v>1.6398189111322214</v>
      </c>
      <c r="BU80" s="30">
        <f t="shared" si="123"/>
        <v>0.77527620089468763</v>
      </c>
      <c r="BV80" s="30">
        <f t="shared" si="124"/>
        <v>5.4448839471410437E-2</v>
      </c>
      <c r="BW80" s="30">
        <f t="shared" si="125"/>
        <v>0</v>
      </c>
      <c r="BX80" s="30">
        <f t="shared" si="126"/>
        <v>10.787285963120171</v>
      </c>
      <c r="BY80" s="30">
        <f t="shared" si="137"/>
        <v>25.566286304793877</v>
      </c>
    </row>
    <row r="81" spans="3:77" ht="15" customHeight="1" x14ac:dyDescent="0.25">
      <c r="C81" s="26">
        <v>68</v>
      </c>
      <c r="D81" s="77">
        <f t="shared" si="81"/>
        <v>0.12444194470224679</v>
      </c>
      <c r="E81" s="77">
        <f t="shared" si="82"/>
        <v>5.9766396208487858E-2</v>
      </c>
      <c r="F81" s="78">
        <f t="shared" si="83"/>
        <v>4.3356698775609721E-3</v>
      </c>
      <c r="G81" s="78">
        <f t="shared" si="84"/>
        <v>3.0450076100867543E-4</v>
      </c>
      <c r="H81" s="77">
        <f t="shared" si="127"/>
        <v>0.11605708707099248</v>
      </c>
      <c r="I81" s="77">
        <f t="shared" si="128"/>
        <v>0.10026553561492081</v>
      </c>
      <c r="J81" s="78">
        <f t="shared" si="129"/>
        <v>7.1993919262848607E-3</v>
      </c>
      <c r="K81" s="78">
        <f t="shared" si="130"/>
        <v>5.0562436307689687E-4</v>
      </c>
      <c r="L81" s="77">
        <f t="shared" si="131"/>
        <v>0</v>
      </c>
      <c r="M81" s="77">
        <f t="shared" si="132"/>
        <v>0.58712384947542096</v>
      </c>
      <c r="N81" s="39" t="str">
        <f t="shared" si="90"/>
        <v>OK</v>
      </c>
      <c r="Q81" s="28">
        <f t="shared" si="91"/>
        <v>1.6575224119820139E-3</v>
      </c>
      <c r="R81" s="28">
        <f t="shared" si="92"/>
        <v>6.6778004908101007E-4</v>
      </c>
      <c r="S81" s="28">
        <f t="shared" si="93"/>
        <v>4.1795738915515894E-5</v>
      </c>
      <c r="T81" s="28">
        <f t="shared" si="94"/>
        <v>2.3634761326751396E-6</v>
      </c>
      <c r="U81" s="28">
        <f t="shared" si="95"/>
        <v>1.3912551834095565E-3</v>
      </c>
      <c r="V81" s="28">
        <f t="shared" si="96"/>
        <v>1.0082554024915607E-3</v>
      </c>
      <c r="W81" s="28">
        <f t="shared" si="97"/>
        <v>6.2461746954699777E-5</v>
      </c>
      <c r="X81" s="28">
        <f t="shared" si="98"/>
        <v>3.5321028402209513E-6</v>
      </c>
      <c r="Y81" s="28">
        <f t="shared" si="99"/>
        <v>0</v>
      </c>
      <c r="Z81" s="28">
        <f t="shared" si="100"/>
        <v>3.6457135950999451E-3</v>
      </c>
      <c r="AA81" s="28">
        <f t="shared" si="133"/>
        <v>8.4806797069071974E-3</v>
      </c>
      <c r="AC81" s="30">
        <f t="shared" si="85"/>
        <v>6.8738043047038975</v>
      </c>
      <c r="AD81" s="30">
        <f t="shared" si="86"/>
        <v>3.7191460773651417</v>
      </c>
      <c r="AE81" s="30">
        <f t="shared" si="101"/>
        <v>0.4635309378704906</v>
      </c>
      <c r="AF81" s="30">
        <f t="shared" si="102"/>
        <v>3.2554490382932649E-2</v>
      </c>
      <c r="AG81" s="30">
        <f t="shared" si="103"/>
        <v>1.0728552570044128</v>
      </c>
      <c r="AH81" s="30">
        <f t="shared" si="104"/>
        <v>1.6278322546536084</v>
      </c>
      <c r="AI81" s="30">
        <f t="shared" si="105"/>
        <v>0.76969441537955974</v>
      </c>
      <c r="AJ81" s="30">
        <f t="shared" si="106"/>
        <v>5.4056822093440739E-2</v>
      </c>
      <c r="AK81" s="30">
        <f t="shared" si="107"/>
        <v>0</v>
      </c>
      <c r="AL81" s="30">
        <f t="shared" si="108"/>
        <v>10.861791215295288</v>
      </c>
      <c r="AM81" s="30">
        <f t="shared" si="134"/>
        <v>25.47526577474877</v>
      </c>
      <c r="AO81" s="26">
        <v>68</v>
      </c>
      <c r="AP81" s="28">
        <f t="shared" si="138"/>
        <v>0.12291312180267334</v>
      </c>
      <c r="AQ81" s="28">
        <f t="shared" si="138"/>
        <v>5.9032140284031337E-2</v>
      </c>
      <c r="AR81" s="28">
        <f t="shared" si="138"/>
        <v>4.2824043053323636E-3</v>
      </c>
      <c r="AS81" s="28">
        <f t="shared" si="138"/>
        <v>3.0075983798242835E-4</v>
      </c>
      <c r="AT81" s="28">
        <f t="shared" si="138"/>
        <v>0.1152027032540663</v>
      </c>
      <c r="AU81" s="28">
        <f t="shared" si="135"/>
        <v>9.9527405327604346E-2</v>
      </c>
      <c r="AV81" s="28">
        <f t="shared" si="135"/>
        <v>7.1471481031815786E-3</v>
      </c>
      <c r="AW81" s="28">
        <f t="shared" si="135"/>
        <v>5.0195519906252287E-4</v>
      </c>
      <c r="AX81" s="28">
        <f t="shared" si="135"/>
        <v>0</v>
      </c>
      <c r="AY81" s="28">
        <f t="shared" si="135"/>
        <v>0.59109236188606606</v>
      </c>
      <c r="AZ81" s="39" t="str">
        <f t="shared" si="70"/>
        <v>OK</v>
      </c>
      <c r="BC81" s="28">
        <f t="shared" si="109"/>
        <v>1.6371590350992627E-3</v>
      </c>
      <c r="BD81" s="28">
        <f t="shared" si="110"/>
        <v>6.5957608350207216E-4</v>
      </c>
      <c r="BE81" s="28">
        <f t="shared" si="111"/>
        <v>4.1282260257564003E-5</v>
      </c>
      <c r="BF81" s="28">
        <f t="shared" si="112"/>
        <v>2.3344398102126881E-6</v>
      </c>
      <c r="BG81" s="28">
        <f t="shared" si="113"/>
        <v>1.3810131038957678E-3</v>
      </c>
      <c r="BH81" s="28">
        <f t="shared" si="114"/>
        <v>1.0008328734503981E-3</v>
      </c>
      <c r="BI81" s="28">
        <f t="shared" si="115"/>
        <v>6.200848083277783E-5</v>
      </c>
      <c r="BJ81" s="28">
        <f t="shared" si="116"/>
        <v>3.5064714316441538E-6</v>
      </c>
      <c r="BK81" s="28">
        <f t="shared" si="117"/>
        <v>0</v>
      </c>
      <c r="BL81" s="28">
        <f t="shared" si="118"/>
        <v>3.6703558569680982E-3</v>
      </c>
      <c r="BM81" s="28">
        <f t="shared" si="136"/>
        <v>8.4580686052477972E-3</v>
      </c>
      <c r="BO81" s="30">
        <f t="shared" si="87"/>
        <v>6.7893566576234665</v>
      </c>
      <c r="BP81" s="30">
        <f t="shared" si="88"/>
        <v>3.6734547656170067</v>
      </c>
      <c r="BQ81" s="30">
        <f t="shared" si="119"/>
        <v>0.45783626061216931</v>
      </c>
      <c r="BR81" s="30">
        <f t="shared" si="120"/>
        <v>3.2154544444282653E-2</v>
      </c>
      <c r="BS81" s="30">
        <f t="shared" si="121"/>
        <v>1.0649571596747078</v>
      </c>
      <c r="BT81" s="30">
        <f t="shared" si="122"/>
        <v>1.6158485527518387</v>
      </c>
      <c r="BU81" s="30">
        <f t="shared" si="123"/>
        <v>0.76410897437392955</v>
      </c>
      <c r="BV81" s="30">
        <f t="shared" si="124"/>
        <v>5.3664547984753251E-2</v>
      </c>
      <c r="BW81" s="30">
        <f t="shared" si="125"/>
        <v>0</v>
      </c>
      <c r="BX81" s="30">
        <f t="shared" si="126"/>
        <v>10.935208694892221</v>
      </c>
      <c r="BY81" s="30">
        <f t="shared" si="137"/>
        <v>25.386590157974375</v>
      </c>
    </row>
    <row r="82" spans="3:77" ht="15" customHeight="1" x14ac:dyDescent="0.25">
      <c r="C82" s="26">
        <v>69</v>
      </c>
      <c r="D82" s="77">
        <f t="shared" ref="D82:D117" si="139">(1-p_prob_withdAE_Tx2arm_1L-p_prob_withdother_Tx2arm_1L)*SUM(D81:E81)*(1-p_prob_AE_Tx2arm_1L)</f>
        <v>0.1213842989030999</v>
      </c>
      <c r="E82" s="77">
        <f t="shared" ref="E82:E117" si="140">(1-p_prob_withdAE_Tx2arm_1L-p_prob_withdother_Tx2arm_1L)*SUM(D81:E81)*p_prob_AE_Tx2arm_1L</f>
        <v>5.8297884359574816E-2</v>
      </c>
      <c r="F82" s="78">
        <f t="shared" ref="F82:F117" si="141">SUM(D81:E81)*p_prob_withdAE_Tx2arm_1L</f>
        <v>4.229138733103756E-3</v>
      </c>
      <c r="G82" s="78">
        <f t="shared" ref="G82:G117" si="142">SUM(D81:E81)*p_prob_withdother_Tx2arm_1L</f>
        <v>2.9701891495618126E-4</v>
      </c>
      <c r="H82" s="77">
        <f t="shared" si="127"/>
        <v>0.11434831943714012</v>
      </c>
      <c r="I82" s="77">
        <f t="shared" si="128"/>
        <v>9.878927504028788E-2</v>
      </c>
      <c r="J82" s="78">
        <f t="shared" si="129"/>
        <v>7.0949042800782956E-3</v>
      </c>
      <c r="K82" s="78">
        <f t="shared" si="130"/>
        <v>4.9828603504814876E-4</v>
      </c>
      <c r="L82" s="77">
        <f t="shared" si="131"/>
        <v>0</v>
      </c>
      <c r="M82" s="77">
        <f t="shared" si="132"/>
        <v>0.59506087429671117</v>
      </c>
      <c r="N82" s="39" t="str">
        <f t="shared" si="90"/>
        <v>OK</v>
      </c>
      <c r="Q82" s="28">
        <f t="shared" si="91"/>
        <v>1.6167956582165118E-3</v>
      </c>
      <c r="R82" s="28">
        <f t="shared" si="92"/>
        <v>6.5137211792313425E-4</v>
      </c>
      <c r="S82" s="28">
        <f t="shared" si="93"/>
        <v>4.0768781599612106E-5</v>
      </c>
      <c r="T82" s="28">
        <f t="shared" si="94"/>
        <v>2.3054034877502366E-6</v>
      </c>
      <c r="U82" s="28">
        <f t="shared" si="95"/>
        <v>1.3707710243819793E-3</v>
      </c>
      <c r="V82" s="28">
        <f t="shared" si="96"/>
        <v>9.9341034440923563E-4</v>
      </c>
      <c r="W82" s="28">
        <f t="shared" si="97"/>
        <v>6.1555214710855882E-5</v>
      </c>
      <c r="X82" s="28">
        <f t="shared" si="98"/>
        <v>3.4808400230673554E-6</v>
      </c>
      <c r="Y82" s="28">
        <f t="shared" si="99"/>
        <v>0</v>
      </c>
      <c r="Z82" s="28">
        <f t="shared" si="100"/>
        <v>3.6949981188362522E-3</v>
      </c>
      <c r="AA82" s="28">
        <f t="shared" si="133"/>
        <v>8.4354575035883988E-3</v>
      </c>
      <c r="AC82" s="30">
        <f t="shared" ref="AC82:AC117" si="143">D82*(p_c_cycle_tx_tx2+p_c_cycle_comed_tx2)</f>
        <v>6.7049090105430356</v>
      </c>
      <c r="AD82" s="30">
        <f t="shared" ref="AD82:AD117" si="144">E82*(p_c_cycle_tx_tx2+p_c_cycle_comed_tx2+p_c_cycle_ae)</f>
        <v>3.6277634538688712</v>
      </c>
      <c r="AE82" s="30">
        <f t="shared" si="101"/>
        <v>0.45214158335384808</v>
      </c>
      <c r="AF82" s="30">
        <f t="shared" si="102"/>
        <v>3.1754598505632663E-2</v>
      </c>
      <c r="AG82" s="30">
        <f t="shared" si="103"/>
        <v>1.0570590623450027</v>
      </c>
      <c r="AH82" s="30">
        <f t="shared" si="104"/>
        <v>1.603864850850069</v>
      </c>
      <c r="AI82" s="30">
        <f t="shared" si="105"/>
        <v>0.75852353336829936</v>
      </c>
      <c r="AJ82" s="30">
        <f t="shared" si="106"/>
        <v>5.327227387606575E-2</v>
      </c>
      <c r="AK82" s="30">
        <f t="shared" si="107"/>
        <v>0</v>
      </c>
      <c r="AL82" s="30">
        <f t="shared" si="108"/>
        <v>11.008626174489157</v>
      </c>
      <c r="AM82" s="30">
        <f t="shared" si="134"/>
        <v>25.29791454119998</v>
      </c>
      <c r="AO82" s="26">
        <v>69</v>
      </c>
      <c r="AP82" s="28">
        <f t="shared" si="138"/>
        <v>0.11989304049938598</v>
      </c>
      <c r="AQ82" s="28">
        <f t="shared" si="138"/>
        <v>5.7581669735809027E-2</v>
      </c>
      <c r="AR82" s="28">
        <f t="shared" si="138"/>
        <v>4.1771819418778364E-3</v>
      </c>
      <c r="AS82" s="28">
        <f t="shared" si="138"/>
        <v>2.9336990963182725E-4</v>
      </c>
      <c r="AT82" s="28">
        <f t="shared" si="138"/>
        <v>0.11349487075833005</v>
      </c>
      <c r="AU82" s="28">
        <f t="shared" si="135"/>
        <v>9.8051952649554491E-2</v>
      </c>
      <c r="AV82" s="28">
        <f t="shared" si="135"/>
        <v>7.0426733344934635E-3</v>
      </c>
      <c r="AW82" s="28">
        <f t="shared" si="135"/>
        <v>4.9461777544169299E-4</v>
      </c>
      <c r="AX82" s="28">
        <f t="shared" si="135"/>
        <v>0</v>
      </c>
      <c r="AY82" s="28">
        <f t="shared" si="135"/>
        <v>0.59897062339547591</v>
      </c>
      <c r="AZ82" s="39" t="str">
        <f t="shared" si="70"/>
        <v>OK</v>
      </c>
      <c r="BC82" s="28">
        <f t="shared" si="109"/>
        <v>1.5969326270486317E-3</v>
      </c>
      <c r="BD82" s="28">
        <f t="shared" si="110"/>
        <v>6.4336973084691746E-4</v>
      </c>
      <c r="BE82" s="28">
        <f t="shared" si="111"/>
        <v>4.0267919554693661E-5</v>
      </c>
      <c r="BF82" s="28">
        <f t="shared" si="112"/>
        <v>2.2770806127480637E-6</v>
      </c>
      <c r="BG82" s="28">
        <f t="shared" si="113"/>
        <v>1.3605401550043751E-3</v>
      </c>
      <c r="BH82" s="28">
        <f t="shared" si="114"/>
        <v>9.8599593945666972E-4</v>
      </c>
      <c r="BI82" s="28">
        <f t="shared" si="115"/>
        <v>6.1102060313966697E-5</v>
      </c>
      <c r="BJ82" s="28">
        <f t="shared" si="116"/>
        <v>3.4552149323462822E-6</v>
      </c>
      <c r="BK82" s="28">
        <f t="shared" si="117"/>
        <v>0</v>
      </c>
      <c r="BL82" s="28">
        <f t="shared" si="118"/>
        <v>3.7192754931168778E-3</v>
      </c>
      <c r="BM82" s="28">
        <f t="shared" si="136"/>
        <v>8.4132162208872263E-3</v>
      </c>
      <c r="BO82" s="30">
        <f t="shared" ref="BO82:BO117" si="145">AP82*(p_c_cycle_tx_tx2+p_c_cycle_comed_tx2)</f>
        <v>6.6225363149105361</v>
      </c>
      <c r="BP82" s="30">
        <f t="shared" ref="BP82:BP117" si="146">AQ82*(p_c_cycle_tx_tx2+p_c_cycle_comed_tx2+p_c_cycle_ae)</f>
        <v>3.5831948170175196</v>
      </c>
      <c r="BQ82" s="30">
        <f t="shared" si="119"/>
        <v>0.44658682922223508</v>
      </c>
      <c r="BR82" s="30">
        <f t="shared" si="120"/>
        <v>3.1364479583284324E-2</v>
      </c>
      <c r="BS82" s="30">
        <f t="shared" si="121"/>
        <v>1.0491696096217513</v>
      </c>
      <c r="BT82" s="30">
        <f t="shared" si="122"/>
        <v>1.5918942653208226</v>
      </c>
      <c r="BU82" s="30">
        <f t="shared" si="123"/>
        <v>0.75293946911144694</v>
      </c>
      <c r="BV82" s="30">
        <f t="shared" si="124"/>
        <v>5.2880096458561489E-2</v>
      </c>
      <c r="BW82" s="30">
        <f t="shared" si="125"/>
        <v>0</v>
      </c>
      <c r="BX82" s="30">
        <f t="shared" si="126"/>
        <v>11.080956532816304</v>
      </c>
      <c r="BY82" s="30">
        <f t="shared" si="137"/>
        <v>25.211522414062465</v>
      </c>
    </row>
    <row r="83" spans="3:77" ht="15" customHeight="1" x14ac:dyDescent="0.25">
      <c r="C83" s="26">
        <v>70</v>
      </c>
      <c r="D83" s="77">
        <f t="shared" si="139"/>
        <v>0.11840178209567208</v>
      </c>
      <c r="E83" s="77">
        <f t="shared" si="140"/>
        <v>5.6865455112043238E-2</v>
      </c>
      <c r="F83" s="78">
        <f t="shared" si="141"/>
        <v>4.1252251506519169E-3</v>
      </c>
      <c r="G83" s="78">
        <f t="shared" si="142"/>
        <v>2.8972090430747318E-4</v>
      </c>
      <c r="H83" s="77">
        <f t="shared" si="127"/>
        <v>0.11264142207951998</v>
      </c>
      <c r="I83" s="77">
        <f t="shared" si="128"/>
        <v>9.7314630258821103E-2</v>
      </c>
      <c r="J83" s="78">
        <f t="shared" si="129"/>
        <v>6.9904423889086305E-3</v>
      </c>
      <c r="K83" s="78">
        <f t="shared" si="130"/>
        <v>4.9094951583523712E-4</v>
      </c>
      <c r="L83" s="77">
        <f t="shared" si="131"/>
        <v>0</v>
      </c>
      <c r="M83" s="77">
        <f t="shared" si="132"/>
        <v>0.60288037249424065</v>
      </c>
      <c r="N83" s="39" t="str">
        <f t="shared" si="90"/>
        <v>OK</v>
      </c>
      <c r="Q83" s="28">
        <f t="shared" si="91"/>
        <v>1.5770695958807518E-3</v>
      </c>
      <c r="R83" s="28">
        <f t="shared" si="92"/>
        <v>6.3536734377070067E-4</v>
      </c>
      <c r="S83" s="28">
        <f t="shared" si="93"/>
        <v>3.9767057509775222E-5</v>
      </c>
      <c r="T83" s="28">
        <f t="shared" si="94"/>
        <v>2.2487577377458903E-6</v>
      </c>
      <c r="U83" s="28">
        <f t="shared" si="95"/>
        <v>1.350309285626771E-3</v>
      </c>
      <c r="V83" s="28">
        <f t="shared" si="96"/>
        <v>9.7858153450410402E-4</v>
      </c>
      <c r="W83" s="28">
        <f t="shared" si="97"/>
        <v>6.0648905917077498E-5</v>
      </c>
      <c r="X83" s="28">
        <f t="shared" si="98"/>
        <v>3.4295898416252086E-6</v>
      </c>
      <c r="Y83" s="28">
        <f t="shared" si="99"/>
        <v>0</v>
      </c>
      <c r="Z83" s="28">
        <f t="shared" si="100"/>
        <v>3.743552867397503E-3</v>
      </c>
      <c r="AA83" s="28">
        <f t="shared" si="133"/>
        <v>8.3909749381860538E-3</v>
      </c>
      <c r="AC83" s="30">
        <f t="shared" si="143"/>
        <v>6.5401636192780366</v>
      </c>
      <c r="AD83" s="30">
        <f t="shared" si="144"/>
        <v>3.5386261801661685</v>
      </c>
      <c r="AE83" s="30">
        <f t="shared" si="101"/>
        <v>0.44103207509062209</v>
      </c>
      <c r="AF83" s="30">
        <f t="shared" si="102"/>
        <v>3.0974360660935982E-2</v>
      </c>
      <c r="AG83" s="30">
        <f t="shared" si="103"/>
        <v>1.0412801568985002</v>
      </c>
      <c r="AH83" s="30">
        <f t="shared" si="104"/>
        <v>1.5799236797915761</v>
      </c>
      <c r="AI83" s="30">
        <f t="shared" si="105"/>
        <v>0.74735540485459451</v>
      </c>
      <c r="AJ83" s="30">
        <f t="shared" si="106"/>
        <v>5.2487919041057214E-2</v>
      </c>
      <c r="AK83" s="30">
        <f t="shared" si="107"/>
        <v>0</v>
      </c>
      <c r="AL83" s="30">
        <f t="shared" si="108"/>
        <v>11.153286891143452</v>
      </c>
      <c r="AM83" s="30">
        <f t="shared" si="134"/>
        <v>25.125130286924943</v>
      </c>
      <c r="AO83" s="26">
        <v>70</v>
      </c>
      <c r="AP83" s="28">
        <f t="shared" si="138"/>
        <v>0.11694716519578928</v>
      </c>
      <c r="AQ83" s="28">
        <f t="shared" si="138"/>
        <v>5.6166838498666022E-2</v>
      </c>
      <c r="AR83" s="28">
        <f t="shared" si="138"/>
        <v>4.0745449825518188E-3</v>
      </c>
      <c r="AS83" s="28">
        <f t="shared" si="138"/>
        <v>2.8616155818788144E-4</v>
      </c>
      <c r="AT83" s="28">
        <f t="shared" si="138"/>
        <v>0.1117895896154394</v>
      </c>
      <c r="AU83" s="28">
        <f t="shared" si="135"/>
        <v>9.6578704169163407E-2</v>
      </c>
      <c r="AV83" s="28">
        <f t="shared" si="135"/>
        <v>6.938268611012475E-3</v>
      </c>
      <c r="AW83" s="28">
        <f t="shared" si="135"/>
        <v>4.8728527120344475E-4</v>
      </c>
      <c r="AX83" s="28">
        <f t="shared" si="135"/>
        <v>0</v>
      </c>
      <c r="AY83" s="28">
        <f t="shared" si="135"/>
        <v>0.60673144209798657</v>
      </c>
      <c r="AZ83" s="39" t="str">
        <f t="shared" si="70"/>
        <v>OK</v>
      </c>
      <c r="BC83" s="28">
        <f t="shared" si="109"/>
        <v>1.5576946165024358E-3</v>
      </c>
      <c r="BD83" s="28">
        <f t="shared" si="110"/>
        <v>6.2756158223971521E-4</v>
      </c>
      <c r="BE83" s="28">
        <f t="shared" si="111"/>
        <v>3.9278502076837658E-5</v>
      </c>
      <c r="BF83" s="28">
        <f t="shared" si="112"/>
        <v>2.2211307801851987E-6</v>
      </c>
      <c r="BG83" s="28">
        <f t="shared" si="113"/>
        <v>1.3400977909136245E-3</v>
      </c>
      <c r="BH83" s="28">
        <f t="shared" si="114"/>
        <v>9.7118117054872065E-4</v>
      </c>
      <c r="BI83" s="28">
        <f t="shared" si="115"/>
        <v>6.0196247505646631E-5</v>
      </c>
      <c r="BJ83" s="28">
        <f t="shared" si="116"/>
        <v>3.4039927980166716E-6</v>
      </c>
      <c r="BK83" s="28">
        <f t="shared" si="117"/>
        <v>0</v>
      </c>
      <c r="BL83" s="28">
        <f t="shared" si="118"/>
        <v>3.767465874546841E-3</v>
      </c>
      <c r="BM83" s="28">
        <f t="shared" si="136"/>
        <v>8.3691009079120224E-3</v>
      </c>
      <c r="BO83" s="30">
        <f t="shared" si="145"/>
        <v>6.4598148917486364</v>
      </c>
      <c r="BP83" s="30">
        <f t="shared" si="146"/>
        <v>3.4951526331221023</v>
      </c>
      <c r="BQ83" s="30">
        <f t="shared" si="119"/>
        <v>0.43561380605393801</v>
      </c>
      <c r="BR83" s="30">
        <f t="shared" si="120"/>
        <v>3.0593827296631924E-2</v>
      </c>
      <c r="BS83" s="30">
        <f t="shared" si="121"/>
        <v>1.0334056447920845</v>
      </c>
      <c r="BT83" s="30">
        <f t="shared" si="122"/>
        <v>1.5679757635066944</v>
      </c>
      <c r="BU83" s="30">
        <f t="shared" si="123"/>
        <v>0.74177745245429405</v>
      </c>
      <c r="BV83" s="30">
        <f t="shared" si="124"/>
        <v>5.2096170868634752E-2</v>
      </c>
      <c r="BW83" s="30">
        <f t="shared" si="125"/>
        <v>0</v>
      </c>
      <c r="BX83" s="30">
        <f t="shared" si="126"/>
        <v>11.224531678812752</v>
      </c>
      <c r="BY83" s="30">
        <f t="shared" si="137"/>
        <v>25.040961868655771</v>
      </c>
    </row>
    <row r="84" spans="3:77" ht="15" customHeight="1" x14ac:dyDescent="0.25">
      <c r="C84" s="26">
        <v>71</v>
      </c>
      <c r="D84" s="77">
        <f t="shared" si="139"/>
        <v>0.11549254829590648</v>
      </c>
      <c r="E84" s="77">
        <f t="shared" si="140"/>
        <v>5.5468221885288813E-2</v>
      </c>
      <c r="F84" s="78">
        <f t="shared" si="141"/>
        <v>4.0238648144517207E-3</v>
      </c>
      <c r="G84" s="78">
        <f t="shared" si="142"/>
        <v>2.826022120682897E-4</v>
      </c>
      <c r="H84" s="77">
        <f t="shared" si="127"/>
        <v>0.11093775715135883</v>
      </c>
      <c r="I84" s="77">
        <f t="shared" si="128"/>
        <v>9.5842778079505711E-2</v>
      </c>
      <c r="J84" s="78">
        <f t="shared" si="129"/>
        <v>6.8860948331163196E-3</v>
      </c>
      <c r="K84" s="78">
        <f t="shared" si="130"/>
        <v>4.8362102657165232E-4</v>
      </c>
      <c r="L84" s="77">
        <f t="shared" si="131"/>
        <v>0</v>
      </c>
      <c r="M84" s="77">
        <f t="shared" si="132"/>
        <v>0.6105825117017325</v>
      </c>
      <c r="N84" s="39" t="str">
        <f t="shared" si="90"/>
        <v>OK</v>
      </c>
      <c r="Q84" s="28">
        <f t="shared" si="91"/>
        <v>1.5383196371241204E-3</v>
      </c>
      <c r="R84" s="28">
        <f t="shared" si="92"/>
        <v>6.1975582070872997E-4</v>
      </c>
      <c r="S84" s="28">
        <f t="shared" si="93"/>
        <v>3.8789946643900086E-5</v>
      </c>
      <c r="T84" s="28">
        <f t="shared" si="94"/>
        <v>2.1935038226245072E-6</v>
      </c>
      <c r="U84" s="28">
        <f t="shared" si="95"/>
        <v>1.3298862962004779E-3</v>
      </c>
      <c r="V84" s="28">
        <f t="shared" si="96"/>
        <v>9.6378080659333728E-4</v>
      </c>
      <c r="W84" s="28">
        <f t="shared" si="97"/>
        <v>5.9743589094215751E-5</v>
      </c>
      <c r="X84" s="28">
        <f t="shared" si="98"/>
        <v>3.3783957544081337E-6</v>
      </c>
      <c r="Y84" s="28">
        <f t="shared" si="99"/>
        <v>0</v>
      </c>
      <c r="Z84" s="28">
        <f t="shared" si="100"/>
        <v>3.7913788816961794E-3</v>
      </c>
      <c r="AA84" s="28">
        <f t="shared" si="133"/>
        <v>8.3472268776379928E-3</v>
      </c>
      <c r="AC84" s="30">
        <f t="shared" si="143"/>
        <v>6.3794661642192372</v>
      </c>
      <c r="AD84" s="30">
        <f t="shared" si="144"/>
        <v>3.4516790860780366</v>
      </c>
      <c r="AE84" s="30">
        <f t="shared" si="101"/>
        <v>0.43019553701725388</v>
      </c>
      <c r="AF84" s="30">
        <f t="shared" si="102"/>
        <v>3.0213293932327863E-2</v>
      </c>
      <c r="AG84" s="30">
        <f t="shared" si="103"/>
        <v>1.0255311326856689</v>
      </c>
      <c r="AH84" s="30">
        <f t="shared" si="104"/>
        <v>1.5560278472218125</v>
      </c>
      <c r="AI84" s="30">
        <f t="shared" si="105"/>
        <v>0.73619950005399359</v>
      </c>
      <c r="AJ84" s="30">
        <f t="shared" si="106"/>
        <v>5.1704422696212282E-2</v>
      </c>
      <c r="AK84" s="30">
        <f t="shared" si="107"/>
        <v>0</v>
      </c>
      <c r="AL84" s="30">
        <f t="shared" si="108"/>
        <v>11.295776466482051</v>
      </c>
      <c r="AM84" s="30">
        <f t="shared" si="134"/>
        <v>24.956793450386595</v>
      </c>
      <c r="AO84" s="26">
        <v>71</v>
      </c>
      <c r="AP84" s="28">
        <f t="shared" si="138"/>
        <v>0.11407367258653575</v>
      </c>
      <c r="AQ84" s="28">
        <f t="shared" si="138"/>
        <v>5.4786770884022687E-2</v>
      </c>
      <c r="AR84" s="28">
        <f t="shared" si="138"/>
        <v>3.9744299017473181E-3</v>
      </c>
      <c r="AS84" s="28">
        <f t="shared" si="138"/>
        <v>2.7913032214954981E-4</v>
      </c>
      <c r="AT84" s="28">
        <f t="shared" si="138"/>
        <v>0.11008818053082825</v>
      </c>
      <c r="AU84" s="28">
        <f t="shared" si="135"/>
        <v>9.5108800887304557E-2</v>
      </c>
      <c r="AV84" s="28">
        <f t="shared" si="135"/>
        <v>6.8340198590854957E-3</v>
      </c>
      <c r="AW84" s="28">
        <f t="shared" si="135"/>
        <v>4.7996372108721975E-4</v>
      </c>
      <c r="AX84" s="28">
        <f t="shared" si="135"/>
        <v>0</v>
      </c>
      <c r="AY84" s="28">
        <f t="shared" si="135"/>
        <v>0.61437503130723947</v>
      </c>
      <c r="AZ84" s="39" t="str">
        <f t="shared" si="70"/>
        <v>OK</v>
      </c>
      <c r="BC84" s="28">
        <f t="shared" si="109"/>
        <v>1.5194207176823992E-3</v>
      </c>
      <c r="BD84" s="28">
        <f t="shared" si="110"/>
        <v>6.1214185346391929E-4</v>
      </c>
      <c r="BE84" s="28">
        <f t="shared" si="111"/>
        <v>3.8313395438883797E-5</v>
      </c>
      <c r="BF84" s="28">
        <f t="shared" si="112"/>
        <v>2.1665556832141647E-6</v>
      </c>
      <c r="BG84" s="28">
        <f t="shared" si="113"/>
        <v>1.3197018438171977E-3</v>
      </c>
      <c r="BH84" s="28">
        <f t="shared" si="114"/>
        <v>9.5640004046264435E-4</v>
      </c>
      <c r="BI84" s="28">
        <f t="shared" si="115"/>
        <v>5.9291787902685897E-5</v>
      </c>
      <c r="BJ84" s="28">
        <f t="shared" si="116"/>
        <v>3.3528471850897777E-6</v>
      </c>
      <c r="BK84" s="28">
        <f t="shared" si="117"/>
        <v>0</v>
      </c>
      <c r="BL84" s="28">
        <f t="shared" si="118"/>
        <v>3.8149283258174385E-3</v>
      </c>
      <c r="BM84" s="28">
        <f t="shared" si="136"/>
        <v>8.3257173674534737E-3</v>
      </c>
      <c r="BO84" s="30">
        <f t="shared" si="145"/>
        <v>6.3010916741528167</v>
      </c>
      <c r="BP84" s="30">
        <f t="shared" si="146"/>
        <v>3.4092737215411746</v>
      </c>
      <c r="BQ84" s="30">
        <f t="shared" si="119"/>
        <v>0.42491039951912218</v>
      </c>
      <c r="BR84" s="30">
        <f t="shared" si="120"/>
        <v>2.9842110600648116E-2</v>
      </c>
      <c r="BS84" s="30">
        <f t="shared" si="121"/>
        <v>1.0176774740546648</v>
      </c>
      <c r="BT84" s="30">
        <f t="shared" si="122"/>
        <v>1.5441115717008416</v>
      </c>
      <c r="BU84" s="30">
        <f t="shared" si="123"/>
        <v>0.73063211087682944</v>
      </c>
      <c r="BV84" s="30">
        <f t="shared" si="124"/>
        <v>5.1313416395190214E-2</v>
      </c>
      <c r="BW84" s="30">
        <f t="shared" si="125"/>
        <v>0</v>
      </c>
      <c r="BX84" s="30">
        <f t="shared" si="126"/>
        <v>11.36593807918393</v>
      </c>
      <c r="BY84" s="30">
        <f t="shared" si="137"/>
        <v>24.874790558025218</v>
      </c>
    </row>
    <row r="85" spans="3:77" ht="15" customHeight="1" x14ac:dyDescent="0.25">
      <c r="C85" s="26">
        <v>72</v>
      </c>
      <c r="D85" s="77">
        <f t="shared" si="139"/>
        <v>0.11265479687716501</v>
      </c>
      <c r="E85" s="77">
        <f t="shared" si="140"/>
        <v>5.4105319882756554E-2</v>
      </c>
      <c r="F85" s="78">
        <f t="shared" si="141"/>
        <v>3.9249949890429155E-3</v>
      </c>
      <c r="G85" s="78">
        <f t="shared" si="142"/>
        <v>2.7565843223080998E-4</v>
      </c>
      <c r="H85" s="77">
        <f t="shared" si="127"/>
        <v>0.10923860391029767</v>
      </c>
      <c r="I85" s="77">
        <f t="shared" si="128"/>
        <v>9.4374823695103402E-2</v>
      </c>
      <c r="J85" s="78">
        <f t="shared" si="129"/>
        <v>6.7819448850546726E-3</v>
      </c>
      <c r="K85" s="78">
        <f t="shared" si="130"/>
        <v>4.7630641560278717E-4</v>
      </c>
      <c r="L85" s="77">
        <f t="shared" si="131"/>
        <v>0</v>
      </c>
      <c r="M85" s="77">
        <f t="shared" si="132"/>
        <v>0.61816755091274644</v>
      </c>
      <c r="N85" s="39" t="str">
        <f t="shared" si="90"/>
        <v>OK</v>
      </c>
      <c r="Q85" s="28">
        <f t="shared" si="91"/>
        <v>1.5005217982406781E-3</v>
      </c>
      <c r="R85" s="28">
        <f t="shared" si="92"/>
        <v>6.0452788621910873E-4</v>
      </c>
      <c r="S85" s="28">
        <f t="shared" si="93"/>
        <v>3.7836844233867501E-5</v>
      </c>
      <c r="T85" s="28">
        <f t="shared" si="94"/>
        <v>2.139607543803823E-6</v>
      </c>
      <c r="U85" s="28">
        <f t="shared" si="95"/>
        <v>1.3095173914339172E-3</v>
      </c>
      <c r="V85" s="28">
        <f t="shared" si="96"/>
        <v>9.4901927433195131E-4</v>
      </c>
      <c r="W85" s="28">
        <f t="shared" si="97"/>
        <v>5.8839986711156056E-5</v>
      </c>
      <c r="X85" s="28">
        <f t="shared" si="98"/>
        <v>3.3272986157714209E-6</v>
      </c>
      <c r="Y85" s="28">
        <f t="shared" si="99"/>
        <v>0</v>
      </c>
      <c r="Z85" s="28">
        <f t="shared" si="100"/>
        <v>3.8384777699386969E-3</v>
      </c>
      <c r="AA85" s="28">
        <f t="shared" si="133"/>
        <v>8.3042078572689512E-3</v>
      </c>
      <c r="AC85" s="30">
        <f t="shared" si="143"/>
        <v>6.2227171840863953</v>
      </c>
      <c r="AD85" s="30">
        <f t="shared" si="144"/>
        <v>3.3668683570043121</v>
      </c>
      <c r="AE85" s="30">
        <f t="shared" si="101"/>
        <v>0.41962526202099049</v>
      </c>
      <c r="AF85" s="30">
        <f t="shared" si="102"/>
        <v>2.9470927268968376E-2</v>
      </c>
      <c r="AG85" s="30">
        <f t="shared" si="103"/>
        <v>1.009823815423661</v>
      </c>
      <c r="AH85" s="30">
        <f t="shared" si="104"/>
        <v>1.5321952961798706</v>
      </c>
      <c r="AI85" s="30">
        <f t="shared" si="105"/>
        <v>0.72506472169966552</v>
      </c>
      <c r="AJ85" s="30">
        <f t="shared" si="106"/>
        <v>5.0922410094168147E-2</v>
      </c>
      <c r="AK85" s="30">
        <f t="shared" si="107"/>
        <v>0</v>
      </c>
      <c r="AL85" s="30">
        <f t="shared" si="108"/>
        <v>11.43609969188581</v>
      </c>
      <c r="AM85" s="30">
        <f t="shared" si="134"/>
        <v>24.792787665663845</v>
      </c>
      <c r="AO85" s="26">
        <v>72</v>
      </c>
      <c r="AP85" s="28">
        <f t="shared" si="138"/>
        <v>0.11127078416646125</v>
      </c>
      <c r="AQ85" s="28">
        <f t="shared" si="138"/>
        <v>5.3440612719722232E-2</v>
      </c>
      <c r="AR85" s="28">
        <f t="shared" si="138"/>
        <v>3.8767747347362379E-3</v>
      </c>
      <c r="AS85" s="28">
        <f t="shared" si="138"/>
        <v>2.7227184963871576E-4</v>
      </c>
      <c r="AT85" s="28">
        <f t="shared" si="138"/>
        <v>0.10839188320021489</v>
      </c>
      <c r="AU85" s="28">
        <f t="shared" si="135"/>
        <v>9.3643313817893023E-2</v>
      </c>
      <c r="AV85" s="28">
        <f t="shared" si="135"/>
        <v>6.73000781724278E-3</v>
      </c>
      <c r="AW85" s="28">
        <f t="shared" si="135"/>
        <v>4.7265879548412241E-4</v>
      </c>
      <c r="AX85" s="28">
        <f t="shared" si="135"/>
        <v>0</v>
      </c>
      <c r="AY85" s="28">
        <f t="shared" si="135"/>
        <v>0.62190169289860697</v>
      </c>
      <c r="AZ85" s="39" t="str">
        <f t="shared" si="70"/>
        <v>OK</v>
      </c>
      <c r="BC85" s="28">
        <f t="shared" si="109"/>
        <v>1.4820872415327417E-3</v>
      </c>
      <c r="BD85" s="28">
        <f t="shared" si="110"/>
        <v>5.9710100070961363E-4</v>
      </c>
      <c r="BE85" s="28">
        <f t="shared" si="111"/>
        <v>3.737200230254974E-5</v>
      </c>
      <c r="BF85" s="28">
        <f t="shared" si="112"/>
        <v>2.1133215433970133E-6</v>
      </c>
      <c r="BG85" s="28">
        <f t="shared" si="113"/>
        <v>1.2993671747902557E-3</v>
      </c>
      <c r="BH85" s="28">
        <f t="shared" si="114"/>
        <v>9.4166331915602802E-4</v>
      </c>
      <c r="BI85" s="28">
        <f t="shared" si="115"/>
        <v>5.838938199058356E-5</v>
      </c>
      <c r="BJ85" s="28">
        <f t="shared" si="116"/>
        <v>3.3018177047987361E-6</v>
      </c>
      <c r="BK85" s="28">
        <f t="shared" si="117"/>
        <v>0</v>
      </c>
      <c r="BL85" s="28">
        <f t="shared" si="118"/>
        <v>3.8616647214073673E-3</v>
      </c>
      <c r="BM85" s="28">
        <f t="shared" si="136"/>
        <v>8.2830599811373352E-3</v>
      </c>
      <c r="BO85" s="30">
        <f t="shared" si="145"/>
        <v>6.1462684227675064</v>
      </c>
      <c r="BP85" s="30">
        <f t="shared" si="146"/>
        <v>3.3255049288101164</v>
      </c>
      <c r="BQ85" s="30">
        <f t="shared" si="119"/>
        <v>0.4144699849048043</v>
      </c>
      <c r="BR85" s="30">
        <f t="shared" si="120"/>
        <v>2.9108864231555481E-2</v>
      </c>
      <c r="BS85" s="30">
        <f t="shared" si="121"/>
        <v>1.0019965574082057</v>
      </c>
      <c r="BT85" s="30">
        <f t="shared" si="122"/>
        <v>1.5203190780415261</v>
      </c>
      <c r="BU85" s="30">
        <f t="shared" si="123"/>
        <v>0.71951207621858637</v>
      </c>
      <c r="BV85" s="30">
        <f t="shared" si="124"/>
        <v>5.0532439265588577E-2</v>
      </c>
      <c r="BW85" s="30">
        <f t="shared" si="125"/>
        <v>0</v>
      </c>
      <c r="BX85" s="30">
        <f t="shared" si="126"/>
        <v>11.50518131862423</v>
      </c>
      <c r="BY85" s="30">
        <f t="shared" si="137"/>
        <v>24.712893670272116</v>
      </c>
    </row>
    <row r="86" spans="3:77" ht="15" customHeight="1" x14ac:dyDescent="0.25">
      <c r="C86" s="26">
        <v>73</v>
      </c>
      <c r="D86" s="77">
        <f t="shared" si="139"/>
        <v>0.10988677145575748</v>
      </c>
      <c r="E86" s="77">
        <f t="shared" si="140"/>
        <v>5.2775905556687909E-2</v>
      </c>
      <c r="F86" s="78">
        <f t="shared" si="141"/>
        <v>3.8285544804295604E-3</v>
      </c>
      <c r="G86" s="78">
        <f t="shared" si="142"/>
        <v>2.6888526704662159E-4</v>
      </c>
      <c r="H86" s="77">
        <f t="shared" si="127"/>
        <v>0.10754516249013212</v>
      </c>
      <c r="I86" s="77">
        <f t="shared" si="128"/>
        <v>9.2911803940682644E-2</v>
      </c>
      <c r="J86" s="78">
        <f t="shared" si="129"/>
        <v>6.6780707494308884E-3</v>
      </c>
      <c r="K86" s="78">
        <f t="shared" si="130"/>
        <v>4.6901117536545759E-4</v>
      </c>
      <c r="L86" s="77">
        <f t="shared" si="131"/>
        <v>0</v>
      </c>
      <c r="M86" s="77">
        <f t="shared" si="132"/>
        <v>0.62563583488446761</v>
      </c>
      <c r="N86" s="39" t="str">
        <f t="shared" si="90"/>
        <v>OK</v>
      </c>
      <c r="Q86" s="28">
        <f t="shared" si="91"/>
        <v>1.4636526848248051E-3</v>
      </c>
      <c r="R86" s="28">
        <f t="shared" si="92"/>
        <v>5.8967411520011864E-4</v>
      </c>
      <c r="S86" s="28">
        <f t="shared" si="93"/>
        <v>3.6907160371231984E-5</v>
      </c>
      <c r="T86" s="28">
        <f t="shared" si="94"/>
        <v>2.0870355429902044E-6</v>
      </c>
      <c r="U86" s="28">
        <f t="shared" si="95"/>
        <v>1.2892169581465937E-3</v>
      </c>
      <c r="V86" s="28">
        <f t="shared" si="96"/>
        <v>9.3430736398010463E-4</v>
      </c>
      <c r="W86" s="28">
        <f t="shared" si="97"/>
        <v>5.7938777270011063E-5</v>
      </c>
      <c r="X86" s="28">
        <f t="shared" si="98"/>
        <v>3.2763367938260509E-6</v>
      </c>
      <c r="Y86" s="28">
        <f t="shared" si="99"/>
        <v>0</v>
      </c>
      <c r="Z86" s="28">
        <f t="shared" si="100"/>
        <v>3.8848516728760374E-3</v>
      </c>
      <c r="AA86" s="28">
        <f t="shared" si="133"/>
        <v>8.2619121050057191E-3</v>
      </c>
      <c r="AC86" s="30">
        <f t="shared" si="143"/>
        <v>6.0698196614486175</v>
      </c>
      <c r="AD86" s="30">
        <f t="shared" si="144"/>
        <v>3.2841415006159211</v>
      </c>
      <c r="AE86" s="30">
        <f t="shared" si="101"/>
        <v>0.40931470778861812</v>
      </c>
      <c r="AF86" s="30">
        <f t="shared" si="102"/>
        <v>2.8746801194142593E-2</v>
      </c>
      <c r="AG86" s="30">
        <f t="shared" si="103"/>
        <v>0.99416929939275034</v>
      </c>
      <c r="AH86" s="30">
        <f t="shared" si="104"/>
        <v>1.5084428599031814</v>
      </c>
      <c r="AI86" s="30">
        <f t="shared" si="105"/>
        <v>0.71395943073750734</v>
      </c>
      <c r="AJ86" s="30">
        <f t="shared" si="106"/>
        <v>5.0142468437008994E-2</v>
      </c>
      <c r="AK86" s="30">
        <f t="shared" si="107"/>
        <v>0</v>
      </c>
      <c r="AL86" s="30">
        <f t="shared" si="108"/>
        <v>11.574262945362651</v>
      </c>
      <c r="AM86" s="30">
        <f t="shared" si="134"/>
        <v>24.632999674880399</v>
      </c>
      <c r="AO86" s="26">
        <v>73</v>
      </c>
      <c r="AP86" s="28">
        <f t="shared" si="138"/>
        <v>0.10853676512980585</v>
      </c>
      <c r="AQ86" s="28">
        <f t="shared" si="138"/>
        <v>5.2127530821353726E-2</v>
      </c>
      <c r="AR86" s="28">
        <f t="shared" si="138"/>
        <v>3.7815190393172397E-3</v>
      </c>
      <c r="AS86" s="28">
        <f t="shared" si="138"/>
        <v>2.6558189570665753E-4</v>
      </c>
      <c r="AT86" s="28">
        <f t="shared" si="138"/>
        <v>0.10670186000455581</v>
      </c>
      <c r="AU86" s="28">
        <f t="shared" si="135"/>
        <v>9.2183247180077588E-2</v>
      </c>
      <c r="AV86" s="28">
        <f t="shared" si="135"/>
        <v>6.6263082716571482E-3</v>
      </c>
      <c r="AW86" s="28">
        <f t="shared" si="135"/>
        <v>4.6537581697358088E-4</v>
      </c>
      <c r="AX86" s="28">
        <f t="shared" si="135"/>
        <v>0</v>
      </c>
      <c r="AY86" s="28">
        <f t="shared" si="135"/>
        <v>0.62931181184055274</v>
      </c>
      <c r="AZ86" s="39" t="str">
        <f t="shared" si="70"/>
        <v>OK</v>
      </c>
      <c r="BC86" s="28">
        <f t="shared" si="109"/>
        <v>1.4456710810581939E-3</v>
      </c>
      <c r="BD86" s="28">
        <f t="shared" si="110"/>
        <v>5.8242971466651475E-4</v>
      </c>
      <c r="BE86" s="28">
        <f t="shared" si="111"/>
        <v>3.6453740006669404E-5</v>
      </c>
      <c r="BF86" s="28">
        <f t="shared" si="112"/>
        <v>2.0613954122611201E-6</v>
      </c>
      <c r="BG86" s="28">
        <f t="shared" si="113"/>
        <v>1.2791077180833606E-3</v>
      </c>
      <c r="BH86" s="28">
        <f t="shared" si="114"/>
        <v>9.2698110490816398E-4</v>
      </c>
      <c r="BI86" s="28">
        <f t="shared" si="115"/>
        <v>5.7489687288307556E-5</v>
      </c>
      <c r="BJ86" s="28">
        <f t="shared" si="116"/>
        <v>3.2509415386942962E-6</v>
      </c>
      <c r="BK86" s="28">
        <f t="shared" si="117"/>
        <v>0</v>
      </c>
      <c r="BL86" s="28">
        <f t="shared" si="118"/>
        <v>3.9076774517573546E-3</v>
      </c>
      <c r="BM86" s="28">
        <f t="shared" si="136"/>
        <v>8.2411228347195192E-3</v>
      </c>
      <c r="BO86" s="30">
        <f t="shared" si="145"/>
        <v>5.9952493120627466</v>
      </c>
      <c r="BP86" s="30">
        <f t="shared" si="146"/>
        <v>3.2437944074907326</v>
      </c>
      <c r="BQ86" s="30">
        <f t="shared" si="119"/>
        <v>0.40428610027290679</v>
      </c>
      <c r="BR86" s="30">
        <f t="shared" si="120"/>
        <v>2.8393634357508479E-2</v>
      </c>
      <c r="BS86" s="30">
        <f t="shared" si="121"/>
        <v>0.98637364013807693</v>
      </c>
      <c r="BT86" s="30">
        <f t="shared" si="122"/>
        <v>1.4966145862397995</v>
      </c>
      <c r="BU86" s="30">
        <f t="shared" si="123"/>
        <v>0.70842545085745712</v>
      </c>
      <c r="BV86" s="30">
        <f t="shared" si="124"/>
        <v>4.9753808522285524E-2</v>
      </c>
      <c r="BW86" s="30">
        <f t="shared" si="125"/>
        <v>0</v>
      </c>
      <c r="BX86" s="30">
        <f t="shared" si="126"/>
        <v>11.642268519050226</v>
      </c>
      <c r="BY86" s="30">
        <f t="shared" si="137"/>
        <v>24.555159458991739</v>
      </c>
    </row>
    <row r="87" spans="3:77" ht="15" customHeight="1" x14ac:dyDescent="0.25">
      <c r="C87" s="26">
        <v>74</v>
      </c>
      <c r="D87" s="77">
        <f t="shared" si="139"/>
        <v>0.10718675880385423</v>
      </c>
      <c r="E87" s="77">
        <f t="shared" si="140"/>
        <v>5.1479156086019551E-2</v>
      </c>
      <c r="F87" s="78">
        <f t="shared" si="141"/>
        <v>3.734483598204919E-3</v>
      </c>
      <c r="G87" s="78">
        <f t="shared" si="142"/>
        <v>2.6227852436669347E-4</v>
      </c>
      <c r="H87" s="77">
        <f t="shared" si="127"/>
        <v>0.10585855751897952</v>
      </c>
      <c r="I87" s="77">
        <f t="shared" si="128"/>
        <v>9.1454690419472517E-2</v>
      </c>
      <c r="J87" s="78">
        <f t="shared" si="129"/>
        <v>6.574545793883408E-3</v>
      </c>
      <c r="K87" s="78">
        <f t="shared" si="130"/>
        <v>4.6174045858170411E-4</v>
      </c>
      <c r="L87" s="77">
        <f t="shared" si="131"/>
        <v>0</v>
      </c>
      <c r="M87" s="77">
        <f t="shared" si="132"/>
        <v>0.63298778879663775</v>
      </c>
      <c r="N87" s="39" t="str">
        <f t="shared" si="90"/>
        <v>OK</v>
      </c>
      <c r="Q87" s="28">
        <f t="shared" si="91"/>
        <v>1.4276894772915832E-3</v>
      </c>
      <c r="R87" s="28">
        <f t="shared" si="92"/>
        <v>5.7518531413291096E-4</v>
      </c>
      <c r="S87" s="28">
        <f t="shared" si="93"/>
        <v>3.6000319642106824E-5</v>
      </c>
      <c r="T87" s="28">
        <f t="shared" si="94"/>
        <v>2.0357552815320357E-6</v>
      </c>
      <c r="U87" s="28">
        <f t="shared" si="95"/>
        <v>1.268998478020128E-3</v>
      </c>
      <c r="V87" s="28">
        <f t="shared" si="96"/>
        <v>9.1965484583622322E-4</v>
      </c>
      <c r="W87" s="28">
        <f t="shared" si="97"/>
        <v>5.7040597306604049E-5</v>
      </c>
      <c r="X87" s="28">
        <f t="shared" si="98"/>
        <v>3.225546283562541E-6</v>
      </c>
      <c r="Y87" s="28">
        <f t="shared" si="99"/>
        <v>0</v>
      </c>
      <c r="Z87" s="28">
        <f t="shared" si="100"/>
        <v>3.9305032306386715E-3</v>
      </c>
      <c r="AA87" s="28">
        <f t="shared" si="133"/>
        <v>8.2203335644333228E-3</v>
      </c>
      <c r="AC87" s="30">
        <f t="shared" si="143"/>
        <v>5.9206789626768748</v>
      </c>
      <c r="AD87" s="30">
        <f t="shared" si="144"/>
        <v>3.2034473143655444</v>
      </c>
      <c r="AE87" s="30">
        <f t="shared" si="101"/>
        <v>0.39925749275719552</v>
      </c>
      <c r="AF87" s="30">
        <f t="shared" si="102"/>
        <v>2.804046752087436E-2</v>
      </c>
      <c r="AG87" s="30">
        <f t="shared" si="103"/>
        <v>0.97857798088340353</v>
      </c>
      <c r="AH87" s="30">
        <f t="shared" si="104"/>
        <v>1.4847863125764171</v>
      </c>
      <c r="AI87" s="30">
        <f t="shared" si="105"/>
        <v>0.7028914709774069</v>
      </c>
      <c r="AJ87" s="30">
        <f t="shared" si="106"/>
        <v>4.9365148607562047E-2</v>
      </c>
      <c r="AK87" s="30">
        <f t="shared" si="107"/>
        <v>0</v>
      </c>
      <c r="AL87" s="30">
        <f t="shared" si="108"/>
        <v>11.710274092737798</v>
      </c>
      <c r="AM87" s="30">
        <f t="shared" si="134"/>
        <v>24.477319243103079</v>
      </c>
      <c r="AO87" s="26">
        <v>74</v>
      </c>
      <c r="AP87" s="28">
        <f t="shared" si="138"/>
        <v>0.10586992329648186</v>
      </c>
      <c r="AQ87" s="28">
        <f t="shared" si="138"/>
        <v>5.0846712476565081E-2</v>
      </c>
      <c r="AR87" s="28">
        <f t="shared" si="138"/>
        <v>3.6886038584059474E-3</v>
      </c>
      <c r="AS87" s="28">
        <f t="shared" si="138"/>
        <v>2.590563197067008E-4</v>
      </c>
      <c r="AT87" s="28">
        <f t="shared" si="138"/>
        <v>0.10501919955438196</v>
      </c>
      <c r="AU87" s="28">
        <f t="shared" si="135"/>
        <v>9.072954146030951E-2</v>
      </c>
      <c r="AV87" s="28">
        <f t="shared" si="135"/>
        <v>6.5229922820271603E-3</v>
      </c>
      <c r="AW87" s="28">
        <f t="shared" si="135"/>
        <v>4.5811977618746976E-4</v>
      </c>
      <c r="AX87" s="28">
        <f t="shared" si="135"/>
        <v>0</v>
      </c>
      <c r="AY87" s="28">
        <f t="shared" si="135"/>
        <v>0.63660585097593458</v>
      </c>
      <c r="AZ87" s="39" t="str">
        <f t="shared" si="70"/>
        <v>OK</v>
      </c>
      <c r="BC87" s="28">
        <f t="shared" si="109"/>
        <v>1.4101496970222703E-3</v>
      </c>
      <c r="BD87" s="28">
        <f t="shared" si="110"/>
        <v>5.6811891476211377E-4</v>
      </c>
      <c r="BE87" s="28">
        <f t="shared" si="111"/>
        <v>3.5558040206563557E-5</v>
      </c>
      <c r="BF87" s="28">
        <f t="shared" si="112"/>
        <v>2.0107451509062195E-6</v>
      </c>
      <c r="BG87" s="28">
        <f t="shared" si="113"/>
        <v>1.2589365236108454E-3</v>
      </c>
      <c r="BH87" s="28">
        <f t="shared" si="114"/>
        <v>9.1236285511176103E-4</v>
      </c>
      <c r="BI87" s="28">
        <f t="shared" si="115"/>
        <v>5.6593320308051653E-5</v>
      </c>
      <c r="BJ87" s="28">
        <f t="shared" si="116"/>
        <v>3.2002535494656513E-6</v>
      </c>
      <c r="BK87" s="28">
        <f t="shared" si="117"/>
        <v>0</v>
      </c>
      <c r="BL87" s="28">
        <f t="shared" si="118"/>
        <v>3.9529693908649417E-3</v>
      </c>
      <c r="BM87" s="28">
        <f t="shared" si="136"/>
        <v>8.1998997405869183E-3</v>
      </c>
      <c r="BO87" s="30">
        <f t="shared" si="145"/>
        <v>5.8479408710244094</v>
      </c>
      <c r="BP87" s="30">
        <f t="shared" si="146"/>
        <v>3.1640915840810537</v>
      </c>
      <c r="BQ87" s="30">
        <f t="shared" si="119"/>
        <v>0.3943524424607382</v>
      </c>
      <c r="BR87" s="30">
        <f t="shared" si="120"/>
        <v>2.7695978297701013E-2</v>
      </c>
      <c r="BS87" s="30">
        <f t="shared" si="121"/>
        <v>0.97081878558086965</v>
      </c>
      <c r="BT87" s="30">
        <f t="shared" si="122"/>
        <v>1.4730133652928405</v>
      </c>
      <c r="BU87" s="30">
        <f t="shared" si="123"/>
        <v>0.6973798318590968</v>
      </c>
      <c r="BV87" s="30">
        <f t="shared" si="124"/>
        <v>4.8978057718881488E-2</v>
      </c>
      <c r="BW87" s="30">
        <f t="shared" si="125"/>
        <v>0</v>
      </c>
      <c r="BX87" s="30">
        <f t="shared" si="126"/>
        <v>11.77720824305479</v>
      </c>
      <c r="BY87" s="30">
        <f t="shared" si="137"/>
        <v>24.401479159370382</v>
      </c>
    </row>
    <row r="88" spans="3:77" ht="15" customHeight="1" x14ac:dyDescent="0.25">
      <c r="C88" s="26">
        <v>75</v>
      </c>
      <c r="D88" s="77">
        <f t="shared" si="139"/>
        <v>0.10455308778910949</v>
      </c>
      <c r="E88" s="77">
        <f t="shared" si="140"/>
        <v>5.0214268867110612E-2</v>
      </c>
      <c r="F88" s="78">
        <f t="shared" si="141"/>
        <v>3.6427241186069753E-3</v>
      </c>
      <c r="G88" s="78">
        <f t="shared" si="142"/>
        <v>2.5583411504670809E-4</v>
      </c>
      <c r="H88" s="77">
        <f t="shared" si="127"/>
        <v>0.10417984158978442</v>
      </c>
      <c r="I88" s="77">
        <f t="shared" si="128"/>
        <v>9.0004392501146488E-2</v>
      </c>
      <c r="J88" s="78">
        <f t="shared" si="129"/>
        <v>6.4714387701709135E-3</v>
      </c>
      <c r="K88" s="78">
        <f t="shared" si="130"/>
        <v>4.5449909379323541E-4</v>
      </c>
      <c r="L88" s="77">
        <f t="shared" si="131"/>
        <v>0</v>
      </c>
      <c r="M88" s="77">
        <f t="shared" si="132"/>
        <v>0.64022391315523142</v>
      </c>
      <c r="N88" s="39" t="str">
        <f t="shared" si="90"/>
        <v>OK</v>
      </c>
      <c r="Q88" s="28">
        <f t="shared" si="91"/>
        <v>1.3926099167529571E-3</v>
      </c>
      <c r="R88" s="28">
        <f t="shared" si="92"/>
        <v>5.6105251539131657E-4</v>
      </c>
      <c r="S88" s="28">
        <f t="shared" si="93"/>
        <v>3.5115760771020282E-5</v>
      </c>
      <c r="T88" s="28">
        <f t="shared" si="94"/>
        <v>1.9857350202804034E-6</v>
      </c>
      <c r="U88" s="28">
        <f t="shared" si="95"/>
        <v>1.2488745692015633E-3</v>
      </c>
      <c r="V88" s="28">
        <f t="shared" si="96"/>
        <v>9.0507086438729872E-4</v>
      </c>
      <c r="W88" s="28">
        <f t="shared" si="97"/>
        <v>5.6146043309499264E-5</v>
      </c>
      <c r="X88" s="28">
        <f t="shared" si="98"/>
        <v>3.1749608153687617E-6</v>
      </c>
      <c r="Y88" s="28">
        <f t="shared" si="99"/>
        <v>0</v>
      </c>
      <c r="Z88" s="28">
        <f t="shared" si="100"/>
        <v>3.9754355510912111E-3</v>
      </c>
      <c r="AA88" s="28">
        <f t="shared" si="133"/>
        <v>8.1794659167405154E-3</v>
      </c>
      <c r="AC88" s="30">
        <f t="shared" si="143"/>
        <v>5.7752027793719432</v>
      </c>
      <c r="AD88" s="30">
        <f t="shared" si="144"/>
        <v>3.1247358537965635</v>
      </c>
      <c r="AE88" s="30">
        <f t="shared" si="101"/>
        <v>0.38944739216428087</v>
      </c>
      <c r="AF88" s="30">
        <f t="shared" si="102"/>
        <v>2.7351489074527658E-2</v>
      </c>
      <c r="AG88" s="30">
        <f t="shared" si="103"/>
        <v>0.96305959027833599</v>
      </c>
      <c r="AH88" s="30">
        <f t="shared" si="104"/>
        <v>1.4612404180092637</v>
      </c>
      <c r="AI88" s="30">
        <f t="shared" si="105"/>
        <v>0.6918681927407867</v>
      </c>
      <c r="AJ88" s="30">
        <f t="shared" si="106"/>
        <v>4.8590966830200921E-2</v>
      </c>
      <c r="AK88" s="30">
        <f t="shared" si="107"/>
        <v>0</v>
      </c>
      <c r="AL88" s="30">
        <f t="shared" si="108"/>
        <v>11.844142393371781</v>
      </c>
      <c r="AM88" s="30">
        <f t="shared" si="134"/>
        <v>24.325639075637682</v>
      </c>
      <c r="AO88" s="26">
        <v>75</v>
      </c>
      <c r="AP88" s="28">
        <f t="shared" si="138"/>
        <v>0.10326860806472427</v>
      </c>
      <c r="AQ88" s="28">
        <f t="shared" si="138"/>
        <v>4.9597364942046904E-2</v>
      </c>
      <c r="AR88" s="28">
        <f t="shared" si="138"/>
        <v>3.5979716835443445E-3</v>
      </c>
      <c r="AS88" s="28">
        <f t="shared" si="138"/>
        <v>2.5269108273142759E-4</v>
      </c>
      <c r="AT88" s="28">
        <f t="shared" si="138"/>
        <v>0.10334492008931871</v>
      </c>
      <c r="AU88" s="28">
        <f t="shared" si="135"/>
        <v>8.9283076349299592E-2</v>
      </c>
      <c r="AV88" s="28">
        <f t="shared" si="135"/>
        <v>6.4201263982526166E-3</v>
      </c>
      <c r="AW88" s="28">
        <f t="shared" si="135"/>
        <v>4.5089534702756346E-4</v>
      </c>
      <c r="AX88" s="28">
        <f t="shared" si="135"/>
        <v>0</v>
      </c>
      <c r="AY88" s="28">
        <f t="shared" si="135"/>
        <v>0.64378434604305479</v>
      </c>
      <c r="AZ88" s="39" t="str">
        <f t="shared" si="70"/>
        <v>OK</v>
      </c>
      <c r="BC88" s="28">
        <f t="shared" si="109"/>
        <v>1.3755011039969431E-3</v>
      </c>
      <c r="BD88" s="28">
        <f t="shared" si="110"/>
        <v>5.541597435413919E-4</v>
      </c>
      <c r="BE88" s="28">
        <f t="shared" si="111"/>
        <v>3.4684348522271415E-5</v>
      </c>
      <c r="BF88" s="28">
        <f t="shared" si="112"/>
        <v>1.9613394101125179E-6</v>
      </c>
      <c r="BG88" s="28">
        <f t="shared" si="113"/>
        <v>1.2388657977031674E-3</v>
      </c>
      <c r="BH88" s="28">
        <f t="shared" si="114"/>
        <v>8.9781741580655008E-4</v>
      </c>
      <c r="BI88" s="28">
        <f t="shared" si="115"/>
        <v>5.5700858435106682E-5</v>
      </c>
      <c r="BJ88" s="28">
        <f t="shared" si="116"/>
        <v>3.149786387243883E-6</v>
      </c>
      <c r="BK88" s="28">
        <f t="shared" si="117"/>
        <v>0</v>
      </c>
      <c r="BL88" s="28">
        <f t="shared" si="118"/>
        <v>3.9975438653679632E-3</v>
      </c>
      <c r="BM88" s="28">
        <f t="shared" si="136"/>
        <v>8.1593842591707495E-3</v>
      </c>
      <c r="BO88" s="30">
        <f t="shared" si="145"/>
        <v>5.704251925301719</v>
      </c>
      <c r="BP88" s="30">
        <f t="shared" si="146"/>
        <v>3.0863471277136276</v>
      </c>
      <c r="BQ88" s="30">
        <f t="shared" si="119"/>
        <v>0.38466286317974502</v>
      </c>
      <c r="BR88" s="30">
        <f t="shared" si="120"/>
        <v>2.7015464248375809E-2</v>
      </c>
      <c r="BS88" s="30">
        <f t="shared" si="121"/>
        <v>0.95534140655024768</v>
      </c>
      <c r="BT88" s="30">
        <f t="shared" si="122"/>
        <v>1.4495296971660765</v>
      </c>
      <c r="BU88" s="30">
        <f t="shared" si="123"/>
        <v>0.68638233414192407</v>
      </c>
      <c r="BV88" s="30">
        <f t="shared" si="124"/>
        <v>4.8205686547035227E-2</v>
      </c>
      <c r="BW88" s="30">
        <f t="shared" si="125"/>
        <v>0</v>
      </c>
      <c r="BX88" s="30">
        <f t="shared" si="126"/>
        <v>11.910010401796514</v>
      </c>
      <c r="BY88" s="30">
        <f t="shared" si="137"/>
        <v>24.251746906645266</v>
      </c>
    </row>
    <row r="89" spans="3:77" ht="15" customHeight="1" x14ac:dyDescent="0.25">
      <c r="C89" s="26">
        <v>76</v>
      </c>
      <c r="D89" s="77">
        <f t="shared" si="139"/>
        <v>0.10198412834033904</v>
      </c>
      <c r="E89" s="77">
        <f t="shared" si="140"/>
        <v>4.8980461016983202E-2</v>
      </c>
      <c r="F89" s="78">
        <f t="shared" si="141"/>
        <v>3.5532192484817133E-3</v>
      </c>
      <c r="G89" s="78">
        <f t="shared" si="142"/>
        <v>2.4954805041614705E-4</v>
      </c>
      <c r="H89" s="77">
        <f t="shared" si="127"/>
        <v>0.102509998588853</v>
      </c>
      <c r="I89" s="77">
        <f t="shared" si="128"/>
        <v>8.8561760197452696E-2</v>
      </c>
      <c r="J89" s="78">
        <f t="shared" si="129"/>
        <v>6.3688140263343197E-3</v>
      </c>
      <c r="K89" s="78">
        <f t="shared" si="130"/>
        <v>4.4729160026189157E-4</v>
      </c>
      <c r="L89" s="77">
        <f t="shared" si="131"/>
        <v>0</v>
      </c>
      <c r="M89" s="77">
        <f t="shared" si="132"/>
        <v>0.64734477893087827</v>
      </c>
      <c r="N89" s="39" t="str">
        <f t="shared" si="90"/>
        <v>OK</v>
      </c>
      <c r="Q89" s="28">
        <f t="shared" si="91"/>
        <v>1.3583922912409293E-3</v>
      </c>
      <c r="R89" s="28">
        <f t="shared" si="92"/>
        <v>5.4726697169146723E-4</v>
      </c>
      <c r="S89" s="28">
        <f t="shared" si="93"/>
        <v>3.4252936273522555E-5</v>
      </c>
      <c r="T89" s="28">
        <f t="shared" si="94"/>
        <v>1.9369437999446321E-6</v>
      </c>
      <c r="U89" s="28">
        <f t="shared" si="95"/>
        <v>1.2288570262047715E-3</v>
      </c>
      <c r="V89" s="28">
        <f t="shared" si="96"/>
        <v>8.9056396722580133E-4</v>
      </c>
      <c r="W89" s="28">
        <f t="shared" si="97"/>
        <v>5.5255673560714093E-5</v>
      </c>
      <c r="X89" s="28">
        <f t="shared" si="98"/>
        <v>3.1246119591190043E-6</v>
      </c>
      <c r="Y89" s="28">
        <f t="shared" si="99"/>
        <v>0</v>
      </c>
      <c r="Z89" s="28">
        <f t="shared" si="100"/>
        <v>4.0196521796447152E-3</v>
      </c>
      <c r="AA89" s="28">
        <f t="shared" si="133"/>
        <v>8.1393026016009853E-3</v>
      </c>
      <c r="AC89" s="30">
        <f t="shared" si="143"/>
        <v>5.6333010712314948</v>
      </c>
      <c r="AD89" s="30">
        <f t="shared" si="144"/>
        <v>3.0479584016306922</v>
      </c>
      <c r="AE89" s="30">
        <f t="shared" si="101"/>
        <v>0.37987833419520911</v>
      </c>
      <c r="AF89" s="30">
        <f t="shared" si="102"/>
        <v>2.6679439422223956E-2</v>
      </c>
      <c r="AG89" s="30">
        <f t="shared" si="103"/>
        <v>0.94762322282215949</v>
      </c>
      <c r="AH89" s="30">
        <f t="shared" si="104"/>
        <v>1.437818976322889</v>
      </c>
      <c r="AI89" s="30">
        <f t="shared" si="105"/>
        <v>0.68089647554306143</v>
      </c>
      <c r="AJ89" s="30">
        <f t="shared" si="106"/>
        <v>4.782040626386954E-2</v>
      </c>
      <c r="AK89" s="30">
        <f t="shared" si="107"/>
        <v>0</v>
      </c>
      <c r="AL89" s="30">
        <f t="shared" si="108"/>
        <v>11.975878410221249</v>
      </c>
      <c r="AM89" s="30">
        <f t="shared" si="134"/>
        <v>24.177854737652851</v>
      </c>
      <c r="AO89" s="26">
        <v>76</v>
      </c>
      <c r="AP89" s="28">
        <f t="shared" si="138"/>
        <v>0.10073120938947558</v>
      </c>
      <c r="AQ89" s="28">
        <f t="shared" si="138"/>
        <v>4.8378714952875962E-2</v>
      </c>
      <c r="AR89" s="28">
        <f t="shared" si="138"/>
        <v>3.5095664193067772E-3</v>
      </c>
      <c r="AS89" s="28">
        <f t="shared" si="138"/>
        <v>2.4648224511285505E-4</v>
      </c>
      <c r="AT89" s="28">
        <f t="shared" si="138"/>
        <v>0.10167997273837379</v>
      </c>
      <c r="AU89" s="28">
        <f t="shared" si="135"/>
        <v>8.7844673558688274E-2</v>
      </c>
      <c r="AV89" s="28">
        <f t="shared" si="135"/>
        <v>6.317772868257002E-3</v>
      </c>
      <c r="AW89" s="28">
        <f t="shared" si="135"/>
        <v>4.4370690126122628E-4</v>
      </c>
      <c r="AX89" s="28">
        <f t="shared" si="135"/>
        <v>0</v>
      </c>
      <c r="AY89" s="28">
        <f t="shared" si="135"/>
        <v>0.65084790092664879</v>
      </c>
      <c r="AZ89" s="39" t="str">
        <f t="shared" si="70"/>
        <v>OK</v>
      </c>
      <c r="BC89" s="28">
        <f t="shared" si="109"/>
        <v>1.3417038567550953E-3</v>
      </c>
      <c r="BD89" s="28">
        <f t="shared" si="110"/>
        <v>5.4054356118463185E-4</v>
      </c>
      <c r="BE89" s="28">
        <f t="shared" si="111"/>
        <v>3.3832124195425493E-5</v>
      </c>
      <c r="BF89" s="28">
        <f t="shared" si="112"/>
        <v>1.9131476109375609E-6</v>
      </c>
      <c r="BG89" s="28">
        <f t="shared" si="113"/>
        <v>1.2189069421901972E-3</v>
      </c>
      <c r="BH89" s="28">
        <f t="shared" si="114"/>
        <v>8.833530500033022E-4</v>
      </c>
      <c r="BI89" s="28">
        <f t="shared" si="115"/>
        <v>5.4812841730922962E-5</v>
      </c>
      <c r="BJ89" s="28">
        <f t="shared" si="116"/>
        <v>3.0995705915619954E-6</v>
      </c>
      <c r="BK89" s="28">
        <f t="shared" si="117"/>
        <v>0</v>
      </c>
      <c r="BL89" s="28">
        <f t="shared" si="118"/>
        <v>4.0414046250558241E-3</v>
      </c>
      <c r="BM89" s="28">
        <f t="shared" si="136"/>
        <v>8.1195697193179005E-3</v>
      </c>
      <c r="BO89" s="30">
        <f t="shared" si="145"/>
        <v>5.564093540776252</v>
      </c>
      <c r="BP89" s="30">
        <f t="shared" si="146"/>
        <v>3.0105129196229194</v>
      </c>
      <c r="BQ89" s="30">
        <f t="shared" si="119"/>
        <v>0.37521136521012088</v>
      </c>
      <c r="BR89" s="30">
        <f t="shared" si="120"/>
        <v>2.6351671015565955E-2</v>
      </c>
      <c r="BS89" s="30">
        <f t="shared" si="121"/>
        <v>0.93995029547571096</v>
      </c>
      <c r="BT89" s="30">
        <f t="shared" si="122"/>
        <v>1.4261769225224188</v>
      </c>
      <c r="BU89" s="30">
        <f t="shared" si="123"/>
        <v>0.67543961269563346</v>
      </c>
      <c r="BV89" s="30">
        <f t="shared" si="124"/>
        <v>4.7437162396904153E-2</v>
      </c>
      <c r="BW89" s="30">
        <f t="shared" si="125"/>
        <v>0</v>
      </c>
      <c r="BX89" s="30">
        <f t="shared" si="126"/>
        <v>12.040686167143003</v>
      </c>
      <c r="BY89" s="30">
        <f t="shared" si="137"/>
        <v>24.105859656858527</v>
      </c>
    </row>
    <row r="90" spans="3:77" ht="15" customHeight="1" x14ac:dyDescent="0.25">
      <c r="C90" s="26">
        <v>77</v>
      </c>
      <c r="D90" s="77">
        <f t="shared" si="139"/>
        <v>9.947829043861213E-2</v>
      </c>
      <c r="E90" s="77">
        <f t="shared" si="140"/>
        <v>4.7776968888768714E-2</v>
      </c>
      <c r="F90" s="78">
        <f t="shared" si="141"/>
        <v>3.4659135901318416E-3</v>
      </c>
      <c r="G90" s="78">
        <f t="shared" si="142"/>
        <v>2.4341643980956308E-4</v>
      </c>
      <c r="H90" s="77">
        <f t="shared" si="127"/>
        <v>0.10084994688789459</v>
      </c>
      <c r="I90" s="77">
        <f t="shared" si="128"/>
        <v>8.7127586919923838E-2</v>
      </c>
      <c r="J90" s="78">
        <f t="shared" si="129"/>
        <v>6.2667317101796844E-3</v>
      </c>
      <c r="K90" s="78">
        <f t="shared" si="130"/>
        <v>4.4012220226056099E-4</v>
      </c>
      <c r="L90" s="77">
        <f t="shared" si="131"/>
        <v>0</v>
      </c>
      <c r="M90" s="77">
        <f t="shared" si="132"/>
        <v>0.65435102292241942</v>
      </c>
      <c r="N90" s="39" t="str">
        <f t="shared" si="90"/>
        <v>OK</v>
      </c>
      <c r="Q90" s="28">
        <f t="shared" si="91"/>
        <v>1.3250154222692618E-3</v>
      </c>
      <c r="R90" s="28">
        <f t="shared" si="92"/>
        <v>5.3382015067779626E-4</v>
      </c>
      <c r="S90" s="28">
        <f t="shared" si="93"/>
        <v>3.3411312117328445E-5</v>
      </c>
      <c r="T90" s="28">
        <f t="shared" si="94"/>
        <v>1.8893514219304895E-6</v>
      </c>
      <c r="U90" s="28">
        <f t="shared" si="95"/>
        <v>1.2089568581756234E-3</v>
      </c>
      <c r="V90" s="28">
        <f t="shared" si="96"/>
        <v>8.7614213278080274E-4</v>
      </c>
      <c r="W90" s="28">
        <f t="shared" si="97"/>
        <v>5.4370009901131824E-5</v>
      </c>
      <c r="X90" s="28">
        <f t="shared" si="98"/>
        <v>3.074529224004987E-6</v>
      </c>
      <c r="Y90" s="28">
        <f t="shared" si="99"/>
        <v>0</v>
      </c>
      <c r="Z90" s="28">
        <f t="shared" si="100"/>
        <v>4.0631570704669339E-3</v>
      </c>
      <c r="AA90" s="28">
        <f t="shared" si="133"/>
        <v>8.0998368370348139E-3</v>
      </c>
      <c r="AC90" s="30">
        <f t="shared" si="143"/>
        <v>5.49488601032101</v>
      </c>
      <c r="AD90" s="30">
        <f t="shared" si="144"/>
        <v>2.9730674376151462</v>
      </c>
      <c r="AE90" s="30">
        <f t="shared" si="101"/>
        <v>0.37054439622503266</v>
      </c>
      <c r="AF90" s="30">
        <f t="shared" si="102"/>
        <v>2.6023902608907953E-2</v>
      </c>
      <c r="AG90" s="30">
        <f t="shared" si="103"/>
        <v>0.93227736812926243</v>
      </c>
      <c r="AH90" s="30">
        <f t="shared" si="104"/>
        <v>1.4145348687219486</v>
      </c>
      <c r="AI90" s="30">
        <f t="shared" si="105"/>
        <v>0.66998274984820549</v>
      </c>
      <c r="AJ90" s="30">
        <f t="shared" si="106"/>
        <v>4.7053918529938774E-2</v>
      </c>
      <c r="AK90" s="30">
        <f t="shared" si="107"/>
        <v>0</v>
      </c>
      <c r="AL90" s="30">
        <f t="shared" si="108"/>
        <v>12.10549392406476</v>
      </c>
      <c r="AM90" s="30">
        <f t="shared" si="134"/>
        <v>24.033864576064211</v>
      </c>
      <c r="AO90" s="26">
        <v>77</v>
      </c>
      <c r="AP90" s="28">
        <f t="shared" si="138"/>
        <v>9.82561567858726E-2</v>
      </c>
      <c r="AQ90" s="28">
        <f t="shared" si="138"/>
        <v>4.7190008243914387E-2</v>
      </c>
      <c r="AR90" s="28">
        <f t="shared" si="138"/>
        <v>3.4233333485805323E-3</v>
      </c>
      <c r="AS90" s="28">
        <f t="shared" si="138"/>
        <v>2.4042596398403718E-4</v>
      </c>
      <c r="AT90" s="28">
        <f t="shared" si="138"/>
        <v>0.10002524464636972</v>
      </c>
      <c r="AU90" s="28">
        <f t="shared" si="135"/>
        <v>8.641509952207338E-2</v>
      </c>
      <c r="AV90" s="28">
        <f t="shared" si="135"/>
        <v>6.2159898372982948E-3</v>
      </c>
      <c r="AW90" s="28">
        <f t="shared" si="135"/>
        <v>4.3655852251931642E-4</v>
      </c>
      <c r="AX90" s="28">
        <f t="shared" si="135"/>
        <v>0</v>
      </c>
      <c r="AY90" s="28">
        <f t="shared" si="135"/>
        <v>0.65779718312938806</v>
      </c>
      <c r="AZ90" s="39" t="str">
        <f t="shared" si="70"/>
        <v>OK</v>
      </c>
      <c r="BC90" s="28">
        <f t="shared" si="109"/>
        <v>1.3087370369973172E-3</v>
      </c>
      <c r="BD90" s="28">
        <f t="shared" si="110"/>
        <v>5.2726194015993049E-4</v>
      </c>
      <c r="BE90" s="28">
        <f t="shared" si="111"/>
        <v>3.3000839754557296E-5</v>
      </c>
      <c r="BF90" s="28">
        <f t="shared" si="112"/>
        <v>1.8661399257898575E-6</v>
      </c>
      <c r="BG90" s="28">
        <f t="shared" si="113"/>
        <v>1.1990705918798899E-3</v>
      </c>
      <c r="BH90" s="28">
        <f t="shared" si="114"/>
        <v>8.6897746484496444E-4</v>
      </c>
      <c r="BI90" s="28">
        <f t="shared" si="115"/>
        <v>5.3929774662325984E-5</v>
      </c>
      <c r="BJ90" s="28">
        <f t="shared" si="116"/>
        <v>3.0496346891390442E-6</v>
      </c>
      <c r="BK90" s="28">
        <f t="shared" si="117"/>
        <v>0</v>
      </c>
      <c r="BL90" s="28">
        <f t="shared" si="118"/>
        <v>4.0845558147500401E-3</v>
      </c>
      <c r="BM90" s="28">
        <f t="shared" si="136"/>
        <v>8.0804492376639545E-3</v>
      </c>
      <c r="BO90" s="30">
        <f t="shared" si="145"/>
        <v>5.4273789685175018</v>
      </c>
      <c r="BP90" s="30">
        <f t="shared" si="146"/>
        <v>2.9365420233629203</v>
      </c>
      <c r="BQ90" s="30">
        <f t="shared" si="119"/>
        <v>0.3659920986889173</v>
      </c>
      <c r="BR90" s="30">
        <f t="shared" si="120"/>
        <v>2.57041877544032E-2</v>
      </c>
      <c r="BS90" s="30">
        <f t="shared" si="121"/>
        <v>0.92465365330397098</v>
      </c>
      <c r="BT90" s="30">
        <f t="shared" si="122"/>
        <v>1.4029674845740239</v>
      </c>
      <c r="BU90" s="30">
        <f t="shared" si="123"/>
        <v>0.66455788388971904</v>
      </c>
      <c r="BV90" s="30">
        <f t="shared" si="124"/>
        <v>4.6672921853674658E-2</v>
      </c>
      <c r="BW90" s="30">
        <f t="shared" si="125"/>
        <v>0</v>
      </c>
      <c r="BX90" s="30">
        <f t="shared" si="126"/>
        <v>12.169247887893679</v>
      </c>
      <c r="BY90" s="30">
        <f t="shared" si="137"/>
        <v>23.963717109838811</v>
      </c>
    </row>
    <row r="91" spans="3:77" ht="15" customHeight="1" x14ac:dyDescent="0.25">
      <c r="C91" s="26">
        <v>78</v>
      </c>
      <c r="D91" s="77">
        <f t="shared" si="139"/>
        <v>9.7034023133133057E-2</v>
      </c>
      <c r="E91" s="77">
        <f t="shared" si="140"/>
        <v>4.660304759906006E-2</v>
      </c>
      <c r="F91" s="78">
        <f t="shared" si="141"/>
        <v>3.3807531070292225E-3</v>
      </c>
      <c r="G91" s="78">
        <f t="shared" si="142"/>
        <v>2.3743548815851129E-4</v>
      </c>
      <c r="H91" s="77">
        <f t="shared" si="127"/>
        <v>9.9200542404844855E-2</v>
      </c>
      <c r="I91" s="77">
        <f t="shared" si="128"/>
        <v>8.5702612124222921E-2</v>
      </c>
      <c r="J91" s="78">
        <f t="shared" si="129"/>
        <v>6.1652479644169061E-3</v>
      </c>
      <c r="K91" s="78">
        <f t="shared" si="130"/>
        <v>4.3299484277807185E-4</v>
      </c>
      <c r="L91" s="77">
        <f t="shared" si="131"/>
        <v>0</v>
      </c>
      <c r="M91" s="77">
        <f t="shared" si="132"/>
        <v>0.6612433433363567</v>
      </c>
      <c r="N91" s="39" t="str">
        <f t="shared" si="90"/>
        <v>OK</v>
      </c>
      <c r="Q91" s="28">
        <f t="shared" si="91"/>
        <v>1.2924586517253725E-3</v>
      </c>
      <c r="R91" s="28">
        <f t="shared" si="92"/>
        <v>5.2070372964206461E-4</v>
      </c>
      <c r="S91" s="28">
        <f t="shared" si="93"/>
        <v>3.2590367391786154E-5</v>
      </c>
      <c r="T91" s="28">
        <f t="shared" si="94"/>
        <v>1.8429284296492252E-6</v>
      </c>
      <c r="U91" s="28">
        <f t="shared" si="95"/>
        <v>1.1891843255841565E-3</v>
      </c>
      <c r="V91" s="28">
        <f t="shared" si="96"/>
        <v>8.6181279690912614E-4</v>
      </c>
      <c r="W91" s="28">
        <f t="shared" si="97"/>
        <v>5.3489539423520143E-5</v>
      </c>
      <c r="X91" s="28">
        <f t="shared" si="98"/>
        <v>3.0247401542731018E-6</v>
      </c>
      <c r="Y91" s="28">
        <f t="shared" si="99"/>
        <v>0</v>
      </c>
      <c r="Z91" s="28">
        <f t="shared" si="100"/>
        <v>4.1059545590331472E-3</v>
      </c>
      <c r="AA91" s="28">
        <f t="shared" si="133"/>
        <v>8.061061638293095E-3</v>
      </c>
      <c r="AC91" s="30">
        <f t="shared" si="143"/>
        <v>5.3598719267139927</v>
      </c>
      <c r="AD91" s="30">
        <f t="shared" si="144"/>
        <v>2.9000166091106943</v>
      </c>
      <c r="AE91" s="30">
        <f t="shared" si="101"/>
        <v>0.36143980115280189</v>
      </c>
      <c r="AF91" s="30">
        <f t="shared" si="102"/>
        <v>2.5384472899898446E-2</v>
      </c>
      <c r="AG91" s="30">
        <f t="shared" si="103"/>
        <v>0.91702993847867942</v>
      </c>
      <c r="AH91" s="30">
        <f t="shared" si="104"/>
        <v>1.3914001004260994</v>
      </c>
      <c r="AI91" s="30">
        <f t="shared" si="105"/>
        <v>0.65913301793123269</v>
      </c>
      <c r="AJ91" s="30">
        <f t="shared" si="106"/>
        <v>4.6291925177410549E-2</v>
      </c>
      <c r="AK91" s="30">
        <f t="shared" si="107"/>
        <v>0</v>
      </c>
      <c r="AL91" s="30">
        <f t="shared" si="108"/>
        <v>12.2330018517226</v>
      </c>
      <c r="AM91" s="30">
        <f t="shared" si="134"/>
        <v>23.893569643613404</v>
      </c>
      <c r="AO91" s="26">
        <v>78</v>
      </c>
      <c r="AP91" s="28">
        <f t="shared" si="138"/>
        <v>9.5841918357218267E-2</v>
      </c>
      <c r="AQ91" s="28">
        <f t="shared" si="138"/>
        <v>4.6030509082968643E-2</v>
      </c>
      <c r="AR91" s="28">
        <f t="shared" si="138"/>
        <v>3.3392190986994974E-3</v>
      </c>
      <c r="AS91" s="28">
        <f t="shared" si="138"/>
        <v>2.3451849090057967E-4</v>
      </c>
      <c r="AT91" s="28">
        <f t="shared" si="138"/>
        <v>9.8381561971696174E-2</v>
      </c>
      <c r="AU91" s="28">
        <f t="shared" si="135"/>
        <v>8.4995067984867084E-2</v>
      </c>
      <c r="AV91" s="28">
        <f t="shared" si="135"/>
        <v>6.11483153909679E-3</v>
      </c>
      <c r="AW91" s="28">
        <f t="shared" si="135"/>
        <v>4.2945401971938716E-4</v>
      </c>
      <c r="AX91" s="28">
        <f t="shared" si="135"/>
        <v>0</v>
      </c>
      <c r="AY91" s="28">
        <f t="shared" si="135"/>
        <v>0.66463291945483394</v>
      </c>
      <c r="AZ91" s="39" t="str">
        <f t="shared" si="70"/>
        <v>OK</v>
      </c>
      <c r="BC91" s="28">
        <f t="shared" si="109"/>
        <v>1.2765802404048371E-3</v>
      </c>
      <c r="BD91" s="28">
        <f t="shared" si="110"/>
        <v>5.1430666000710471E-4</v>
      </c>
      <c r="BE91" s="28">
        <f t="shared" si="111"/>
        <v>3.2189980688626775E-5</v>
      </c>
      <c r="BF91" s="28">
        <f t="shared" si="112"/>
        <v>1.8202872599675384E-6</v>
      </c>
      <c r="BG91" s="28">
        <f t="shared" si="113"/>
        <v>1.1793666504943782E-3</v>
      </c>
      <c r="BH91" s="28">
        <f t="shared" si="114"/>
        <v>8.5469783764987879E-4</v>
      </c>
      <c r="BI91" s="28">
        <f t="shared" si="115"/>
        <v>5.3052127759736661E-5</v>
      </c>
      <c r="BJ91" s="28">
        <f t="shared" si="116"/>
        <v>3.0000052876496E-6</v>
      </c>
      <c r="BK91" s="28">
        <f t="shared" si="117"/>
        <v>0</v>
      </c>
      <c r="BL91" s="28">
        <f t="shared" si="118"/>
        <v>4.1270019474977781E-3</v>
      </c>
      <c r="BM91" s="28">
        <f t="shared" si="136"/>
        <v>8.0420157370499571E-3</v>
      </c>
      <c r="BO91" s="30">
        <f t="shared" si="145"/>
        <v>5.2940235910909212</v>
      </c>
      <c r="BP91" s="30">
        <f t="shared" si="146"/>
        <v>2.864388655756541</v>
      </c>
      <c r="BQ91" s="30">
        <f t="shared" si="119"/>
        <v>0.35699935748935846</v>
      </c>
      <c r="BR91" s="30">
        <f t="shared" si="120"/>
        <v>2.507261371483168E-2</v>
      </c>
      <c r="BS91" s="30">
        <f t="shared" si="121"/>
        <v>0.90945911721078176</v>
      </c>
      <c r="BT91" s="30">
        <f t="shared" si="122"/>
        <v>1.3799129711291693</v>
      </c>
      <c r="BU91" s="30">
        <f t="shared" si="123"/>
        <v>0.65374294590714732</v>
      </c>
      <c r="BV91" s="30">
        <f t="shared" si="124"/>
        <v>4.5913372132650399E-2</v>
      </c>
      <c r="BW91" s="30">
        <f t="shared" si="125"/>
        <v>0</v>
      </c>
      <c r="BX91" s="30">
        <f t="shared" si="126"/>
        <v>12.295709009914427</v>
      </c>
      <c r="BY91" s="30">
        <f t="shared" si="137"/>
        <v>23.82522163434583</v>
      </c>
    </row>
    <row r="92" spans="3:77" ht="15" customHeight="1" x14ac:dyDescent="0.25">
      <c r="C92" s="26">
        <v>79</v>
      </c>
      <c r="D92" s="77">
        <f t="shared" si="139"/>
        <v>9.4649813581303477E-2</v>
      </c>
      <c r="E92" s="77">
        <f t="shared" si="140"/>
        <v>4.5457970566877233E-2</v>
      </c>
      <c r="F92" s="78">
        <f t="shared" si="141"/>
        <v>3.2976850903697718E-3</v>
      </c>
      <c r="G92" s="78">
        <f t="shared" si="142"/>
        <v>2.3160149364264806E-4</v>
      </c>
      <c r="H92" s="77">
        <f t="shared" si="127"/>
        <v>9.7562581538547508E-2</v>
      </c>
      <c r="I92" s="77">
        <f t="shared" si="128"/>
        <v>8.4287523845511234E-2</v>
      </c>
      <c r="J92" s="78">
        <f t="shared" si="129"/>
        <v>6.0644151137766739E-3</v>
      </c>
      <c r="K92" s="78">
        <f t="shared" si="130"/>
        <v>4.2591319666070252E-4</v>
      </c>
      <c r="L92" s="77">
        <f t="shared" si="131"/>
        <v>0</v>
      </c>
      <c r="M92" s="77">
        <f t="shared" si="132"/>
        <v>0.66802249557331106</v>
      </c>
      <c r="N92" s="39" t="str">
        <f t="shared" si="90"/>
        <v>OK</v>
      </c>
      <c r="Q92" s="28">
        <f t="shared" si="91"/>
        <v>1.2607018290843022E-3</v>
      </c>
      <c r="R92" s="28">
        <f t="shared" si="92"/>
        <v>5.0790959037214502E-4</v>
      </c>
      <c r="S92" s="28">
        <f t="shared" si="93"/>
        <v>3.1789593985467396E-5</v>
      </c>
      <c r="T92" s="28">
        <f t="shared" si="94"/>
        <v>1.7976460902858514E-6</v>
      </c>
      <c r="U92" s="28">
        <f t="shared" si="95"/>
        <v>1.1695489754046E-3</v>
      </c>
      <c r="V92" s="28">
        <f t="shared" si="96"/>
        <v>8.4758287839063143E-4</v>
      </c>
      <c r="W92" s="28">
        <f t="shared" si="97"/>
        <v>5.261471609595318E-5</v>
      </c>
      <c r="X92" s="28">
        <f t="shared" si="98"/>
        <v>2.9752704210260987E-6</v>
      </c>
      <c r="Y92" s="28">
        <f t="shared" si="99"/>
        <v>0</v>
      </c>
      <c r="Z92" s="28">
        <f t="shared" si="100"/>
        <v>4.1480493359624089E-3</v>
      </c>
      <c r="AA92" s="28">
        <f t="shared" si="133"/>
        <v>8.0229698358068209E-3</v>
      </c>
      <c r="AC92" s="30">
        <f t="shared" si="143"/>
        <v>5.2281752554678507</v>
      </c>
      <c r="AD92" s="30">
        <f t="shared" si="144"/>
        <v>2.8287607024023877</v>
      </c>
      <c r="AE92" s="30">
        <f t="shared" si="101"/>
        <v>0.35255891382591492</v>
      </c>
      <c r="AF92" s="30">
        <f t="shared" si="102"/>
        <v>2.4760754529764912E-2</v>
      </c>
      <c r="AG92" s="30">
        <f t="shared" si="103"/>
        <v>0.90188829594288433</v>
      </c>
      <c r="AH92" s="30">
        <f t="shared" si="104"/>
        <v>1.3684258418322388</v>
      </c>
      <c r="AI92" s="30">
        <f t="shared" si="105"/>
        <v>0.64835287388306195</v>
      </c>
      <c r="AJ92" s="30">
        <f t="shared" si="106"/>
        <v>4.5534819087890255E-2</v>
      </c>
      <c r="AK92" s="30">
        <f t="shared" si="107"/>
        <v>0</v>
      </c>
      <c r="AL92" s="30">
        <f t="shared" si="108"/>
        <v>12.358416168106254</v>
      </c>
      <c r="AM92" s="30">
        <f t="shared" si="134"/>
        <v>23.756873625078249</v>
      </c>
      <c r="AO92" s="26">
        <v>79</v>
      </c>
      <c r="AP92" s="28">
        <f t="shared" si="138"/>
        <v>9.3486999846837282E-2</v>
      </c>
      <c r="AQ92" s="28">
        <f t="shared" si="138"/>
        <v>4.4899499815419075E-2</v>
      </c>
      <c r="AR92" s="28">
        <f t="shared" si="138"/>
        <v>3.2571716084099532E-3</v>
      </c>
      <c r="AS92" s="28">
        <f t="shared" si="138"/>
        <v>2.2875616952059663E-4</v>
      </c>
      <c r="AT92" s="28">
        <f t="shared" si="138"/>
        <v>9.6749692760364533E-2</v>
      </c>
      <c r="AU92" s="28">
        <f t="shared" si="135"/>
        <v>8.3585242487286049E-2</v>
      </c>
      <c r="AV92" s="28">
        <f t="shared" si="135"/>
        <v>6.0143484790963417E-3</v>
      </c>
      <c r="AW92" s="28">
        <f t="shared" si="135"/>
        <v>4.2239693993640579E-4</v>
      </c>
      <c r="AX92" s="28">
        <f t="shared" si="135"/>
        <v>0</v>
      </c>
      <c r="AY92" s="28">
        <f t="shared" si="135"/>
        <v>0.67135589189313005</v>
      </c>
      <c r="AZ92" s="39" t="str">
        <f t="shared" si="70"/>
        <v>OK</v>
      </c>
      <c r="BC92" s="28">
        <f t="shared" si="109"/>
        <v>1.2452135640105772E-3</v>
      </c>
      <c r="BD92" s="28">
        <f t="shared" si="110"/>
        <v>5.0166970224976111E-4</v>
      </c>
      <c r="BE92" s="28">
        <f t="shared" si="111"/>
        <v>3.1399045128573427E-5</v>
      </c>
      <c r="BF92" s="28">
        <f t="shared" si="112"/>
        <v>1.7755612336506266E-6</v>
      </c>
      <c r="BG92" s="28">
        <f t="shared" si="113"/>
        <v>1.15980432512322E-3</v>
      </c>
      <c r="BH92" s="28">
        <f t="shared" si="114"/>
        <v>8.405208408803638E-4</v>
      </c>
      <c r="BI92" s="28">
        <f t="shared" si="115"/>
        <v>5.2180339207141391E-5</v>
      </c>
      <c r="BJ92" s="28">
        <f t="shared" si="116"/>
        <v>2.9507071656337835E-6</v>
      </c>
      <c r="BK92" s="28">
        <f t="shared" si="117"/>
        <v>0</v>
      </c>
      <c r="BL92" s="28">
        <f t="shared" si="118"/>
        <v>4.1687478790242826E-3</v>
      </c>
      <c r="BM92" s="28">
        <f t="shared" si="136"/>
        <v>8.0042619640232036E-3</v>
      </c>
      <c r="BO92" s="30">
        <f t="shared" si="145"/>
        <v>5.1639448701852411</v>
      </c>
      <c r="BP92" s="30">
        <f t="shared" si="146"/>
        <v>2.7940081585587992</v>
      </c>
      <c r="BQ92" s="30">
        <f t="shared" si="119"/>
        <v>0.34822757568911977</v>
      </c>
      <c r="BR92" s="30">
        <f t="shared" si="120"/>
        <v>2.4456557993569685E-2</v>
      </c>
      <c r="BS92" s="30">
        <f t="shared" si="121"/>
        <v>0.89437378716928373</v>
      </c>
      <c r="BT92" s="30">
        <f t="shared" si="122"/>
        <v>1.3570241549041258</v>
      </c>
      <c r="BU92" s="30">
        <f t="shared" si="123"/>
        <v>0.64300019833700561</v>
      </c>
      <c r="BV92" s="30">
        <f t="shared" si="124"/>
        <v>4.5158892455274123E-2</v>
      </c>
      <c r="BW92" s="30">
        <f t="shared" si="125"/>
        <v>0</v>
      </c>
      <c r="BX92" s="30">
        <f t="shared" si="126"/>
        <v>12.420084000022905</v>
      </c>
      <c r="BY92" s="30">
        <f t="shared" si="137"/>
        <v>23.690278195315326</v>
      </c>
    </row>
    <row r="93" spans="3:77" ht="15" customHeight="1" x14ac:dyDescent="0.25">
      <c r="C93" s="26">
        <v>80</v>
      </c>
      <c r="D93" s="77">
        <f t="shared" si="139"/>
        <v>9.2324186112371087E-2</v>
      </c>
      <c r="E93" s="77">
        <f t="shared" si="140"/>
        <v>4.4341029063960924E-2</v>
      </c>
      <c r="F93" s="78">
        <f t="shared" si="141"/>
        <v>3.2166581264501345E-3</v>
      </c>
      <c r="G93" s="78">
        <f t="shared" si="142"/>
        <v>2.2591084539854521E-4</v>
      </c>
      <c r="H93" s="77">
        <f t="shared" si="127"/>
        <v>9.5936803982181559E-2</v>
      </c>
      <c r="I93" s="77">
        <f t="shared" si="128"/>
        <v>8.2882961129060864E-2</v>
      </c>
      <c r="J93" s="78">
        <f t="shared" si="129"/>
        <v>5.9642818444160094E-3</v>
      </c>
      <c r="K93" s="78">
        <f t="shared" si="130"/>
        <v>4.1888068321210907E-4</v>
      </c>
      <c r="L93" s="77">
        <f t="shared" si="131"/>
        <v>0</v>
      </c>
      <c r="M93" s="77">
        <f t="shared" si="132"/>
        <v>0.67468928821294905</v>
      </c>
      <c r="N93" s="39" t="str">
        <f t="shared" si="90"/>
        <v>OK</v>
      </c>
      <c r="Q93" s="28">
        <f t="shared" si="91"/>
        <v>1.2297252989368521E-3</v>
      </c>
      <c r="R93" s="28">
        <f t="shared" si="92"/>
        <v>4.954298141273772E-4</v>
      </c>
      <c r="S93" s="28">
        <f t="shared" si="93"/>
        <v>3.1008496271679464E-5</v>
      </c>
      <c r="T93" s="28">
        <f t="shared" si="94"/>
        <v>1.7534763770154022E-6</v>
      </c>
      <c r="U93" s="28">
        <f t="shared" si="95"/>
        <v>1.1500596748418395E-3</v>
      </c>
      <c r="V93" s="28">
        <f t="shared" si="96"/>
        <v>8.3345880337009606E-4</v>
      </c>
      <c r="W93" s="28">
        <f t="shared" si="97"/>
        <v>5.1745962318329617E-5</v>
      </c>
      <c r="X93" s="28">
        <f t="shared" si="98"/>
        <v>2.926143910241468E-6</v>
      </c>
      <c r="Y93" s="28">
        <f t="shared" si="99"/>
        <v>0</v>
      </c>
      <c r="Z93" s="28">
        <f t="shared" si="100"/>
        <v>4.1894464220861563E-3</v>
      </c>
      <c r="AA93" s="28">
        <f t="shared" si="133"/>
        <v>7.9855540922395881E-3</v>
      </c>
      <c r="AC93" s="30">
        <f t="shared" si="143"/>
        <v>5.0997144849026315</v>
      </c>
      <c r="AD93" s="30">
        <f t="shared" si="144"/>
        <v>2.7592556147152107</v>
      </c>
      <c r="AE93" s="30">
        <f t="shared" si="101"/>
        <v>0.34389623755232457</v>
      </c>
      <c r="AF93" s="30">
        <f t="shared" si="102"/>
        <v>2.4152361457374462E-2</v>
      </c>
      <c r="AG93" s="30">
        <f t="shared" si="103"/>
        <v>0.88685927839568324</v>
      </c>
      <c r="AH93" s="30">
        <f t="shared" si="104"/>
        <v>1.3456224679760125</v>
      </c>
      <c r="AI93" s="30">
        <f t="shared" si="105"/>
        <v>0.63764752279094938</v>
      </c>
      <c r="AJ93" s="30">
        <f t="shared" si="106"/>
        <v>4.4782965822657998E-2</v>
      </c>
      <c r="AK93" s="30">
        <f t="shared" si="107"/>
        <v>0</v>
      </c>
      <c r="AL93" s="30">
        <f t="shared" si="108"/>
        <v>12.481751831939558</v>
      </c>
      <c r="AM93" s="30">
        <f t="shared" si="134"/>
        <v>23.623682765552402</v>
      </c>
      <c r="AO93" s="26">
        <v>80</v>
      </c>
      <c r="AP93" s="28">
        <f t="shared" si="138"/>
        <v>9.1189943713228278E-2</v>
      </c>
      <c r="AQ93" s="28">
        <f t="shared" si="138"/>
        <v>4.3796280420038358E-2</v>
      </c>
      <c r="AR93" s="28">
        <f t="shared" si="138"/>
        <v>3.1771400956480396E-3</v>
      </c>
      <c r="AS93" s="28">
        <f t="shared" si="138"/>
        <v>2.2313543334167256E-4</v>
      </c>
      <c r="AT93" s="28">
        <f t="shared" si="138"/>
        <v>9.5130349701160244E-2</v>
      </c>
      <c r="AU93" s="28">
        <f t="shared" si="135"/>
        <v>8.218623874461839E-2</v>
      </c>
      <c r="AV93" s="28">
        <f t="shared" si="135"/>
        <v>5.9145876101636009E-3</v>
      </c>
      <c r="AW93" s="28">
        <f t="shared" si="135"/>
        <v>4.1539058074238091E-4</v>
      </c>
      <c r="AX93" s="28">
        <f t="shared" si="135"/>
        <v>0</v>
      </c>
      <c r="AY93" s="28">
        <f t="shared" si="135"/>
        <v>0.67796693370105932</v>
      </c>
      <c r="AZ93" s="39" t="str">
        <f t="shared" si="70"/>
        <v>OK</v>
      </c>
      <c r="BC93" s="28">
        <f t="shared" si="109"/>
        <v>1.214617593880508E-3</v>
      </c>
      <c r="BD93" s="28">
        <f t="shared" si="110"/>
        <v>4.8934324543237922E-4</v>
      </c>
      <c r="BE93" s="28">
        <f t="shared" si="111"/>
        <v>3.0627543536691983E-5</v>
      </c>
      <c r="BF93" s="28">
        <f t="shared" si="112"/>
        <v>1.7319341643357746E-6</v>
      </c>
      <c r="BG93" s="28">
        <f t="shared" si="113"/>
        <v>1.1403921592512802E-3</v>
      </c>
      <c r="BH93" s="28">
        <f t="shared" si="114"/>
        <v>8.264526660783267E-4</v>
      </c>
      <c r="BI93" s="28">
        <f t="shared" si="115"/>
        <v>5.1314816366454299E-5</v>
      </c>
      <c r="BJ93" s="28">
        <f t="shared" si="116"/>
        <v>2.9017633586972896E-6</v>
      </c>
      <c r="BK93" s="28">
        <f t="shared" si="117"/>
        <v>0</v>
      </c>
      <c r="BL93" s="28">
        <f t="shared" si="118"/>
        <v>4.2097987833922042E-3</v>
      </c>
      <c r="BM93" s="28">
        <f t="shared" si="136"/>
        <v>7.9671805054608788E-3</v>
      </c>
      <c r="BO93" s="30">
        <f t="shared" si="145"/>
        <v>5.03706229552661</v>
      </c>
      <c r="BP93" s="30">
        <f t="shared" si="146"/>
        <v>2.7253569708162693</v>
      </c>
      <c r="BQ93" s="30">
        <f t="shared" si="119"/>
        <v>0.33967132412538381</v>
      </c>
      <c r="BR93" s="30">
        <f t="shared" si="120"/>
        <v>2.3855639292165942E-2</v>
      </c>
      <c r="BS93" s="30">
        <f t="shared" si="121"/>
        <v>0.87940425141919032</v>
      </c>
      <c r="BT93" s="30">
        <f t="shared" si="122"/>
        <v>1.3343110321672973</v>
      </c>
      <c r="BU93" s="30">
        <f t="shared" si="123"/>
        <v>0.63233466095868895</v>
      </c>
      <c r="BV93" s="30">
        <f t="shared" si="124"/>
        <v>4.4409835368369975E-2</v>
      </c>
      <c r="BW93" s="30">
        <f t="shared" si="125"/>
        <v>0</v>
      </c>
      <c r="BX93" s="30">
        <f t="shared" si="126"/>
        <v>12.542388273469598</v>
      </c>
      <c r="BY93" s="30">
        <f t="shared" si="137"/>
        <v>23.558794283143573</v>
      </c>
    </row>
    <row r="94" spans="3:77" ht="15" customHeight="1" x14ac:dyDescent="0.25">
      <c r="C94" s="26">
        <v>81</v>
      </c>
      <c r="D94" s="77">
        <f t="shared" si="139"/>
        <v>9.0055701314085454E-2</v>
      </c>
      <c r="E94" s="77">
        <f t="shared" si="140"/>
        <v>4.3251531776115799E-2</v>
      </c>
      <c r="F94" s="78">
        <f t="shared" si="141"/>
        <v>3.1376220648459447E-3</v>
      </c>
      <c r="G94" s="78">
        <f t="shared" si="142"/>
        <v>2.2036002128479992E-4</v>
      </c>
      <c r="H94" s="77">
        <f t="shared" si="127"/>
        <v>9.4323895420138915E-2</v>
      </c>
      <c r="I94" s="77">
        <f t="shared" si="128"/>
        <v>8.1489516360175929E-2</v>
      </c>
      <c r="J94" s="78">
        <f t="shared" si="129"/>
        <v>5.8648933759111932E-3</v>
      </c>
      <c r="K94" s="78">
        <f t="shared" si="130"/>
        <v>4.1190047827265269E-4</v>
      </c>
      <c r="L94" s="77">
        <f t="shared" si="131"/>
        <v>0</v>
      </c>
      <c r="M94" s="77">
        <f t="shared" si="132"/>
        <v>0.68124457918916959</v>
      </c>
      <c r="N94" s="39" t="str">
        <f t="shared" si="90"/>
        <v>OK</v>
      </c>
      <c r="Q94" s="28">
        <f t="shared" si="91"/>
        <v>1.1995098888241632E-3</v>
      </c>
      <c r="R94" s="28">
        <f t="shared" si="92"/>
        <v>4.8325667673738141E-4</v>
      </c>
      <c r="S94" s="28">
        <f t="shared" si="93"/>
        <v>3.0246590801704503E-5</v>
      </c>
      <c r="T94" s="28">
        <f t="shared" si="94"/>
        <v>1.7103919516561472E-6</v>
      </c>
      <c r="U94" s="28">
        <f t="shared" si="95"/>
        <v>1.1307246436607205E-3</v>
      </c>
      <c r="V94" s="28">
        <f t="shared" si="96"/>
        <v>8.1944652878655744E-4</v>
      </c>
      <c r="W94" s="28">
        <f t="shared" si="97"/>
        <v>5.0883670414579002E-5</v>
      </c>
      <c r="X94" s="28">
        <f t="shared" si="98"/>
        <v>2.8773828071531099E-6</v>
      </c>
      <c r="Y94" s="28">
        <f t="shared" si="99"/>
        <v>0</v>
      </c>
      <c r="Z94" s="28">
        <f t="shared" si="100"/>
        <v>4.2301511446982522E-3</v>
      </c>
      <c r="AA94" s="28">
        <f t="shared" si="133"/>
        <v>7.9488069186821678E-3</v>
      </c>
      <c r="AC94" s="30">
        <f t="shared" si="143"/>
        <v>4.9744101061505877</v>
      </c>
      <c r="AD94" s="30">
        <f t="shared" si="144"/>
        <v>2.6914583269173278</v>
      </c>
      <c r="AE94" s="30">
        <f t="shared" si="101"/>
        <v>0.33544641069844305</v>
      </c>
      <c r="AF94" s="30">
        <f t="shared" si="102"/>
        <v>2.3558917126957422E-2</v>
      </c>
      <c r="AG94" s="30">
        <f t="shared" si="103"/>
        <v>0.87194922444269729</v>
      </c>
      <c r="AH94" s="30">
        <f t="shared" si="104"/>
        <v>1.3229995963585823</v>
      </c>
      <c r="AI94" s="30">
        <f t="shared" si="105"/>
        <v>0.62702179912642864</v>
      </c>
      <c r="AJ94" s="30">
        <f t="shared" si="106"/>
        <v>4.4036704914081952E-2</v>
      </c>
      <c r="AK94" s="30">
        <f t="shared" si="107"/>
        <v>0</v>
      </c>
      <c r="AL94" s="30">
        <f t="shared" si="108"/>
        <v>12.603024714999638</v>
      </c>
      <c r="AM94" s="30">
        <f t="shared" si="134"/>
        <v>23.493905800734744</v>
      </c>
      <c r="AO94" s="26">
        <v>81</v>
      </c>
      <c r="AP94" s="28">
        <f t="shared" si="138"/>
        <v>8.8949328227940383E-2</v>
      </c>
      <c r="AQ94" s="28">
        <f t="shared" si="138"/>
        <v>4.2720168075723861E-2</v>
      </c>
      <c r="AR94" s="28">
        <f t="shared" si="138"/>
        <v>3.0990750261089585E-3</v>
      </c>
      <c r="AS94" s="28">
        <f t="shared" si="138"/>
        <v>2.1765280349342919E-4</v>
      </c>
      <c r="AT94" s="28">
        <f t="shared" si="138"/>
        <v>9.352419276650964E-2</v>
      </c>
      <c r="AU94" s="28">
        <f t="shared" si="135"/>
        <v>8.0798626928755307E-2</v>
      </c>
      <c r="AV94" s="28">
        <f t="shared" si="135"/>
        <v>5.8155925010184295E-3</v>
      </c>
      <c r="AW94" s="28">
        <f t="shared" si="135"/>
        <v>4.0843800203548924E-4</v>
      </c>
      <c r="AX94" s="28">
        <f t="shared" si="135"/>
        <v>0</v>
      </c>
      <c r="AY94" s="28">
        <f t="shared" si="135"/>
        <v>0.68446692566841483</v>
      </c>
      <c r="AZ94" s="39" t="str">
        <f t="shared" si="70"/>
        <v>OK</v>
      </c>
      <c r="BC94" s="28">
        <f t="shared" si="109"/>
        <v>1.1847733930976862E-3</v>
      </c>
      <c r="BD94" s="28">
        <f t="shared" si="110"/>
        <v>4.7731966027934029E-4</v>
      </c>
      <c r="BE94" s="28">
        <f t="shared" si="111"/>
        <v>2.9874998403640363E-5</v>
      </c>
      <c r="BF94" s="28">
        <f t="shared" si="112"/>
        <v>1.689379049702592E-6</v>
      </c>
      <c r="BG94" s="28">
        <f t="shared" si="113"/>
        <v>1.121138064416598E-3</v>
      </c>
      <c r="BH94" s="28">
        <f t="shared" si="114"/>
        <v>8.1249904680800913E-4</v>
      </c>
      <c r="BI94" s="28">
        <f t="shared" si="115"/>
        <v>5.0455937238815336E-5</v>
      </c>
      <c r="BJ94" s="28">
        <f t="shared" si="116"/>
        <v>2.8531952421452449E-6</v>
      </c>
      <c r="BK94" s="28">
        <f t="shared" si="117"/>
        <v>0</v>
      </c>
      <c r="BL94" s="28">
        <f t="shared" si="118"/>
        <v>4.2501601298178373E-3</v>
      </c>
      <c r="BM94" s="28">
        <f t="shared" si="136"/>
        <v>7.930763804353775E-3</v>
      </c>
      <c r="BO94" s="30">
        <f t="shared" si="145"/>
        <v>4.9132973350479743</v>
      </c>
      <c r="BP94" s="30">
        <f t="shared" si="146"/>
        <v>2.6583926019056823</v>
      </c>
      <c r="BQ94" s="30">
        <f t="shared" si="119"/>
        <v>0.33132530703454122</v>
      </c>
      <c r="BR94" s="30">
        <f t="shared" si="120"/>
        <v>2.3269485681000637E-2</v>
      </c>
      <c r="BS94" s="30">
        <f t="shared" si="121"/>
        <v>0.86455661087949698</v>
      </c>
      <c r="BT94" s="30">
        <f t="shared" si="122"/>
        <v>1.3117828597803716</v>
      </c>
      <c r="BU94" s="30">
        <f t="shared" si="123"/>
        <v>0.62175099174896886</v>
      </c>
      <c r="BV94" s="30">
        <f t="shared" si="124"/>
        <v>4.3666528008807617E-2</v>
      </c>
      <c r="BW94" s="30">
        <f t="shared" si="125"/>
        <v>0</v>
      </c>
      <c r="BX94" s="30">
        <f t="shared" si="126"/>
        <v>12.662638124865675</v>
      </c>
      <c r="BY94" s="30">
        <f t="shared" si="137"/>
        <v>23.430679844952522</v>
      </c>
    </row>
    <row r="95" spans="3:77" ht="15" customHeight="1" x14ac:dyDescent="0.25">
      <c r="C95" s="26">
        <v>82</v>
      </c>
      <c r="D95" s="77">
        <f t="shared" si="139"/>
        <v>8.7842955141795298E-2</v>
      </c>
      <c r="E95" s="77">
        <f t="shared" si="140"/>
        <v>4.2188804375331929E-2</v>
      </c>
      <c r="F95" s="78">
        <f t="shared" si="141"/>
        <v>3.0605279873719719E-3</v>
      </c>
      <c r="G95" s="78">
        <f t="shared" si="142"/>
        <v>2.1494558570205846E-4</v>
      </c>
      <c r="H95" s="77">
        <f t="shared" si="127"/>
        <v>9.2724490112880378E-2</v>
      </c>
      <c r="I95" s="77">
        <f t="shared" si="128"/>
        <v>8.01077374973347E-2</v>
      </c>
      <c r="J95" s="78">
        <f t="shared" si="129"/>
        <v>5.766291626125665E-3</v>
      </c>
      <c r="K95" s="78">
        <f t="shared" si="130"/>
        <v>4.049755257983258E-4</v>
      </c>
      <c r="L95" s="77">
        <f t="shared" si="131"/>
        <v>0</v>
      </c>
      <c r="M95" s="77">
        <f t="shared" si="132"/>
        <v>0.68768927214765996</v>
      </c>
      <c r="N95" s="39" t="str">
        <f t="shared" si="90"/>
        <v>OK</v>
      </c>
      <c r="Q95" s="28">
        <f t="shared" si="91"/>
        <v>1.170036897371209E-3</v>
      </c>
      <c r="R95" s="28">
        <f t="shared" si="92"/>
        <v>4.7138264382129934E-4</v>
      </c>
      <c r="S95" s="28">
        <f t="shared" si="93"/>
        <v>2.9503406005576214E-5</v>
      </c>
      <c r="T95" s="28">
        <f t="shared" si="94"/>
        <v>1.6683661477490371E-6</v>
      </c>
      <c r="U95" s="28">
        <f t="shared" si="95"/>
        <v>1.1115514851724754E-3</v>
      </c>
      <c r="V95" s="28">
        <f t="shared" si="96"/>
        <v>8.0555156482946093E-4</v>
      </c>
      <c r="W95" s="28">
        <f t="shared" si="97"/>
        <v>5.0028204063051663E-5</v>
      </c>
      <c r="X95" s="28">
        <f t="shared" si="98"/>
        <v>2.8290076771373804E-6</v>
      </c>
      <c r="Y95" s="28">
        <f t="shared" si="99"/>
        <v>0</v>
      </c>
      <c r="Z95" s="28">
        <f t="shared" si="100"/>
        <v>4.2701691149374206E-3</v>
      </c>
      <c r="AA95" s="28">
        <f t="shared" si="133"/>
        <v>7.9127206900253787E-3</v>
      </c>
      <c r="AC95" s="30">
        <f t="shared" si="143"/>
        <v>4.85218456394536</v>
      </c>
      <c r="AD95" s="30">
        <f t="shared" si="144"/>
        <v>2.6253268768940377</v>
      </c>
      <c r="AE95" s="30">
        <f t="shared" si="101"/>
        <v>0.32720420337063932</v>
      </c>
      <c r="AF95" s="30">
        <f t="shared" si="102"/>
        <v>2.2980054235043852E-2</v>
      </c>
      <c r="AG95" s="30">
        <f t="shared" si="103"/>
        <v>0.85716399731629667</v>
      </c>
      <c r="AH95" s="30">
        <f t="shared" si="104"/>
        <v>1.3005661232021608</v>
      </c>
      <c r="AI95" s="30">
        <f t="shared" si="105"/>
        <v>0.61648018437150898</v>
      </c>
      <c r="AJ95" s="30">
        <f t="shared" si="106"/>
        <v>4.329635110353329E-2</v>
      </c>
      <c r="AK95" s="30">
        <f t="shared" si="107"/>
        <v>0</v>
      </c>
      <c r="AL95" s="30">
        <f t="shared" si="108"/>
        <v>12.72225153473171</v>
      </c>
      <c r="AM95" s="30">
        <f t="shared" si="134"/>
        <v>23.367453889170292</v>
      </c>
      <c r="AO95" s="26">
        <v>82</v>
      </c>
      <c r="AP95" s="28">
        <f t="shared" si="138"/>
        <v>8.6763766595615702E-2</v>
      </c>
      <c r="AQ95" s="28">
        <f t="shared" si="138"/>
        <v>4.1670496738875754E-2</v>
      </c>
      <c r="AR95" s="28">
        <f t="shared" si="138"/>
        <v>3.0229280825884589E-3</v>
      </c>
      <c r="AS95" s="28">
        <f t="shared" si="138"/>
        <v>2.1230488658433084E-4</v>
      </c>
      <c r="AT95" s="28">
        <f t="shared" si="138"/>
        <v>9.1931831743504583E-2</v>
      </c>
      <c r="AU95" s="28">
        <f t="shared" si="135"/>
        <v>7.9422933854826433E-2</v>
      </c>
      <c r="AV95" s="28">
        <f t="shared" si="135"/>
        <v>5.7174034976776918E-3</v>
      </c>
      <c r="AW95" s="28">
        <f t="shared" si="135"/>
        <v>4.0154203737852206E-4</v>
      </c>
      <c r="AX95" s="28">
        <f t="shared" si="135"/>
        <v>0</v>
      </c>
      <c r="AY95" s="28">
        <f t="shared" si="135"/>
        <v>0.69085679256294874</v>
      </c>
      <c r="AZ95" s="39" t="str">
        <f t="shared" si="70"/>
        <v>OK</v>
      </c>
      <c r="BC95" s="28">
        <f t="shared" si="109"/>
        <v>1.1556624900415341E-3</v>
      </c>
      <c r="BD95" s="28">
        <f t="shared" si="110"/>
        <v>4.6559150497290053E-4</v>
      </c>
      <c r="BE95" s="28">
        <f t="shared" si="111"/>
        <v>2.9140943952892437E-5</v>
      </c>
      <c r="BF95" s="28">
        <f t="shared" si="112"/>
        <v>1.6478695509009663E-6</v>
      </c>
      <c r="BG95" s="28">
        <f t="shared" si="113"/>
        <v>1.1020493505514983E-3</v>
      </c>
      <c r="BH95" s="28">
        <f t="shared" si="114"/>
        <v>7.98665280644468E-4</v>
      </c>
      <c r="BI95" s="28">
        <f t="shared" si="115"/>
        <v>4.9604051865272651E-5</v>
      </c>
      <c r="BJ95" s="28">
        <f t="shared" si="116"/>
        <v>2.8050226101883614E-6</v>
      </c>
      <c r="BK95" s="28">
        <f t="shared" si="117"/>
        <v>0</v>
      </c>
      <c r="BL95" s="28">
        <f t="shared" si="118"/>
        <v>4.2898376605962161E-3</v>
      </c>
      <c r="BM95" s="28">
        <f t="shared" si="136"/>
        <v>7.8950041747858704E-3</v>
      </c>
      <c r="BO95" s="30">
        <f t="shared" si="145"/>
        <v>4.7925733862828288</v>
      </c>
      <c r="BP95" s="30">
        <f t="shared" si="146"/>
        <v>2.5930736052349941</v>
      </c>
      <c r="BQ95" s="30">
        <f t="shared" si="119"/>
        <v>0.32318435877445723</v>
      </c>
      <c r="BR95" s="30">
        <f t="shared" si="120"/>
        <v>2.2697734369085183E-2</v>
      </c>
      <c r="BS95" s="30">
        <f t="shared" si="121"/>
        <v>0.84983650254578624</v>
      </c>
      <c r="BT95" s="30">
        <f t="shared" si="122"/>
        <v>1.2894481906988078</v>
      </c>
      <c r="BU95" s="30">
        <f t="shared" si="123"/>
        <v>0.61125350414211621</v>
      </c>
      <c r="BV95" s="30">
        <f t="shared" si="124"/>
        <v>4.2929273315707242E-2</v>
      </c>
      <c r="BW95" s="30">
        <f t="shared" si="125"/>
        <v>0</v>
      </c>
      <c r="BX95" s="30">
        <f t="shared" si="126"/>
        <v>12.780850662414551</v>
      </c>
      <c r="BY95" s="30">
        <f t="shared" si="137"/>
        <v>23.305847217778336</v>
      </c>
    </row>
    <row r="96" spans="3:77" ht="15" customHeight="1" x14ac:dyDescent="0.25">
      <c r="C96" s="26">
        <v>83</v>
      </c>
      <c r="D96" s="77">
        <f t="shared" si="139"/>
        <v>8.5684578049436105E-2</v>
      </c>
      <c r="E96" s="77">
        <f t="shared" si="140"/>
        <v>4.1152189102419579E-2</v>
      </c>
      <c r="F96" s="78">
        <f t="shared" si="141"/>
        <v>2.9853281778049454E-3</v>
      </c>
      <c r="G96" s="78">
        <f t="shared" si="142"/>
        <v>2.0966418746660323E-4</v>
      </c>
      <c r="H96" s="77">
        <f t="shared" si="127"/>
        <v>9.1139173374128801E-2</v>
      </c>
      <c r="I96" s="77">
        <f t="shared" si="128"/>
        <v>7.873813021231818E-2</v>
      </c>
      <c r="J96" s="78">
        <f t="shared" si="129"/>
        <v>5.6685153692297196E-3</v>
      </c>
      <c r="K96" s="78">
        <f t="shared" si="130"/>
        <v>3.9810854895871832E-4</v>
      </c>
      <c r="L96" s="77">
        <f t="shared" si="131"/>
        <v>0</v>
      </c>
      <c r="M96" s="77">
        <f t="shared" si="132"/>
        <v>0.69402431297823763</v>
      </c>
      <c r="N96" s="39" t="str">
        <f t="shared" si="90"/>
        <v>OK</v>
      </c>
      <c r="Q96" s="28">
        <f t="shared" si="91"/>
        <v>1.1412880827118591E-3</v>
      </c>
      <c r="R96" s="28">
        <f t="shared" si="92"/>
        <v>4.5980036612450176E-4</v>
      </c>
      <c r="S96" s="28">
        <f t="shared" si="93"/>
        <v>2.8778481900208656E-5</v>
      </c>
      <c r="T96" s="28">
        <f t="shared" si="94"/>
        <v>1.6273729540528957E-6</v>
      </c>
      <c r="U96" s="28">
        <f t="shared" si="95"/>
        <v>1.0925472159305212E-3</v>
      </c>
      <c r="V96" s="28">
        <f t="shared" si="96"/>
        <v>7.9177899645947541E-4</v>
      </c>
      <c r="W96" s="28">
        <f t="shared" si="97"/>
        <v>4.9179899667493652E-5</v>
      </c>
      <c r="X96" s="28">
        <f t="shared" si="98"/>
        <v>2.7810375432393423E-6</v>
      </c>
      <c r="Y96" s="28">
        <f t="shared" si="99"/>
        <v>0</v>
      </c>
      <c r="Z96" s="28">
        <f t="shared" si="100"/>
        <v>4.3095062062550116E-3</v>
      </c>
      <c r="AA96" s="28">
        <f t="shared" si="133"/>
        <v>7.8772876595463639E-3</v>
      </c>
      <c r="AC96" s="30">
        <f t="shared" si="143"/>
        <v>4.7329622086202985</v>
      </c>
      <c r="AD96" s="30">
        <f t="shared" si="144"/>
        <v>2.5608203335759505</v>
      </c>
      <c r="AE96" s="30">
        <f t="shared" si="101"/>
        <v>0.31916451417827507</v>
      </c>
      <c r="AF96" s="30">
        <f t="shared" si="102"/>
        <v>2.2415414503126511E-2</v>
      </c>
      <c r="AG96" s="30">
        <f t="shared" si="103"/>
        <v>0.84250900777527604</v>
      </c>
      <c r="AH96" s="30">
        <f t="shared" si="104"/>
        <v>1.278330258195455</v>
      </c>
      <c r="AI96" s="30">
        <f t="shared" si="105"/>
        <v>0.60602682391272344</v>
      </c>
      <c r="AJ96" s="30">
        <f t="shared" si="106"/>
        <v>4.2562195527881201E-2</v>
      </c>
      <c r="AK96" s="30">
        <f t="shared" si="107"/>
        <v>0</v>
      </c>
      <c r="AL96" s="30">
        <f t="shared" si="108"/>
        <v>12.839449790097396</v>
      </c>
      <c r="AM96" s="30">
        <f t="shared" si="134"/>
        <v>23.244240546386379</v>
      </c>
      <c r="AO96" s="26">
        <v>83</v>
      </c>
      <c r="AP96" s="28">
        <f t="shared" si="138"/>
        <v>8.4631906095653131E-2</v>
      </c>
      <c r="AQ96" s="28">
        <f t="shared" si="138"/>
        <v>4.0646616731159296E-2</v>
      </c>
      <c r="AR96" s="28">
        <f t="shared" si="138"/>
        <v>2.9486521350776283E-3</v>
      </c>
      <c r="AS96" s="28">
        <f t="shared" si="138"/>
        <v>2.070883726013955E-4</v>
      </c>
      <c r="AT96" s="28">
        <f t="shared" si="138"/>
        <v>9.0353828659361507E-2</v>
      </c>
      <c r="AU96" s="28">
        <f t="shared" si="135"/>
        <v>7.8059645076633849E-2</v>
      </c>
      <c r="AV96" s="28">
        <f t="shared" si="135"/>
        <v>5.6200578781840926E-3</v>
      </c>
      <c r="AW96" s="28">
        <f t="shared" si="135"/>
        <v>3.9470530486572823E-4</v>
      </c>
      <c r="AX96" s="28">
        <f t="shared" si="135"/>
        <v>0</v>
      </c>
      <c r="AY96" s="28">
        <f t="shared" si="135"/>
        <v>0.69713749974646366</v>
      </c>
      <c r="AZ96" s="39" t="str">
        <f t="shared" si="70"/>
        <v>OK</v>
      </c>
      <c r="BC96" s="28">
        <f t="shared" si="109"/>
        <v>1.1272668669551058E-3</v>
      </c>
      <c r="BD96" s="28">
        <f t="shared" si="110"/>
        <v>4.5415152054718974E-4</v>
      </c>
      <c r="BE96" s="28">
        <f t="shared" si="111"/>
        <v>2.8424925852452645E-5</v>
      </c>
      <c r="BF96" s="28">
        <f t="shared" si="112"/>
        <v>1.6073799762490246E-6</v>
      </c>
      <c r="BG96" s="28">
        <f t="shared" si="113"/>
        <v>1.0831327550582185E-3</v>
      </c>
      <c r="BH96" s="28">
        <f t="shared" si="114"/>
        <v>7.8495625024495113E-4</v>
      </c>
      <c r="BI96" s="28">
        <f t="shared" si="115"/>
        <v>4.8759483669206213E-5</v>
      </c>
      <c r="BJ96" s="28">
        <f t="shared" si="116"/>
        <v>2.7572637518546357E-6</v>
      </c>
      <c r="BK96" s="28">
        <f t="shared" si="117"/>
        <v>0</v>
      </c>
      <c r="BL96" s="28">
        <f t="shared" si="118"/>
        <v>4.3288373700889251E-3</v>
      </c>
      <c r="BM96" s="28">
        <f t="shared" si="136"/>
        <v>7.859893816144152E-3</v>
      </c>
      <c r="BO96" s="30">
        <f t="shared" si="145"/>
        <v>4.6748157289532717</v>
      </c>
      <c r="BP96" s="30">
        <f t="shared" si="146"/>
        <v>2.5293595525906345</v>
      </c>
      <c r="BQ96" s="30">
        <f t="shared" si="119"/>
        <v>0.31524344062727516</v>
      </c>
      <c r="BR96" s="30">
        <f t="shared" si="120"/>
        <v>2.2140031479518138E-2</v>
      </c>
      <c r="BS96" s="30">
        <f t="shared" si="121"/>
        <v>0.83524912191166367</v>
      </c>
      <c r="BT96" s="30">
        <f t="shared" si="122"/>
        <v>1.2673149079916544</v>
      </c>
      <c r="BU96" s="30">
        <f t="shared" si="123"/>
        <v>0.60084618357212027</v>
      </c>
      <c r="BV96" s="30">
        <f t="shared" si="124"/>
        <v>4.2198351192224967E-2</v>
      </c>
      <c r="BW96" s="30">
        <f t="shared" si="125"/>
        <v>0</v>
      </c>
      <c r="BX96" s="30">
        <f t="shared" si="126"/>
        <v>12.897043745309578</v>
      </c>
      <c r="BY96" s="30">
        <f t="shared" si="137"/>
        <v>23.184211063627938</v>
      </c>
    </row>
    <row r="97" spans="3:77" ht="15" customHeight="1" x14ac:dyDescent="0.25">
      <c r="C97" s="26">
        <v>84</v>
      </c>
      <c r="D97" s="77">
        <f t="shared" si="139"/>
        <v>8.3579234141870171E-2</v>
      </c>
      <c r="E97" s="77">
        <f t="shared" si="140"/>
        <v>4.0141044359899014E-2</v>
      </c>
      <c r="F97" s="78">
        <f t="shared" si="141"/>
        <v>2.9119760923503111E-3</v>
      </c>
      <c r="G97" s="78">
        <f t="shared" si="142"/>
        <v>2.0451255773618781E-4</v>
      </c>
      <c r="H97" s="77">
        <f t="shared" si="127"/>
        <v>8.9568483944594227E-2</v>
      </c>
      <c r="I97" s="77">
        <f t="shared" si="128"/>
        <v>7.7381159940949532E-2</v>
      </c>
      <c r="J97" s="78">
        <f t="shared" si="129"/>
        <v>5.5716003871384649E-3</v>
      </c>
      <c r="K97" s="78">
        <f t="shared" si="130"/>
        <v>3.9130206077273808E-4</v>
      </c>
      <c r="L97" s="77">
        <f t="shared" si="131"/>
        <v>0</v>
      </c>
      <c r="M97" s="77">
        <f t="shared" si="132"/>
        <v>0.70025068651468969</v>
      </c>
      <c r="N97" s="39" t="str">
        <f t="shared" si="90"/>
        <v>OK</v>
      </c>
      <c r="Q97" s="28">
        <f t="shared" si="91"/>
        <v>1.1132456511983527E-3</v>
      </c>
      <c r="R97" s="28">
        <f t="shared" si="92"/>
        <v>4.4850267496987772E-4</v>
      </c>
      <c r="S97" s="28">
        <f t="shared" si="93"/>
        <v>2.807136980469663E-5</v>
      </c>
      <c r="T97" s="28">
        <f t="shared" si="94"/>
        <v>1.587386998445154E-6</v>
      </c>
      <c r="U97" s="28">
        <f t="shared" si="95"/>
        <v>1.0737182941859158E-3</v>
      </c>
      <c r="V97" s="28">
        <f t="shared" si="96"/>
        <v>7.7813350403042707E-4</v>
      </c>
      <c r="W97" s="28">
        <f t="shared" si="97"/>
        <v>4.8339067670918767E-5</v>
      </c>
      <c r="X97" s="28">
        <f t="shared" si="98"/>
        <v>2.7334899604699281E-6</v>
      </c>
      <c r="Y97" s="28">
        <f t="shared" si="99"/>
        <v>0</v>
      </c>
      <c r="Z97" s="28">
        <f t="shared" si="100"/>
        <v>4.3481685339228377E-3</v>
      </c>
      <c r="AA97" s="28">
        <f t="shared" si="133"/>
        <v>7.8424999727419419E-3</v>
      </c>
      <c r="AC97" s="30">
        <f t="shared" si="143"/>
        <v>4.6166692492862458</v>
      </c>
      <c r="AD97" s="30">
        <f t="shared" si="144"/>
        <v>2.497898771605318</v>
      </c>
      <c r="AE97" s="30">
        <f t="shared" si="101"/>
        <v>0.3113223670762752</v>
      </c>
      <c r="AF97" s="30">
        <f t="shared" si="102"/>
        <v>2.1864648455909765E-2</v>
      </c>
      <c r="AG97" s="30">
        <f t="shared" si="103"/>
        <v>0.82798923604805152</v>
      </c>
      <c r="AH97" s="30">
        <f t="shared" si="104"/>
        <v>1.2562995577878542</v>
      </c>
      <c r="AI97" s="30">
        <f t="shared" si="105"/>
        <v>0.59566554323151699</v>
      </c>
      <c r="AJ97" s="30">
        <f t="shared" si="106"/>
        <v>4.1834506856568733E-2</v>
      </c>
      <c r="AK97" s="30">
        <f t="shared" si="107"/>
        <v>0</v>
      </c>
      <c r="AL97" s="30">
        <f t="shared" si="108"/>
        <v>12.95463770052176</v>
      </c>
      <c r="AM97" s="30">
        <f t="shared" si="134"/>
        <v>23.1241815808695</v>
      </c>
      <c r="AO97" s="26">
        <v>84</v>
      </c>
      <c r="AP97" s="28">
        <f t="shared" si="138"/>
        <v>8.2552427244962256E-2</v>
      </c>
      <c r="AQ97" s="28">
        <f t="shared" si="138"/>
        <v>3.9647894337396197E-2</v>
      </c>
      <c r="AR97" s="28">
        <f t="shared" si="138"/>
        <v>2.8762012115924798E-3</v>
      </c>
      <c r="AS97" s="28">
        <f t="shared" si="138"/>
        <v>2.0200003286151205E-4</v>
      </c>
      <c r="AT97" s="28">
        <f t="shared" si="138"/>
        <v>8.8790700105431622E-2</v>
      </c>
      <c r="AU97" s="28">
        <f t="shared" si="135"/>
        <v>7.6709206894440926E-2</v>
      </c>
      <c r="AV97" s="28">
        <f t="shared" si="135"/>
        <v>5.5235900008814764E-3</v>
      </c>
      <c r="AW97" s="28">
        <f t="shared" si="135"/>
        <v>3.8793021753641735E-4</v>
      </c>
      <c r="AX97" s="28">
        <f t="shared" si="135"/>
        <v>0</v>
      </c>
      <c r="AY97" s="28">
        <f t="shared" si="135"/>
        <v>0.70331004995489743</v>
      </c>
      <c r="AZ97" s="39" t="str">
        <f t="shared" si="70"/>
        <v>OK</v>
      </c>
      <c r="BC97" s="28">
        <f t="shared" si="109"/>
        <v>1.0995689487932683E-3</v>
      </c>
      <c r="BD97" s="28">
        <f t="shared" si="110"/>
        <v>4.429926263953836E-4</v>
      </c>
      <c r="BE97" s="28">
        <f t="shared" si="111"/>
        <v>2.7726500933653992E-5</v>
      </c>
      <c r="BF97" s="28">
        <f t="shared" si="112"/>
        <v>1.5678852653316539E-6</v>
      </c>
      <c r="BG97" s="28">
        <f t="shared" si="113"/>
        <v>1.0643944706683977E-3</v>
      </c>
      <c r="BH97" s="28">
        <f t="shared" si="114"/>
        <v>7.7137644353892406E-4</v>
      </c>
      <c r="BI97" s="28">
        <f t="shared" si="115"/>
        <v>4.7922530742760599E-5</v>
      </c>
      <c r="BJ97" s="28">
        <f t="shared" si="116"/>
        <v>2.7099355237348912E-6</v>
      </c>
      <c r="BK97" s="28">
        <f t="shared" si="117"/>
        <v>0</v>
      </c>
      <c r="BL97" s="28">
        <f t="shared" si="118"/>
        <v>4.3671654847302057E-3</v>
      </c>
      <c r="BM97" s="28">
        <f t="shared" si="136"/>
        <v>7.8254248265916607E-3</v>
      </c>
      <c r="BO97" s="30">
        <f t="shared" si="145"/>
        <v>4.5599514787230069</v>
      </c>
      <c r="BP97" s="30">
        <f t="shared" si="146"/>
        <v>2.4672110091150743</v>
      </c>
      <c r="BQ97" s="30">
        <f t="shared" si="119"/>
        <v>0.3074976376807772</v>
      </c>
      <c r="BR97" s="30">
        <f t="shared" si="120"/>
        <v>2.159603183045844E-2</v>
      </c>
      <c r="BS97" s="30">
        <f t="shared" si="121"/>
        <v>0.82079924445237895</v>
      </c>
      <c r="BT97" s="30">
        <f t="shared" si="122"/>
        <v>1.2453902574384259</v>
      </c>
      <c r="BU97" s="30">
        <f t="shared" si="123"/>
        <v>0.59053270332495433</v>
      </c>
      <c r="BV97" s="30">
        <f t="shared" si="124"/>
        <v>4.1474019618881884E-2</v>
      </c>
      <c r="BW97" s="30">
        <f t="shared" si="125"/>
        <v>0</v>
      </c>
      <c r="BX97" s="30">
        <f t="shared" si="126"/>
        <v>13.011235924165602</v>
      </c>
      <c r="BY97" s="30">
        <f t="shared" si="137"/>
        <v>23.065688306349564</v>
      </c>
    </row>
    <row r="98" spans="3:77" ht="15" customHeight="1" x14ac:dyDescent="0.25">
      <c r="C98" s="26">
        <v>85</v>
      </c>
      <c r="D98" s="77">
        <f t="shared" si="139"/>
        <v>8.1525620348054328E-2</v>
      </c>
      <c r="E98" s="77">
        <f t="shared" si="140"/>
        <v>3.9154744314893387E-2</v>
      </c>
      <c r="F98" s="78">
        <f t="shared" si="141"/>
        <v>2.8404263308346479E-3</v>
      </c>
      <c r="G98" s="78">
        <f t="shared" si="142"/>
        <v>1.9948750798683628E-4</v>
      </c>
      <c r="H98" s="77">
        <f t="shared" si="127"/>
        <v>8.8012916266269017E-2</v>
      </c>
      <c r="I98" s="77">
        <f t="shared" si="128"/>
        <v>7.6037253847932321E-2</v>
      </c>
      <c r="J98" s="78">
        <f t="shared" si="129"/>
        <v>5.475579614624488E-3</v>
      </c>
      <c r="K98" s="78">
        <f t="shared" si="130"/>
        <v>3.8455837430009663E-4</v>
      </c>
      <c r="L98" s="77">
        <f t="shared" si="131"/>
        <v>0</v>
      </c>
      <c r="M98" s="77">
        <f t="shared" si="132"/>
        <v>0.70636941339510517</v>
      </c>
      <c r="N98" s="39" t="str">
        <f t="shared" si="90"/>
        <v>OK</v>
      </c>
      <c r="Q98" s="28">
        <f t="shared" si="91"/>
        <v>1.0858922463881841E-3</v>
      </c>
      <c r="R98" s="28">
        <f t="shared" si="92"/>
        <v>4.3748257782088949E-4</v>
      </c>
      <c r="S98" s="28">
        <f t="shared" si="93"/>
        <v>2.7381632062611344E-5</v>
      </c>
      <c r="T98" s="28">
        <f t="shared" si="94"/>
        <v>1.5483835322181542E-6</v>
      </c>
      <c r="U98" s="28">
        <f t="shared" si="95"/>
        <v>1.0550706471508797E-3</v>
      </c>
      <c r="V98" s="28">
        <f t="shared" si="96"/>
        <v>7.6461938304742117E-4</v>
      </c>
      <c r="W98" s="28">
        <f t="shared" si="97"/>
        <v>4.7505993814602437E-5</v>
      </c>
      <c r="X98" s="28">
        <f t="shared" si="98"/>
        <v>2.6863810869998534E-6</v>
      </c>
      <c r="Y98" s="28">
        <f t="shared" si="99"/>
        <v>0</v>
      </c>
      <c r="Z98" s="28">
        <f t="shared" si="100"/>
        <v>4.3861624355375738E-3</v>
      </c>
      <c r="AA98" s="28">
        <f t="shared" si="133"/>
        <v>7.8083496804413803E-3</v>
      </c>
      <c r="AC98" s="30">
        <f t="shared" si="143"/>
        <v>4.5032337081597671</v>
      </c>
      <c r="AD98" s="30">
        <f t="shared" si="144"/>
        <v>2.436523246624831</v>
      </c>
      <c r="AE98" s="30">
        <f t="shared" si="101"/>
        <v>0.30367290828527921</v>
      </c>
      <c r="AF98" s="30">
        <f t="shared" si="102"/>
        <v>2.1327415205007114E-2</v>
      </c>
      <c r="AG98" s="30">
        <f t="shared" si="103"/>
        <v>0.81360925285670638</v>
      </c>
      <c r="AH98" s="30">
        <f t="shared" si="104"/>
        <v>1.2344809570889976</v>
      </c>
      <c r="AI98" s="30">
        <f t="shared" si="105"/>
        <v>0.58539986341839179</v>
      </c>
      <c r="AJ98" s="30">
        <f t="shared" si="106"/>
        <v>4.1113532381195042E-2</v>
      </c>
      <c r="AK98" s="30">
        <f t="shared" si="107"/>
        <v>0</v>
      </c>
      <c r="AL98" s="30">
        <f t="shared" si="108"/>
        <v>13.067834147809446</v>
      </c>
      <c r="AM98" s="30">
        <f t="shared" si="134"/>
        <v>23.007195031829621</v>
      </c>
      <c r="AO98" s="26">
        <v>85</v>
      </c>
      <c r="AP98" s="28">
        <f t="shared" si="138"/>
        <v>8.0524042981288971E-2</v>
      </c>
      <c r="AQ98" s="28">
        <f t="shared" si="138"/>
        <v>3.8673711413336108E-2</v>
      </c>
      <c r="AR98" s="28">
        <f t="shared" si="138"/>
        <v>2.8055304697202806E-3</v>
      </c>
      <c r="AS98" s="28">
        <f t="shared" si="138"/>
        <v>1.9703671801309515E-4</v>
      </c>
      <c r="AT98" s="28">
        <f t="shared" si="138"/>
        <v>8.7242919463723867E-2</v>
      </c>
      <c r="AU98" s="28">
        <f t="shared" si="135"/>
        <v>7.53720282785387E-2</v>
      </c>
      <c r="AV98" s="28">
        <f t="shared" si="135"/>
        <v>5.4280314464882767E-3</v>
      </c>
      <c r="AW98" s="28">
        <f t="shared" si="135"/>
        <v>3.8121899335299611E-4</v>
      </c>
      <c r="AX98" s="28">
        <f t="shared" si="135"/>
        <v>0</v>
      </c>
      <c r="AY98" s="28">
        <f t="shared" si="135"/>
        <v>0.70937548023553798</v>
      </c>
      <c r="AZ98" s="39" t="str">
        <f t="shared" si="70"/>
        <v>OK</v>
      </c>
      <c r="BC98" s="28">
        <f t="shared" si="109"/>
        <v>1.0725515923448892E-3</v>
      </c>
      <c r="BD98" s="28">
        <f t="shared" si="110"/>
        <v>4.3210791588726803E-4</v>
      </c>
      <c r="BE98" s="28">
        <f t="shared" si="111"/>
        <v>2.7045236916865452E-5</v>
      </c>
      <c r="BF98" s="28">
        <f t="shared" si="112"/>
        <v>1.5293609734897323E-6</v>
      </c>
      <c r="BG98" s="28">
        <f t="shared" si="113"/>
        <v>1.0458401721339216E-3</v>
      </c>
      <c r="BH98" s="28">
        <f t="shared" si="114"/>
        <v>7.5792997307116972E-4</v>
      </c>
      <c r="BI98" s="28">
        <f t="shared" si="115"/>
        <v>4.7093467079470774E-5</v>
      </c>
      <c r="BJ98" s="28">
        <f t="shared" si="116"/>
        <v>2.6630534196856114E-6</v>
      </c>
      <c r="BK98" s="28">
        <f t="shared" si="117"/>
        <v>0</v>
      </c>
      <c r="BL98" s="28">
        <f t="shared" si="118"/>
        <v>4.4048284440087624E-3</v>
      </c>
      <c r="BM98" s="28">
        <f t="shared" si="136"/>
        <v>7.7915892158355229E-3</v>
      </c>
      <c r="BO98" s="30">
        <f t="shared" si="145"/>
        <v>4.4479095420866743</v>
      </c>
      <c r="BP98" s="30">
        <f t="shared" si="146"/>
        <v>2.4065895088992115</v>
      </c>
      <c r="BQ98" s="30">
        <f t="shared" si="119"/>
        <v>0.29994215578637345</v>
      </c>
      <c r="BR98" s="30">
        <f t="shared" si="120"/>
        <v>2.1065398721480263E-2</v>
      </c>
      <c r="BS98" s="30">
        <f t="shared" si="121"/>
        <v>0.8064912462072561</v>
      </c>
      <c r="BT98" s="30">
        <f t="shared" si="122"/>
        <v>1.2236808787586118</v>
      </c>
      <c r="BU98" s="30">
        <f t="shared" si="123"/>
        <v>0.58031643972779468</v>
      </c>
      <c r="BV98" s="30">
        <f t="shared" si="124"/>
        <v>4.0756515720326222E-2</v>
      </c>
      <c r="BW98" s="30">
        <f t="shared" si="125"/>
        <v>0</v>
      </c>
      <c r="BX98" s="30">
        <f t="shared" si="126"/>
        <v>13.123446384357452</v>
      </c>
      <c r="BY98" s="30">
        <f t="shared" si="137"/>
        <v>22.950198070265181</v>
      </c>
    </row>
    <row r="99" spans="3:77" ht="15" customHeight="1" x14ac:dyDescent="0.25">
      <c r="C99" s="26">
        <v>86</v>
      </c>
      <c r="D99" s="77">
        <f t="shared" si="139"/>
        <v>7.9522465614523613E-2</v>
      </c>
      <c r="E99" s="77">
        <f t="shared" si="140"/>
        <v>3.8192678511778828E-2</v>
      </c>
      <c r="F99" s="78">
        <f t="shared" si="141"/>
        <v>2.7706346086059132E-3</v>
      </c>
      <c r="G99" s="78">
        <f t="shared" si="142"/>
        <v>1.9458592803935402E-4</v>
      </c>
      <c r="H99" s="77">
        <f t="shared" si="127"/>
        <v>8.6472922661178717E-2</v>
      </c>
      <c r="I99" s="77">
        <f t="shared" si="128"/>
        <v>7.4706802709145079E-2</v>
      </c>
      <c r="J99" s="78">
        <f t="shared" si="129"/>
        <v>5.3804832783520646E-3</v>
      </c>
      <c r="K99" s="78">
        <f t="shared" si="130"/>
        <v>3.7787961240589554E-4</v>
      </c>
      <c r="L99" s="77">
        <f t="shared" si="131"/>
        <v>0</v>
      </c>
      <c r="M99" s="77">
        <f t="shared" si="132"/>
        <v>0.71238154707597079</v>
      </c>
      <c r="N99" s="39" t="str">
        <f t="shared" si="90"/>
        <v>OK</v>
      </c>
      <c r="Q99" s="28">
        <f t="shared" si="91"/>
        <v>1.0592109383015943E-3</v>
      </c>
      <c r="R99" s="28">
        <f t="shared" si="92"/>
        <v>4.2673325395364652E-4</v>
      </c>
      <c r="S99" s="28">
        <f t="shared" si="93"/>
        <v>2.670884177111956E-5</v>
      </c>
      <c r="T99" s="28">
        <f t="shared" si="94"/>
        <v>1.5103384147613104E-6</v>
      </c>
      <c r="U99" s="28">
        <f t="shared" si="95"/>
        <v>1.0366096971169635E-3</v>
      </c>
      <c r="V99" s="28">
        <f t="shared" si="96"/>
        <v>7.5124056309491837E-4</v>
      </c>
      <c r="W99" s="28">
        <f t="shared" si="97"/>
        <v>4.6680940344339105E-5</v>
      </c>
      <c r="X99" s="28">
        <f t="shared" si="98"/>
        <v>2.639725752371369E-6</v>
      </c>
      <c r="Y99" s="28">
        <f t="shared" si="99"/>
        <v>0</v>
      </c>
      <c r="Z99" s="28">
        <f t="shared" si="100"/>
        <v>4.4234944524799511E-3</v>
      </c>
      <c r="AA99" s="28">
        <f t="shared" si="133"/>
        <v>7.7748287512296645E-3</v>
      </c>
      <c r="AC99" s="30">
        <f t="shared" si="143"/>
        <v>4.3925853760135825</v>
      </c>
      <c r="AD99" s="30">
        <f t="shared" si="144"/>
        <v>2.3766557711735921</v>
      </c>
      <c r="AE99" s="30">
        <f t="shared" si="101"/>
        <v>0.29621140328746765</v>
      </c>
      <c r="AF99" s="30">
        <f t="shared" si="102"/>
        <v>2.0803382237953409E-2</v>
      </c>
      <c r="AG99" s="30">
        <f t="shared" si="103"/>
        <v>0.79937323955780581</v>
      </c>
      <c r="AH99" s="30">
        <f t="shared" si="104"/>
        <v>1.2128808004282257</v>
      </c>
      <c r="AI99" s="30">
        <f t="shared" si="105"/>
        <v>0.57523301603719745</v>
      </c>
      <c r="AJ99" s="30">
        <f t="shared" si="106"/>
        <v>4.0399499059457396E-2</v>
      </c>
      <c r="AK99" s="30">
        <f t="shared" si="107"/>
        <v>0</v>
      </c>
      <c r="AL99" s="30">
        <f t="shared" si="108"/>
        <v>13.17905862090546</v>
      </c>
      <c r="AM99" s="30">
        <f t="shared" si="134"/>
        <v>22.893201108700744</v>
      </c>
      <c r="AO99" s="26">
        <v>86</v>
      </c>
      <c r="AP99" s="28">
        <f t="shared" si="138"/>
        <v>7.8545497866607736E-2</v>
      </c>
      <c r="AQ99" s="28">
        <f t="shared" si="138"/>
        <v>3.7723465003065476E-2</v>
      </c>
      <c r="AR99" s="28">
        <f t="shared" si="138"/>
        <v>2.7365961688650166E-3</v>
      </c>
      <c r="AS99" s="28">
        <f t="shared" si="138"/>
        <v>1.9219535608684142E-4</v>
      </c>
      <c r="AT99" s="28">
        <f t="shared" si="138"/>
        <v>8.5710919039753544E-2</v>
      </c>
      <c r="AU99" s="28">
        <f t="shared" si="135"/>
        <v>7.4048482711884009E-2</v>
      </c>
      <c r="AV99" s="28">
        <f t="shared" si="135"/>
        <v>5.3334111542112754E-3</v>
      </c>
      <c r="AW99" s="28">
        <f t="shared" si="135"/>
        <v>3.7457366476044689E-4</v>
      </c>
      <c r="AX99" s="28">
        <f t="shared" si="135"/>
        <v>0</v>
      </c>
      <c r="AY99" s="28">
        <f t="shared" si="135"/>
        <v>0.7153348590347659</v>
      </c>
      <c r="AZ99" s="39" t="str">
        <f t="shared" si="70"/>
        <v>OK</v>
      </c>
      <c r="BC99" s="28">
        <f t="shared" si="109"/>
        <v>1.0461980756223041E-3</v>
      </c>
      <c r="BD99" s="28">
        <f t="shared" si="110"/>
        <v>4.2149065209448378E-4</v>
      </c>
      <c r="BE99" s="28">
        <f t="shared" si="111"/>
        <v>2.6380712143939008E-5</v>
      </c>
      <c r="BF99" s="28">
        <f t="shared" si="112"/>
        <v>1.4917832566904736E-6</v>
      </c>
      <c r="BG99" s="28">
        <f t="shared" si="113"/>
        <v>1.0274750417948277E-3</v>
      </c>
      <c r="BH99" s="28">
        <f t="shared" si="114"/>
        <v>7.4462059453108483E-4</v>
      </c>
      <c r="BI99" s="28">
        <f t="shared" si="115"/>
        <v>4.6272543755181683E-5</v>
      </c>
      <c r="BJ99" s="28">
        <f t="shared" si="116"/>
        <v>2.6166316376078859E-6</v>
      </c>
      <c r="BK99" s="28">
        <f t="shared" si="117"/>
        <v>0</v>
      </c>
      <c r="BL99" s="28">
        <f t="shared" si="118"/>
        <v>4.4418328823842557E-3</v>
      </c>
      <c r="BM99" s="28">
        <f t="shared" si="136"/>
        <v>7.758378917220375E-3</v>
      </c>
      <c r="BO99" s="30">
        <f t="shared" si="145"/>
        <v>4.3386205723675992</v>
      </c>
      <c r="BP99" s="30">
        <f t="shared" si="146"/>
        <v>2.347457531174471</v>
      </c>
      <c r="BQ99" s="30">
        <f t="shared" si="119"/>
        <v>0.29257231859183541</v>
      </c>
      <c r="BR99" s="30">
        <f t="shared" si="120"/>
        <v>2.0547803725177338E-2</v>
      </c>
      <c r="BS99" s="30">
        <f t="shared" si="121"/>
        <v>0.79232912349617901</v>
      </c>
      <c r="BT99" s="30">
        <f t="shared" si="122"/>
        <v>1.2021928355272975</v>
      </c>
      <c r="BU99" s="30">
        <f t="shared" si="123"/>
        <v>0.57020048670108237</v>
      </c>
      <c r="BV99" s="30">
        <f t="shared" si="124"/>
        <v>4.0046056787347045E-2</v>
      </c>
      <c r="BW99" s="30">
        <f t="shared" si="125"/>
        <v>0</v>
      </c>
      <c r="BX99" s="30">
        <f t="shared" si="126"/>
        <v>13.23369489214317</v>
      </c>
      <c r="BY99" s="30">
        <f t="shared" si="137"/>
        <v>22.837661620514162</v>
      </c>
    </row>
    <row r="100" spans="3:77" ht="15" customHeight="1" x14ac:dyDescent="0.25">
      <c r="C100" s="26">
        <v>87</v>
      </c>
      <c r="D100" s="77">
        <f t="shared" si="139"/>
        <v>7.7568530118691859E-2</v>
      </c>
      <c r="E100" s="77">
        <f t="shared" si="140"/>
        <v>3.7254251494352124E-2</v>
      </c>
      <c r="F100" s="78">
        <f t="shared" si="141"/>
        <v>2.7025577291241196E-3</v>
      </c>
      <c r="G100" s="78">
        <f t="shared" si="142"/>
        <v>1.8980478413432883E-4</v>
      </c>
      <c r="H100" s="77">
        <f t="shared" si="127"/>
        <v>8.4948915418328372E-2</v>
      </c>
      <c r="I100" s="77">
        <f t="shared" si="128"/>
        <v>7.3390162714622939E-2</v>
      </c>
      <c r="J100" s="78">
        <f t="shared" si="129"/>
        <v>5.2863390300704853E-3</v>
      </c>
      <c r="K100" s="78">
        <f t="shared" si="130"/>
        <v>3.7126771711499824E-4</v>
      </c>
      <c r="L100" s="77">
        <f t="shared" si="131"/>
        <v>0</v>
      </c>
      <c r="M100" s="77">
        <f t="shared" si="132"/>
        <v>0.71828817099356101</v>
      </c>
      <c r="N100" s="39" t="str">
        <f t="shared" si="90"/>
        <v>OK</v>
      </c>
      <c r="Q100" s="28">
        <f t="shared" si="91"/>
        <v>1.033185212943014E-3</v>
      </c>
      <c r="R100" s="28">
        <f t="shared" si="92"/>
        <v>4.1624805023532098E-4</v>
      </c>
      <c r="S100" s="28">
        <f t="shared" si="93"/>
        <v>2.6052582516758453E-5</v>
      </c>
      <c r="T100" s="28">
        <f t="shared" si="94"/>
        <v>1.4732280986196364E-6</v>
      </c>
      <c r="U100" s="28">
        <f t="shared" si="95"/>
        <v>1.0183403864726919E-3</v>
      </c>
      <c r="V100" s="28">
        <f t="shared" si="96"/>
        <v>7.3800062596725128E-4</v>
      </c>
      <c r="W100" s="28">
        <f t="shared" si="97"/>
        <v>4.586414716602426E-5</v>
      </c>
      <c r="X100" s="28">
        <f t="shared" si="98"/>
        <v>2.5935375228444027E-6</v>
      </c>
      <c r="Y100" s="28">
        <f t="shared" si="99"/>
        <v>0</v>
      </c>
      <c r="Z100" s="28">
        <f t="shared" si="100"/>
        <v>4.4601713122885602E-3</v>
      </c>
      <c r="AA100" s="28">
        <f t="shared" si="133"/>
        <v>7.7419290832110854E-3</v>
      </c>
      <c r="AC100" s="30">
        <f t="shared" si="143"/>
        <v>4.284655768721616</v>
      </c>
      <c r="AD100" s="30">
        <f t="shared" si="144"/>
        <v>2.3182592911753499</v>
      </c>
      <c r="AE100" s="30">
        <f t="shared" si="101"/>
        <v>0.28893323389620307</v>
      </c>
      <c r="AF100" s="30">
        <f t="shared" si="102"/>
        <v>2.0292225212401264E-2</v>
      </c>
      <c r="AG100" s="30">
        <f t="shared" si="103"/>
        <v>0.78528500743455221</v>
      </c>
      <c r="AH100" s="30">
        <f t="shared" si="104"/>
        <v>1.1915048706263693</v>
      </c>
      <c r="AI100" s="30">
        <f t="shared" si="105"/>
        <v>0.56516795736496717</v>
      </c>
      <c r="AJ100" s="30">
        <f t="shared" si="106"/>
        <v>3.9692614515236695E-2</v>
      </c>
      <c r="AK100" s="30">
        <f t="shared" si="107"/>
        <v>0</v>
      </c>
      <c r="AL100" s="30">
        <f t="shared" si="108"/>
        <v>13.288331163380878</v>
      </c>
      <c r="AM100" s="30">
        <f t="shared" si="134"/>
        <v>22.782122132327572</v>
      </c>
      <c r="AO100" s="26">
        <v>87</v>
      </c>
      <c r="AP100" s="28">
        <f t="shared" si="138"/>
        <v>7.6615567310086966E-2</v>
      </c>
      <c r="AQ100" s="28">
        <f t="shared" si="138"/>
        <v>3.6796566965817068E-2</v>
      </c>
      <c r="AR100" s="28">
        <f t="shared" si="138"/>
        <v>2.6693556431748025E-3</v>
      </c>
      <c r="AS100" s="28">
        <f t="shared" si="138"/>
        <v>1.8747295059438001E-4</v>
      </c>
      <c r="AT100" s="28">
        <f t="shared" si="138"/>
        <v>8.4195092105386032E-2</v>
      </c>
      <c r="AU100" s="28">
        <f t="shared" si="135"/>
        <v>7.2738909954979364E-2</v>
      </c>
      <c r="AV100" s="28">
        <f t="shared" si="135"/>
        <v>5.2397555521327913E-3</v>
      </c>
      <c r="AW100" s="28">
        <f t="shared" si="135"/>
        <v>3.6799608784362061E-4</v>
      </c>
      <c r="AX100" s="28">
        <f t="shared" si="135"/>
        <v>0</v>
      </c>
      <c r="AY100" s="28">
        <f t="shared" si="135"/>
        <v>0.72118928342998523</v>
      </c>
      <c r="AZ100" s="39" t="str">
        <f t="shared" si="70"/>
        <v>OK</v>
      </c>
      <c r="BC100" s="28">
        <f t="shared" si="109"/>
        <v>1.0204920875114935E-3</v>
      </c>
      <c r="BD100" s="28">
        <f t="shared" si="110"/>
        <v>4.1113426362080608E-4</v>
      </c>
      <c r="BE100" s="28">
        <f t="shared" si="111"/>
        <v>2.5732515317230602E-5</v>
      </c>
      <c r="BF100" s="28">
        <f t="shared" si="112"/>
        <v>1.4551288567695204E-6</v>
      </c>
      <c r="BG100" s="28">
        <f t="shared" si="113"/>
        <v>1.0093037940682619E-3</v>
      </c>
      <c r="BH100" s="28">
        <f t="shared" si="114"/>
        <v>7.3145172450005103E-4</v>
      </c>
      <c r="BI100" s="28">
        <f t="shared" si="115"/>
        <v>4.5459990059284325E-5</v>
      </c>
      <c r="BJ100" s="28">
        <f t="shared" si="116"/>
        <v>2.5706831434168323E-6</v>
      </c>
      <c r="BK100" s="28">
        <f t="shared" si="117"/>
        <v>0</v>
      </c>
      <c r="BL100" s="28">
        <f t="shared" si="118"/>
        <v>4.4781856120991283E-3</v>
      </c>
      <c r="BM100" s="28">
        <f t="shared" si="136"/>
        <v>7.7257857991764418E-3</v>
      </c>
      <c r="BO100" s="30">
        <f t="shared" si="145"/>
        <v>4.2320169267966969</v>
      </c>
      <c r="BP100" s="30">
        <f t="shared" si="146"/>
        <v>2.2897784770898899</v>
      </c>
      <c r="BQ100" s="30">
        <f t="shared" si="119"/>
        <v>0.28538356464693787</v>
      </c>
      <c r="BR100" s="30">
        <f t="shared" si="120"/>
        <v>2.0042926483887738E-2</v>
      </c>
      <c r="BS100" s="30">
        <f t="shared" si="121"/>
        <v>0.77831651180405304</v>
      </c>
      <c r="BT100" s="30">
        <f t="shared" si="122"/>
        <v>1.1809316438283646</v>
      </c>
      <c r="BU100" s="30">
        <f t="shared" si="123"/>
        <v>0.56018766969835265</v>
      </c>
      <c r="BV100" s="30">
        <f t="shared" si="124"/>
        <v>3.9342841255889896E-2</v>
      </c>
      <c r="BW100" s="30">
        <f t="shared" si="125"/>
        <v>0</v>
      </c>
      <c r="BX100" s="30">
        <f t="shared" si="126"/>
        <v>13.342001743454727</v>
      </c>
      <c r="BY100" s="30">
        <f t="shared" si="137"/>
        <v>22.728002305058801</v>
      </c>
    </row>
    <row r="101" spans="3:77" ht="15" customHeight="1" x14ac:dyDescent="0.25">
      <c r="C101" s="26">
        <v>88</v>
      </c>
      <c r="D101" s="77">
        <f t="shared" si="139"/>
        <v>7.5662604501482073E-2</v>
      </c>
      <c r="E101" s="77">
        <f t="shared" si="140"/>
        <v>3.6338882437282005E-2</v>
      </c>
      <c r="F101" s="78">
        <f t="shared" si="141"/>
        <v>2.6361535572254854E-3</v>
      </c>
      <c r="G101" s="78">
        <f t="shared" si="142"/>
        <v>1.8514111705443117E-4</v>
      </c>
      <c r="H101" s="77">
        <f t="shared" si="127"/>
        <v>8.3441268792443707E-2</v>
      </c>
      <c r="I101" s="77">
        <f t="shared" si="128"/>
        <v>7.2087657195335803E-2</v>
      </c>
      <c r="J101" s="78">
        <f t="shared" si="129"/>
        <v>5.1931720741950982E-3</v>
      </c>
      <c r="K101" s="78">
        <f t="shared" si="130"/>
        <v>3.6472445857224303E-4</v>
      </c>
      <c r="L101" s="77">
        <f t="shared" si="131"/>
        <v>0</v>
      </c>
      <c r="M101" s="77">
        <f t="shared" si="132"/>
        <v>0.72409039586640944</v>
      </c>
      <c r="N101" s="39" t="str">
        <f t="shared" si="90"/>
        <v>OK</v>
      </c>
      <c r="Q101" s="28">
        <f t="shared" si="91"/>
        <v>1.0077989620799733E-3</v>
      </c>
      <c r="R101" s="28">
        <f t="shared" si="92"/>
        <v>4.0602047700629112E-4</v>
      </c>
      <c r="S101" s="28">
        <f t="shared" si="93"/>
        <v>2.5412448117702759E-5</v>
      </c>
      <c r="T101" s="28">
        <f t="shared" si="94"/>
        <v>1.4370296149194039E-6</v>
      </c>
      <c r="U101" s="28">
        <f t="shared" si="95"/>
        <v>1.0002672016638321E-3</v>
      </c>
      <c r="V101" s="28">
        <f t="shared" si="96"/>
        <v>7.2490282303285089E-4</v>
      </c>
      <c r="W101" s="28">
        <f t="shared" si="97"/>
        <v>4.5055832952544403E-5</v>
      </c>
      <c r="X101" s="28">
        <f t="shared" si="98"/>
        <v>2.5478287639892627E-6</v>
      </c>
      <c r="Y101" s="28">
        <f t="shared" si="99"/>
        <v>0</v>
      </c>
      <c r="Z101" s="28">
        <f t="shared" si="100"/>
        <v>4.4961999119096964E-3</v>
      </c>
      <c r="AA101" s="28">
        <f t="shared" si="133"/>
        <v>7.7096425151417999E-3</v>
      </c>
      <c r="AC101" s="30">
        <f t="shared" si="143"/>
        <v>4.1793780848717788</v>
      </c>
      <c r="AD101" s="30">
        <f t="shared" si="144"/>
        <v>2.2612976630044299</v>
      </c>
      <c r="AE101" s="30">
        <f t="shared" si="101"/>
        <v>0.28183389539767267</v>
      </c>
      <c r="AF101" s="30">
        <f t="shared" si="102"/>
        <v>1.9793627755374212E-2</v>
      </c>
      <c r="AG101" s="30">
        <f t="shared" si="103"/>
        <v>0.77134801617355409</v>
      </c>
      <c r="AH101" s="30">
        <f t="shared" si="104"/>
        <v>1.1703584170303598</v>
      </c>
      <c r="AI101" s="30">
        <f t="shared" si="105"/>
        <v>0.55520738203173836</v>
      </c>
      <c r="AJ101" s="30">
        <f t="shared" si="106"/>
        <v>3.8993067996543104E-2</v>
      </c>
      <c r="AK101" s="30">
        <f t="shared" si="107"/>
        <v>0</v>
      </c>
      <c r="AL101" s="30">
        <f t="shared" si="108"/>
        <v>13.395672323528574</v>
      </c>
      <c r="AM101" s="30">
        <f t="shared" si="134"/>
        <v>22.673882477790023</v>
      </c>
      <c r="AO101" s="26">
        <v>88</v>
      </c>
      <c r="AP101" s="28">
        <f t="shared" si="138"/>
        <v>7.4733056810146886E-2</v>
      </c>
      <c r="AQ101" s="28">
        <f t="shared" si="138"/>
        <v>3.5892443611949015E-2</v>
      </c>
      <c r="AR101" s="28">
        <f t="shared" si="138"/>
        <v>2.6037672751344958E-3</v>
      </c>
      <c r="AS101" s="28">
        <f t="shared" si="138"/>
        <v>1.8286657867364105E-4</v>
      </c>
      <c r="AT101" s="28">
        <f t="shared" si="138"/>
        <v>8.2695794855206922E-2</v>
      </c>
      <c r="AU101" s="28">
        <f t="shared" si="135"/>
        <v>7.1443617736045503E-2</v>
      </c>
      <c r="AV101" s="28">
        <f t="shared" si="135"/>
        <v>5.1470886820956067E-3</v>
      </c>
      <c r="AW101" s="28">
        <f t="shared" si="135"/>
        <v>3.6148795109809689E-4</v>
      </c>
      <c r="AX101" s="28">
        <f t="shared" si="135"/>
        <v>0</v>
      </c>
      <c r="AY101" s="28">
        <f t="shared" si="135"/>
        <v>0.72693987649965008</v>
      </c>
      <c r="AZ101" s="39" t="str">
        <f t="shared" si="70"/>
        <v>OK</v>
      </c>
      <c r="BC101" s="28">
        <f t="shared" si="109"/>
        <v>9.9541771767656289E-4</v>
      </c>
      <c r="BD101" s="28">
        <f t="shared" si="110"/>
        <v>4.0103234053487727E-4</v>
      </c>
      <c r="BE101" s="28">
        <f t="shared" si="111"/>
        <v>2.5100245245033703E-5</v>
      </c>
      <c r="BF101" s="28">
        <f t="shared" si="112"/>
        <v>1.4193750870356532E-6</v>
      </c>
      <c r="BG101" s="28">
        <f t="shared" si="113"/>
        <v>9.9133069890081711E-4</v>
      </c>
      <c r="BH101" s="28">
        <f t="shared" si="114"/>
        <v>7.184264574475605E-4</v>
      </c>
      <c r="BI101" s="28">
        <f t="shared" si="115"/>
        <v>4.4656014578214281E-5</v>
      </c>
      <c r="BJ101" s="28">
        <f t="shared" si="116"/>
        <v>2.5252197323115518E-6</v>
      </c>
      <c r="BK101" s="28">
        <f t="shared" si="117"/>
        <v>0</v>
      </c>
      <c r="BL101" s="28">
        <f t="shared" si="118"/>
        <v>4.5138936068479301E-3</v>
      </c>
      <c r="BM101" s="28">
        <f t="shared" si="136"/>
        <v>7.6938016760503426E-3</v>
      </c>
      <c r="BO101" s="30">
        <f t="shared" si="145"/>
        <v>4.1280326246460035</v>
      </c>
      <c r="BP101" s="30">
        <f t="shared" si="146"/>
        <v>2.2335166470598065</v>
      </c>
      <c r="BQ101" s="30">
        <f t="shared" si="119"/>
        <v>0.27837144458021795</v>
      </c>
      <c r="BR101" s="30">
        <f t="shared" si="120"/>
        <v>1.9550454511413309E-2</v>
      </c>
      <c r="BS101" s="30">
        <f t="shared" si="121"/>
        <v>0.76445670386588749</v>
      </c>
      <c r="BT101" s="30">
        <f t="shared" si="122"/>
        <v>1.1599022996947996</v>
      </c>
      <c r="BU101" s="30">
        <f t="shared" si="123"/>
        <v>0.55028055905781137</v>
      </c>
      <c r="BV101" s="30">
        <f t="shared" si="124"/>
        <v>3.8647049644758499E-2</v>
      </c>
      <c r="BW101" s="30">
        <f t="shared" si="125"/>
        <v>0</v>
      </c>
      <c r="BX101" s="30">
        <f t="shared" si="126"/>
        <v>13.448387715243527</v>
      </c>
      <c r="BY101" s="30">
        <f t="shared" si="137"/>
        <v>22.621145498304223</v>
      </c>
    </row>
    <row r="102" spans="3:77" ht="15" customHeight="1" x14ac:dyDescent="0.25">
      <c r="C102" s="26">
        <v>89</v>
      </c>
      <c r="D102" s="77">
        <f t="shared" si="139"/>
        <v>7.38035091188117E-2</v>
      </c>
      <c r="E102" s="77">
        <f t="shared" si="140"/>
        <v>3.5446004786616025E-2</v>
      </c>
      <c r="F102" s="78">
        <f t="shared" si="141"/>
        <v>2.5713809930435062E-3</v>
      </c>
      <c r="G102" s="78">
        <f t="shared" si="142"/>
        <v>1.8059204029285093E-4</v>
      </c>
      <c r="H102" s="77">
        <f t="shared" si="127"/>
        <v>8.1950320917970138E-2</v>
      </c>
      <c r="I102" s="77">
        <f t="shared" si="128"/>
        <v>7.0799578276755204E-2</v>
      </c>
      <c r="J102" s="78">
        <f t="shared" si="129"/>
        <v>5.1010052899961153E-3</v>
      </c>
      <c r="K102" s="78">
        <f t="shared" si="130"/>
        <v>3.5825144362395075E-4</v>
      </c>
      <c r="L102" s="77">
        <f t="shared" si="131"/>
        <v>0</v>
      </c>
      <c r="M102" s="77">
        <f t="shared" si="132"/>
        <v>0.72978935713289073</v>
      </c>
      <c r="N102" s="39" t="str">
        <f t="shared" si="90"/>
        <v>OK</v>
      </c>
      <c r="Q102" s="28">
        <f t="shared" si="91"/>
        <v>9.8303647327315229E-4</v>
      </c>
      <c r="R102" s="28">
        <f t="shared" si="92"/>
        <v>3.9604420406346336E-4</v>
      </c>
      <c r="S102" s="28">
        <f t="shared" si="93"/>
        <v>2.4788042372364641E-5</v>
      </c>
      <c r="T102" s="28">
        <f t="shared" si="94"/>
        <v>1.4017205591519024E-6</v>
      </c>
      <c r="U102" s="28">
        <f t="shared" si="95"/>
        <v>9.8239419613780211E-4</v>
      </c>
      <c r="V102" s="28">
        <f t="shared" si="96"/>
        <v>7.1195009186227E-4</v>
      </c>
      <c r="W102" s="28">
        <f t="shared" si="97"/>
        <v>4.4256196203884151E-5</v>
      </c>
      <c r="X102" s="28">
        <f t="shared" si="98"/>
        <v>2.5026107006338409E-6</v>
      </c>
      <c r="Y102" s="28">
        <f t="shared" si="99"/>
        <v>0</v>
      </c>
      <c r="Z102" s="28">
        <f t="shared" si="100"/>
        <v>4.5315873017861639E-3</v>
      </c>
      <c r="AA102" s="28">
        <f t="shared" si="133"/>
        <v>7.677960836958886E-3</v>
      </c>
      <c r="AC102" s="30">
        <f t="shared" si="143"/>
        <v>4.0766871644202274</v>
      </c>
      <c r="AD102" s="30">
        <f t="shared" si="144"/>
        <v>2.2057356311151826</v>
      </c>
      <c r="AE102" s="30">
        <f t="shared" si="101"/>
        <v>0.27490899376276329</v>
      </c>
      <c r="AF102" s="30">
        <f t="shared" si="102"/>
        <v>1.9307281267452406E-2</v>
      </c>
      <c r="AG102" s="30">
        <f t="shared" si="103"/>
        <v>0.75756539155822089</v>
      </c>
      <c r="AH102" s="30">
        <f t="shared" si="104"/>
        <v>1.1494461823592392</v>
      </c>
      <c r="AI102" s="30">
        <f t="shared" si="105"/>
        <v>0.54535373608388427</v>
      </c>
      <c r="AJ102" s="30">
        <f t="shared" si="106"/>
        <v>3.8301031292973894E-2</v>
      </c>
      <c r="AK102" s="30">
        <f t="shared" si="107"/>
        <v>0</v>
      </c>
      <c r="AL102" s="30">
        <f t="shared" si="108"/>
        <v>13.501103106958478</v>
      </c>
      <c r="AM102" s="30">
        <f t="shared" si="134"/>
        <v>22.568408518818423</v>
      </c>
      <c r="AO102" s="26">
        <v>89</v>
      </c>
      <c r="AP102" s="28">
        <f t="shared" si="138"/>
        <v>7.2896801215140694E-2</v>
      </c>
      <c r="AQ102" s="28">
        <f t="shared" si="138"/>
        <v>3.5010535347868257E-2</v>
      </c>
      <c r="AR102" s="28">
        <f t="shared" si="138"/>
        <v>2.5397904698071568E-3</v>
      </c>
      <c r="AS102" s="28">
        <f t="shared" si="138"/>
        <v>1.7837338927979412E-4</v>
      </c>
      <c r="AT102" s="28">
        <f t="shared" si="138"/>
        <v>8.1213348279816633E-2</v>
      </c>
      <c r="AU102" s="28">
        <f t="shared" si="135"/>
        <v>7.0162883369422224E-2</v>
      </c>
      <c r="AV102" s="28">
        <f t="shared" si="135"/>
        <v>5.0554323193015057E-3</v>
      </c>
      <c r="AW102" s="28">
        <f t="shared" si="135"/>
        <v>3.5505078382977353E-4</v>
      </c>
      <c r="AX102" s="28">
        <f t="shared" si="135"/>
        <v>0</v>
      </c>
      <c r="AY102" s="28">
        <f t="shared" si="135"/>
        <v>0.73258778482553422</v>
      </c>
      <c r="AZ102" s="39" t="str">
        <f t="shared" si="70"/>
        <v>OK</v>
      </c>
      <c r="BC102" s="28">
        <f t="shared" si="109"/>
        <v>9.7095944671227771E-4</v>
      </c>
      <c r="BD102" s="28">
        <f t="shared" si="110"/>
        <v>3.9117863040287568E-4</v>
      </c>
      <c r="BE102" s="28">
        <f t="shared" si="111"/>
        <v>2.448351059326762E-5</v>
      </c>
      <c r="BF102" s="28">
        <f t="shared" si="112"/>
        <v>1.3844998182292027E-6</v>
      </c>
      <c r="BG102" s="28">
        <f t="shared" si="113"/>
        <v>9.7355960422498855E-4</v>
      </c>
      <c r="BH102" s="28">
        <f t="shared" si="114"/>
        <v>7.0554758200561487E-4</v>
      </c>
      <c r="BI102" s="28">
        <f t="shared" si="115"/>
        <v>4.3860806233085668E-5</v>
      </c>
      <c r="BJ102" s="28">
        <f t="shared" si="116"/>
        <v>2.4802520874515187E-6</v>
      </c>
      <c r="BK102" s="28">
        <f t="shared" si="117"/>
        <v>0</v>
      </c>
      <c r="BL102" s="28">
        <f t="shared" si="118"/>
        <v>4.5489639862677945E-3</v>
      </c>
      <c r="BM102" s="28">
        <f t="shared" si="136"/>
        <v>7.662418318345585E-3</v>
      </c>
      <c r="BO102" s="30">
        <f t="shared" si="145"/>
        <v>4.0266033063908839</v>
      </c>
      <c r="BP102" s="30">
        <f t="shared" si="146"/>
        <v>2.1786372186681371</v>
      </c>
      <c r="BQ102" s="30">
        <f t="shared" si="119"/>
        <v>0.27153161834510303</v>
      </c>
      <c r="BR102" s="30">
        <f t="shared" si="120"/>
        <v>1.9070082999611021E-2</v>
      </c>
      <c r="BS102" s="30">
        <f t="shared" si="121"/>
        <v>0.75075266698391074</v>
      </c>
      <c r="BT102" s="30">
        <f t="shared" si="122"/>
        <v>1.1391093053837764</v>
      </c>
      <c r="BU102" s="30">
        <f t="shared" si="123"/>
        <v>0.54048148278873709</v>
      </c>
      <c r="BV102" s="30">
        <f t="shared" si="124"/>
        <v>3.7958845453623519E-2</v>
      </c>
      <c r="BW102" s="30">
        <f t="shared" si="125"/>
        <v>0</v>
      </c>
      <c r="BX102" s="30">
        <f t="shared" si="126"/>
        <v>13.552874019272384</v>
      </c>
      <c r="BY102" s="30">
        <f t="shared" si="137"/>
        <v>22.517018546286167</v>
      </c>
    </row>
    <row r="103" spans="3:77" ht="15" customHeight="1" x14ac:dyDescent="0.25">
      <c r="C103" s="26">
        <v>90</v>
      </c>
      <c r="D103" s="77">
        <f t="shared" si="139"/>
        <v>7.1990093311469688E-2</v>
      </c>
      <c r="E103" s="77">
        <f t="shared" si="140"/>
        <v>3.4575065909120482E-2</v>
      </c>
      <c r="F103" s="78">
        <f t="shared" si="141"/>
        <v>2.5081999465708074E-3</v>
      </c>
      <c r="G103" s="78">
        <f t="shared" si="142"/>
        <v>1.761547382667373E-4</v>
      </c>
      <c r="H103" s="77">
        <f t="shared" si="127"/>
        <v>8.0476375641663142E-2</v>
      </c>
      <c r="I103" s="77">
        <f t="shared" si="128"/>
        <v>6.9526188462089231E-2</v>
      </c>
      <c r="J103" s="78">
        <f t="shared" si="129"/>
        <v>5.0098593486068961E-3</v>
      </c>
      <c r="K103" s="78">
        <f t="shared" si="130"/>
        <v>3.5185012403559637E-4</v>
      </c>
      <c r="L103" s="77">
        <f t="shared" si="131"/>
        <v>0</v>
      </c>
      <c r="M103" s="77">
        <f t="shared" si="132"/>
        <v>0.7353862125181776</v>
      </c>
      <c r="N103" s="39" t="str">
        <f t="shared" si="90"/>
        <v>OK</v>
      </c>
      <c r="Q103" s="28">
        <f t="shared" si="91"/>
        <v>9.5888242015140313E-4</v>
      </c>
      <c r="R103" s="28">
        <f t="shared" si="92"/>
        <v>3.863130567422879E-4</v>
      </c>
      <c r="S103" s="28">
        <f t="shared" si="93"/>
        <v>2.4178978814170603E-5</v>
      </c>
      <c r="T103" s="28">
        <f t="shared" si="94"/>
        <v>1.3672790773065031E-6</v>
      </c>
      <c r="U103" s="28">
        <f t="shared" si="95"/>
        <v>9.647250123121753E-4</v>
      </c>
      <c r="V103" s="28">
        <f t="shared" si="96"/>
        <v>6.9914507214895963E-4</v>
      </c>
      <c r="W103" s="28">
        <f t="shared" si="97"/>
        <v>4.3465416262287177E-5</v>
      </c>
      <c r="X103" s="28">
        <f t="shared" si="98"/>
        <v>2.4578934742691969E-6</v>
      </c>
      <c r="Y103" s="28">
        <f t="shared" si="99"/>
        <v>0</v>
      </c>
      <c r="Z103" s="28">
        <f t="shared" si="100"/>
        <v>4.5663406707494242E-3</v>
      </c>
      <c r="AA103" s="28">
        <f t="shared" si="133"/>
        <v>7.6468757997322839E-3</v>
      </c>
      <c r="AC103" s="30">
        <f t="shared" si="143"/>
        <v>3.9765194483615396</v>
      </c>
      <c r="AD103" s="30">
        <f t="shared" si="144"/>
        <v>2.1515388062210907</v>
      </c>
      <c r="AE103" s="30">
        <f t="shared" si="101"/>
        <v>0.26815424292744272</v>
      </c>
      <c r="AF103" s="30">
        <f t="shared" si="102"/>
        <v>1.8832884731769632E-2</v>
      </c>
      <c r="AG103" s="30">
        <f t="shared" si="103"/>
        <v>0.74393994240960082</v>
      </c>
      <c r="AH103" s="30">
        <f t="shared" si="104"/>
        <v>1.1287724284083134</v>
      </c>
      <c r="AI103" s="30">
        <f t="shared" si="105"/>
        <v>0.53560922949358991</v>
      </c>
      <c r="AJ103" s="30">
        <f t="shared" si="106"/>
        <v>3.761665961427315E-2</v>
      </c>
      <c r="AK103" s="30">
        <f t="shared" si="107"/>
        <v>0</v>
      </c>
      <c r="AL103" s="30">
        <f t="shared" si="108"/>
        <v>13.604644931586286</v>
      </c>
      <c r="AM103" s="30">
        <f t="shared" si="134"/>
        <v>22.465628573753904</v>
      </c>
      <c r="AO103" s="26">
        <v>90</v>
      </c>
      <c r="AP103" s="28">
        <f t="shared" si="138"/>
        <v>7.110566400220146E-2</v>
      </c>
      <c r="AQ103" s="28">
        <f t="shared" si="138"/>
        <v>3.4150296329678434E-2</v>
      </c>
      <c r="AR103" s="28">
        <f t="shared" si="138"/>
        <v>2.4773856297084229E-3</v>
      </c>
      <c r="AS103" s="28">
        <f t="shared" si="138"/>
        <v>1.7399060142063661E-4</v>
      </c>
      <c r="AT103" s="28">
        <f t="shared" si="138"/>
        <v>7.9748039959319741E-2</v>
      </c>
      <c r="AU103" s="28">
        <f t="shared" si="135"/>
        <v>6.8896955305022753E-2</v>
      </c>
      <c r="AV103" s="28">
        <f t="shared" si="135"/>
        <v>4.9648060868311859E-3</v>
      </c>
      <c r="AW103" s="28">
        <f t="shared" si="135"/>
        <v>3.4868596419777582E-4</v>
      </c>
      <c r="AX103" s="28">
        <f t="shared" si="135"/>
        <v>0</v>
      </c>
      <c r="AY103" s="28">
        <f t="shared" si="135"/>
        <v>0.7381341761216198</v>
      </c>
      <c r="AZ103" s="39" t="str">
        <f t="shared" si="70"/>
        <v>OK</v>
      </c>
      <c r="BC103" s="28">
        <f t="shared" si="109"/>
        <v>9.471021365385628E-4</v>
      </c>
      <c r="BD103" s="28">
        <f t="shared" si="110"/>
        <v>3.8156703441866575E-4</v>
      </c>
      <c r="BE103" s="28">
        <f t="shared" si="111"/>
        <v>2.3881929643267234E-5</v>
      </c>
      <c r="BF103" s="28">
        <f t="shared" si="112"/>
        <v>1.3504814648254752E-6</v>
      </c>
      <c r="BG103" s="28">
        <f t="shared" si="113"/>
        <v>9.5599395745894983E-4</v>
      </c>
      <c r="BH103" s="28">
        <f t="shared" si="114"/>
        <v>6.9281759654980974E-4</v>
      </c>
      <c r="BI103" s="28">
        <f t="shared" si="115"/>
        <v>4.3074535273263086E-5</v>
      </c>
      <c r="BJ103" s="28">
        <f t="shared" si="116"/>
        <v>2.4357898361413419E-6</v>
      </c>
      <c r="BK103" s="28">
        <f t="shared" si="117"/>
        <v>0</v>
      </c>
      <c r="BL103" s="28">
        <f t="shared" si="118"/>
        <v>4.5834040012151514E-3</v>
      </c>
      <c r="BM103" s="28">
        <f t="shared" si="136"/>
        <v>7.6316274623986361E-3</v>
      </c>
      <c r="BO103" s="30">
        <f t="shared" si="145"/>
        <v>3.9276661938756789</v>
      </c>
      <c r="BP103" s="30">
        <f t="shared" si="146"/>
        <v>2.1251062251155632</v>
      </c>
      <c r="BQ103" s="30">
        <f t="shared" si="119"/>
        <v>0.26485985253370392</v>
      </c>
      <c r="BR103" s="30">
        <f t="shared" si="120"/>
        <v>1.8601514629736526E-2</v>
      </c>
      <c r="BS103" s="30">
        <f t="shared" si="121"/>
        <v>0.73720705960695021</v>
      </c>
      <c r="BT103" s="30">
        <f t="shared" si="122"/>
        <v>1.1185566945323762</v>
      </c>
      <c r="BU103" s="30">
        <f t="shared" si="123"/>
        <v>0.53079253881492428</v>
      </c>
      <c r="BV103" s="30">
        <f t="shared" si="124"/>
        <v>3.7278376022898296E-2</v>
      </c>
      <c r="BW103" s="30">
        <f t="shared" si="125"/>
        <v>0</v>
      </c>
      <c r="BX103" s="30">
        <f t="shared" si="126"/>
        <v>13.655482258249966</v>
      </c>
      <c r="BY103" s="30">
        <f t="shared" si="137"/>
        <v>22.415550713381798</v>
      </c>
    </row>
    <row r="104" spans="3:77" ht="15" customHeight="1" x14ac:dyDescent="0.25">
      <c r="C104" s="26">
        <v>91</v>
      </c>
      <c r="D104" s="77">
        <f t="shared" si="139"/>
        <v>7.0221234692933232E-2</v>
      </c>
      <c r="E104" s="77">
        <f t="shared" si="140"/>
        <v>3.3725526750236379E-2</v>
      </c>
      <c r="F104" s="78">
        <f t="shared" si="141"/>
        <v>2.4465713128460388E-3</v>
      </c>
      <c r="G104" s="78">
        <f t="shared" si="142"/>
        <v>1.7182646457453594E-4</v>
      </c>
      <c r="H104" s="77">
        <f t="shared" si="127"/>
        <v>7.9019704276976341E-2</v>
      </c>
      <c r="I104" s="77">
        <f t="shared" si="128"/>
        <v>6.8267722147956275E-2</v>
      </c>
      <c r="J104" s="78">
        <f t="shared" si="129"/>
        <v>4.9197528250554757E-3</v>
      </c>
      <c r="K104" s="78">
        <f t="shared" si="130"/>
        <v>3.4552180435995522E-4</v>
      </c>
      <c r="L104" s="77">
        <f t="shared" si="131"/>
        <v>0</v>
      </c>
      <c r="M104" s="77">
        <f t="shared" si="132"/>
        <v>0.74088213972506201</v>
      </c>
      <c r="N104" s="39" t="str">
        <f t="shared" si="90"/>
        <v>OK</v>
      </c>
      <c r="Q104" s="28">
        <f t="shared" si="91"/>
        <v>9.3532185292572248E-4</v>
      </c>
      <c r="R104" s="28">
        <f t="shared" si="92"/>
        <v>3.768210120950435E-4</v>
      </c>
      <c r="S104" s="28">
        <f t="shared" si="93"/>
        <v>2.3584880472363868E-5</v>
      </c>
      <c r="T104" s="28">
        <f t="shared" si="94"/>
        <v>1.3336838523444473E-6</v>
      </c>
      <c r="U104" s="28">
        <f t="shared" si="95"/>
        <v>9.4726290260572447E-4</v>
      </c>
      <c r="V104" s="28">
        <f t="shared" si="96"/>
        <v>6.8649012095065996E-4</v>
      </c>
      <c r="W104" s="28">
        <f t="shared" si="97"/>
        <v>4.2683654284239002E-5</v>
      </c>
      <c r="X104" s="28">
        <f t="shared" si="98"/>
        <v>2.413686198013486E-6</v>
      </c>
      <c r="Y104" s="28">
        <f t="shared" si="99"/>
        <v>0</v>
      </c>
      <c r="Z104" s="28">
        <f t="shared" si="100"/>
        <v>4.6004673316808785E-3</v>
      </c>
      <c r="AA104" s="28">
        <f t="shared" si="133"/>
        <v>7.61637912506499E-3</v>
      </c>
      <c r="AC104" s="30">
        <f t="shared" si="143"/>
        <v>3.8788129393898187</v>
      </c>
      <c r="AD104" s="30">
        <f t="shared" si="144"/>
        <v>2.0986736440100353</v>
      </c>
      <c r="AE104" s="30">
        <f t="shared" si="101"/>
        <v>0.26156546213996518</v>
      </c>
      <c r="AF104" s="30">
        <f t="shared" si="102"/>
        <v>1.8370144527703428E-2</v>
      </c>
      <c r="AG104" s="30">
        <f t="shared" si="103"/>
        <v>0.73047417680429949</v>
      </c>
      <c r="AH104" s="30">
        <f t="shared" si="104"/>
        <v>1.1083409606564392</v>
      </c>
      <c r="AI104" s="30">
        <f t="shared" si="105"/>
        <v>0.52597584813625853</v>
      </c>
      <c r="AJ104" s="30">
        <f t="shared" si="106"/>
        <v>3.6940092431523436E-2</v>
      </c>
      <c r="AK104" s="30">
        <f t="shared" si="107"/>
        <v>0</v>
      </c>
      <c r="AL104" s="30">
        <f t="shared" si="108"/>
        <v>13.706319584913647</v>
      </c>
      <c r="AM104" s="30">
        <f t="shared" si="134"/>
        <v>22.365472853009692</v>
      </c>
      <c r="AO104" s="26">
        <v>91</v>
      </c>
      <c r="AP104" s="28">
        <f t="shared" si="138"/>
        <v>6.9358536573808305E-2</v>
      </c>
      <c r="AQ104" s="28">
        <f t="shared" si="138"/>
        <v>3.331119412533802E-2</v>
      </c>
      <c r="AR104" s="28">
        <f t="shared" si="138"/>
        <v>2.4165141302982403E-3</v>
      </c>
      <c r="AS104" s="28">
        <f t="shared" si="138"/>
        <v>1.6971550243534051E-4</v>
      </c>
      <c r="AT104" s="28">
        <f t="shared" si="138"/>
        <v>7.8300125780155078E-2</v>
      </c>
      <c r="AU104" s="28">
        <f t="shared" si="135"/>
        <v>6.7646054611559897E-2</v>
      </c>
      <c r="AV104" s="28">
        <f t="shared" si="135"/>
        <v>4.8752275652854202E-3</v>
      </c>
      <c r="AW104" s="28">
        <f t="shared" si="135"/>
        <v>3.4239472691472361E-4</v>
      </c>
      <c r="AX104" s="28">
        <f t="shared" si="135"/>
        <v>0</v>
      </c>
      <c r="AY104" s="28">
        <f t="shared" si="135"/>
        <v>0.74358023698420528</v>
      </c>
      <c r="AZ104" s="39" t="str">
        <f t="shared" si="70"/>
        <v>OK</v>
      </c>
      <c r="BC104" s="28">
        <f t="shared" si="109"/>
        <v>9.238310210310125E-4</v>
      </c>
      <c r="BD104" s="28">
        <f t="shared" si="110"/>
        <v>3.7219160362903338E-4</v>
      </c>
      <c r="BE104" s="28">
        <f t="shared" si="111"/>
        <v>2.3295130055523899E-5</v>
      </c>
      <c r="BF104" s="28">
        <f t="shared" si="112"/>
        <v>1.3172989716747168E-6</v>
      </c>
      <c r="BG104" s="28">
        <f t="shared" si="113"/>
        <v>9.3863682608736189E-4</v>
      </c>
      <c r="BH104" s="28">
        <f t="shared" si="114"/>
        <v>6.8023872411443747E-4</v>
      </c>
      <c r="BI104" s="28">
        <f t="shared" si="115"/>
        <v>4.2297354227605661E-5</v>
      </c>
      <c r="BJ104" s="28">
        <f t="shared" si="116"/>
        <v>2.3918416036219504E-6</v>
      </c>
      <c r="BK104" s="28">
        <f t="shared" si="117"/>
        <v>0</v>
      </c>
      <c r="BL104" s="28">
        <f t="shared" si="118"/>
        <v>4.6172210197951476E-3</v>
      </c>
      <c r="BM104" s="28">
        <f t="shared" si="136"/>
        <v>7.6014208195154184E-3</v>
      </c>
      <c r="BO104" s="30">
        <f t="shared" si="145"/>
        <v>3.8311600514581032</v>
      </c>
      <c r="BP104" s="30">
        <f t="shared" si="146"/>
        <v>2.0728905341962922</v>
      </c>
      <c r="BQ104" s="30">
        <f t="shared" si="119"/>
        <v>0.25835201775661115</v>
      </c>
      <c r="BR104" s="30">
        <f t="shared" si="120"/>
        <v>1.8144459388423215E-2</v>
      </c>
      <c r="BS104" s="30">
        <f t="shared" si="121"/>
        <v>0.72382224720115695</v>
      </c>
      <c r="BT104" s="30">
        <f t="shared" si="122"/>
        <v>1.098248056238079</v>
      </c>
      <c r="BU104" s="30">
        <f t="shared" si="123"/>
        <v>0.52121560669653166</v>
      </c>
      <c r="BV104" s="30">
        <f t="shared" si="124"/>
        <v>3.6605773356982348E-2</v>
      </c>
      <c r="BW104" s="30">
        <f t="shared" si="125"/>
        <v>0</v>
      </c>
      <c r="BX104" s="30">
        <f t="shared" si="126"/>
        <v>13.756234384207797</v>
      </c>
      <c r="BY104" s="30">
        <f t="shared" si="137"/>
        <v>22.316673130499975</v>
      </c>
    </row>
    <row r="105" spans="3:77" ht="15" customHeight="1" x14ac:dyDescent="0.25">
      <c r="C105" s="26">
        <v>92</v>
      </c>
      <c r="D105" s="77">
        <f t="shared" si="139"/>
        <v>6.8495838454683364E-2</v>
      </c>
      <c r="E105" s="77">
        <f t="shared" si="140"/>
        <v>3.2896861500439668E-2</v>
      </c>
      <c r="F105" s="78">
        <f t="shared" si="141"/>
        <v>2.3864569477504418E-3</v>
      </c>
      <c r="G105" s="78">
        <f t="shared" si="142"/>
        <v>1.6760454029614508E-4</v>
      </c>
      <c r="H105" s="77">
        <f t="shared" si="127"/>
        <v>7.7580547283333801E-2</v>
      </c>
      <c r="I105" s="77">
        <f t="shared" si="128"/>
        <v>6.7024387075163505E-2</v>
      </c>
      <c r="J105" s="78">
        <f t="shared" si="129"/>
        <v>4.830702305515364E-3</v>
      </c>
      <c r="K105" s="78">
        <f t="shared" si="130"/>
        <v>3.39267649469492E-4</v>
      </c>
      <c r="L105" s="77">
        <f t="shared" si="131"/>
        <v>0</v>
      </c>
      <c r="M105" s="77">
        <f t="shared" si="132"/>
        <v>0.74627833424334844</v>
      </c>
      <c r="N105" s="39" t="str">
        <f t="shared" si="90"/>
        <v>OK</v>
      </c>
      <c r="Q105" s="28">
        <f t="shared" si="91"/>
        <v>9.1234018913630263E-4</v>
      </c>
      <c r="R105" s="28">
        <f t="shared" si="92"/>
        <v>3.6756219516302332E-4</v>
      </c>
      <c r="S105" s="28">
        <f t="shared" si="93"/>
        <v>2.3005379638683931E-5</v>
      </c>
      <c r="T105" s="28">
        <f t="shared" si="94"/>
        <v>1.3009140910049866E-6</v>
      </c>
      <c r="U105" s="28">
        <f t="shared" si="95"/>
        <v>9.3001074956899931E-4</v>
      </c>
      <c r="V105" s="28">
        <f t="shared" si="96"/>
        <v>6.7398732727821486E-4</v>
      </c>
      <c r="W105" s="28">
        <f t="shared" si="97"/>
        <v>4.1911054170972306E-5</v>
      </c>
      <c r="X105" s="28">
        <f t="shared" si="98"/>
        <v>2.3699970092304144E-6</v>
      </c>
      <c r="Y105" s="28">
        <f t="shared" si="99"/>
        <v>0</v>
      </c>
      <c r="Z105" s="28">
        <f t="shared" si="100"/>
        <v>4.6339747079094168E-3</v>
      </c>
      <c r="AA105" s="28">
        <f t="shared" si="133"/>
        <v>7.5864625139658486E-3</v>
      </c>
      <c r="AC105" s="30">
        <f t="shared" si="143"/>
        <v>3.7835071635263873</v>
      </c>
      <c r="AD105" s="30">
        <f t="shared" si="144"/>
        <v>2.0471074243825496</v>
      </c>
      <c r="AE105" s="30">
        <f t="shared" si="101"/>
        <v>0.25513857337325713</v>
      </c>
      <c r="AF105" s="30">
        <f t="shared" si="102"/>
        <v>1.7918774249143007E-2</v>
      </c>
      <c r="AG105" s="30">
        <f t="shared" si="103"/>
        <v>0.71717031759801431</v>
      </c>
      <c r="AH105" s="30">
        <f t="shared" si="104"/>
        <v>1.0881551518197188</v>
      </c>
      <c r="AI105" s="30">
        <f t="shared" si="105"/>
        <v>0.5164553652568048</v>
      </c>
      <c r="AJ105" s="30">
        <f t="shared" si="106"/>
        <v>3.6271454282441259E-2</v>
      </c>
      <c r="AK105" s="30">
        <f t="shared" si="107"/>
        <v>0</v>
      </c>
      <c r="AL105" s="30">
        <f t="shared" si="108"/>
        <v>13.806149183501946</v>
      </c>
      <c r="AM105" s="30">
        <f t="shared" si="134"/>
        <v>22.267873407990262</v>
      </c>
      <c r="AO105" s="26">
        <v>92</v>
      </c>
      <c r="AP105" s="28">
        <f t="shared" si="138"/>
        <v>6.7654337571636552E-2</v>
      </c>
      <c r="AQ105" s="28">
        <f t="shared" si="138"/>
        <v>3.24927093851195E-2</v>
      </c>
      <c r="AR105" s="28">
        <f t="shared" si="138"/>
        <v>2.357138296074781E-3</v>
      </c>
      <c r="AS105" s="28">
        <f t="shared" si="138"/>
        <v>1.6554544631549147E-4</v>
      </c>
      <c r="AT105" s="28">
        <f t="shared" si="138"/>
        <v>7.6869831578294648E-2</v>
      </c>
      <c r="AU105" s="28">
        <f t="shared" si="135"/>
        <v>6.6410376396159501E-2</v>
      </c>
      <c r="AV105" s="28">
        <f t="shared" si="135"/>
        <v>4.7867123977398344E-3</v>
      </c>
      <c r="AW105" s="28">
        <f t="shared" si="135"/>
        <v>3.3617817061786746E-4</v>
      </c>
      <c r="AX105" s="28">
        <f t="shared" si="135"/>
        <v>0</v>
      </c>
      <c r="AY105" s="28">
        <f t="shared" si="135"/>
        <v>0.74892717075804205</v>
      </c>
      <c r="AZ105" s="39" t="str">
        <f t="shared" si="70"/>
        <v>OK</v>
      </c>
      <c r="BC105" s="28">
        <f t="shared" si="109"/>
        <v>9.0113169688162023E-4</v>
      </c>
      <c r="BD105" s="28">
        <f t="shared" si="110"/>
        <v>3.6304653525167052E-4</v>
      </c>
      <c r="BE105" s="28">
        <f t="shared" si="111"/>
        <v>2.2722748639231496E-5</v>
      </c>
      <c r="BF105" s="28">
        <f t="shared" si="112"/>
        <v>1.2849318009703443E-6</v>
      </c>
      <c r="BG105" s="28">
        <f t="shared" si="113"/>
        <v>9.2149091735951557E-4</v>
      </c>
      <c r="BH105" s="28">
        <f t="shared" si="114"/>
        <v>6.6781292666791021E-4</v>
      </c>
      <c r="BI105" s="28">
        <f t="shared" si="115"/>
        <v>4.1529398815052043E-5</v>
      </c>
      <c r="BJ105" s="28">
        <f t="shared" si="116"/>
        <v>2.3484150645625974E-6</v>
      </c>
      <c r="BK105" s="28">
        <f t="shared" si="117"/>
        <v>0</v>
      </c>
      <c r="BL105" s="28">
        <f t="shared" si="118"/>
        <v>4.6504225141115385E-3</v>
      </c>
      <c r="BM105" s="28">
        <f t="shared" si="136"/>
        <v>7.5717900845920713E-3</v>
      </c>
      <c r="BO105" s="30">
        <f t="shared" si="145"/>
        <v>3.7370251481083585</v>
      </c>
      <c r="BP105" s="30">
        <f t="shared" si="146"/>
        <v>2.0219578277913741</v>
      </c>
      <c r="BQ105" s="30">
        <f t="shared" si="119"/>
        <v>0.25200408608707042</v>
      </c>
      <c r="BR105" s="30">
        <f t="shared" si="120"/>
        <v>1.7698634388182751E-2</v>
      </c>
      <c r="BS105" s="30">
        <f t="shared" si="121"/>
        <v>0.71060031744007113</v>
      </c>
      <c r="BT105" s="30">
        <f t="shared" si="122"/>
        <v>1.0781865581064893</v>
      </c>
      <c r="BU105" s="30">
        <f t="shared" si="123"/>
        <v>0.51175235885090697</v>
      </c>
      <c r="BV105" s="30">
        <f t="shared" si="124"/>
        <v>3.5941154912317121E-2</v>
      </c>
      <c r="BW105" s="30">
        <f t="shared" si="125"/>
        <v>0</v>
      </c>
      <c r="BX105" s="30">
        <f t="shared" si="126"/>
        <v>13.855152659023778</v>
      </c>
      <c r="BY105" s="30">
        <f t="shared" si="137"/>
        <v>22.22031874470855</v>
      </c>
    </row>
    <row r="106" spans="3:77" ht="15" customHeight="1" x14ac:dyDescent="0.25">
      <c r="C106" s="26">
        <v>93</v>
      </c>
      <c r="D106" s="77">
        <f t="shared" si="139"/>
        <v>6.6812836688589741E-2</v>
      </c>
      <c r="E106" s="77">
        <f t="shared" si="140"/>
        <v>3.2088557269799339E-2</v>
      </c>
      <c r="F106" s="78">
        <f t="shared" si="141"/>
        <v>2.3278196443991205E-3</v>
      </c>
      <c r="G106" s="78">
        <f t="shared" si="142"/>
        <v>1.6348635233483786E-4</v>
      </c>
      <c r="H106" s="77">
        <f t="shared" si="127"/>
        <v>7.6159115873255495E-2</v>
      </c>
      <c r="I106" s="77">
        <f t="shared" si="128"/>
        <v>6.5796365717155497E-2</v>
      </c>
      <c r="J106" s="78">
        <f t="shared" si="129"/>
        <v>4.7427224899643048E-3</v>
      </c>
      <c r="K106" s="78">
        <f t="shared" si="130"/>
        <v>3.3308869176624291E-4</v>
      </c>
      <c r="L106" s="77">
        <f t="shared" si="131"/>
        <v>0</v>
      </c>
      <c r="M106" s="77">
        <f t="shared" si="132"/>
        <v>0.75157600727273566</v>
      </c>
      <c r="N106" s="39" t="str">
        <f t="shared" si="90"/>
        <v>OK</v>
      </c>
      <c r="Q106" s="28">
        <f t="shared" si="91"/>
        <v>8.8992320462693794E-4</v>
      </c>
      <c r="R106" s="28">
        <f t="shared" si="92"/>
        <v>3.5853087534031778E-4</v>
      </c>
      <c r="S106" s="28">
        <f t="shared" si="93"/>
        <v>2.2440117639779061E-5</v>
      </c>
      <c r="T106" s="28">
        <f t="shared" si="94"/>
        <v>1.2689495109357025E-6</v>
      </c>
      <c r="U106" s="28">
        <f t="shared" si="95"/>
        <v>9.1297108515003183E-4</v>
      </c>
      <c r="V106" s="28">
        <f t="shared" si="96"/>
        <v>6.6163852605760534E-4</v>
      </c>
      <c r="W106" s="28">
        <f t="shared" si="97"/>
        <v>4.1147743459131787E-5</v>
      </c>
      <c r="X106" s="28">
        <f t="shared" si="98"/>
        <v>2.3268331198947813E-6</v>
      </c>
      <c r="Y106" s="28">
        <f t="shared" si="99"/>
        <v>0</v>
      </c>
      <c r="Z106" s="28">
        <f t="shared" si="100"/>
        <v>4.6668703203136611E-3</v>
      </c>
      <c r="AA106" s="28">
        <f t="shared" si="133"/>
        <v>7.5571176552182949E-3</v>
      </c>
      <c r="AC106" s="30">
        <f t="shared" si="143"/>
        <v>3.6905431326903297</v>
      </c>
      <c r="AD106" s="30">
        <f t="shared" si="144"/>
        <v>1.9968082312001989</v>
      </c>
      <c r="AE106" s="30">
        <f t="shared" si="101"/>
        <v>0.24886959880088383</v>
      </c>
      <c r="AF106" s="30">
        <f t="shared" si="102"/>
        <v>1.7478494527222492E-2</v>
      </c>
      <c r="AG106" s="30">
        <f t="shared" si="103"/>
        <v>0.70403031728212784</v>
      </c>
      <c r="AH106" s="30">
        <f t="shared" si="104"/>
        <v>1.0682179643932599</v>
      </c>
      <c r="AI106" s="30">
        <f t="shared" si="105"/>
        <v>0.50704935244500904</v>
      </c>
      <c r="AJ106" s="30">
        <f t="shared" si="106"/>
        <v>3.5610855542192989E-2</v>
      </c>
      <c r="AK106" s="30">
        <f t="shared" si="107"/>
        <v>0</v>
      </c>
      <c r="AL106" s="30">
        <f t="shared" si="108"/>
        <v>13.904156134545609</v>
      </c>
      <c r="AM106" s="30">
        <f t="shared" si="134"/>
        <v>22.172764081426834</v>
      </c>
      <c r="AO106" s="26">
        <v>93</v>
      </c>
      <c r="AP106" s="28">
        <f t="shared" si="138"/>
        <v>6.5992012207267303E-2</v>
      </c>
      <c r="AQ106" s="28">
        <f t="shared" si="138"/>
        <v>3.1694335520165609E-2</v>
      </c>
      <c r="AR106" s="28">
        <f t="shared" si="138"/>
        <v>2.2992213772557589E-3</v>
      </c>
      <c r="AS106" s="28">
        <f t="shared" si="138"/>
        <v>1.6147785206738164E-4</v>
      </c>
      <c r="AT106" s="28">
        <f t="shared" si="138"/>
        <v>7.5457354711724184E-2</v>
      </c>
      <c r="AU106" s="28">
        <f t="shared" si="135"/>
        <v>6.5190091162878216E-2</v>
      </c>
      <c r="AV106" s="28">
        <f t="shared" si="135"/>
        <v>4.6992743901983968E-3</v>
      </c>
      <c r="AW106" s="28">
        <f t="shared" si="135"/>
        <v>3.3003726492409084E-4</v>
      </c>
      <c r="AX106" s="28">
        <f t="shared" si="135"/>
        <v>0</v>
      </c>
      <c r="AY106" s="28">
        <f t="shared" si="135"/>
        <v>0.75417619551351933</v>
      </c>
      <c r="AZ106" s="39" t="str">
        <f t="shared" si="70"/>
        <v>OK</v>
      </c>
      <c r="BC106" s="28">
        <f t="shared" si="109"/>
        <v>8.7899011468406678E-4</v>
      </c>
      <c r="BD106" s="28">
        <f t="shared" si="110"/>
        <v>3.5412616908362993E-4</v>
      </c>
      <c r="BE106" s="28">
        <f t="shared" si="111"/>
        <v>2.2164431127494937E-5</v>
      </c>
      <c r="BF106" s="28">
        <f t="shared" si="112"/>
        <v>1.2533599195373771E-6</v>
      </c>
      <c r="BG106" s="28">
        <f t="shared" si="113"/>
        <v>9.0455859713972425E-4</v>
      </c>
      <c r="BH106" s="28">
        <f t="shared" si="114"/>
        <v>6.5554191877381348E-4</v>
      </c>
      <c r="BI106" s="28">
        <f t="shared" si="115"/>
        <v>4.0770788816152491E-5</v>
      </c>
      <c r="BJ106" s="28">
        <f t="shared" si="116"/>
        <v>2.3055169923444705E-6</v>
      </c>
      <c r="BK106" s="28">
        <f t="shared" si="117"/>
        <v>0</v>
      </c>
      <c r="BL106" s="28">
        <f t="shared" si="118"/>
        <v>4.6830160477061246E-3</v>
      </c>
      <c r="BM106" s="28">
        <f t="shared" si="136"/>
        <v>7.5427269442428883E-3</v>
      </c>
      <c r="BO106" s="30">
        <f t="shared" si="145"/>
        <v>3.6452032204395159</v>
      </c>
      <c r="BP106" s="30">
        <f t="shared" si="146"/>
        <v>1.9722765818658847</v>
      </c>
      <c r="BQ106" s="30">
        <f t="shared" si="119"/>
        <v>0.24581212856795862</v>
      </c>
      <c r="BR106" s="30">
        <f t="shared" si="120"/>
        <v>1.7263763692316112E-2</v>
      </c>
      <c r="BS106" s="30">
        <f t="shared" si="121"/>
        <v>0.69754309474095</v>
      </c>
      <c r="BT106" s="30">
        <f t="shared" si="122"/>
        <v>1.0583749683071608</v>
      </c>
      <c r="BU106" s="30">
        <f t="shared" si="123"/>
        <v>0.50240427129217202</v>
      </c>
      <c r="BV106" s="30">
        <f t="shared" si="124"/>
        <v>3.5284624351643576E-2</v>
      </c>
      <c r="BW106" s="30">
        <f t="shared" si="125"/>
        <v>0</v>
      </c>
      <c r="BX106" s="30">
        <f t="shared" si="126"/>
        <v>13.952259617000108</v>
      </c>
      <c r="BY106" s="30">
        <f t="shared" si="137"/>
        <v>22.126422270257706</v>
      </c>
    </row>
    <row r="107" spans="3:77" ht="15" customHeight="1" x14ac:dyDescent="0.25">
      <c r="C107" s="26">
        <v>94</v>
      </c>
      <c r="D107" s="77">
        <f t="shared" si="139"/>
        <v>6.5171187725944879E-2</v>
      </c>
      <c r="E107" s="77">
        <f t="shared" si="140"/>
        <v>3.1300113770531886E-2</v>
      </c>
      <c r="F107" s="78">
        <f t="shared" si="141"/>
        <v>2.2706231101123973E-3</v>
      </c>
      <c r="G107" s="78">
        <f t="shared" si="142"/>
        <v>1.5946935179992545E-4</v>
      </c>
      <c r="H107" s="77">
        <f t="shared" si="127"/>
        <v>7.4755593550192886E-2</v>
      </c>
      <c r="I107" s="77">
        <f t="shared" si="128"/>
        <v>6.458381660860095E-2</v>
      </c>
      <c r="J107" s="78">
        <f t="shared" si="129"/>
        <v>4.6558262904324889E-3</v>
      </c>
      <c r="K107" s="78">
        <f t="shared" si="130"/>
        <v>3.2698583808193877E-4</v>
      </c>
      <c r="L107" s="77">
        <f t="shared" si="131"/>
        <v>0</v>
      </c>
      <c r="M107" s="77">
        <f t="shared" si="132"/>
        <v>0.75677638375430289</v>
      </c>
      <c r="N107" s="39" t="str">
        <f t="shared" si="90"/>
        <v>OK</v>
      </c>
      <c r="Q107" s="28">
        <f t="shared" si="91"/>
        <v>8.6805702474119584E-4</v>
      </c>
      <c r="R107" s="28">
        <f t="shared" si="92"/>
        <v>3.4972146282694208E-4</v>
      </c>
      <c r="S107" s="28">
        <f t="shared" si="93"/>
        <v>2.1888744615210814E-5</v>
      </c>
      <c r="T107" s="28">
        <f t="shared" si="94"/>
        <v>1.2377703281390517E-6</v>
      </c>
      <c r="U107" s="28">
        <f t="shared" si="95"/>
        <v>8.9614610912941677E-4</v>
      </c>
      <c r="V107" s="28">
        <f t="shared" si="96"/>
        <v>6.4944531149002162E-4</v>
      </c>
      <c r="W107" s="28">
        <f t="shared" si="97"/>
        <v>4.0393834173173202E-5</v>
      </c>
      <c r="X107" s="28">
        <f t="shared" si="98"/>
        <v>2.2842008647941597E-6</v>
      </c>
      <c r="Y107" s="28">
        <f t="shared" si="99"/>
        <v>0</v>
      </c>
      <c r="Z107" s="28">
        <f t="shared" si="100"/>
        <v>4.6991617750985872E-3</v>
      </c>
      <c r="AA107" s="28">
        <f t="shared" si="133"/>
        <v>7.52833623326748E-3</v>
      </c>
      <c r="AC107" s="30">
        <f t="shared" si="143"/>
        <v>3.5998633081887026</v>
      </c>
      <c r="AD107" s="30">
        <f t="shared" si="144"/>
        <v>1.947744932531571</v>
      </c>
      <c r="AE107" s="30">
        <f t="shared" si="101"/>
        <v>0.24275465833503337</v>
      </c>
      <c r="AF107" s="30">
        <f t="shared" si="102"/>
        <v>1.7049032857409736E-2</v>
      </c>
      <c r="AG107" s="30">
        <f t="shared" si="103"/>
        <v>0.69105587219977216</v>
      </c>
      <c r="AH107" s="30">
        <f t="shared" si="104"/>
        <v>1.048531972221062</v>
      </c>
      <c r="AI107" s="30">
        <f t="shared" si="105"/>
        <v>0.49775919013933489</v>
      </c>
      <c r="AJ107" s="30">
        <f t="shared" si="106"/>
        <v>3.4958393161094163E-2</v>
      </c>
      <c r="AK107" s="30">
        <f t="shared" si="107"/>
        <v>0</v>
      </c>
      <c r="AL107" s="30">
        <f t="shared" si="108"/>
        <v>14.000363099454603</v>
      </c>
      <c r="AM107" s="30">
        <f t="shared" si="134"/>
        <v>22.080080459088585</v>
      </c>
      <c r="AO107" s="26">
        <v>94</v>
      </c>
      <c r="AP107" s="28">
        <f t="shared" si="138"/>
        <v>6.4370531609341891E-2</v>
      </c>
      <c r="AQ107" s="28">
        <f t="shared" si="138"/>
        <v>3.0915578388943789E-2</v>
      </c>
      <c r="AR107" s="28">
        <f t="shared" si="138"/>
        <v>2.2427275270327008E-3</v>
      </c>
      <c r="AS107" s="28">
        <f t="shared" si="138"/>
        <v>1.5751020211454242E-4</v>
      </c>
      <c r="AT107" s="28">
        <f t="shared" si="138"/>
        <v>7.4062865565007949E-2</v>
      </c>
      <c r="AU107" s="28">
        <f t="shared" si="135"/>
        <v>6.3985346112546485E-2</v>
      </c>
      <c r="AV107" s="28">
        <f t="shared" si="135"/>
        <v>4.6129256077236808E-3</v>
      </c>
      <c r="AW107" s="28">
        <f t="shared" si="135"/>
        <v>3.2397285718128668E-4</v>
      </c>
      <c r="AX107" s="28">
        <f t="shared" si="135"/>
        <v>0</v>
      </c>
      <c r="AY107" s="28">
        <f t="shared" si="135"/>
        <v>0.75932854213010792</v>
      </c>
      <c r="AZ107" s="39" t="str">
        <f t="shared" si="70"/>
        <v>OK</v>
      </c>
      <c r="BC107" s="28">
        <f t="shared" si="109"/>
        <v>8.5739257023805134E-4</v>
      </c>
      <c r="BD107" s="28">
        <f t="shared" si="110"/>
        <v>3.4542498399802758E-4</v>
      </c>
      <c r="BE107" s="28">
        <f t="shared" si="111"/>
        <v>2.1619831958061983E-5</v>
      </c>
      <c r="BF107" s="28">
        <f t="shared" si="112"/>
        <v>1.2225637864332039E-6</v>
      </c>
      <c r="BG107" s="28">
        <f t="shared" si="113"/>
        <v>8.8784190794356538E-4</v>
      </c>
      <c r="BH107" s="28">
        <f t="shared" si="114"/>
        <v>6.4342718066193541E-4</v>
      </c>
      <c r="BI107" s="28">
        <f t="shared" si="115"/>
        <v>4.0021628907092597E-5</v>
      </c>
      <c r="BJ107" s="28">
        <f t="shared" si="116"/>
        <v>2.26315330622328E-6</v>
      </c>
      <c r="BK107" s="28">
        <f t="shared" si="117"/>
        <v>0</v>
      </c>
      <c r="BL107" s="28">
        <f t="shared" si="118"/>
        <v>4.7150092636580017E-3</v>
      </c>
      <c r="BM107" s="28">
        <f t="shared" si="136"/>
        <v>7.5142230844573929E-3</v>
      </c>
      <c r="BO107" s="30">
        <f t="shared" si="145"/>
        <v>3.5556374366462618</v>
      </c>
      <c r="BP107" s="30">
        <f t="shared" si="146"/>
        <v>1.9238160469576007</v>
      </c>
      <c r="BQ107" s="30">
        <f t="shared" si="119"/>
        <v>0.23977231278001387</v>
      </c>
      <c r="BR107" s="30">
        <f t="shared" si="120"/>
        <v>1.6839578144126736E-2</v>
      </c>
      <c r="BS107" s="30">
        <f t="shared" si="121"/>
        <v>0.68465215417327097</v>
      </c>
      <c r="BT107" s="30">
        <f t="shared" si="122"/>
        <v>1.0388156766768228</v>
      </c>
      <c r="BU107" s="30">
        <f t="shared" si="123"/>
        <v>0.49317263390860894</v>
      </c>
      <c r="BV107" s="30">
        <f t="shared" si="124"/>
        <v>3.4636272265798788E-2</v>
      </c>
      <c r="BW107" s="30">
        <f t="shared" si="125"/>
        <v>0</v>
      </c>
      <c r="BX107" s="30">
        <f t="shared" si="126"/>
        <v>14.047578029406996</v>
      </c>
      <c r="BY107" s="30">
        <f t="shared" si="137"/>
        <v>22.0349201409595</v>
      </c>
    </row>
    <row r="108" spans="3:77" ht="15" customHeight="1" x14ac:dyDescent="0.25">
      <c r="C108" s="26">
        <v>95</v>
      </c>
      <c r="D108" s="77">
        <f t="shared" si="139"/>
        <v>6.3569875492738903E-2</v>
      </c>
      <c r="E108" s="77">
        <f t="shared" si="140"/>
        <v>3.0531043007355693E-2</v>
      </c>
      <c r="F108" s="78">
        <f t="shared" si="141"/>
        <v>2.2148319439530043E-3</v>
      </c>
      <c r="G108" s="78">
        <f t="shared" si="142"/>
        <v>1.5555105242915938E-4</v>
      </c>
      <c r="H108" s="77">
        <f t="shared" si="127"/>
        <v>7.3370137579823011E-2</v>
      </c>
      <c r="I108" s="77">
        <f t="shared" si="128"/>
        <v>6.3386875616492019E-2</v>
      </c>
      <c r="J108" s="78">
        <f t="shared" si="129"/>
        <v>4.5700249250148726E-3</v>
      </c>
      <c r="K108" s="78">
        <f t="shared" si="130"/>
        <v>3.2095987628063459E-4</v>
      </c>
      <c r="L108" s="77">
        <f t="shared" si="131"/>
        <v>0</v>
      </c>
      <c r="M108" s="77">
        <f t="shared" si="132"/>
        <v>0.76188070050591294</v>
      </c>
      <c r="N108" s="39" t="str">
        <f t="shared" si="90"/>
        <v>OK</v>
      </c>
      <c r="Q108" s="28">
        <f t="shared" si="91"/>
        <v>8.4672811573490683E-4</v>
      </c>
      <c r="R108" s="28">
        <f t="shared" si="92"/>
        <v>3.4112850516911314E-4</v>
      </c>
      <c r="S108" s="28">
        <f t="shared" si="93"/>
        <v>2.1350919300913148E-5</v>
      </c>
      <c r="T108" s="28">
        <f t="shared" si="94"/>
        <v>1.2073572447273561E-6</v>
      </c>
      <c r="U108" s="28">
        <f t="shared" si="95"/>
        <v>8.7953770675771388E-4</v>
      </c>
      <c r="V108" s="28">
        <f t="shared" si="96"/>
        <v>6.3740904983384942E-4</v>
      </c>
      <c r="W108" s="28">
        <f t="shared" si="97"/>
        <v>3.9649423641011986E-5</v>
      </c>
      <c r="X108" s="28">
        <f t="shared" si="98"/>
        <v>2.2421057476524003E-6</v>
      </c>
      <c r="Y108" s="28">
        <f t="shared" si="99"/>
        <v>0</v>
      </c>
      <c r="Z108" s="28">
        <f t="shared" si="100"/>
        <v>4.7308567522174145E-3</v>
      </c>
      <c r="AA108" s="28">
        <f t="shared" si="133"/>
        <v>7.5001099356473023E-3</v>
      </c>
      <c r="AC108" s="30">
        <f t="shared" si="143"/>
        <v>3.5114115651038205</v>
      </c>
      <c r="AD108" s="30">
        <f t="shared" si="144"/>
        <v>1.8998871613836303</v>
      </c>
      <c r="AE108" s="30">
        <f t="shared" si="101"/>
        <v>0.23678996722499437</v>
      </c>
      <c r="AF108" s="30">
        <f t="shared" si="102"/>
        <v>1.6630123430843732E-2</v>
      </c>
      <c r="AG108" s="30">
        <f t="shared" si="103"/>
        <v>0.67824843614676977</v>
      </c>
      <c r="AH108" s="30">
        <f t="shared" si="104"/>
        <v>1.0290993811325837</v>
      </c>
      <c r="AI108" s="30">
        <f t="shared" si="105"/>
        <v>0.48858607767788298</v>
      </c>
      <c r="AJ108" s="30">
        <f t="shared" si="106"/>
        <v>3.4314151370503414E-2</v>
      </c>
      <c r="AK108" s="30">
        <f t="shared" si="107"/>
        <v>0</v>
      </c>
      <c r="AL108" s="30">
        <f t="shared" si="108"/>
        <v>14.09479295935939</v>
      </c>
      <c r="AM108" s="30">
        <f t="shared" si="134"/>
        <v>21.989759822830418</v>
      </c>
      <c r="AO108" s="26">
        <v>95</v>
      </c>
      <c r="AP108" s="28">
        <f t="shared" si="138"/>
        <v>6.2788892186757372E-2</v>
      </c>
      <c r="AQ108" s="28">
        <f t="shared" si="138"/>
        <v>3.0155955991404679E-2</v>
      </c>
      <c r="AR108" s="28">
        <f t="shared" si="138"/>
        <v>2.187621779384104E-3</v>
      </c>
      <c r="AS108" s="28">
        <f t="shared" si="138"/>
        <v>1.5364004073952804E-4</v>
      </c>
      <c r="AT108" s="28">
        <f t="shared" si="138"/>
        <v>7.2686508988634352E-2</v>
      </c>
      <c r="AU108" s="28">
        <f t="shared" si="135"/>
        <v>6.2796266386266592E-2</v>
      </c>
      <c r="AV108" s="28">
        <f t="shared" si="135"/>
        <v>4.5276764664152506E-3</v>
      </c>
      <c r="AW108" s="28">
        <f t="shared" si="135"/>
        <v>3.1798567892814072E-4</v>
      </c>
      <c r="AX108" s="28">
        <f t="shared" si="135"/>
        <v>0</v>
      </c>
      <c r="AY108" s="28">
        <f t="shared" si="135"/>
        <v>0.76438545248147027</v>
      </c>
      <c r="AZ108" s="39" t="str">
        <f t="shared" si="70"/>
        <v>OK</v>
      </c>
      <c r="BC108" s="28">
        <f t="shared" si="109"/>
        <v>8.3632569606728157E-4</v>
      </c>
      <c r="BD108" s="28">
        <f t="shared" si="110"/>
        <v>3.3693759452682403E-4</v>
      </c>
      <c r="BE108" s="28">
        <f t="shared" si="111"/>
        <v>2.1088614059442656E-5</v>
      </c>
      <c r="BF108" s="28">
        <f t="shared" si="112"/>
        <v>1.1925243408530103E-6</v>
      </c>
      <c r="BG108" s="28">
        <f t="shared" si="113"/>
        <v>8.7134258619229413E-4</v>
      </c>
      <c r="BH108" s="28">
        <f t="shared" si="114"/>
        <v>6.3146997073269958E-4</v>
      </c>
      <c r="BI108" s="28">
        <f t="shared" si="115"/>
        <v>3.9282009457695512E-5</v>
      </c>
      <c r="BJ108" s="28">
        <f t="shared" si="116"/>
        <v>2.2213291164548969E-6</v>
      </c>
      <c r="BK108" s="28">
        <f t="shared" si="117"/>
        <v>0</v>
      </c>
      <c r="BL108" s="28">
        <f t="shared" si="118"/>
        <v>4.746409873314099E-3</v>
      </c>
      <c r="BM108" s="28">
        <f t="shared" si="136"/>
        <v>7.4862701978076441E-3</v>
      </c>
      <c r="BO108" s="30">
        <f t="shared" si="145"/>
        <v>3.4682723613297028</v>
      </c>
      <c r="BP108" s="30">
        <f t="shared" si="146"/>
        <v>1.8765462291450776</v>
      </c>
      <c r="BQ108" s="30">
        <f t="shared" si="119"/>
        <v>0.23388090046981788</v>
      </c>
      <c r="BR108" s="30">
        <f t="shared" si="120"/>
        <v>1.6425815200329975E-2</v>
      </c>
      <c r="BS108" s="30">
        <f t="shared" si="121"/>
        <v>0.67192883476433429</v>
      </c>
      <c r="BT108" s="30">
        <f t="shared" si="122"/>
        <v>1.0195107149078353</v>
      </c>
      <c r="BU108" s="30">
        <f t="shared" si="123"/>
        <v>0.48405856029616406</v>
      </c>
      <c r="BV108" s="30">
        <f t="shared" si="124"/>
        <v>3.3996176864338062E-2</v>
      </c>
      <c r="BW108" s="30">
        <f t="shared" si="125"/>
        <v>0</v>
      </c>
      <c r="BX108" s="30">
        <f t="shared" si="126"/>
        <v>14.141130870907199</v>
      </c>
      <c r="BY108" s="30">
        <f t="shared" si="137"/>
        <v>21.945750463884799</v>
      </c>
    </row>
    <row r="109" spans="3:77" ht="15" customHeight="1" x14ac:dyDescent="0.25">
      <c r="C109" s="26">
        <v>96</v>
      </c>
      <c r="D109" s="77">
        <f t="shared" si="139"/>
        <v>6.2007908880775835E-2</v>
      </c>
      <c r="E109" s="77">
        <f t="shared" si="140"/>
        <v>2.9780868975453661E-2</v>
      </c>
      <c r="F109" s="78">
        <f t="shared" si="141"/>
        <v>2.1604116148152041E-3</v>
      </c>
      <c r="G109" s="78">
        <f t="shared" si="142"/>
        <v>1.5172902904989674E-4</v>
      </c>
      <c r="H109" s="77">
        <f t="shared" si="127"/>
        <v>7.2002880397445679E-2</v>
      </c>
      <c r="I109" s="77">
        <f t="shared" si="128"/>
        <v>6.220565715604115E-2</v>
      </c>
      <c r="J109" s="78">
        <f t="shared" si="129"/>
        <v>4.4853280078156286E-3</v>
      </c>
      <c r="K109" s="78">
        <f t="shared" si="130"/>
        <v>3.1501148157564684E-4</v>
      </c>
      <c r="L109" s="77">
        <f t="shared" si="131"/>
        <v>0</v>
      </c>
      <c r="M109" s="77">
        <f t="shared" si="132"/>
        <v>0.7668902044570276</v>
      </c>
      <c r="N109" s="39" t="str">
        <f t="shared" ref="N109:N117" si="147">IF(AND(SUM(D109:M109)-p_num_pats&lt;0.0000000001,SUM(D109:M109)-p_num_pats&gt;-0.0000000001),"OK","ERROR")</f>
        <v>OK</v>
      </c>
      <c r="Q109" s="28">
        <f t="shared" ref="Q109:Q117" si="148">D109*p_u_on1LTx_Tx2_noAE*cont.CycleProp</f>
        <v>8.2592327639965609E-4</v>
      </c>
      <c r="R109" s="28">
        <f t="shared" ref="R109:R117" si="149">E109*p_u_on1LTx_Tx2_AE*cont.CycleProp</f>
        <v>3.3274668388453491E-4</v>
      </c>
      <c r="S109" s="28">
        <f t="shared" si="93"/>
        <v>2.0826308817972164E-5</v>
      </c>
      <c r="T109" s="28">
        <f t="shared" si="94"/>
        <v>1.1776914369786644E-6</v>
      </c>
      <c r="U109" s="28">
        <f t="shared" si="95"/>
        <v>8.6314746562687428E-4</v>
      </c>
      <c r="V109" s="28">
        <f t="shared" si="96"/>
        <v>6.2553089163154964E-4</v>
      </c>
      <c r="W109" s="28">
        <f t="shared" si="97"/>
        <v>3.8914595274379038E-5</v>
      </c>
      <c r="X109" s="28">
        <f t="shared" si="98"/>
        <v>2.2005524852573935E-6</v>
      </c>
      <c r="Y109" s="28">
        <f t="shared" si="99"/>
        <v>0</v>
      </c>
      <c r="Z109" s="28">
        <f t="shared" si="100"/>
        <v>4.7619629944107844E-3</v>
      </c>
      <c r="AA109" s="28">
        <f t="shared" si="133"/>
        <v>7.4724304599679868E-3</v>
      </c>
      <c r="AC109" s="30">
        <f t="shared" si="143"/>
        <v>3.4251331575555843</v>
      </c>
      <c r="AD109" s="30">
        <f t="shared" si="144"/>
        <v>1.8532052969065247</v>
      </c>
      <c r="AE109" s="30">
        <f t="shared" si="101"/>
        <v>0.23097183371464144</v>
      </c>
      <c r="AF109" s="30">
        <f t="shared" si="102"/>
        <v>1.6221506969816221E-2</v>
      </c>
      <c r="AG109" s="30">
        <f t="shared" ref="AG109:AG117" si="150">H109*p_c_cycle_2Ltx_tx2arm</f>
        <v>0.6656092333818987</v>
      </c>
      <c r="AH109" s="30">
        <f t="shared" ref="AH109:AH117" si="151">I109*(p_c_cycle_2Ltx_tx2arm+p_c_cycle_ae)</f>
        <v>1.0099220486830869</v>
      </c>
      <c r="AI109" s="30">
        <f t="shared" si="105"/>
        <v>0.47953104291444515</v>
      </c>
      <c r="AJ109" s="30">
        <f t="shared" si="106"/>
        <v>3.3678202358172718E-2</v>
      </c>
      <c r="AK109" s="30">
        <f t="shared" ref="AK109:AK117" si="152">L109*p_c_cycle_3Ltx_tx2modelarm</f>
        <v>0</v>
      </c>
      <c r="AL109" s="30">
        <f t="shared" si="108"/>
        <v>14.18746878245501</v>
      </c>
      <c r="AM109" s="30">
        <f t="shared" si="134"/>
        <v>21.90174110493918</v>
      </c>
      <c r="AO109" s="26">
        <v>96</v>
      </c>
      <c r="AP109" s="28">
        <f t="shared" si="138"/>
        <v>6.12461150075089E-2</v>
      </c>
      <c r="AQ109" s="28">
        <f t="shared" si="138"/>
        <v>2.9414998170655415E-2</v>
      </c>
      <c r="AR109" s="28">
        <f t="shared" si="138"/>
        <v>2.1338700274337406E-3</v>
      </c>
      <c r="AS109" s="28">
        <f t="shared" si="138"/>
        <v>1.4986497256398634E-4</v>
      </c>
      <c r="AT109" s="28">
        <f t="shared" si="138"/>
        <v>7.1328405675736575E-2</v>
      </c>
      <c r="AU109" s="28">
        <f t="shared" si="135"/>
        <v>6.1622956254806904E-2</v>
      </c>
      <c r="AV109" s="28">
        <f t="shared" si="135"/>
        <v>4.4435358214010116E-3</v>
      </c>
      <c r="AW109" s="28">
        <f t="shared" si="135"/>
        <v>3.1207635207389933E-4</v>
      </c>
      <c r="AX109" s="28">
        <f t="shared" si="135"/>
        <v>0</v>
      </c>
      <c r="AY109" s="28">
        <f t="shared" si="135"/>
        <v>0.76934817771781994</v>
      </c>
      <c r="AZ109" s="39" t="str">
        <f t="shared" ref="AZ109:AZ117" si="153">IF(AND(SUM(AP109:AY109)-p_num_pats&lt;0.0000000001,SUM(AP109:AY109)-p_num_pats&gt;-0.0000000001),"OK","ERROR")</f>
        <v>OK</v>
      </c>
      <c r="BC109" s="28">
        <f t="shared" ref="BC109:BC117" si="154">AP109*p_u_on1LTx_Tx2_noAE*cont.CycleProp</f>
        <v>8.1577645314587471E-4</v>
      </c>
      <c r="BD109" s="28">
        <f t="shared" ref="BD109:BD117" si="155">AQ109*p_u_on1LTx_Tx2_AE*cont.CycleProp</f>
        <v>3.2865874752756942E-4</v>
      </c>
      <c r="BE109" s="28">
        <f t="shared" si="111"/>
        <v>2.0570448642283915E-5</v>
      </c>
      <c r="BF109" s="28">
        <f t="shared" si="112"/>
        <v>1.1632229903323784E-6</v>
      </c>
      <c r="BG109" s="28">
        <f t="shared" si="113"/>
        <v>8.550620787165299E-4</v>
      </c>
      <c r="BH109" s="28">
        <f t="shared" si="114"/>
        <v>6.1967133751753651E-4</v>
      </c>
      <c r="BI109" s="28">
        <f t="shared" si="115"/>
        <v>3.8552007294832754E-5</v>
      </c>
      <c r="BJ109" s="28">
        <f t="shared" si="116"/>
        <v>2.1800487674648985E-6</v>
      </c>
      <c r="BK109" s="28">
        <f t="shared" si="117"/>
        <v>0</v>
      </c>
      <c r="BL109" s="28">
        <f t="shared" si="118"/>
        <v>4.7772256456235888E-3</v>
      </c>
      <c r="BM109" s="28">
        <f t="shared" si="136"/>
        <v>7.4588599902260131E-3</v>
      </c>
      <c r="BO109" s="30">
        <f t="shared" si="145"/>
        <v>3.3830539211864603</v>
      </c>
      <c r="BP109" s="30">
        <f t="shared" si="146"/>
        <v>1.830437871483364</v>
      </c>
      <c r="BQ109" s="30">
        <f t="shared" si="119"/>
        <v>0.2281342452360596</v>
      </c>
      <c r="BR109" s="30">
        <f t="shared" si="120"/>
        <v>1.6022218768555915E-2</v>
      </c>
      <c r="BS109" s="30">
        <f t="shared" ref="BS109:BS117" si="156">AT109*p_c_cycle_2Ltx_tx2arm</f>
        <v>0.65937425222594781</v>
      </c>
      <c r="BT109" s="30">
        <f t="shared" ref="BT109:BT117" si="157">AU109*(p_c_cycle_2Ltx_tx2arm+p_c_cycle_ae)</f>
        <v>1.000461775858257</v>
      </c>
      <c r="BU109" s="30">
        <f t="shared" si="123"/>
        <v>0.47506299716569372</v>
      </c>
      <c r="BV109" s="30">
        <f t="shared" si="124"/>
        <v>3.3364404636220299E-2</v>
      </c>
      <c r="BW109" s="30">
        <f t="shared" ref="BW109:BW117" si="158">AX109*p_c_cycle_3Ltx_tx2modelarm</f>
        <v>0</v>
      </c>
      <c r="BX109" s="30">
        <f t="shared" si="126"/>
        <v>14.232941287779669</v>
      </c>
      <c r="BY109" s="30">
        <f t="shared" si="137"/>
        <v>21.858852974340227</v>
      </c>
    </row>
    <row r="110" spans="3:77" ht="15" customHeight="1" x14ac:dyDescent="0.25">
      <c r="C110" s="26">
        <v>97</v>
      </c>
      <c r="D110" s="77">
        <f t="shared" si="139"/>
        <v>6.0484321134241972E-2</v>
      </c>
      <c r="E110" s="77">
        <f t="shared" si="140"/>
        <v>2.9049127365857168E-2</v>
      </c>
      <c r="F110" s="78">
        <f t="shared" si="141"/>
        <v>2.1073284400522771E-3</v>
      </c>
      <c r="G110" s="78">
        <f t="shared" si="142"/>
        <v>1.4800091607807594E-4</v>
      </c>
      <c r="H110" s="77">
        <f t="shared" ref="H110:H117" si="159">(SUM(F109:G109)*(1-p_prob_discontafter1L)+SUM(H109:I109)*(1-p_prob_withdAE_Tx2arm_2L-p_prob_withdother_Tx2arm_2L))*(1-p_prob_AE_Tx2arm_2L)</f>
        <v>7.0653930954027472E-2</v>
      </c>
      <c r="I110" s="77">
        <f t="shared" ref="I110:I117" si="160">(SUM(F109:G109)*(1-p_prob_discontafter1L)+SUM(H109:I109)*(1-p_prob_withdAE_Tx2arm_2L-p_prob_withdother_Tx2arm_2L))*p_prob_AE_Tx2arm_2L</f>
        <v>6.1040255353572666E-2</v>
      </c>
      <c r="J110" s="78">
        <f t="shared" ref="J110:J117" si="161">SUM(H109:I109)*p_prob_withdAE_Tx2arm_2L</f>
        <v>4.4017436349863947E-3</v>
      </c>
      <c r="K110" s="78">
        <f t="shared" ref="K110:K117" si="162">SUM(H109:I109)*p_prob_withdother_Tx2arm_2L</f>
        <v>3.0914122257215176E-4</v>
      </c>
      <c r="L110" s="77">
        <f t="shared" si="131"/>
        <v>0</v>
      </c>
      <c r="M110" s="77">
        <f t="shared" si="132"/>
        <v>0.77180615097861216</v>
      </c>
      <c r="N110" s="39" t="str">
        <f t="shared" si="147"/>
        <v>OK</v>
      </c>
      <c r="Q110" s="28">
        <f t="shared" si="148"/>
        <v>8.0562962989209354E-4</v>
      </c>
      <c r="R110" s="28">
        <f t="shared" si="149"/>
        <v>3.2457081117060393E-4</v>
      </c>
      <c r="S110" s="28">
        <f t="shared" si="93"/>
        <v>2.0314588466595665E-5</v>
      </c>
      <c r="T110" s="28">
        <f t="shared" si="94"/>
        <v>1.1487545436860925E-6</v>
      </c>
      <c r="U110" s="28">
        <f t="shared" si="95"/>
        <v>8.4697669180618541E-4</v>
      </c>
      <c r="V110" s="28">
        <f t="shared" si="96"/>
        <v>6.1381178340352361E-4</v>
      </c>
      <c r="W110" s="28">
        <f t="shared" si="97"/>
        <v>3.8189419315286476E-5</v>
      </c>
      <c r="X110" s="28">
        <f t="shared" si="98"/>
        <v>2.1595450496724032E-6</v>
      </c>
      <c r="Y110" s="28">
        <f t="shared" si="99"/>
        <v>0</v>
      </c>
      <c r="Z110" s="28">
        <f t="shared" si="100"/>
        <v>4.7924882968363933E-3</v>
      </c>
      <c r="AA110" s="28">
        <f t="shared" si="133"/>
        <v>7.4452895204840403E-3</v>
      </c>
      <c r="AC110" s="30">
        <f t="shared" si="143"/>
        <v>3.3409746848173367</v>
      </c>
      <c r="AD110" s="30">
        <f t="shared" si="144"/>
        <v>1.8076704460602031</v>
      </c>
      <c r="AE110" s="30">
        <f t="shared" si="101"/>
        <v>0.22529665675747776</v>
      </c>
      <c r="AF110" s="30">
        <f t="shared" si="102"/>
        <v>1.5822930567295609E-2</v>
      </c>
      <c r="AG110" s="30">
        <f t="shared" si="150"/>
        <v>0.65313927106999681</v>
      </c>
      <c r="AH110" s="30">
        <f t="shared" si="151"/>
        <v>0.99100150303342749</v>
      </c>
      <c r="AI110" s="30">
        <f t="shared" si="105"/>
        <v>0.47059495141694235</v>
      </c>
      <c r="AJ110" s="30">
        <f t="shared" si="106"/>
        <v>3.3050606914267866E-2</v>
      </c>
      <c r="AK110" s="30">
        <f t="shared" si="152"/>
        <v>0</v>
      </c>
      <c r="AL110" s="30">
        <f t="shared" si="108"/>
        <v>14.278413793104326</v>
      </c>
      <c r="AM110" s="30">
        <f t="shared" si="134"/>
        <v>21.815964843741273</v>
      </c>
      <c r="AO110" s="26">
        <v>97</v>
      </c>
      <c r="AP110" s="28">
        <f t="shared" si="138"/>
        <v>5.9741245192794445E-2</v>
      </c>
      <c r="AQ110" s="28">
        <f t="shared" si="138"/>
        <v>2.8692246321963082E-2</v>
      </c>
      <c r="AR110" s="28">
        <f t="shared" si="138"/>
        <v>2.0814390023407162E-3</v>
      </c>
      <c r="AS110" s="28">
        <f t="shared" si="138"/>
        <v>1.4618266106607495E-4</v>
      </c>
      <c r="AT110" s="28">
        <f t="shared" si="138"/>
        <v>6.9988653478683688E-2</v>
      </c>
      <c r="AU110" s="28">
        <f t="shared" si="135"/>
        <v>6.0465500256048271E-2</v>
      </c>
      <c r="AV110" s="28">
        <f t="shared" si="135"/>
        <v>4.3605110510001079E-3</v>
      </c>
      <c r="AW110" s="28">
        <f t="shared" si="135"/>
        <v>3.0624539480925909E-4</v>
      </c>
      <c r="AX110" s="28">
        <f t="shared" si="135"/>
        <v>0</v>
      </c>
      <c r="AY110" s="28">
        <f t="shared" si="135"/>
        <v>0.77421797664129466</v>
      </c>
      <c r="AZ110" s="39" t="str">
        <f t="shared" si="153"/>
        <v>OK</v>
      </c>
      <c r="BC110" s="28">
        <f t="shared" si="154"/>
        <v>7.9573212282804911E-4</v>
      </c>
      <c r="BD110" s="28">
        <f t="shared" si="155"/>
        <v>3.2058331893205014E-4</v>
      </c>
      <c r="BE110" s="28">
        <f t="shared" si="111"/>
        <v>2.0065014995870392E-5</v>
      </c>
      <c r="BF110" s="28">
        <f t="shared" si="112"/>
        <v>1.1346415992397604E-6</v>
      </c>
      <c r="BG110" s="28">
        <f t="shared" si="113"/>
        <v>8.3900155853912795E-4</v>
      </c>
      <c r="BH110" s="28">
        <f t="shared" si="114"/>
        <v>6.0803213111687788E-4</v>
      </c>
      <c r="BI110" s="28">
        <f t="shared" si="115"/>
        <v>3.7831686432619415E-5</v>
      </c>
      <c r="BJ110" s="28">
        <f t="shared" si="116"/>
        <v>2.1393158791398347E-6</v>
      </c>
      <c r="BK110" s="28">
        <f t="shared" si="117"/>
        <v>0</v>
      </c>
      <c r="BL110" s="28">
        <f t="shared" si="118"/>
        <v>4.807464397049847E-3</v>
      </c>
      <c r="BM110" s="28">
        <f t="shared" si="136"/>
        <v>7.4319841873728212E-3</v>
      </c>
      <c r="BO110" s="30">
        <f t="shared" si="145"/>
        <v>3.2999293715408102</v>
      </c>
      <c r="BP110" s="30">
        <f t="shared" si="146"/>
        <v>1.7854624358958531</v>
      </c>
      <c r="BQ110" s="30">
        <f t="shared" si="119"/>
        <v>0.22252879027264974</v>
      </c>
      <c r="BR110" s="30">
        <f t="shared" si="120"/>
        <v>1.5628539048844793E-2</v>
      </c>
      <c r="BS110" s="30">
        <f t="shared" si="156"/>
        <v>0.64698931112526203</v>
      </c>
      <c r="BT110" s="30">
        <f t="shared" si="157"/>
        <v>0.98167023201852899</v>
      </c>
      <c r="BU110" s="30">
        <f t="shared" si="123"/>
        <v>0.46618673334090677</v>
      </c>
      <c r="BV110" s="30">
        <f t="shared" si="124"/>
        <v>3.2741010981747254E-2</v>
      </c>
      <c r="BW110" s="30">
        <f t="shared" si="158"/>
        <v>0</v>
      </c>
      <c r="BX110" s="30">
        <f t="shared" si="126"/>
        <v>14.323032567863951</v>
      </c>
      <c r="BY110" s="30">
        <f t="shared" si="137"/>
        <v>21.774168992088555</v>
      </c>
    </row>
    <row r="111" spans="3:77" ht="15" customHeight="1" x14ac:dyDescent="0.25">
      <c r="C111" s="26">
        <v>98</v>
      </c>
      <c r="D111" s="77">
        <f t="shared" si="139"/>
        <v>5.8998169251346926E-2</v>
      </c>
      <c r="E111" s="77">
        <f t="shared" si="140"/>
        <v>2.8335365278068996E-2</v>
      </c>
      <c r="F111" s="78">
        <f t="shared" si="141"/>
        <v>2.0555495646291553E-3</v>
      </c>
      <c r="G111" s="78">
        <f t="shared" si="142"/>
        <v>1.4436440605407395E-4</v>
      </c>
      <c r="H111" s="77">
        <f t="shared" si="159"/>
        <v>6.9323376003339918E-2</v>
      </c>
      <c r="I111" s="77">
        <f t="shared" si="160"/>
        <v>5.989074515852387E-2</v>
      </c>
      <c r="J111" s="78">
        <f t="shared" si="161"/>
        <v>4.3192784670138202E-3</v>
      </c>
      <c r="K111" s="78">
        <f t="shared" si="162"/>
        <v>3.0334956704636642E-4</v>
      </c>
      <c r="L111" s="77">
        <f t="shared" si="131"/>
        <v>0</v>
      </c>
      <c r="M111" s="77">
        <f t="shared" si="132"/>
        <v>0.77662980230397727</v>
      </c>
      <c r="N111" s="39" t="str">
        <f t="shared" si="147"/>
        <v>OK</v>
      </c>
      <c r="Q111" s="28">
        <f t="shared" si="148"/>
        <v>7.8583461576400479E-4</v>
      </c>
      <c r="R111" s="28">
        <f t="shared" si="149"/>
        <v>3.1659582669349635E-4</v>
      </c>
      <c r="S111" s="28">
        <f t="shared" si="93"/>
        <v>1.9815441525145119E-5</v>
      </c>
      <c r="T111" s="28">
        <f t="shared" si="94"/>
        <v>1.1205286547934283E-6</v>
      </c>
      <c r="U111" s="28">
        <f t="shared" si="95"/>
        <v>8.3102642527207061E-4</v>
      </c>
      <c r="V111" s="28">
        <f t="shared" si="96"/>
        <v>6.0225247883023214E-4</v>
      </c>
      <c r="W111" s="28">
        <f t="shared" si="97"/>
        <v>3.7473953549952342E-5</v>
      </c>
      <c r="X111" s="28">
        <f t="shared" si="98"/>
        <v>2.1190867086072661E-6</v>
      </c>
      <c r="Y111" s="28">
        <f t="shared" si="99"/>
        <v>0</v>
      </c>
      <c r="Z111" s="28">
        <f t="shared" si="100"/>
        <v>4.8224404972633007E-3</v>
      </c>
      <c r="AA111" s="28">
        <f t="shared" si="133"/>
        <v>7.4186788542616022E-3</v>
      </c>
      <c r="AC111" s="30">
        <f t="shared" si="143"/>
        <v>3.2588840582642842</v>
      </c>
      <c r="AD111" s="30">
        <f t="shared" si="144"/>
        <v>1.7632544257315033</v>
      </c>
      <c r="AE111" s="30">
        <f t="shared" si="101"/>
        <v>0.21976092378782169</v>
      </c>
      <c r="AF111" s="30">
        <f t="shared" si="102"/>
        <v>1.5434147530393977E-2</v>
      </c>
      <c r="AG111" s="30">
        <f t="shared" si="150"/>
        <v>0.64083935118052737</v>
      </c>
      <c r="AH111" s="30">
        <f t="shared" si="151"/>
        <v>0.97233896100363026</v>
      </c>
      <c r="AI111" s="30">
        <f t="shared" si="105"/>
        <v>0.46177851526487107</v>
      </c>
      <c r="AJ111" s="30">
        <f t="shared" si="106"/>
        <v>3.2431415049226635E-2</v>
      </c>
      <c r="AK111" s="30">
        <f t="shared" si="152"/>
        <v>0</v>
      </c>
      <c r="AL111" s="30">
        <f t="shared" si="108"/>
        <v>14.36765134262358</v>
      </c>
      <c r="AM111" s="30">
        <f t="shared" si="134"/>
        <v>21.73237314043584</v>
      </c>
      <c r="AO111" s="26">
        <v>98</v>
      </c>
      <c r="AP111" s="28">
        <f t="shared" si="138"/>
        <v>5.8273351326006834E-2</v>
      </c>
      <c r="AQ111" s="28">
        <f t="shared" si="138"/>
        <v>2.7987253108908174E-2</v>
      </c>
      <c r="AR111" s="28">
        <f t="shared" si="138"/>
        <v>2.0302962527082228E-3</v>
      </c>
      <c r="AS111" s="28">
        <f t="shared" si="138"/>
        <v>1.4259082713430636E-4</v>
      </c>
      <c r="AT111" s="28">
        <f t="shared" si="138"/>
        <v>6.8667328667942923E-2</v>
      </c>
      <c r="AU111" s="28">
        <f t="shared" si="135"/>
        <v>5.9323964282556471E-2</v>
      </c>
      <c r="AV111" s="28">
        <f t="shared" si="135"/>
        <v>4.2786081372099289E-3</v>
      </c>
      <c r="AW111" s="28">
        <f t="shared" si="135"/>
        <v>3.0049322725909336E-4</v>
      </c>
      <c r="AX111" s="28">
        <f t="shared" si="135"/>
        <v>0</v>
      </c>
      <c r="AY111" s="28">
        <f t="shared" si="135"/>
        <v>0.77899611417027437</v>
      </c>
      <c r="AZ111" s="39" t="str">
        <f t="shared" si="153"/>
        <v>OK</v>
      </c>
      <c r="BC111" s="28">
        <f t="shared" si="154"/>
        <v>7.7618029897610734E-4</v>
      </c>
      <c r="BD111" s="28">
        <f t="shared" si="155"/>
        <v>3.127063105748234E-4</v>
      </c>
      <c r="BE111" s="28">
        <f t="shared" si="111"/>
        <v>1.957200028962533E-5</v>
      </c>
      <c r="BF111" s="28">
        <f t="shared" si="112"/>
        <v>1.1067624775517004E-6</v>
      </c>
      <c r="BG111" s="28">
        <f t="shared" si="113"/>
        <v>8.2316193996601799E-4</v>
      </c>
      <c r="BH111" s="28">
        <f t="shared" si="114"/>
        <v>5.9655301413662318E-4</v>
      </c>
      <c r="BI111" s="28">
        <f t="shared" si="115"/>
        <v>3.7121098770717434E-5</v>
      </c>
      <c r="BJ111" s="28">
        <f t="shared" si="116"/>
        <v>2.0991333863150629E-6</v>
      </c>
      <c r="BK111" s="28">
        <f t="shared" si="117"/>
        <v>0</v>
      </c>
      <c r="BL111" s="28">
        <f t="shared" si="118"/>
        <v>4.8371339820347222E-3</v>
      </c>
      <c r="BM111" s="28">
        <f t="shared" si="136"/>
        <v>7.4056345406125039E-3</v>
      </c>
      <c r="BO111" s="30">
        <f t="shared" si="145"/>
        <v>3.218847263699153</v>
      </c>
      <c r="BP111" s="30">
        <f t="shared" si="146"/>
        <v>1.7415920855110689</v>
      </c>
      <c r="BQ111" s="30">
        <f t="shared" si="119"/>
        <v>0.21706106616728926</v>
      </c>
      <c r="BR111" s="30">
        <f t="shared" si="120"/>
        <v>1.5244532379037093E-2</v>
      </c>
      <c r="BS111" s="30">
        <f t="shared" si="156"/>
        <v>0.63477471652194883</v>
      </c>
      <c r="BT111" s="30">
        <f t="shared" si="157"/>
        <v>0.96313715316844373</v>
      </c>
      <c r="BU111" s="30">
        <f t="shared" si="123"/>
        <v>0.45743040836331311</v>
      </c>
      <c r="BV111" s="30">
        <f t="shared" si="124"/>
        <v>3.2126040816902401E-2</v>
      </c>
      <c r="BW111" s="30">
        <f t="shared" si="158"/>
        <v>0</v>
      </c>
      <c r="BX111" s="30">
        <f t="shared" si="126"/>
        <v>14.411428112150077</v>
      </c>
      <c r="BY111" s="30">
        <f t="shared" si="137"/>
        <v>21.691641378777234</v>
      </c>
    </row>
    <row r="112" spans="3:77" ht="15" customHeight="1" x14ac:dyDescent="0.25">
      <c r="C112" s="26">
        <v>99</v>
      </c>
      <c r="D112" s="77">
        <f t="shared" si="139"/>
        <v>5.7548533400666735E-2</v>
      </c>
      <c r="E112" s="77">
        <f t="shared" si="140"/>
        <v>2.7639140939747352E-2</v>
      </c>
      <c r="F112" s="78">
        <f t="shared" si="141"/>
        <v>2.0050429407872904E-3</v>
      </c>
      <c r="G112" s="78">
        <f t="shared" si="142"/>
        <v>1.408172482145388E-4</v>
      </c>
      <c r="H112" s="77">
        <f t="shared" si="159"/>
        <v>6.8011281332545928E-2</v>
      </c>
      <c r="I112" s="77">
        <f t="shared" si="160"/>
        <v>5.8757183406589072E-2</v>
      </c>
      <c r="J112" s="78">
        <f t="shared" si="161"/>
        <v>4.2379378074060368E-3</v>
      </c>
      <c r="K112" s="78">
        <f t="shared" si="162"/>
        <v>2.9763688747182026E-4</v>
      </c>
      <c r="L112" s="77">
        <f t="shared" si="131"/>
        <v>0</v>
      </c>
      <c r="M112" s="77">
        <f t="shared" si="132"/>
        <v>0.78136242603657158</v>
      </c>
      <c r="N112" s="39" t="str">
        <f t="shared" si="147"/>
        <v>OK</v>
      </c>
      <c r="Q112" s="28">
        <f t="shared" si="148"/>
        <v>7.6652598218820978E-4</v>
      </c>
      <c r="R112" s="28">
        <f t="shared" si="149"/>
        <v>3.0881679445615039E-4</v>
      </c>
      <c r="S112" s="28">
        <f t="shared" si="93"/>
        <v>1.9328559054105542E-5</v>
      </c>
      <c r="T112" s="28">
        <f t="shared" si="94"/>
        <v>1.0929963003099724E-6</v>
      </c>
      <c r="U112" s="28">
        <f t="shared" si="95"/>
        <v>8.1529745465996526E-4</v>
      </c>
      <c r="V112" s="28">
        <f t="shared" si="96"/>
        <v>5.9085354944301421E-4</v>
      </c>
      <c r="W112" s="28">
        <f t="shared" si="97"/>
        <v>3.6768243991482513E-5</v>
      </c>
      <c r="X112" s="28">
        <f t="shared" si="98"/>
        <v>2.0791800640228593E-6</v>
      </c>
      <c r="Y112" s="28">
        <f t="shared" si="99"/>
        <v>0</v>
      </c>
      <c r="Z112" s="28">
        <f t="shared" si="100"/>
        <v>4.8518274668061454E-3</v>
      </c>
      <c r="AA112" s="28">
        <f t="shared" si="133"/>
        <v>7.3925902269634056E-3</v>
      </c>
      <c r="AC112" s="30">
        <f t="shared" si="143"/>
        <v>3.1788104691340213</v>
      </c>
      <c r="AD112" s="30">
        <f t="shared" si="144"/>
        <v>1.7199297452906344</v>
      </c>
      <c r="AE112" s="30">
        <f t="shared" si="101"/>
        <v>0.21436120854675686</v>
      </c>
      <c r="AF112" s="30">
        <f t="shared" si="102"/>
        <v>1.5054917227680212E-2</v>
      </c>
      <c r="AG112" s="30">
        <f t="shared" si="150"/>
        <v>0.6287100818633703</v>
      </c>
      <c r="AH112" s="30">
        <f t="shared" si="151"/>
        <v>0.95393534533325708</v>
      </c>
      <c r="AI112" s="30">
        <f t="shared" si="105"/>
        <v>0.45308230146175504</v>
      </c>
      <c r="AJ112" s="30">
        <f t="shared" si="106"/>
        <v>3.1820666584578161E-2</v>
      </c>
      <c r="AK112" s="30">
        <f t="shared" si="152"/>
        <v>0</v>
      </c>
      <c r="AL112" s="30">
        <f t="shared" si="108"/>
        <v>14.455204881676574</v>
      </c>
      <c r="AM112" s="30">
        <f t="shared" si="134"/>
        <v>21.650909617118629</v>
      </c>
      <c r="AO112" s="26">
        <v>99</v>
      </c>
      <c r="AP112" s="28">
        <f t="shared" si="138"/>
        <v>5.6841524876247412E-2</v>
      </c>
      <c r="AQ112" s="28">
        <f t="shared" si="138"/>
        <v>2.7299582186512433E-2</v>
      </c>
      <c r="AR112" s="28">
        <f t="shared" si="138"/>
        <v>1.9804101244982313E-3</v>
      </c>
      <c r="AS112" s="28">
        <f t="shared" si="138"/>
        <v>1.3908724765692603E-4</v>
      </c>
      <c r="AT112" s="28">
        <f t="shared" si="138"/>
        <v>6.7364487135522386E-2</v>
      </c>
      <c r="AU112" s="28">
        <f t="shared" si="135"/>
        <v>5.8198396621276099E-2</v>
      </c>
      <c r="AV112" s="28">
        <f t="shared" si="135"/>
        <v>4.1978317426639936E-3</v>
      </c>
      <c r="AW112" s="28">
        <f t="shared" si="135"/>
        <v>2.9482017688732223E-4</v>
      </c>
      <c r="AX112" s="28">
        <f t="shared" si="135"/>
        <v>0</v>
      </c>
      <c r="AY112" s="28">
        <f t="shared" si="135"/>
        <v>0.78368385988873557</v>
      </c>
      <c r="AZ112" s="39" t="str">
        <f t="shared" si="153"/>
        <v>OK</v>
      </c>
      <c r="BC112" s="28">
        <f t="shared" si="154"/>
        <v>7.5710888028184431E-4</v>
      </c>
      <c r="BD112" s="28">
        <f t="shared" si="155"/>
        <v>3.0502284709967757E-4</v>
      </c>
      <c r="BE112" s="28">
        <f t="shared" si="111"/>
        <v>1.9091099379488766E-5</v>
      </c>
      <c r="BF112" s="28">
        <f t="shared" si="112"/>
        <v>1.0795683699038612E-6</v>
      </c>
      <c r="BG112" s="28">
        <f t="shared" si="113"/>
        <v>8.0754389301268916E-4</v>
      </c>
      <c r="BH112" s="28">
        <f t="shared" si="114"/>
        <v>5.8523447214314838E-4</v>
      </c>
      <c r="BI112" s="28">
        <f t="shared" si="115"/>
        <v>3.6420284762020334E-5</v>
      </c>
      <c r="BJ112" s="28">
        <f t="shared" si="116"/>
        <v>2.0595035765311504E-6</v>
      </c>
      <c r="BK112" s="28">
        <f t="shared" si="117"/>
        <v>0</v>
      </c>
      <c r="BL112" s="28">
        <f t="shared" si="118"/>
        <v>4.866242283990835E-3</v>
      </c>
      <c r="BM112" s="28">
        <f t="shared" si="136"/>
        <v>7.3798028326161388E-3</v>
      </c>
      <c r="BO112" s="30">
        <f t="shared" si="145"/>
        <v>3.1397574131066177</v>
      </c>
      <c r="BP112" s="30">
        <f t="shared" si="146"/>
        <v>1.6987996674334507</v>
      </c>
      <c r="BQ112" s="30">
        <f t="shared" si="119"/>
        <v>0.21172768875412856</v>
      </c>
      <c r="BR112" s="30">
        <f t="shared" si="120"/>
        <v>1.4869961083962503E-2</v>
      </c>
      <c r="BS112" s="30">
        <f t="shared" si="156"/>
        <v>0.62273098509306979</v>
      </c>
      <c r="BT112" s="30">
        <f t="shared" si="157"/>
        <v>0.94486332325679701</v>
      </c>
      <c r="BU112" s="30">
        <f t="shared" si="123"/>
        <v>0.44879452071987069</v>
      </c>
      <c r="BV112" s="30">
        <f t="shared" si="124"/>
        <v>3.1519529151191147E-2</v>
      </c>
      <c r="BW112" s="30">
        <f t="shared" si="158"/>
        <v>0</v>
      </c>
      <c r="BX112" s="30">
        <f t="shared" si="126"/>
        <v>14.498151407941608</v>
      </c>
      <c r="BY112" s="30">
        <f t="shared" si="137"/>
        <v>21.611214496540697</v>
      </c>
    </row>
    <row r="113" spans="3:77" ht="15" customHeight="1" x14ac:dyDescent="0.25">
      <c r="C113" s="26">
        <v>100</v>
      </c>
      <c r="D113" s="77">
        <f t="shared" si="139"/>
        <v>5.613451635182809E-2</v>
      </c>
      <c r="E113" s="77">
        <f t="shared" si="140"/>
        <v>2.6960023433277514E-2</v>
      </c>
      <c r="F113" s="78">
        <f t="shared" si="141"/>
        <v>1.9557773082091723E-3</v>
      </c>
      <c r="G113" s="78">
        <f t="shared" si="142"/>
        <v>1.3735724709931327E-4</v>
      </c>
      <c r="H113" s="77">
        <f t="shared" si="159"/>
        <v>6.6717692938498843E-2</v>
      </c>
      <c r="I113" s="77">
        <f t="shared" si="160"/>
        <v>5.7639609835963126E-2</v>
      </c>
      <c r="J113" s="78">
        <f t="shared" si="161"/>
        <v>4.1577256779219514E-3</v>
      </c>
      <c r="K113" s="78">
        <f t="shared" si="162"/>
        <v>2.920034663028242E-4</v>
      </c>
      <c r="L113" s="77">
        <f t="shared" si="131"/>
        <v>0</v>
      </c>
      <c r="M113" s="77">
        <f t="shared" si="132"/>
        <v>0.78600529374089956</v>
      </c>
      <c r="N113" s="39" t="str">
        <f t="shared" si="147"/>
        <v>OK</v>
      </c>
      <c r="Q113" s="28">
        <f t="shared" si="148"/>
        <v>7.4769177837547874E-4</v>
      </c>
      <c r="R113" s="28">
        <f t="shared" si="149"/>
        <v>3.012288997432047E-4</v>
      </c>
      <c r="S113" s="28">
        <f t="shared" si="93"/>
        <v>1.8853639704871991E-5</v>
      </c>
      <c r="T113" s="28">
        <f t="shared" si="94"/>
        <v>1.0661404394977499E-6</v>
      </c>
      <c r="U113" s="28">
        <f t="shared" si="95"/>
        <v>7.9979033136541307E-4</v>
      </c>
      <c r="V113" s="28">
        <f t="shared" si="96"/>
        <v>5.7961539484328254E-4</v>
      </c>
      <c r="W113" s="28">
        <f t="shared" si="97"/>
        <v>3.6072325532558168E-5</v>
      </c>
      <c r="X113" s="28">
        <f t="shared" si="98"/>
        <v>2.0398270890394415E-6</v>
      </c>
      <c r="Y113" s="28">
        <f t="shared" si="99"/>
        <v>0</v>
      </c>
      <c r="Z113" s="28">
        <f t="shared" si="100"/>
        <v>4.8806571011755246E-3</v>
      </c>
      <c r="AA113" s="28">
        <f t="shared" si="133"/>
        <v>7.367015438268871E-3</v>
      </c>
      <c r="AC113" s="30">
        <f t="shared" si="143"/>
        <v>3.1007043570792141</v>
      </c>
      <c r="AD113" s="30">
        <f t="shared" si="144"/>
        <v>1.6776695895762668</v>
      </c>
      <c r="AE113" s="30">
        <f t="shared" si="101"/>
        <v>0.20909416896150029</v>
      </c>
      <c r="AF113" s="30">
        <f t="shared" si="102"/>
        <v>1.4685004940244792E-2</v>
      </c>
      <c r="AG113" s="30">
        <f t="shared" si="150"/>
        <v>0.61675188832276928</v>
      </c>
      <c r="AH113" s="30">
        <f t="shared" si="151"/>
        <v>0.93579130118033693</v>
      </c>
      <c r="AI113" s="30">
        <f t="shared" si="105"/>
        <v>0.44450673997798651</v>
      </c>
      <c r="AJ113" s="30">
        <f t="shared" si="106"/>
        <v>3.121839171780413E-2</v>
      </c>
      <c r="AK113" s="30">
        <f t="shared" si="152"/>
        <v>0</v>
      </c>
      <c r="AL113" s="30">
        <f t="shared" si="108"/>
        <v>14.541097934206642</v>
      </c>
      <c r="AM113" s="30">
        <f t="shared" si="134"/>
        <v>21.571519375962765</v>
      </c>
      <c r="AO113" s="26">
        <v>100</v>
      </c>
      <c r="AP113" s="28">
        <f t="shared" si="138"/>
        <v>5.5444879636004529E-2</v>
      </c>
      <c r="AQ113" s="28">
        <f t="shared" si="138"/>
        <v>2.662880793116967E-2</v>
      </c>
      <c r="AR113" s="28">
        <f t="shared" si="138"/>
        <v>1.9317497414396993E-3</v>
      </c>
      <c r="AS113" s="28">
        <f t="shared" si="138"/>
        <v>1.3566975414595051E-4</v>
      </c>
      <c r="AT113" s="28">
        <f t="shared" si="138"/>
        <v>6.6080165545215619E-2</v>
      </c>
      <c r="AU113" s="28">
        <f t="shared" si="135"/>
        <v>5.7088828947264567E-2</v>
      </c>
      <c r="AV113" s="28">
        <f t="shared" si="135"/>
        <v>4.1181852842018755E-3</v>
      </c>
      <c r="AW113" s="28">
        <f t="shared" si="135"/>
        <v>2.8922648366384185E-4</v>
      </c>
      <c r="AX113" s="28">
        <f t="shared" si="135"/>
        <v>0</v>
      </c>
      <c r="AY113" s="28">
        <f t="shared" si="135"/>
        <v>0.78828248667689471</v>
      </c>
      <c r="AZ113" s="39" t="str">
        <f t="shared" si="153"/>
        <v>OK</v>
      </c>
      <c r="BC113" s="28">
        <f t="shared" si="154"/>
        <v>7.3850606277662417E-4</v>
      </c>
      <c r="BD113" s="28">
        <f t="shared" si="155"/>
        <v>2.9752817294210381E-4</v>
      </c>
      <c r="BE113" s="28">
        <f t="shared" si="111"/>
        <v>1.8622014619053197E-5</v>
      </c>
      <c r="BF113" s="28">
        <f t="shared" si="112"/>
        <v>1.0530424449110739E-6</v>
      </c>
      <c r="BG113" s="28">
        <f t="shared" si="113"/>
        <v>7.921478571929543E-4</v>
      </c>
      <c r="BH113" s="28">
        <f t="shared" si="114"/>
        <v>5.7407682365614781E-4</v>
      </c>
      <c r="BI113" s="28">
        <f t="shared" si="115"/>
        <v>3.5729274050944071E-5</v>
      </c>
      <c r="BJ113" s="28">
        <f t="shared" si="116"/>
        <v>2.0204281261281111E-6</v>
      </c>
      <c r="BK113" s="28">
        <f t="shared" si="117"/>
        <v>0</v>
      </c>
      <c r="BL113" s="28">
        <f t="shared" si="118"/>
        <v>4.8947972067986236E-3</v>
      </c>
      <c r="BM113" s="28">
        <f t="shared" si="136"/>
        <v>7.3544808826074906E-3</v>
      </c>
      <c r="BO113" s="30">
        <f t="shared" si="145"/>
        <v>3.0626108682860882</v>
      </c>
      <c r="BP113" s="30">
        <f t="shared" si="146"/>
        <v>1.6570586959374769</v>
      </c>
      <c r="BQ113" s="30">
        <f t="shared" si="119"/>
        <v>0.20652535701918862</v>
      </c>
      <c r="BR113" s="30">
        <f t="shared" si="120"/>
        <v>1.4504593328334406E-2</v>
      </c>
      <c r="BS113" s="30">
        <f t="shared" si="156"/>
        <v>0.61085845576617037</v>
      </c>
      <c r="BT113" s="30">
        <f t="shared" si="157"/>
        <v>0.92684925653486983</v>
      </c>
      <c r="BU113" s="30">
        <f t="shared" si="123"/>
        <v>0.4402794357084221</v>
      </c>
      <c r="BV113" s="30">
        <f t="shared" si="124"/>
        <v>3.0921501640042565E-2</v>
      </c>
      <c r="BW113" s="30">
        <f t="shared" si="158"/>
        <v>0</v>
      </c>
      <c r="BX113" s="30">
        <f t="shared" si="126"/>
        <v>14.583226003522553</v>
      </c>
      <c r="BY113" s="30">
        <f t="shared" si="137"/>
        <v>21.532834167743147</v>
      </c>
    </row>
    <row r="114" spans="3:77" ht="15" customHeight="1" x14ac:dyDescent="0.25">
      <c r="C114" s="26">
        <v>101</v>
      </c>
      <c r="D114" s="77">
        <f t="shared" si="139"/>
        <v>5.4755242920180969E-2</v>
      </c>
      <c r="E114" s="77">
        <f t="shared" si="140"/>
        <v>2.6297592429061826E-2</v>
      </c>
      <c r="F114" s="78">
        <f t="shared" si="141"/>
        <v>1.9077221746702263E-3</v>
      </c>
      <c r="G114" s="78">
        <f t="shared" si="142"/>
        <v>1.3398226119258776E-4</v>
      </c>
      <c r="H114" s="77">
        <f t="shared" si="159"/>
        <v>6.5442638151932381E-2</v>
      </c>
      <c r="I114" s="77">
        <f t="shared" si="160"/>
        <v>5.6538048058566E-2</v>
      </c>
      <c r="J114" s="78">
        <f t="shared" si="161"/>
        <v>4.0786448904818005E-3</v>
      </c>
      <c r="K114" s="78">
        <f t="shared" si="162"/>
        <v>2.8644950102485949E-4</v>
      </c>
      <c r="L114" s="77">
        <f t="shared" si="131"/>
        <v>0</v>
      </c>
      <c r="M114" s="77">
        <f t="shared" si="132"/>
        <v>0.79055967961288975</v>
      </c>
      <c r="N114" s="39" t="str">
        <f t="shared" si="147"/>
        <v>OK</v>
      </c>
      <c r="Q114" s="28">
        <f t="shared" si="148"/>
        <v>7.293203471777697E-4</v>
      </c>
      <c r="R114" s="28">
        <f t="shared" si="149"/>
        <v>2.9382744614100286E-4</v>
      </c>
      <c r="S114" s="28">
        <f t="shared" si="93"/>
        <v>1.8390389533234406E-5</v>
      </c>
      <c r="T114" s="28">
        <f t="shared" si="94"/>
        <v>1.0399444503243978E-6</v>
      </c>
      <c r="U114" s="28">
        <f t="shared" si="95"/>
        <v>7.8450538302049521E-4</v>
      </c>
      <c r="V114" s="28">
        <f t="shared" si="96"/>
        <v>5.6853825246901309E-4</v>
      </c>
      <c r="W114" s="28">
        <f t="shared" si="97"/>
        <v>3.538622256932998E-5</v>
      </c>
      <c r="X114" s="28">
        <f t="shared" si="98"/>
        <v>2.0010291632167803E-6</v>
      </c>
      <c r="Y114" s="28">
        <f t="shared" si="99"/>
        <v>0</v>
      </c>
      <c r="Z114" s="28">
        <f t="shared" si="100"/>
        <v>4.9089373124217225E-3</v>
      </c>
      <c r="AA114" s="28">
        <f t="shared" si="133"/>
        <v>7.3419463269461084E-3</v>
      </c>
      <c r="AC114" s="30">
        <f t="shared" si="143"/>
        <v>3.0245173794929623</v>
      </c>
      <c r="AD114" s="30">
        <f t="shared" si="144"/>
        <v>1.636447802298687</v>
      </c>
      <c r="AE114" s="30">
        <f t="shared" si="101"/>
        <v>0.20395654507687694</v>
      </c>
      <c r="AF114" s="30">
        <f t="shared" si="102"/>
        <v>1.4324181716424019E-2</v>
      </c>
      <c r="AG114" s="30">
        <f t="shared" si="150"/>
        <v>0.60496502320957124</v>
      </c>
      <c r="AH114" s="30">
        <f t="shared" si="151"/>
        <v>0.91790721188940261</v>
      </c>
      <c r="AI114" s="30">
        <f t="shared" si="105"/>
        <v>0.43605213143885779</v>
      </c>
      <c r="AJ114" s="30">
        <f t="shared" si="106"/>
        <v>3.0624611562280999E-2</v>
      </c>
      <c r="AK114" s="30">
        <f t="shared" si="152"/>
        <v>0</v>
      </c>
      <c r="AL114" s="30">
        <f t="shared" si="108"/>
        <v>14.62535407283846</v>
      </c>
      <c r="AM114" s="30">
        <f t="shared" si="134"/>
        <v>21.494148959523525</v>
      </c>
      <c r="AO114" s="26">
        <v>101</v>
      </c>
      <c r="AP114" s="28">
        <f t="shared" si="138"/>
        <v>5.408255117264861E-2</v>
      </c>
      <c r="AQ114" s="28">
        <f t="shared" si="138"/>
        <v>2.5974515177212408E-2</v>
      </c>
      <c r="AR114" s="28">
        <f t="shared" si="138"/>
        <v>1.8842849859181669E-3</v>
      </c>
      <c r="AS114" s="28">
        <f t="shared" si="138"/>
        <v>1.3233623139501452E-4</v>
      </c>
      <c r="AT114" s="28">
        <f t="shared" si="138"/>
        <v>6.4814382431784279E-2</v>
      </c>
      <c r="AU114" s="28">
        <f t="shared" si="135"/>
        <v>5.5995277273312244E-2</v>
      </c>
      <c r="AV114" s="28">
        <f t="shared" si="135"/>
        <v>4.0396710031869593E-3</v>
      </c>
      <c r="AW114" s="28">
        <f t="shared" si="135"/>
        <v>2.8371230500304852E-4</v>
      </c>
      <c r="AX114" s="28">
        <f t="shared" si="135"/>
        <v>0</v>
      </c>
      <c r="AY114" s="28">
        <f t="shared" si="135"/>
        <v>0.79279326941953965</v>
      </c>
      <c r="AZ114" s="39" t="str">
        <f t="shared" si="153"/>
        <v>OK</v>
      </c>
      <c r="BC114" s="28">
        <f t="shared" si="154"/>
        <v>7.2036033252549062E-4</v>
      </c>
      <c r="BD114" s="28">
        <f t="shared" si="155"/>
        <v>2.9021764938591055E-4</v>
      </c>
      <c r="BE114" s="28">
        <f t="shared" si="111"/>
        <v>1.8164455675339808E-5</v>
      </c>
      <c r="BF114" s="28">
        <f t="shared" si="112"/>
        <v>1.0271682847498046E-6</v>
      </c>
      <c r="BG114" s="28">
        <f t="shared" si="113"/>
        <v>7.7697405469559868E-4</v>
      </c>
      <c r="BH114" s="28">
        <f t="shared" si="114"/>
        <v>5.6308022969787409E-4</v>
      </c>
      <c r="BI114" s="28">
        <f t="shared" si="115"/>
        <v>3.504808608350213E-5</v>
      </c>
      <c r="BJ114" s="28">
        <f t="shared" si="116"/>
        <v>1.9819081347440885E-6</v>
      </c>
      <c r="BK114" s="28">
        <f t="shared" si="117"/>
        <v>0</v>
      </c>
      <c r="BL114" s="28">
        <f t="shared" si="118"/>
        <v>4.9228066667858072E-3</v>
      </c>
      <c r="BM114" s="28">
        <f t="shared" si="136"/>
        <v>7.3296605512690165E-3</v>
      </c>
      <c r="BO114" s="30">
        <f t="shared" si="145"/>
        <v>2.9873598805404145</v>
      </c>
      <c r="BP114" s="30">
        <f t="shared" si="146"/>
        <v>1.6163433360747217</v>
      </c>
      <c r="BQ114" s="30">
        <f t="shared" si="119"/>
        <v>0.20145085105724803</v>
      </c>
      <c r="BR114" s="30">
        <f t="shared" si="120"/>
        <v>1.4148202973258934E-2</v>
      </c>
      <c r="BS114" s="30">
        <f t="shared" si="156"/>
        <v>0.59915729988034727</v>
      </c>
      <c r="BT114" s="30">
        <f t="shared" si="157"/>
        <v>0.90909521297371287</v>
      </c>
      <c r="BU114" s="30">
        <f t="shared" si="123"/>
        <v>0.43188539295543815</v>
      </c>
      <c r="BV114" s="30">
        <f t="shared" si="124"/>
        <v>3.0331975112792099E-2</v>
      </c>
      <c r="BW114" s="30">
        <f t="shared" si="158"/>
        <v>0</v>
      </c>
      <c r="BX114" s="30">
        <f t="shared" si="126"/>
        <v>14.666675484261484</v>
      </c>
      <c r="BY114" s="30">
        <f t="shared" si="137"/>
        <v>21.456447635829416</v>
      </c>
    </row>
    <row r="115" spans="3:77" ht="15" customHeight="1" x14ac:dyDescent="0.25">
      <c r="C115" s="26">
        <v>102</v>
      </c>
      <c r="D115" s="77">
        <f t="shared" si="139"/>
        <v>5.3409859425116252E-2</v>
      </c>
      <c r="E115" s="77">
        <f t="shared" si="140"/>
        <v>2.5651437925362994E-2</v>
      </c>
      <c r="F115" s="78">
        <f t="shared" si="141"/>
        <v>1.8608477971661078E-3</v>
      </c>
      <c r="G115" s="78">
        <f t="shared" si="142"/>
        <v>1.3069020159744131E-4</v>
      </c>
      <c r="H115" s="77">
        <f t="shared" si="159"/>
        <v>6.4186126711636191E-2</v>
      </c>
      <c r="I115" s="77">
        <f t="shared" si="160"/>
        <v>5.5452506488058488E-2</v>
      </c>
      <c r="J115" s="78">
        <f t="shared" si="161"/>
        <v>4.0006971158921189E-3</v>
      </c>
      <c r="K115" s="78">
        <f t="shared" si="162"/>
        <v>2.8097510898123759E-4</v>
      </c>
      <c r="L115" s="77">
        <f t="shared" si="131"/>
        <v>0</v>
      </c>
      <c r="M115" s="77">
        <f t="shared" si="132"/>
        <v>0.79502685922618954</v>
      </c>
      <c r="N115" s="39" t="str">
        <f t="shared" si="147"/>
        <v>OK</v>
      </c>
      <c r="Q115" s="28">
        <f t="shared" si="148"/>
        <v>7.1140031787321164E-4</v>
      </c>
      <c r="R115" s="28">
        <f t="shared" si="149"/>
        <v>2.8660785263081825E-4</v>
      </c>
      <c r="S115" s="28">
        <f t="shared" si="93"/>
        <v>1.7938521817445214E-5</v>
      </c>
      <c r="T115" s="28">
        <f t="shared" si="94"/>
        <v>1.0143921191752118E-6</v>
      </c>
      <c r="U115" s="28">
        <f t="shared" si="95"/>
        <v>7.6944272637070226E-4</v>
      </c>
      <c r="V115" s="28">
        <f t="shared" si="96"/>
        <v>5.576222069267351E-4</v>
      </c>
      <c r="W115" s="28">
        <f t="shared" si="97"/>
        <v>3.4709949597674286E-5</v>
      </c>
      <c r="X115" s="28">
        <f t="shared" si="98"/>
        <v>1.9627871062713971E-6</v>
      </c>
      <c r="Y115" s="28">
        <f t="shared" si="99"/>
        <v>0</v>
      </c>
      <c r="Z115" s="28">
        <f t="shared" si="100"/>
        <v>4.9366760211498918E-3</v>
      </c>
      <c r="AA115" s="28">
        <f t="shared" si="133"/>
        <v>7.3173747755919255E-3</v>
      </c>
      <c r="AC115" s="30">
        <f t="shared" si="143"/>
        <v>2.9502023815878671</v>
      </c>
      <c r="AD115" s="30">
        <f t="shared" si="144"/>
        <v>1.5962388698507566</v>
      </c>
      <c r="AE115" s="30">
        <f t="shared" si="101"/>
        <v>0.19894515703761911</v>
      </c>
      <c r="AF115" s="30">
        <f t="shared" si="102"/>
        <v>1.3972224230093852E-2</v>
      </c>
      <c r="AG115" s="30">
        <f t="shared" si="150"/>
        <v>0.59334957655112341</v>
      </c>
      <c r="AH115" s="30">
        <f t="shared" si="151"/>
        <v>0.90028321405802314</v>
      </c>
      <c r="AI115" s="30">
        <f t="shared" si="105"/>
        <v>0.42771865447201862</v>
      </c>
      <c r="AJ115" s="30">
        <f t="shared" si="106"/>
        <v>3.0039338663303203E-2</v>
      </c>
      <c r="AK115" s="30">
        <f t="shared" si="152"/>
        <v>0</v>
      </c>
      <c r="AL115" s="30">
        <f t="shared" si="108"/>
        <v>14.707996895684506</v>
      </c>
      <c r="AM115" s="30">
        <f t="shared" si="134"/>
        <v>21.418746312135312</v>
      </c>
      <c r="AO115" s="26">
        <v>102</v>
      </c>
      <c r="AP115" s="28">
        <f t="shared" si="138"/>
        <v>5.2753696293404588E-2</v>
      </c>
      <c r="AQ115" s="28">
        <f t="shared" si="138"/>
        <v>2.5336298959951327E-2</v>
      </c>
      <c r="AR115" s="28">
        <f t="shared" si="138"/>
        <v>1.837986480334911E-3</v>
      </c>
      <c r="AS115" s="28">
        <f t="shared" si="138"/>
        <v>1.2908461617019566E-4</v>
      </c>
      <c r="AT115" s="28">
        <f t="shared" si="138"/>
        <v>6.3567139251134192E-2</v>
      </c>
      <c r="AU115" s="28">
        <f t="shared" si="135"/>
        <v>5.4917742857224054E-2</v>
      </c>
      <c r="AV115" s="28">
        <f t="shared" si="135"/>
        <v>3.9622900327026559E-3</v>
      </c>
      <c r="AW115" s="28">
        <f t="shared" si="135"/>
        <v>2.782777204831322E-4</v>
      </c>
      <c r="AX115" s="28">
        <f t="shared" si="135"/>
        <v>0</v>
      </c>
      <c r="AY115" s="28">
        <f t="shared" si="135"/>
        <v>0.79721748378859525</v>
      </c>
      <c r="AZ115" s="39" t="str">
        <f t="shared" si="153"/>
        <v>OK</v>
      </c>
      <c r="BC115" s="28">
        <f t="shared" si="154"/>
        <v>7.0266045850078934E-4</v>
      </c>
      <c r="BD115" s="28">
        <f t="shared" si="155"/>
        <v>2.8308675169215974E-4</v>
      </c>
      <c r="BE115" s="28">
        <f t="shared" si="111"/>
        <v>1.771813934910122E-5</v>
      </c>
      <c r="BF115" s="28">
        <f t="shared" si="112"/>
        <v>1.0019298749965904E-6</v>
      </c>
      <c r="BG115" s="28">
        <f t="shared" si="113"/>
        <v>7.6202250297355517E-4</v>
      </c>
      <c r="BH115" s="28">
        <f t="shared" si="114"/>
        <v>5.5224470291662749E-4</v>
      </c>
      <c r="BI115" s="28">
        <f t="shared" si="115"/>
        <v>3.4376730690298277E-5</v>
      </c>
      <c r="BJ115" s="28">
        <f t="shared" si="116"/>
        <v>1.9439441582825787E-6</v>
      </c>
      <c r="BK115" s="28">
        <f t="shared" si="117"/>
        <v>0</v>
      </c>
      <c r="BL115" s="28">
        <f t="shared" si="118"/>
        <v>4.9502785851677864E-3</v>
      </c>
      <c r="BM115" s="28">
        <f t="shared" si="136"/>
        <v>7.3053337453235969E-3</v>
      </c>
      <c r="BO115" s="30">
        <f t="shared" si="145"/>
        <v>2.9139578743990766</v>
      </c>
      <c r="BP115" s="30">
        <f t="shared" si="146"/>
        <v>1.5766283876837015</v>
      </c>
      <c r="BQ115" s="30">
        <f t="shared" si="119"/>
        <v>0.19650103007893091</v>
      </c>
      <c r="BR115" s="30">
        <f t="shared" si="120"/>
        <v>1.3800569436269689E-2</v>
      </c>
      <c r="BS115" s="30">
        <f t="shared" si="156"/>
        <v>0.58762753089428943</v>
      </c>
      <c r="BT115" s="30">
        <f t="shared" si="157"/>
        <v>0.89160121299405615</v>
      </c>
      <c r="BU115" s="30">
        <f t="shared" si="123"/>
        <v>0.42361251360003493</v>
      </c>
      <c r="BV115" s="30">
        <f t="shared" si="124"/>
        <v>2.9750958077226101E-2</v>
      </c>
      <c r="BW115" s="30">
        <f t="shared" si="158"/>
        <v>0</v>
      </c>
      <c r="BX115" s="30">
        <f t="shared" si="126"/>
        <v>14.748523450089012</v>
      </c>
      <c r="BY115" s="30">
        <f t="shared" si="137"/>
        <v>21.382003527252596</v>
      </c>
    </row>
    <row r="116" spans="3:77" ht="15" customHeight="1" x14ac:dyDescent="0.25">
      <c r="C116" s="26">
        <v>103</v>
      </c>
      <c r="D116" s="77">
        <f t="shared" si="139"/>
        <v>5.2097533161692924E-2</v>
      </c>
      <c r="E116" s="77">
        <f t="shared" si="140"/>
        <v>2.5021159994539664E-2</v>
      </c>
      <c r="F116" s="78">
        <f t="shared" si="141"/>
        <v>1.8151251635037139E-3</v>
      </c>
      <c r="G116" s="78">
        <f t="shared" si="142"/>
        <v>1.2747903074294999E-4</v>
      </c>
      <c r="H116" s="77">
        <f t="shared" si="159"/>
        <v>6.2948151790632206E-2</v>
      </c>
      <c r="I116" s="77">
        <f t="shared" si="160"/>
        <v>5.438297922638962E-2</v>
      </c>
      <c r="J116" s="78">
        <f t="shared" si="161"/>
        <v>3.923882949513193E-3</v>
      </c>
      <c r="K116" s="78">
        <f t="shared" si="162"/>
        <v>2.755803319850268E-4</v>
      </c>
      <c r="L116" s="77">
        <f t="shared" si="131"/>
        <v>0</v>
      </c>
      <c r="M116" s="77">
        <f t="shared" si="132"/>
        <v>0.79940810835100107</v>
      </c>
      <c r="N116" s="39" t="str">
        <f t="shared" si="147"/>
        <v>OK</v>
      </c>
      <c r="Q116" s="28">
        <f t="shared" si="148"/>
        <v>6.9392059912836703E-4</v>
      </c>
      <c r="R116" s="28">
        <f t="shared" si="149"/>
        <v>2.7956565075350128E-4</v>
      </c>
      <c r="S116" s="28">
        <f t="shared" si="93"/>
        <v>1.7497756880757225E-5</v>
      </c>
      <c r="T116" s="28">
        <f t="shared" si="94"/>
        <v>9.8946763081796903E-7</v>
      </c>
      <c r="U116" s="28">
        <f t="shared" si="95"/>
        <v>7.5460227957640808E-4</v>
      </c>
      <c r="V116" s="28">
        <f t="shared" si="96"/>
        <v>5.4686719890651987E-4</v>
      </c>
      <c r="W116" s="28">
        <f t="shared" si="97"/>
        <v>3.404351178292226E-5</v>
      </c>
      <c r="X116" s="28">
        <f t="shared" si="98"/>
        <v>1.9251012102937603E-6</v>
      </c>
      <c r="Y116" s="28">
        <f t="shared" si="99"/>
        <v>0</v>
      </c>
      <c r="Z116" s="28">
        <f t="shared" si="100"/>
        <v>4.9638811491856828E-3</v>
      </c>
      <c r="AA116" s="28">
        <f t="shared" si="133"/>
        <v>7.29329271505527E-3</v>
      </c>
      <c r="AC116" s="30">
        <f t="shared" si="143"/>
        <v>2.8777133672102866</v>
      </c>
      <c r="AD116" s="30">
        <f t="shared" si="144"/>
        <v>1.5570179055166464</v>
      </c>
      <c r="AE116" s="30">
        <f t="shared" si="101"/>
        <v>0.19405690312024271</v>
      </c>
      <c r="AF116" s="30">
        <f t="shared" si="102"/>
        <v>1.3628914642445523E-2</v>
      </c>
      <c r="AG116" s="30">
        <f t="shared" si="150"/>
        <v>0.58190548523745544</v>
      </c>
      <c r="AH116" s="30">
        <f t="shared" si="151"/>
        <v>0.88291921193008904</v>
      </c>
      <c r="AI116" s="30">
        <f t="shared" si="105"/>
        <v>0.41950637272805119</v>
      </c>
      <c r="AJ116" s="30">
        <f t="shared" si="106"/>
        <v>2.9462577491149E-2</v>
      </c>
      <c r="AK116" s="30">
        <f t="shared" si="152"/>
        <v>0</v>
      </c>
      <c r="AL116" s="30">
        <f t="shared" si="108"/>
        <v>14.78905000449352</v>
      </c>
      <c r="AM116" s="30">
        <f t="shared" si="134"/>
        <v>21.345260742369884</v>
      </c>
      <c r="AO116" s="26">
        <v>103</v>
      </c>
      <c r="AP116" s="28">
        <f t="shared" si="138"/>
        <v>5.1457492523470358E-2</v>
      </c>
      <c r="AQ116" s="28">
        <f t="shared" si="138"/>
        <v>2.4713764265028436E-2</v>
      </c>
      <c r="AR116" s="28">
        <f t="shared" si="138"/>
        <v>1.7928255689241192E-3</v>
      </c>
      <c r="AS116" s="28">
        <f t="shared" si="138"/>
        <v>1.2591289593300652E-4</v>
      </c>
      <c r="AT116" s="28">
        <f t="shared" si="138"/>
        <v>6.2338421383460685E-2</v>
      </c>
      <c r="AU116" s="28">
        <f t="shared" si="135"/>
        <v>5.3856213068469772E-2</v>
      </c>
      <c r="AV116" s="28">
        <f t="shared" si="135"/>
        <v>3.8860424617526827E-3</v>
      </c>
      <c r="AW116" s="28">
        <f t="shared" si="135"/>
        <v>2.7292273635496083E-4</v>
      </c>
      <c r="AX116" s="28">
        <f t="shared" si="135"/>
        <v>0</v>
      </c>
      <c r="AY116" s="28">
        <f t="shared" si="135"/>
        <v>0.80155640509660642</v>
      </c>
      <c r="AZ116" s="39" t="str">
        <f t="shared" si="153"/>
        <v>OK</v>
      </c>
      <c r="BC116" s="28">
        <f t="shared" si="154"/>
        <v>6.8539548563089183E-4</v>
      </c>
      <c r="BD116" s="28">
        <f t="shared" si="155"/>
        <v>2.7613106629864761E-4</v>
      </c>
      <c r="BE116" s="28">
        <f t="shared" si="111"/>
        <v>1.7282789399539556E-5</v>
      </c>
      <c r="BF116" s="28">
        <f t="shared" si="112"/>
        <v>9.7731159471614907E-7</v>
      </c>
      <c r="BG116" s="28">
        <f t="shared" si="113"/>
        <v>7.4729302676928829E-4</v>
      </c>
      <c r="BH116" s="28">
        <f t="shared" si="114"/>
        <v>5.4157011630166351E-4</v>
      </c>
      <c r="BI116" s="28">
        <f t="shared" si="115"/>
        <v>3.3715208643526553E-5</v>
      </c>
      <c r="BJ116" s="28">
        <f t="shared" si="116"/>
        <v>1.9065362404098086E-6</v>
      </c>
      <c r="BK116" s="28">
        <f t="shared" si="117"/>
        <v>0</v>
      </c>
      <c r="BL116" s="28">
        <f t="shared" si="118"/>
        <v>4.9772208809284145E-3</v>
      </c>
      <c r="BM116" s="28">
        <f t="shared" si="136"/>
        <v>7.2814924218070985E-3</v>
      </c>
      <c r="BO116" s="30">
        <f t="shared" si="145"/>
        <v>2.842359418790994</v>
      </c>
      <c r="BP116" s="30">
        <f t="shared" si="146"/>
        <v>1.5378892697926119</v>
      </c>
      <c r="BQ116" s="30">
        <f t="shared" si="119"/>
        <v>0.19167283046676245</v>
      </c>
      <c r="BR116" s="30">
        <f t="shared" si="120"/>
        <v>1.3461477554801501E-2</v>
      </c>
      <c r="BS116" s="30">
        <f t="shared" si="156"/>
        <v>0.57626901365955641</v>
      </c>
      <c r="BT116" s="30">
        <f t="shared" si="157"/>
        <v>0.87436705153656014</v>
      </c>
      <c r="BU116" s="30">
        <f t="shared" si="123"/>
        <v>0.41546080715769157</v>
      </c>
      <c r="BV116" s="30">
        <f t="shared" si="124"/>
        <v>2.9178451201631313E-2</v>
      </c>
      <c r="BW116" s="30">
        <f t="shared" si="158"/>
        <v>0</v>
      </c>
      <c r="BX116" s="30">
        <f t="shared" si="126"/>
        <v>14.828793494287218</v>
      </c>
      <c r="BY116" s="30">
        <f t="shared" si="137"/>
        <v>21.309451814447826</v>
      </c>
    </row>
    <row r="117" spans="3:77" ht="15" customHeight="1" x14ac:dyDescent="0.25">
      <c r="C117" s="26">
        <v>104</v>
      </c>
      <c r="D117" s="77">
        <f t="shared" si="139"/>
        <v>5.0817451885247798E-2</v>
      </c>
      <c r="E117" s="77">
        <f t="shared" si="140"/>
        <v>2.4406368535517205E-2</v>
      </c>
      <c r="F117" s="35">
        <f t="shared" si="141"/>
        <v>1.7705259743445243E-3</v>
      </c>
      <c r="G117" s="35">
        <f t="shared" si="142"/>
        <v>1.2434676112306305E-4</v>
      </c>
      <c r="H117" s="28">
        <f t="shared" si="159"/>
        <v>6.172869097628917E-2</v>
      </c>
      <c r="I117" s="28">
        <f t="shared" si="160"/>
        <v>5.3329446910549923E-2</v>
      </c>
      <c r="J117" s="35">
        <f t="shared" si="161"/>
        <v>3.8482019739921724E-3</v>
      </c>
      <c r="K117" s="35">
        <f t="shared" si="162"/>
        <v>2.7026514072489479E-4</v>
      </c>
      <c r="L117" s="28">
        <f t="shared" si="131"/>
        <v>0</v>
      </c>
      <c r="M117" s="28">
        <f t="shared" si="132"/>
        <v>0.80370470184221166</v>
      </c>
      <c r="N117" s="39" t="str">
        <f t="shared" si="147"/>
        <v>OK</v>
      </c>
      <c r="Q117" s="28">
        <f t="shared" si="148"/>
        <v>6.7687037213341695E-4</v>
      </c>
      <c r="R117" s="28">
        <f t="shared" si="149"/>
        <v>2.7269648184379382E-4</v>
      </c>
      <c r="S117" s="28">
        <f t="shared" si="93"/>
        <v>1.706782191832189E-5</v>
      </c>
      <c r="T117" s="28">
        <f t="shared" si="94"/>
        <v>9.6515555861432931E-7</v>
      </c>
      <c r="U117" s="28">
        <f t="shared" si="95"/>
        <v>7.399837739621686E-4</v>
      </c>
      <c r="V117" s="28">
        <f t="shared" si="96"/>
        <v>5.3627303369680704E-4</v>
      </c>
      <c r="W117" s="28">
        <f t="shared" si="97"/>
        <v>3.3386905504130853E-5</v>
      </c>
      <c r="X117" s="28">
        <f t="shared" si="98"/>
        <v>1.8879712705258566E-6</v>
      </c>
      <c r="Y117" s="28">
        <f t="shared" si="99"/>
        <v>0</v>
      </c>
      <c r="Z117" s="28">
        <f t="shared" si="100"/>
        <v>4.9905606126711462E-3</v>
      </c>
      <c r="AA117" s="28">
        <f t="shared" si="133"/>
        <v>7.2696921285589251E-3</v>
      </c>
      <c r="AC117" s="30">
        <f t="shared" si="143"/>
        <v>2.8070054703717013</v>
      </c>
      <c r="AD117" s="30">
        <f t="shared" si="144"/>
        <v>1.5187606340685773</v>
      </c>
      <c r="AE117" s="30">
        <f t="shared" si="101"/>
        <v>0.18928875781328217</v>
      </c>
      <c r="AF117" s="30">
        <f t="shared" si="102"/>
        <v>1.3294040467157479E-2</v>
      </c>
      <c r="AG117" s="30">
        <f t="shared" si="150"/>
        <v>0.57063254208165737</v>
      </c>
      <c r="AH117" s="30">
        <f t="shared" si="151"/>
        <v>0.86581489114303134</v>
      </c>
      <c r="AI117" s="30">
        <f t="shared" si="105"/>
        <v>0.41141524158733189</v>
      </c>
      <c r="AJ117" s="30">
        <f t="shared" si="106"/>
        <v>2.889432491211362E-2</v>
      </c>
      <c r="AK117" s="30">
        <f t="shared" si="152"/>
        <v>0</v>
      </c>
      <c r="AL117" s="30">
        <f t="shared" si="108"/>
        <v>14.868536984080915</v>
      </c>
      <c r="AM117" s="30">
        <f t="shared" si="134"/>
        <v>21.273642886525767</v>
      </c>
      <c r="AO117" s="26">
        <v>104</v>
      </c>
      <c r="AP117" s="29">
        <f t="shared" ref="AP117:AY117" si="163">D117</f>
        <v>5.0817451885247798E-2</v>
      </c>
      <c r="AQ117" s="29">
        <f t="shared" si="163"/>
        <v>2.4406368535517205E-2</v>
      </c>
      <c r="AR117" s="29">
        <f t="shared" si="163"/>
        <v>1.7705259743445243E-3</v>
      </c>
      <c r="AS117" s="29">
        <f t="shared" si="163"/>
        <v>1.2434676112306305E-4</v>
      </c>
      <c r="AT117" s="29">
        <f t="shared" si="163"/>
        <v>6.172869097628917E-2</v>
      </c>
      <c r="AU117" s="29">
        <f t="shared" si="163"/>
        <v>5.3329446910549923E-2</v>
      </c>
      <c r="AV117" s="29">
        <f t="shared" si="163"/>
        <v>3.8482019739921724E-3</v>
      </c>
      <c r="AW117" s="29">
        <f t="shared" si="163"/>
        <v>2.7026514072489479E-4</v>
      </c>
      <c r="AX117" s="29">
        <f t="shared" si="163"/>
        <v>0</v>
      </c>
      <c r="AY117" s="29">
        <f t="shared" si="163"/>
        <v>0.80370470184221166</v>
      </c>
      <c r="AZ117" s="39" t="str">
        <f t="shared" si="153"/>
        <v>OK</v>
      </c>
      <c r="BC117" s="28">
        <f t="shared" si="154"/>
        <v>6.7687037213341695E-4</v>
      </c>
      <c r="BD117" s="28">
        <f t="shared" si="155"/>
        <v>2.7269648184379382E-4</v>
      </c>
      <c r="BE117" s="28">
        <f t="shared" si="111"/>
        <v>1.706782191832189E-5</v>
      </c>
      <c r="BF117" s="28">
        <f t="shared" si="112"/>
        <v>9.6515555861432931E-7</v>
      </c>
      <c r="BG117" s="28">
        <f t="shared" si="113"/>
        <v>7.399837739621686E-4</v>
      </c>
      <c r="BH117" s="28">
        <f t="shared" si="114"/>
        <v>5.3627303369680704E-4</v>
      </c>
      <c r="BI117" s="28">
        <f t="shared" si="115"/>
        <v>3.3386905504130853E-5</v>
      </c>
      <c r="BJ117" s="28">
        <f t="shared" si="116"/>
        <v>1.8879712705258566E-6</v>
      </c>
      <c r="BK117" s="28">
        <f t="shared" si="117"/>
        <v>0</v>
      </c>
      <c r="BL117" s="28">
        <f t="shared" si="118"/>
        <v>4.9905606126711462E-3</v>
      </c>
      <c r="BM117" s="28">
        <f t="shared" si="136"/>
        <v>7.2696921285589251E-3</v>
      </c>
      <c r="BO117" s="30">
        <f t="shared" si="145"/>
        <v>2.8070054703717013</v>
      </c>
      <c r="BP117" s="30">
        <f t="shared" si="146"/>
        <v>1.5187606340685773</v>
      </c>
      <c r="BQ117" s="30">
        <f t="shared" si="119"/>
        <v>0.18928875781328217</v>
      </c>
      <c r="BR117" s="30">
        <f t="shared" si="120"/>
        <v>1.3294040467157479E-2</v>
      </c>
      <c r="BS117" s="30">
        <f t="shared" si="156"/>
        <v>0.57063254208165737</v>
      </c>
      <c r="BT117" s="30">
        <f t="shared" si="157"/>
        <v>0.86581489114303134</v>
      </c>
      <c r="BU117" s="30">
        <f t="shared" si="123"/>
        <v>0.41141524158733189</v>
      </c>
      <c r="BV117" s="30">
        <f t="shared" si="124"/>
        <v>2.889432491211362E-2</v>
      </c>
      <c r="BW117" s="30">
        <f t="shared" si="158"/>
        <v>0</v>
      </c>
      <c r="BX117" s="30">
        <f t="shared" si="126"/>
        <v>14.868536984080915</v>
      </c>
      <c r="BY117" s="30">
        <f t="shared" si="137"/>
        <v>21.273642886525767</v>
      </c>
    </row>
  </sheetData>
  <mergeCells count="17">
    <mergeCell ref="D11:G11"/>
    <mergeCell ref="H11:K11"/>
    <mergeCell ref="Q11:T11"/>
    <mergeCell ref="U11:X11"/>
    <mergeCell ref="AC11:AF11"/>
    <mergeCell ref="AO9:BY9"/>
    <mergeCell ref="Q10:AA10"/>
    <mergeCell ref="AC10:AL10"/>
    <mergeCell ref="BC10:BM10"/>
    <mergeCell ref="BO10:BY10"/>
    <mergeCell ref="BS11:BV11"/>
    <mergeCell ref="AG11:AJ11"/>
    <mergeCell ref="AP11:AS11"/>
    <mergeCell ref="AT11:AW11"/>
    <mergeCell ref="BC11:BF11"/>
    <mergeCell ref="BG11:BJ11"/>
    <mergeCell ref="BO11:BR11"/>
  </mergeCell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45"/>
  <sheetViews>
    <sheetView zoomScale="90" zoomScaleNormal="90" workbookViewId="0">
      <pane ySplit="3" topLeftCell="A4" activePane="bottomLeft" state="frozen"/>
      <selection pane="bottomLeft" activeCell="F39" sqref="F39"/>
    </sheetView>
  </sheetViews>
  <sheetFormatPr defaultRowHeight="15" customHeight="1" x14ac:dyDescent="0.25"/>
  <cols>
    <col min="1" max="1" width="9.140625" style="1"/>
    <col min="2" max="2" width="25.140625" style="1" bestFit="1" customWidth="1"/>
    <col min="3" max="3" width="23.85546875" style="1" customWidth="1"/>
    <col min="4" max="4" width="24.42578125" style="1" customWidth="1"/>
    <col min="5" max="5" width="42.140625" style="1" bestFit="1" customWidth="1"/>
    <col min="6" max="6" width="18.28515625" style="1" customWidth="1"/>
    <col min="7" max="7" width="30.85546875" style="1" customWidth="1"/>
    <col min="8" max="8" width="35.42578125" style="1" customWidth="1"/>
    <col min="9" max="14" width="9.140625" style="1"/>
    <col min="15" max="15" width="31.7109375" style="1" bestFit="1" customWidth="1"/>
    <col min="16" max="16" width="28.42578125" style="1" bestFit="1" customWidth="1"/>
    <col min="17" max="17" width="14" style="1" customWidth="1"/>
    <col min="18" max="16384" width="9.140625" style="1"/>
  </cols>
  <sheetData>
    <row r="1" spans="2:17" ht="54.75" customHeight="1" x14ac:dyDescent="0.25"/>
    <row r="3" spans="2:17" ht="10.5" customHeight="1" x14ac:dyDescent="0.25"/>
    <row r="8" spans="2:17" ht="15" customHeight="1" x14ac:dyDescent="0.25">
      <c r="B8" s="227" t="s">
        <v>30</v>
      </c>
      <c r="C8" s="228"/>
      <c r="D8" s="228"/>
      <c r="E8" s="229"/>
      <c r="H8" s="227" t="s">
        <v>239</v>
      </c>
      <c r="I8" s="228"/>
      <c r="J8" s="228"/>
      <c r="K8" s="229"/>
    </row>
    <row r="10" spans="2:17" ht="15" customHeight="1" x14ac:dyDescent="0.25">
      <c r="C10" s="33" t="str">
        <f>Tx1_name</f>
        <v>Morphine</v>
      </c>
      <c r="D10" s="33" t="str">
        <f>Tx2_name</f>
        <v>Novel therapy</v>
      </c>
      <c r="E10" s="33" t="str">
        <f>"Incremental, "&amp;Tx2_name&amp;" versus "&amp;Tx1_name</f>
        <v>Incremental, Novel therapy versus Morphine</v>
      </c>
    </row>
    <row r="11" spans="2:17" ht="15" customHeight="1" x14ac:dyDescent="0.25">
      <c r="B11" s="33" t="s">
        <v>18</v>
      </c>
      <c r="C11" s="31">
        <f>TOTAL_Tx1_Costs</f>
        <v>845.31302261367546</v>
      </c>
      <c r="D11" s="31">
        <f>TOTAL_Tx2_Costs</f>
        <v>2126.7532119409088</v>
      </c>
      <c r="E11" s="85">
        <f>D11-C11</f>
        <v>1281.4401893272334</v>
      </c>
      <c r="O11" s="158" t="s">
        <v>240</v>
      </c>
      <c r="P11" s="158" t="s">
        <v>238</v>
      </c>
      <c r="Q11" s="158" t="s">
        <v>33</v>
      </c>
    </row>
    <row r="12" spans="2:17" ht="15" customHeight="1" x14ac:dyDescent="0.25">
      <c r="B12" s="33" t="s">
        <v>26</v>
      </c>
      <c r="C12" s="27">
        <f>TOTAL_Tx1_QALYs</f>
        <v>0.50549789932183731</v>
      </c>
      <c r="D12" s="27">
        <f>TOTAL_Tx2_QALYs</f>
        <v>0.57249549360117069</v>
      </c>
      <c r="E12" s="27">
        <f>D12-C12</f>
        <v>6.6997594279333383E-2</v>
      </c>
      <c r="O12" s="159">
        <v>0</v>
      </c>
      <c r="P12" s="160">
        <f t="shared" ref="P12:P31" si="0">O12*p_c_cycle_tx_tx1</f>
        <v>0</v>
      </c>
      <c r="Q12" s="161">
        <v>-4912.57</v>
      </c>
    </row>
    <row r="13" spans="2:17" ht="15" customHeight="1" x14ac:dyDescent="0.25">
      <c r="B13" s="33" t="s">
        <v>33</v>
      </c>
      <c r="C13" s="230">
        <f>IF(AND(E11&lt;0,E12&gt;0,),"Dominates "&amp;Tx1_name,IF(AND(E11&gt;0,E12&lt;0),"Dominated by "&amp;Tx1_name,E11/E12))</f>
        <v>19126.659742206844</v>
      </c>
      <c r="D13" s="230"/>
      <c r="E13" s="230"/>
      <c r="O13" s="159">
        <v>1</v>
      </c>
      <c r="P13" s="160">
        <f t="shared" si="0"/>
        <v>2.632729166666667</v>
      </c>
      <c r="Q13" s="161">
        <v>-906.03</v>
      </c>
    </row>
    <row r="14" spans="2:17" ht="15" customHeight="1" x14ac:dyDescent="0.25">
      <c r="O14" s="159">
        <f>O13+1</f>
        <v>2</v>
      </c>
      <c r="P14" s="160">
        <f t="shared" si="0"/>
        <v>5.265458333333334</v>
      </c>
      <c r="Q14" s="161">
        <v>3100.51</v>
      </c>
    </row>
    <row r="15" spans="2:17" ht="15" customHeight="1" x14ac:dyDescent="0.25">
      <c r="O15" s="159">
        <f t="shared" ref="O15:O31" si="1">O14+1</f>
        <v>3</v>
      </c>
      <c r="P15" s="160">
        <f t="shared" si="0"/>
        <v>7.8981875000000006</v>
      </c>
      <c r="Q15" s="161">
        <v>7107.05</v>
      </c>
    </row>
    <row r="16" spans="2:17" ht="15" customHeight="1" x14ac:dyDescent="0.25">
      <c r="B16" s="227" t="s">
        <v>168</v>
      </c>
      <c r="C16" s="228"/>
      <c r="D16" s="228"/>
      <c r="E16" s="229"/>
      <c r="O16" s="159">
        <f t="shared" si="1"/>
        <v>4</v>
      </c>
      <c r="P16" s="160">
        <f t="shared" si="0"/>
        <v>10.530916666666668</v>
      </c>
      <c r="Q16" s="161">
        <v>11113.58</v>
      </c>
    </row>
    <row r="17" spans="1:17" ht="15" customHeight="1" x14ac:dyDescent="0.25">
      <c r="O17" s="159">
        <f t="shared" si="1"/>
        <v>5</v>
      </c>
      <c r="P17" s="160">
        <f t="shared" si="0"/>
        <v>13.163645833333335</v>
      </c>
      <c r="Q17" s="161">
        <v>15120.12</v>
      </c>
    </row>
    <row r="18" spans="1:17" ht="15" customHeight="1" x14ac:dyDescent="0.25">
      <c r="C18" s="33" t="str">
        <f>Tx1_name</f>
        <v>Morphine</v>
      </c>
      <c r="D18" s="33" t="str">
        <f>Tx2_name</f>
        <v>Novel therapy</v>
      </c>
      <c r="E18" s="33" t="str">
        <f>"Incremental, "&amp;Tx2_name&amp;" versus "&amp;Tx1_name</f>
        <v>Incremental, Novel therapy versus Morphine</v>
      </c>
      <c r="O18" s="159">
        <f t="shared" si="1"/>
        <v>6</v>
      </c>
      <c r="P18" s="160">
        <f t="shared" si="0"/>
        <v>15.796375000000001</v>
      </c>
      <c r="Q18" s="161">
        <v>19126.66</v>
      </c>
    </row>
    <row r="19" spans="1:17" ht="15" customHeight="1" x14ac:dyDescent="0.25">
      <c r="A19" s="231" t="s">
        <v>169</v>
      </c>
      <c r="B19" s="33" t="str">
        <f t="array" ref="B19:B29">TRANSPOSE(NameArray_Costs)</f>
        <v>No AEs</v>
      </c>
      <c r="C19" s="85">
        <f t="array" ref="C19:C29">TRANSPOSE('Calculations Tx1'!BO7:BY7)</f>
        <v>39.001584946330468</v>
      </c>
      <c r="D19" s="85">
        <f t="array" ref="D19:D29">TRANSPOSE('Calculations Tx2'!BO7:BY7)</f>
        <v>1097.575680074963</v>
      </c>
      <c r="E19" s="85">
        <f>D19-C19</f>
        <v>1058.5740951286325</v>
      </c>
      <c r="O19" s="159">
        <f t="shared" si="1"/>
        <v>7</v>
      </c>
      <c r="P19" s="160">
        <f t="shared" si="0"/>
        <v>18.429104166666669</v>
      </c>
      <c r="Q19" s="161">
        <v>23133.200000000001</v>
      </c>
    </row>
    <row r="20" spans="1:17" ht="15" customHeight="1" x14ac:dyDescent="0.25">
      <c r="A20" s="232"/>
      <c r="B20" s="33" t="str">
        <v>Tolerable AEs</v>
      </c>
      <c r="C20" s="85">
        <v>68.678991945576314</v>
      </c>
      <c r="D20" s="85">
        <v>578.91188110849464</v>
      </c>
      <c r="E20" s="85">
        <f t="shared" ref="E20:E29" si="2">D20-C20</f>
        <v>510.23288916291835</v>
      </c>
      <c r="O20" s="159">
        <f t="shared" si="1"/>
        <v>8</v>
      </c>
      <c r="P20" s="160">
        <f t="shared" si="0"/>
        <v>21.061833333333336</v>
      </c>
      <c r="Q20" s="161">
        <v>27139.74</v>
      </c>
    </row>
    <row r="21" spans="1:17" ht="15" customHeight="1" x14ac:dyDescent="0.25">
      <c r="A21" s="232"/>
      <c r="B21" s="33" t="str">
        <v>Withdrawn - AEs</v>
      </c>
      <c r="C21" s="85">
        <v>84.7637677019639</v>
      </c>
      <c r="D21" s="85">
        <v>72.151929935675099</v>
      </c>
      <c r="E21" s="85">
        <f t="shared" si="2"/>
        <v>-12.611837766288801</v>
      </c>
      <c r="O21" s="159">
        <f t="shared" si="1"/>
        <v>9</v>
      </c>
      <c r="P21" s="160">
        <f t="shared" si="0"/>
        <v>23.694562500000004</v>
      </c>
      <c r="Q21" s="161">
        <v>31146.27</v>
      </c>
    </row>
    <row r="22" spans="1:17" ht="15" customHeight="1" x14ac:dyDescent="0.25">
      <c r="A22" s="233"/>
      <c r="B22" s="33" t="str">
        <v>Withdrawn - Other</v>
      </c>
      <c r="C22" s="85">
        <v>19.376062366063312</v>
      </c>
      <c r="D22" s="85">
        <v>5.0673409632416675</v>
      </c>
      <c r="E22" s="85">
        <f t="shared" si="2"/>
        <v>-14.308721402821645</v>
      </c>
      <c r="O22" s="159">
        <f t="shared" si="1"/>
        <v>10</v>
      </c>
      <c r="P22" s="160">
        <f t="shared" si="0"/>
        <v>26.327291666666671</v>
      </c>
      <c r="Q22" s="161">
        <v>35152.81</v>
      </c>
    </row>
    <row r="23" spans="1:17" ht="15" customHeight="1" x14ac:dyDescent="0.25">
      <c r="A23" s="231" t="s">
        <v>170</v>
      </c>
      <c r="B23" s="33" t="str">
        <v>No AEs</v>
      </c>
      <c r="C23" s="85">
        <v>94.153136655215931</v>
      </c>
      <c r="D23" s="85">
        <v>59.705781603806713</v>
      </c>
      <c r="E23" s="85">
        <f t="shared" si="2"/>
        <v>-34.447355051409218</v>
      </c>
      <c r="O23" s="159">
        <f t="shared" si="1"/>
        <v>11</v>
      </c>
      <c r="P23" s="160">
        <f t="shared" si="0"/>
        <v>28.960020833333338</v>
      </c>
      <c r="Q23" s="161">
        <v>39159.35</v>
      </c>
    </row>
    <row r="24" spans="1:17" ht="15" customHeight="1" x14ac:dyDescent="0.25">
      <c r="A24" s="232"/>
      <c r="B24" s="33" t="str">
        <v>Tolerable AEs</v>
      </c>
      <c r="C24" s="85">
        <v>142.85758654164752</v>
      </c>
      <c r="D24" s="85">
        <v>90.590968771830177</v>
      </c>
      <c r="E24" s="85">
        <f t="shared" si="2"/>
        <v>-52.266617769817344</v>
      </c>
      <c r="O24" s="159">
        <f t="shared" si="1"/>
        <v>12</v>
      </c>
      <c r="P24" s="160">
        <f t="shared" si="0"/>
        <v>31.592750000000002</v>
      </c>
      <c r="Q24" s="161">
        <v>43165.89</v>
      </c>
    </row>
    <row r="25" spans="1:17" ht="15" customHeight="1" x14ac:dyDescent="0.25">
      <c r="A25" s="232"/>
      <c r="B25" s="33" t="str">
        <v>Withdrawn - AEs</v>
      </c>
      <c r="C25" s="85">
        <v>65.632938287535197</v>
      </c>
      <c r="D25" s="85">
        <v>41.279074713654168</v>
      </c>
      <c r="E25" s="85">
        <f t="shared" si="2"/>
        <v>-24.353863573881029</v>
      </c>
      <c r="O25" s="159">
        <f t="shared" si="1"/>
        <v>13</v>
      </c>
      <c r="P25" s="160">
        <f t="shared" si="0"/>
        <v>34.225479166666673</v>
      </c>
      <c r="Q25" s="161">
        <v>47172.43</v>
      </c>
    </row>
    <row r="26" spans="1:17" ht="15" customHeight="1" x14ac:dyDescent="0.25">
      <c r="A26" s="233"/>
      <c r="B26" s="33" t="str">
        <v>Withdrawn - Other</v>
      </c>
      <c r="C26" s="85">
        <v>4.6095021577225346</v>
      </c>
      <c r="D26" s="85">
        <v>2.8990928781488861</v>
      </c>
      <c r="E26" s="85">
        <f t="shared" si="2"/>
        <v>-1.7104092795736485</v>
      </c>
      <c r="O26" s="159">
        <f t="shared" si="1"/>
        <v>14</v>
      </c>
      <c r="P26" s="160">
        <f t="shared" si="0"/>
        <v>36.858208333333337</v>
      </c>
      <c r="Q26" s="161">
        <v>51178.97</v>
      </c>
    </row>
    <row r="27" spans="1:17" ht="15" customHeight="1" x14ac:dyDescent="0.25">
      <c r="B27" s="33" t="str">
        <v xml:space="preserve">Subsequent treatment </v>
      </c>
      <c r="C27" s="85">
        <v>0</v>
      </c>
      <c r="D27" s="85">
        <v>0</v>
      </c>
      <c r="E27" s="85">
        <f t="shared" si="2"/>
        <v>0</v>
      </c>
      <c r="O27" s="159">
        <f t="shared" si="1"/>
        <v>15</v>
      </c>
      <c r="P27" s="160">
        <f t="shared" si="0"/>
        <v>39.490937500000008</v>
      </c>
      <c r="Q27" s="161">
        <v>55185.5</v>
      </c>
    </row>
    <row r="28" spans="1:17" ht="15" customHeight="1" x14ac:dyDescent="0.25">
      <c r="B28" s="33" t="str">
        <v>Treatment Discontinuation</v>
      </c>
      <c r="C28" s="85">
        <v>326.2394520116203</v>
      </c>
      <c r="D28" s="85">
        <v>178.57146189109395</v>
      </c>
      <c r="E28" s="85">
        <f t="shared" si="2"/>
        <v>-147.66799012052635</v>
      </c>
      <c r="O28" s="159">
        <f t="shared" si="1"/>
        <v>16</v>
      </c>
      <c r="P28" s="160">
        <f t="shared" si="0"/>
        <v>42.123666666666672</v>
      </c>
      <c r="Q28" s="161">
        <v>59192.04</v>
      </c>
    </row>
    <row r="29" spans="1:17" ht="15" customHeight="1" x14ac:dyDescent="0.25">
      <c r="B29" s="33" t="str">
        <v>Total</v>
      </c>
      <c r="C29" s="85">
        <v>845.31302261367546</v>
      </c>
      <c r="D29" s="85">
        <v>2126.7532119409088</v>
      </c>
      <c r="E29" s="85">
        <f t="shared" si="2"/>
        <v>1281.4401893272334</v>
      </c>
      <c r="O29" s="159">
        <f t="shared" si="1"/>
        <v>17</v>
      </c>
      <c r="P29" s="160">
        <f t="shared" si="0"/>
        <v>44.756395833333336</v>
      </c>
      <c r="Q29" s="161">
        <v>63198.58</v>
      </c>
    </row>
    <row r="30" spans="1:17" ht="15" customHeight="1" x14ac:dyDescent="0.25">
      <c r="O30" s="159">
        <f t="shared" si="1"/>
        <v>18</v>
      </c>
      <c r="P30" s="160">
        <f t="shared" si="0"/>
        <v>47.389125000000007</v>
      </c>
      <c r="Q30" s="161">
        <v>67205.119999999995</v>
      </c>
    </row>
    <row r="31" spans="1:17" ht="15" customHeight="1" x14ac:dyDescent="0.25">
      <c r="O31" s="159">
        <f t="shared" si="1"/>
        <v>19</v>
      </c>
      <c r="P31" s="160">
        <f t="shared" si="0"/>
        <v>50.021854166666671</v>
      </c>
      <c r="Q31" s="161">
        <v>71211.66</v>
      </c>
    </row>
    <row r="32" spans="1:17" ht="15" customHeight="1" x14ac:dyDescent="0.25">
      <c r="B32" s="227" t="s">
        <v>171</v>
      </c>
      <c r="C32" s="228"/>
      <c r="D32" s="228"/>
      <c r="E32" s="229"/>
    </row>
    <row r="34" spans="1:5" ht="15" customHeight="1" x14ac:dyDescent="0.25">
      <c r="C34" s="33" t="str">
        <f>Tx1_name</f>
        <v>Morphine</v>
      </c>
      <c r="D34" s="33" t="str">
        <f>Tx2_name</f>
        <v>Novel therapy</v>
      </c>
      <c r="E34" s="33" t="str">
        <f>"Incremental, "&amp;Tx2_name&amp;" versus "&amp;Tx1_name</f>
        <v>Incremental, Novel therapy versus Morphine</v>
      </c>
    </row>
    <row r="35" spans="1:5" ht="15" customHeight="1" x14ac:dyDescent="0.25">
      <c r="A35" s="231" t="s">
        <v>169</v>
      </c>
      <c r="B35" s="33" t="str">
        <f t="array" ref="B35:B45">TRANSPOSE(NameArray_Costs)</f>
        <v>No AEs</v>
      </c>
      <c r="C35" s="157">
        <f t="array" ref="C35:C45">TRANSPOSE('Calculations Tx1'!BC7:BM7)</f>
        <v>0.10616937140481522</v>
      </c>
      <c r="D35" s="157">
        <f t="array" ref="D35:D45">TRANSPOSE('Calculations Tx2'!BC7:BM7)</f>
        <v>0.26466512689715266</v>
      </c>
      <c r="E35" s="157">
        <f>D35-C35</f>
        <v>0.15849575549233744</v>
      </c>
    </row>
    <row r="36" spans="1:5" ht="15" customHeight="1" x14ac:dyDescent="0.25">
      <c r="A36" s="232"/>
      <c r="B36" s="33" t="str">
        <v>Tolerable AEs</v>
      </c>
      <c r="C36" s="157">
        <v>6.4570942358084651E-2</v>
      </c>
      <c r="D36" s="157">
        <v>0.10394477558517685</v>
      </c>
      <c r="E36" s="157">
        <f t="shared" ref="E36:E45" si="3">D36-C36</f>
        <v>3.9373833227092203E-2</v>
      </c>
    </row>
    <row r="37" spans="1:5" ht="15" customHeight="1" x14ac:dyDescent="0.25">
      <c r="A37" s="232"/>
      <c r="B37" s="33" t="str">
        <v>Withdrawn - AEs</v>
      </c>
      <c r="C37" s="157">
        <v>7.642994274864476E-3</v>
      </c>
      <c r="D37" s="157">
        <v>6.5058078748664594E-3</v>
      </c>
      <c r="E37" s="157">
        <f t="shared" si="3"/>
        <v>-1.1371863999980166E-3</v>
      </c>
    </row>
    <row r="38" spans="1:5" ht="15" customHeight="1" x14ac:dyDescent="0.25">
      <c r="A38" s="233"/>
      <c r="B38" s="33" t="str">
        <v>Withdrawn - Other</v>
      </c>
      <c r="C38" s="157">
        <v>1.4067141094435485E-3</v>
      </c>
      <c r="D38" s="157">
        <v>3.6789208744694951E-4</v>
      </c>
      <c r="E38" s="157">
        <f t="shared" si="3"/>
        <v>-1.038822021996599E-3</v>
      </c>
    </row>
    <row r="39" spans="1:5" ht="15" customHeight="1" x14ac:dyDescent="0.25">
      <c r="A39" s="231" t="s">
        <v>170</v>
      </c>
      <c r="B39" s="33" t="str">
        <v>No AEs</v>
      </c>
      <c r="C39" s="157">
        <v>0.12209572405096451</v>
      </c>
      <c r="D39" s="157">
        <v>7.7425149006352265E-2</v>
      </c>
      <c r="E39" s="157">
        <f t="shared" si="3"/>
        <v>-4.4670575044612248E-2</v>
      </c>
    </row>
    <row r="40" spans="1:5" ht="15" customHeight="1" x14ac:dyDescent="0.25">
      <c r="A40" s="232"/>
      <c r="B40" s="33" t="str">
        <v>Tolerable AEs</v>
      </c>
      <c r="C40" s="157">
        <v>8.8483892001618936E-2</v>
      </c>
      <c r="D40" s="157">
        <v>5.6110716211713318E-2</v>
      </c>
      <c r="E40" s="157">
        <f t="shared" si="3"/>
        <v>-3.2373175789905617E-2</v>
      </c>
    </row>
    <row r="41" spans="1:5" ht="15" customHeight="1" x14ac:dyDescent="0.25">
      <c r="A41" s="232"/>
      <c r="B41" s="33" t="str">
        <v>Withdrawn - AEs</v>
      </c>
      <c r="C41" s="157">
        <v>5.3262020631757324E-3</v>
      </c>
      <c r="D41" s="157">
        <v>3.3498529647209984E-3</v>
      </c>
      <c r="E41" s="157">
        <f t="shared" si="3"/>
        <v>-1.976349098454734E-3</v>
      </c>
    </row>
    <row r="42" spans="1:5" ht="15" customHeight="1" x14ac:dyDescent="0.25">
      <c r="A42" s="233"/>
      <c r="B42" s="33" t="str">
        <v>Withdrawn - Other</v>
      </c>
      <c r="C42" s="157">
        <v>3.0118743634528116E-4</v>
      </c>
      <c r="D42" s="157">
        <v>1.8942834211144866E-4</v>
      </c>
      <c r="E42" s="157">
        <f t="shared" si="3"/>
        <v>-1.117590942338325E-4</v>
      </c>
    </row>
    <row r="43" spans="1:5" ht="15" customHeight="1" x14ac:dyDescent="0.25">
      <c r="B43" s="33" t="str">
        <v xml:space="preserve">Subsequent treatment </v>
      </c>
      <c r="C43" s="157">
        <v>0</v>
      </c>
      <c r="D43" s="157">
        <v>0</v>
      </c>
      <c r="E43" s="157">
        <f t="shared" si="3"/>
        <v>0</v>
      </c>
    </row>
    <row r="44" spans="1:5" ht="15" customHeight="1" x14ac:dyDescent="0.25">
      <c r="B44" s="33" t="str">
        <v>Treatment Discontinuation</v>
      </c>
      <c r="C44" s="157">
        <v>0.1095008716225251</v>
      </c>
      <c r="D44" s="157">
        <v>5.9936744631629756E-2</v>
      </c>
      <c r="E44" s="157">
        <f t="shared" si="3"/>
        <v>-4.9564126990895345E-2</v>
      </c>
    </row>
    <row r="45" spans="1:5" ht="15" customHeight="1" x14ac:dyDescent="0.25">
      <c r="B45" s="33" t="str">
        <v>Total</v>
      </c>
      <c r="C45" s="157">
        <v>0.50549789932183731</v>
      </c>
      <c r="D45" s="157">
        <v>0.57249549360117069</v>
      </c>
      <c r="E45" s="157">
        <f t="shared" si="3"/>
        <v>6.6997594279333383E-2</v>
      </c>
    </row>
  </sheetData>
  <mergeCells count="9">
    <mergeCell ref="H8:K8"/>
    <mergeCell ref="C13:E13"/>
    <mergeCell ref="B8:E8"/>
    <mergeCell ref="B16:E16"/>
    <mergeCell ref="A39:A42"/>
    <mergeCell ref="A19:A22"/>
    <mergeCell ref="A23:A26"/>
    <mergeCell ref="B32:E32"/>
    <mergeCell ref="A35:A38"/>
  </mergeCell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B1:U37"/>
  <sheetViews>
    <sheetView zoomScale="90" zoomScaleNormal="90" workbookViewId="0">
      <pane ySplit="3" topLeftCell="A4" activePane="bottomLeft" state="frozen"/>
      <selection pane="bottomLeft" activeCell="F23" sqref="F23"/>
    </sheetView>
  </sheetViews>
  <sheetFormatPr defaultRowHeight="15" customHeight="1" x14ac:dyDescent="0.25"/>
  <cols>
    <col min="1" max="1" width="9.140625" style="1"/>
    <col min="2" max="2" width="25.140625" style="1" bestFit="1" customWidth="1"/>
    <col min="3" max="3" width="32.140625" style="1" bestFit="1" customWidth="1"/>
    <col min="4" max="4" width="34" style="1" bestFit="1" customWidth="1"/>
    <col min="5" max="5" width="61.5703125" style="1" bestFit="1" customWidth="1"/>
    <col min="6" max="6" width="18.28515625" style="1" customWidth="1"/>
    <col min="7" max="7" width="11.42578125" style="1" bestFit="1" customWidth="1"/>
    <col min="8" max="16384" width="9.140625" style="1"/>
  </cols>
  <sheetData>
    <row r="1" spans="2:21" ht="54.75" customHeight="1" x14ac:dyDescent="0.25"/>
    <row r="3" spans="2:21" ht="10.5" customHeight="1" x14ac:dyDescent="0.25"/>
    <row r="9" spans="2:21" ht="15" customHeight="1" x14ac:dyDescent="0.25">
      <c r="B9" s="254" t="s">
        <v>328</v>
      </c>
      <c r="C9" s="254" t="str">
        <f>Tx1_name</f>
        <v>Morphine</v>
      </c>
      <c r="D9" s="254" t="str">
        <f>Tx2_name</f>
        <v>Novel therapy</v>
      </c>
      <c r="E9" s="254" t="str">
        <f>"Incremental, "&amp;Tx2_name&amp;" versus "&amp;Tx1_name</f>
        <v>Incremental, Novel therapy versus Morphine</v>
      </c>
      <c r="N9" s="234" t="s">
        <v>270</v>
      </c>
      <c r="O9" s="235"/>
      <c r="P9" s="235"/>
      <c r="Q9" s="235"/>
      <c r="R9" s="235"/>
      <c r="S9" s="235"/>
      <c r="T9" s="235"/>
      <c r="U9" s="236"/>
    </row>
    <row r="10" spans="2:21" ht="15" customHeight="1" x14ac:dyDescent="0.25">
      <c r="B10" s="255" t="s">
        <v>225</v>
      </c>
      <c r="C10" s="256"/>
      <c r="D10" s="256"/>
      <c r="E10" s="257"/>
      <c r="N10" s="237"/>
      <c r="O10" s="238"/>
      <c r="P10" s="238"/>
      <c r="Q10" s="238"/>
      <c r="R10" s="238"/>
      <c r="S10" s="238"/>
      <c r="T10" s="238"/>
      <c r="U10" s="239"/>
    </row>
    <row r="11" spans="2:21" ht="15" customHeight="1" x14ac:dyDescent="0.25">
      <c r="B11" s="254" t="s">
        <v>18</v>
      </c>
      <c r="C11" s="214">
        <f>TOTAL_Tx1_Costs</f>
        <v>845.31302261367546</v>
      </c>
      <c r="D11" s="214">
        <f>TOTAL_Tx2_Costs</f>
        <v>2126.7532119409088</v>
      </c>
      <c r="E11" s="85">
        <f>D11-C11</f>
        <v>1281.4401893272334</v>
      </c>
      <c r="N11" s="237"/>
      <c r="O11" s="238"/>
      <c r="P11" s="238"/>
      <c r="Q11" s="238"/>
      <c r="R11" s="238"/>
      <c r="S11" s="238"/>
      <c r="T11" s="238"/>
      <c r="U11" s="239"/>
    </row>
    <row r="12" spans="2:21" ht="15" customHeight="1" x14ac:dyDescent="0.25">
      <c r="B12" s="254" t="s">
        <v>26</v>
      </c>
      <c r="C12" s="156">
        <f>TOTAL_Tx1_QALYs</f>
        <v>0.50549789932183731</v>
      </c>
      <c r="D12" s="156">
        <f>TOTAL_Tx2_QALYs</f>
        <v>0.57249549360117069</v>
      </c>
      <c r="E12" s="156">
        <f>D12-C12</f>
        <v>6.6997594279333383E-2</v>
      </c>
      <c r="N12" s="240"/>
      <c r="O12" s="241"/>
      <c r="P12" s="241"/>
      <c r="Q12" s="241"/>
      <c r="R12" s="241"/>
      <c r="S12" s="241"/>
      <c r="T12" s="241"/>
      <c r="U12" s="242"/>
    </row>
    <row r="13" spans="2:21" ht="15" customHeight="1" x14ac:dyDescent="0.25">
      <c r="B13" s="254" t="s">
        <v>33</v>
      </c>
      <c r="C13" s="243">
        <f>IF(AND(E11&lt;0,E12&gt;0,),"Dominates "&amp;Tx1_name,IF(AND(E11&gt;0,E12&lt;0),"Dominated by "&amp;Tx1_name,E11/E12))</f>
        <v>19126.659742206844</v>
      </c>
      <c r="D13" s="243"/>
      <c r="E13" s="243"/>
    </row>
    <row r="14" spans="2:21" ht="15" customHeight="1" x14ac:dyDescent="0.25">
      <c r="B14" s="255" t="s">
        <v>340</v>
      </c>
      <c r="C14" s="256"/>
      <c r="D14" s="256"/>
      <c r="E14" s="257"/>
    </row>
    <row r="15" spans="2:21" ht="15" customHeight="1" x14ac:dyDescent="0.25">
      <c r="B15" s="254" t="s">
        <v>18</v>
      </c>
      <c r="C15" s="155">
        <v>652.17952500693934</v>
      </c>
      <c r="D15" s="155">
        <v>2022.0805333292824</v>
      </c>
      <c r="E15" s="85">
        <f>D15-C15</f>
        <v>1369.9010083223429</v>
      </c>
      <c r="G15" s="140" t="s">
        <v>204</v>
      </c>
      <c r="H15" s="1" t="s">
        <v>229</v>
      </c>
    </row>
    <row r="16" spans="2:21" ht="15" customHeight="1" x14ac:dyDescent="0.25">
      <c r="B16" s="254" t="s">
        <v>26</v>
      </c>
      <c r="C16" s="156">
        <v>0.53629072986694615</v>
      </c>
      <c r="D16" s="156">
        <v>0.58918430261219723</v>
      </c>
      <c r="E16" s="156">
        <f>D16-C16</f>
        <v>5.2893572745251083E-2</v>
      </c>
      <c r="G16" s="140" t="s">
        <v>205</v>
      </c>
      <c r="H16" s="1" t="s">
        <v>271</v>
      </c>
    </row>
    <row r="17" spans="2:8" ht="15" customHeight="1" x14ac:dyDescent="0.25">
      <c r="B17" s="254" t="s">
        <v>33</v>
      </c>
      <c r="C17" s="243">
        <f>IF(AND(E15&lt;0,E16&gt;0,),"Dominates "&amp;Tx1_name,IF(AND(E15&gt;0,E16&lt;0),"Dominated by "&amp;Tx1_name,E15/E16))</f>
        <v>25899.196012342276</v>
      </c>
      <c r="D17" s="243"/>
      <c r="E17" s="243"/>
    </row>
    <row r="18" spans="2:8" ht="15" customHeight="1" x14ac:dyDescent="0.25">
      <c r="B18" s="255" t="s">
        <v>226</v>
      </c>
      <c r="C18" s="256"/>
      <c r="D18" s="256"/>
      <c r="E18" s="257"/>
    </row>
    <row r="19" spans="2:8" ht="15" customHeight="1" x14ac:dyDescent="0.25">
      <c r="B19" s="254" t="s">
        <v>18</v>
      </c>
      <c r="C19" s="155">
        <v>845.31302261367546</v>
      </c>
      <c r="D19" s="155">
        <v>2125.491159329325</v>
      </c>
      <c r="E19" s="85">
        <f>D19-C19</f>
        <v>1280.1781367156495</v>
      </c>
      <c r="G19" s="140" t="s">
        <v>204</v>
      </c>
      <c r="H19" s="1" t="s">
        <v>275</v>
      </c>
    </row>
    <row r="20" spans="2:8" ht="15" customHeight="1" x14ac:dyDescent="0.25">
      <c r="B20" s="254" t="s">
        <v>26</v>
      </c>
      <c r="C20" s="156">
        <v>0.50549789932183731</v>
      </c>
      <c r="D20" s="156">
        <v>0.5537143605071958</v>
      </c>
      <c r="E20" s="156">
        <f>D20-C20</f>
        <v>4.8216461185358495E-2</v>
      </c>
      <c r="G20" s="140" t="s">
        <v>205</v>
      </c>
      <c r="H20" s="1" t="s">
        <v>206</v>
      </c>
    </row>
    <row r="21" spans="2:8" ht="15" customHeight="1" x14ac:dyDescent="0.25">
      <c r="B21" s="254" t="s">
        <v>33</v>
      </c>
      <c r="C21" s="243">
        <f>IF(AND(E19&lt;0,E20&gt;0,),"Dominates "&amp;Tx1_name,IF(AND(E19&gt;0,E20&lt;0),"Dominated by "&amp;Tx1_name,E19/E20))</f>
        <v>26550.644847083695</v>
      </c>
      <c r="D21" s="243"/>
      <c r="E21" s="243"/>
    </row>
    <row r="22" spans="2:8" ht="15" customHeight="1" x14ac:dyDescent="0.25">
      <c r="B22" s="255" t="s">
        <v>227</v>
      </c>
      <c r="C22" s="256"/>
      <c r="D22" s="256"/>
      <c r="E22" s="257"/>
    </row>
    <row r="23" spans="2:8" ht="15" customHeight="1" x14ac:dyDescent="0.25">
      <c r="B23" s="254" t="s">
        <v>18</v>
      </c>
      <c r="C23" s="155">
        <v>874.29015347153211</v>
      </c>
      <c r="D23" s="155">
        <v>1867.7888128107356</v>
      </c>
      <c r="E23" s="85">
        <f>D23-C23</f>
        <v>993.49865933920353</v>
      </c>
      <c r="G23" s="140" t="s">
        <v>204</v>
      </c>
      <c r="H23" s="1" t="s">
        <v>276</v>
      </c>
    </row>
    <row r="24" spans="2:8" ht="15" customHeight="1" x14ac:dyDescent="0.25">
      <c r="B24" s="254" t="s">
        <v>26</v>
      </c>
      <c r="C24" s="156">
        <v>0.49049169418113736</v>
      </c>
      <c r="D24" s="156">
        <v>0.56060050517599458</v>
      </c>
      <c r="E24" s="156">
        <f>D24-C24</f>
        <v>7.0108810994857218E-2</v>
      </c>
      <c r="G24" s="140" t="s">
        <v>205</v>
      </c>
      <c r="H24" s="1" t="s">
        <v>272</v>
      </c>
    </row>
    <row r="25" spans="2:8" ht="15" customHeight="1" x14ac:dyDescent="0.25">
      <c r="B25" s="254" t="s">
        <v>33</v>
      </c>
      <c r="C25" s="243">
        <f>E23/E24</f>
        <v>14170.810276786478</v>
      </c>
      <c r="D25" s="243"/>
      <c r="E25" s="243"/>
    </row>
    <row r="26" spans="2:8" ht="15" customHeight="1" x14ac:dyDescent="0.25">
      <c r="B26" s="255" t="s">
        <v>329</v>
      </c>
      <c r="C26" s="256"/>
      <c r="D26" s="256"/>
      <c r="E26" s="257"/>
    </row>
    <row r="27" spans="2:8" ht="15" customHeight="1" x14ac:dyDescent="0.25">
      <c r="B27" s="254" t="s">
        <v>18</v>
      </c>
      <c r="C27" s="155">
        <v>845.31302261367546</v>
      </c>
      <c r="D27" s="155">
        <v>2126.7532119409088</v>
      </c>
      <c r="E27" s="85">
        <f>D27-C27</f>
        <v>1281.4401893272334</v>
      </c>
      <c r="G27" s="140" t="s">
        <v>204</v>
      </c>
      <c r="H27" s="1" t="s">
        <v>273</v>
      </c>
    </row>
    <row r="28" spans="2:8" ht="15" customHeight="1" x14ac:dyDescent="0.25">
      <c r="B28" s="254" t="s">
        <v>26</v>
      </c>
      <c r="C28" s="156">
        <v>0.50549789932183731</v>
      </c>
      <c r="D28" s="156">
        <v>0.59092598872528734</v>
      </c>
      <c r="E28" s="156">
        <f>D28-C28</f>
        <v>8.5428089403450036E-2</v>
      </c>
      <c r="G28" s="140" t="s">
        <v>205</v>
      </c>
      <c r="H28" s="1" t="s">
        <v>274</v>
      </c>
    </row>
    <row r="29" spans="2:8" ht="15" customHeight="1" x14ac:dyDescent="0.25">
      <c r="B29" s="254" t="s">
        <v>33</v>
      </c>
      <c r="C29" s="243">
        <f>IF(AND(E27&lt;0,E28&gt;0,),"Dominates "&amp;Tx1_name,IF(AND(E27&gt;0,E28&lt;0),"Dominated by "&amp;Tx1_name,E27/E28))</f>
        <v>15000.220633232166</v>
      </c>
      <c r="D29" s="243"/>
      <c r="E29" s="243"/>
    </row>
    <row r="30" spans="2:8" ht="15" customHeight="1" x14ac:dyDescent="0.25">
      <c r="B30" s="255" t="s">
        <v>228</v>
      </c>
      <c r="C30" s="256"/>
      <c r="D30" s="256"/>
      <c r="E30" s="257"/>
    </row>
    <row r="31" spans="2:8" ht="15" customHeight="1" x14ac:dyDescent="0.25">
      <c r="B31" s="254" t="s">
        <v>18</v>
      </c>
      <c r="C31" s="155">
        <v>1787.0148969068912</v>
      </c>
      <c r="D31" s="155">
        <v>3390.8326906917637</v>
      </c>
      <c r="E31" s="85">
        <f>D31-C31</f>
        <v>1603.8177937848725</v>
      </c>
      <c r="G31" s="140" t="s">
        <v>204</v>
      </c>
      <c r="H31" s="1" t="s">
        <v>277</v>
      </c>
    </row>
    <row r="32" spans="2:8" ht="15" customHeight="1" x14ac:dyDescent="0.25">
      <c r="B32" s="254" t="s">
        <v>26</v>
      </c>
      <c r="C32" s="156">
        <v>0.86399211275095378</v>
      </c>
      <c r="D32" s="156">
        <v>0.99564146401166109</v>
      </c>
      <c r="E32" s="156">
        <f>D32-C32</f>
        <v>0.13164935126070731</v>
      </c>
      <c r="G32" s="140" t="s">
        <v>205</v>
      </c>
      <c r="H32" s="1" t="str">
        <f>"After 52 weeks, there are "&amp;ROUND(SUM('Calculations Tx2'!D65:G65),2)&amp;" on 1L therapy and "&amp;ROUND(SUM('Calculations Tx2'!H65:I65),2)&amp;" on 2L treatment in the Novel Therapy arm; these figures are "&amp;ROUND(SUM('Calculations Tx1'!D65:E65),2)&amp;" and "&amp;ROUND(SUM('Calculations Tx1'!H65:I65),2)&amp;" on the Control Therapy arm.  Therefore the relative HRQL benefits of Novel Therapy are felt in year 2, though projecting this far into the future becomes incresingly uncertain.  After 104 weeks, "&amp;ROUND(SUM('Calculations Tx2'!D117),2)&amp;" are left on 1L and "&amp;ROUND(SUM('Calculations Tx2'!H117:I117),2)&amp;" on 2L on the Novel Therapy; "&amp;ROUND(SUM('Calculations Tx1'!D117:E117),2)&amp;" on 1L and "&amp;ROUND(SUM('Calculations Tx1'!H117:I117),2)&amp;" on 2L on the  Control Therapy arm. Predicted incremental effects may be reduced substantially beyond 2 years time horizon"</f>
        <v>After 52 weeks, there are 0.28 on 1L therapy and 0.26 on 2L treatment in the Novel Therapy arm; these figures are 0.03 and 0.26 on the Control Therapy arm.  Therefore the relative HRQL benefits of Novel Therapy are felt in year 2, though projecting this far into the future becomes incresingly uncertain.  After 104 weeks, 0.05 are left on 1L and 0.12 on 2L on the Novel Therapy; 0 on 1L and 0.05 on 2L on the  Control Therapy arm. Predicted incremental effects may be reduced substantially beyond 2 years time horizon</v>
      </c>
    </row>
    <row r="33" spans="2:8" ht="15" customHeight="1" x14ac:dyDescent="0.25">
      <c r="B33" s="254" t="s">
        <v>33</v>
      </c>
      <c r="C33" s="243">
        <f>IF(AND(E31&lt;0,E32&gt;0,),"Dominates "&amp;Tx1_name,IF(AND(E31&gt;0,E32&lt;0),"Dominated by "&amp;Tx1_name,E31/E32))</f>
        <v>12182.496749329257</v>
      </c>
      <c r="D33" s="243"/>
      <c r="E33" s="243"/>
    </row>
    <row r="34" spans="2:8" ht="15" customHeight="1" x14ac:dyDescent="0.25">
      <c r="B34" s="255" t="s">
        <v>377</v>
      </c>
      <c r="C34" s="256"/>
      <c r="D34" s="256"/>
      <c r="E34" s="257"/>
    </row>
    <row r="35" spans="2:8" ht="15" customHeight="1" x14ac:dyDescent="0.25">
      <c r="B35" s="254" t="s">
        <v>18</v>
      </c>
      <c r="C35" s="155">
        <v>845.31302261367546</v>
      </c>
      <c r="D35" s="155">
        <v>2126.7532119409088</v>
      </c>
      <c r="E35" s="85">
        <f>D35-C35</f>
        <v>1281.4401893272334</v>
      </c>
      <c r="G35" s="140" t="s">
        <v>204</v>
      </c>
      <c r="H35" s="1" t="s">
        <v>378</v>
      </c>
    </row>
    <row r="36" spans="2:8" ht="15" customHeight="1" x14ac:dyDescent="0.25">
      <c r="B36" s="254" t="s">
        <v>26</v>
      </c>
      <c r="C36" s="156">
        <v>0.55689611784436921</v>
      </c>
      <c r="D36" s="156">
        <v>0.60271025159517799</v>
      </c>
      <c r="E36" s="156">
        <f>D36-C36</f>
        <v>4.5814133750808783E-2</v>
      </c>
      <c r="G36" s="140" t="s">
        <v>205</v>
      </c>
      <c r="H36" s="1" t="s">
        <v>379</v>
      </c>
    </row>
    <row r="37" spans="2:8" ht="15" customHeight="1" x14ac:dyDescent="0.25">
      <c r="B37" s="254" t="s">
        <v>33</v>
      </c>
      <c r="C37" s="243">
        <f>IF(AND(E35&lt;0,E36&gt;0,),"Dominates "&amp;Tx1_name,IF(AND(E35&gt;0,E36&lt;0),"Dominated by "&amp;Tx1_name,E35/E36))</f>
        <v>27970.411844895167</v>
      </c>
      <c r="D37" s="243"/>
      <c r="E37" s="243"/>
    </row>
  </sheetData>
  <mergeCells count="15">
    <mergeCell ref="B34:E34"/>
    <mergeCell ref="C37:E37"/>
    <mergeCell ref="N9:U12"/>
    <mergeCell ref="B10:E10"/>
    <mergeCell ref="C13:E13"/>
    <mergeCell ref="B30:E30"/>
    <mergeCell ref="C33:E33"/>
    <mergeCell ref="C25:E25"/>
    <mergeCell ref="B14:E14"/>
    <mergeCell ref="C17:E17"/>
    <mergeCell ref="B18:E18"/>
    <mergeCell ref="C21:E21"/>
    <mergeCell ref="B26:E26"/>
    <mergeCell ref="C29:E29"/>
    <mergeCell ref="B22:E22"/>
  </mergeCell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C1:R140"/>
  <sheetViews>
    <sheetView showGridLines="0" zoomScale="90" zoomScaleNormal="90" workbookViewId="0">
      <pane ySplit="3" topLeftCell="A4" activePane="bottomLeft" state="frozen"/>
      <selection pane="bottomLeft" activeCell="F11" sqref="F11"/>
    </sheetView>
  </sheetViews>
  <sheetFormatPr defaultRowHeight="15" customHeight="1" x14ac:dyDescent="0.25"/>
  <cols>
    <col min="1" max="1" width="9.140625" style="1"/>
    <col min="2" max="2" width="25.140625" style="1" bestFit="1" customWidth="1"/>
    <col min="3" max="3" width="68.85546875" style="1" customWidth="1"/>
    <col min="4" max="4" width="24.42578125" style="1" customWidth="1"/>
    <col min="5" max="5" width="26.7109375" style="1" bestFit="1" customWidth="1"/>
    <col min="6" max="6" width="18.28515625" style="1" customWidth="1"/>
    <col min="7" max="7" width="30.85546875" style="1" customWidth="1"/>
    <col min="8" max="8" width="13.42578125" style="1" bestFit="1" customWidth="1"/>
    <col min="9" max="9" width="12.28515625" style="1" bestFit="1" customWidth="1"/>
    <col min="10" max="10" width="37.85546875" style="1" bestFit="1" customWidth="1"/>
    <col min="11" max="11" width="14.28515625" style="1" bestFit="1" customWidth="1"/>
    <col min="12" max="12" width="40" style="1" bestFit="1" customWidth="1"/>
    <col min="13" max="13" width="14.28515625" style="1" bestFit="1" customWidth="1"/>
    <col min="14" max="14" width="19.7109375" style="1" bestFit="1" customWidth="1"/>
    <col min="15" max="15" width="9.140625" style="1"/>
    <col min="16" max="17" width="16.7109375" style="1" bestFit="1" customWidth="1"/>
    <col min="18" max="18" width="21.5703125" style="1" bestFit="1" customWidth="1"/>
    <col min="19" max="16384" width="9.140625" style="1"/>
  </cols>
  <sheetData>
    <row r="1" ht="54.75" customHeight="1" x14ac:dyDescent="0.25"/>
    <row r="3" ht="10.5" customHeight="1" x14ac:dyDescent="0.25"/>
    <row r="20" spans="3:4" ht="15" customHeight="1" x14ac:dyDescent="0.25">
      <c r="C20" s="111" t="s">
        <v>184</v>
      </c>
      <c r="D20" s="112">
        <v>20000</v>
      </c>
    </row>
    <row r="21" spans="3:4" ht="15" hidden="1" customHeight="1" x14ac:dyDescent="0.25"/>
    <row r="22" spans="3:4" ht="15" hidden="1" customHeight="1" x14ac:dyDescent="0.25"/>
    <row r="23" spans="3:4" ht="15" hidden="1" customHeight="1" x14ac:dyDescent="0.25"/>
    <row r="24" spans="3:4" ht="15" hidden="1" customHeight="1" x14ac:dyDescent="0.25"/>
    <row r="25" spans="3:4" ht="15" hidden="1" customHeight="1" x14ac:dyDescent="0.25"/>
    <row r="26" spans="3:4" ht="15" hidden="1" customHeight="1" x14ac:dyDescent="0.25"/>
    <row r="27" spans="3:4" ht="15" hidden="1" customHeight="1" x14ac:dyDescent="0.25"/>
    <row r="28" spans="3:4" ht="15" hidden="1" customHeight="1" x14ac:dyDescent="0.25"/>
    <row r="29" spans="3:4" ht="15" hidden="1" customHeight="1" x14ac:dyDescent="0.25"/>
    <row r="30" spans="3:4" ht="15" hidden="1" customHeight="1" x14ac:dyDescent="0.25"/>
    <row r="31" spans="3:4" ht="15" hidden="1" customHeight="1" x14ac:dyDescent="0.25"/>
    <row r="32" spans="3:4" ht="15" hidden="1" customHeight="1" x14ac:dyDescent="0.25"/>
    <row r="33" spans="3:9" ht="15" hidden="1" customHeight="1" x14ac:dyDescent="0.25"/>
    <row r="34" spans="3:9" ht="15" hidden="1" customHeight="1" x14ac:dyDescent="0.25"/>
    <row r="35" spans="3:9" ht="15" hidden="1" customHeight="1" x14ac:dyDescent="0.25"/>
    <row r="36" spans="3:9" ht="15" hidden="1" customHeight="1" x14ac:dyDescent="0.25"/>
    <row r="37" spans="3:9" ht="15" hidden="1" customHeight="1" x14ac:dyDescent="0.25"/>
    <row r="38" spans="3:9" ht="15" hidden="1" customHeight="1" x14ac:dyDescent="0.25"/>
    <row r="39" spans="3:9" ht="15" hidden="1" customHeight="1" x14ac:dyDescent="0.25"/>
    <row r="40" spans="3:9" ht="15" hidden="1" customHeight="1" x14ac:dyDescent="0.25">
      <c r="C40" s="117"/>
      <c r="D40" s="117"/>
      <c r="E40" s="117"/>
      <c r="F40" s="117"/>
      <c r="G40" s="117"/>
    </row>
    <row r="41" spans="3:9" ht="15" hidden="1" customHeight="1" x14ac:dyDescent="0.25">
      <c r="C41" s="117"/>
      <c r="D41" s="117"/>
      <c r="E41" s="117"/>
      <c r="F41" s="117"/>
      <c r="G41" s="117"/>
    </row>
    <row r="42" spans="3:9" ht="15" customHeight="1" x14ac:dyDescent="0.25">
      <c r="D42" s="117"/>
      <c r="E42" s="117"/>
      <c r="F42" s="117"/>
      <c r="G42" s="117"/>
    </row>
    <row r="43" spans="3:9" ht="15" customHeight="1" x14ac:dyDescent="0.25">
      <c r="C43" s="117"/>
      <c r="D43" s="117"/>
      <c r="E43" s="117"/>
      <c r="F43" s="117"/>
      <c r="G43" s="117"/>
    </row>
    <row r="44" spans="3:9" ht="15" customHeight="1" x14ac:dyDescent="0.25">
      <c r="C44" s="113" t="s">
        <v>281</v>
      </c>
      <c r="D44" s="117"/>
      <c r="E44" s="117"/>
      <c r="F44" s="117"/>
      <c r="G44" s="117"/>
    </row>
    <row r="45" spans="3:9" ht="15" customHeight="1" x14ac:dyDescent="0.25">
      <c r="C45" s="119" t="s">
        <v>185</v>
      </c>
      <c r="D45" s="119" t="s">
        <v>282</v>
      </c>
      <c r="E45" s="119" t="s">
        <v>283</v>
      </c>
      <c r="F45" s="119" t="s">
        <v>285</v>
      </c>
      <c r="G45" s="119" t="s">
        <v>286</v>
      </c>
      <c r="H45" s="119" t="s">
        <v>287</v>
      </c>
      <c r="I45" s="119" t="s">
        <v>284</v>
      </c>
    </row>
    <row r="46" spans="3:9" ht="15" customHeight="1" x14ac:dyDescent="0.25">
      <c r="C46" s="120" t="str">
        <f>C68</f>
        <v>Utility, on 1L Novel therapy, no AE</v>
      </c>
      <c r="D46" s="121">
        <f>P68</f>
        <v>-421.60902576002081</v>
      </c>
      <c r="E46" s="121">
        <f>Q68</f>
        <v>512.46164777093873</v>
      </c>
      <c r="F46" s="122">
        <f t="shared" ref="F46:F55" si="0">ABS(E46-D46)</f>
        <v>934.07067353095954</v>
      </c>
      <c r="G46" s="121">
        <f>H68</f>
        <v>29806.79</v>
      </c>
      <c r="H46" s="121">
        <f>M68</f>
        <v>14286.63</v>
      </c>
      <c r="I46" s="122">
        <f>ABS(G46-H46)</f>
        <v>15520.160000000002</v>
      </c>
    </row>
    <row r="47" spans="3:9" ht="15" customHeight="1" x14ac:dyDescent="0.25">
      <c r="C47" s="120" t="str">
        <f t="shared" ref="C47:C55" si="1">C69</f>
        <v>Cycle probability withdraw due to AE, Oxycodone 2nd line, Morphine arm</v>
      </c>
      <c r="D47" s="121">
        <f t="shared" ref="D47:D55" si="2">P69</f>
        <v>-291.62186892014688</v>
      </c>
      <c r="E47" s="121">
        <f t="shared" ref="E47:E55" si="3">Q69</f>
        <v>375.01914510674942</v>
      </c>
      <c r="F47" s="122">
        <f t="shared" si="0"/>
        <v>666.6410140268963</v>
      </c>
      <c r="G47" s="121">
        <f t="shared" ref="G47:G55" si="4">H69</f>
        <v>25720.86</v>
      </c>
      <c r="H47" s="121">
        <f t="shared" ref="H47:H55" si="5">M69</f>
        <v>15400.84</v>
      </c>
      <c r="I47" s="122">
        <f t="shared" ref="I47:I55" si="6">ABS(G47-H47)</f>
        <v>10320.02</v>
      </c>
    </row>
    <row r="48" spans="3:9" ht="15" customHeight="1" x14ac:dyDescent="0.25">
      <c r="C48" s="120" t="str">
        <f t="shared" si="1"/>
        <v>Utility, treatment discontinuation</v>
      </c>
      <c r="D48" s="121">
        <f t="shared" si="2"/>
        <v>293.6442640402056</v>
      </c>
      <c r="E48" s="121">
        <f t="shared" si="3"/>
        <v>-185.89730624827462</v>
      </c>
      <c r="F48" s="122">
        <f t="shared" si="0"/>
        <v>479.54157028848022</v>
      </c>
      <c r="G48" s="121">
        <f t="shared" si="4"/>
        <v>16271.39</v>
      </c>
      <c r="H48" s="121">
        <f t="shared" si="5"/>
        <v>23393.71</v>
      </c>
      <c r="I48" s="122">
        <f t="shared" si="6"/>
        <v>7122.32</v>
      </c>
    </row>
    <row r="49" spans="3:9" ht="15" customHeight="1" x14ac:dyDescent="0.25">
      <c r="C49" s="120" t="str">
        <f t="shared" si="1"/>
        <v>Cycle probability withdraw due to AE, Morphine 1st line</v>
      </c>
      <c r="D49" s="121">
        <f t="shared" si="2"/>
        <v>-148.62194289238505</v>
      </c>
      <c r="E49" s="121">
        <f t="shared" si="3"/>
        <v>239.25885786822073</v>
      </c>
      <c r="F49" s="122">
        <f t="shared" si="0"/>
        <v>387.88080076060578</v>
      </c>
      <c r="G49" s="121">
        <f t="shared" si="4"/>
        <v>22572.34</v>
      </c>
      <c r="H49" s="121">
        <f t="shared" si="5"/>
        <v>16813.46</v>
      </c>
      <c r="I49" s="122">
        <f t="shared" si="6"/>
        <v>5758.880000000001</v>
      </c>
    </row>
    <row r="50" spans="3:9" ht="15" customHeight="1" x14ac:dyDescent="0.25">
      <c r="C50" s="120" t="str">
        <f t="shared" si="1"/>
        <v>Cycle probability withdraw due to AE, Oxycodone 2nd line, Novel therapy arm</v>
      </c>
      <c r="D50" s="121">
        <f t="shared" si="2"/>
        <v>255.43452417243498</v>
      </c>
      <c r="E50" s="121">
        <f t="shared" si="3"/>
        <v>-123.17763432980792</v>
      </c>
      <c r="F50" s="122">
        <f t="shared" si="0"/>
        <v>378.61215850224289</v>
      </c>
      <c r="G50" s="121">
        <f t="shared" si="4"/>
        <v>16636.89</v>
      </c>
      <c r="H50" s="121">
        <f t="shared" si="5"/>
        <v>22098.12</v>
      </c>
      <c r="I50" s="122">
        <f t="shared" si="6"/>
        <v>5461.23</v>
      </c>
    </row>
    <row r="51" spans="3:9" ht="15" customHeight="1" x14ac:dyDescent="0.25">
      <c r="C51" s="120" t="str">
        <f t="shared" si="1"/>
        <v>Utility, on 1L Morphine, no AE</v>
      </c>
      <c r="D51" s="121">
        <f t="shared" si="2"/>
        <v>251.1104948314478</v>
      </c>
      <c r="E51" s="121">
        <f t="shared" si="3"/>
        <v>-123.58827043123893</v>
      </c>
      <c r="F51" s="122">
        <f t="shared" si="0"/>
        <v>374.69876526268672</v>
      </c>
      <c r="G51" s="121">
        <f t="shared" si="4"/>
        <v>16722.98</v>
      </c>
      <c r="H51" s="121">
        <f t="shared" si="5"/>
        <v>22134.79</v>
      </c>
      <c r="I51" s="122">
        <f t="shared" si="6"/>
        <v>5411.8100000000013</v>
      </c>
    </row>
    <row r="52" spans="3:9" ht="15" customHeight="1" x14ac:dyDescent="0.25">
      <c r="C52" s="120" t="str">
        <f t="shared" si="1"/>
        <v>Cycle probability withdraw due to AE, Novel therapy 1st line</v>
      </c>
      <c r="D52" s="121">
        <f t="shared" si="2"/>
        <v>166.97475237865729</v>
      </c>
      <c r="E52" s="121">
        <f t="shared" si="3"/>
        <v>-48.416865702634823</v>
      </c>
      <c r="F52" s="122">
        <f t="shared" si="0"/>
        <v>215.39161808129211</v>
      </c>
      <c r="G52" s="121">
        <f t="shared" si="4"/>
        <v>17853.830000000002</v>
      </c>
      <c r="H52" s="121">
        <f t="shared" si="5"/>
        <v>20857.39</v>
      </c>
      <c r="I52" s="122">
        <f t="shared" si="6"/>
        <v>3003.5599999999977</v>
      </c>
    </row>
    <row r="53" spans="3:9" ht="15" customHeight="1" x14ac:dyDescent="0.25">
      <c r="C53" s="120" t="str">
        <f t="shared" si="1"/>
        <v>Cycle probability tolerable AE, Novel therapy 1st line</v>
      </c>
      <c r="D53" s="121">
        <f t="shared" si="2"/>
        <v>146.91670536719175</v>
      </c>
      <c r="E53" s="121">
        <f t="shared" si="3"/>
        <v>-34.465117144161923</v>
      </c>
      <c r="F53" s="122">
        <f t="shared" si="0"/>
        <v>181.38182251135368</v>
      </c>
      <c r="G53" s="121">
        <f t="shared" si="4"/>
        <v>17924.87</v>
      </c>
      <c r="H53" s="121">
        <f t="shared" si="5"/>
        <v>20547.080000000002</v>
      </c>
      <c r="I53" s="122">
        <f t="shared" si="6"/>
        <v>2622.2100000000028</v>
      </c>
    </row>
    <row r="54" spans="3:9" ht="15" customHeight="1" x14ac:dyDescent="0.25">
      <c r="C54" s="120" t="str">
        <f t="shared" si="1"/>
        <v>Cycle probability withdraw due to other reason, Oxycodone 2nd line, Morphine arm</v>
      </c>
      <c r="D54" s="121">
        <f t="shared" si="2"/>
        <v>-3.9855278351096786</v>
      </c>
      <c r="E54" s="121">
        <f t="shared" si="3"/>
        <v>170.98881520284158</v>
      </c>
      <c r="F54" s="122">
        <f t="shared" si="0"/>
        <v>174.97434303795126</v>
      </c>
      <c r="G54" s="121">
        <f t="shared" si="4"/>
        <v>20062.259999999998</v>
      </c>
      <c r="H54" s="121">
        <f t="shared" si="5"/>
        <v>17630.73</v>
      </c>
      <c r="I54" s="122">
        <f t="shared" si="6"/>
        <v>2431.5299999999988</v>
      </c>
    </row>
    <row r="55" spans="3:9" ht="15" customHeight="1" x14ac:dyDescent="0.25">
      <c r="C55" s="120" t="str">
        <f t="shared" si="1"/>
        <v>Utility, on 1L Novel therapy, tolerable AE</v>
      </c>
      <c r="D55" s="121">
        <f t="shared" si="2"/>
        <v>-28.74649482606219</v>
      </c>
      <c r="E55" s="121">
        <f t="shared" si="3"/>
        <v>145.05649328245636</v>
      </c>
      <c r="F55" s="122">
        <f t="shared" si="0"/>
        <v>173.80298810851855</v>
      </c>
      <c r="G55" s="121">
        <f t="shared" si="4"/>
        <v>20458.96</v>
      </c>
      <c r="H55" s="121">
        <f t="shared" si="5"/>
        <v>17966.259999999998</v>
      </c>
      <c r="I55" s="122">
        <f t="shared" si="6"/>
        <v>2492.7000000000007</v>
      </c>
    </row>
    <row r="56" spans="3:9" ht="15" customHeight="1" x14ac:dyDescent="0.25">
      <c r="G56" s="117"/>
    </row>
    <row r="57" spans="3:9" ht="15" customHeight="1" x14ac:dyDescent="0.25">
      <c r="G57" s="117"/>
    </row>
    <row r="58" spans="3:9" ht="15" customHeight="1" x14ac:dyDescent="0.25">
      <c r="C58" s="132" t="s">
        <v>294</v>
      </c>
    </row>
    <row r="59" spans="3:9" ht="15" customHeight="1" x14ac:dyDescent="0.25">
      <c r="C59" s="123"/>
    </row>
    <row r="60" spans="3:9" ht="15" customHeight="1" x14ac:dyDescent="0.25">
      <c r="C60" s="117"/>
      <c r="D60" s="125" t="s">
        <v>188</v>
      </c>
      <c r="E60" s="125" t="s">
        <v>189</v>
      </c>
      <c r="F60" s="125" t="s">
        <v>33</v>
      </c>
      <c r="G60" s="125" t="s">
        <v>190</v>
      </c>
    </row>
    <row r="61" spans="3:9" ht="15" customHeight="1" x14ac:dyDescent="0.25">
      <c r="C61" s="126"/>
      <c r="D61" s="127">
        <f>TOTAL_Tx1_Costs</f>
        <v>845.31302261367546</v>
      </c>
      <c r="E61" s="128">
        <f>TOTAL_Tx1_QALYs</f>
        <v>0.50549789932183731</v>
      </c>
      <c r="F61" s="129"/>
      <c r="G61" s="130"/>
    </row>
    <row r="62" spans="3:9" ht="15" customHeight="1" x14ac:dyDescent="0.25">
      <c r="C62" s="126"/>
      <c r="D62" s="127">
        <f>TOTAL_Tx2_Costs</f>
        <v>2126.7532119409088</v>
      </c>
      <c r="E62" s="128">
        <f>TOTAL_Tx2_QALYs</f>
        <v>0.57249549360117069</v>
      </c>
      <c r="F62" s="127">
        <f>(OWSA_TotCost_Tx2-OWSA_TotCost_Tx1)/(OWSA_TotQALY_Tx2-OWSA_TotQALY_Tx1)</f>
        <v>19126.659742206844</v>
      </c>
      <c r="G62" s="131">
        <f>(OWSA_TotQALY_Tx2-OWSA_TotQALY_Tx1)*OWSA_INB_Threshold-(OWSA_TotCost_Tx2-OWSA_TotCost_Tx1)</f>
        <v>58.511696259434302</v>
      </c>
    </row>
    <row r="63" spans="3:9" ht="15" customHeight="1" x14ac:dyDescent="0.25">
      <c r="C63" s="124"/>
      <c r="D63" s="114"/>
      <c r="E63" s="115"/>
      <c r="F63" s="116"/>
      <c r="G63" s="118"/>
    </row>
    <row r="65" spans="3:18" ht="15" customHeight="1" x14ac:dyDescent="0.25">
      <c r="C65" s="124" t="s">
        <v>191</v>
      </c>
      <c r="D65" s="114"/>
      <c r="E65" s="115"/>
      <c r="F65" s="116"/>
      <c r="G65" s="118"/>
      <c r="H65" s="133"/>
      <c r="I65" s="115"/>
      <c r="J65" s="115"/>
      <c r="K65" s="134"/>
      <c r="L65" s="134"/>
      <c r="M65" s="115"/>
      <c r="N65" s="115"/>
      <c r="O65" s="123"/>
      <c r="P65" s="123"/>
      <c r="Q65" s="123"/>
    </row>
    <row r="66" spans="3:18" ht="15" customHeight="1" x14ac:dyDescent="0.25">
      <c r="C66" s="118"/>
      <c r="D66" s="246" t="s">
        <v>192</v>
      </c>
      <c r="E66" s="247"/>
      <c r="F66" s="247"/>
      <c r="G66" s="247"/>
      <c r="H66" s="248"/>
      <c r="I66" s="246" t="s">
        <v>193</v>
      </c>
      <c r="J66" s="247"/>
      <c r="K66" s="247"/>
      <c r="L66" s="247"/>
      <c r="M66" s="247"/>
      <c r="N66" s="135"/>
      <c r="O66" s="123"/>
      <c r="P66" s="244" t="s">
        <v>190</v>
      </c>
      <c r="Q66" s="245"/>
    </row>
    <row r="67" spans="3:18" ht="15" customHeight="1" x14ac:dyDescent="0.25">
      <c r="C67" s="136"/>
      <c r="D67" s="119" t="str">
        <f>CONCATENATE(Tx1_name," Total Cost")</f>
        <v>Morphine Total Cost</v>
      </c>
      <c r="E67" s="119" t="str">
        <f>CONCATENATE(Tx2_name," Total Cost")</f>
        <v>Novel therapy Total Cost</v>
      </c>
      <c r="F67" s="119" t="str">
        <f>CONCATENATE(Tx1_name," Total QALYs")</f>
        <v>Morphine Total QALYs</v>
      </c>
      <c r="G67" s="119" t="str">
        <f>CONCATENATE(Tx2_name," Total QALYs")</f>
        <v>Novel therapy Total QALYs</v>
      </c>
      <c r="H67" s="137" t="s">
        <v>33</v>
      </c>
      <c r="I67" s="119" t="str">
        <f>CONCATENATE(Tx1_name," Total Cost")</f>
        <v>Morphine Total Cost</v>
      </c>
      <c r="J67" s="119" t="str">
        <f>CONCATENATE(Tx2_name," Total Cost")</f>
        <v>Novel therapy Total Cost</v>
      </c>
      <c r="K67" s="119" t="str">
        <f>CONCATENATE(Tx1_name," Total QALYs")</f>
        <v>Morphine Total QALYs</v>
      </c>
      <c r="L67" s="119" t="str">
        <f>CONCATENATE(Tx2_name," Total QALYs")</f>
        <v>Novel therapy Total QALYs</v>
      </c>
      <c r="M67" s="137" t="s">
        <v>33</v>
      </c>
      <c r="N67" s="135" t="s">
        <v>237</v>
      </c>
      <c r="O67" s="123"/>
      <c r="P67" s="137" t="s">
        <v>186</v>
      </c>
      <c r="Q67" s="135" t="s">
        <v>187</v>
      </c>
      <c r="R67"/>
    </row>
    <row r="68" spans="3:18" ht="15" customHeight="1" x14ac:dyDescent="0.25">
      <c r="C68" s="120" t="s">
        <v>198</v>
      </c>
      <c r="D68" s="122">
        <v>845.31</v>
      </c>
      <c r="E68" s="122">
        <v>2126.75</v>
      </c>
      <c r="F68" s="138">
        <v>0.50549789932183731</v>
      </c>
      <c r="G68" s="138">
        <v>0.54848944803383626</v>
      </c>
      <c r="H68" s="122">
        <v>29806.79</v>
      </c>
      <c r="I68" s="122">
        <v>845.31</v>
      </c>
      <c r="J68" s="122">
        <v>2126.75</v>
      </c>
      <c r="K68" s="138">
        <v>0.50549789932183731</v>
      </c>
      <c r="L68" s="138">
        <v>0.59519298171038426</v>
      </c>
      <c r="M68" s="122">
        <v>14286.63</v>
      </c>
      <c r="N68" s="122">
        <f t="shared" ref="N68:N99" si="7">ABS(Q68-P68)</f>
        <v>934.07067353095954</v>
      </c>
      <c r="O68" s="139"/>
      <c r="P68" s="122">
        <f t="shared" ref="P68:P99" si="8">(OWSA_INB_Threshold*G68-E68)-(OWSA_INB_Threshold*F68-D68)</f>
        <v>-421.60902576002081</v>
      </c>
      <c r="Q68" s="122">
        <f t="shared" ref="Q68:Q99" si="9">(OWSA_INB_Threshold*L68-J68)-(OWSA_INB_Threshold*K68-I68)</f>
        <v>512.46164777093873</v>
      </c>
      <c r="R68"/>
    </row>
    <row r="69" spans="3:18" ht="15" customHeight="1" x14ac:dyDescent="0.25">
      <c r="C69" s="120" t="s">
        <v>365</v>
      </c>
      <c r="D69" s="122">
        <v>815.62</v>
      </c>
      <c r="E69" s="122">
        <v>2126.75</v>
      </c>
      <c r="F69" s="138">
        <v>0.52152008704717812</v>
      </c>
      <c r="G69" s="138">
        <v>0.57249549360117069</v>
      </c>
      <c r="H69" s="122">
        <v>25720.86</v>
      </c>
      <c r="I69" s="122">
        <v>870.95</v>
      </c>
      <c r="J69" s="122">
        <v>2126.75</v>
      </c>
      <c r="K69" s="138">
        <v>0.4909545363458333</v>
      </c>
      <c r="L69" s="138">
        <v>0.57249549360117069</v>
      </c>
      <c r="M69" s="122">
        <v>15400.84</v>
      </c>
      <c r="N69" s="122">
        <f t="shared" si="7"/>
        <v>666.6410140268963</v>
      </c>
      <c r="O69" s="139"/>
      <c r="P69" s="122">
        <f t="shared" si="8"/>
        <v>-291.62186892014688</v>
      </c>
      <c r="Q69" s="122">
        <f t="shared" si="9"/>
        <v>375.01914510674942</v>
      </c>
      <c r="R69"/>
    </row>
    <row r="70" spans="3:18" ht="15" customHeight="1" x14ac:dyDescent="0.25">
      <c r="C70" s="120" t="s">
        <v>102</v>
      </c>
      <c r="D70" s="122">
        <v>845.31</v>
      </c>
      <c r="E70" s="122">
        <v>2126.75</v>
      </c>
      <c r="F70" s="138">
        <v>0.47952427489779575</v>
      </c>
      <c r="G70" s="138">
        <v>0.55827848809980607</v>
      </c>
      <c r="H70" s="122">
        <v>16271.39</v>
      </c>
      <c r="I70" s="122">
        <v>845.31</v>
      </c>
      <c r="J70" s="122">
        <v>2126.75</v>
      </c>
      <c r="K70" s="138">
        <v>0.53249627613517159</v>
      </c>
      <c r="L70" s="138">
        <v>0.58727341082275786</v>
      </c>
      <c r="M70" s="122">
        <v>23393.71</v>
      </c>
      <c r="N70" s="122">
        <f t="shared" si="7"/>
        <v>479.54157028848022</v>
      </c>
      <c r="O70" s="139"/>
      <c r="P70" s="122">
        <f t="shared" si="8"/>
        <v>293.6442640402056</v>
      </c>
      <c r="Q70" s="122">
        <f t="shared" si="9"/>
        <v>-185.89730624827462</v>
      </c>
      <c r="R70"/>
    </row>
    <row r="71" spans="3:18" ht="15" customHeight="1" x14ac:dyDescent="0.25">
      <c r="C71" s="120" t="s">
        <v>200</v>
      </c>
      <c r="D71" s="122">
        <v>822.58</v>
      </c>
      <c r="E71" s="122">
        <v>2126.75</v>
      </c>
      <c r="F71" s="138">
        <v>0.51471809074579</v>
      </c>
      <c r="G71" s="138">
        <v>0.57249549360117069</v>
      </c>
      <c r="H71" s="122">
        <v>22572.34</v>
      </c>
      <c r="I71" s="122">
        <v>864.34</v>
      </c>
      <c r="J71" s="122">
        <v>2126.75</v>
      </c>
      <c r="K71" s="138">
        <v>0.49741205070775968</v>
      </c>
      <c r="L71" s="138">
        <v>0.57249549360117069</v>
      </c>
      <c r="M71" s="122">
        <v>16813.46</v>
      </c>
      <c r="N71" s="122">
        <f t="shared" si="7"/>
        <v>387.88080076060578</v>
      </c>
      <c r="O71" s="139"/>
      <c r="P71" s="122">
        <f t="shared" si="8"/>
        <v>-148.62194289238505</v>
      </c>
      <c r="Q71" s="122">
        <f t="shared" si="9"/>
        <v>239.25885786822073</v>
      </c>
      <c r="R71"/>
    </row>
    <row r="72" spans="3:18" ht="15" customHeight="1" x14ac:dyDescent="0.25">
      <c r="C72" s="120" t="s">
        <v>366</v>
      </c>
      <c r="D72" s="122">
        <v>845.31</v>
      </c>
      <c r="E72" s="122">
        <v>2108.9299999999998</v>
      </c>
      <c r="F72" s="138">
        <v>0.50549789932183731</v>
      </c>
      <c r="G72" s="138">
        <v>0.58145062553045912</v>
      </c>
      <c r="H72" s="122">
        <v>16636.89</v>
      </c>
      <c r="I72" s="122">
        <v>845.31</v>
      </c>
      <c r="J72" s="122">
        <v>2142.6</v>
      </c>
      <c r="K72" s="138">
        <v>0.50549789932183731</v>
      </c>
      <c r="L72" s="138">
        <v>0.56420351760534693</v>
      </c>
      <c r="M72" s="122">
        <v>22098.12</v>
      </c>
      <c r="N72" s="122">
        <f t="shared" si="7"/>
        <v>378.61215850224289</v>
      </c>
      <c r="O72" s="139"/>
      <c r="P72" s="122">
        <f t="shared" si="8"/>
        <v>255.43452417243498</v>
      </c>
      <c r="Q72" s="122">
        <f t="shared" si="9"/>
        <v>-123.17763432980792</v>
      </c>
      <c r="R72"/>
    </row>
    <row r="73" spans="3:18" ht="15" customHeight="1" x14ac:dyDescent="0.25">
      <c r="C73" s="120" t="s">
        <v>196</v>
      </c>
      <c r="D73" s="122">
        <v>845.31</v>
      </c>
      <c r="E73" s="122">
        <v>2126.75</v>
      </c>
      <c r="F73" s="138">
        <v>0.49586796885959833</v>
      </c>
      <c r="G73" s="138">
        <v>0.57249549360117069</v>
      </c>
      <c r="H73" s="122">
        <v>16722.98</v>
      </c>
      <c r="I73" s="122">
        <v>845.31</v>
      </c>
      <c r="J73" s="122">
        <v>2126.75</v>
      </c>
      <c r="K73" s="138">
        <v>0.5146029071227326</v>
      </c>
      <c r="L73" s="138">
        <v>0.57249549360117069</v>
      </c>
      <c r="M73" s="122">
        <v>22134.79</v>
      </c>
      <c r="N73" s="122">
        <f t="shared" si="7"/>
        <v>374.69876526268672</v>
      </c>
      <c r="O73" s="139"/>
      <c r="P73" s="122">
        <f t="shared" si="8"/>
        <v>251.1104948314478</v>
      </c>
      <c r="Q73" s="122">
        <f t="shared" si="9"/>
        <v>-123.58827043123893</v>
      </c>
      <c r="R73"/>
    </row>
    <row r="74" spans="3:18" ht="15" customHeight="1" x14ac:dyDescent="0.25">
      <c r="C74" s="120" t="s">
        <v>201</v>
      </c>
      <c r="D74" s="122">
        <v>845.31</v>
      </c>
      <c r="E74" s="122">
        <v>2234.35</v>
      </c>
      <c r="F74" s="138">
        <v>0.50549789932183731</v>
      </c>
      <c r="G74" s="138">
        <v>0.58329863694077022</v>
      </c>
      <c r="H74" s="122">
        <v>17853.830000000002</v>
      </c>
      <c r="I74" s="122">
        <v>845.31</v>
      </c>
      <c r="J74" s="122">
        <v>2023.13</v>
      </c>
      <c r="K74" s="138">
        <v>0.50549789932183731</v>
      </c>
      <c r="L74" s="138">
        <v>0.56196805603670563</v>
      </c>
      <c r="M74" s="122">
        <v>20857.39</v>
      </c>
      <c r="N74" s="122">
        <f t="shared" si="7"/>
        <v>215.39161808129211</v>
      </c>
      <c r="O74" s="139"/>
      <c r="P74" s="122">
        <f t="shared" si="8"/>
        <v>166.97475237865729</v>
      </c>
      <c r="Q74" s="122">
        <f t="shared" si="9"/>
        <v>-48.416865702634823</v>
      </c>
      <c r="R74"/>
    </row>
    <row r="75" spans="3:18" ht="15" customHeight="1" x14ac:dyDescent="0.25">
      <c r="C75" s="120" t="s">
        <v>232</v>
      </c>
      <c r="D75" s="122">
        <v>845.31</v>
      </c>
      <c r="E75" s="122">
        <v>2114.37</v>
      </c>
      <c r="F75" s="138">
        <v>0.50549789932183731</v>
      </c>
      <c r="G75" s="138">
        <v>0.57629673459019692</v>
      </c>
      <c r="H75" s="122">
        <v>17924.87</v>
      </c>
      <c r="I75" s="122">
        <v>845.31</v>
      </c>
      <c r="J75" s="122">
        <v>2139.77</v>
      </c>
      <c r="K75" s="138">
        <v>0.50549789932183731</v>
      </c>
      <c r="L75" s="138">
        <v>0.56849764346462928</v>
      </c>
      <c r="M75" s="122">
        <v>20547.080000000002</v>
      </c>
      <c r="N75" s="122">
        <f t="shared" si="7"/>
        <v>181.38182251135368</v>
      </c>
      <c r="O75" s="139"/>
      <c r="P75" s="122">
        <f t="shared" si="8"/>
        <v>146.91670536719175</v>
      </c>
      <c r="Q75" s="122">
        <f t="shared" si="9"/>
        <v>-34.465117144161923</v>
      </c>
      <c r="R75"/>
    </row>
    <row r="76" spans="3:18" ht="15" customHeight="1" x14ac:dyDescent="0.25">
      <c r="C76" s="120" t="s">
        <v>367</v>
      </c>
      <c r="D76" s="122">
        <v>840.22</v>
      </c>
      <c r="E76" s="122">
        <v>2126.75</v>
      </c>
      <c r="F76" s="138">
        <v>0.50836826999292617</v>
      </c>
      <c r="G76" s="138">
        <v>0.57249549360117069</v>
      </c>
      <c r="H76" s="122">
        <v>20062.259999999998</v>
      </c>
      <c r="I76" s="122">
        <v>854.38</v>
      </c>
      <c r="J76" s="122">
        <v>2126.75</v>
      </c>
      <c r="K76" s="138">
        <v>0.50032755284102859</v>
      </c>
      <c r="L76" s="138">
        <v>0.57249549360117069</v>
      </c>
      <c r="M76" s="122">
        <v>17630.73</v>
      </c>
      <c r="N76" s="122">
        <f t="shared" si="7"/>
        <v>174.97434303795126</v>
      </c>
      <c r="O76" s="139"/>
      <c r="P76" s="122">
        <f t="shared" si="8"/>
        <v>-3.9855278351096786</v>
      </c>
      <c r="Q76" s="122">
        <f t="shared" si="9"/>
        <v>170.98881520284158</v>
      </c>
      <c r="R76"/>
    </row>
    <row r="77" spans="3:18" ht="15" customHeight="1" x14ac:dyDescent="0.25">
      <c r="C77" s="120" t="s">
        <v>199</v>
      </c>
      <c r="D77" s="122">
        <v>845.31</v>
      </c>
      <c r="E77" s="122">
        <v>2126.75</v>
      </c>
      <c r="F77" s="138">
        <v>0.50549789932183731</v>
      </c>
      <c r="G77" s="138">
        <v>0.56813257458053423</v>
      </c>
      <c r="H77" s="122">
        <v>20458.96</v>
      </c>
      <c r="I77" s="122">
        <v>845.31</v>
      </c>
      <c r="J77" s="122">
        <v>2126.75</v>
      </c>
      <c r="K77" s="138">
        <v>0.50549789932183731</v>
      </c>
      <c r="L77" s="138">
        <v>0.57682272398596013</v>
      </c>
      <c r="M77" s="122">
        <v>17966.259999999998</v>
      </c>
      <c r="N77" s="122">
        <f t="shared" si="7"/>
        <v>173.80298810851855</v>
      </c>
      <c r="O77" s="139"/>
      <c r="P77" s="122">
        <f t="shared" si="8"/>
        <v>-28.74649482606219</v>
      </c>
      <c r="Q77" s="122">
        <f t="shared" si="9"/>
        <v>145.05649328245636</v>
      </c>
      <c r="R77"/>
    </row>
    <row r="78" spans="3:18" ht="15" customHeight="1" x14ac:dyDescent="0.25">
      <c r="C78" s="120" t="s">
        <v>103</v>
      </c>
      <c r="D78" s="122">
        <v>845.31</v>
      </c>
      <c r="E78" s="122">
        <v>2126.75</v>
      </c>
      <c r="F78" s="138">
        <v>0.49442339339993274</v>
      </c>
      <c r="G78" s="138">
        <v>0.56547276387136214</v>
      </c>
      <c r="H78" s="122">
        <v>18035.91</v>
      </c>
      <c r="I78" s="122">
        <v>845.31</v>
      </c>
      <c r="J78" s="122">
        <v>2126.75</v>
      </c>
      <c r="K78" s="138">
        <v>0.51596873950135791</v>
      </c>
      <c r="L78" s="138">
        <v>0.5791354178689746</v>
      </c>
      <c r="M78" s="122">
        <v>20286.650000000001</v>
      </c>
      <c r="N78" s="122">
        <f t="shared" si="7"/>
        <v>157.65384207625357</v>
      </c>
      <c r="O78" s="139"/>
      <c r="P78" s="122">
        <f t="shared" si="8"/>
        <v>139.54740942858734</v>
      </c>
      <c r="Q78" s="122">
        <f t="shared" si="9"/>
        <v>-18.106432647666225</v>
      </c>
      <c r="R78"/>
    </row>
    <row r="79" spans="3:18" ht="15" customHeight="1" x14ac:dyDescent="0.25">
      <c r="C79" s="120" t="s">
        <v>231</v>
      </c>
      <c r="D79" s="122">
        <v>837.53</v>
      </c>
      <c r="E79" s="122">
        <v>2126.75</v>
      </c>
      <c r="F79" s="138">
        <v>0.50788909510605396</v>
      </c>
      <c r="G79" s="138">
        <v>0.57249549360117069</v>
      </c>
      <c r="H79" s="122">
        <v>19955.12</v>
      </c>
      <c r="I79" s="122">
        <v>853.27</v>
      </c>
      <c r="J79" s="122">
        <v>2126.75</v>
      </c>
      <c r="K79" s="138">
        <v>0.50305347225366526</v>
      </c>
      <c r="L79" s="138">
        <v>0.57249549360117069</v>
      </c>
      <c r="M79" s="122">
        <v>18338.73</v>
      </c>
      <c r="N79" s="122">
        <f t="shared" si="7"/>
        <v>112.45245704777517</v>
      </c>
      <c r="O79" s="139"/>
      <c r="P79" s="122">
        <f t="shared" si="8"/>
        <v>2.9079699023350258</v>
      </c>
      <c r="Q79" s="122">
        <f t="shared" si="9"/>
        <v>115.3604269501102</v>
      </c>
      <c r="R79"/>
    </row>
    <row r="80" spans="3:18" ht="15" customHeight="1" x14ac:dyDescent="0.25">
      <c r="C80" s="120" t="s">
        <v>197</v>
      </c>
      <c r="D80" s="122">
        <v>845.31</v>
      </c>
      <c r="E80" s="122">
        <v>2126.75</v>
      </c>
      <c r="F80" s="138">
        <v>0.50278763523200209</v>
      </c>
      <c r="G80" s="138">
        <v>0.57249549360117069</v>
      </c>
      <c r="H80" s="122">
        <v>18383.009999999998</v>
      </c>
      <c r="I80" s="122">
        <v>845.31</v>
      </c>
      <c r="J80" s="122">
        <v>2126.75</v>
      </c>
      <c r="K80" s="138">
        <v>0.50818599347734805</v>
      </c>
      <c r="L80" s="138">
        <v>0.57249549360117069</v>
      </c>
      <c r="M80" s="122">
        <v>19926.14</v>
      </c>
      <c r="N80" s="122">
        <f t="shared" si="7"/>
        <v>107.9671649069187</v>
      </c>
      <c r="O80" s="139"/>
      <c r="P80" s="122">
        <f t="shared" si="8"/>
        <v>112.71716738337091</v>
      </c>
      <c r="Q80" s="122">
        <f t="shared" si="9"/>
        <v>4.7500024764522095</v>
      </c>
      <c r="R80"/>
    </row>
    <row r="81" spans="3:18" ht="15" customHeight="1" x14ac:dyDescent="0.25">
      <c r="C81" s="120" t="s">
        <v>368</v>
      </c>
      <c r="D81" s="122">
        <v>845.31</v>
      </c>
      <c r="E81" s="122">
        <v>2123.66</v>
      </c>
      <c r="F81" s="138">
        <v>0.50549789932183731</v>
      </c>
      <c r="G81" s="138">
        <v>0.57411651470542469</v>
      </c>
      <c r="H81" s="122">
        <v>18629.72</v>
      </c>
      <c r="I81" s="122">
        <v>845.31</v>
      </c>
      <c r="J81" s="122">
        <v>2132.3000000000002</v>
      </c>
      <c r="K81" s="138">
        <v>0.50549789932183731</v>
      </c>
      <c r="L81" s="138">
        <v>0.56956025823706447</v>
      </c>
      <c r="M81" s="122">
        <v>20089.599999999999</v>
      </c>
      <c r="N81" s="122">
        <f t="shared" si="7"/>
        <v>99.765129367204281</v>
      </c>
      <c r="O81" s="139"/>
      <c r="P81" s="122">
        <f t="shared" si="8"/>
        <v>94.022307671746603</v>
      </c>
      <c r="Q81" s="122">
        <f t="shared" si="9"/>
        <v>-5.7428216954576783</v>
      </c>
      <c r="R81"/>
    </row>
    <row r="82" spans="3:18" ht="15" customHeight="1" x14ac:dyDescent="0.25">
      <c r="C82" s="120" t="s">
        <v>202</v>
      </c>
      <c r="D82" s="122">
        <v>840.65</v>
      </c>
      <c r="E82" s="122">
        <v>2126.75</v>
      </c>
      <c r="F82" s="138">
        <v>0.50749279571156591</v>
      </c>
      <c r="G82" s="138">
        <v>0.57249549360117069</v>
      </c>
      <c r="H82" s="122">
        <v>19785.419999999998</v>
      </c>
      <c r="I82" s="122">
        <v>850.14</v>
      </c>
      <c r="J82" s="122">
        <v>2126.75</v>
      </c>
      <c r="K82" s="138">
        <v>0.50341302398447585</v>
      </c>
      <c r="L82" s="138">
        <v>0.57249549360117069</v>
      </c>
      <c r="M82" s="122">
        <v>18479.560000000001</v>
      </c>
      <c r="N82" s="122">
        <f t="shared" si="7"/>
        <v>91.085434541801078</v>
      </c>
      <c r="O82" s="139"/>
      <c r="P82" s="122">
        <f t="shared" si="8"/>
        <v>13.953957792095025</v>
      </c>
      <c r="Q82" s="122">
        <f t="shared" si="9"/>
        <v>105.0393923338961</v>
      </c>
      <c r="R82"/>
    </row>
    <row r="83" spans="3:18" ht="15" customHeight="1" x14ac:dyDescent="0.25">
      <c r="C83" s="120" t="s">
        <v>49</v>
      </c>
      <c r="D83" s="122">
        <v>784.52</v>
      </c>
      <c r="E83" s="122">
        <v>2093.4699999999998</v>
      </c>
      <c r="F83" s="138">
        <v>0.50549789932183731</v>
      </c>
      <c r="G83" s="138">
        <v>0.57249549360117069</v>
      </c>
      <c r="H83" s="122">
        <v>19537.41</v>
      </c>
      <c r="I83" s="122">
        <v>912.29</v>
      </c>
      <c r="J83" s="122">
        <v>2163.41</v>
      </c>
      <c r="K83" s="138">
        <v>0.50549789932183731</v>
      </c>
      <c r="L83" s="138">
        <v>0.57249549360117069</v>
      </c>
      <c r="M83" s="122">
        <v>18674.189999999999</v>
      </c>
      <c r="N83" s="122">
        <f t="shared" si="7"/>
        <v>57.829999999998108</v>
      </c>
      <c r="O83" s="139"/>
      <c r="P83" s="122">
        <f t="shared" si="8"/>
        <v>31.001885586669232</v>
      </c>
      <c r="Q83" s="122">
        <f t="shared" si="9"/>
        <v>88.83188558666734</v>
      </c>
      <c r="R83"/>
    </row>
    <row r="84" spans="3:18" ht="15" customHeight="1" x14ac:dyDescent="0.25">
      <c r="C84" s="120" t="s">
        <v>104</v>
      </c>
      <c r="D84" s="122">
        <v>845.31</v>
      </c>
      <c r="E84" s="122">
        <v>2126.75</v>
      </c>
      <c r="F84" s="138">
        <v>0.50178392665451999</v>
      </c>
      <c r="G84" s="138">
        <v>0.57014033424233401</v>
      </c>
      <c r="H84" s="122">
        <v>18746.45</v>
      </c>
      <c r="I84" s="122">
        <v>845.31</v>
      </c>
      <c r="J84" s="122">
        <v>2126.75</v>
      </c>
      <c r="K84" s="138">
        <v>0.50918149172826932</v>
      </c>
      <c r="L84" s="138">
        <v>0.57483138777898479</v>
      </c>
      <c r="M84" s="122">
        <v>19519.3</v>
      </c>
      <c r="N84" s="122">
        <f t="shared" si="7"/>
        <v>54.1302307419719</v>
      </c>
      <c r="O84" s="139"/>
      <c r="P84" s="122">
        <f t="shared" si="8"/>
        <v>85.688151756279694</v>
      </c>
      <c r="Q84" s="122">
        <f t="shared" si="9"/>
        <v>31.557921014307794</v>
      </c>
      <c r="R84"/>
    </row>
    <row r="85" spans="3:18" ht="15" customHeight="1" x14ac:dyDescent="0.25">
      <c r="C85" s="120" t="s">
        <v>363</v>
      </c>
      <c r="D85" s="122">
        <v>841.23</v>
      </c>
      <c r="E85" s="122">
        <v>2126.75</v>
      </c>
      <c r="F85" s="138">
        <v>0.50662749415894248</v>
      </c>
      <c r="G85" s="138">
        <v>0.57249549360117069</v>
      </c>
      <c r="H85" s="122">
        <v>19516.73</v>
      </c>
      <c r="I85" s="122">
        <v>849.42</v>
      </c>
      <c r="J85" s="122">
        <v>2126.75</v>
      </c>
      <c r="K85" s="138">
        <v>0.50436323776040926</v>
      </c>
      <c r="L85" s="138">
        <v>0.57249549360117069</v>
      </c>
      <c r="M85" s="122">
        <v>18747.86</v>
      </c>
      <c r="N85" s="122">
        <f t="shared" si="7"/>
        <v>53.475127970665199</v>
      </c>
      <c r="O85" s="139"/>
      <c r="P85" s="122">
        <f t="shared" si="8"/>
        <v>31.839988844563777</v>
      </c>
      <c r="Q85" s="122">
        <f t="shared" si="9"/>
        <v>85.315116815228976</v>
      </c>
      <c r="R85"/>
    </row>
    <row r="86" spans="3:18" ht="15" customHeight="1" x14ac:dyDescent="0.25">
      <c r="C86" s="120" t="s">
        <v>364</v>
      </c>
      <c r="D86" s="122">
        <v>845.31</v>
      </c>
      <c r="E86" s="122">
        <v>2124.16</v>
      </c>
      <c r="F86" s="138">
        <v>0.50549789932183731</v>
      </c>
      <c r="G86" s="138">
        <v>0.57321180901073532</v>
      </c>
      <c r="H86" s="122">
        <v>18886.05</v>
      </c>
      <c r="I86" s="122">
        <v>845.31</v>
      </c>
      <c r="J86" s="122">
        <v>2129.36</v>
      </c>
      <c r="K86" s="138">
        <v>0.50549789932183731</v>
      </c>
      <c r="L86" s="138">
        <v>0.57177596520533036</v>
      </c>
      <c r="M86" s="122">
        <v>19373.59</v>
      </c>
      <c r="N86" s="122">
        <f t="shared" si="7"/>
        <v>33.916876108100041</v>
      </c>
      <c r="O86" s="139"/>
      <c r="P86" s="122">
        <f t="shared" si="8"/>
        <v>75.428193777959677</v>
      </c>
      <c r="Q86" s="122">
        <f t="shared" si="9"/>
        <v>41.511317669859636</v>
      </c>
      <c r="R86"/>
    </row>
    <row r="87" spans="3:18" ht="15" customHeight="1" x14ac:dyDescent="0.25">
      <c r="C87" s="120" t="s">
        <v>203</v>
      </c>
      <c r="D87" s="122">
        <v>845.31</v>
      </c>
      <c r="E87" s="122">
        <v>2133.87</v>
      </c>
      <c r="F87" s="138">
        <v>0.50549789932183731</v>
      </c>
      <c r="G87" s="138">
        <v>0.57323004893478124</v>
      </c>
      <c r="H87" s="122">
        <v>19024.23</v>
      </c>
      <c r="I87" s="122">
        <v>845.31</v>
      </c>
      <c r="J87" s="122">
        <v>2118.9899999999998</v>
      </c>
      <c r="K87" s="138">
        <v>0.50549789932183731</v>
      </c>
      <c r="L87" s="138">
        <v>0.57169335088339845</v>
      </c>
      <c r="M87" s="122">
        <v>19241.189999999999</v>
      </c>
      <c r="N87" s="122">
        <f t="shared" si="7"/>
        <v>15.853961027654805</v>
      </c>
      <c r="O87" s="139"/>
      <c r="P87" s="122">
        <f t="shared" si="8"/>
        <v>66.082992258878221</v>
      </c>
      <c r="Q87" s="122">
        <f t="shared" si="9"/>
        <v>50.229031231223416</v>
      </c>
      <c r="R87"/>
    </row>
    <row r="88" spans="3:18" ht="15" customHeight="1" x14ac:dyDescent="0.25">
      <c r="C88" s="120" t="s">
        <v>107</v>
      </c>
      <c r="D88" s="122">
        <v>844.76</v>
      </c>
      <c r="E88" s="122">
        <v>2126.4</v>
      </c>
      <c r="F88" s="138">
        <v>0.50642448565891385</v>
      </c>
      <c r="G88" s="138">
        <v>0.57308299518388517</v>
      </c>
      <c r="H88" s="122">
        <v>19226.939999999999</v>
      </c>
      <c r="I88" s="122">
        <v>845.92</v>
      </c>
      <c r="J88" s="122">
        <v>2127.14</v>
      </c>
      <c r="K88" s="138">
        <v>0.50448235079209236</v>
      </c>
      <c r="L88" s="138">
        <v>0.57185158558669369</v>
      </c>
      <c r="M88" s="122">
        <v>19017.91</v>
      </c>
      <c r="N88" s="122">
        <f t="shared" si="7"/>
        <v>14.634505392599749</v>
      </c>
      <c r="O88" s="139"/>
      <c r="P88" s="122">
        <f t="shared" si="8"/>
        <v>51.5301904994285</v>
      </c>
      <c r="Q88" s="122">
        <f t="shared" si="9"/>
        <v>66.164695892028249</v>
      </c>
      <c r="R88"/>
    </row>
    <row r="89" spans="3:18" ht="15" customHeight="1" x14ac:dyDescent="0.25">
      <c r="C89" s="120" t="s">
        <v>51</v>
      </c>
      <c r="D89" s="122">
        <v>817.29</v>
      </c>
      <c r="E89" s="122">
        <v>2105.61</v>
      </c>
      <c r="F89" s="138">
        <v>0.50549789932183731</v>
      </c>
      <c r="G89" s="138">
        <v>0.57249549360117069</v>
      </c>
      <c r="H89" s="122">
        <v>19229.48</v>
      </c>
      <c r="I89" s="122">
        <v>876.19</v>
      </c>
      <c r="J89" s="122">
        <v>2150.04</v>
      </c>
      <c r="K89" s="138">
        <v>0.50549789932183731</v>
      </c>
      <c r="L89" s="138">
        <v>0.57249549360117069</v>
      </c>
      <c r="M89" s="122">
        <v>19013.39</v>
      </c>
      <c r="N89" s="122">
        <f t="shared" si="7"/>
        <v>14.470000000001164</v>
      </c>
      <c r="O89" s="139"/>
      <c r="P89" s="122">
        <f t="shared" si="8"/>
        <v>51.631885586666613</v>
      </c>
      <c r="Q89" s="122">
        <f t="shared" si="9"/>
        <v>66.101885586667777</v>
      </c>
      <c r="R89"/>
    </row>
    <row r="90" spans="3:18" ht="15" customHeight="1" x14ac:dyDescent="0.25">
      <c r="C90" s="120" t="s">
        <v>194</v>
      </c>
      <c r="D90" s="122">
        <v>839.52</v>
      </c>
      <c r="E90" s="122">
        <v>2126.75</v>
      </c>
      <c r="F90" s="138">
        <v>0.50549789932183731</v>
      </c>
      <c r="G90" s="138">
        <v>0.57249549360117069</v>
      </c>
      <c r="H90" s="122">
        <v>19213.11</v>
      </c>
      <c r="I90" s="122">
        <v>851.69</v>
      </c>
      <c r="J90" s="122">
        <v>2126.75</v>
      </c>
      <c r="K90" s="138">
        <v>0.50549789932183731</v>
      </c>
      <c r="L90" s="138">
        <v>0.57249549360117069</v>
      </c>
      <c r="M90" s="122">
        <v>19031.43</v>
      </c>
      <c r="N90" s="122">
        <f t="shared" si="7"/>
        <v>12.170000000000073</v>
      </c>
      <c r="O90" s="139"/>
      <c r="P90" s="122">
        <f t="shared" si="8"/>
        <v>52.721885586668577</v>
      </c>
      <c r="Q90" s="122">
        <f t="shared" si="9"/>
        <v>64.89188558666865</v>
      </c>
      <c r="R90"/>
    </row>
    <row r="91" spans="3:18" ht="15" customHeight="1" x14ac:dyDescent="0.25">
      <c r="C91" s="120" t="s">
        <v>101</v>
      </c>
      <c r="D91" s="122">
        <v>845.31</v>
      </c>
      <c r="E91" s="122">
        <v>2126.75</v>
      </c>
      <c r="F91" s="138">
        <v>0.50516422650801152</v>
      </c>
      <c r="G91" s="138">
        <v>0.57240822953864479</v>
      </c>
      <c r="H91" s="122">
        <v>19056.57</v>
      </c>
      <c r="I91" s="122">
        <v>845.31</v>
      </c>
      <c r="J91" s="122">
        <v>2126.75</v>
      </c>
      <c r="K91" s="138">
        <v>0.50584473672169239</v>
      </c>
      <c r="L91" s="138">
        <v>0.57258620054310072</v>
      </c>
      <c r="M91" s="122">
        <v>19200.060000000001</v>
      </c>
      <c r="N91" s="122">
        <f t="shared" si="7"/>
        <v>10.050784184501026</v>
      </c>
      <c r="O91" s="139"/>
      <c r="P91" s="122">
        <f t="shared" si="8"/>
        <v>63.440060612665548</v>
      </c>
      <c r="Q91" s="122">
        <f t="shared" si="9"/>
        <v>53.389276428164521</v>
      </c>
      <c r="R91"/>
    </row>
    <row r="92" spans="3:18" ht="15" customHeight="1" x14ac:dyDescent="0.25">
      <c r="C92" s="120" t="s">
        <v>105</v>
      </c>
      <c r="D92" s="122">
        <v>845.31</v>
      </c>
      <c r="E92" s="122">
        <v>2126.75</v>
      </c>
      <c r="F92" s="138">
        <v>0.50506332209005089</v>
      </c>
      <c r="G92" s="138">
        <v>0.57222217129551423</v>
      </c>
      <c r="H92" s="122">
        <v>19080.73</v>
      </c>
      <c r="I92" s="122">
        <v>845.31</v>
      </c>
      <c r="J92" s="122">
        <v>2126.75</v>
      </c>
      <c r="K92" s="138">
        <v>0.50593226501853439</v>
      </c>
      <c r="L92" s="138">
        <v>0.57276868286428795</v>
      </c>
      <c r="M92" s="122">
        <v>19172.78</v>
      </c>
      <c r="N92" s="122">
        <f t="shared" si="7"/>
        <v>6.448627194195069</v>
      </c>
      <c r="O92" s="139"/>
      <c r="P92" s="122">
        <f t="shared" si="8"/>
        <v>61.736984109265904</v>
      </c>
      <c r="Q92" s="122">
        <f t="shared" si="9"/>
        <v>55.288356915070835</v>
      </c>
      <c r="R92"/>
    </row>
    <row r="93" spans="3:18" ht="15" customHeight="1" x14ac:dyDescent="0.25">
      <c r="C93" s="120" t="s">
        <v>50</v>
      </c>
      <c r="D93" s="122">
        <v>840.84</v>
      </c>
      <c r="E93" s="122">
        <v>2125.27</v>
      </c>
      <c r="F93" s="138">
        <v>0.50549789932183731</v>
      </c>
      <c r="G93" s="138">
        <v>0.57249549360117069</v>
      </c>
      <c r="H93" s="122">
        <v>19171.22</v>
      </c>
      <c r="I93" s="122">
        <v>850.24</v>
      </c>
      <c r="J93" s="122">
        <v>2128.39</v>
      </c>
      <c r="K93" s="138">
        <v>0.50549789932183731</v>
      </c>
      <c r="L93" s="138">
        <v>0.57249549360117069</v>
      </c>
      <c r="M93" s="122">
        <v>19077.580000000002</v>
      </c>
      <c r="N93" s="122">
        <f t="shared" si="7"/>
        <v>6.2800000000006548</v>
      </c>
      <c r="O93" s="139"/>
      <c r="P93" s="122">
        <f t="shared" si="8"/>
        <v>55.52188558666785</v>
      </c>
      <c r="Q93" s="122">
        <f t="shared" si="9"/>
        <v>61.801885586668504</v>
      </c>
      <c r="R93"/>
    </row>
    <row r="94" spans="3:18" ht="15" customHeight="1" x14ac:dyDescent="0.25">
      <c r="C94" s="120" t="s">
        <v>100</v>
      </c>
      <c r="D94" s="122">
        <v>845.31</v>
      </c>
      <c r="E94" s="122">
        <v>2126.75</v>
      </c>
      <c r="F94" s="138">
        <v>0.50487428961737346</v>
      </c>
      <c r="G94" s="138">
        <v>0.57196466958374514</v>
      </c>
      <c r="H94" s="122">
        <v>19100.21</v>
      </c>
      <c r="I94" s="122">
        <v>845.31</v>
      </c>
      <c r="J94" s="122">
        <v>2126.75</v>
      </c>
      <c r="K94" s="138">
        <v>0.50612120547764505</v>
      </c>
      <c r="L94" s="138">
        <v>0.57302605923436001</v>
      </c>
      <c r="M94" s="122">
        <v>19153.169999999998</v>
      </c>
      <c r="N94" s="122">
        <f t="shared" si="7"/>
        <v>3.7105241931330966</v>
      </c>
      <c r="O94" s="139"/>
      <c r="P94" s="122">
        <f t="shared" si="8"/>
        <v>60.36759932743189</v>
      </c>
      <c r="Q94" s="122">
        <f t="shared" si="9"/>
        <v>56.657075134298793</v>
      </c>
      <c r="R94"/>
    </row>
    <row r="95" spans="3:18" ht="15" customHeight="1" x14ac:dyDescent="0.25">
      <c r="C95" s="120" t="s">
        <v>106</v>
      </c>
      <c r="D95" s="122">
        <v>845.31</v>
      </c>
      <c r="E95" s="122">
        <v>2126.75</v>
      </c>
      <c r="F95" s="138">
        <v>0.50542645761331995</v>
      </c>
      <c r="G95" s="138">
        <v>0.57245056116784532</v>
      </c>
      <c r="H95" s="122">
        <v>19119.09</v>
      </c>
      <c r="I95" s="122">
        <v>845.31</v>
      </c>
      <c r="J95" s="122">
        <v>2126.75</v>
      </c>
      <c r="K95" s="138">
        <v>0.50557215966129798</v>
      </c>
      <c r="L95" s="138">
        <v>0.57254219877971113</v>
      </c>
      <c r="M95" s="122">
        <v>19134.53</v>
      </c>
      <c r="N95" s="122">
        <f t="shared" si="7"/>
        <v>1.0812887222455174</v>
      </c>
      <c r="O95" s="139"/>
      <c r="P95" s="122">
        <f t="shared" si="8"/>
        <v>59.042071090507307</v>
      </c>
      <c r="Q95" s="122">
        <f t="shared" si="9"/>
        <v>57.960782368261789</v>
      </c>
      <c r="R95"/>
    </row>
    <row r="96" spans="3:18" ht="15" customHeight="1" x14ac:dyDescent="0.25">
      <c r="C96" s="120" t="s">
        <v>48</v>
      </c>
      <c r="D96" s="122">
        <v>826.32</v>
      </c>
      <c r="E96" s="122">
        <v>2107.36</v>
      </c>
      <c r="F96" s="138">
        <v>0.50549789932183731</v>
      </c>
      <c r="G96" s="138">
        <v>0.57249549360117069</v>
      </c>
      <c r="H96" s="122">
        <v>19120.740000000002</v>
      </c>
      <c r="I96" s="122">
        <v>866.24</v>
      </c>
      <c r="J96" s="122">
        <v>2148.11</v>
      </c>
      <c r="K96" s="138">
        <v>0.50549789932183731</v>
      </c>
      <c r="L96" s="138">
        <v>0.57249549360117069</v>
      </c>
      <c r="M96" s="122">
        <v>19133.189999999999</v>
      </c>
      <c r="N96" s="122">
        <f t="shared" si="7"/>
        <v>0.82999999999992724</v>
      </c>
      <c r="O96" s="139"/>
      <c r="P96" s="122">
        <f t="shared" si="8"/>
        <v>58.911885586667267</v>
      </c>
      <c r="Q96" s="122">
        <f t="shared" si="9"/>
        <v>58.08188558666734</v>
      </c>
      <c r="R96"/>
    </row>
    <row r="97" spans="3:18" ht="15" customHeight="1" x14ac:dyDescent="0.25">
      <c r="C97" s="120" t="s">
        <v>195</v>
      </c>
      <c r="D97" s="122">
        <v>845.31</v>
      </c>
      <c r="E97" s="122">
        <v>2126.59</v>
      </c>
      <c r="F97" s="138">
        <v>0.50549789932183731</v>
      </c>
      <c r="G97" s="138">
        <v>0.57249549360117069</v>
      </c>
      <c r="H97" s="122">
        <v>19124.21</v>
      </c>
      <c r="I97" s="122">
        <v>845.31</v>
      </c>
      <c r="J97" s="122">
        <v>2126.9299999999998</v>
      </c>
      <c r="K97" s="138">
        <v>0.50549789932183731</v>
      </c>
      <c r="L97" s="138">
        <v>0.57249549360117069</v>
      </c>
      <c r="M97" s="122">
        <v>19129.349999999999</v>
      </c>
      <c r="N97" s="122">
        <f t="shared" si="7"/>
        <v>0.34000000000014552</v>
      </c>
      <c r="O97" s="139"/>
      <c r="P97" s="122">
        <f t="shared" si="8"/>
        <v>58.671885586667486</v>
      </c>
      <c r="Q97" s="122">
        <f t="shared" si="9"/>
        <v>58.33188558666734</v>
      </c>
      <c r="R97"/>
    </row>
    <row r="98" spans="3:18" ht="15" customHeight="1" x14ac:dyDescent="0.25">
      <c r="C98" s="120" t="s">
        <v>44</v>
      </c>
      <c r="D98" s="122">
        <v>845.31</v>
      </c>
      <c r="E98" s="122">
        <v>2126.75</v>
      </c>
      <c r="F98" s="138">
        <v>0.50549789932183731</v>
      </c>
      <c r="G98" s="138">
        <v>0.57249549360117069</v>
      </c>
      <c r="H98" s="122">
        <v>19126.66</v>
      </c>
      <c r="I98" s="122">
        <v>845.31</v>
      </c>
      <c r="J98" s="122">
        <v>2126.75</v>
      </c>
      <c r="K98" s="138">
        <v>0.50549789932183731</v>
      </c>
      <c r="L98" s="138">
        <v>0.57249549360117069</v>
      </c>
      <c r="M98" s="122">
        <v>19126.66</v>
      </c>
      <c r="N98" s="122">
        <f t="shared" si="7"/>
        <v>0</v>
      </c>
      <c r="O98" s="139"/>
      <c r="P98" s="122">
        <f t="shared" si="8"/>
        <v>58.511885586667631</v>
      </c>
      <c r="Q98" s="122">
        <f t="shared" si="9"/>
        <v>58.511885586667631</v>
      </c>
      <c r="R98"/>
    </row>
    <row r="99" spans="3:18" ht="15" customHeight="1" x14ac:dyDescent="0.25">
      <c r="C99" s="120" t="s">
        <v>108</v>
      </c>
      <c r="D99" s="122">
        <v>845.31</v>
      </c>
      <c r="E99" s="122">
        <v>2126.75</v>
      </c>
      <c r="F99" s="138">
        <v>0.50549789932183731</v>
      </c>
      <c r="G99" s="138">
        <v>0.57249549360117069</v>
      </c>
      <c r="H99" s="122">
        <v>19126.66</v>
      </c>
      <c r="I99" s="122">
        <v>845.31</v>
      </c>
      <c r="J99" s="122">
        <v>2126.75</v>
      </c>
      <c r="K99" s="138">
        <v>0.50549789932183731</v>
      </c>
      <c r="L99" s="138">
        <v>0.57249549360117069</v>
      </c>
      <c r="M99" s="122">
        <v>19126.66</v>
      </c>
      <c r="N99" s="122">
        <f t="shared" si="7"/>
        <v>0</v>
      </c>
      <c r="O99" s="139"/>
      <c r="P99" s="122">
        <f t="shared" si="8"/>
        <v>58.511885586667631</v>
      </c>
      <c r="Q99" s="122">
        <f t="shared" si="9"/>
        <v>58.511885586667631</v>
      </c>
      <c r="R99"/>
    </row>
    <row r="100" spans="3:18" ht="15" customHeight="1" x14ac:dyDescent="0.25">
      <c r="C100" s="120" t="s">
        <v>233</v>
      </c>
      <c r="D100" s="122">
        <v>845.31</v>
      </c>
      <c r="E100" s="122">
        <v>2126.75</v>
      </c>
      <c r="F100" s="138">
        <v>0.50549789932183731</v>
      </c>
      <c r="G100" s="138">
        <v>0.57249549360117069</v>
      </c>
      <c r="H100" s="122">
        <v>19126.66</v>
      </c>
      <c r="I100" s="122">
        <v>845.31</v>
      </c>
      <c r="J100" s="122">
        <v>2126.75</v>
      </c>
      <c r="K100" s="138">
        <v>0.50549789932183731</v>
      </c>
      <c r="L100" s="138">
        <v>0.57249549360117069</v>
      </c>
      <c r="M100" s="122">
        <v>19126.66</v>
      </c>
      <c r="N100" s="122">
        <f t="shared" ref="N100:N131" si="10">ABS(Q100-P100)</f>
        <v>0</v>
      </c>
      <c r="O100" s="139"/>
      <c r="P100" s="122">
        <f t="shared" ref="P100:P131" si="11">(OWSA_INB_Threshold*G100-E100)-(OWSA_INB_Threshold*F100-D100)</f>
        <v>58.511885586667631</v>
      </c>
      <c r="Q100" s="122">
        <f t="shared" ref="Q100:Q131" si="12">(OWSA_INB_Threshold*L100-J100)-(OWSA_INB_Threshold*K100-I100)</f>
        <v>58.511885586667631</v>
      </c>
      <c r="R100"/>
    </row>
    <row r="101" spans="3:18" ht="15" customHeight="1" x14ac:dyDescent="0.25">
      <c r="C101" s="120" t="s">
        <v>234</v>
      </c>
      <c r="D101" s="122">
        <v>845.31</v>
      </c>
      <c r="E101" s="122">
        <v>2126.75</v>
      </c>
      <c r="F101" s="138">
        <v>0.50549789932183731</v>
      </c>
      <c r="G101" s="138">
        <v>0.57249549360117069</v>
      </c>
      <c r="H101" s="122">
        <v>19126.66</v>
      </c>
      <c r="I101" s="122">
        <v>845.31</v>
      </c>
      <c r="J101" s="122">
        <v>2126.75</v>
      </c>
      <c r="K101" s="138">
        <v>0.50549789932183731</v>
      </c>
      <c r="L101" s="138">
        <v>0.57249549360117069</v>
      </c>
      <c r="M101" s="122">
        <v>19126.66</v>
      </c>
      <c r="N101" s="122">
        <f t="shared" si="10"/>
        <v>0</v>
      </c>
      <c r="O101" s="139"/>
      <c r="P101" s="122">
        <f t="shared" si="11"/>
        <v>58.511885586667631</v>
      </c>
      <c r="Q101" s="122">
        <f t="shared" si="12"/>
        <v>58.511885586667631</v>
      </c>
      <c r="R101"/>
    </row>
    <row r="102" spans="3:18" ht="15" customHeight="1" x14ac:dyDescent="0.25">
      <c r="C102" s="120" t="s">
        <v>235</v>
      </c>
      <c r="D102" s="122">
        <v>845.31</v>
      </c>
      <c r="E102" s="122">
        <v>2126.75</v>
      </c>
      <c r="F102" s="138">
        <v>0.50549789932183731</v>
      </c>
      <c r="G102" s="138">
        <v>0.57249549360117069</v>
      </c>
      <c r="H102" s="122">
        <v>19126.66</v>
      </c>
      <c r="I102" s="122">
        <v>845.31</v>
      </c>
      <c r="J102" s="122">
        <v>2126.75</v>
      </c>
      <c r="K102" s="138">
        <v>0.50549789932183731</v>
      </c>
      <c r="L102" s="138">
        <v>0.57249549360117069</v>
      </c>
      <c r="M102" s="122">
        <v>19126.66</v>
      </c>
      <c r="N102" s="122">
        <f t="shared" si="10"/>
        <v>0</v>
      </c>
      <c r="O102" s="139"/>
      <c r="P102" s="122">
        <f t="shared" si="11"/>
        <v>58.511885586667631</v>
      </c>
      <c r="Q102" s="122">
        <f t="shared" si="12"/>
        <v>58.511885586667631</v>
      </c>
      <c r="R102"/>
    </row>
    <row r="103" spans="3:18" ht="15" customHeight="1" x14ac:dyDescent="0.25">
      <c r="C103" s="120" t="s">
        <v>236</v>
      </c>
      <c r="D103" s="122">
        <v>845.31</v>
      </c>
      <c r="E103" s="122">
        <v>2126.75</v>
      </c>
      <c r="F103" s="138">
        <v>0.50549789932183731</v>
      </c>
      <c r="G103" s="138">
        <v>0.57249549360117069</v>
      </c>
      <c r="H103" s="122">
        <v>19126.66</v>
      </c>
      <c r="I103" s="122">
        <v>845.31</v>
      </c>
      <c r="J103" s="122">
        <v>2126.75</v>
      </c>
      <c r="K103" s="138">
        <v>0.50549789932183731</v>
      </c>
      <c r="L103" s="138">
        <v>0.57249549360117069</v>
      </c>
      <c r="M103" s="122">
        <v>19126.66</v>
      </c>
      <c r="N103" s="122">
        <f t="shared" si="10"/>
        <v>0</v>
      </c>
      <c r="O103" s="139"/>
      <c r="P103" s="122">
        <f t="shared" si="11"/>
        <v>58.511885586667631</v>
      </c>
      <c r="Q103" s="122">
        <f t="shared" si="12"/>
        <v>58.511885586667631</v>
      </c>
      <c r="R103"/>
    </row>
    <row r="104" spans="3:18" ht="15" customHeight="1" x14ac:dyDescent="0.25">
      <c r="C104" s="120"/>
      <c r="D104" s="122"/>
      <c r="E104" s="122"/>
      <c r="F104" s="138"/>
      <c r="G104" s="138"/>
      <c r="H104" s="122"/>
      <c r="I104" s="122"/>
      <c r="J104" s="122"/>
      <c r="K104" s="138"/>
      <c r="L104" s="138"/>
      <c r="M104" s="122"/>
      <c r="N104" s="122">
        <f t="shared" si="10"/>
        <v>0</v>
      </c>
      <c r="O104" s="139"/>
      <c r="P104" s="122">
        <f t="shared" si="11"/>
        <v>0</v>
      </c>
      <c r="Q104" s="122">
        <f t="shared" si="12"/>
        <v>0</v>
      </c>
      <c r="R104"/>
    </row>
    <row r="105" spans="3:18" ht="15" customHeight="1" x14ac:dyDescent="0.25">
      <c r="C105" s="120"/>
      <c r="D105" s="122"/>
      <c r="E105" s="122"/>
      <c r="F105" s="138"/>
      <c r="G105" s="138"/>
      <c r="H105" s="122"/>
      <c r="I105" s="122"/>
      <c r="J105" s="122"/>
      <c r="K105" s="138"/>
      <c r="L105" s="138"/>
      <c r="M105" s="122"/>
      <c r="N105" s="122">
        <f t="shared" si="10"/>
        <v>0</v>
      </c>
      <c r="O105" s="139"/>
      <c r="P105" s="122">
        <f t="shared" si="11"/>
        <v>0</v>
      </c>
      <c r="Q105" s="122">
        <f t="shared" si="12"/>
        <v>0</v>
      </c>
      <c r="R105"/>
    </row>
    <row r="106" spans="3:18" ht="15" customHeight="1" x14ac:dyDescent="0.25">
      <c r="C106" s="120"/>
      <c r="D106" s="122"/>
      <c r="E106" s="122"/>
      <c r="F106" s="138"/>
      <c r="G106" s="138"/>
      <c r="H106" s="122"/>
      <c r="I106" s="122"/>
      <c r="J106" s="122"/>
      <c r="K106" s="138"/>
      <c r="L106" s="138"/>
      <c r="M106" s="122"/>
      <c r="N106" s="122">
        <f t="shared" si="10"/>
        <v>0</v>
      </c>
      <c r="O106" s="139"/>
      <c r="P106" s="122">
        <f t="shared" si="11"/>
        <v>0</v>
      </c>
      <c r="Q106" s="122">
        <f t="shared" si="12"/>
        <v>0</v>
      </c>
      <c r="R106"/>
    </row>
    <row r="107" spans="3:18" ht="15" customHeight="1" x14ac:dyDescent="0.25">
      <c r="C107" s="120"/>
      <c r="D107" s="122"/>
      <c r="E107" s="122"/>
      <c r="F107" s="138"/>
      <c r="G107" s="138"/>
      <c r="H107" s="122"/>
      <c r="I107" s="122"/>
      <c r="J107" s="122"/>
      <c r="K107" s="138"/>
      <c r="L107" s="138"/>
      <c r="M107" s="122"/>
      <c r="N107" s="122">
        <f t="shared" si="10"/>
        <v>0</v>
      </c>
      <c r="O107" s="139"/>
      <c r="P107" s="122">
        <f t="shared" si="11"/>
        <v>0</v>
      </c>
      <c r="Q107" s="122">
        <f t="shared" si="12"/>
        <v>0</v>
      </c>
      <c r="R107"/>
    </row>
    <row r="108" spans="3:18" ht="15" customHeight="1" x14ac:dyDescent="0.25">
      <c r="C108" s="120"/>
      <c r="D108" s="122"/>
      <c r="E108" s="122"/>
      <c r="F108" s="138"/>
      <c r="G108" s="138"/>
      <c r="H108" s="122"/>
      <c r="I108" s="122"/>
      <c r="J108" s="122"/>
      <c r="K108" s="138"/>
      <c r="L108" s="138"/>
      <c r="M108" s="122"/>
      <c r="N108" s="122">
        <f t="shared" si="10"/>
        <v>0</v>
      </c>
      <c r="O108" s="139"/>
      <c r="P108" s="122">
        <f t="shared" si="11"/>
        <v>0</v>
      </c>
      <c r="Q108" s="122">
        <f t="shared" si="12"/>
        <v>0</v>
      </c>
      <c r="R108"/>
    </row>
    <row r="109" spans="3:18" ht="15" customHeight="1" x14ac:dyDescent="0.25">
      <c r="C109" s="120"/>
      <c r="D109" s="122"/>
      <c r="E109" s="122"/>
      <c r="F109" s="138"/>
      <c r="G109" s="138"/>
      <c r="H109" s="122"/>
      <c r="I109" s="122"/>
      <c r="J109" s="122"/>
      <c r="K109" s="138"/>
      <c r="L109" s="138"/>
      <c r="M109" s="122"/>
      <c r="N109" s="122">
        <f t="shared" si="10"/>
        <v>0</v>
      </c>
      <c r="O109" s="139"/>
      <c r="P109" s="122">
        <f t="shared" si="11"/>
        <v>0</v>
      </c>
      <c r="Q109" s="122">
        <f t="shared" si="12"/>
        <v>0</v>
      </c>
      <c r="R109"/>
    </row>
    <row r="110" spans="3:18" ht="15" customHeight="1" x14ac:dyDescent="0.25">
      <c r="C110" s="120"/>
      <c r="D110" s="122"/>
      <c r="E110" s="122"/>
      <c r="F110" s="138"/>
      <c r="G110" s="138"/>
      <c r="H110" s="122"/>
      <c r="I110" s="122"/>
      <c r="J110" s="122"/>
      <c r="K110" s="138"/>
      <c r="L110" s="138"/>
      <c r="M110" s="122"/>
      <c r="N110" s="122">
        <f t="shared" si="10"/>
        <v>0</v>
      </c>
      <c r="O110" s="139"/>
      <c r="P110" s="122">
        <f t="shared" si="11"/>
        <v>0</v>
      </c>
      <c r="Q110" s="122">
        <f t="shared" si="12"/>
        <v>0</v>
      </c>
      <c r="R110"/>
    </row>
    <row r="111" spans="3:18" ht="15" customHeight="1" x14ac:dyDescent="0.25">
      <c r="C111" s="120"/>
      <c r="D111" s="122"/>
      <c r="E111" s="122"/>
      <c r="F111" s="138"/>
      <c r="G111" s="138"/>
      <c r="H111" s="122"/>
      <c r="I111" s="122"/>
      <c r="J111" s="122"/>
      <c r="K111" s="138"/>
      <c r="L111" s="138"/>
      <c r="M111" s="122"/>
      <c r="N111" s="122">
        <f t="shared" si="10"/>
        <v>0</v>
      </c>
      <c r="O111" s="139"/>
      <c r="P111" s="122">
        <f t="shared" si="11"/>
        <v>0</v>
      </c>
      <c r="Q111" s="122">
        <f t="shared" si="12"/>
        <v>0</v>
      </c>
      <c r="R111"/>
    </row>
    <row r="112" spans="3:18" ht="15" customHeight="1" x14ac:dyDescent="0.25">
      <c r="C112" s="120"/>
      <c r="D112" s="122"/>
      <c r="E112" s="122"/>
      <c r="F112" s="138"/>
      <c r="G112" s="138"/>
      <c r="H112" s="122"/>
      <c r="I112" s="122"/>
      <c r="J112" s="122"/>
      <c r="K112" s="138"/>
      <c r="L112" s="138"/>
      <c r="M112" s="122"/>
      <c r="N112" s="122">
        <f t="shared" si="10"/>
        <v>0</v>
      </c>
      <c r="O112" s="139"/>
      <c r="P112" s="122">
        <f t="shared" si="11"/>
        <v>0</v>
      </c>
      <c r="Q112" s="122">
        <f t="shared" si="12"/>
        <v>0</v>
      </c>
      <c r="R112"/>
    </row>
    <row r="113" spans="3:18" ht="15" customHeight="1" x14ac:dyDescent="0.25">
      <c r="C113" s="120"/>
      <c r="D113" s="122"/>
      <c r="E113" s="122"/>
      <c r="F113" s="138"/>
      <c r="G113" s="138"/>
      <c r="H113" s="122"/>
      <c r="I113" s="122"/>
      <c r="J113" s="122"/>
      <c r="K113" s="138"/>
      <c r="L113" s="138"/>
      <c r="M113" s="122"/>
      <c r="N113" s="122">
        <f t="shared" si="10"/>
        <v>0</v>
      </c>
      <c r="O113" s="139"/>
      <c r="P113" s="122">
        <f t="shared" si="11"/>
        <v>0</v>
      </c>
      <c r="Q113" s="122">
        <f t="shared" si="12"/>
        <v>0</v>
      </c>
      <c r="R113"/>
    </row>
    <row r="114" spans="3:18" ht="15" customHeight="1" x14ac:dyDescent="0.25">
      <c r="C114" s="120"/>
      <c r="D114" s="122"/>
      <c r="E114" s="122"/>
      <c r="F114" s="138"/>
      <c r="G114" s="138"/>
      <c r="H114" s="122"/>
      <c r="I114" s="122"/>
      <c r="J114" s="122"/>
      <c r="K114" s="138"/>
      <c r="L114" s="138"/>
      <c r="M114" s="122"/>
      <c r="N114" s="122">
        <f t="shared" si="10"/>
        <v>0</v>
      </c>
      <c r="O114" s="139"/>
      <c r="P114" s="122">
        <f t="shared" si="11"/>
        <v>0</v>
      </c>
      <c r="Q114" s="122">
        <f t="shared" si="12"/>
        <v>0</v>
      </c>
      <c r="R114"/>
    </row>
    <row r="115" spans="3:18" ht="15" customHeight="1" x14ac:dyDescent="0.25">
      <c r="C115" s="120"/>
      <c r="D115" s="122"/>
      <c r="E115" s="122"/>
      <c r="F115" s="138"/>
      <c r="G115" s="138"/>
      <c r="H115" s="122"/>
      <c r="I115" s="122"/>
      <c r="J115" s="122"/>
      <c r="K115" s="138"/>
      <c r="L115" s="138"/>
      <c r="M115" s="122"/>
      <c r="N115" s="122">
        <f t="shared" si="10"/>
        <v>0</v>
      </c>
      <c r="O115" s="139"/>
      <c r="P115" s="122">
        <f t="shared" si="11"/>
        <v>0</v>
      </c>
      <c r="Q115" s="122">
        <f t="shared" si="12"/>
        <v>0</v>
      </c>
      <c r="R115"/>
    </row>
    <row r="116" spans="3:18" ht="15" customHeight="1" x14ac:dyDescent="0.25">
      <c r="C116" s="120"/>
      <c r="D116" s="122"/>
      <c r="E116" s="122"/>
      <c r="F116" s="138"/>
      <c r="G116" s="138"/>
      <c r="H116" s="122"/>
      <c r="I116" s="122"/>
      <c r="J116" s="122"/>
      <c r="K116" s="138"/>
      <c r="L116" s="138"/>
      <c r="M116" s="122"/>
      <c r="N116" s="122">
        <f t="shared" si="10"/>
        <v>0</v>
      </c>
      <c r="O116" s="139"/>
      <c r="P116" s="122">
        <f t="shared" si="11"/>
        <v>0</v>
      </c>
      <c r="Q116" s="122">
        <f t="shared" si="12"/>
        <v>0</v>
      </c>
      <c r="R116"/>
    </row>
    <row r="117" spans="3:18" ht="15" customHeight="1" x14ac:dyDescent="0.25">
      <c r="C117" s="120"/>
      <c r="D117" s="122"/>
      <c r="E117" s="122"/>
      <c r="F117" s="138"/>
      <c r="G117" s="138"/>
      <c r="H117" s="122"/>
      <c r="I117" s="122"/>
      <c r="J117" s="122"/>
      <c r="K117" s="138"/>
      <c r="L117" s="138"/>
      <c r="M117" s="122"/>
      <c r="N117" s="122">
        <f t="shared" si="10"/>
        <v>0</v>
      </c>
      <c r="O117" s="139"/>
      <c r="P117" s="122">
        <f t="shared" si="11"/>
        <v>0</v>
      </c>
      <c r="Q117" s="122">
        <f t="shared" si="12"/>
        <v>0</v>
      </c>
      <c r="R117"/>
    </row>
    <row r="118" spans="3:18" ht="15" customHeight="1" x14ac:dyDescent="0.25">
      <c r="C118" s="120"/>
      <c r="D118" s="122"/>
      <c r="E118" s="122"/>
      <c r="F118" s="138"/>
      <c r="G118" s="138"/>
      <c r="H118" s="122"/>
      <c r="I118" s="122"/>
      <c r="J118" s="122"/>
      <c r="K118" s="138"/>
      <c r="L118" s="138"/>
      <c r="M118" s="122"/>
      <c r="N118" s="122">
        <f t="shared" si="10"/>
        <v>0</v>
      </c>
      <c r="O118" s="139"/>
      <c r="P118" s="122">
        <f t="shared" si="11"/>
        <v>0</v>
      </c>
      <c r="Q118" s="122">
        <f t="shared" si="12"/>
        <v>0</v>
      </c>
      <c r="R118"/>
    </row>
    <row r="119" spans="3:18" ht="15" customHeight="1" x14ac:dyDescent="0.25">
      <c r="C119" s="120"/>
      <c r="D119" s="122"/>
      <c r="E119" s="122"/>
      <c r="F119" s="138"/>
      <c r="G119" s="138"/>
      <c r="H119" s="122"/>
      <c r="I119" s="122"/>
      <c r="J119" s="122"/>
      <c r="K119" s="138"/>
      <c r="L119" s="138"/>
      <c r="M119" s="122"/>
      <c r="N119" s="122">
        <f t="shared" si="10"/>
        <v>0</v>
      </c>
      <c r="O119" s="139"/>
      <c r="P119" s="122">
        <f t="shared" si="11"/>
        <v>0</v>
      </c>
      <c r="Q119" s="122">
        <f t="shared" si="12"/>
        <v>0</v>
      </c>
      <c r="R119"/>
    </row>
    <row r="120" spans="3:18" ht="15" customHeight="1" x14ac:dyDescent="0.25">
      <c r="C120" s="120"/>
      <c r="D120" s="122"/>
      <c r="E120" s="122"/>
      <c r="F120" s="138"/>
      <c r="G120" s="138"/>
      <c r="H120" s="122"/>
      <c r="I120" s="122"/>
      <c r="J120" s="122"/>
      <c r="K120" s="138"/>
      <c r="L120" s="138"/>
      <c r="M120" s="122"/>
      <c r="N120" s="122">
        <f t="shared" si="10"/>
        <v>0</v>
      </c>
      <c r="O120" s="139"/>
      <c r="P120" s="122">
        <f t="shared" si="11"/>
        <v>0</v>
      </c>
      <c r="Q120" s="122">
        <f t="shared" si="12"/>
        <v>0</v>
      </c>
      <c r="R120"/>
    </row>
    <row r="121" spans="3:18" ht="15" customHeight="1" x14ac:dyDescent="0.25">
      <c r="C121" s="120"/>
      <c r="D121" s="122"/>
      <c r="E121" s="122"/>
      <c r="F121" s="138"/>
      <c r="G121" s="138"/>
      <c r="H121" s="122"/>
      <c r="I121" s="122"/>
      <c r="J121" s="122"/>
      <c r="K121" s="138"/>
      <c r="L121" s="138"/>
      <c r="M121" s="122"/>
      <c r="N121" s="122">
        <f t="shared" si="10"/>
        <v>0</v>
      </c>
      <c r="O121" s="139"/>
      <c r="P121" s="122">
        <f t="shared" si="11"/>
        <v>0</v>
      </c>
      <c r="Q121" s="122">
        <f t="shared" si="12"/>
        <v>0</v>
      </c>
      <c r="R121"/>
    </row>
    <row r="122" spans="3:18" ht="15" customHeight="1" x14ac:dyDescent="0.25">
      <c r="C122" s="120"/>
      <c r="D122" s="122"/>
      <c r="E122" s="122"/>
      <c r="F122" s="138"/>
      <c r="G122" s="138"/>
      <c r="H122" s="122"/>
      <c r="I122" s="122"/>
      <c r="J122" s="122"/>
      <c r="K122" s="138"/>
      <c r="L122" s="138"/>
      <c r="M122" s="122"/>
      <c r="N122" s="122">
        <f t="shared" si="10"/>
        <v>0</v>
      </c>
      <c r="O122" s="139"/>
      <c r="P122" s="122">
        <f t="shared" si="11"/>
        <v>0</v>
      </c>
      <c r="Q122" s="122">
        <f t="shared" si="12"/>
        <v>0</v>
      </c>
      <c r="R122"/>
    </row>
    <row r="123" spans="3:18" ht="15" customHeight="1" x14ac:dyDescent="0.25">
      <c r="C123" s="120"/>
      <c r="D123" s="122"/>
      <c r="E123" s="122"/>
      <c r="F123" s="138"/>
      <c r="G123" s="138"/>
      <c r="H123" s="122"/>
      <c r="I123" s="122"/>
      <c r="J123" s="122"/>
      <c r="K123" s="138"/>
      <c r="L123" s="138"/>
      <c r="M123" s="122"/>
      <c r="N123" s="122">
        <f t="shared" si="10"/>
        <v>0</v>
      </c>
      <c r="O123" s="139"/>
      <c r="P123" s="122">
        <f t="shared" si="11"/>
        <v>0</v>
      </c>
      <c r="Q123" s="122">
        <f t="shared" si="12"/>
        <v>0</v>
      </c>
      <c r="R123"/>
    </row>
    <row r="124" spans="3:18" ht="15" customHeight="1" x14ac:dyDescent="0.25">
      <c r="C124" s="120"/>
      <c r="D124" s="122"/>
      <c r="E124" s="122"/>
      <c r="F124" s="138"/>
      <c r="G124" s="138"/>
      <c r="H124" s="122"/>
      <c r="I124" s="122"/>
      <c r="J124" s="122"/>
      <c r="K124" s="138"/>
      <c r="L124" s="138"/>
      <c r="M124" s="122"/>
      <c r="N124" s="122">
        <f t="shared" si="10"/>
        <v>0</v>
      </c>
      <c r="O124" s="139"/>
      <c r="P124" s="122">
        <f t="shared" si="11"/>
        <v>0</v>
      </c>
      <c r="Q124" s="122">
        <f t="shared" si="12"/>
        <v>0</v>
      </c>
      <c r="R124"/>
    </row>
    <row r="125" spans="3:18" ht="15" customHeight="1" x14ac:dyDescent="0.25">
      <c r="C125" s="120"/>
      <c r="D125" s="122"/>
      <c r="E125" s="122"/>
      <c r="F125" s="138"/>
      <c r="G125" s="138"/>
      <c r="H125" s="122"/>
      <c r="I125" s="122"/>
      <c r="J125" s="122"/>
      <c r="K125" s="138"/>
      <c r="L125" s="138"/>
      <c r="M125" s="122"/>
      <c r="N125" s="122">
        <f t="shared" si="10"/>
        <v>0</v>
      </c>
      <c r="O125" s="139"/>
      <c r="P125" s="122">
        <f t="shared" si="11"/>
        <v>0</v>
      </c>
      <c r="Q125" s="122">
        <f t="shared" si="12"/>
        <v>0</v>
      </c>
      <c r="R125"/>
    </row>
    <row r="126" spans="3:18" ht="15" customHeight="1" x14ac:dyDescent="0.25">
      <c r="C126" s="120"/>
      <c r="D126" s="122"/>
      <c r="E126" s="122"/>
      <c r="F126" s="138"/>
      <c r="G126" s="138"/>
      <c r="H126" s="122"/>
      <c r="I126" s="122"/>
      <c r="J126" s="122"/>
      <c r="K126" s="138"/>
      <c r="L126" s="138"/>
      <c r="M126" s="122"/>
      <c r="N126" s="122">
        <f t="shared" si="10"/>
        <v>0</v>
      </c>
      <c r="O126" s="139"/>
      <c r="P126" s="122">
        <f t="shared" si="11"/>
        <v>0</v>
      </c>
      <c r="Q126" s="122">
        <f t="shared" si="12"/>
        <v>0</v>
      </c>
      <c r="R126"/>
    </row>
    <row r="127" spans="3:18" ht="15" customHeight="1" x14ac:dyDescent="0.25">
      <c r="C127" s="120"/>
      <c r="D127" s="122"/>
      <c r="E127" s="122"/>
      <c r="F127" s="138"/>
      <c r="G127" s="138"/>
      <c r="H127" s="122"/>
      <c r="I127" s="122"/>
      <c r="J127" s="122"/>
      <c r="K127" s="138"/>
      <c r="L127" s="138"/>
      <c r="M127" s="122"/>
      <c r="N127" s="122">
        <f t="shared" si="10"/>
        <v>0</v>
      </c>
      <c r="O127" s="139"/>
      <c r="P127" s="122">
        <f t="shared" si="11"/>
        <v>0</v>
      </c>
      <c r="Q127" s="122">
        <f t="shared" si="12"/>
        <v>0</v>
      </c>
      <c r="R127"/>
    </row>
    <row r="128" spans="3:18" ht="15" customHeight="1" x14ac:dyDescent="0.25">
      <c r="C128" s="120"/>
      <c r="D128" s="122"/>
      <c r="E128" s="122"/>
      <c r="F128" s="138"/>
      <c r="G128" s="138"/>
      <c r="H128" s="122"/>
      <c r="I128" s="122"/>
      <c r="J128" s="122"/>
      <c r="K128" s="138"/>
      <c r="L128" s="138"/>
      <c r="M128" s="122"/>
      <c r="N128" s="122">
        <f t="shared" si="10"/>
        <v>0</v>
      </c>
      <c r="O128" s="139"/>
      <c r="P128" s="122">
        <f t="shared" si="11"/>
        <v>0</v>
      </c>
      <c r="Q128" s="122">
        <f t="shared" si="12"/>
        <v>0</v>
      </c>
      <c r="R128"/>
    </row>
    <row r="129" spans="3:18" ht="15" customHeight="1" x14ac:dyDescent="0.25">
      <c r="C129" s="120"/>
      <c r="D129" s="122"/>
      <c r="E129" s="122"/>
      <c r="F129" s="138"/>
      <c r="G129" s="138"/>
      <c r="H129" s="122"/>
      <c r="I129" s="122"/>
      <c r="J129" s="122"/>
      <c r="K129" s="138"/>
      <c r="L129" s="138"/>
      <c r="M129" s="122"/>
      <c r="N129" s="122">
        <f t="shared" si="10"/>
        <v>0</v>
      </c>
      <c r="O129" s="139"/>
      <c r="P129" s="122">
        <f t="shared" si="11"/>
        <v>0</v>
      </c>
      <c r="Q129" s="122">
        <f t="shared" si="12"/>
        <v>0</v>
      </c>
      <c r="R129"/>
    </row>
    <row r="130" spans="3:18" ht="15" customHeight="1" x14ac:dyDescent="0.25">
      <c r="C130" s="120"/>
      <c r="D130" s="122"/>
      <c r="E130" s="122"/>
      <c r="F130" s="138"/>
      <c r="G130" s="138"/>
      <c r="H130" s="122"/>
      <c r="I130" s="122"/>
      <c r="J130" s="122"/>
      <c r="K130" s="138"/>
      <c r="L130" s="138"/>
      <c r="M130" s="122"/>
      <c r="N130" s="122">
        <f t="shared" si="10"/>
        <v>0</v>
      </c>
      <c r="O130" s="139"/>
      <c r="P130" s="122">
        <f t="shared" si="11"/>
        <v>0</v>
      </c>
      <c r="Q130" s="122">
        <f t="shared" si="12"/>
        <v>0</v>
      </c>
      <c r="R130"/>
    </row>
    <row r="131" spans="3:18" ht="15" customHeight="1" x14ac:dyDescent="0.25">
      <c r="C131" s="120"/>
      <c r="D131" s="122"/>
      <c r="E131" s="122"/>
      <c r="F131" s="138"/>
      <c r="G131" s="138"/>
      <c r="H131" s="122"/>
      <c r="I131" s="122"/>
      <c r="J131" s="122"/>
      <c r="K131" s="138"/>
      <c r="L131" s="138"/>
      <c r="M131" s="122"/>
      <c r="N131" s="122">
        <f t="shared" si="10"/>
        <v>0</v>
      </c>
      <c r="O131" s="139"/>
      <c r="P131" s="122">
        <f t="shared" si="11"/>
        <v>0</v>
      </c>
      <c r="Q131" s="122">
        <f t="shared" si="12"/>
        <v>0</v>
      </c>
      <c r="R131"/>
    </row>
    <row r="132" spans="3:18" ht="15" customHeight="1" x14ac:dyDescent="0.25">
      <c r="C132" s="120"/>
      <c r="D132" s="122"/>
      <c r="E132" s="122"/>
      <c r="F132" s="138"/>
      <c r="G132" s="138"/>
      <c r="H132" s="122"/>
      <c r="I132" s="122"/>
      <c r="J132" s="122"/>
      <c r="K132" s="138"/>
      <c r="L132" s="138"/>
      <c r="M132" s="122"/>
      <c r="N132" s="122">
        <f t="shared" ref="N132:N140" si="13">ABS(Q132-P132)</f>
        <v>0</v>
      </c>
      <c r="O132" s="139"/>
      <c r="P132" s="122">
        <f t="shared" ref="P132:P140" si="14">(OWSA_INB_Threshold*G132-E132)-(OWSA_INB_Threshold*F132-D132)</f>
        <v>0</v>
      </c>
      <c r="Q132" s="122">
        <f t="shared" ref="Q132:Q140" si="15">(OWSA_INB_Threshold*L132-J132)-(OWSA_INB_Threshold*K132-I132)</f>
        <v>0</v>
      </c>
      <c r="R132"/>
    </row>
    <row r="133" spans="3:18" ht="15" customHeight="1" x14ac:dyDescent="0.25">
      <c r="C133" s="120"/>
      <c r="D133" s="122"/>
      <c r="E133" s="122"/>
      <c r="F133" s="138"/>
      <c r="G133" s="138"/>
      <c r="H133" s="122"/>
      <c r="I133" s="122"/>
      <c r="J133" s="122"/>
      <c r="K133" s="138"/>
      <c r="L133" s="138"/>
      <c r="M133" s="122"/>
      <c r="N133" s="122">
        <f t="shared" si="13"/>
        <v>0</v>
      </c>
      <c r="O133" s="139"/>
      <c r="P133" s="122">
        <f t="shared" si="14"/>
        <v>0</v>
      </c>
      <c r="Q133" s="122">
        <f t="shared" si="15"/>
        <v>0</v>
      </c>
      <c r="R133"/>
    </row>
    <row r="134" spans="3:18" ht="15" customHeight="1" x14ac:dyDescent="0.25">
      <c r="C134" s="120"/>
      <c r="D134" s="122"/>
      <c r="E134" s="122"/>
      <c r="F134" s="138"/>
      <c r="G134" s="138"/>
      <c r="H134" s="122"/>
      <c r="I134" s="122"/>
      <c r="J134" s="122"/>
      <c r="K134" s="138"/>
      <c r="L134" s="138"/>
      <c r="M134" s="122"/>
      <c r="N134" s="122">
        <f t="shared" si="13"/>
        <v>0</v>
      </c>
      <c r="O134" s="139"/>
      <c r="P134" s="122">
        <f t="shared" si="14"/>
        <v>0</v>
      </c>
      <c r="Q134" s="122">
        <f t="shared" si="15"/>
        <v>0</v>
      </c>
      <c r="R134"/>
    </row>
    <row r="135" spans="3:18" ht="15" customHeight="1" x14ac:dyDescent="0.25">
      <c r="C135" s="120"/>
      <c r="D135" s="122"/>
      <c r="E135" s="122"/>
      <c r="F135" s="138"/>
      <c r="G135" s="138"/>
      <c r="H135" s="122"/>
      <c r="I135" s="122"/>
      <c r="J135" s="122"/>
      <c r="K135" s="138"/>
      <c r="L135" s="138"/>
      <c r="M135" s="122"/>
      <c r="N135" s="122">
        <f t="shared" si="13"/>
        <v>0</v>
      </c>
      <c r="O135" s="139"/>
      <c r="P135" s="122">
        <f t="shared" si="14"/>
        <v>0</v>
      </c>
      <c r="Q135" s="122">
        <f t="shared" si="15"/>
        <v>0</v>
      </c>
      <c r="R135"/>
    </row>
    <row r="136" spans="3:18" ht="15" customHeight="1" x14ac:dyDescent="0.25">
      <c r="C136" s="120"/>
      <c r="D136" s="122"/>
      <c r="E136" s="122"/>
      <c r="F136" s="138"/>
      <c r="G136" s="138"/>
      <c r="H136" s="122"/>
      <c r="I136" s="122"/>
      <c r="J136" s="122"/>
      <c r="K136" s="138"/>
      <c r="L136" s="138"/>
      <c r="M136" s="122"/>
      <c r="N136" s="122">
        <f t="shared" si="13"/>
        <v>0</v>
      </c>
      <c r="O136" s="139"/>
      <c r="P136" s="122">
        <f t="shared" si="14"/>
        <v>0</v>
      </c>
      <c r="Q136" s="122">
        <f t="shared" si="15"/>
        <v>0</v>
      </c>
      <c r="R136"/>
    </row>
    <row r="137" spans="3:18" ht="15" customHeight="1" x14ac:dyDescent="0.25">
      <c r="C137" s="120"/>
      <c r="D137" s="122"/>
      <c r="E137" s="122"/>
      <c r="F137" s="138"/>
      <c r="G137" s="138"/>
      <c r="H137" s="122"/>
      <c r="I137" s="122"/>
      <c r="J137" s="122"/>
      <c r="K137" s="138"/>
      <c r="L137" s="138"/>
      <c r="M137" s="122"/>
      <c r="N137" s="122">
        <f t="shared" si="13"/>
        <v>0</v>
      </c>
      <c r="O137" s="139"/>
      <c r="P137" s="122">
        <f t="shared" si="14"/>
        <v>0</v>
      </c>
      <c r="Q137" s="122">
        <f t="shared" si="15"/>
        <v>0</v>
      </c>
      <c r="R137"/>
    </row>
    <row r="138" spans="3:18" ht="15" customHeight="1" x14ac:dyDescent="0.25">
      <c r="C138" s="120"/>
      <c r="D138" s="122"/>
      <c r="E138" s="122"/>
      <c r="F138" s="138"/>
      <c r="G138" s="138"/>
      <c r="H138" s="122"/>
      <c r="I138" s="122"/>
      <c r="J138" s="122"/>
      <c r="K138" s="138"/>
      <c r="L138" s="138"/>
      <c r="M138" s="122"/>
      <c r="N138" s="122">
        <f t="shared" si="13"/>
        <v>0</v>
      </c>
      <c r="O138" s="139"/>
      <c r="P138" s="122">
        <f t="shared" si="14"/>
        <v>0</v>
      </c>
      <c r="Q138" s="122">
        <f t="shared" si="15"/>
        <v>0</v>
      </c>
      <c r="R138"/>
    </row>
    <row r="139" spans="3:18" ht="15" customHeight="1" x14ac:dyDescent="0.25">
      <c r="C139" s="120"/>
      <c r="D139" s="122"/>
      <c r="E139" s="122"/>
      <c r="F139" s="138"/>
      <c r="G139" s="138"/>
      <c r="H139" s="122"/>
      <c r="I139" s="122"/>
      <c r="J139" s="122"/>
      <c r="K139" s="138"/>
      <c r="L139" s="138"/>
      <c r="M139" s="122"/>
      <c r="N139" s="122">
        <f t="shared" si="13"/>
        <v>0</v>
      </c>
      <c r="O139" s="139"/>
      <c r="P139" s="122">
        <f t="shared" si="14"/>
        <v>0</v>
      </c>
      <c r="Q139" s="122">
        <f t="shared" si="15"/>
        <v>0</v>
      </c>
      <c r="R139"/>
    </row>
    <row r="140" spans="3:18" ht="15" customHeight="1" x14ac:dyDescent="0.25">
      <c r="C140" s="120"/>
      <c r="D140" s="122"/>
      <c r="E140" s="122"/>
      <c r="F140" s="138"/>
      <c r="G140" s="138"/>
      <c r="H140" s="122"/>
      <c r="I140" s="122"/>
      <c r="J140" s="122"/>
      <c r="K140" s="138"/>
      <c r="L140" s="138"/>
      <c r="M140" s="122"/>
      <c r="N140" s="122">
        <f t="shared" si="13"/>
        <v>0</v>
      </c>
      <c r="O140" s="139"/>
      <c r="P140" s="122">
        <f t="shared" si="14"/>
        <v>0</v>
      </c>
      <c r="Q140" s="122">
        <f t="shared" si="15"/>
        <v>0</v>
      </c>
      <c r="R140"/>
    </row>
  </sheetData>
  <sortState ref="C68:N297">
    <sortCondition descending="1" ref="N68:N168"/>
  </sortState>
  <mergeCells count="3">
    <mergeCell ref="P66:Q66"/>
    <mergeCell ref="D66:H66"/>
    <mergeCell ref="I66:M66"/>
  </mergeCell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V10051"/>
  <sheetViews>
    <sheetView zoomScale="90" zoomScaleNormal="90" workbookViewId="0">
      <pane ySplit="3" topLeftCell="A4" activePane="bottomLeft" state="frozen"/>
      <selection pane="bottomLeft"/>
    </sheetView>
  </sheetViews>
  <sheetFormatPr defaultRowHeight="15" customHeight="1" x14ac:dyDescent="0.25"/>
  <cols>
    <col min="1" max="1" width="9.140625" style="1"/>
    <col min="2" max="2" width="25.140625" style="1" bestFit="1" customWidth="1"/>
    <col min="3" max="3" width="23.85546875" style="1" customWidth="1"/>
    <col min="4" max="4" width="24.42578125" style="1" customWidth="1"/>
    <col min="5" max="5" width="23.5703125" style="1" customWidth="1"/>
    <col min="6" max="6" width="24.42578125" style="1" customWidth="1"/>
    <col min="7" max="7" width="22.28515625" style="1" bestFit="1" customWidth="1"/>
    <col min="8" max="8" width="20.28515625" style="1" bestFit="1" customWidth="1"/>
    <col min="9" max="9" width="15.42578125" style="1" bestFit="1" customWidth="1"/>
    <col min="10" max="15" width="9.140625" style="1"/>
    <col min="16" max="16" width="13.140625" style="1" bestFit="1" customWidth="1"/>
    <col min="17" max="17" width="14.5703125" style="1" bestFit="1" customWidth="1"/>
    <col min="18" max="18" width="16" style="1" bestFit="1" customWidth="1"/>
    <col min="19" max="19" width="11" style="1" bestFit="1" customWidth="1"/>
    <col min="20" max="20" width="9.28515625" style="1" customWidth="1"/>
    <col min="21" max="22" width="11.28515625" style="1" bestFit="1" customWidth="1"/>
    <col min="23" max="16384" width="9.140625" style="1"/>
  </cols>
  <sheetData>
    <row r="1" spans="3:9" ht="54.75" customHeight="1" x14ac:dyDescent="0.25"/>
    <row r="3" spans="3:9" ht="10.5" customHeight="1" x14ac:dyDescent="0.25"/>
    <row r="13" spans="3:9" ht="15" customHeight="1" x14ac:dyDescent="0.25">
      <c r="C13" s="182" t="s">
        <v>293</v>
      </c>
    </row>
    <row r="14" spans="3:9" ht="15" customHeight="1" x14ac:dyDescent="0.25">
      <c r="C14" s="249" t="str">
        <f>Tx1_name</f>
        <v>Morphine</v>
      </c>
      <c r="D14" s="251"/>
      <c r="E14" s="224" t="str">
        <f>Tx2_name</f>
        <v>Novel therapy</v>
      </c>
      <c r="F14" s="226"/>
      <c r="G14" s="252" t="s">
        <v>175</v>
      </c>
      <c r="H14" s="252" t="s">
        <v>176</v>
      </c>
      <c r="I14" s="252" t="s">
        <v>174</v>
      </c>
    </row>
    <row r="15" spans="3:9" ht="15" customHeight="1" x14ac:dyDescent="0.25">
      <c r="C15" s="86" t="s">
        <v>172</v>
      </c>
      <c r="D15" s="86" t="s">
        <v>26</v>
      </c>
      <c r="E15" s="86" t="s">
        <v>172</v>
      </c>
      <c r="F15" s="86" t="s">
        <v>26</v>
      </c>
      <c r="G15" s="253"/>
      <c r="H15" s="253"/>
      <c r="I15" s="253"/>
    </row>
    <row r="16" spans="3:9" ht="15" customHeight="1" x14ac:dyDescent="0.25">
      <c r="C16" s="90">
        <f>SUMIF($B$52:$B$10052,"&lt;="&amp;PSAnum_lastrun,C52:C10052)/PSAnum_lastrun</f>
        <v>846.08043000000055</v>
      </c>
      <c r="D16" s="87">
        <f>SUMIF($B$52:$B$10052,"&lt;="&amp;PSAnum_lastrun,D52:D10052)/PSAnum_lastrun</f>
        <v>0.50586977195343108</v>
      </c>
      <c r="E16" s="90">
        <f>SUMIF($B$52:$B$10052,"&lt;="&amp;PSAnum_lastrun,E52:E10052)/PSAnum_lastrun</f>
        <v>2124.9635300000004</v>
      </c>
      <c r="F16" s="87">
        <f>SUMIF($B$52:$B$10052,"&lt;="&amp;PSAnum_lastrun,F52:F10052)/PSAnum_lastrun</f>
        <v>0.57433027805056691</v>
      </c>
      <c r="G16" s="90">
        <f>E16-C16</f>
        <v>1278.8831</v>
      </c>
      <c r="H16" s="87">
        <f>F16-D16</f>
        <v>6.8460506097135831E-2</v>
      </c>
      <c r="I16" s="90">
        <f>IF(AND(G16&lt;0,H16&gt;0,),"Dominates "&amp;Tx1_name,IF(AND(G16&gt;0,H16&lt;0),"Dominated by "&amp;Tx1_name,G16/H16))</f>
        <v>18680.596637504324</v>
      </c>
    </row>
    <row r="19" spans="3:22" ht="39.75" customHeight="1" x14ac:dyDescent="0.25">
      <c r="C19" s="88" t="s">
        <v>173</v>
      </c>
      <c r="D19" s="89">
        <v>1000</v>
      </c>
      <c r="E19" s="1" t="s">
        <v>230</v>
      </c>
      <c r="F19" s="68" t="s">
        <v>292</v>
      </c>
      <c r="P19" s="249" t="s">
        <v>178</v>
      </c>
      <c r="Q19" s="250"/>
      <c r="R19" s="251"/>
    </row>
    <row r="20" spans="3:22" ht="60" customHeight="1" x14ac:dyDescent="0.25">
      <c r="P20" s="249" t="s">
        <v>179</v>
      </c>
      <c r="Q20" s="250"/>
      <c r="R20" s="251"/>
    </row>
    <row r="21" spans="3:22" ht="55.5" customHeight="1" x14ac:dyDescent="0.25">
      <c r="P21" s="88" t="s">
        <v>180</v>
      </c>
      <c r="Q21" s="88" t="str">
        <f>Tx1_name</f>
        <v>Morphine</v>
      </c>
      <c r="R21" s="43" t="str">
        <f>Tx2_name</f>
        <v>Novel therapy</v>
      </c>
      <c r="T21" s="88" t="s">
        <v>280</v>
      </c>
      <c r="U21" s="176">
        <f>20000</f>
        <v>20000</v>
      </c>
      <c r="V21" s="177">
        <f>30000</f>
        <v>30000</v>
      </c>
    </row>
    <row r="22" spans="3:22" ht="15" customHeight="1" x14ac:dyDescent="0.25">
      <c r="P22" s="96">
        <v>0</v>
      </c>
      <c r="Q22" s="97">
        <v>1</v>
      </c>
      <c r="R22" s="97">
        <v>0</v>
      </c>
      <c r="T22" s="178">
        <v>0</v>
      </c>
      <c r="U22" s="179">
        <f>T22*$U$21</f>
        <v>0</v>
      </c>
      <c r="V22" s="179">
        <f>T22*$V$21</f>
        <v>0</v>
      </c>
    </row>
    <row r="23" spans="3:22" ht="15" customHeight="1" x14ac:dyDescent="0.25">
      <c r="P23" s="98">
        <v>5000</v>
      </c>
      <c r="Q23" s="99">
        <v>1</v>
      </c>
      <c r="R23" s="99">
        <v>0</v>
      </c>
      <c r="T23" s="178">
        <f>T22+0.01</f>
        <v>0.01</v>
      </c>
      <c r="U23" s="179">
        <f t="shared" ref="U23:U42" si="0">T23*$U$21</f>
        <v>200</v>
      </c>
      <c r="V23" s="179">
        <f t="shared" ref="V23:V42" si="1">T23*$V$21</f>
        <v>300</v>
      </c>
    </row>
    <row r="24" spans="3:22" ht="15" customHeight="1" x14ac:dyDescent="0.25">
      <c r="P24" s="98">
        <v>10000</v>
      </c>
      <c r="Q24" s="99">
        <v>0.999</v>
      </c>
      <c r="R24" s="99">
        <v>1E-3</v>
      </c>
      <c r="T24" s="178">
        <f t="shared" ref="T24:T42" si="2">T23+0.01</f>
        <v>0.02</v>
      </c>
      <c r="U24" s="179">
        <f t="shared" si="0"/>
        <v>400</v>
      </c>
      <c r="V24" s="179">
        <f t="shared" si="1"/>
        <v>600</v>
      </c>
    </row>
    <row r="25" spans="3:22" ht="15" customHeight="1" x14ac:dyDescent="0.25">
      <c r="P25" s="98">
        <v>15000</v>
      </c>
      <c r="Q25" s="99">
        <v>0.878</v>
      </c>
      <c r="R25" s="99">
        <v>0.122</v>
      </c>
      <c r="T25" s="178">
        <f t="shared" si="2"/>
        <v>0.03</v>
      </c>
      <c r="U25" s="179">
        <f t="shared" si="0"/>
        <v>600</v>
      </c>
      <c r="V25" s="179">
        <f t="shared" si="1"/>
        <v>900</v>
      </c>
    </row>
    <row r="26" spans="3:22" ht="15" customHeight="1" x14ac:dyDescent="0.25">
      <c r="P26" s="98">
        <v>20000</v>
      </c>
      <c r="Q26" s="99">
        <v>0.39400000000000002</v>
      </c>
      <c r="R26" s="99">
        <v>0.60599999999999998</v>
      </c>
      <c r="T26" s="178">
        <f t="shared" si="2"/>
        <v>0.04</v>
      </c>
      <c r="U26" s="179">
        <f t="shared" si="0"/>
        <v>800</v>
      </c>
      <c r="V26" s="179">
        <f t="shared" si="1"/>
        <v>1200</v>
      </c>
    </row>
    <row r="27" spans="3:22" ht="15" customHeight="1" x14ac:dyDescent="0.25">
      <c r="P27" s="98">
        <v>25000</v>
      </c>
      <c r="Q27" s="99">
        <v>0.127</v>
      </c>
      <c r="R27" s="99">
        <v>0.873</v>
      </c>
      <c r="T27" s="178">
        <f t="shared" si="2"/>
        <v>0.05</v>
      </c>
      <c r="U27" s="179">
        <f t="shared" si="0"/>
        <v>1000</v>
      </c>
      <c r="V27" s="179">
        <f t="shared" si="1"/>
        <v>1500</v>
      </c>
    </row>
    <row r="28" spans="3:22" ht="15" customHeight="1" x14ac:dyDescent="0.25">
      <c r="P28" s="98">
        <v>30000</v>
      </c>
      <c r="Q28" s="99">
        <v>2.5000000000000001E-2</v>
      </c>
      <c r="R28" s="99">
        <v>0.97499999999999998</v>
      </c>
      <c r="T28" s="178">
        <f t="shared" si="2"/>
        <v>6.0000000000000005E-2</v>
      </c>
      <c r="U28" s="179">
        <f t="shared" si="0"/>
        <v>1200</v>
      </c>
      <c r="V28" s="179">
        <f t="shared" si="1"/>
        <v>1800.0000000000002</v>
      </c>
    </row>
    <row r="29" spans="3:22" ht="15" customHeight="1" x14ac:dyDescent="0.25">
      <c r="P29" s="98">
        <v>35000</v>
      </c>
      <c r="Q29" s="99">
        <v>8.0000000000000002E-3</v>
      </c>
      <c r="R29" s="99">
        <v>0.99199999999999999</v>
      </c>
      <c r="T29" s="178">
        <f t="shared" si="2"/>
        <v>7.0000000000000007E-2</v>
      </c>
      <c r="U29" s="179">
        <f t="shared" si="0"/>
        <v>1400.0000000000002</v>
      </c>
      <c r="V29" s="179">
        <f t="shared" si="1"/>
        <v>2100</v>
      </c>
    </row>
    <row r="30" spans="3:22" ht="15" customHeight="1" x14ac:dyDescent="0.25">
      <c r="P30" s="98">
        <v>40000</v>
      </c>
      <c r="Q30" s="99">
        <v>3.0000000000000001E-3</v>
      </c>
      <c r="R30" s="99">
        <v>0.997</v>
      </c>
      <c r="T30" s="178">
        <f t="shared" si="2"/>
        <v>0.08</v>
      </c>
      <c r="U30" s="179">
        <f t="shared" si="0"/>
        <v>1600</v>
      </c>
      <c r="V30" s="179">
        <f t="shared" si="1"/>
        <v>2400</v>
      </c>
    </row>
    <row r="31" spans="3:22" ht="15" customHeight="1" x14ac:dyDescent="0.25">
      <c r="P31" s="98">
        <v>45000</v>
      </c>
      <c r="Q31" s="99">
        <v>0</v>
      </c>
      <c r="R31" s="99">
        <v>1</v>
      </c>
      <c r="T31" s="178">
        <f t="shared" si="2"/>
        <v>0.09</v>
      </c>
      <c r="U31" s="179">
        <f t="shared" si="0"/>
        <v>1800</v>
      </c>
      <c r="V31" s="179">
        <f t="shared" si="1"/>
        <v>2700</v>
      </c>
    </row>
    <row r="32" spans="3:22" ht="15" customHeight="1" x14ac:dyDescent="0.25">
      <c r="P32" s="98">
        <v>50000</v>
      </c>
      <c r="Q32" s="99">
        <v>0</v>
      </c>
      <c r="R32" s="99">
        <v>1</v>
      </c>
      <c r="T32" s="178">
        <f t="shared" si="2"/>
        <v>9.9999999999999992E-2</v>
      </c>
      <c r="U32" s="179">
        <f t="shared" si="0"/>
        <v>1999.9999999999998</v>
      </c>
      <c r="V32" s="179">
        <f t="shared" si="1"/>
        <v>2999.9999999999995</v>
      </c>
    </row>
    <row r="33" spans="16:22" ht="15" customHeight="1" x14ac:dyDescent="0.25">
      <c r="P33" s="98">
        <v>55000</v>
      </c>
      <c r="Q33" s="99">
        <v>0</v>
      </c>
      <c r="R33" s="99">
        <v>1</v>
      </c>
      <c r="T33" s="178">
        <f t="shared" si="2"/>
        <v>0.10999999999999999</v>
      </c>
      <c r="U33" s="179">
        <f t="shared" si="0"/>
        <v>2199.9999999999995</v>
      </c>
      <c r="V33" s="179">
        <f t="shared" si="1"/>
        <v>3299.9999999999995</v>
      </c>
    </row>
    <row r="34" spans="16:22" ht="15" customHeight="1" x14ac:dyDescent="0.25">
      <c r="P34" s="98">
        <v>60000</v>
      </c>
      <c r="Q34" s="99">
        <v>0</v>
      </c>
      <c r="R34" s="99">
        <v>1</v>
      </c>
      <c r="T34" s="178">
        <f t="shared" si="2"/>
        <v>0.11999999999999998</v>
      </c>
      <c r="U34" s="179">
        <f t="shared" si="0"/>
        <v>2399.9999999999995</v>
      </c>
      <c r="V34" s="179">
        <f t="shared" si="1"/>
        <v>3599.9999999999995</v>
      </c>
    </row>
    <row r="35" spans="16:22" ht="15" customHeight="1" x14ac:dyDescent="0.25">
      <c r="P35" s="98">
        <v>65000</v>
      </c>
      <c r="Q35" s="99">
        <v>0</v>
      </c>
      <c r="R35" s="99">
        <v>1</v>
      </c>
      <c r="T35" s="178">
        <f t="shared" si="2"/>
        <v>0.12999999999999998</v>
      </c>
      <c r="U35" s="179">
        <f t="shared" si="0"/>
        <v>2599.9999999999995</v>
      </c>
      <c r="V35" s="179">
        <f t="shared" si="1"/>
        <v>3899.9999999999991</v>
      </c>
    </row>
    <row r="36" spans="16:22" ht="15" customHeight="1" x14ac:dyDescent="0.25">
      <c r="P36" s="98">
        <v>70000</v>
      </c>
      <c r="Q36" s="99">
        <v>0</v>
      </c>
      <c r="R36" s="99">
        <v>1</v>
      </c>
      <c r="T36" s="178">
        <f t="shared" si="2"/>
        <v>0.13999999999999999</v>
      </c>
      <c r="U36" s="179">
        <f t="shared" si="0"/>
        <v>2799.9999999999995</v>
      </c>
      <c r="V36" s="179">
        <f t="shared" si="1"/>
        <v>4200</v>
      </c>
    </row>
    <row r="37" spans="16:22" ht="15" customHeight="1" x14ac:dyDescent="0.25">
      <c r="P37" s="98">
        <v>75000</v>
      </c>
      <c r="Q37" s="99">
        <v>0</v>
      </c>
      <c r="R37" s="99">
        <v>1</v>
      </c>
      <c r="T37" s="178">
        <f t="shared" si="2"/>
        <v>0.15</v>
      </c>
      <c r="U37" s="179">
        <f t="shared" si="0"/>
        <v>3000</v>
      </c>
      <c r="V37" s="179">
        <f t="shared" si="1"/>
        <v>4500</v>
      </c>
    </row>
    <row r="38" spans="16:22" ht="15" customHeight="1" x14ac:dyDescent="0.25">
      <c r="P38" s="98">
        <v>80000</v>
      </c>
      <c r="Q38" s="99">
        <v>0</v>
      </c>
      <c r="R38" s="99">
        <v>1</v>
      </c>
      <c r="T38" s="178">
        <f t="shared" si="2"/>
        <v>0.16</v>
      </c>
      <c r="U38" s="179">
        <f t="shared" si="0"/>
        <v>3200</v>
      </c>
      <c r="V38" s="179">
        <f t="shared" si="1"/>
        <v>4800</v>
      </c>
    </row>
    <row r="39" spans="16:22" ht="15" customHeight="1" x14ac:dyDescent="0.25">
      <c r="P39" s="98">
        <v>85000</v>
      </c>
      <c r="Q39" s="99">
        <v>0</v>
      </c>
      <c r="R39" s="99">
        <v>1</v>
      </c>
      <c r="T39" s="178">
        <f t="shared" si="2"/>
        <v>0.17</v>
      </c>
      <c r="U39" s="179">
        <f t="shared" si="0"/>
        <v>3400.0000000000005</v>
      </c>
      <c r="V39" s="179">
        <f t="shared" si="1"/>
        <v>5100</v>
      </c>
    </row>
    <row r="40" spans="16:22" ht="15" customHeight="1" x14ac:dyDescent="0.25">
      <c r="P40" s="98">
        <v>90000</v>
      </c>
      <c r="Q40" s="99">
        <v>0</v>
      </c>
      <c r="R40" s="99">
        <v>1</v>
      </c>
      <c r="T40" s="178">
        <f t="shared" si="2"/>
        <v>0.18000000000000002</v>
      </c>
      <c r="U40" s="179">
        <f t="shared" si="0"/>
        <v>3600.0000000000005</v>
      </c>
      <c r="V40" s="179">
        <f t="shared" si="1"/>
        <v>5400.0000000000009</v>
      </c>
    </row>
    <row r="41" spans="16:22" ht="15" customHeight="1" x14ac:dyDescent="0.25">
      <c r="P41" s="98">
        <v>95000</v>
      </c>
      <c r="Q41" s="99">
        <v>0</v>
      </c>
      <c r="R41" s="99">
        <v>1</v>
      </c>
      <c r="T41" s="178">
        <f t="shared" si="2"/>
        <v>0.19000000000000003</v>
      </c>
      <c r="U41" s="179">
        <f t="shared" si="0"/>
        <v>3800.0000000000005</v>
      </c>
      <c r="V41" s="179">
        <f t="shared" si="1"/>
        <v>5700.0000000000009</v>
      </c>
    </row>
    <row r="42" spans="16:22" ht="15" customHeight="1" x14ac:dyDescent="0.25">
      <c r="P42" s="100">
        <v>100000</v>
      </c>
      <c r="Q42" s="101">
        <v>0</v>
      </c>
      <c r="R42" s="101">
        <v>1</v>
      </c>
      <c r="T42" s="178">
        <f t="shared" si="2"/>
        <v>0.20000000000000004</v>
      </c>
      <c r="U42" s="179">
        <f t="shared" si="0"/>
        <v>4000.0000000000009</v>
      </c>
      <c r="V42" s="179">
        <f t="shared" si="1"/>
        <v>6000.0000000000009</v>
      </c>
    </row>
    <row r="49" spans="2:20" ht="15" customHeight="1" x14ac:dyDescent="0.25">
      <c r="C49" s="249" t="str">
        <f>Tx1_name</f>
        <v>Morphine</v>
      </c>
      <c r="D49" s="251"/>
      <c r="E49" s="224" t="str">
        <f>Tx2_name</f>
        <v>Novel therapy</v>
      </c>
      <c r="F49" s="226"/>
      <c r="G49" s="224" t="s">
        <v>32</v>
      </c>
      <c r="H49" s="226"/>
      <c r="P49" s="249" t="s">
        <v>181</v>
      </c>
      <c r="Q49" s="250"/>
      <c r="S49" s="249" t="s">
        <v>182</v>
      </c>
      <c r="T49" s="250"/>
    </row>
    <row r="50" spans="2:20" ht="15" customHeight="1" x14ac:dyDescent="0.25">
      <c r="C50" s="86" t="s">
        <v>172</v>
      </c>
      <c r="D50" s="86" t="s">
        <v>26</v>
      </c>
      <c r="E50" s="86" t="s">
        <v>172</v>
      </c>
      <c r="F50" s="86" t="s">
        <v>26</v>
      </c>
      <c r="G50" s="86" t="s">
        <v>172</v>
      </c>
      <c r="H50" s="86" t="s">
        <v>26</v>
      </c>
      <c r="P50" s="249" t="s">
        <v>183</v>
      </c>
      <c r="Q50" s="251"/>
      <c r="R50" s="102">
        <v>100000</v>
      </c>
      <c r="S50" s="103">
        <f>SUMIF($B$52:$B$15051,"&lt;="&amp;PSAnum_lastrun,S52:S15051)/PSAnum_lastrun</f>
        <v>0</v>
      </c>
      <c r="T50" s="103">
        <f>SUMIF($B$52:$B$15051,"&lt;="&amp;PSAnum_lastrun,T52:T15051)/PSAnum_lastrun</f>
        <v>1</v>
      </c>
    </row>
    <row r="51" spans="2:20" ht="15" customHeight="1" x14ac:dyDescent="0.25">
      <c r="B51" s="91" t="s">
        <v>177</v>
      </c>
      <c r="C51" s="92">
        <f>TOTAL_Tx1_Costs</f>
        <v>845.31302261367546</v>
      </c>
      <c r="D51" s="93">
        <f>TOTAL_Tx1_QALYs</f>
        <v>0.50549789932183731</v>
      </c>
      <c r="E51" s="92">
        <f>TOTAL_Tx2_Costs</f>
        <v>2126.7532119409088</v>
      </c>
      <c r="F51" s="93">
        <f>TOTAL_Tx2_QALYs</f>
        <v>0.57249549360117069</v>
      </c>
      <c r="G51" s="92">
        <f>E51-C51</f>
        <v>1281.4401893272334</v>
      </c>
      <c r="H51" s="93">
        <f>F51-D51</f>
        <v>6.6997594279333383E-2</v>
      </c>
      <c r="P51" s="88" t="str">
        <f>Tx1_name</f>
        <v>Morphine</v>
      </c>
      <c r="Q51" s="43" t="str">
        <f>Tx2_name</f>
        <v>Novel therapy</v>
      </c>
      <c r="S51" s="88" t="str">
        <f>Tx1_name</f>
        <v>Morphine</v>
      </c>
      <c r="T51" s="43" t="str">
        <f>Tx2_name</f>
        <v>Novel therapy</v>
      </c>
    </row>
    <row r="52" spans="2:20" ht="15" customHeight="1" x14ac:dyDescent="0.25">
      <c r="B52" s="94">
        <v>1</v>
      </c>
      <c r="C52" s="95">
        <v>864.84</v>
      </c>
      <c r="D52" s="94">
        <v>0.50582985253226553</v>
      </c>
      <c r="E52" s="95">
        <v>2187.36</v>
      </c>
      <c r="F52" s="94">
        <v>0.57331004339372271</v>
      </c>
      <c r="G52" s="95">
        <f>E52-C52</f>
        <v>1322.52</v>
      </c>
      <c r="H52" s="110">
        <f>F52-D52</f>
        <v>6.7480190861457179E-2</v>
      </c>
      <c r="P52" s="104">
        <f>IF(C52="","",D52*PSA_WTP-C52)</f>
        <v>49718.145253226554</v>
      </c>
      <c r="Q52" s="105">
        <f t="shared" ref="Q52:Q115" si="3">IF(C52="","",F52*PSA_WTP-E52)</f>
        <v>55143.644339372273</v>
      </c>
      <c r="S52" s="106">
        <f>IF(Q52="","",IF(Q52=MAX(P52,Q52),0,1))</f>
        <v>0</v>
      </c>
      <c r="T52" s="106">
        <f>IF(Q52="","",IF(Q52=MAX(P52,Q52),1,0))</f>
        <v>1</v>
      </c>
    </row>
    <row r="53" spans="2:20" ht="15" customHeight="1" x14ac:dyDescent="0.25">
      <c r="B53" s="94">
        <v>2</v>
      </c>
      <c r="C53" s="95">
        <v>880.1</v>
      </c>
      <c r="D53" s="94">
        <v>0.53549879814014756</v>
      </c>
      <c r="E53" s="95">
        <v>2170.94</v>
      </c>
      <c r="F53" s="94">
        <v>0.62044560065453502</v>
      </c>
      <c r="G53" s="95">
        <f t="shared" ref="G53:G116" si="4">E53-C53</f>
        <v>1290.8400000000001</v>
      </c>
      <c r="H53" s="110">
        <f t="shared" ref="H53:H116" si="5">F53-D53</f>
        <v>8.4946802514387465E-2</v>
      </c>
      <c r="P53" s="107">
        <f t="shared" ref="P53:P115" si="6">IF(C53="","",D53*PSA_WTP-C53)</f>
        <v>52669.779814014757</v>
      </c>
      <c r="Q53" s="108">
        <f t="shared" si="3"/>
        <v>59873.620065453499</v>
      </c>
      <c r="S53" s="109">
        <f t="shared" ref="S53:S116" si="7">IF(Q53="","",IF(Q53=MAX(P53,Q53),0,1))</f>
        <v>0</v>
      </c>
      <c r="T53" s="109">
        <f t="shared" ref="T53:T116" si="8">IF(Q53="","",IF(Q53=MAX(P53,Q53),1,0))</f>
        <v>1</v>
      </c>
    </row>
    <row r="54" spans="2:20" ht="15" customHeight="1" x14ac:dyDescent="0.25">
      <c r="B54" s="94">
        <v>3</v>
      </c>
      <c r="C54" s="95">
        <v>829.34</v>
      </c>
      <c r="D54" s="94">
        <v>0.51755227961337746</v>
      </c>
      <c r="E54" s="95">
        <v>2051.2399999999998</v>
      </c>
      <c r="F54" s="94">
        <v>0.5677078332816643</v>
      </c>
      <c r="G54" s="95">
        <f t="shared" si="4"/>
        <v>1221.8999999999996</v>
      </c>
      <c r="H54" s="110">
        <f t="shared" si="5"/>
        <v>5.0155553668286834E-2</v>
      </c>
      <c r="P54" s="107">
        <f t="shared" si="6"/>
        <v>50925.88796133775</v>
      </c>
      <c r="Q54" s="108">
        <f t="shared" si="3"/>
        <v>54719.54332816643</v>
      </c>
      <c r="S54" s="109">
        <f t="shared" si="7"/>
        <v>0</v>
      </c>
      <c r="T54" s="109">
        <f t="shared" si="8"/>
        <v>1</v>
      </c>
    </row>
    <row r="55" spans="2:20" ht="15" customHeight="1" x14ac:dyDescent="0.25">
      <c r="B55" s="94">
        <v>4</v>
      </c>
      <c r="C55" s="95">
        <v>884.64</v>
      </c>
      <c r="D55" s="94">
        <v>0.50005613526962067</v>
      </c>
      <c r="E55" s="95">
        <v>2140.85</v>
      </c>
      <c r="F55" s="94">
        <v>0.57642291236805754</v>
      </c>
      <c r="G55" s="95">
        <f t="shared" si="4"/>
        <v>1256.21</v>
      </c>
      <c r="H55" s="110">
        <f t="shared" si="5"/>
        <v>7.6366777098436867E-2</v>
      </c>
      <c r="P55" s="107">
        <f t="shared" si="6"/>
        <v>49120.973526962065</v>
      </c>
      <c r="Q55" s="108">
        <f t="shared" si="3"/>
        <v>55501.441236805753</v>
      </c>
      <c r="S55" s="109">
        <f t="shared" si="7"/>
        <v>0</v>
      </c>
      <c r="T55" s="109">
        <f t="shared" si="8"/>
        <v>1</v>
      </c>
    </row>
    <row r="56" spans="2:20" ht="15" customHeight="1" x14ac:dyDescent="0.25">
      <c r="B56" s="94">
        <v>5</v>
      </c>
      <c r="C56" s="95">
        <v>871.31</v>
      </c>
      <c r="D56" s="94">
        <v>0.50986717086812006</v>
      </c>
      <c r="E56" s="95">
        <v>2129.81</v>
      </c>
      <c r="F56" s="94">
        <v>0.57293005085181503</v>
      </c>
      <c r="G56" s="95">
        <f t="shared" si="4"/>
        <v>1258.5</v>
      </c>
      <c r="H56" s="110">
        <f t="shared" si="5"/>
        <v>6.3062879983694975E-2</v>
      </c>
      <c r="P56" s="107">
        <f t="shared" si="6"/>
        <v>50115.407086812011</v>
      </c>
      <c r="Q56" s="108">
        <f t="shared" si="3"/>
        <v>55163.195085181505</v>
      </c>
      <c r="S56" s="109">
        <f t="shared" si="7"/>
        <v>0</v>
      </c>
      <c r="T56" s="109">
        <f t="shared" si="8"/>
        <v>1</v>
      </c>
    </row>
    <row r="57" spans="2:20" ht="15" customHeight="1" x14ac:dyDescent="0.25">
      <c r="B57" s="94">
        <v>6</v>
      </c>
      <c r="C57" s="95">
        <v>813.59</v>
      </c>
      <c r="D57" s="94">
        <v>0.5203214562754539</v>
      </c>
      <c r="E57" s="95">
        <v>2099.4499999999998</v>
      </c>
      <c r="F57" s="94">
        <v>0.59126667646287812</v>
      </c>
      <c r="G57" s="95">
        <f t="shared" si="4"/>
        <v>1285.8599999999997</v>
      </c>
      <c r="H57" s="110">
        <f t="shared" si="5"/>
        <v>7.0945220187424218E-2</v>
      </c>
      <c r="P57" s="107">
        <f t="shared" si="6"/>
        <v>51218.555627545393</v>
      </c>
      <c r="Q57" s="108">
        <f t="shared" si="3"/>
        <v>57027.217646287812</v>
      </c>
      <c r="S57" s="109">
        <f t="shared" si="7"/>
        <v>0</v>
      </c>
      <c r="T57" s="109">
        <f t="shared" si="8"/>
        <v>1</v>
      </c>
    </row>
    <row r="58" spans="2:20" ht="15" customHeight="1" x14ac:dyDescent="0.25">
      <c r="B58" s="94">
        <v>7</v>
      </c>
      <c r="C58" s="95">
        <v>868.18</v>
      </c>
      <c r="D58" s="94">
        <v>0.53377815254435579</v>
      </c>
      <c r="E58" s="95">
        <v>2116.04</v>
      </c>
      <c r="F58" s="94">
        <v>0.58497284190255128</v>
      </c>
      <c r="G58" s="95">
        <f t="shared" si="4"/>
        <v>1247.8600000000001</v>
      </c>
      <c r="H58" s="110">
        <f t="shared" si="5"/>
        <v>5.1194689358195489E-2</v>
      </c>
      <c r="P58" s="107">
        <f t="shared" si="6"/>
        <v>52509.635254435576</v>
      </c>
      <c r="Q58" s="108">
        <f t="shared" si="3"/>
        <v>56381.244190255129</v>
      </c>
      <c r="S58" s="109">
        <f t="shared" si="7"/>
        <v>0</v>
      </c>
      <c r="T58" s="109">
        <f t="shared" si="8"/>
        <v>1</v>
      </c>
    </row>
    <row r="59" spans="2:20" ht="15" customHeight="1" x14ac:dyDescent="0.25">
      <c r="B59" s="94">
        <v>8</v>
      </c>
      <c r="C59" s="95">
        <v>877.87</v>
      </c>
      <c r="D59" s="94">
        <v>0.49152322677153054</v>
      </c>
      <c r="E59" s="95">
        <v>2155.31</v>
      </c>
      <c r="F59" s="94">
        <v>0.55112522633933247</v>
      </c>
      <c r="G59" s="95">
        <f t="shared" si="4"/>
        <v>1277.44</v>
      </c>
      <c r="H59" s="110">
        <f t="shared" si="5"/>
        <v>5.9601999567801933E-2</v>
      </c>
      <c r="P59" s="107">
        <f t="shared" si="6"/>
        <v>48274.452677153051</v>
      </c>
      <c r="Q59" s="108">
        <f t="shared" si="3"/>
        <v>52957.212633933246</v>
      </c>
      <c r="S59" s="109">
        <f t="shared" si="7"/>
        <v>0</v>
      </c>
      <c r="T59" s="109">
        <f t="shared" si="8"/>
        <v>1</v>
      </c>
    </row>
    <row r="60" spans="2:20" ht="15" customHeight="1" x14ac:dyDescent="0.25">
      <c r="B60" s="94">
        <v>9</v>
      </c>
      <c r="C60" s="95">
        <v>939.51</v>
      </c>
      <c r="D60" s="94">
        <v>0.48421592688413378</v>
      </c>
      <c r="E60" s="95">
        <v>2183.79</v>
      </c>
      <c r="F60" s="94">
        <v>0.56370310886416319</v>
      </c>
      <c r="G60" s="95">
        <f t="shared" si="4"/>
        <v>1244.28</v>
      </c>
      <c r="H60" s="110">
        <f t="shared" si="5"/>
        <v>7.9487181980029409E-2</v>
      </c>
      <c r="P60" s="107">
        <f t="shared" si="6"/>
        <v>47482.082688413378</v>
      </c>
      <c r="Q60" s="108">
        <f t="shared" si="3"/>
        <v>54186.520886416321</v>
      </c>
      <c r="S60" s="109">
        <f t="shared" si="7"/>
        <v>0</v>
      </c>
      <c r="T60" s="109">
        <f t="shared" si="8"/>
        <v>1</v>
      </c>
    </row>
    <row r="61" spans="2:20" ht="15" customHeight="1" x14ac:dyDescent="0.25">
      <c r="B61" s="94">
        <v>10</v>
      </c>
      <c r="C61" s="95">
        <v>874.65</v>
      </c>
      <c r="D61" s="94">
        <v>0.53154876542685348</v>
      </c>
      <c r="E61" s="95">
        <v>2139.6999999999998</v>
      </c>
      <c r="F61" s="94">
        <v>0.60357796908083838</v>
      </c>
      <c r="G61" s="95">
        <f t="shared" si="4"/>
        <v>1265.0499999999997</v>
      </c>
      <c r="H61" s="110">
        <f t="shared" si="5"/>
        <v>7.2029203653984908E-2</v>
      </c>
      <c r="P61" s="107">
        <f t="shared" si="6"/>
        <v>52280.226542685348</v>
      </c>
      <c r="Q61" s="108">
        <f t="shared" si="3"/>
        <v>58218.09690808384</v>
      </c>
      <c r="S61" s="109">
        <f t="shared" si="7"/>
        <v>0</v>
      </c>
      <c r="T61" s="109">
        <f t="shared" si="8"/>
        <v>1</v>
      </c>
    </row>
    <row r="62" spans="2:20" ht="15" customHeight="1" x14ac:dyDescent="0.25">
      <c r="B62" s="94">
        <v>11</v>
      </c>
      <c r="C62" s="95">
        <v>855.78</v>
      </c>
      <c r="D62" s="94">
        <v>0.52551659748268253</v>
      </c>
      <c r="E62" s="95">
        <v>2160.77</v>
      </c>
      <c r="F62" s="94">
        <v>0.59158395950862708</v>
      </c>
      <c r="G62" s="95">
        <f t="shared" si="4"/>
        <v>1304.99</v>
      </c>
      <c r="H62" s="110">
        <f t="shared" si="5"/>
        <v>6.6067362025944543E-2</v>
      </c>
      <c r="P62" s="107">
        <f t="shared" si="6"/>
        <v>51695.879748268257</v>
      </c>
      <c r="Q62" s="108">
        <f t="shared" si="3"/>
        <v>56997.625950862712</v>
      </c>
      <c r="S62" s="109">
        <f t="shared" si="7"/>
        <v>0</v>
      </c>
      <c r="T62" s="109">
        <f t="shared" si="8"/>
        <v>1</v>
      </c>
    </row>
    <row r="63" spans="2:20" ht="15" customHeight="1" x14ac:dyDescent="0.25">
      <c r="B63" s="94">
        <v>12</v>
      </c>
      <c r="C63" s="95">
        <v>833.19</v>
      </c>
      <c r="D63" s="94">
        <v>0.48625958424737903</v>
      </c>
      <c r="E63" s="95">
        <v>2034.72</v>
      </c>
      <c r="F63" s="94">
        <v>0.5593876558880404</v>
      </c>
      <c r="G63" s="95">
        <f t="shared" si="4"/>
        <v>1201.53</v>
      </c>
      <c r="H63" s="110">
        <f t="shared" si="5"/>
        <v>7.3128071640661374E-2</v>
      </c>
      <c r="P63" s="107">
        <f t="shared" si="6"/>
        <v>47792.7684247379</v>
      </c>
      <c r="Q63" s="108">
        <f t="shared" si="3"/>
        <v>53904.045588804038</v>
      </c>
      <c r="S63" s="109">
        <f t="shared" si="7"/>
        <v>0</v>
      </c>
      <c r="T63" s="109">
        <f t="shared" si="8"/>
        <v>1</v>
      </c>
    </row>
    <row r="64" spans="2:20" ht="15" customHeight="1" x14ac:dyDescent="0.25">
      <c r="B64" s="94">
        <v>13</v>
      </c>
      <c r="C64" s="95">
        <v>790.13</v>
      </c>
      <c r="D64" s="94">
        <v>0.47370820763055183</v>
      </c>
      <c r="E64" s="95">
        <v>2030.2</v>
      </c>
      <c r="F64" s="94">
        <v>0.5403401614598774</v>
      </c>
      <c r="G64" s="95">
        <f t="shared" si="4"/>
        <v>1240.0700000000002</v>
      </c>
      <c r="H64" s="110">
        <f t="shared" si="5"/>
        <v>6.6631953829325574E-2</v>
      </c>
      <c r="P64" s="107">
        <f t="shared" si="6"/>
        <v>46580.690763055187</v>
      </c>
      <c r="Q64" s="108">
        <f t="shared" si="3"/>
        <v>52003.816145987745</v>
      </c>
      <c r="S64" s="109">
        <f t="shared" si="7"/>
        <v>0</v>
      </c>
      <c r="T64" s="109">
        <f t="shared" si="8"/>
        <v>1</v>
      </c>
    </row>
    <row r="65" spans="2:20" ht="15" customHeight="1" x14ac:dyDescent="0.25">
      <c r="B65" s="94">
        <v>14</v>
      </c>
      <c r="C65" s="95">
        <v>835.56</v>
      </c>
      <c r="D65" s="94">
        <v>0.51467175053371284</v>
      </c>
      <c r="E65" s="95">
        <v>2077.54</v>
      </c>
      <c r="F65" s="94">
        <v>0.54975644058060935</v>
      </c>
      <c r="G65" s="95">
        <f t="shared" si="4"/>
        <v>1241.98</v>
      </c>
      <c r="H65" s="110">
        <f t="shared" si="5"/>
        <v>3.5084690046896516E-2</v>
      </c>
      <c r="P65" s="107">
        <f t="shared" si="6"/>
        <v>50631.615053371286</v>
      </c>
      <c r="Q65" s="108">
        <f t="shared" si="3"/>
        <v>52898.104058060933</v>
      </c>
      <c r="S65" s="109">
        <f t="shared" si="7"/>
        <v>0</v>
      </c>
      <c r="T65" s="109">
        <f t="shared" si="8"/>
        <v>1</v>
      </c>
    </row>
    <row r="66" spans="2:20" ht="15" customHeight="1" x14ac:dyDescent="0.25">
      <c r="B66" s="94">
        <v>15</v>
      </c>
      <c r="C66" s="95">
        <v>844.57</v>
      </c>
      <c r="D66" s="94">
        <v>0.51139829343175569</v>
      </c>
      <c r="E66" s="95">
        <v>2111.1</v>
      </c>
      <c r="F66" s="94">
        <v>0.58288089961123457</v>
      </c>
      <c r="G66" s="95">
        <f t="shared" si="4"/>
        <v>1266.5299999999997</v>
      </c>
      <c r="H66" s="110">
        <f t="shared" si="5"/>
        <v>7.148260617947888E-2</v>
      </c>
      <c r="P66" s="107">
        <f t="shared" si="6"/>
        <v>50295.259343175567</v>
      </c>
      <c r="Q66" s="108">
        <f t="shared" si="3"/>
        <v>56176.989961123458</v>
      </c>
      <c r="S66" s="109">
        <f t="shared" si="7"/>
        <v>0</v>
      </c>
      <c r="T66" s="109">
        <f t="shared" si="8"/>
        <v>1</v>
      </c>
    </row>
    <row r="67" spans="2:20" ht="15" customHeight="1" x14ac:dyDescent="0.25">
      <c r="B67" s="94">
        <v>16</v>
      </c>
      <c r="C67" s="95">
        <v>931.29</v>
      </c>
      <c r="D67" s="94">
        <v>0.48686558101216898</v>
      </c>
      <c r="E67" s="95">
        <v>2175.14</v>
      </c>
      <c r="F67" s="94">
        <v>0.54334629804737289</v>
      </c>
      <c r="G67" s="95">
        <f t="shared" si="4"/>
        <v>1243.8499999999999</v>
      </c>
      <c r="H67" s="110">
        <f t="shared" si="5"/>
        <v>5.6480717035203909E-2</v>
      </c>
      <c r="P67" s="107">
        <f t="shared" si="6"/>
        <v>47755.268101216898</v>
      </c>
      <c r="Q67" s="108">
        <f t="shared" si="3"/>
        <v>52159.489804737292</v>
      </c>
      <c r="S67" s="109">
        <f t="shared" si="7"/>
        <v>0</v>
      </c>
      <c r="T67" s="109">
        <f t="shared" si="8"/>
        <v>1</v>
      </c>
    </row>
    <row r="68" spans="2:20" ht="15" customHeight="1" x14ac:dyDescent="0.25">
      <c r="B68" s="94">
        <v>17</v>
      </c>
      <c r="C68" s="95">
        <v>894.77</v>
      </c>
      <c r="D68" s="94">
        <v>0.5000392416882401</v>
      </c>
      <c r="E68" s="95">
        <v>2265.39</v>
      </c>
      <c r="F68" s="94">
        <v>0.5833557595935609</v>
      </c>
      <c r="G68" s="95">
        <f t="shared" si="4"/>
        <v>1370.62</v>
      </c>
      <c r="H68" s="110">
        <f t="shared" si="5"/>
        <v>8.3316517905320797E-2</v>
      </c>
      <c r="P68" s="107">
        <f t="shared" si="6"/>
        <v>49109.15416882401</v>
      </c>
      <c r="Q68" s="108">
        <f t="shared" si="3"/>
        <v>56070.185959356088</v>
      </c>
      <c r="S68" s="109">
        <f t="shared" si="7"/>
        <v>0</v>
      </c>
      <c r="T68" s="109">
        <f t="shared" si="8"/>
        <v>1</v>
      </c>
    </row>
    <row r="69" spans="2:20" ht="15" customHeight="1" x14ac:dyDescent="0.25">
      <c r="B69" s="94">
        <v>18</v>
      </c>
      <c r="C69" s="95">
        <v>823.35</v>
      </c>
      <c r="D69" s="94">
        <v>0.48448232671394154</v>
      </c>
      <c r="E69" s="95">
        <v>2109.91</v>
      </c>
      <c r="F69" s="94">
        <v>0.52821758453811718</v>
      </c>
      <c r="G69" s="95">
        <f t="shared" si="4"/>
        <v>1286.56</v>
      </c>
      <c r="H69" s="110">
        <f t="shared" si="5"/>
        <v>4.3735257824175644E-2</v>
      </c>
      <c r="P69" s="107">
        <f t="shared" si="6"/>
        <v>47624.882671394153</v>
      </c>
      <c r="Q69" s="108">
        <f t="shared" si="3"/>
        <v>50711.848453811719</v>
      </c>
      <c r="S69" s="109">
        <f t="shared" si="7"/>
        <v>0</v>
      </c>
      <c r="T69" s="109">
        <f t="shared" si="8"/>
        <v>1</v>
      </c>
    </row>
    <row r="70" spans="2:20" ht="15" customHeight="1" x14ac:dyDescent="0.25">
      <c r="B70" s="94">
        <v>19</v>
      </c>
      <c r="C70" s="95">
        <v>832.53</v>
      </c>
      <c r="D70" s="94">
        <v>0.5188890052282068</v>
      </c>
      <c r="E70" s="95">
        <v>2093.0500000000002</v>
      </c>
      <c r="F70" s="94">
        <v>0.56875766994337673</v>
      </c>
      <c r="G70" s="95">
        <f t="shared" si="4"/>
        <v>1260.5200000000002</v>
      </c>
      <c r="H70" s="110">
        <f t="shared" si="5"/>
        <v>4.986866471516993E-2</v>
      </c>
      <c r="P70" s="107">
        <f t="shared" si="6"/>
        <v>51056.370522820682</v>
      </c>
      <c r="Q70" s="108">
        <f t="shared" si="3"/>
        <v>54782.716994337672</v>
      </c>
      <c r="S70" s="109">
        <f t="shared" si="7"/>
        <v>0</v>
      </c>
      <c r="T70" s="109">
        <f t="shared" si="8"/>
        <v>1</v>
      </c>
    </row>
    <row r="71" spans="2:20" ht="15" customHeight="1" x14ac:dyDescent="0.25">
      <c r="B71" s="94">
        <v>20</v>
      </c>
      <c r="C71" s="95">
        <v>823.83</v>
      </c>
      <c r="D71" s="94">
        <v>0.49932225878867181</v>
      </c>
      <c r="E71" s="95">
        <v>2081.2600000000002</v>
      </c>
      <c r="F71" s="94">
        <v>0.58097932307341149</v>
      </c>
      <c r="G71" s="95">
        <f t="shared" si="4"/>
        <v>1257.4300000000003</v>
      </c>
      <c r="H71" s="110">
        <f t="shared" si="5"/>
        <v>8.1657064284739678E-2</v>
      </c>
      <c r="P71" s="107">
        <f t="shared" si="6"/>
        <v>49108.395878867181</v>
      </c>
      <c r="Q71" s="108">
        <f t="shared" si="3"/>
        <v>56016.672307341149</v>
      </c>
      <c r="S71" s="109">
        <f t="shared" si="7"/>
        <v>0</v>
      </c>
      <c r="T71" s="109">
        <f t="shared" si="8"/>
        <v>1</v>
      </c>
    </row>
    <row r="72" spans="2:20" ht="15" customHeight="1" x14ac:dyDescent="0.25">
      <c r="B72" s="94">
        <v>21</v>
      </c>
      <c r="C72" s="95">
        <v>800.03</v>
      </c>
      <c r="D72" s="94">
        <v>0.51412817307207193</v>
      </c>
      <c r="E72" s="95">
        <v>2121.25</v>
      </c>
      <c r="F72" s="94">
        <v>0.57781627652686141</v>
      </c>
      <c r="G72" s="95">
        <f t="shared" si="4"/>
        <v>1321.22</v>
      </c>
      <c r="H72" s="110">
        <f t="shared" si="5"/>
        <v>6.368810345478948E-2</v>
      </c>
      <c r="P72" s="107">
        <f t="shared" si="6"/>
        <v>50612.787307207196</v>
      </c>
      <c r="Q72" s="108">
        <f t="shared" si="3"/>
        <v>55660.37765268614</v>
      </c>
      <c r="S72" s="109">
        <f t="shared" si="7"/>
        <v>0</v>
      </c>
      <c r="T72" s="109">
        <f t="shared" si="8"/>
        <v>1</v>
      </c>
    </row>
    <row r="73" spans="2:20" ht="15" customHeight="1" x14ac:dyDescent="0.25">
      <c r="B73" s="94">
        <v>22</v>
      </c>
      <c r="C73" s="95">
        <v>788.74</v>
      </c>
      <c r="D73" s="94">
        <v>0.51549793183776804</v>
      </c>
      <c r="E73" s="95">
        <v>2171.41</v>
      </c>
      <c r="F73" s="94">
        <v>0.5906937672152559</v>
      </c>
      <c r="G73" s="95">
        <f t="shared" si="4"/>
        <v>1382.6699999999998</v>
      </c>
      <c r="H73" s="110">
        <f t="shared" si="5"/>
        <v>7.5195835377487863E-2</v>
      </c>
      <c r="P73" s="107">
        <f t="shared" si="6"/>
        <v>50761.053183776807</v>
      </c>
      <c r="Q73" s="108">
        <f t="shared" si="3"/>
        <v>56897.96672152559</v>
      </c>
      <c r="S73" s="109">
        <f t="shared" si="7"/>
        <v>0</v>
      </c>
      <c r="T73" s="109">
        <f t="shared" si="8"/>
        <v>1</v>
      </c>
    </row>
    <row r="74" spans="2:20" ht="15" customHeight="1" x14ac:dyDescent="0.25">
      <c r="B74" s="94">
        <v>23</v>
      </c>
      <c r="C74" s="95">
        <v>755.01</v>
      </c>
      <c r="D74" s="94">
        <v>0.50801604470911466</v>
      </c>
      <c r="E74" s="95">
        <v>2193.96</v>
      </c>
      <c r="F74" s="94">
        <v>0.59721217722407127</v>
      </c>
      <c r="G74" s="95">
        <f t="shared" si="4"/>
        <v>1438.95</v>
      </c>
      <c r="H74" s="110">
        <f t="shared" si="5"/>
        <v>8.9196132514956616E-2</v>
      </c>
      <c r="P74" s="107">
        <f t="shared" si="6"/>
        <v>50046.594470911463</v>
      </c>
      <c r="Q74" s="108">
        <f t="shared" si="3"/>
        <v>57527.257722407128</v>
      </c>
      <c r="S74" s="109">
        <f t="shared" si="7"/>
        <v>0</v>
      </c>
      <c r="T74" s="109">
        <f t="shared" si="8"/>
        <v>1</v>
      </c>
    </row>
    <row r="75" spans="2:20" ht="15" customHeight="1" x14ac:dyDescent="0.25">
      <c r="B75" s="94">
        <v>24</v>
      </c>
      <c r="C75" s="95">
        <v>813.6</v>
      </c>
      <c r="D75" s="94">
        <v>0.51271715189864453</v>
      </c>
      <c r="E75" s="95">
        <v>2118.29</v>
      </c>
      <c r="F75" s="94">
        <v>0.56710653216429341</v>
      </c>
      <c r="G75" s="95">
        <f t="shared" si="4"/>
        <v>1304.69</v>
      </c>
      <c r="H75" s="110">
        <f t="shared" si="5"/>
        <v>5.4389380265648879E-2</v>
      </c>
      <c r="P75" s="107">
        <f t="shared" si="6"/>
        <v>50458.115189864453</v>
      </c>
      <c r="Q75" s="108">
        <f t="shared" si="3"/>
        <v>54592.363216429338</v>
      </c>
      <c r="S75" s="109">
        <f t="shared" si="7"/>
        <v>0</v>
      </c>
      <c r="T75" s="109">
        <f t="shared" si="8"/>
        <v>1</v>
      </c>
    </row>
    <row r="76" spans="2:20" ht="15" customHeight="1" x14ac:dyDescent="0.25">
      <c r="B76" s="94">
        <v>25</v>
      </c>
      <c r="C76" s="95">
        <v>842.89</v>
      </c>
      <c r="D76" s="94">
        <v>0.4658010263847161</v>
      </c>
      <c r="E76" s="95">
        <v>2176.11</v>
      </c>
      <c r="F76" s="94">
        <v>0.53550749969685441</v>
      </c>
      <c r="G76" s="95">
        <f t="shared" si="4"/>
        <v>1333.2200000000003</v>
      </c>
      <c r="H76" s="110">
        <f t="shared" si="5"/>
        <v>6.9706473312138306E-2</v>
      </c>
      <c r="P76" s="107">
        <f t="shared" si="6"/>
        <v>45737.21263847161</v>
      </c>
      <c r="Q76" s="108">
        <f t="shared" si="3"/>
        <v>51374.639969685442</v>
      </c>
      <c r="S76" s="109">
        <f t="shared" si="7"/>
        <v>0</v>
      </c>
      <c r="T76" s="109">
        <f t="shared" si="8"/>
        <v>1</v>
      </c>
    </row>
    <row r="77" spans="2:20" ht="15" customHeight="1" x14ac:dyDescent="0.25">
      <c r="B77" s="94">
        <v>26</v>
      </c>
      <c r="C77" s="95">
        <v>891.16</v>
      </c>
      <c r="D77" s="94">
        <v>0.52805544356341128</v>
      </c>
      <c r="E77" s="95">
        <v>2087.39</v>
      </c>
      <c r="F77" s="94">
        <v>0.59695609235122749</v>
      </c>
      <c r="G77" s="95">
        <f t="shared" si="4"/>
        <v>1196.23</v>
      </c>
      <c r="H77" s="110">
        <f t="shared" si="5"/>
        <v>6.890064878781621E-2</v>
      </c>
      <c r="P77" s="107">
        <f t="shared" si="6"/>
        <v>51914.384356341121</v>
      </c>
      <c r="Q77" s="108">
        <f t="shared" si="3"/>
        <v>57608.21923512275</v>
      </c>
      <c r="S77" s="109">
        <f t="shared" si="7"/>
        <v>0</v>
      </c>
      <c r="T77" s="109">
        <f t="shared" si="8"/>
        <v>1</v>
      </c>
    </row>
    <row r="78" spans="2:20" ht="15" customHeight="1" x14ac:dyDescent="0.25">
      <c r="B78" s="94">
        <v>27</v>
      </c>
      <c r="C78" s="95">
        <v>771.2</v>
      </c>
      <c r="D78" s="94">
        <v>0.50847251383607539</v>
      </c>
      <c r="E78" s="95">
        <v>2178</v>
      </c>
      <c r="F78" s="94">
        <v>0.58291800220195966</v>
      </c>
      <c r="G78" s="95">
        <f t="shared" si="4"/>
        <v>1406.8</v>
      </c>
      <c r="H78" s="110">
        <f t="shared" si="5"/>
        <v>7.4445488365884271E-2</v>
      </c>
      <c r="P78" s="107">
        <f t="shared" si="6"/>
        <v>50076.051383607541</v>
      </c>
      <c r="Q78" s="108">
        <f t="shared" si="3"/>
        <v>56113.800220195968</v>
      </c>
      <c r="S78" s="109">
        <f t="shared" si="7"/>
        <v>0</v>
      </c>
      <c r="T78" s="109">
        <f t="shared" si="8"/>
        <v>1</v>
      </c>
    </row>
    <row r="79" spans="2:20" ht="15" customHeight="1" x14ac:dyDescent="0.25">
      <c r="B79" s="94">
        <v>28</v>
      </c>
      <c r="C79" s="95">
        <v>822.15</v>
      </c>
      <c r="D79" s="94">
        <v>0.51342274198666249</v>
      </c>
      <c r="E79" s="95">
        <v>2145.89</v>
      </c>
      <c r="F79" s="94">
        <v>0.59418122126882444</v>
      </c>
      <c r="G79" s="95">
        <f t="shared" si="4"/>
        <v>1323.7399999999998</v>
      </c>
      <c r="H79" s="110">
        <f t="shared" si="5"/>
        <v>8.0758479282161955E-2</v>
      </c>
      <c r="P79" s="107">
        <f t="shared" si="6"/>
        <v>50520.12419866625</v>
      </c>
      <c r="Q79" s="108">
        <f t="shared" si="3"/>
        <v>57272.232126882445</v>
      </c>
      <c r="S79" s="109">
        <f t="shared" si="7"/>
        <v>0</v>
      </c>
      <c r="T79" s="109">
        <f t="shared" si="8"/>
        <v>1</v>
      </c>
    </row>
    <row r="80" spans="2:20" ht="15" customHeight="1" x14ac:dyDescent="0.25">
      <c r="B80" s="94">
        <v>29</v>
      </c>
      <c r="C80" s="95">
        <v>859.82</v>
      </c>
      <c r="D80" s="94">
        <v>0.51130219301695246</v>
      </c>
      <c r="E80" s="95">
        <v>2072</v>
      </c>
      <c r="F80" s="94">
        <v>0.62482383434026723</v>
      </c>
      <c r="G80" s="95">
        <f t="shared" si="4"/>
        <v>1212.1799999999998</v>
      </c>
      <c r="H80" s="110">
        <f t="shared" si="5"/>
        <v>0.11352164132331477</v>
      </c>
      <c r="P80" s="107">
        <f t="shared" si="6"/>
        <v>50270.399301695245</v>
      </c>
      <c r="Q80" s="108">
        <f t="shared" si="3"/>
        <v>60410.38343402672</v>
      </c>
      <c r="S80" s="109">
        <f t="shared" si="7"/>
        <v>0</v>
      </c>
      <c r="T80" s="109">
        <f t="shared" si="8"/>
        <v>1</v>
      </c>
    </row>
    <row r="81" spans="2:20" ht="15" customHeight="1" x14ac:dyDescent="0.25">
      <c r="B81" s="94">
        <v>30</v>
      </c>
      <c r="C81" s="95">
        <v>849.83</v>
      </c>
      <c r="D81" s="94">
        <v>0.49413715900582456</v>
      </c>
      <c r="E81" s="95">
        <v>2099.11</v>
      </c>
      <c r="F81" s="94">
        <v>0.57605908625771995</v>
      </c>
      <c r="G81" s="95">
        <f t="shared" si="4"/>
        <v>1249.2800000000002</v>
      </c>
      <c r="H81" s="110">
        <f t="shared" si="5"/>
        <v>8.1921927251895399E-2</v>
      </c>
      <c r="P81" s="107">
        <f t="shared" si="6"/>
        <v>48563.885900582456</v>
      </c>
      <c r="Q81" s="108">
        <f t="shared" si="3"/>
        <v>55506.798625771997</v>
      </c>
      <c r="S81" s="109">
        <f t="shared" si="7"/>
        <v>0</v>
      </c>
      <c r="T81" s="109">
        <f t="shared" si="8"/>
        <v>1</v>
      </c>
    </row>
    <row r="82" spans="2:20" ht="15" customHeight="1" x14ac:dyDescent="0.25">
      <c r="B82" s="94">
        <v>31</v>
      </c>
      <c r="C82" s="95">
        <v>836.65</v>
      </c>
      <c r="D82" s="94">
        <v>0.49398588089880813</v>
      </c>
      <c r="E82" s="95">
        <v>2089.96</v>
      </c>
      <c r="F82" s="94">
        <v>0.56343260764957681</v>
      </c>
      <c r="G82" s="95">
        <f t="shared" si="4"/>
        <v>1253.31</v>
      </c>
      <c r="H82" s="110">
        <f t="shared" si="5"/>
        <v>6.9446726750768684E-2</v>
      </c>
      <c r="P82" s="107">
        <f t="shared" si="6"/>
        <v>48561.938089880809</v>
      </c>
      <c r="Q82" s="108">
        <f t="shared" si="3"/>
        <v>54253.300764957683</v>
      </c>
      <c r="S82" s="109">
        <f t="shared" si="7"/>
        <v>0</v>
      </c>
      <c r="T82" s="109">
        <f t="shared" si="8"/>
        <v>1</v>
      </c>
    </row>
    <row r="83" spans="2:20" ht="15" customHeight="1" x14ac:dyDescent="0.25">
      <c r="B83" s="94">
        <v>32</v>
      </c>
      <c r="C83" s="95">
        <v>817.97</v>
      </c>
      <c r="D83" s="94">
        <v>0.52602696353282485</v>
      </c>
      <c r="E83" s="95">
        <v>2111.4699999999998</v>
      </c>
      <c r="F83" s="94">
        <v>0.58438953651261105</v>
      </c>
      <c r="G83" s="95">
        <f t="shared" si="4"/>
        <v>1293.4999999999998</v>
      </c>
      <c r="H83" s="110">
        <f t="shared" si="5"/>
        <v>5.8362572979786198E-2</v>
      </c>
      <c r="P83" s="107">
        <f t="shared" si="6"/>
        <v>51784.726353282487</v>
      </c>
      <c r="Q83" s="108">
        <f t="shared" si="3"/>
        <v>56327.483651261107</v>
      </c>
      <c r="S83" s="109">
        <f t="shared" si="7"/>
        <v>0</v>
      </c>
      <c r="T83" s="109">
        <f t="shared" si="8"/>
        <v>1</v>
      </c>
    </row>
    <row r="84" spans="2:20" ht="15" customHeight="1" x14ac:dyDescent="0.25">
      <c r="B84" s="94">
        <v>33</v>
      </c>
      <c r="C84" s="95">
        <v>765.5</v>
      </c>
      <c r="D84" s="94">
        <v>0.53704469905642505</v>
      </c>
      <c r="E84" s="95">
        <v>2119.19</v>
      </c>
      <c r="F84" s="94">
        <v>0.57032374173225153</v>
      </c>
      <c r="G84" s="95">
        <f t="shared" si="4"/>
        <v>1353.69</v>
      </c>
      <c r="H84" s="110">
        <f t="shared" si="5"/>
        <v>3.3279042675826487E-2</v>
      </c>
      <c r="P84" s="107">
        <f t="shared" si="6"/>
        <v>52938.969905642502</v>
      </c>
      <c r="Q84" s="108">
        <f t="shared" si="3"/>
        <v>54913.184173225149</v>
      </c>
      <c r="S84" s="109">
        <f t="shared" si="7"/>
        <v>0</v>
      </c>
      <c r="T84" s="109">
        <f t="shared" si="8"/>
        <v>1</v>
      </c>
    </row>
    <row r="85" spans="2:20" ht="15" customHeight="1" x14ac:dyDescent="0.25">
      <c r="B85" s="94">
        <v>34</v>
      </c>
      <c r="C85" s="95">
        <v>918.1</v>
      </c>
      <c r="D85" s="94">
        <v>0.48081196202165977</v>
      </c>
      <c r="E85" s="95">
        <v>2125</v>
      </c>
      <c r="F85" s="94">
        <v>0.53270363965398815</v>
      </c>
      <c r="G85" s="95">
        <f t="shared" si="4"/>
        <v>1206.9000000000001</v>
      </c>
      <c r="H85" s="110">
        <f t="shared" si="5"/>
        <v>5.1891677632328381E-2</v>
      </c>
      <c r="P85" s="107">
        <f t="shared" si="6"/>
        <v>47163.09620216598</v>
      </c>
      <c r="Q85" s="108">
        <f t="shared" si="3"/>
        <v>51145.363965398814</v>
      </c>
      <c r="S85" s="109">
        <f t="shared" si="7"/>
        <v>0</v>
      </c>
      <c r="T85" s="109">
        <f t="shared" si="8"/>
        <v>1</v>
      </c>
    </row>
    <row r="86" spans="2:20" ht="15" customHeight="1" x14ac:dyDescent="0.25">
      <c r="B86" s="94">
        <v>35</v>
      </c>
      <c r="C86" s="95">
        <v>902.61</v>
      </c>
      <c r="D86" s="94">
        <v>0.49382531111903</v>
      </c>
      <c r="E86" s="95">
        <v>2141.9299999999998</v>
      </c>
      <c r="F86" s="94">
        <v>0.55728825214199151</v>
      </c>
      <c r="G86" s="95">
        <f t="shared" si="4"/>
        <v>1239.3199999999997</v>
      </c>
      <c r="H86" s="110">
        <f t="shared" si="5"/>
        <v>6.3462941022961517E-2</v>
      </c>
      <c r="P86" s="107">
        <f t="shared" si="6"/>
        <v>48479.921111903001</v>
      </c>
      <c r="Q86" s="108">
        <f t="shared" si="3"/>
        <v>53586.895214199154</v>
      </c>
      <c r="S86" s="109">
        <f t="shared" si="7"/>
        <v>0</v>
      </c>
      <c r="T86" s="109">
        <f t="shared" si="8"/>
        <v>1</v>
      </c>
    </row>
    <row r="87" spans="2:20" ht="15" customHeight="1" x14ac:dyDescent="0.25">
      <c r="B87" s="94">
        <v>36</v>
      </c>
      <c r="C87" s="95">
        <v>835.08</v>
      </c>
      <c r="D87" s="94">
        <v>0.53918763154851013</v>
      </c>
      <c r="E87" s="95">
        <v>2077.58</v>
      </c>
      <c r="F87" s="94">
        <v>0.58039794933525846</v>
      </c>
      <c r="G87" s="95">
        <f t="shared" si="4"/>
        <v>1242.5</v>
      </c>
      <c r="H87" s="110">
        <f t="shared" si="5"/>
        <v>4.1210317786748329E-2</v>
      </c>
      <c r="P87" s="107">
        <f t="shared" si="6"/>
        <v>53083.683154851009</v>
      </c>
      <c r="Q87" s="108">
        <f t="shared" si="3"/>
        <v>55962.214933525844</v>
      </c>
      <c r="S87" s="109">
        <f t="shared" si="7"/>
        <v>0</v>
      </c>
      <c r="T87" s="109">
        <f t="shared" si="8"/>
        <v>1</v>
      </c>
    </row>
    <row r="88" spans="2:20" ht="15" customHeight="1" x14ac:dyDescent="0.25">
      <c r="B88" s="94">
        <v>37</v>
      </c>
      <c r="C88" s="95">
        <v>839.3</v>
      </c>
      <c r="D88" s="94">
        <v>0.51528160514987742</v>
      </c>
      <c r="E88" s="95">
        <v>2062.79</v>
      </c>
      <c r="F88" s="94">
        <v>0.57612527767796107</v>
      </c>
      <c r="G88" s="95">
        <f t="shared" si="4"/>
        <v>1223.49</v>
      </c>
      <c r="H88" s="110">
        <f t="shared" si="5"/>
        <v>6.0843672528083648E-2</v>
      </c>
      <c r="P88" s="107">
        <f t="shared" si="6"/>
        <v>50688.86051498774</v>
      </c>
      <c r="Q88" s="108">
        <f t="shared" si="3"/>
        <v>55549.737767796105</v>
      </c>
      <c r="S88" s="109">
        <f t="shared" si="7"/>
        <v>0</v>
      </c>
      <c r="T88" s="109">
        <f t="shared" si="8"/>
        <v>1</v>
      </c>
    </row>
    <row r="89" spans="2:20" ht="15" customHeight="1" x14ac:dyDescent="0.25">
      <c r="B89" s="94">
        <v>38</v>
      </c>
      <c r="C89" s="95">
        <v>778.05</v>
      </c>
      <c r="D89" s="94">
        <v>0.51179796272651024</v>
      </c>
      <c r="E89" s="95">
        <v>2017.87</v>
      </c>
      <c r="F89" s="94">
        <v>0.56783914304394711</v>
      </c>
      <c r="G89" s="95">
        <f t="shared" si="4"/>
        <v>1239.82</v>
      </c>
      <c r="H89" s="110">
        <f t="shared" si="5"/>
        <v>5.6041180317436878E-2</v>
      </c>
      <c r="P89" s="107">
        <f t="shared" si="6"/>
        <v>50401.74627265102</v>
      </c>
      <c r="Q89" s="108">
        <f t="shared" si="3"/>
        <v>54766.044304394709</v>
      </c>
      <c r="S89" s="109">
        <f t="shared" si="7"/>
        <v>0</v>
      </c>
      <c r="T89" s="109">
        <f t="shared" si="8"/>
        <v>1</v>
      </c>
    </row>
    <row r="90" spans="2:20" ht="15" customHeight="1" x14ac:dyDescent="0.25">
      <c r="B90" s="94">
        <v>39</v>
      </c>
      <c r="C90" s="95">
        <v>854.05</v>
      </c>
      <c r="D90" s="94">
        <v>0.50121024810121528</v>
      </c>
      <c r="E90" s="95">
        <v>2154.86</v>
      </c>
      <c r="F90" s="94">
        <v>0.5759805903263252</v>
      </c>
      <c r="G90" s="95">
        <f t="shared" si="4"/>
        <v>1300.8100000000002</v>
      </c>
      <c r="H90" s="110">
        <f t="shared" si="5"/>
        <v>7.477034222510992E-2</v>
      </c>
      <c r="P90" s="107">
        <f t="shared" si="6"/>
        <v>49266.974810121523</v>
      </c>
      <c r="Q90" s="108">
        <f t="shared" si="3"/>
        <v>55443.199032632518</v>
      </c>
      <c r="S90" s="109">
        <f t="shared" si="7"/>
        <v>0</v>
      </c>
      <c r="T90" s="109">
        <f t="shared" si="8"/>
        <v>1</v>
      </c>
    </row>
    <row r="91" spans="2:20" ht="15" customHeight="1" x14ac:dyDescent="0.25">
      <c r="B91" s="94">
        <v>40</v>
      </c>
      <c r="C91" s="95">
        <v>933.12</v>
      </c>
      <c r="D91" s="94">
        <v>0.52735167467988875</v>
      </c>
      <c r="E91" s="95">
        <v>2231.3000000000002</v>
      </c>
      <c r="F91" s="94">
        <v>0.59715963761256019</v>
      </c>
      <c r="G91" s="95">
        <f t="shared" si="4"/>
        <v>1298.1800000000003</v>
      </c>
      <c r="H91" s="110">
        <f t="shared" si="5"/>
        <v>6.9807962932671441E-2</v>
      </c>
      <c r="P91" s="107">
        <f t="shared" si="6"/>
        <v>51802.047467988872</v>
      </c>
      <c r="Q91" s="108">
        <f t="shared" si="3"/>
        <v>57484.663761256015</v>
      </c>
      <c r="S91" s="109">
        <f t="shared" si="7"/>
        <v>0</v>
      </c>
      <c r="T91" s="109">
        <f t="shared" si="8"/>
        <v>1</v>
      </c>
    </row>
    <row r="92" spans="2:20" ht="15" customHeight="1" x14ac:dyDescent="0.25">
      <c r="B92" s="94">
        <v>41</v>
      </c>
      <c r="C92" s="95">
        <v>845.43</v>
      </c>
      <c r="D92" s="94">
        <v>0.49374362396927896</v>
      </c>
      <c r="E92" s="95">
        <v>2096.36</v>
      </c>
      <c r="F92" s="94">
        <v>0.55896894243714723</v>
      </c>
      <c r="G92" s="95">
        <f t="shared" si="4"/>
        <v>1250.9300000000003</v>
      </c>
      <c r="H92" s="110">
        <f t="shared" si="5"/>
        <v>6.5225318467868276E-2</v>
      </c>
      <c r="P92" s="107">
        <f t="shared" si="6"/>
        <v>48528.932396927892</v>
      </c>
      <c r="Q92" s="108">
        <f t="shared" si="3"/>
        <v>53800.534243714719</v>
      </c>
      <c r="S92" s="109">
        <f t="shared" si="7"/>
        <v>0</v>
      </c>
      <c r="T92" s="109">
        <f t="shared" si="8"/>
        <v>1</v>
      </c>
    </row>
    <row r="93" spans="2:20" ht="15" customHeight="1" x14ac:dyDescent="0.25">
      <c r="B93" s="94">
        <v>42</v>
      </c>
      <c r="C93" s="95">
        <v>871.38</v>
      </c>
      <c r="D93" s="94">
        <v>0.50691700411759211</v>
      </c>
      <c r="E93" s="95">
        <v>2053.73</v>
      </c>
      <c r="F93" s="94">
        <v>0.56944623666127414</v>
      </c>
      <c r="G93" s="95">
        <f t="shared" si="4"/>
        <v>1182.3499999999999</v>
      </c>
      <c r="H93" s="110">
        <f t="shared" si="5"/>
        <v>6.2529232543682034E-2</v>
      </c>
      <c r="P93" s="107">
        <f t="shared" si="6"/>
        <v>49820.32041175921</v>
      </c>
      <c r="Q93" s="108">
        <f t="shared" si="3"/>
        <v>54890.893666127413</v>
      </c>
      <c r="S93" s="109">
        <f t="shared" si="7"/>
        <v>0</v>
      </c>
      <c r="T93" s="109">
        <f t="shared" si="8"/>
        <v>1</v>
      </c>
    </row>
    <row r="94" spans="2:20" ht="15" customHeight="1" x14ac:dyDescent="0.25">
      <c r="B94" s="94">
        <v>43</v>
      </c>
      <c r="C94" s="95">
        <v>786.25</v>
      </c>
      <c r="D94" s="94">
        <v>0.49219439871085413</v>
      </c>
      <c r="E94" s="95">
        <v>2138.0100000000002</v>
      </c>
      <c r="F94" s="94">
        <v>0.57647386942739998</v>
      </c>
      <c r="G94" s="95">
        <f t="shared" si="4"/>
        <v>1351.7600000000002</v>
      </c>
      <c r="H94" s="110">
        <f t="shared" si="5"/>
        <v>8.4279470716545846E-2</v>
      </c>
      <c r="P94" s="107">
        <f t="shared" si="6"/>
        <v>48433.189871085415</v>
      </c>
      <c r="Q94" s="108">
        <f t="shared" si="3"/>
        <v>55509.376942739997</v>
      </c>
      <c r="S94" s="109">
        <f t="shared" si="7"/>
        <v>0</v>
      </c>
      <c r="T94" s="109">
        <f t="shared" si="8"/>
        <v>1</v>
      </c>
    </row>
    <row r="95" spans="2:20" ht="15" customHeight="1" x14ac:dyDescent="0.25">
      <c r="B95" s="94">
        <v>44</v>
      </c>
      <c r="C95" s="95">
        <v>850.94</v>
      </c>
      <c r="D95" s="94">
        <v>0.52672736795005848</v>
      </c>
      <c r="E95" s="95">
        <v>2009.89</v>
      </c>
      <c r="F95" s="94">
        <v>0.58902003845457529</v>
      </c>
      <c r="G95" s="95">
        <f t="shared" si="4"/>
        <v>1158.95</v>
      </c>
      <c r="H95" s="110">
        <f t="shared" si="5"/>
        <v>6.2292670504516812E-2</v>
      </c>
      <c r="P95" s="107">
        <f t="shared" si="6"/>
        <v>51821.796795005845</v>
      </c>
      <c r="Q95" s="108">
        <f t="shared" si="3"/>
        <v>56892.113845457527</v>
      </c>
      <c r="S95" s="109">
        <f t="shared" si="7"/>
        <v>0</v>
      </c>
      <c r="T95" s="109">
        <f t="shared" si="8"/>
        <v>1</v>
      </c>
    </row>
    <row r="96" spans="2:20" ht="15" customHeight="1" x14ac:dyDescent="0.25">
      <c r="B96" s="94">
        <v>45</v>
      </c>
      <c r="C96" s="95">
        <v>860.49</v>
      </c>
      <c r="D96" s="94">
        <v>0.52403101158049958</v>
      </c>
      <c r="E96" s="95">
        <v>2155.96</v>
      </c>
      <c r="F96" s="94">
        <v>0.60196417156544979</v>
      </c>
      <c r="G96" s="95">
        <f t="shared" si="4"/>
        <v>1295.47</v>
      </c>
      <c r="H96" s="110">
        <f t="shared" si="5"/>
        <v>7.7933159984950207E-2</v>
      </c>
      <c r="P96" s="107">
        <f t="shared" si="6"/>
        <v>51542.611158049964</v>
      </c>
      <c r="Q96" s="108">
        <f t="shared" si="3"/>
        <v>58040.457156544981</v>
      </c>
      <c r="S96" s="109">
        <f t="shared" si="7"/>
        <v>0</v>
      </c>
      <c r="T96" s="109">
        <f t="shared" si="8"/>
        <v>1</v>
      </c>
    </row>
    <row r="97" spans="2:20" ht="15" customHeight="1" x14ac:dyDescent="0.25">
      <c r="B97" s="94">
        <v>46</v>
      </c>
      <c r="C97" s="95">
        <v>1012.04</v>
      </c>
      <c r="D97" s="94">
        <v>0.5092019856929374</v>
      </c>
      <c r="E97" s="95">
        <v>2115.36</v>
      </c>
      <c r="F97" s="94">
        <v>0.5726760354222914</v>
      </c>
      <c r="G97" s="95">
        <f t="shared" si="4"/>
        <v>1103.3200000000002</v>
      </c>
      <c r="H97" s="110">
        <f t="shared" si="5"/>
        <v>6.3474049729353998E-2</v>
      </c>
      <c r="P97" s="107">
        <f t="shared" si="6"/>
        <v>49908.158569293737</v>
      </c>
      <c r="Q97" s="108">
        <f t="shared" si="3"/>
        <v>55152.243542229138</v>
      </c>
      <c r="S97" s="109">
        <f t="shared" si="7"/>
        <v>0</v>
      </c>
      <c r="T97" s="109">
        <f t="shared" si="8"/>
        <v>1</v>
      </c>
    </row>
    <row r="98" spans="2:20" ht="15" customHeight="1" x14ac:dyDescent="0.25">
      <c r="B98" s="94">
        <v>47</v>
      </c>
      <c r="C98" s="95">
        <v>818.73</v>
      </c>
      <c r="D98" s="94">
        <v>0.51554479127324526</v>
      </c>
      <c r="E98" s="95">
        <v>2056.06</v>
      </c>
      <c r="F98" s="94">
        <v>0.58375252895913321</v>
      </c>
      <c r="G98" s="95">
        <f t="shared" si="4"/>
        <v>1237.33</v>
      </c>
      <c r="H98" s="110">
        <f t="shared" si="5"/>
        <v>6.8207737685887948E-2</v>
      </c>
      <c r="P98" s="107">
        <f t="shared" si="6"/>
        <v>50735.749127324525</v>
      </c>
      <c r="Q98" s="108">
        <f t="shared" si="3"/>
        <v>56319.192895913322</v>
      </c>
      <c r="S98" s="109">
        <f t="shared" si="7"/>
        <v>0</v>
      </c>
      <c r="T98" s="109">
        <f t="shared" si="8"/>
        <v>1</v>
      </c>
    </row>
    <row r="99" spans="2:20" ht="15" customHeight="1" x14ac:dyDescent="0.25">
      <c r="B99" s="94">
        <v>48</v>
      </c>
      <c r="C99" s="95">
        <v>784.2</v>
      </c>
      <c r="D99" s="94">
        <v>0.48404238514394488</v>
      </c>
      <c r="E99" s="95">
        <v>2116.12</v>
      </c>
      <c r="F99" s="94">
        <v>0.54984546810248658</v>
      </c>
      <c r="G99" s="95">
        <f t="shared" si="4"/>
        <v>1331.9199999999998</v>
      </c>
      <c r="H99" s="110">
        <f t="shared" si="5"/>
        <v>6.5803082958541703E-2</v>
      </c>
      <c r="P99" s="107">
        <f t="shared" si="6"/>
        <v>47620.038514394488</v>
      </c>
      <c r="Q99" s="108">
        <f t="shared" si="3"/>
        <v>52868.426810248653</v>
      </c>
      <c r="S99" s="109">
        <f t="shared" si="7"/>
        <v>0</v>
      </c>
      <c r="T99" s="109">
        <f t="shared" si="8"/>
        <v>1</v>
      </c>
    </row>
    <row r="100" spans="2:20" ht="15" customHeight="1" x14ac:dyDescent="0.25">
      <c r="B100" s="94">
        <v>49</v>
      </c>
      <c r="C100" s="95">
        <v>807.47</v>
      </c>
      <c r="D100" s="94">
        <v>0.47957636532993547</v>
      </c>
      <c r="E100" s="95">
        <v>2188.6</v>
      </c>
      <c r="F100" s="94">
        <v>0.5460034719432707</v>
      </c>
      <c r="G100" s="95">
        <f t="shared" si="4"/>
        <v>1381.1299999999999</v>
      </c>
      <c r="H100" s="110">
        <f t="shared" si="5"/>
        <v>6.6427106613335229E-2</v>
      </c>
      <c r="P100" s="107">
        <f t="shared" si="6"/>
        <v>47150.166532993549</v>
      </c>
      <c r="Q100" s="108">
        <f t="shared" si="3"/>
        <v>52411.747194327072</v>
      </c>
      <c r="S100" s="109">
        <f t="shared" si="7"/>
        <v>0</v>
      </c>
      <c r="T100" s="109">
        <f t="shared" si="8"/>
        <v>1</v>
      </c>
    </row>
    <row r="101" spans="2:20" ht="15" customHeight="1" x14ac:dyDescent="0.25">
      <c r="B101" s="94">
        <v>50</v>
      </c>
      <c r="C101" s="95">
        <v>888.6</v>
      </c>
      <c r="D101" s="94">
        <v>0.52124410081480099</v>
      </c>
      <c r="E101" s="95">
        <v>2185.2800000000002</v>
      </c>
      <c r="F101" s="94">
        <v>0.60184355147982638</v>
      </c>
      <c r="G101" s="95">
        <f t="shared" si="4"/>
        <v>1296.6800000000003</v>
      </c>
      <c r="H101" s="110">
        <f t="shared" si="5"/>
        <v>8.0599450665025385E-2</v>
      </c>
      <c r="P101" s="107">
        <f t="shared" si="6"/>
        <v>51235.8100814801</v>
      </c>
      <c r="Q101" s="108">
        <f t="shared" si="3"/>
        <v>57999.075147982636</v>
      </c>
      <c r="S101" s="109">
        <f t="shared" si="7"/>
        <v>0</v>
      </c>
      <c r="T101" s="109">
        <f t="shared" si="8"/>
        <v>1</v>
      </c>
    </row>
    <row r="102" spans="2:20" ht="15" customHeight="1" x14ac:dyDescent="0.25">
      <c r="B102" s="94">
        <v>51</v>
      </c>
      <c r="C102" s="95">
        <v>823.91</v>
      </c>
      <c r="D102" s="94">
        <v>0.49227427607719421</v>
      </c>
      <c r="E102" s="95">
        <v>2153.2800000000002</v>
      </c>
      <c r="F102" s="94">
        <v>0.55628958107778248</v>
      </c>
      <c r="G102" s="95">
        <f t="shared" si="4"/>
        <v>1329.3700000000003</v>
      </c>
      <c r="H102" s="110">
        <f t="shared" si="5"/>
        <v>6.4015305000588274E-2</v>
      </c>
      <c r="P102" s="107">
        <f t="shared" si="6"/>
        <v>48403.517607719419</v>
      </c>
      <c r="Q102" s="108">
        <f t="shared" si="3"/>
        <v>53475.678107778251</v>
      </c>
      <c r="S102" s="109">
        <f t="shared" si="7"/>
        <v>0</v>
      </c>
      <c r="T102" s="109">
        <f t="shared" si="8"/>
        <v>1</v>
      </c>
    </row>
    <row r="103" spans="2:20" ht="15" customHeight="1" x14ac:dyDescent="0.25">
      <c r="B103" s="94">
        <v>52</v>
      </c>
      <c r="C103" s="95">
        <v>873.43</v>
      </c>
      <c r="D103" s="94">
        <v>0.53162205819648456</v>
      </c>
      <c r="E103" s="95">
        <v>2182.86</v>
      </c>
      <c r="F103" s="94">
        <v>0.58087489204040366</v>
      </c>
      <c r="G103" s="95">
        <f t="shared" si="4"/>
        <v>1309.4300000000003</v>
      </c>
      <c r="H103" s="110">
        <f t="shared" si="5"/>
        <v>4.9252833843919097E-2</v>
      </c>
      <c r="P103" s="107">
        <f t="shared" si="6"/>
        <v>52288.775819648457</v>
      </c>
      <c r="Q103" s="108">
        <f t="shared" si="3"/>
        <v>55904.629204040364</v>
      </c>
      <c r="S103" s="109">
        <f t="shared" si="7"/>
        <v>0</v>
      </c>
      <c r="T103" s="109">
        <f t="shared" si="8"/>
        <v>1</v>
      </c>
    </row>
    <row r="104" spans="2:20" ht="15" customHeight="1" x14ac:dyDescent="0.25">
      <c r="B104" s="94">
        <v>53</v>
      </c>
      <c r="C104" s="95">
        <v>816.21</v>
      </c>
      <c r="D104" s="94">
        <v>0.52322425380360305</v>
      </c>
      <c r="E104" s="95">
        <v>2115.23</v>
      </c>
      <c r="F104" s="94">
        <v>0.60795667111997564</v>
      </c>
      <c r="G104" s="95">
        <f t="shared" si="4"/>
        <v>1299.02</v>
      </c>
      <c r="H104" s="110">
        <f t="shared" si="5"/>
        <v>8.4732417316372599E-2</v>
      </c>
      <c r="P104" s="107">
        <f t="shared" si="6"/>
        <v>51506.215380360307</v>
      </c>
      <c r="Q104" s="108">
        <f t="shared" si="3"/>
        <v>58680.437111997562</v>
      </c>
      <c r="S104" s="109">
        <f t="shared" si="7"/>
        <v>0</v>
      </c>
      <c r="T104" s="109">
        <f t="shared" si="8"/>
        <v>1</v>
      </c>
    </row>
    <row r="105" spans="2:20" ht="15" customHeight="1" x14ac:dyDescent="0.25">
      <c r="B105" s="94">
        <v>54</v>
      </c>
      <c r="C105" s="95">
        <v>794.62</v>
      </c>
      <c r="D105" s="94">
        <v>0.54513143504205641</v>
      </c>
      <c r="E105" s="95">
        <v>2179.9699999999998</v>
      </c>
      <c r="F105" s="94">
        <v>0.59703379864210226</v>
      </c>
      <c r="G105" s="95">
        <f t="shared" si="4"/>
        <v>1385.35</v>
      </c>
      <c r="H105" s="110">
        <f t="shared" si="5"/>
        <v>5.1902363600045853E-2</v>
      </c>
      <c r="P105" s="107">
        <f t="shared" si="6"/>
        <v>53718.523504205637</v>
      </c>
      <c r="Q105" s="108">
        <f t="shared" si="3"/>
        <v>57523.409864210225</v>
      </c>
      <c r="S105" s="109">
        <f t="shared" si="7"/>
        <v>0</v>
      </c>
      <c r="T105" s="109">
        <f t="shared" si="8"/>
        <v>1</v>
      </c>
    </row>
    <row r="106" spans="2:20" ht="15" customHeight="1" x14ac:dyDescent="0.25">
      <c r="B106" s="94">
        <v>55</v>
      </c>
      <c r="C106" s="95">
        <v>812.14</v>
      </c>
      <c r="D106" s="94">
        <v>0.49214375227304169</v>
      </c>
      <c r="E106" s="95">
        <v>2057.6799999999998</v>
      </c>
      <c r="F106" s="94">
        <v>0.53568665170317786</v>
      </c>
      <c r="G106" s="95">
        <f t="shared" si="4"/>
        <v>1245.54</v>
      </c>
      <c r="H106" s="110">
        <f t="shared" si="5"/>
        <v>4.3542899430136173E-2</v>
      </c>
      <c r="P106" s="107">
        <f t="shared" si="6"/>
        <v>48402.235227304169</v>
      </c>
      <c r="Q106" s="108">
        <f t="shared" si="3"/>
        <v>51510.985170317785</v>
      </c>
      <c r="S106" s="109">
        <f t="shared" si="7"/>
        <v>0</v>
      </c>
      <c r="T106" s="109">
        <f t="shared" si="8"/>
        <v>1</v>
      </c>
    </row>
    <row r="107" spans="2:20" ht="15" customHeight="1" x14ac:dyDescent="0.25">
      <c r="B107" s="94">
        <v>56</v>
      </c>
      <c r="C107" s="95">
        <v>899.03</v>
      </c>
      <c r="D107" s="94">
        <v>0.52310765006176474</v>
      </c>
      <c r="E107" s="95">
        <v>2228.58</v>
      </c>
      <c r="F107" s="94">
        <v>0.5911176118043342</v>
      </c>
      <c r="G107" s="95">
        <f t="shared" si="4"/>
        <v>1329.55</v>
      </c>
      <c r="H107" s="110">
        <f t="shared" si="5"/>
        <v>6.8009961742569458E-2</v>
      </c>
      <c r="P107" s="107">
        <f t="shared" si="6"/>
        <v>51411.735006176474</v>
      </c>
      <c r="Q107" s="108">
        <f t="shared" si="3"/>
        <v>56883.181180433421</v>
      </c>
      <c r="S107" s="109">
        <f t="shared" si="7"/>
        <v>0</v>
      </c>
      <c r="T107" s="109">
        <f t="shared" si="8"/>
        <v>1</v>
      </c>
    </row>
    <row r="108" spans="2:20" ht="15" customHeight="1" x14ac:dyDescent="0.25">
      <c r="B108" s="94">
        <v>57</v>
      </c>
      <c r="C108" s="95">
        <v>878.93</v>
      </c>
      <c r="D108" s="94">
        <v>0.49910700664532093</v>
      </c>
      <c r="E108" s="95">
        <v>2199.38</v>
      </c>
      <c r="F108" s="94">
        <v>0.5863385812126698</v>
      </c>
      <c r="G108" s="95">
        <f t="shared" si="4"/>
        <v>1320.4500000000003</v>
      </c>
      <c r="H108" s="110">
        <f t="shared" si="5"/>
        <v>8.7231574567348868E-2</v>
      </c>
      <c r="P108" s="107">
        <f t="shared" si="6"/>
        <v>49031.770664532094</v>
      </c>
      <c r="Q108" s="108">
        <f t="shared" si="3"/>
        <v>56434.478121266984</v>
      </c>
      <c r="S108" s="109">
        <f t="shared" si="7"/>
        <v>0</v>
      </c>
      <c r="T108" s="109">
        <f t="shared" si="8"/>
        <v>1</v>
      </c>
    </row>
    <row r="109" spans="2:20" ht="15" customHeight="1" x14ac:dyDescent="0.25">
      <c r="B109" s="94">
        <v>58</v>
      </c>
      <c r="C109" s="95">
        <v>842.54</v>
      </c>
      <c r="D109" s="94">
        <v>0.51849607583797386</v>
      </c>
      <c r="E109" s="95">
        <v>2167.5700000000002</v>
      </c>
      <c r="F109" s="94">
        <v>0.56983291924599255</v>
      </c>
      <c r="G109" s="95">
        <f t="shared" si="4"/>
        <v>1325.0300000000002</v>
      </c>
      <c r="H109" s="110">
        <f t="shared" si="5"/>
        <v>5.1336843408018695E-2</v>
      </c>
      <c r="P109" s="107">
        <f t="shared" si="6"/>
        <v>51007.067583797383</v>
      </c>
      <c r="Q109" s="108">
        <f t="shared" si="3"/>
        <v>54815.721924599253</v>
      </c>
      <c r="S109" s="109">
        <f t="shared" si="7"/>
        <v>0</v>
      </c>
      <c r="T109" s="109">
        <f t="shared" si="8"/>
        <v>1</v>
      </c>
    </row>
    <row r="110" spans="2:20" ht="15" customHeight="1" x14ac:dyDescent="0.25">
      <c r="B110" s="94">
        <v>59</v>
      </c>
      <c r="C110" s="95">
        <v>833.07</v>
      </c>
      <c r="D110" s="94">
        <v>0.4905186828665572</v>
      </c>
      <c r="E110" s="95">
        <v>1995.8</v>
      </c>
      <c r="F110" s="94">
        <v>0.56064689015019264</v>
      </c>
      <c r="G110" s="95">
        <f t="shared" si="4"/>
        <v>1162.73</v>
      </c>
      <c r="H110" s="110">
        <f t="shared" si="5"/>
        <v>7.0128207283635446E-2</v>
      </c>
      <c r="P110" s="107">
        <f t="shared" si="6"/>
        <v>48218.798286655721</v>
      </c>
      <c r="Q110" s="108">
        <f t="shared" si="3"/>
        <v>54068.88901501926</v>
      </c>
      <c r="S110" s="109">
        <f t="shared" si="7"/>
        <v>0</v>
      </c>
      <c r="T110" s="109">
        <f t="shared" si="8"/>
        <v>1</v>
      </c>
    </row>
    <row r="111" spans="2:20" ht="15" customHeight="1" x14ac:dyDescent="0.25">
      <c r="B111" s="94">
        <v>60</v>
      </c>
      <c r="C111" s="95">
        <v>873.55</v>
      </c>
      <c r="D111" s="94">
        <v>0.47423894521234466</v>
      </c>
      <c r="E111" s="95">
        <v>2026.39</v>
      </c>
      <c r="F111" s="94">
        <v>0.52833280255883164</v>
      </c>
      <c r="G111" s="95">
        <f t="shared" si="4"/>
        <v>1152.8400000000001</v>
      </c>
      <c r="H111" s="110">
        <f t="shared" si="5"/>
        <v>5.4093857346486973E-2</v>
      </c>
      <c r="P111" s="107">
        <f t="shared" si="6"/>
        <v>46550.344521234467</v>
      </c>
      <c r="Q111" s="108">
        <f t="shared" si="3"/>
        <v>50806.890255883161</v>
      </c>
      <c r="S111" s="109">
        <f t="shared" si="7"/>
        <v>0</v>
      </c>
      <c r="T111" s="109">
        <f t="shared" si="8"/>
        <v>1</v>
      </c>
    </row>
    <row r="112" spans="2:20" ht="15" customHeight="1" x14ac:dyDescent="0.25">
      <c r="B112" s="94">
        <v>61</v>
      </c>
      <c r="C112" s="95">
        <v>857.99</v>
      </c>
      <c r="D112" s="94">
        <v>0.51855542004024413</v>
      </c>
      <c r="E112" s="95">
        <v>2132.46</v>
      </c>
      <c r="F112" s="94">
        <v>0.59105194721449772</v>
      </c>
      <c r="G112" s="95">
        <f t="shared" si="4"/>
        <v>1274.47</v>
      </c>
      <c r="H112" s="110">
        <f t="shared" si="5"/>
        <v>7.2496527174253589E-2</v>
      </c>
      <c r="P112" s="107">
        <f t="shared" si="6"/>
        <v>50997.552004024416</v>
      </c>
      <c r="Q112" s="108">
        <f t="shared" si="3"/>
        <v>56972.734721449771</v>
      </c>
      <c r="S112" s="109">
        <f t="shared" si="7"/>
        <v>0</v>
      </c>
      <c r="T112" s="109">
        <f t="shared" si="8"/>
        <v>1</v>
      </c>
    </row>
    <row r="113" spans="2:20" ht="15" customHeight="1" x14ac:dyDescent="0.25">
      <c r="B113" s="94">
        <v>62</v>
      </c>
      <c r="C113" s="95">
        <v>820.21</v>
      </c>
      <c r="D113" s="94">
        <v>0.49085951954129819</v>
      </c>
      <c r="E113" s="95">
        <v>2063.16</v>
      </c>
      <c r="F113" s="94">
        <v>0.5655625392375826</v>
      </c>
      <c r="G113" s="95">
        <f t="shared" si="4"/>
        <v>1242.9499999999998</v>
      </c>
      <c r="H113" s="110">
        <f t="shared" si="5"/>
        <v>7.4703019696284401E-2</v>
      </c>
      <c r="P113" s="107">
        <f t="shared" si="6"/>
        <v>48265.741954129822</v>
      </c>
      <c r="Q113" s="108">
        <f t="shared" si="3"/>
        <v>54493.093923758264</v>
      </c>
      <c r="S113" s="109">
        <f t="shared" si="7"/>
        <v>0</v>
      </c>
      <c r="T113" s="109">
        <f t="shared" si="8"/>
        <v>1</v>
      </c>
    </row>
    <row r="114" spans="2:20" ht="15" customHeight="1" x14ac:dyDescent="0.25">
      <c r="B114" s="94">
        <v>63</v>
      </c>
      <c r="C114" s="95">
        <v>813.97</v>
      </c>
      <c r="D114" s="94">
        <v>0.52286475053059656</v>
      </c>
      <c r="E114" s="95">
        <v>2040.22</v>
      </c>
      <c r="F114" s="94">
        <v>0.56583748700634273</v>
      </c>
      <c r="G114" s="95">
        <f t="shared" si="4"/>
        <v>1226.25</v>
      </c>
      <c r="H114" s="110">
        <f t="shared" si="5"/>
        <v>4.2972736475746176E-2</v>
      </c>
      <c r="P114" s="107">
        <f t="shared" si="6"/>
        <v>51472.505053059656</v>
      </c>
      <c r="Q114" s="108">
        <f t="shared" si="3"/>
        <v>54543.52870063427</v>
      </c>
      <c r="S114" s="109">
        <f t="shared" si="7"/>
        <v>0</v>
      </c>
      <c r="T114" s="109">
        <f t="shared" si="8"/>
        <v>1</v>
      </c>
    </row>
    <row r="115" spans="2:20" ht="15" customHeight="1" x14ac:dyDescent="0.25">
      <c r="B115" s="94">
        <v>64</v>
      </c>
      <c r="C115" s="95">
        <v>877.89</v>
      </c>
      <c r="D115" s="94">
        <v>0.50394642710525805</v>
      </c>
      <c r="E115" s="95">
        <v>2102.9899999999998</v>
      </c>
      <c r="F115" s="94">
        <v>0.56284948273772561</v>
      </c>
      <c r="G115" s="95">
        <f t="shared" si="4"/>
        <v>1225.0999999999999</v>
      </c>
      <c r="H115" s="110">
        <f t="shared" si="5"/>
        <v>5.890305563246756E-2</v>
      </c>
      <c r="P115" s="107">
        <f t="shared" si="6"/>
        <v>49516.752710525805</v>
      </c>
      <c r="Q115" s="108">
        <f t="shared" si="3"/>
        <v>54181.958273772565</v>
      </c>
      <c r="S115" s="109">
        <f t="shared" si="7"/>
        <v>0</v>
      </c>
      <c r="T115" s="109">
        <f t="shared" si="8"/>
        <v>1</v>
      </c>
    </row>
    <row r="116" spans="2:20" ht="15" customHeight="1" x14ac:dyDescent="0.25">
      <c r="B116" s="94">
        <v>65</v>
      </c>
      <c r="C116" s="95">
        <v>782.05</v>
      </c>
      <c r="D116" s="94">
        <v>0.51044380466026029</v>
      </c>
      <c r="E116" s="95">
        <v>2085.85</v>
      </c>
      <c r="F116" s="94">
        <v>0.59093515344320935</v>
      </c>
      <c r="G116" s="95">
        <f t="shared" si="4"/>
        <v>1303.8</v>
      </c>
      <c r="H116" s="110">
        <f t="shared" si="5"/>
        <v>8.0491348782949057E-2</v>
      </c>
      <c r="P116" s="107">
        <f t="shared" ref="P116:P179" si="9">IF(C116="","",D116*PSA_WTP-C116)</f>
        <v>50262.330466026026</v>
      </c>
      <c r="Q116" s="108">
        <f t="shared" ref="Q116:Q179" si="10">IF(C116="","",F116*PSA_WTP-E116)</f>
        <v>57007.665344320936</v>
      </c>
      <c r="S116" s="109">
        <f t="shared" si="7"/>
        <v>0</v>
      </c>
      <c r="T116" s="109">
        <f t="shared" si="8"/>
        <v>1</v>
      </c>
    </row>
    <row r="117" spans="2:20" ht="15" customHeight="1" x14ac:dyDescent="0.25">
      <c r="B117" s="94">
        <v>66</v>
      </c>
      <c r="C117" s="95">
        <v>804.49</v>
      </c>
      <c r="D117" s="94">
        <v>0.51542586011852942</v>
      </c>
      <c r="E117" s="95">
        <v>2091.12</v>
      </c>
      <c r="F117" s="94">
        <v>0.57408739816354326</v>
      </c>
      <c r="G117" s="95">
        <f t="shared" ref="G117:G180" si="11">E117-C117</f>
        <v>1286.6299999999999</v>
      </c>
      <c r="H117" s="110">
        <f t="shared" ref="H117:H180" si="12">F117-D117</f>
        <v>5.8661538045013839E-2</v>
      </c>
      <c r="P117" s="107">
        <f t="shared" si="9"/>
        <v>50738.096011852947</v>
      </c>
      <c r="Q117" s="108">
        <f t="shared" si="10"/>
        <v>55317.619816354323</v>
      </c>
      <c r="S117" s="109">
        <f t="shared" ref="S117:S180" si="13">IF(Q117="","",IF(Q117=MAX(P117,Q117),0,1))</f>
        <v>0</v>
      </c>
      <c r="T117" s="109">
        <f t="shared" ref="T117:T180" si="14">IF(Q117="","",IF(Q117=MAX(P117,Q117),1,0))</f>
        <v>1</v>
      </c>
    </row>
    <row r="118" spans="2:20" ht="15" customHeight="1" x14ac:dyDescent="0.25">
      <c r="B118" s="94">
        <v>67</v>
      </c>
      <c r="C118" s="95">
        <v>929.5</v>
      </c>
      <c r="D118" s="94">
        <v>0.51086832804679405</v>
      </c>
      <c r="E118" s="95">
        <v>2208.42</v>
      </c>
      <c r="F118" s="94">
        <v>0.60344186237188846</v>
      </c>
      <c r="G118" s="95">
        <f t="shared" si="11"/>
        <v>1278.92</v>
      </c>
      <c r="H118" s="110">
        <f t="shared" si="12"/>
        <v>9.2573534325094409E-2</v>
      </c>
      <c r="P118" s="107">
        <f t="shared" si="9"/>
        <v>50157.332804679405</v>
      </c>
      <c r="Q118" s="108">
        <f t="shared" si="10"/>
        <v>58135.766237188851</v>
      </c>
      <c r="S118" s="109">
        <f t="shared" si="13"/>
        <v>0</v>
      </c>
      <c r="T118" s="109">
        <f t="shared" si="14"/>
        <v>1</v>
      </c>
    </row>
    <row r="119" spans="2:20" ht="15" customHeight="1" x14ac:dyDescent="0.25">
      <c r="B119" s="94">
        <v>68</v>
      </c>
      <c r="C119" s="95">
        <v>851.35</v>
      </c>
      <c r="D119" s="94">
        <v>0.4939934659152847</v>
      </c>
      <c r="E119" s="95">
        <v>2236.48</v>
      </c>
      <c r="F119" s="94">
        <v>0.56262964075690047</v>
      </c>
      <c r="G119" s="95">
        <f t="shared" si="11"/>
        <v>1385.13</v>
      </c>
      <c r="H119" s="110">
        <f t="shared" si="12"/>
        <v>6.8636174841615771E-2</v>
      </c>
      <c r="P119" s="107">
        <f t="shared" si="9"/>
        <v>48547.99659152847</v>
      </c>
      <c r="Q119" s="108">
        <f t="shared" si="10"/>
        <v>54026.484075690045</v>
      </c>
      <c r="S119" s="109">
        <f t="shared" si="13"/>
        <v>0</v>
      </c>
      <c r="T119" s="109">
        <f t="shared" si="14"/>
        <v>1</v>
      </c>
    </row>
    <row r="120" spans="2:20" ht="15" customHeight="1" x14ac:dyDescent="0.25">
      <c r="B120" s="94">
        <v>69</v>
      </c>
      <c r="C120" s="95">
        <v>833.53</v>
      </c>
      <c r="D120" s="94">
        <v>0.492736398235816</v>
      </c>
      <c r="E120" s="95">
        <v>2101.25</v>
      </c>
      <c r="F120" s="94">
        <v>0.55777996884456948</v>
      </c>
      <c r="G120" s="95">
        <f t="shared" si="11"/>
        <v>1267.72</v>
      </c>
      <c r="H120" s="110">
        <f t="shared" si="12"/>
        <v>6.5043570608753487E-2</v>
      </c>
      <c r="P120" s="107">
        <f t="shared" si="9"/>
        <v>48440.109823581603</v>
      </c>
      <c r="Q120" s="108">
        <f t="shared" si="10"/>
        <v>53676.746884456952</v>
      </c>
      <c r="S120" s="109">
        <f t="shared" si="13"/>
        <v>0</v>
      </c>
      <c r="T120" s="109">
        <f t="shared" si="14"/>
        <v>1</v>
      </c>
    </row>
    <row r="121" spans="2:20" ht="15" customHeight="1" x14ac:dyDescent="0.25">
      <c r="B121" s="94">
        <v>70</v>
      </c>
      <c r="C121" s="95">
        <v>915.06</v>
      </c>
      <c r="D121" s="94">
        <v>0.48073339604174115</v>
      </c>
      <c r="E121" s="95">
        <v>2245.31</v>
      </c>
      <c r="F121" s="94">
        <v>0.56602955603930549</v>
      </c>
      <c r="G121" s="95">
        <f t="shared" si="11"/>
        <v>1330.25</v>
      </c>
      <c r="H121" s="110">
        <f t="shared" si="12"/>
        <v>8.5296159997564347E-2</v>
      </c>
      <c r="P121" s="107">
        <f t="shared" si="9"/>
        <v>47158.279604174117</v>
      </c>
      <c r="Q121" s="108">
        <f t="shared" si="10"/>
        <v>54357.645603930549</v>
      </c>
      <c r="S121" s="109">
        <f t="shared" si="13"/>
        <v>0</v>
      </c>
      <c r="T121" s="109">
        <f t="shared" si="14"/>
        <v>1</v>
      </c>
    </row>
    <row r="122" spans="2:20" ht="15" customHeight="1" x14ac:dyDescent="0.25">
      <c r="B122" s="94">
        <v>71</v>
      </c>
      <c r="C122" s="95">
        <v>837.48</v>
      </c>
      <c r="D122" s="94">
        <v>0.50677870671153813</v>
      </c>
      <c r="E122" s="95">
        <v>2048.9699999999998</v>
      </c>
      <c r="F122" s="94">
        <v>0.57467363529381077</v>
      </c>
      <c r="G122" s="95">
        <f t="shared" si="11"/>
        <v>1211.4899999999998</v>
      </c>
      <c r="H122" s="110">
        <f t="shared" si="12"/>
        <v>6.789492858227264E-2</v>
      </c>
      <c r="P122" s="107">
        <f t="shared" si="9"/>
        <v>49840.390671153807</v>
      </c>
      <c r="Q122" s="108">
        <f t="shared" si="10"/>
        <v>55418.393529381079</v>
      </c>
      <c r="S122" s="109">
        <f t="shared" si="13"/>
        <v>0</v>
      </c>
      <c r="T122" s="109">
        <f t="shared" si="14"/>
        <v>1</v>
      </c>
    </row>
    <row r="123" spans="2:20" ht="15" customHeight="1" x14ac:dyDescent="0.25">
      <c r="B123" s="94">
        <v>72</v>
      </c>
      <c r="C123" s="95">
        <v>810.2</v>
      </c>
      <c r="D123" s="94">
        <v>0.52665236004502824</v>
      </c>
      <c r="E123" s="95">
        <v>2093.7800000000002</v>
      </c>
      <c r="F123" s="94">
        <v>0.5715596332356353</v>
      </c>
      <c r="G123" s="95">
        <f t="shared" si="11"/>
        <v>1283.5800000000002</v>
      </c>
      <c r="H123" s="110">
        <f t="shared" si="12"/>
        <v>4.4907273190607055E-2</v>
      </c>
      <c r="P123" s="107">
        <f t="shared" si="9"/>
        <v>51855.036004502828</v>
      </c>
      <c r="Q123" s="108">
        <f t="shared" si="10"/>
        <v>55062.183323563528</v>
      </c>
      <c r="S123" s="109">
        <f t="shared" si="13"/>
        <v>0</v>
      </c>
      <c r="T123" s="109">
        <f t="shared" si="14"/>
        <v>1</v>
      </c>
    </row>
    <row r="124" spans="2:20" ht="15" customHeight="1" x14ac:dyDescent="0.25">
      <c r="B124" s="94">
        <v>73</v>
      </c>
      <c r="C124" s="95">
        <v>952.98</v>
      </c>
      <c r="D124" s="94">
        <v>0.4772790240637409</v>
      </c>
      <c r="E124" s="95">
        <v>2091.31</v>
      </c>
      <c r="F124" s="94">
        <v>0.56733291177651568</v>
      </c>
      <c r="G124" s="95">
        <f t="shared" si="11"/>
        <v>1138.33</v>
      </c>
      <c r="H124" s="110">
        <f t="shared" si="12"/>
        <v>9.0053887712774783E-2</v>
      </c>
      <c r="P124" s="107">
        <f t="shared" si="9"/>
        <v>46774.922406374084</v>
      </c>
      <c r="Q124" s="108">
        <f t="shared" si="10"/>
        <v>54641.981177651571</v>
      </c>
      <c r="S124" s="109">
        <f t="shared" si="13"/>
        <v>0</v>
      </c>
      <c r="T124" s="109">
        <f t="shared" si="14"/>
        <v>1</v>
      </c>
    </row>
    <row r="125" spans="2:20" ht="15" customHeight="1" x14ac:dyDescent="0.25">
      <c r="B125" s="94">
        <v>74</v>
      </c>
      <c r="C125" s="95">
        <v>797.95</v>
      </c>
      <c r="D125" s="94">
        <v>0.51584819010347649</v>
      </c>
      <c r="E125" s="95">
        <v>2042.71</v>
      </c>
      <c r="F125" s="94">
        <v>0.56794739923946547</v>
      </c>
      <c r="G125" s="95">
        <f t="shared" si="11"/>
        <v>1244.76</v>
      </c>
      <c r="H125" s="110">
        <f t="shared" si="12"/>
        <v>5.2099209135988978E-2</v>
      </c>
      <c r="P125" s="107">
        <f t="shared" si="9"/>
        <v>50786.869010347655</v>
      </c>
      <c r="Q125" s="108">
        <f t="shared" si="10"/>
        <v>54752.029923946546</v>
      </c>
      <c r="S125" s="109">
        <f t="shared" si="13"/>
        <v>0</v>
      </c>
      <c r="T125" s="109">
        <f t="shared" si="14"/>
        <v>1</v>
      </c>
    </row>
    <row r="126" spans="2:20" ht="15" customHeight="1" x14ac:dyDescent="0.25">
      <c r="B126" s="94">
        <v>75</v>
      </c>
      <c r="C126" s="95">
        <v>844.42</v>
      </c>
      <c r="D126" s="94">
        <v>0.49572701241016326</v>
      </c>
      <c r="E126" s="95">
        <v>2132.33</v>
      </c>
      <c r="F126" s="94">
        <v>0.55527215453798495</v>
      </c>
      <c r="G126" s="95">
        <f t="shared" si="11"/>
        <v>1287.9099999999999</v>
      </c>
      <c r="H126" s="110">
        <f t="shared" si="12"/>
        <v>5.9545142127821693E-2</v>
      </c>
      <c r="P126" s="107">
        <f t="shared" si="9"/>
        <v>48728.281241016324</v>
      </c>
      <c r="Q126" s="108">
        <f t="shared" si="10"/>
        <v>53394.885453798495</v>
      </c>
      <c r="S126" s="109">
        <f t="shared" si="13"/>
        <v>0</v>
      </c>
      <c r="T126" s="109">
        <f t="shared" si="14"/>
        <v>1</v>
      </c>
    </row>
    <row r="127" spans="2:20" ht="15" customHeight="1" x14ac:dyDescent="0.25">
      <c r="B127" s="94">
        <v>76</v>
      </c>
      <c r="C127" s="95">
        <v>851.79</v>
      </c>
      <c r="D127" s="94">
        <v>0.52444315438083777</v>
      </c>
      <c r="E127" s="95">
        <v>2078.5300000000002</v>
      </c>
      <c r="F127" s="94">
        <v>0.57247344219368257</v>
      </c>
      <c r="G127" s="95">
        <f t="shared" si="11"/>
        <v>1226.7400000000002</v>
      </c>
      <c r="H127" s="110">
        <f t="shared" si="12"/>
        <v>4.8030287812844796E-2</v>
      </c>
      <c r="P127" s="107">
        <f t="shared" si="9"/>
        <v>51592.52543808378</v>
      </c>
      <c r="Q127" s="108">
        <f t="shared" si="10"/>
        <v>55168.814219368258</v>
      </c>
      <c r="S127" s="109">
        <f t="shared" si="13"/>
        <v>0</v>
      </c>
      <c r="T127" s="109">
        <f t="shared" si="14"/>
        <v>1</v>
      </c>
    </row>
    <row r="128" spans="2:20" ht="15" customHeight="1" x14ac:dyDescent="0.25">
      <c r="B128" s="94">
        <v>77</v>
      </c>
      <c r="C128" s="95">
        <v>953.15</v>
      </c>
      <c r="D128" s="94">
        <v>0.4807366199995225</v>
      </c>
      <c r="E128" s="95">
        <v>2238.94</v>
      </c>
      <c r="F128" s="94">
        <v>0.59831524859760388</v>
      </c>
      <c r="G128" s="95">
        <f t="shared" si="11"/>
        <v>1285.79</v>
      </c>
      <c r="H128" s="110">
        <f t="shared" si="12"/>
        <v>0.11757862859808138</v>
      </c>
      <c r="P128" s="107">
        <f t="shared" si="9"/>
        <v>47120.51199995225</v>
      </c>
      <c r="Q128" s="108">
        <f t="shared" si="10"/>
        <v>57592.584859760384</v>
      </c>
      <c r="S128" s="109">
        <f t="shared" si="13"/>
        <v>0</v>
      </c>
      <c r="T128" s="109">
        <f t="shared" si="14"/>
        <v>1</v>
      </c>
    </row>
    <row r="129" spans="2:20" ht="15" customHeight="1" x14ac:dyDescent="0.25">
      <c r="B129" s="94">
        <v>78</v>
      </c>
      <c r="C129" s="95">
        <v>787.37</v>
      </c>
      <c r="D129" s="94">
        <v>0.51994847231611563</v>
      </c>
      <c r="E129" s="95">
        <v>2133.9499999999998</v>
      </c>
      <c r="F129" s="94">
        <v>0.58223225307799487</v>
      </c>
      <c r="G129" s="95">
        <f t="shared" si="11"/>
        <v>1346.58</v>
      </c>
      <c r="H129" s="110">
        <f t="shared" si="12"/>
        <v>6.2283780761879237E-2</v>
      </c>
      <c r="P129" s="107">
        <f t="shared" si="9"/>
        <v>51207.477231611563</v>
      </c>
      <c r="Q129" s="108">
        <f t="shared" si="10"/>
        <v>56089.275307799493</v>
      </c>
      <c r="S129" s="109">
        <f t="shared" si="13"/>
        <v>0</v>
      </c>
      <c r="T129" s="109">
        <f t="shared" si="14"/>
        <v>1</v>
      </c>
    </row>
    <row r="130" spans="2:20" ht="15" customHeight="1" x14ac:dyDescent="0.25">
      <c r="B130" s="94">
        <v>79</v>
      </c>
      <c r="C130" s="95">
        <v>834.23</v>
      </c>
      <c r="D130" s="94">
        <v>0.49309475595753383</v>
      </c>
      <c r="E130" s="95">
        <v>2202.98</v>
      </c>
      <c r="F130" s="94">
        <v>0.56000061230523057</v>
      </c>
      <c r="G130" s="95">
        <f t="shared" si="11"/>
        <v>1368.75</v>
      </c>
      <c r="H130" s="110">
        <f t="shared" si="12"/>
        <v>6.6905856347696746E-2</v>
      </c>
      <c r="P130" s="107">
        <f t="shared" si="9"/>
        <v>48475.245595753382</v>
      </c>
      <c r="Q130" s="108">
        <f t="shared" si="10"/>
        <v>53797.081230523057</v>
      </c>
      <c r="S130" s="109">
        <f t="shared" si="13"/>
        <v>0</v>
      </c>
      <c r="T130" s="109">
        <f t="shared" si="14"/>
        <v>1</v>
      </c>
    </row>
    <row r="131" spans="2:20" ht="15" customHeight="1" x14ac:dyDescent="0.25">
      <c r="B131" s="94">
        <v>80</v>
      </c>
      <c r="C131" s="95">
        <v>847.77</v>
      </c>
      <c r="D131" s="94">
        <v>0.49402965433036211</v>
      </c>
      <c r="E131" s="95">
        <v>2204.38</v>
      </c>
      <c r="F131" s="94">
        <v>0.5854131050844269</v>
      </c>
      <c r="G131" s="95">
        <f t="shared" si="11"/>
        <v>1356.6100000000001</v>
      </c>
      <c r="H131" s="110">
        <f t="shared" si="12"/>
        <v>9.1383450754064788E-2</v>
      </c>
      <c r="P131" s="107">
        <f t="shared" si="9"/>
        <v>48555.195433036213</v>
      </c>
      <c r="Q131" s="108">
        <f t="shared" si="10"/>
        <v>56336.930508442696</v>
      </c>
      <c r="S131" s="109">
        <f t="shared" si="13"/>
        <v>0</v>
      </c>
      <c r="T131" s="109">
        <f t="shared" si="14"/>
        <v>1</v>
      </c>
    </row>
    <row r="132" spans="2:20" ht="15" customHeight="1" x14ac:dyDescent="0.25">
      <c r="B132" s="94">
        <v>81</v>
      </c>
      <c r="C132" s="95">
        <v>886</v>
      </c>
      <c r="D132" s="94">
        <v>0.51651596601327543</v>
      </c>
      <c r="E132" s="95">
        <v>2206.04</v>
      </c>
      <c r="F132" s="94">
        <v>0.61510059242443815</v>
      </c>
      <c r="G132" s="95">
        <f t="shared" si="11"/>
        <v>1320.04</v>
      </c>
      <c r="H132" s="110">
        <f t="shared" si="12"/>
        <v>9.8584626411162724E-2</v>
      </c>
      <c r="P132" s="107">
        <f t="shared" si="9"/>
        <v>50765.596601327547</v>
      </c>
      <c r="Q132" s="108">
        <f t="shared" si="10"/>
        <v>59304.019242443814</v>
      </c>
      <c r="S132" s="109">
        <f t="shared" si="13"/>
        <v>0</v>
      </c>
      <c r="T132" s="109">
        <f t="shared" si="14"/>
        <v>1</v>
      </c>
    </row>
    <row r="133" spans="2:20" ht="15" customHeight="1" x14ac:dyDescent="0.25">
      <c r="B133" s="94">
        <v>82</v>
      </c>
      <c r="C133" s="95">
        <v>836.87</v>
      </c>
      <c r="D133" s="94">
        <v>0.49008293706775913</v>
      </c>
      <c r="E133" s="95">
        <v>2163.8200000000002</v>
      </c>
      <c r="F133" s="94">
        <v>0.55760297197010389</v>
      </c>
      <c r="G133" s="95">
        <f t="shared" si="11"/>
        <v>1326.9500000000003</v>
      </c>
      <c r="H133" s="110">
        <f t="shared" si="12"/>
        <v>6.7520034902344761E-2</v>
      </c>
      <c r="P133" s="107">
        <f t="shared" si="9"/>
        <v>48171.42370677591</v>
      </c>
      <c r="Q133" s="108">
        <f t="shared" si="10"/>
        <v>53596.47719701039</v>
      </c>
      <c r="S133" s="109">
        <f t="shared" si="13"/>
        <v>0</v>
      </c>
      <c r="T133" s="109">
        <f t="shared" si="14"/>
        <v>1</v>
      </c>
    </row>
    <row r="134" spans="2:20" ht="15" customHeight="1" x14ac:dyDescent="0.25">
      <c r="B134" s="94">
        <v>83</v>
      </c>
      <c r="C134" s="95">
        <v>919.32</v>
      </c>
      <c r="D134" s="94">
        <v>0.491919157151463</v>
      </c>
      <c r="E134" s="95">
        <v>2227.15</v>
      </c>
      <c r="F134" s="94">
        <v>0.5682093427698518</v>
      </c>
      <c r="G134" s="95">
        <f t="shared" si="11"/>
        <v>1307.83</v>
      </c>
      <c r="H134" s="110">
        <f t="shared" si="12"/>
        <v>7.6290185618388795E-2</v>
      </c>
      <c r="P134" s="107">
        <f t="shared" si="9"/>
        <v>48272.595715146301</v>
      </c>
      <c r="Q134" s="108">
        <f t="shared" si="10"/>
        <v>54593.784276985178</v>
      </c>
      <c r="S134" s="109">
        <f t="shared" si="13"/>
        <v>0</v>
      </c>
      <c r="T134" s="109">
        <f t="shared" si="14"/>
        <v>1</v>
      </c>
    </row>
    <row r="135" spans="2:20" ht="15" customHeight="1" x14ac:dyDescent="0.25">
      <c r="B135" s="94">
        <v>84</v>
      </c>
      <c r="C135" s="95">
        <v>840.86</v>
      </c>
      <c r="D135" s="94">
        <v>0.50655931003312815</v>
      </c>
      <c r="E135" s="95">
        <v>2105.9299999999998</v>
      </c>
      <c r="F135" s="94">
        <v>0.57093273911299047</v>
      </c>
      <c r="G135" s="95">
        <f t="shared" si="11"/>
        <v>1265.0699999999997</v>
      </c>
      <c r="H135" s="110">
        <f t="shared" si="12"/>
        <v>6.4373429079862321E-2</v>
      </c>
      <c r="P135" s="107">
        <f t="shared" si="9"/>
        <v>49815.071003312813</v>
      </c>
      <c r="Q135" s="108">
        <f t="shared" si="10"/>
        <v>54987.343911299045</v>
      </c>
      <c r="S135" s="109">
        <f t="shared" si="13"/>
        <v>0</v>
      </c>
      <c r="T135" s="109">
        <f t="shared" si="14"/>
        <v>1</v>
      </c>
    </row>
    <row r="136" spans="2:20" ht="15" customHeight="1" x14ac:dyDescent="0.25">
      <c r="B136" s="94">
        <v>85</v>
      </c>
      <c r="C136" s="95">
        <v>924.94</v>
      </c>
      <c r="D136" s="94">
        <v>0.47093793955837587</v>
      </c>
      <c r="E136" s="95">
        <v>2160.0500000000002</v>
      </c>
      <c r="F136" s="94">
        <v>0.56490748086603015</v>
      </c>
      <c r="G136" s="95">
        <f t="shared" si="11"/>
        <v>1235.1100000000001</v>
      </c>
      <c r="H136" s="110">
        <f t="shared" si="12"/>
        <v>9.3969541307654281E-2</v>
      </c>
      <c r="P136" s="107">
        <f t="shared" si="9"/>
        <v>46168.853955837585</v>
      </c>
      <c r="Q136" s="108">
        <f t="shared" si="10"/>
        <v>54330.698086603014</v>
      </c>
      <c r="S136" s="109">
        <f t="shared" si="13"/>
        <v>0</v>
      </c>
      <c r="T136" s="109">
        <f t="shared" si="14"/>
        <v>1</v>
      </c>
    </row>
    <row r="137" spans="2:20" ht="15" customHeight="1" x14ac:dyDescent="0.25">
      <c r="B137" s="94">
        <v>86</v>
      </c>
      <c r="C137" s="95">
        <v>892.09</v>
      </c>
      <c r="D137" s="94">
        <v>0.49027057463380247</v>
      </c>
      <c r="E137" s="95">
        <v>2101.23</v>
      </c>
      <c r="F137" s="94">
        <v>0.563185804414159</v>
      </c>
      <c r="G137" s="95">
        <f t="shared" si="11"/>
        <v>1209.1399999999999</v>
      </c>
      <c r="H137" s="110">
        <f t="shared" si="12"/>
        <v>7.2915229780356527E-2</v>
      </c>
      <c r="P137" s="107">
        <f t="shared" si="9"/>
        <v>48134.96746338025</v>
      </c>
      <c r="Q137" s="108">
        <f t="shared" si="10"/>
        <v>54217.350441415896</v>
      </c>
      <c r="S137" s="109">
        <f t="shared" si="13"/>
        <v>0</v>
      </c>
      <c r="T137" s="109">
        <f t="shared" si="14"/>
        <v>1</v>
      </c>
    </row>
    <row r="138" spans="2:20" ht="15" customHeight="1" x14ac:dyDescent="0.25">
      <c r="B138" s="94">
        <v>87</v>
      </c>
      <c r="C138" s="95">
        <v>893.7</v>
      </c>
      <c r="D138" s="94">
        <v>0.50483881368993366</v>
      </c>
      <c r="E138" s="95">
        <v>2145.54</v>
      </c>
      <c r="F138" s="94">
        <v>0.58586897891278</v>
      </c>
      <c r="G138" s="95">
        <f t="shared" si="11"/>
        <v>1251.8399999999999</v>
      </c>
      <c r="H138" s="110">
        <f t="shared" si="12"/>
        <v>8.103016522284634E-2</v>
      </c>
      <c r="P138" s="107">
        <f t="shared" si="9"/>
        <v>49590.18136899337</v>
      </c>
      <c r="Q138" s="108">
        <f t="shared" si="10"/>
        <v>56441.357891277999</v>
      </c>
      <c r="S138" s="109">
        <f t="shared" si="13"/>
        <v>0</v>
      </c>
      <c r="T138" s="109">
        <f t="shared" si="14"/>
        <v>1</v>
      </c>
    </row>
    <row r="139" spans="2:20" ht="15" customHeight="1" x14ac:dyDescent="0.25">
      <c r="B139" s="94">
        <v>88</v>
      </c>
      <c r="C139" s="95">
        <v>909.35</v>
      </c>
      <c r="D139" s="94">
        <v>0.50586560605580366</v>
      </c>
      <c r="E139" s="95">
        <v>2095.21</v>
      </c>
      <c r="F139" s="94">
        <v>0.57302121744580015</v>
      </c>
      <c r="G139" s="95">
        <f t="shared" si="11"/>
        <v>1185.8600000000001</v>
      </c>
      <c r="H139" s="110">
        <f t="shared" si="12"/>
        <v>6.7155611389996483E-2</v>
      </c>
      <c r="P139" s="107">
        <f t="shared" si="9"/>
        <v>49677.210605580367</v>
      </c>
      <c r="Q139" s="108">
        <f t="shared" si="10"/>
        <v>55206.911744580015</v>
      </c>
      <c r="S139" s="109">
        <f t="shared" si="13"/>
        <v>0</v>
      </c>
      <c r="T139" s="109">
        <f t="shared" si="14"/>
        <v>1</v>
      </c>
    </row>
    <row r="140" spans="2:20" ht="15" customHeight="1" x14ac:dyDescent="0.25">
      <c r="B140" s="94">
        <v>89</v>
      </c>
      <c r="C140" s="95">
        <v>807.22</v>
      </c>
      <c r="D140" s="94">
        <v>0.52497122407671126</v>
      </c>
      <c r="E140" s="95">
        <v>2089.41</v>
      </c>
      <c r="F140" s="94">
        <v>0.60168004160760613</v>
      </c>
      <c r="G140" s="95">
        <f t="shared" si="11"/>
        <v>1282.1899999999998</v>
      </c>
      <c r="H140" s="110">
        <f t="shared" si="12"/>
        <v>7.6708817530894868E-2</v>
      </c>
      <c r="P140" s="107">
        <f t="shared" si="9"/>
        <v>51689.902407671128</v>
      </c>
      <c r="Q140" s="108">
        <f t="shared" si="10"/>
        <v>58078.594160760607</v>
      </c>
      <c r="S140" s="109">
        <f t="shared" si="13"/>
        <v>0</v>
      </c>
      <c r="T140" s="109">
        <f t="shared" si="14"/>
        <v>1</v>
      </c>
    </row>
    <row r="141" spans="2:20" ht="15" customHeight="1" x14ac:dyDescent="0.25">
      <c r="B141" s="94">
        <v>90</v>
      </c>
      <c r="C141" s="95">
        <v>872.61</v>
      </c>
      <c r="D141" s="94">
        <v>0.49081695972453654</v>
      </c>
      <c r="E141" s="95">
        <v>2133.44</v>
      </c>
      <c r="F141" s="94">
        <v>0.56992457294604559</v>
      </c>
      <c r="G141" s="95">
        <f t="shared" si="11"/>
        <v>1260.83</v>
      </c>
      <c r="H141" s="110">
        <f t="shared" si="12"/>
        <v>7.9107613221509054E-2</v>
      </c>
      <c r="P141" s="107">
        <f t="shared" si="9"/>
        <v>48209.085972453657</v>
      </c>
      <c r="Q141" s="108">
        <f t="shared" si="10"/>
        <v>54859.017294604557</v>
      </c>
      <c r="S141" s="109">
        <f t="shared" si="13"/>
        <v>0</v>
      </c>
      <c r="T141" s="109">
        <f t="shared" si="14"/>
        <v>1</v>
      </c>
    </row>
    <row r="142" spans="2:20" ht="15" customHeight="1" x14ac:dyDescent="0.25">
      <c r="B142" s="94">
        <v>91</v>
      </c>
      <c r="C142" s="95">
        <v>829.12</v>
      </c>
      <c r="D142" s="94">
        <v>0.51666481741299697</v>
      </c>
      <c r="E142" s="95">
        <v>2149.0100000000002</v>
      </c>
      <c r="F142" s="94">
        <v>0.57387589685761542</v>
      </c>
      <c r="G142" s="95">
        <f t="shared" si="11"/>
        <v>1319.8900000000003</v>
      </c>
      <c r="H142" s="110">
        <f t="shared" si="12"/>
        <v>5.7211079444618451E-2</v>
      </c>
      <c r="P142" s="107">
        <f t="shared" si="9"/>
        <v>50837.361741299697</v>
      </c>
      <c r="Q142" s="108">
        <f t="shared" si="10"/>
        <v>55238.579685761542</v>
      </c>
      <c r="S142" s="109">
        <f t="shared" si="13"/>
        <v>0</v>
      </c>
      <c r="T142" s="109">
        <f t="shared" si="14"/>
        <v>1</v>
      </c>
    </row>
    <row r="143" spans="2:20" ht="15" customHeight="1" x14ac:dyDescent="0.25">
      <c r="B143" s="94">
        <v>92</v>
      </c>
      <c r="C143" s="95">
        <v>840.62</v>
      </c>
      <c r="D143" s="94">
        <v>0.51634375898844265</v>
      </c>
      <c r="E143" s="95">
        <v>2254.77</v>
      </c>
      <c r="F143" s="94">
        <v>0.6004361102884006</v>
      </c>
      <c r="G143" s="95">
        <f t="shared" si="11"/>
        <v>1414.15</v>
      </c>
      <c r="H143" s="110">
        <f t="shared" si="12"/>
        <v>8.4092351299957957E-2</v>
      </c>
      <c r="P143" s="107">
        <f t="shared" si="9"/>
        <v>50793.755898844262</v>
      </c>
      <c r="Q143" s="108">
        <f t="shared" si="10"/>
        <v>57788.841028840063</v>
      </c>
      <c r="S143" s="109">
        <f t="shared" si="13"/>
        <v>0</v>
      </c>
      <c r="T143" s="109">
        <f t="shared" si="14"/>
        <v>1</v>
      </c>
    </row>
    <row r="144" spans="2:20" ht="15" customHeight="1" x14ac:dyDescent="0.25">
      <c r="B144" s="94">
        <v>93</v>
      </c>
      <c r="C144" s="95">
        <v>850.86</v>
      </c>
      <c r="D144" s="94">
        <v>0.48729993937764438</v>
      </c>
      <c r="E144" s="95">
        <v>2025.7</v>
      </c>
      <c r="F144" s="94">
        <v>0.53453905794506695</v>
      </c>
      <c r="G144" s="95">
        <f t="shared" si="11"/>
        <v>1174.8400000000001</v>
      </c>
      <c r="H144" s="110">
        <f t="shared" si="12"/>
        <v>4.7239118567422578E-2</v>
      </c>
      <c r="P144" s="107">
        <f t="shared" si="9"/>
        <v>47879.13393776444</v>
      </c>
      <c r="Q144" s="108">
        <f t="shared" si="10"/>
        <v>51428.205794506699</v>
      </c>
      <c r="S144" s="109">
        <f t="shared" si="13"/>
        <v>0</v>
      </c>
      <c r="T144" s="109">
        <f t="shared" si="14"/>
        <v>1</v>
      </c>
    </row>
    <row r="145" spans="2:20" ht="15" customHeight="1" x14ac:dyDescent="0.25">
      <c r="B145" s="94">
        <v>94</v>
      </c>
      <c r="C145" s="95">
        <v>854.96</v>
      </c>
      <c r="D145" s="94">
        <v>0.49529627373433721</v>
      </c>
      <c r="E145" s="95">
        <v>2091.44</v>
      </c>
      <c r="F145" s="94">
        <v>0.5892196969541158</v>
      </c>
      <c r="G145" s="95">
        <f t="shared" si="11"/>
        <v>1236.48</v>
      </c>
      <c r="H145" s="110">
        <f t="shared" si="12"/>
        <v>9.392342321977859E-2</v>
      </c>
      <c r="P145" s="107">
        <f t="shared" si="9"/>
        <v>48674.667373433724</v>
      </c>
      <c r="Q145" s="108">
        <f t="shared" si="10"/>
        <v>56830.529695411577</v>
      </c>
      <c r="S145" s="109">
        <f t="shared" si="13"/>
        <v>0</v>
      </c>
      <c r="T145" s="109">
        <f t="shared" si="14"/>
        <v>1</v>
      </c>
    </row>
    <row r="146" spans="2:20" ht="15" customHeight="1" x14ac:dyDescent="0.25">
      <c r="B146" s="94">
        <v>95</v>
      </c>
      <c r="C146" s="95">
        <v>852.61</v>
      </c>
      <c r="D146" s="94">
        <v>0.51497131458739343</v>
      </c>
      <c r="E146" s="95">
        <v>2134.2199999999998</v>
      </c>
      <c r="F146" s="94">
        <v>0.57379616190283089</v>
      </c>
      <c r="G146" s="95">
        <f t="shared" si="11"/>
        <v>1281.6099999999997</v>
      </c>
      <c r="H146" s="110">
        <f t="shared" si="12"/>
        <v>5.8824847315437467E-2</v>
      </c>
      <c r="P146" s="107">
        <f t="shared" si="9"/>
        <v>50644.521458739342</v>
      </c>
      <c r="Q146" s="108">
        <f t="shared" si="10"/>
        <v>55245.396190283085</v>
      </c>
      <c r="S146" s="109">
        <f t="shared" si="13"/>
        <v>0</v>
      </c>
      <c r="T146" s="109">
        <f t="shared" si="14"/>
        <v>1</v>
      </c>
    </row>
    <row r="147" spans="2:20" ht="15" customHeight="1" x14ac:dyDescent="0.25">
      <c r="B147" s="94">
        <v>96</v>
      </c>
      <c r="C147" s="95">
        <v>856.11</v>
      </c>
      <c r="D147" s="94">
        <v>0.51752777520479909</v>
      </c>
      <c r="E147" s="95">
        <v>2126.91</v>
      </c>
      <c r="F147" s="94">
        <v>0.58652304623815887</v>
      </c>
      <c r="G147" s="95">
        <f t="shared" si="11"/>
        <v>1270.7999999999997</v>
      </c>
      <c r="H147" s="110">
        <f t="shared" si="12"/>
        <v>6.8995271033359784E-2</v>
      </c>
      <c r="P147" s="107">
        <f t="shared" si="9"/>
        <v>50896.66752047991</v>
      </c>
      <c r="Q147" s="108">
        <f t="shared" si="10"/>
        <v>56525.394623815882</v>
      </c>
      <c r="S147" s="109">
        <f t="shared" si="13"/>
        <v>0</v>
      </c>
      <c r="T147" s="109">
        <f t="shared" si="14"/>
        <v>1</v>
      </c>
    </row>
    <row r="148" spans="2:20" ht="15" customHeight="1" x14ac:dyDescent="0.25">
      <c r="B148" s="94">
        <v>97</v>
      </c>
      <c r="C148" s="95">
        <v>825.28</v>
      </c>
      <c r="D148" s="94">
        <v>0.5156105050713673</v>
      </c>
      <c r="E148" s="95">
        <v>2096.1999999999998</v>
      </c>
      <c r="F148" s="94">
        <v>0.56571024450387308</v>
      </c>
      <c r="G148" s="95">
        <f t="shared" si="11"/>
        <v>1270.9199999999998</v>
      </c>
      <c r="H148" s="110">
        <f t="shared" si="12"/>
        <v>5.0099739432505785E-2</v>
      </c>
      <c r="P148" s="107">
        <f t="shared" si="9"/>
        <v>50735.770507136731</v>
      </c>
      <c r="Q148" s="108">
        <f t="shared" si="10"/>
        <v>54474.824450387314</v>
      </c>
      <c r="S148" s="109">
        <f t="shared" si="13"/>
        <v>0</v>
      </c>
      <c r="T148" s="109">
        <f t="shared" si="14"/>
        <v>1</v>
      </c>
    </row>
    <row r="149" spans="2:20" ht="15" customHeight="1" x14ac:dyDescent="0.25">
      <c r="B149" s="94">
        <v>98</v>
      </c>
      <c r="C149" s="95">
        <v>893.96</v>
      </c>
      <c r="D149" s="94">
        <v>0.4816121848710368</v>
      </c>
      <c r="E149" s="95">
        <v>2149.08</v>
      </c>
      <c r="F149" s="94">
        <v>0.57187917477609573</v>
      </c>
      <c r="G149" s="95">
        <f t="shared" si="11"/>
        <v>1255.1199999999999</v>
      </c>
      <c r="H149" s="110">
        <f t="shared" si="12"/>
        <v>9.0266989905058936E-2</v>
      </c>
      <c r="P149" s="107">
        <f t="shared" si="9"/>
        <v>47267.258487103682</v>
      </c>
      <c r="Q149" s="108">
        <f t="shared" si="10"/>
        <v>55038.837477609573</v>
      </c>
      <c r="S149" s="109">
        <f t="shared" si="13"/>
        <v>0</v>
      </c>
      <c r="T149" s="109">
        <f t="shared" si="14"/>
        <v>1</v>
      </c>
    </row>
    <row r="150" spans="2:20" ht="15" customHeight="1" x14ac:dyDescent="0.25">
      <c r="B150" s="94">
        <v>99</v>
      </c>
      <c r="C150" s="95">
        <v>861.92</v>
      </c>
      <c r="D150" s="94">
        <v>0.52345849934915301</v>
      </c>
      <c r="E150" s="95">
        <v>2160.09</v>
      </c>
      <c r="F150" s="94">
        <v>0.56937364283334768</v>
      </c>
      <c r="G150" s="95">
        <f t="shared" si="11"/>
        <v>1298.17</v>
      </c>
      <c r="H150" s="110">
        <f t="shared" si="12"/>
        <v>4.5915143484194676E-2</v>
      </c>
      <c r="P150" s="107">
        <f t="shared" si="9"/>
        <v>51483.929934915301</v>
      </c>
      <c r="Q150" s="108">
        <f t="shared" si="10"/>
        <v>54777.274283334773</v>
      </c>
      <c r="S150" s="109">
        <f t="shared" si="13"/>
        <v>0</v>
      </c>
      <c r="T150" s="109">
        <f t="shared" si="14"/>
        <v>1</v>
      </c>
    </row>
    <row r="151" spans="2:20" ht="15" customHeight="1" x14ac:dyDescent="0.25">
      <c r="B151" s="94">
        <v>100</v>
      </c>
      <c r="C151" s="95">
        <v>792.25</v>
      </c>
      <c r="D151" s="94">
        <v>0.51135480791876387</v>
      </c>
      <c r="E151" s="95">
        <v>2012.56</v>
      </c>
      <c r="F151" s="94">
        <v>0.55225089664751581</v>
      </c>
      <c r="G151" s="95">
        <f t="shared" si="11"/>
        <v>1220.31</v>
      </c>
      <c r="H151" s="110">
        <f t="shared" si="12"/>
        <v>4.0896088728751945E-2</v>
      </c>
      <c r="P151" s="107">
        <f t="shared" si="9"/>
        <v>50343.230791876384</v>
      </c>
      <c r="Q151" s="108">
        <f t="shared" si="10"/>
        <v>53212.529664751586</v>
      </c>
      <c r="S151" s="109">
        <f t="shared" si="13"/>
        <v>0</v>
      </c>
      <c r="T151" s="109">
        <f t="shared" si="14"/>
        <v>1</v>
      </c>
    </row>
    <row r="152" spans="2:20" ht="15" customHeight="1" x14ac:dyDescent="0.25">
      <c r="B152" s="94">
        <v>101</v>
      </c>
      <c r="C152" s="95">
        <v>828.75</v>
      </c>
      <c r="D152" s="94">
        <v>0.49078597863514906</v>
      </c>
      <c r="E152" s="95">
        <v>2132.94</v>
      </c>
      <c r="F152" s="94">
        <v>0.54724264444680149</v>
      </c>
      <c r="G152" s="95">
        <f t="shared" si="11"/>
        <v>1304.19</v>
      </c>
      <c r="H152" s="110">
        <f t="shared" si="12"/>
        <v>5.6456665811652429E-2</v>
      </c>
      <c r="P152" s="107">
        <f t="shared" si="9"/>
        <v>48249.847863514908</v>
      </c>
      <c r="Q152" s="108">
        <f t="shared" si="10"/>
        <v>52591.324444680147</v>
      </c>
      <c r="S152" s="109">
        <f t="shared" si="13"/>
        <v>0</v>
      </c>
      <c r="T152" s="109">
        <f t="shared" si="14"/>
        <v>1</v>
      </c>
    </row>
    <row r="153" spans="2:20" ht="15" customHeight="1" x14ac:dyDescent="0.25">
      <c r="B153" s="94">
        <v>102</v>
      </c>
      <c r="C153" s="95">
        <v>822.77</v>
      </c>
      <c r="D153" s="94">
        <v>0.47664092028283661</v>
      </c>
      <c r="E153" s="95">
        <v>2062.1</v>
      </c>
      <c r="F153" s="94">
        <v>0.54604875083495918</v>
      </c>
      <c r="G153" s="95">
        <f t="shared" si="11"/>
        <v>1239.33</v>
      </c>
      <c r="H153" s="110">
        <f t="shared" si="12"/>
        <v>6.9407830552122574E-2</v>
      </c>
      <c r="P153" s="107">
        <f t="shared" si="9"/>
        <v>46841.322028283663</v>
      </c>
      <c r="Q153" s="108">
        <f t="shared" si="10"/>
        <v>52542.775083495922</v>
      </c>
      <c r="S153" s="109">
        <f t="shared" si="13"/>
        <v>0</v>
      </c>
      <c r="T153" s="109">
        <f t="shared" si="14"/>
        <v>1</v>
      </c>
    </row>
    <row r="154" spans="2:20" ht="15" customHeight="1" x14ac:dyDescent="0.25">
      <c r="B154" s="94">
        <v>103</v>
      </c>
      <c r="C154" s="95">
        <v>819.57</v>
      </c>
      <c r="D154" s="94">
        <v>0.49516785773005101</v>
      </c>
      <c r="E154" s="95">
        <v>2127.44</v>
      </c>
      <c r="F154" s="94">
        <v>0.60248408263517306</v>
      </c>
      <c r="G154" s="95">
        <f t="shared" si="11"/>
        <v>1307.8699999999999</v>
      </c>
      <c r="H154" s="110">
        <f t="shared" si="12"/>
        <v>0.10731622490512205</v>
      </c>
      <c r="P154" s="107">
        <f t="shared" si="9"/>
        <v>48697.215773005104</v>
      </c>
      <c r="Q154" s="108">
        <f t="shared" si="10"/>
        <v>58120.968263517301</v>
      </c>
      <c r="S154" s="109">
        <f t="shared" si="13"/>
        <v>0</v>
      </c>
      <c r="T154" s="109">
        <f t="shared" si="14"/>
        <v>1</v>
      </c>
    </row>
    <row r="155" spans="2:20" ht="15" customHeight="1" x14ac:dyDescent="0.25">
      <c r="B155" s="94">
        <v>104</v>
      </c>
      <c r="C155" s="95">
        <v>876.98</v>
      </c>
      <c r="D155" s="94">
        <v>0.50624089067271527</v>
      </c>
      <c r="E155" s="95">
        <v>2105.0100000000002</v>
      </c>
      <c r="F155" s="94">
        <v>0.57075006869351352</v>
      </c>
      <c r="G155" s="95">
        <f t="shared" si="11"/>
        <v>1228.0300000000002</v>
      </c>
      <c r="H155" s="110">
        <f t="shared" si="12"/>
        <v>6.4509178020798252E-2</v>
      </c>
      <c r="P155" s="107">
        <f t="shared" si="9"/>
        <v>49747.109067271522</v>
      </c>
      <c r="Q155" s="108">
        <f t="shared" si="10"/>
        <v>54969.996869351351</v>
      </c>
      <c r="S155" s="109">
        <f t="shared" si="13"/>
        <v>0</v>
      </c>
      <c r="T155" s="109">
        <f t="shared" si="14"/>
        <v>1</v>
      </c>
    </row>
    <row r="156" spans="2:20" ht="15" customHeight="1" x14ac:dyDescent="0.25">
      <c r="B156" s="94">
        <v>105</v>
      </c>
      <c r="C156" s="95">
        <v>931.95</v>
      </c>
      <c r="D156" s="94">
        <v>0.46740471710944342</v>
      </c>
      <c r="E156" s="95">
        <v>2187.1799999999998</v>
      </c>
      <c r="F156" s="94">
        <v>0.53480031891400825</v>
      </c>
      <c r="G156" s="95">
        <f t="shared" si="11"/>
        <v>1255.2299999999998</v>
      </c>
      <c r="H156" s="110">
        <f t="shared" si="12"/>
        <v>6.7395601804564831E-2</v>
      </c>
      <c r="P156" s="107">
        <f t="shared" si="9"/>
        <v>45808.521710944347</v>
      </c>
      <c r="Q156" s="108">
        <f t="shared" si="10"/>
        <v>51292.851891400824</v>
      </c>
      <c r="S156" s="109">
        <f t="shared" si="13"/>
        <v>0</v>
      </c>
      <c r="T156" s="109">
        <f t="shared" si="14"/>
        <v>1</v>
      </c>
    </row>
    <row r="157" spans="2:20" ht="15" customHeight="1" x14ac:dyDescent="0.25">
      <c r="B157" s="94">
        <v>106</v>
      </c>
      <c r="C157" s="95">
        <v>896.01</v>
      </c>
      <c r="D157" s="94">
        <v>0.49778290211171639</v>
      </c>
      <c r="E157" s="95">
        <v>2181.21</v>
      </c>
      <c r="F157" s="94">
        <v>0.5683341037926668</v>
      </c>
      <c r="G157" s="95">
        <f t="shared" si="11"/>
        <v>1285.2</v>
      </c>
      <c r="H157" s="110">
        <f t="shared" si="12"/>
        <v>7.0551201680950415E-2</v>
      </c>
      <c r="P157" s="107">
        <f t="shared" si="9"/>
        <v>48882.280211171637</v>
      </c>
      <c r="Q157" s="108">
        <f t="shared" si="10"/>
        <v>54652.20037926668</v>
      </c>
      <c r="S157" s="109">
        <f t="shared" si="13"/>
        <v>0</v>
      </c>
      <c r="T157" s="109">
        <f t="shared" si="14"/>
        <v>1</v>
      </c>
    </row>
    <row r="158" spans="2:20" ht="15" customHeight="1" x14ac:dyDescent="0.25">
      <c r="B158" s="94">
        <v>107</v>
      </c>
      <c r="C158" s="95">
        <v>800.43</v>
      </c>
      <c r="D158" s="94">
        <v>0.5099881364065304</v>
      </c>
      <c r="E158" s="95">
        <v>2143.27</v>
      </c>
      <c r="F158" s="94">
        <v>0.57979922575114451</v>
      </c>
      <c r="G158" s="95">
        <f t="shared" si="11"/>
        <v>1342.8400000000001</v>
      </c>
      <c r="H158" s="110">
        <f t="shared" si="12"/>
        <v>6.9811089344614108E-2</v>
      </c>
      <c r="P158" s="107">
        <f t="shared" si="9"/>
        <v>50198.383640653039</v>
      </c>
      <c r="Q158" s="108">
        <f t="shared" si="10"/>
        <v>55836.652575114451</v>
      </c>
      <c r="S158" s="109">
        <f t="shared" si="13"/>
        <v>0</v>
      </c>
      <c r="T158" s="109">
        <f t="shared" si="14"/>
        <v>1</v>
      </c>
    </row>
    <row r="159" spans="2:20" ht="15" customHeight="1" x14ac:dyDescent="0.25">
      <c r="B159" s="94">
        <v>108</v>
      </c>
      <c r="C159" s="95">
        <v>923.54</v>
      </c>
      <c r="D159" s="94">
        <v>0.49822634468766885</v>
      </c>
      <c r="E159" s="95">
        <v>2153.41</v>
      </c>
      <c r="F159" s="94">
        <v>0.56544502366646843</v>
      </c>
      <c r="G159" s="95">
        <f t="shared" si="11"/>
        <v>1229.8699999999999</v>
      </c>
      <c r="H159" s="110">
        <f t="shared" si="12"/>
        <v>6.7218678978799573E-2</v>
      </c>
      <c r="P159" s="107">
        <f t="shared" si="9"/>
        <v>48899.094468766882</v>
      </c>
      <c r="Q159" s="108">
        <f t="shared" si="10"/>
        <v>54391.092366646844</v>
      </c>
      <c r="S159" s="109">
        <f t="shared" si="13"/>
        <v>0</v>
      </c>
      <c r="T159" s="109">
        <f t="shared" si="14"/>
        <v>1</v>
      </c>
    </row>
    <row r="160" spans="2:20" ht="15" customHeight="1" x14ac:dyDescent="0.25">
      <c r="B160" s="94">
        <v>109</v>
      </c>
      <c r="C160" s="95">
        <v>767.52</v>
      </c>
      <c r="D160" s="94">
        <v>0.53302728912274111</v>
      </c>
      <c r="E160" s="95">
        <v>1983.81</v>
      </c>
      <c r="F160" s="94">
        <v>0.60118874385976795</v>
      </c>
      <c r="G160" s="95">
        <f t="shared" si="11"/>
        <v>1216.29</v>
      </c>
      <c r="H160" s="110">
        <f t="shared" si="12"/>
        <v>6.8161454737026839E-2</v>
      </c>
      <c r="P160" s="107">
        <f t="shared" si="9"/>
        <v>52535.208912274116</v>
      </c>
      <c r="Q160" s="108">
        <f t="shared" si="10"/>
        <v>58135.064385976795</v>
      </c>
      <c r="S160" s="109">
        <f t="shared" si="13"/>
        <v>0</v>
      </c>
      <c r="T160" s="109">
        <f t="shared" si="14"/>
        <v>1</v>
      </c>
    </row>
    <row r="161" spans="2:20" ht="15" customHeight="1" x14ac:dyDescent="0.25">
      <c r="B161" s="94">
        <v>110</v>
      </c>
      <c r="C161" s="95">
        <v>804.15</v>
      </c>
      <c r="D161" s="94">
        <v>0.51192863599015881</v>
      </c>
      <c r="E161" s="95">
        <v>2111.87</v>
      </c>
      <c r="F161" s="94">
        <v>0.55811777022785458</v>
      </c>
      <c r="G161" s="95">
        <f t="shared" si="11"/>
        <v>1307.7199999999998</v>
      </c>
      <c r="H161" s="110">
        <f t="shared" si="12"/>
        <v>4.6189134237695773E-2</v>
      </c>
      <c r="P161" s="107">
        <f t="shared" si="9"/>
        <v>50388.713599015879</v>
      </c>
      <c r="Q161" s="108">
        <f t="shared" si="10"/>
        <v>53699.907022785454</v>
      </c>
      <c r="S161" s="109">
        <f t="shared" si="13"/>
        <v>0</v>
      </c>
      <c r="T161" s="109">
        <f t="shared" si="14"/>
        <v>1</v>
      </c>
    </row>
    <row r="162" spans="2:20" ht="15" customHeight="1" x14ac:dyDescent="0.25">
      <c r="B162" s="94">
        <v>111</v>
      </c>
      <c r="C162" s="95">
        <v>858.4</v>
      </c>
      <c r="D162" s="94">
        <v>0.4904748309871344</v>
      </c>
      <c r="E162" s="95">
        <v>2213.15</v>
      </c>
      <c r="F162" s="94">
        <v>0.5859157495447177</v>
      </c>
      <c r="G162" s="95">
        <f t="shared" si="11"/>
        <v>1354.75</v>
      </c>
      <c r="H162" s="110">
        <f t="shared" si="12"/>
        <v>9.5440918557583299E-2</v>
      </c>
      <c r="P162" s="107">
        <f t="shared" si="9"/>
        <v>48189.08309871344</v>
      </c>
      <c r="Q162" s="108">
        <f t="shared" si="10"/>
        <v>56378.424954471768</v>
      </c>
      <c r="S162" s="109">
        <f t="shared" si="13"/>
        <v>0</v>
      </c>
      <c r="T162" s="109">
        <f t="shared" si="14"/>
        <v>1</v>
      </c>
    </row>
    <row r="163" spans="2:20" ht="15" customHeight="1" x14ac:dyDescent="0.25">
      <c r="B163" s="94">
        <v>112</v>
      </c>
      <c r="C163" s="95">
        <v>868.41</v>
      </c>
      <c r="D163" s="94">
        <v>0.49784871719195195</v>
      </c>
      <c r="E163" s="95">
        <v>2108.65</v>
      </c>
      <c r="F163" s="94">
        <v>0.60006566009996543</v>
      </c>
      <c r="G163" s="95">
        <f t="shared" si="11"/>
        <v>1240.2400000000002</v>
      </c>
      <c r="H163" s="110">
        <f t="shared" si="12"/>
        <v>0.10221694290801348</v>
      </c>
      <c r="P163" s="107">
        <f t="shared" si="9"/>
        <v>48916.461719195191</v>
      </c>
      <c r="Q163" s="108">
        <f t="shared" si="10"/>
        <v>57897.916009996537</v>
      </c>
      <c r="S163" s="109">
        <f t="shared" si="13"/>
        <v>0</v>
      </c>
      <c r="T163" s="109">
        <f t="shared" si="14"/>
        <v>1</v>
      </c>
    </row>
    <row r="164" spans="2:20" ht="15" customHeight="1" x14ac:dyDescent="0.25">
      <c r="B164" s="94">
        <v>113</v>
      </c>
      <c r="C164" s="95">
        <v>827.82</v>
      </c>
      <c r="D164" s="94">
        <v>0.49944950630039309</v>
      </c>
      <c r="E164" s="95">
        <v>2094.73</v>
      </c>
      <c r="F164" s="94">
        <v>0.56874963346343721</v>
      </c>
      <c r="G164" s="95">
        <f t="shared" si="11"/>
        <v>1266.9099999999999</v>
      </c>
      <c r="H164" s="110">
        <f t="shared" si="12"/>
        <v>6.9300127163044123E-2</v>
      </c>
      <c r="P164" s="107">
        <f t="shared" si="9"/>
        <v>49117.130630039312</v>
      </c>
      <c r="Q164" s="108">
        <f t="shared" si="10"/>
        <v>54780.233346343717</v>
      </c>
      <c r="S164" s="109">
        <f t="shared" si="13"/>
        <v>0</v>
      </c>
      <c r="T164" s="109">
        <f t="shared" si="14"/>
        <v>1</v>
      </c>
    </row>
    <row r="165" spans="2:20" ht="15" customHeight="1" x14ac:dyDescent="0.25">
      <c r="B165" s="94">
        <v>114</v>
      </c>
      <c r="C165" s="95">
        <v>856.02</v>
      </c>
      <c r="D165" s="94">
        <v>0.49764251219238564</v>
      </c>
      <c r="E165" s="95">
        <v>2051.44</v>
      </c>
      <c r="F165" s="94">
        <v>0.54597780119081551</v>
      </c>
      <c r="G165" s="95">
        <f t="shared" si="11"/>
        <v>1195.42</v>
      </c>
      <c r="H165" s="110">
        <f t="shared" si="12"/>
        <v>4.8335288998429871E-2</v>
      </c>
      <c r="P165" s="107">
        <f t="shared" si="9"/>
        <v>48908.231219238565</v>
      </c>
      <c r="Q165" s="108">
        <f t="shared" si="10"/>
        <v>52546.340119081549</v>
      </c>
      <c r="S165" s="109">
        <f t="shared" si="13"/>
        <v>0</v>
      </c>
      <c r="T165" s="109">
        <f t="shared" si="14"/>
        <v>1</v>
      </c>
    </row>
    <row r="166" spans="2:20" ht="15" customHeight="1" x14ac:dyDescent="0.25">
      <c r="B166" s="94">
        <v>115</v>
      </c>
      <c r="C166" s="95">
        <v>840.18</v>
      </c>
      <c r="D166" s="94">
        <v>0.48374711184323244</v>
      </c>
      <c r="E166" s="95">
        <v>2103.66</v>
      </c>
      <c r="F166" s="94">
        <v>0.57048533231445686</v>
      </c>
      <c r="G166" s="95">
        <f t="shared" si="11"/>
        <v>1263.48</v>
      </c>
      <c r="H166" s="110">
        <f t="shared" si="12"/>
        <v>8.6738220471224425E-2</v>
      </c>
      <c r="P166" s="107">
        <f t="shared" si="9"/>
        <v>47534.531184323241</v>
      </c>
      <c r="Q166" s="108">
        <f t="shared" si="10"/>
        <v>54944.873231445687</v>
      </c>
      <c r="S166" s="109">
        <f t="shared" si="13"/>
        <v>0</v>
      </c>
      <c r="T166" s="109">
        <f t="shared" si="14"/>
        <v>1</v>
      </c>
    </row>
    <row r="167" spans="2:20" ht="15" customHeight="1" x14ac:dyDescent="0.25">
      <c r="B167" s="94">
        <v>116</v>
      </c>
      <c r="C167" s="95">
        <v>787.23</v>
      </c>
      <c r="D167" s="94">
        <v>0.483911429106962</v>
      </c>
      <c r="E167" s="95">
        <v>2137.3200000000002</v>
      </c>
      <c r="F167" s="94">
        <v>0.55358246816963619</v>
      </c>
      <c r="G167" s="95">
        <f t="shared" si="11"/>
        <v>1350.0900000000001</v>
      </c>
      <c r="H167" s="110">
        <f t="shared" si="12"/>
        <v>6.9671039062674189E-2</v>
      </c>
      <c r="P167" s="107">
        <f t="shared" si="9"/>
        <v>47603.912910696199</v>
      </c>
      <c r="Q167" s="108">
        <f t="shared" si="10"/>
        <v>53220.92681696362</v>
      </c>
      <c r="S167" s="109">
        <f t="shared" si="13"/>
        <v>0</v>
      </c>
      <c r="T167" s="109">
        <f t="shared" si="14"/>
        <v>1</v>
      </c>
    </row>
    <row r="168" spans="2:20" ht="15" customHeight="1" x14ac:dyDescent="0.25">
      <c r="B168" s="94">
        <v>117</v>
      </c>
      <c r="C168" s="95">
        <v>876</v>
      </c>
      <c r="D168" s="94">
        <v>0.52259060990384221</v>
      </c>
      <c r="E168" s="95">
        <v>2172.2199999999998</v>
      </c>
      <c r="F168" s="94">
        <v>0.60724582802132254</v>
      </c>
      <c r="G168" s="95">
        <f t="shared" si="11"/>
        <v>1296.2199999999998</v>
      </c>
      <c r="H168" s="110">
        <f t="shared" si="12"/>
        <v>8.4655218117480335E-2</v>
      </c>
      <c r="P168" s="107">
        <f t="shared" si="9"/>
        <v>51383.06099038422</v>
      </c>
      <c r="Q168" s="108">
        <f t="shared" si="10"/>
        <v>58552.362802132251</v>
      </c>
      <c r="S168" s="109">
        <f t="shared" si="13"/>
        <v>0</v>
      </c>
      <c r="T168" s="109">
        <f t="shared" si="14"/>
        <v>1</v>
      </c>
    </row>
    <row r="169" spans="2:20" ht="15" customHeight="1" x14ac:dyDescent="0.25">
      <c r="B169" s="94">
        <v>118</v>
      </c>
      <c r="C169" s="95">
        <v>817.5</v>
      </c>
      <c r="D169" s="94">
        <v>0.46553597385299</v>
      </c>
      <c r="E169" s="95">
        <v>2165.1999999999998</v>
      </c>
      <c r="F169" s="94">
        <v>0.53038830072750731</v>
      </c>
      <c r="G169" s="95">
        <f t="shared" si="11"/>
        <v>1347.6999999999998</v>
      </c>
      <c r="H169" s="110">
        <f t="shared" si="12"/>
        <v>6.4852326874517308E-2</v>
      </c>
      <c r="P169" s="107">
        <f t="shared" si="9"/>
        <v>45736.097385298999</v>
      </c>
      <c r="Q169" s="108">
        <f t="shared" si="10"/>
        <v>50873.630072750733</v>
      </c>
      <c r="S169" s="109">
        <f t="shared" si="13"/>
        <v>0</v>
      </c>
      <c r="T169" s="109">
        <f t="shared" si="14"/>
        <v>1</v>
      </c>
    </row>
    <row r="170" spans="2:20" ht="15" customHeight="1" x14ac:dyDescent="0.25">
      <c r="B170" s="94">
        <v>119</v>
      </c>
      <c r="C170" s="95">
        <v>930.44</v>
      </c>
      <c r="D170" s="94">
        <v>0.50089386626064325</v>
      </c>
      <c r="E170" s="95">
        <v>2237.5</v>
      </c>
      <c r="F170" s="94">
        <v>0.58398371962393381</v>
      </c>
      <c r="G170" s="95">
        <f t="shared" si="11"/>
        <v>1307.06</v>
      </c>
      <c r="H170" s="110">
        <f t="shared" si="12"/>
        <v>8.3089853363290556E-2</v>
      </c>
      <c r="P170" s="107">
        <f t="shared" si="9"/>
        <v>49158.946626064324</v>
      </c>
      <c r="Q170" s="108">
        <f t="shared" si="10"/>
        <v>56160.871962393379</v>
      </c>
      <c r="S170" s="109">
        <f t="shared" si="13"/>
        <v>0</v>
      </c>
      <c r="T170" s="109">
        <f t="shared" si="14"/>
        <v>1</v>
      </c>
    </row>
    <row r="171" spans="2:20" ht="15" customHeight="1" x14ac:dyDescent="0.25">
      <c r="B171" s="94">
        <v>120</v>
      </c>
      <c r="C171" s="95">
        <v>778.3</v>
      </c>
      <c r="D171" s="94">
        <v>0.53454179620546372</v>
      </c>
      <c r="E171" s="95">
        <v>2083.1</v>
      </c>
      <c r="F171" s="94">
        <v>0.58854273080758923</v>
      </c>
      <c r="G171" s="95">
        <f t="shared" si="11"/>
        <v>1304.8</v>
      </c>
      <c r="H171" s="110">
        <f t="shared" si="12"/>
        <v>5.4000934602125517E-2</v>
      </c>
      <c r="P171" s="107">
        <f t="shared" si="9"/>
        <v>52675.879620546366</v>
      </c>
      <c r="Q171" s="108">
        <f t="shared" si="10"/>
        <v>56771.173080758927</v>
      </c>
      <c r="S171" s="109">
        <f t="shared" si="13"/>
        <v>0</v>
      </c>
      <c r="T171" s="109">
        <f t="shared" si="14"/>
        <v>1</v>
      </c>
    </row>
    <row r="172" spans="2:20" ht="15" customHeight="1" x14ac:dyDescent="0.25">
      <c r="B172" s="94">
        <v>121</v>
      </c>
      <c r="C172" s="95">
        <v>876</v>
      </c>
      <c r="D172" s="94">
        <v>0.51303348919073355</v>
      </c>
      <c r="E172" s="95">
        <v>2061.87</v>
      </c>
      <c r="F172" s="94">
        <v>0.55953827693510316</v>
      </c>
      <c r="G172" s="95">
        <f t="shared" si="11"/>
        <v>1185.8699999999999</v>
      </c>
      <c r="H172" s="110">
        <f t="shared" si="12"/>
        <v>4.6504787744369613E-2</v>
      </c>
      <c r="P172" s="107">
        <f t="shared" si="9"/>
        <v>50427.348919073353</v>
      </c>
      <c r="Q172" s="108">
        <f t="shared" si="10"/>
        <v>53891.95769351031</v>
      </c>
      <c r="S172" s="109">
        <f t="shared" si="13"/>
        <v>0</v>
      </c>
      <c r="T172" s="109">
        <f t="shared" si="14"/>
        <v>1</v>
      </c>
    </row>
    <row r="173" spans="2:20" ht="15" customHeight="1" x14ac:dyDescent="0.25">
      <c r="B173" s="94">
        <v>122</v>
      </c>
      <c r="C173" s="95">
        <v>863.7</v>
      </c>
      <c r="D173" s="94">
        <v>0.50768904420490546</v>
      </c>
      <c r="E173" s="95">
        <v>2122.88</v>
      </c>
      <c r="F173" s="94">
        <v>0.57995834717400918</v>
      </c>
      <c r="G173" s="95">
        <f t="shared" si="11"/>
        <v>1259.18</v>
      </c>
      <c r="H173" s="110">
        <f t="shared" si="12"/>
        <v>7.2269302969103721E-2</v>
      </c>
      <c r="P173" s="107">
        <f t="shared" si="9"/>
        <v>49905.204420490547</v>
      </c>
      <c r="Q173" s="108">
        <f t="shared" si="10"/>
        <v>55872.95471740092</v>
      </c>
      <c r="S173" s="109">
        <f t="shared" si="13"/>
        <v>0</v>
      </c>
      <c r="T173" s="109">
        <f t="shared" si="14"/>
        <v>1</v>
      </c>
    </row>
    <row r="174" spans="2:20" ht="15" customHeight="1" x14ac:dyDescent="0.25">
      <c r="B174" s="94">
        <v>123</v>
      </c>
      <c r="C174" s="95">
        <v>759.24</v>
      </c>
      <c r="D174" s="94">
        <v>0.51037085579250341</v>
      </c>
      <c r="E174" s="95">
        <v>2076.19</v>
      </c>
      <c r="F174" s="94">
        <v>0.56754534544925439</v>
      </c>
      <c r="G174" s="95">
        <f t="shared" si="11"/>
        <v>1316.95</v>
      </c>
      <c r="H174" s="110">
        <f t="shared" si="12"/>
        <v>5.7174489656750982E-2</v>
      </c>
      <c r="P174" s="107">
        <f t="shared" si="9"/>
        <v>50277.845579250345</v>
      </c>
      <c r="Q174" s="108">
        <f t="shared" si="10"/>
        <v>54678.344544925436</v>
      </c>
      <c r="S174" s="109">
        <f t="shared" si="13"/>
        <v>0</v>
      </c>
      <c r="T174" s="109">
        <f t="shared" si="14"/>
        <v>1</v>
      </c>
    </row>
    <row r="175" spans="2:20" ht="15" customHeight="1" x14ac:dyDescent="0.25">
      <c r="B175" s="94">
        <v>124</v>
      </c>
      <c r="C175" s="95">
        <v>777.18</v>
      </c>
      <c r="D175" s="94">
        <v>0.49580401332550283</v>
      </c>
      <c r="E175" s="95">
        <v>2184.5500000000002</v>
      </c>
      <c r="F175" s="94">
        <v>0.57438932640093332</v>
      </c>
      <c r="G175" s="95">
        <f t="shared" si="11"/>
        <v>1407.3700000000003</v>
      </c>
      <c r="H175" s="110">
        <f t="shared" si="12"/>
        <v>7.8585313075430485E-2</v>
      </c>
      <c r="P175" s="107">
        <f t="shared" si="9"/>
        <v>48803.221332550282</v>
      </c>
      <c r="Q175" s="108">
        <f t="shared" si="10"/>
        <v>55254.382640093332</v>
      </c>
      <c r="S175" s="109">
        <f t="shared" si="13"/>
        <v>0</v>
      </c>
      <c r="T175" s="109">
        <f t="shared" si="14"/>
        <v>1</v>
      </c>
    </row>
    <row r="176" spans="2:20" ht="15" customHeight="1" x14ac:dyDescent="0.25">
      <c r="B176" s="94">
        <v>125</v>
      </c>
      <c r="C176" s="95">
        <v>884.71</v>
      </c>
      <c r="D176" s="94">
        <v>0.51792016020543297</v>
      </c>
      <c r="E176" s="95">
        <v>2217.42</v>
      </c>
      <c r="F176" s="94">
        <v>0.60307780838816394</v>
      </c>
      <c r="G176" s="95">
        <f t="shared" si="11"/>
        <v>1332.71</v>
      </c>
      <c r="H176" s="110">
        <f t="shared" si="12"/>
        <v>8.5157648182730972E-2</v>
      </c>
      <c r="P176" s="107">
        <f t="shared" si="9"/>
        <v>50907.306020543299</v>
      </c>
      <c r="Q176" s="108">
        <f t="shared" si="10"/>
        <v>58090.360838816392</v>
      </c>
      <c r="S176" s="109">
        <f t="shared" si="13"/>
        <v>0</v>
      </c>
      <c r="T176" s="109">
        <f t="shared" si="14"/>
        <v>1</v>
      </c>
    </row>
    <row r="177" spans="2:20" ht="15" customHeight="1" x14ac:dyDescent="0.25">
      <c r="B177" s="94">
        <v>126</v>
      </c>
      <c r="C177" s="95">
        <v>816.98</v>
      </c>
      <c r="D177" s="94">
        <v>0.51969866144393795</v>
      </c>
      <c r="E177" s="95">
        <v>2085.87</v>
      </c>
      <c r="F177" s="94">
        <v>0.57960826554665001</v>
      </c>
      <c r="G177" s="95">
        <f t="shared" si="11"/>
        <v>1268.8899999999999</v>
      </c>
      <c r="H177" s="110">
        <f t="shared" si="12"/>
        <v>5.9909604102712066E-2</v>
      </c>
      <c r="P177" s="107">
        <f t="shared" si="9"/>
        <v>51152.886144393793</v>
      </c>
      <c r="Q177" s="108">
        <f t="shared" si="10"/>
        <v>55874.956554664997</v>
      </c>
      <c r="S177" s="109">
        <f t="shared" si="13"/>
        <v>0</v>
      </c>
      <c r="T177" s="109">
        <f t="shared" si="14"/>
        <v>1</v>
      </c>
    </row>
    <row r="178" spans="2:20" ht="15" customHeight="1" x14ac:dyDescent="0.25">
      <c r="B178" s="94">
        <v>127</v>
      </c>
      <c r="C178" s="95">
        <v>801.67</v>
      </c>
      <c r="D178" s="94">
        <v>0.46985325587956894</v>
      </c>
      <c r="E178" s="95">
        <v>2089.65</v>
      </c>
      <c r="F178" s="94">
        <v>0.51958575046090139</v>
      </c>
      <c r="G178" s="95">
        <f t="shared" si="11"/>
        <v>1287.98</v>
      </c>
      <c r="H178" s="110">
        <f t="shared" si="12"/>
        <v>4.9732494581332443E-2</v>
      </c>
      <c r="P178" s="107">
        <f t="shared" si="9"/>
        <v>46183.655587956899</v>
      </c>
      <c r="Q178" s="108">
        <f t="shared" si="10"/>
        <v>49868.925046090138</v>
      </c>
      <c r="S178" s="109">
        <f t="shared" si="13"/>
        <v>0</v>
      </c>
      <c r="T178" s="109">
        <f t="shared" si="14"/>
        <v>1</v>
      </c>
    </row>
    <row r="179" spans="2:20" ht="15" customHeight="1" x14ac:dyDescent="0.25">
      <c r="B179" s="94">
        <v>128</v>
      </c>
      <c r="C179" s="95">
        <v>744.75</v>
      </c>
      <c r="D179" s="94">
        <v>0.53150610800762299</v>
      </c>
      <c r="E179" s="95">
        <v>2034.43</v>
      </c>
      <c r="F179" s="94">
        <v>0.58024688943080449</v>
      </c>
      <c r="G179" s="95">
        <f t="shared" si="11"/>
        <v>1289.68</v>
      </c>
      <c r="H179" s="110">
        <f t="shared" si="12"/>
        <v>4.8740781423181501E-2</v>
      </c>
      <c r="P179" s="107">
        <f t="shared" si="9"/>
        <v>52405.860800762297</v>
      </c>
      <c r="Q179" s="108">
        <f t="shared" si="10"/>
        <v>55990.258943080451</v>
      </c>
      <c r="S179" s="109">
        <f t="shared" si="13"/>
        <v>0</v>
      </c>
      <c r="T179" s="109">
        <f t="shared" si="14"/>
        <v>1</v>
      </c>
    </row>
    <row r="180" spans="2:20" ht="15" customHeight="1" x14ac:dyDescent="0.25">
      <c r="B180" s="94">
        <v>129</v>
      </c>
      <c r="C180" s="95">
        <v>925.47</v>
      </c>
      <c r="D180" s="94">
        <v>0.5323506688878159</v>
      </c>
      <c r="E180" s="95">
        <v>2107.04</v>
      </c>
      <c r="F180" s="94">
        <v>0.61243140523439243</v>
      </c>
      <c r="G180" s="95">
        <f t="shared" si="11"/>
        <v>1181.57</v>
      </c>
      <c r="H180" s="110">
        <f t="shared" si="12"/>
        <v>8.0080736346576531E-2</v>
      </c>
      <c r="P180" s="107">
        <f t="shared" ref="P180:P243" si="15">IF(C180="","",D180*PSA_WTP-C180)</f>
        <v>52309.596888781591</v>
      </c>
      <c r="Q180" s="108">
        <f t="shared" ref="Q180:Q243" si="16">IF(C180="","",F180*PSA_WTP-E180)</f>
        <v>59136.100523439243</v>
      </c>
      <c r="S180" s="109">
        <f t="shared" si="13"/>
        <v>0</v>
      </c>
      <c r="T180" s="109">
        <f t="shared" si="14"/>
        <v>1</v>
      </c>
    </row>
    <row r="181" spans="2:20" ht="15" customHeight="1" x14ac:dyDescent="0.25">
      <c r="B181" s="94">
        <v>130</v>
      </c>
      <c r="C181" s="95">
        <v>840.07</v>
      </c>
      <c r="D181" s="94">
        <v>0.49759530353967191</v>
      </c>
      <c r="E181" s="95">
        <v>2141.83</v>
      </c>
      <c r="F181" s="94">
        <v>0.57707814133696578</v>
      </c>
      <c r="G181" s="95">
        <f t="shared" ref="G181:G244" si="17">E181-C181</f>
        <v>1301.7599999999998</v>
      </c>
      <c r="H181" s="110">
        <f t="shared" ref="H181:H244" si="18">F181-D181</f>
        <v>7.948283779729387E-2</v>
      </c>
      <c r="P181" s="107">
        <f t="shared" si="15"/>
        <v>48919.460353967188</v>
      </c>
      <c r="Q181" s="108">
        <f t="shared" si="16"/>
        <v>55565.984133696576</v>
      </c>
      <c r="S181" s="109">
        <f t="shared" ref="S181:S244" si="19">IF(Q181="","",IF(Q181=MAX(P181,Q181),0,1))</f>
        <v>0</v>
      </c>
      <c r="T181" s="109">
        <f t="shared" ref="T181:T244" si="20">IF(Q181="","",IF(Q181=MAX(P181,Q181),1,0))</f>
        <v>1</v>
      </c>
    </row>
    <row r="182" spans="2:20" ht="15" customHeight="1" x14ac:dyDescent="0.25">
      <c r="B182" s="94">
        <v>131</v>
      </c>
      <c r="C182" s="95">
        <v>805.93</v>
      </c>
      <c r="D182" s="94">
        <v>0.52353076046511382</v>
      </c>
      <c r="E182" s="95">
        <v>2147.0300000000002</v>
      </c>
      <c r="F182" s="94">
        <v>0.57433853264562396</v>
      </c>
      <c r="G182" s="95">
        <f t="shared" si="17"/>
        <v>1341.1000000000004</v>
      </c>
      <c r="H182" s="110">
        <f t="shared" si="18"/>
        <v>5.0807772180510136E-2</v>
      </c>
      <c r="P182" s="107">
        <f t="shared" si="15"/>
        <v>51547.146046511385</v>
      </c>
      <c r="Q182" s="108">
        <f t="shared" si="16"/>
        <v>55286.823264562394</v>
      </c>
      <c r="S182" s="109">
        <f t="shared" si="19"/>
        <v>0</v>
      </c>
      <c r="T182" s="109">
        <f t="shared" si="20"/>
        <v>1</v>
      </c>
    </row>
    <row r="183" spans="2:20" ht="15" customHeight="1" x14ac:dyDescent="0.25">
      <c r="B183" s="94">
        <v>132</v>
      </c>
      <c r="C183" s="95">
        <v>801.19</v>
      </c>
      <c r="D183" s="94">
        <v>0.52974461772247328</v>
      </c>
      <c r="E183" s="95">
        <v>2073.96</v>
      </c>
      <c r="F183" s="94">
        <v>0.59350193999422307</v>
      </c>
      <c r="G183" s="95">
        <f t="shared" si="17"/>
        <v>1272.77</v>
      </c>
      <c r="H183" s="110">
        <f t="shared" si="18"/>
        <v>6.3757322271749794E-2</v>
      </c>
      <c r="P183" s="107">
        <f t="shared" si="15"/>
        <v>52173.271772247324</v>
      </c>
      <c r="Q183" s="108">
        <f t="shared" si="16"/>
        <v>57276.233999422308</v>
      </c>
      <c r="S183" s="109">
        <f t="shared" si="19"/>
        <v>0</v>
      </c>
      <c r="T183" s="109">
        <f t="shared" si="20"/>
        <v>1</v>
      </c>
    </row>
    <row r="184" spans="2:20" ht="15" customHeight="1" x14ac:dyDescent="0.25">
      <c r="B184" s="94">
        <v>133</v>
      </c>
      <c r="C184" s="95">
        <v>882.76</v>
      </c>
      <c r="D184" s="94">
        <v>0.50625590001023224</v>
      </c>
      <c r="E184" s="95">
        <v>2061.44</v>
      </c>
      <c r="F184" s="94">
        <v>0.55868691213953336</v>
      </c>
      <c r="G184" s="95">
        <f t="shared" si="17"/>
        <v>1178.68</v>
      </c>
      <c r="H184" s="110">
        <f t="shared" si="18"/>
        <v>5.2431012129301124E-2</v>
      </c>
      <c r="P184" s="107">
        <f t="shared" si="15"/>
        <v>49742.83000102322</v>
      </c>
      <c r="Q184" s="108">
        <f t="shared" si="16"/>
        <v>53807.251213953336</v>
      </c>
      <c r="S184" s="109">
        <f t="shared" si="19"/>
        <v>0</v>
      </c>
      <c r="T184" s="109">
        <f t="shared" si="20"/>
        <v>1</v>
      </c>
    </row>
    <row r="185" spans="2:20" ht="15" customHeight="1" x14ac:dyDescent="0.25">
      <c r="B185" s="94">
        <v>134</v>
      </c>
      <c r="C185" s="95">
        <v>923.15</v>
      </c>
      <c r="D185" s="94">
        <v>0.49341913082210143</v>
      </c>
      <c r="E185" s="95">
        <v>2121.5100000000002</v>
      </c>
      <c r="F185" s="94">
        <v>0.58493404121945514</v>
      </c>
      <c r="G185" s="95">
        <f t="shared" si="17"/>
        <v>1198.3600000000001</v>
      </c>
      <c r="H185" s="110">
        <f t="shared" si="18"/>
        <v>9.151491039735371E-2</v>
      </c>
      <c r="P185" s="107">
        <f t="shared" si="15"/>
        <v>48418.763082210142</v>
      </c>
      <c r="Q185" s="108">
        <f t="shared" si="16"/>
        <v>56371.894121945508</v>
      </c>
      <c r="S185" s="109">
        <f t="shared" si="19"/>
        <v>0</v>
      </c>
      <c r="T185" s="109">
        <f t="shared" si="20"/>
        <v>1</v>
      </c>
    </row>
    <row r="186" spans="2:20" ht="15" customHeight="1" x14ac:dyDescent="0.25">
      <c r="B186" s="94">
        <v>135</v>
      </c>
      <c r="C186" s="95">
        <v>848.11</v>
      </c>
      <c r="D186" s="94">
        <v>0.48999309672416003</v>
      </c>
      <c r="E186" s="95">
        <v>2113.35</v>
      </c>
      <c r="F186" s="94">
        <v>0.55859661280946205</v>
      </c>
      <c r="G186" s="95">
        <f t="shared" si="17"/>
        <v>1265.2399999999998</v>
      </c>
      <c r="H186" s="110">
        <f t="shared" si="18"/>
        <v>6.8603516085302019E-2</v>
      </c>
      <c r="P186" s="107">
        <f t="shared" si="15"/>
        <v>48151.199672416005</v>
      </c>
      <c r="Q186" s="108">
        <f t="shared" si="16"/>
        <v>53746.311280946204</v>
      </c>
      <c r="S186" s="109">
        <f t="shared" si="19"/>
        <v>0</v>
      </c>
      <c r="T186" s="109">
        <f t="shared" si="20"/>
        <v>1</v>
      </c>
    </row>
    <row r="187" spans="2:20" ht="15" customHeight="1" x14ac:dyDescent="0.25">
      <c r="B187" s="94">
        <v>136</v>
      </c>
      <c r="C187" s="95">
        <v>877.55</v>
      </c>
      <c r="D187" s="94">
        <v>0.48090131097799876</v>
      </c>
      <c r="E187" s="95">
        <v>2104.42</v>
      </c>
      <c r="F187" s="94">
        <v>0.59133340342078899</v>
      </c>
      <c r="G187" s="95">
        <f t="shared" si="17"/>
        <v>1226.8700000000001</v>
      </c>
      <c r="H187" s="110">
        <f t="shared" si="18"/>
        <v>0.11043209244279023</v>
      </c>
      <c r="P187" s="107">
        <f t="shared" si="15"/>
        <v>47212.58109779987</v>
      </c>
      <c r="Q187" s="108">
        <f t="shared" si="16"/>
        <v>57028.920342078898</v>
      </c>
      <c r="S187" s="109">
        <f t="shared" si="19"/>
        <v>0</v>
      </c>
      <c r="T187" s="109">
        <f t="shared" si="20"/>
        <v>1</v>
      </c>
    </row>
    <row r="188" spans="2:20" ht="15" customHeight="1" x14ac:dyDescent="0.25">
      <c r="B188" s="94">
        <v>137</v>
      </c>
      <c r="C188" s="95">
        <v>856.73</v>
      </c>
      <c r="D188" s="94">
        <v>0.49263845891195041</v>
      </c>
      <c r="E188" s="95">
        <v>2070.16</v>
      </c>
      <c r="F188" s="94">
        <v>0.53777809367517748</v>
      </c>
      <c r="G188" s="95">
        <f t="shared" si="17"/>
        <v>1213.4299999999998</v>
      </c>
      <c r="H188" s="110">
        <f t="shared" si="18"/>
        <v>4.5139634763227077E-2</v>
      </c>
      <c r="P188" s="107">
        <f t="shared" si="15"/>
        <v>48407.115891195041</v>
      </c>
      <c r="Q188" s="108">
        <f t="shared" si="16"/>
        <v>51707.649367517748</v>
      </c>
      <c r="S188" s="109">
        <f t="shared" si="19"/>
        <v>0</v>
      </c>
      <c r="T188" s="109">
        <f t="shared" si="20"/>
        <v>1</v>
      </c>
    </row>
    <row r="189" spans="2:20" ht="15" customHeight="1" x14ac:dyDescent="0.25">
      <c r="B189" s="94">
        <v>138</v>
      </c>
      <c r="C189" s="95">
        <v>840.27</v>
      </c>
      <c r="D189" s="94">
        <v>0.4907189989179897</v>
      </c>
      <c r="E189" s="95">
        <v>2089.27</v>
      </c>
      <c r="F189" s="94">
        <v>0.595278798382324</v>
      </c>
      <c r="G189" s="95">
        <f t="shared" si="17"/>
        <v>1249</v>
      </c>
      <c r="H189" s="110">
        <f t="shared" si="18"/>
        <v>0.1045597994643343</v>
      </c>
      <c r="P189" s="107">
        <f t="shared" si="15"/>
        <v>48231.62989179897</v>
      </c>
      <c r="Q189" s="108">
        <f t="shared" si="16"/>
        <v>57438.609838232405</v>
      </c>
      <c r="S189" s="109">
        <f t="shared" si="19"/>
        <v>0</v>
      </c>
      <c r="T189" s="109">
        <f t="shared" si="20"/>
        <v>1</v>
      </c>
    </row>
    <row r="190" spans="2:20" ht="15" customHeight="1" x14ac:dyDescent="0.25">
      <c r="B190" s="94">
        <v>139</v>
      </c>
      <c r="C190" s="95">
        <v>839.78</v>
      </c>
      <c r="D190" s="94">
        <v>0.51525066522691765</v>
      </c>
      <c r="E190" s="95">
        <v>2185.4499999999998</v>
      </c>
      <c r="F190" s="94">
        <v>0.56478852180712924</v>
      </c>
      <c r="G190" s="95">
        <f t="shared" si="17"/>
        <v>1345.6699999999998</v>
      </c>
      <c r="H190" s="110">
        <f t="shared" si="18"/>
        <v>4.9537856580211592E-2</v>
      </c>
      <c r="P190" s="107">
        <f t="shared" si="15"/>
        <v>50685.286522691764</v>
      </c>
      <c r="Q190" s="108">
        <f t="shared" si="16"/>
        <v>54293.402180712925</v>
      </c>
      <c r="S190" s="109">
        <f t="shared" si="19"/>
        <v>0</v>
      </c>
      <c r="T190" s="109">
        <f t="shared" si="20"/>
        <v>1</v>
      </c>
    </row>
    <row r="191" spans="2:20" ht="15" customHeight="1" x14ac:dyDescent="0.25">
      <c r="B191" s="94">
        <v>140</v>
      </c>
      <c r="C191" s="95">
        <v>867.88</v>
      </c>
      <c r="D191" s="94">
        <v>0.47141750262247006</v>
      </c>
      <c r="E191" s="95">
        <v>2194.48</v>
      </c>
      <c r="F191" s="94">
        <v>0.54541026647528001</v>
      </c>
      <c r="G191" s="95">
        <f t="shared" si="17"/>
        <v>1326.6</v>
      </c>
      <c r="H191" s="110">
        <f t="shared" si="18"/>
        <v>7.3992763852809951E-2</v>
      </c>
      <c r="P191" s="107">
        <f t="shared" si="15"/>
        <v>46273.870262247008</v>
      </c>
      <c r="Q191" s="108">
        <f t="shared" si="16"/>
        <v>52346.546647527997</v>
      </c>
      <c r="S191" s="109">
        <f t="shared" si="19"/>
        <v>0</v>
      </c>
      <c r="T191" s="109">
        <f t="shared" si="20"/>
        <v>1</v>
      </c>
    </row>
    <row r="192" spans="2:20" ht="15" customHeight="1" x14ac:dyDescent="0.25">
      <c r="B192" s="94">
        <v>141</v>
      </c>
      <c r="C192" s="95">
        <v>796.74</v>
      </c>
      <c r="D192" s="94">
        <v>0.49562473087778142</v>
      </c>
      <c r="E192" s="95">
        <v>2092.67</v>
      </c>
      <c r="F192" s="94">
        <v>0.55187784462175105</v>
      </c>
      <c r="G192" s="95">
        <f t="shared" si="17"/>
        <v>1295.93</v>
      </c>
      <c r="H192" s="110">
        <f t="shared" si="18"/>
        <v>5.6253113743969629E-2</v>
      </c>
      <c r="P192" s="107">
        <f t="shared" si="15"/>
        <v>48765.733087778142</v>
      </c>
      <c r="Q192" s="108">
        <f t="shared" si="16"/>
        <v>53095.114462175108</v>
      </c>
      <c r="S192" s="109">
        <f t="shared" si="19"/>
        <v>0</v>
      </c>
      <c r="T192" s="109">
        <f t="shared" si="20"/>
        <v>1</v>
      </c>
    </row>
    <row r="193" spans="2:20" ht="15" customHeight="1" x14ac:dyDescent="0.25">
      <c r="B193" s="94">
        <v>142</v>
      </c>
      <c r="C193" s="95">
        <v>824.52</v>
      </c>
      <c r="D193" s="94">
        <v>0.51608456572256156</v>
      </c>
      <c r="E193" s="95">
        <v>2123.58</v>
      </c>
      <c r="F193" s="94">
        <v>0.587688205343605</v>
      </c>
      <c r="G193" s="95">
        <f t="shared" si="17"/>
        <v>1299.06</v>
      </c>
      <c r="H193" s="110">
        <f t="shared" si="18"/>
        <v>7.1603639621043436E-2</v>
      </c>
      <c r="P193" s="107">
        <f t="shared" si="15"/>
        <v>50783.936572256156</v>
      </c>
      <c r="Q193" s="108">
        <f t="shared" si="16"/>
        <v>56645.240534360499</v>
      </c>
      <c r="S193" s="109">
        <f t="shared" si="19"/>
        <v>0</v>
      </c>
      <c r="T193" s="109">
        <f t="shared" si="20"/>
        <v>1</v>
      </c>
    </row>
    <row r="194" spans="2:20" ht="15" customHeight="1" x14ac:dyDescent="0.25">
      <c r="B194" s="94">
        <v>143</v>
      </c>
      <c r="C194" s="95">
        <v>884.64</v>
      </c>
      <c r="D194" s="94">
        <v>0.51524195995212252</v>
      </c>
      <c r="E194" s="95">
        <v>2101.9699999999998</v>
      </c>
      <c r="F194" s="94">
        <v>0.576536442040394</v>
      </c>
      <c r="G194" s="95">
        <f t="shared" si="17"/>
        <v>1217.33</v>
      </c>
      <c r="H194" s="110">
        <f t="shared" si="18"/>
        <v>6.1294482088271485E-2</v>
      </c>
      <c r="P194" s="107">
        <f t="shared" si="15"/>
        <v>50639.555995212249</v>
      </c>
      <c r="Q194" s="108">
        <f t="shared" si="16"/>
        <v>55551.674204039402</v>
      </c>
      <c r="S194" s="109">
        <f t="shared" si="19"/>
        <v>0</v>
      </c>
      <c r="T194" s="109">
        <f t="shared" si="20"/>
        <v>1</v>
      </c>
    </row>
    <row r="195" spans="2:20" ht="15" customHeight="1" x14ac:dyDescent="0.25">
      <c r="B195" s="94">
        <v>144</v>
      </c>
      <c r="C195" s="95">
        <v>857.08</v>
      </c>
      <c r="D195" s="94">
        <v>0.51233604185473791</v>
      </c>
      <c r="E195" s="95">
        <v>2109.1799999999998</v>
      </c>
      <c r="F195" s="94">
        <v>0.57229698108778571</v>
      </c>
      <c r="G195" s="95">
        <f t="shared" si="17"/>
        <v>1252.0999999999999</v>
      </c>
      <c r="H195" s="110">
        <f t="shared" si="18"/>
        <v>5.9960939233047794E-2</v>
      </c>
      <c r="P195" s="107">
        <f t="shared" si="15"/>
        <v>50376.524185473791</v>
      </c>
      <c r="Q195" s="108">
        <f t="shared" si="16"/>
        <v>55120.518108778568</v>
      </c>
      <c r="S195" s="109">
        <f t="shared" si="19"/>
        <v>0</v>
      </c>
      <c r="T195" s="109">
        <f t="shared" si="20"/>
        <v>1</v>
      </c>
    </row>
    <row r="196" spans="2:20" ht="15" customHeight="1" x14ac:dyDescent="0.25">
      <c r="B196" s="94">
        <v>145</v>
      </c>
      <c r="C196" s="95">
        <v>792.89</v>
      </c>
      <c r="D196" s="94">
        <v>0.51021034299792034</v>
      </c>
      <c r="E196" s="95">
        <v>2138.46</v>
      </c>
      <c r="F196" s="94">
        <v>0.56761433445760245</v>
      </c>
      <c r="G196" s="95">
        <f t="shared" si="17"/>
        <v>1345.5700000000002</v>
      </c>
      <c r="H196" s="110">
        <f t="shared" si="18"/>
        <v>5.7403991459682113E-2</v>
      </c>
      <c r="P196" s="107">
        <f t="shared" si="15"/>
        <v>50228.144299792031</v>
      </c>
      <c r="Q196" s="108">
        <f t="shared" si="16"/>
        <v>54622.973445760246</v>
      </c>
      <c r="S196" s="109">
        <f t="shared" si="19"/>
        <v>0</v>
      </c>
      <c r="T196" s="109">
        <f t="shared" si="20"/>
        <v>1</v>
      </c>
    </row>
    <row r="197" spans="2:20" ht="15" customHeight="1" x14ac:dyDescent="0.25">
      <c r="B197" s="94">
        <v>146</v>
      </c>
      <c r="C197" s="95">
        <v>767.27</v>
      </c>
      <c r="D197" s="94">
        <v>0.54237316185476703</v>
      </c>
      <c r="E197" s="95">
        <v>2121.7399999999998</v>
      </c>
      <c r="F197" s="94">
        <v>0.60702383668798965</v>
      </c>
      <c r="G197" s="95">
        <f t="shared" si="17"/>
        <v>1354.4699999999998</v>
      </c>
      <c r="H197" s="110">
        <f t="shared" si="18"/>
        <v>6.4650674833222621E-2</v>
      </c>
      <c r="P197" s="107">
        <f t="shared" si="15"/>
        <v>53470.046185476705</v>
      </c>
      <c r="Q197" s="108">
        <f t="shared" si="16"/>
        <v>58580.64366879897</v>
      </c>
      <c r="S197" s="109">
        <f t="shared" si="19"/>
        <v>0</v>
      </c>
      <c r="T197" s="109">
        <f t="shared" si="20"/>
        <v>1</v>
      </c>
    </row>
    <row r="198" spans="2:20" ht="15" customHeight="1" x14ac:dyDescent="0.25">
      <c r="B198" s="94">
        <v>147</v>
      </c>
      <c r="C198" s="95">
        <v>808.28</v>
      </c>
      <c r="D198" s="94">
        <v>0.51651200413980003</v>
      </c>
      <c r="E198" s="95">
        <v>2088.2600000000002</v>
      </c>
      <c r="F198" s="94">
        <v>0.58220197145956221</v>
      </c>
      <c r="G198" s="95">
        <f t="shared" si="17"/>
        <v>1279.9800000000002</v>
      </c>
      <c r="H198" s="110">
        <f t="shared" si="18"/>
        <v>6.5689967319762177E-2</v>
      </c>
      <c r="P198" s="107">
        <f t="shared" si="15"/>
        <v>50842.920413980006</v>
      </c>
      <c r="Q198" s="108">
        <f t="shared" si="16"/>
        <v>56131.937145956217</v>
      </c>
      <c r="S198" s="109">
        <f t="shared" si="19"/>
        <v>0</v>
      </c>
      <c r="T198" s="109">
        <f t="shared" si="20"/>
        <v>1</v>
      </c>
    </row>
    <row r="199" spans="2:20" ht="15" customHeight="1" x14ac:dyDescent="0.25">
      <c r="B199" s="94">
        <v>148</v>
      </c>
      <c r="C199" s="95">
        <v>928.76</v>
      </c>
      <c r="D199" s="94">
        <v>0.50865818434414323</v>
      </c>
      <c r="E199" s="95">
        <v>2124.4</v>
      </c>
      <c r="F199" s="94">
        <v>0.54956685958141749</v>
      </c>
      <c r="G199" s="95">
        <f t="shared" si="17"/>
        <v>1195.6400000000001</v>
      </c>
      <c r="H199" s="110">
        <f t="shared" si="18"/>
        <v>4.0908675237274261E-2</v>
      </c>
      <c r="P199" s="107">
        <f t="shared" si="15"/>
        <v>49937.058434414321</v>
      </c>
      <c r="Q199" s="108">
        <f t="shared" si="16"/>
        <v>52832.285958141751</v>
      </c>
      <c r="S199" s="109">
        <f t="shared" si="19"/>
        <v>0</v>
      </c>
      <c r="T199" s="109">
        <f t="shared" si="20"/>
        <v>1</v>
      </c>
    </row>
    <row r="200" spans="2:20" ht="15" customHeight="1" x14ac:dyDescent="0.25">
      <c r="B200" s="94">
        <v>149</v>
      </c>
      <c r="C200" s="95">
        <v>854.04</v>
      </c>
      <c r="D200" s="94">
        <v>0.51184102900904682</v>
      </c>
      <c r="E200" s="95">
        <v>2054.44</v>
      </c>
      <c r="F200" s="94">
        <v>0.58164375475057539</v>
      </c>
      <c r="G200" s="95">
        <f t="shared" si="17"/>
        <v>1200.4000000000001</v>
      </c>
      <c r="H200" s="110">
        <f t="shared" si="18"/>
        <v>6.9802725741528571E-2</v>
      </c>
      <c r="P200" s="107">
        <f t="shared" si="15"/>
        <v>50330.062900904682</v>
      </c>
      <c r="Q200" s="108">
        <f t="shared" si="16"/>
        <v>56109.935475057537</v>
      </c>
      <c r="S200" s="109">
        <f t="shared" si="19"/>
        <v>0</v>
      </c>
      <c r="T200" s="109">
        <f t="shared" si="20"/>
        <v>1</v>
      </c>
    </row>
    <row r="201" spans="2:20" ht="15" customHeight="1" x14ac:dyDescent="0.25">
      <c r="B201" s="94">
        <v>150</v>
      </c>
      <c r="C201" s="95">
        <v>895.15</v>
      </c>
      <c r="D201" s="94">
        <v>0.48921655456649438</v>
      </c>
      <c r="E201" s="95">
        <v>2123.19</v>
      </c>
      <c r="F201" s="94">
        <v>0.58188198598644525</v>
      </c>
      <c r="G201" s="95">
        <f t="shared" si="17"/>
        <v>1228.04</v>
      </c>
      <c r="H201" s="110">
        <f t="shared" si="18"/>
        <v>9.2665431419950872E-2</v>
      </c>
      <c r="P201" s="107">
        <f t="shared" si="15"/>
        <v>48026.505456649436</v>
      </c>
      <c r="Q201" s="108">
        <f t="shared" si="16"/>
        <v>56065.008598644519</v>
      </c>
      <c r="S201" s="109">
        <f t="shared" si="19"/>
        <v>0</v>
      </c>
      <c r="T201" s="109">
        <f t="shared" si="20"/>
        <v>1</v>
      </c>
    </row>
    <row r="202" spans="2:20" ht="15" customHeight="1" x14ac:dyDescent="0.25">
      <c r="B202" s="94">
        <v>151</v>
      </c>
      <c r="C202" s="95">
        <v>758.52</v>
      </c>
      <c r="D202" s="94">
        <v>0.47842350325371069</v>
      </c>
      <c r="E202" s="95">
        <v>2069.13</v>
      </c>
      <c r="F202" s="94">
        <v>0.54162939751524319</v>
      </c>
      <c r="G202" s="95">
        <f t="shared" si="17"/>
        <v>1310.6100000000001</v>
      </c>
      <c r="H202" s="110">
        <f t="shared" si="18"/>
        <v>6.3205894261532503E-2</v>
      </c>
      <c r="P202" s="107">
        <f t="shared" si="15"/>
        <v>47083.830325371069</v>
      </c>
      <c r="Q202" s="108">
        <f t="shared" si="16"/>
        <v>52093.809751524321</v>
      </c>
      <c r="S202" s="109">
        <f t="shared" si="19"/>
        <v>0</v>
      </c>
      <c r="T202" s="109">
        <f t="shared" si="20"/>
        <v>1</v>
      </c>
    </row>
    <row r="203" spans="2:20" ht="15" customHeight="1" x14ac:dyDescent="0.25">
      <c r="B203" s="94">
        <v>152</v>
      </c>
      <c r="C203" s="95">
        <v>841.52</v>
      </c>
      <c r="D203" s="94">
        <v>0.5231865878661579</v>
      </c>
      <c r="E203" s="95">
        <v>2097.8000000000002</v>
      </c>
      <c r="F203" s="94">
        <v>0.60253108500628261</v>
      </c>
      <c r="G203" s="95">
        <f t="shared" si="17"/>
        <v>1256.2800000000002</v>
      </c>
      <c r="H203" s="110">
        <f t="shared" si="18"/>
        <v>7.9344497140124703E-2</v>
      </c>
      <c r="P203" s="107">
        <f t="shared" si="15"/>
        <v>51477.138786615797</v>
      </c>
      <c r="Q203" s="108">
        <f t="shared" si="16"/>
        <v>58155.308500628256</v>
      </c>
      <c r="S203" s="109">
        <f t="shared" si="19"/>
        <v>0</v>
      </c>
      <c r="T203" s="109">
        <f t="shared" si="20"/>
        <v>1</v>
      </c>
    </row>
    <row r="204" spans="2:20" ht="15" customHeight="1" x14ac:dyDescent="0.25">
      <c r="B204" s="94">
        <v>153</v>
      </c>
      <c r="C204" s="95">
        <v>809.7</v>
      </c>
      <c r="D204" s="94">
        <v>0.50227313712353128</v>
      </c>
      <c r="E204" s="95">
        <v>2113.8000000000002</v>
      </c>
      <c r="F204" s="94">
        <v>0.56195350931171195</v>
      </c>
      <c r="G204" s="95">
        <f t="shared" si="17"/>
        <v>1304.1000000000001</v>
      </c>
      <c r="H204" s="110">
        <f t="shared" si="18"/>
        <v>5.9680372188180675E-2</v>
      </c>
      <c r="P204" s="107">
        <f t="shared" si="15"/>
        <v>49417.61371235313</v>
      </c>
      <c r="Q204" s="108">
        <f t="shared" si="16"/>
        <v>54081.550931171194</v>
      </c>
      <c r="S204" s="109">
        <f t="shared" si="19"/>
        <v>0</v>
      </c>
      <c r="T204" s="109">
        <f t="shared" si="20"/>
        <v>1</v>
      </c>
    </row>
    <row r="205" spans="2:20" ht="15" customHeight="1" x14ac:dyDescent="0.25">
      <c r="B205" s="94">
        <v>154</v>
      </c>
      <c r="C205" s="95">
        <v>839.59</v>
      </c>
      <c r="D205" s="94">
        <v>0.52189364765273261</v>
      </c>
      <c r="E205" s="95">
        <v>2045.93</v>
      </c>
      <c r="F205" s="94">
        <v>0.57350295626121528</v>
      </c>
      <c r="G205" s="95">
        <f t="shared" si="17"/>
        <v>1206.3400000000001</v>
      </c>
      <c r="H205" s="110">
        <f t="shared" si="18"/>
        <v>5.1609308608482674E-2</v>
      </c>
      <c r="P205" s="107">
        <f t="shared" si="15"/>
        <v>51349.774765273265</v>
      </c>
      <c r="Q205" s="108">
        <f t="shared" si="16"/>
        <v>55304.365626121529</v>
      </c>
      <c r="S205" s="109">
        <f t="shared" si="19"/>
        <v>0</v>
      </c>
      <c r="T205" s="109">
        <f t="shared" si="20"/>
        <v>1</v>
      </c>
    </row>
    <row r="206" spans="2:20" ht="15" customHeight="1" x14ac:dyDescent="0.25">
      <c r="B206" s="94">
        <v>155</v>
      </c>
      <c r="C206" s="95">
        <v>923.65</v>
      </c>
      <c r="D206" s="94">
        <v>0.50328329357492352</v>
      </c>
      <c r="E206" s="95">
        <v>2078.7399999999998</v>
      </c>
      <c r="F206" s="94">
        <v>0.58559944910953199</v>
      </c>
      <c r="G206" s="95">
        <f t="shared" si="17"/>
        <v>1155.0899999999997</v>
      </c>
      <c r="H206" s="110">
        <f t="shared" si="18"/>
        <v>8.2316155534608471E-2</v>
      </c>
      <c r="P206" s="107">
        <f t="shared" si="15"/>
        <v>49404.67935749235</v>
      </c>
      <c r="Q206" s="108">
        <f t="shared" si="16"/>
        <v>56481.204910953202</v>
      </c>
      <c r="S206" s="109">
        <f t="shared" si="19"/>
        <v>0</v>
      </c>
      <c r="T206" s="109">
        <f t="shared" si="20"/>
        <v>1</v>
      </c>
    </row>
    <row r="207" spans="2:20" ht="15" customHeight="1" x14ac:dyDescent="0.25">
      <c r="B207" s="94">
        <v>156</v>
      </c>
      <c r="C207" s="95">
        <v>855.32</v>
      </c>
      <c r="D207" s="94">
        <v>0.47607341313161888</v>
      </c>
      <c r="E207" s="95">
        <v>2080.14</v>
      </c>
      <c r="F207" s="94">
        <v>0.53386055400450794</v>
      </c>
      <c r="G207" s="95">
        <f t="shared" si="17"/>
        <v>1224.8199999999997</v>
      </c>
      <c r="H207" s="110">
        <f t="shared" si="18"/>
        <v>5.7787140872889053E-2</v>
      </c>
      <c r="P207" s="107">
        <f t="shared" si="15"/>
        <v>46752.021313161888</v>
      </c>
      <c r="Q207" s="108">
        <f t="shared" si="16"/>
        <v>51305.915400450795</v>
      </c>
      <c r="S207" s="109">
        <f t="shared" si="19"/>
        <v>0</v>
      </c>
      <c r="T207" s="109">
        <f t="shared" si="20"/>
        <v>1</v>
      </c>
    </row>
    <row r="208" spans="2:20" ht="15" customHeight="1" x14ac:dyDescent="0.25">
      <c r="B208" s="94">
        <v>157</v>
      </c>
      <c r="C208" s="95">
        <v>891.78</v>
      </c>
      <c r="D208" s="94">
        <v>0.49448565934632938</v>
      </c>
      <c r="E208" s="95">
        <v>2141.8000000000002</v>
      </c>
      <c r="F208" s="94">
        <v>0.56823949042723521</v>
      </c>
      <c r="G208" s="95">
        <f t="shared" si="17"/>
        <v>1250.0200000000002</v>
      </c>
      <c r="H208" s="110">
        <f t="shared" si="18"/>
        <v>7.375383108090583E-2</v>
      </c>
      <c r="P208" s="107">
        <f t="shared" si="15"/>
        <v>48556.785934632942</v>
      </c>
      <c r="Q208" s="108">
        <f t="shared" si="16"/>
        <v>54682.149042723519</v>
      </c>
      <c r="S208" s="109">
        <f t="shared" si="19"/>
        <v>0</v>
      </c>
      <c r="T208" s="109">
        <f t="shared" si="20"/>
        <v>1</v>
      </c>
    </row>
    <row r="209" spans="2:20" ht="15" customHeight="1" x14ac:dyDescent="0.25">
      <c r="B209" s="94">
        <v>158</v>
      </c>
      <c r="C209" s="95">
        <v>837.79</v>
      </c>
      <c r="D209" s="94">
        <v>0.49972676915925301</v>
      </c>
      <c r="E209" s="95">
        <v>2064.27</v>
      </c>
      <c r="F209" s="94">
        <v>0.58000668917566534</v>
      </c>
      <c r="G209" s="95">
        <f t="shared" si="17"/>
        <v>1226.48</v>
      </c>
      <c r="H209" s="110">
        <f t="shared" si="18"/>
        <v>8.0279920016412321E-2</v>
      </c>
      <c r="P209" s="107">
        <f t="shared" si="15"/>
        <v>49134.886915925301</v>
      </c>
      <c r="Q209" s="108">
        <f t="shared" si="16"/>
        <v>55936.398917566534</v>
      </c>
      <c r="S209" s="109">
        <f t="shared" si="19"/>
        <v>0</v>
      </c>
      <c r="T209" s="109">
        <f t="shared" si="20"/>
        <v>1</v>
      </c>
    </row>
    <row r="210" spans="2:20" ht="15" customHeight="1" x14ac:dyDescent="0.25">
      <c r="B210" s="94">
        <v>159</v>
      </c>
      <c r="C210" s="95">
        <v>854.56</v>
      </c>
      <c r="D210" s="94">
        <v>0.46066492623936411</v>
      </c>
      <c r="E210" s="95">
        <v>2083.77</v>
      </c>
      <c r="F210" s="94">
        <v>0.53726848579887998</v>
      </c>
      <c r="G210" s="95">
        <f t="shared" si="17"/>
        <v>1229.21</v>
      </c>
      <c r="H210" s="110">
        <f t="shared" si="18"/>
        <v>7.6603559559515866E-2</v>
      </c>
      <c r="P210" s="107">
        <f t="shared" si="15"/>
        <v>45211.932623936416</v>
      </c>
      <c r="Q210" s="108">
        <f t="shared" si="16"/>
        <v>51643.078579888002</v>
      </c>
      <c r="S210" s="109">
        <f t="shared" si="19"/>
        <v>0</v>
      </c>
      <c r="T210" s="109">
        <f t="shared" si="20"/>
        <v>1</v>
      </c>
    </row>
    <row r="211" spans="2:20" ht="15" customHeight="1" x14ac:dyDescent="0.25">
      <c r="B211" s="94">
        <v>160</v>
      </c>
      <c r="C211" s="95">
        <v>844.22</v>
      </c>
      <c r="D211" s="94">
        <v>0.49443429932662186</v>
      </c>
      <c r="E211" s="95">
        <v>2122.8000000000002</v>
      </c>
      <c r="F211" s="94">
        <v>0.60908224521321497</v>
      </c>
      <c r="G211" s="95">
        <f t="shared" si="17"/>
        <v>1278.5800000000002</v>
      </c>
      <c r="H211" s="110">
        <f t="shared" si="18"/>
        <v>0.11464794588659311</v>
      </c>
      <c r="P211" s="107">
        <f t="shared" si="15"/>
        <v>48599.209932662183</v>
      </c>
      <c r="Q211" s="108">
        <f t="shared" si="16"/>
        <v>58785.424521321496</v>
      </c>
      <c r="S211" s="109">
        <f t="shared" si="19"/>
        <v>0</v>
      </c>
      <c r="T211" s="109">
        <f t="shared" si="20"/>
        <v>1</v>
      </c>
    </row>
    <row r="212" spans="2:20" ht="15" customHeight="1" x14ac:dyDescent="0.25">
      <c r="B212" s="94">
        <v>161</v>
      </c>
      <c r="C212" s="95">
        <v>850.07</v>
      </c>
      <c r="D212" s="94">
        <v>0.50287788515032061</v>
      </c>
      <c r="E212" s="95">
        <v>2138.98</v>
      </c>
      <c r="F212" s="94">
        <v>0.56870805874423236</v>
      </c>
      <c r="G212" s="95">
        <f t="shared" si="17"/>
        <v>1288.9099999999999</v>
      </c>
      <c r="H212" s="110">
        <f t="shared" si="18"/>
        <v>6.5830173593911745E-2</v>
      </c>
      <c r="P212" s="107">
        <f t="shared" si="15"/>
        <v>49437.718515032058</v>
      </c>
      <c r="Q212" s="108">
        <f t="shared" si="16"/>
        <v>54731.82587442323</v>
      </c>
      <c r="S212" s="109">
        <f t="shared" si="19"/>
        <v>0</v>
      </c>
      <c r="T212" s="109">
        <f t="shared" si="20"/>
        <v>1</v>
      </c>
    </row>
    <row r="213" spans="2:20" ht="15" customHeight="1" x14ac:dyDescent="0.25">
      <c r="B213" s="94">
        <v>162</v>
      </c>
      <c r="C213" s="95">
        <v>878.62</v>
      </c>
      <c r="D213" s="94">
        <v>0.48392157831463362</v>
      </c>
      <c r="E213" s="95">
        <v>2107.27</v>
      </c>
      <c r="F213" s="94">
        <v>0.55804630104654396</v>
      </c>
      <c r="G213" s="95">
        <f t="shared" si="17"/>
        <v>1228.6500000000001</v>
      </c>
      <c r="H213" s="110">
        <f t="shared" si="18"/>
        <v>7.4124722731910342E-2</v>
      </c>
      <c r="P213" s="107">
        <f t="shared" si="15"/>
        <v>47513.537831463356</v>
      </c>
      <c r="Q213" s="108">
        <f t="shared" si="16"/>
        <v>53697.360104654399</v>
      </c>
      <c r="S213" s="109">
        <f t="shared" si="19"/>
        <v>0</v>
      </c>
      <c r="T213" s="109">
        <f t="shared" si="20"/>
        <v>1</v>
      </c>
    </row>
    <row r="214" spans="2:20" ht="15" customHeight="1" x14ac:dyDescent="0.25">
      <c r="B214" s="94">
        <v>163</v>
      </c>
      <c r="C214" s="95">
        <v>829.28</v>
      </c>
      <c r="D214" s="94">
        <v>0.54236620876174979</v>
      </c>
      <c r="E214" s="95">
        <v>2149.16</v>
      </c>
      <c r="F214" s="94">
        <v>0.57970599688782243</v>
      </c>
      <c r="G214" s="95">
        <f t="shared" si="17"/>
        <v>1319.8799999999999</v>
      </c>
      <c r="H214" s="110">
        <f t="shared" si="18"/>
        <v>3.7339788126072637E-2</v>
      </c>
      <c r="P214" s="107">
        <f t="shared" si="15"/>
        <v>53407.340876174982</v>
      </c>
      <c r="Q214" s="108">
        <f t="shared" si="16"/>
        <v>55821.439688782237</v>
      </c>
      <c r="S214" s="109">
        <f t="shared" si="19"/>
        <v>0</v>
      </c>
      <c r="T214" s="109">
        <f t="shared" si="20"/>
        <v>1</v>
      </c>
    </row>
    <row r="215" spans="2:20" ht="15" customHeight="1" x14ac:dyDescent="0.25">
      <c r="B215" s="94">
        <v>164</v>
      </c>
      <c r="C215" s="95">
        <v>777.53</v>
      </c>
      <c r="D215" s="94">
        <v>0.49802146505639772</v>
      </c>
      <c r="E215" s="95">
        <v>2000.86</v>
      </c>
      <c r="F215" s="94">
        <v>0.53547381693126206</v>
      </c>
      <c r="G215" s="95">
        <f t="shared" si="17"/>
        <v>1223.33</v>
      </c>
      <c r="H215" s="110">
        <f t="shared" si="18"/>
        <v>3.7452351874864342E-2</v>
      </c>
      <c r="P215" s="107">
        <f t="shared" si="15"/>
        <v>49024.616505639773</v>
      </c>
      <c r="Q215" s="108">
        <f t="shared" si="16"/>
        <v>51546.521693126204</v>
      </c>
      <c r="S215" s="109">
        <f t="shared" si="19"/>
        <v>0</v>
      </c>
      <c r="T215" s="109">
        <f t="shared" si="20"/>
        <v>1</v>
      </c>
    </row>
    <row r="216" spans="2:20" ht="15" customHeight="1" x14ac:dyDescent="0.25">
      <c r="B216" s="94">
        <v>165</v>
      </c>
      <c r="C216" s="95">
        <v>839.09</v>
      </c>
      <c r="D216" s="94">
        <v>0.46693883421602117</v>
      </c>
      <c r="E216" s="95">
        <v>2162.13</v>
      </c>
      <c r="F216" s="94">
        <v>0.55294334022519498</v>
      </c>
      <c r="G216" s="95">
        <f t="shared" si="17"/>
        <v>1323.04</v>
      </c>
      <c r="H216" s="110">
        <f t="shared" si="18"/>
        <v>8.6004506009173809E-2</v>
      </c>
      <c r="P216" s="107">
        <f t="shared" si="15"/>
        <v>45854.793421602124</v>
      </c>
      <c r="Q216" s="108">
        <f t="shared" si="16"/>
        <v>53132.204022519501</v>
      </c>
      <c r="S216" s="109">
        <f t="shared" si="19"/>
        <v>0</v>
      </c>
      <c r="T216" s="109">
        <f t="shared" si="20"/>
        <v>1</v>
      </c>
    </row>
    <row r="217" spans="2:20" ht="15" customHeight="1" x14ac:dyDescent="0.25">
      <c r="B217" s="94">
        <v>166</v>
      </c>
      <c r="C217" s="95">
        <v>799.84</v>
      </c>
      <c r="D217" s="94">
        <v>0.45994855701246701</v>
      </c>
      <c r="E217" s="95">
        <v>2133.0300000000002</v>
      </c>
      <c r="F217" s="94">
        <v>0.54724777267847913</v>
      </c>
      <c r="G217" s="95">
        <f t="shared" si="17"/>
        <v>1333.19</v>
      </c>
      <c r="H217" s="110">
        <f t="shared" si="18"/>
        <v>8.729921566601212E-2</v>
      </c>
      <c r="P217" s="107">
        <f t="shared" si="15"/>
        <v>45195.015701246703</v>
      </c>
      <c r="Q217" s="108">
        <f t="shared" si="16"/>
        <v>52591.747267847917</v>
      </c>
      <c r="S217" s="109">
        <f t="shared" si="19"/>
        <v>0</v>
      </c>
      <c r="T217" s="109">
        <f t="shared" si="20"/>
        <v>1</v>
      </c>
    </row>
    <row r="218" spans="2:20" ht="15" customHeight="1" x14ac:dyDescent="0.25">
      <c r="B218" s="94">
        <v>167</v>
      </c>
      <c r="C218" s="95">
        <v>918.49</v>
      </c>
      <c r="D218" s="94">
        <v>0.49287273330609649</v>
      </c>
      <c r="E218" s="95">
        <v>2199.44</v>
      </c>
      <c r="F218" s="94">
        <v>0.58120931972176015</v>
      </c>
      <c r="G218" s="95">
        <f t="shared" si="17"/>
        <v>1280.95</v>
      </c>
      <c r="H218" s="110">
        <f t="shared" si="18"/>
        <v>8.8336586415663665E-2</v>
      </c>
      <c r="P218" s="107">
        <f t="shared" si="15"/>
        <v>48368.783330609651</v>
      </c>
      <c r="Q218" s="108">
        <f t="shared" si="16"/>
        <v>55921.491972176016</v>
      </c>
      <c r="S218" s="109">
        <f t="shared" si="19"/>
        <v>0</v>
      </c>
      <c r="T218" s="109">
        <f t="shared" si="20"/>
        <v>1</v>
      </c>
    </row>
    <row r="219" spans="2:20" ht="15" customHeight="1" x14ac:dyDescent="0.25">
      <c r="B219" s="94">
        <v>168</v>
      </c>
      <c r="C219" s="95">
        <v>792.15</v>
      </c>
      <c r="D219" s="94">
        <v>0.49914114389273967</v>
      </c>
      <c r="E219" s="95">
        <v>2190.08</v>
      </c>
      <c r="F219" s="94">
        <v>0.54705213450256296</v>
      </c>
      <c r="G219" s="95">
        <f t="shared" si="17"/>
        <v>1397.9299999999998</v>
      </c>
      <c r="H219" s="110">
        <f t="shared" si="18"/>
        <v>4.791099060982329E-2</v>
      </c>
      <c r="P219" s="107">
        <f t="shared" si="15"/>
        <v>49121.964389273962</v>
      </c>
      <c r="Q219" s="108">
        <f t="shared" si="16"/>
        <v>52515.133450256297</v>
      </c>
      <c r="S219" s="109">
        <f t="shared" si="19"/>
        <v>0</v>
      </c>
      <c r="T219" s="109">
        <f t="shared" si="20"/>
        <v>1</v>
      </c>
    </row>
    <row r="220" spans="2:20" ht="15" customHeight="1" x14ac:dyDescent="0.25">
      <c r="B220" s="94">
        <v>169</v>
      </c>
      <c r="C220" s="95">
        <v>901.75</v>
      </c>
      <c r="D220" s="94">
        <v>0.51484656692088782</v>
      </c>
      <c r="E220" s="95">
        <v>2104.42</v>
      </c>
      <c r="F220" s="94">
        <v>0.58554496878717754</v>
      </c>
      <c r="G220" s="95">
        <f t="shared" si="17"/>
        <v>1202.67</v>
      </c>
      <c r="H220" s="110">
        <f t="shared" si="18"/>
        <v>7.0698401866289728E-2</v>
      </c>
      <c r="P220" s="107">
        <f t="shared" si="15"/>
        <v>50582.906692088778</v>
      </c>
      <c r="Q220" s="108">
        <f t="shared" si="16"/>
        <v>56450.076878717759</v>
      </c>
      <c r="S220" s="109">
        <f t="shared" si="19"/>
        <v>0</v>
      </c>
      <c r="T220" s="109">
        <f t="shared" si="20"/>
        <v>1</v>
      </c>
    </row>
    <row r="221" spans="2:20" ht="15" customHeight="1" x14ac:dyDescent="0.25">
      <c r="B221" s="94">
        <v>170</v>
      </c>
      <c r="C221" s="95">
        <v>810.15</v>
      </c>
      <c r="D221" s="94">
        <v>0.51835541436076182</v>
      </c>
      <c r="E221" s="95">
        <v>2152.5100000000002</v>
      </c>
      <c r="F221" s="94">
        <v>0.60170416458468012</v>
      </c>
      <c r="G221" s="95">
        <f t="shared" si="17"/>
        <v>1342.3600000000001</v>
      </c>
      <c r="H221" s="110">
        <f t="shared" si="18"/>
        <v>8.33487502239183E-2</v>
      </c>
      <c r="P221" s="107">
        <f t="shared" si="15"/>
        <v>51025.391436076177</v>
      </c>
      <c r="Q221" s="108">
        <f t="shared" si="16"/>
        <v>58017.906458468009</v>
      </c>
      <c r="S221" s="109">
        <f t="shared" si="19"/>
        <v>0</v>
      </c>
      <c r="T221" s="109">
        <f t="shared" si="20"/>
        <v>1</v>
      </c>
    </row>
    <row r="222" spans="2:20" ht="15" customHeight="1" x14ac:dyDescent="0.25">
      <c r="B222" s="94">
        <v>171</v>
      </c>
      <c r="C222" s="95">
        <v>842.26</v>
      </c>
      <c r="D222" s="94">
        <v>0.50939807163553141</v>
      </c>
      <c r="E222" s="95">
        <v>2203.0500000000002</v>
      </c>
      <c r="F222" s="94">
        <v>0.59315362588872544</v>
      </c>
      <c r="G222" s="95">
        <f t="shared" si="17"/>
        <v>1360.7900000000002</v>
      </c>
      <c r="H222" s="110">
        <f t="shared" si="18"/>
        <v>8.3755554253194031E-2</v>
      </c>
      <c r="P222" s="107">
        <f t="shared" si="15"/>
        <v>50097.547163553136</v>
      </c>
      <c r="Q222" s="108">
        <f t="shared" si="16"/>
        <v>57112.312588872541</v>
      </c>
      <c r="S222" s="109">
        <f t="shared" si="19"/>
        <v>0</v>
      </c>
      <c r="T222" s="109">
        <f t="shared" si="20"/>
        <v>1</v>
      </c>
    </row>
    <row r="223" spans="2:20" ht="15" customHeight="1" x14ac:dyDescent="0.25">
      <c r="B223" s="94">
        <v>172</v>
      </c>
      <c r="C223" s="95">
        <v>863.94</v>
      </c>
      <c r="D223" s="94">
        <v>0.52782195208210803</v>
      </c>
      <c r="E223" s="95">
        <v>2102.3000000000002</v>
      </c>
      <c r="F223" s="94">
        <v>0.59174106841438134</v>
      </c>
      <c r="G223" s="95">
        <f t="shared" si="17"/>
        <v>1238.3600000000001</v>
      </c>
      <c r="H223" s="110">
        <f t="shared" si="18"/>
        <v>6.3919116332273318E-2</v>
      </c>
      <c r="P223" s="107">
        <f t="shared" si="15"/>
        <v>51918.255208210801</v>
      </c>
      <c r="Q223" s="108">
        <f t="shared" si="16"/>
        <v>57071.806841438134</v>
      </c>
      <c r="S223" s="109">
        <f t="shared" si="19"/>
        <v>0</v>
      </c>
      <c r="T223" s="109">
        <f t="shared" si="20"/>
        <v>1</v>
      </c>
    </row>
    <row r="224" spans="2:20" ht="15" customHeight="1" x14ac:dyDescent="0.25">
      <c r="B224" s="94">
        <v>173</v>
      </c>
      <c r="C224" s="95">
        <v>870.76</v>
      </c>
      <c r="D224" s="94">
        <v>0.52646833803855142</v>
      </c>
      <c r="E224" s="95">
        <v>2192.04</v>
      </c>
      <c r="F224" s="94">
        <v>0.6146219970328699</v>
      </c>
      <c r="G224" s="95">
        <f t="shared" si="17"/>
        <v>1321.28</v>
      </c>
      <c r="H224" s="110">
        <f t="shared" si="18"/>
        <v>8.8153658994318485E-2</v>
      </c>
      <c r="P224" s="107">
        <f t="shared" si="15"/>
        <v>51776.073803855143</v>
      </c>
      <c r="Q224" s="108">
        <f t="shared" si="16"/>
        <v>59270.15970328699</v>
      </c>
      <c r="S224" s="109">
        <f t="shared" si="19"/>
        <v>0</v>
      </c>
      <c r="T224" s="109">
        <f t="shared" si="20"/>
        <v>1</v>
      </c>
    </row>
    <row r="225" spans="2:20" ht="15" customHeight="1" x14ac:dyDescent="0.25">
      <c r="B225" s="94">
        <v>174</v>
      </c>
      <c r="C225" s="95">
        <v>839.56</v>
      </c>
      <c r="D225" s="94">
        <v>0.54297141481527678</v>
      </c>
      <c r="E225" s="95">
        <v>2180.83</v>
      </c>
      <c r="F225" s="94">
        <v>0.61076397139573446</v>
      </c>
      <c r="G225" s="95">
        <f t="shared" si="17"/>
        <v>1341.27</v>
      </c>
      <c r="H225" s="110">
        <f t="shared" si="18"/>
        <v>6.7792556580457686E-2</v>
      </c>
      <c r="P225" s="107">
        <f t="shared" si="15"/>
        <v>53457.581481527683</v>
      </c>
      <c r="Q225" s="108">
        <f t="shared" si="16"/>
        <v>58895.567139573446</v>
      </c>
      <c r="S225" s="109">
        <f t="shared" si="19"/>
        <v>0</v>
      </c>
      <c r="T225" s="109">
        <f t="shared" si="20"/>
        <v>1</v>
      </c>
    </row>
    <row r="226" spans="2:20" ht="15" customHeight="1" x14ac:dyDescent="0.25">
      <c r="B226" s="94">
        <v>175</v>
      </c>
      <c r="C226" s="95">
        <v>852.62</v>
      </c>
      <c r="D226" s="94">
        <v>0.51293110342337322</v>
      </c>
      <c r="E226" s="95">
        <v>2069.9699999999998</v>
      </c>
      <c r="F226" s="94">
        <v>0.56344559760344848</v>
      </c>
      <c r="G226" s="95">
        <f t="shared" si="17"/>
        <v>1217.3499999999999</v>
      </c>
      <c r="H226" s="110">
        <f t="shared" si="18"/>
        <v>5.0514494180075253E-2</v>
      </c>
      <c r="P226" s="107">
        <f t="shared" si="15"/>
        <v>50440.490342337318</v>
      </c>
      <c r="Q226" s="108">
        <f t="shared" si="16"/>
        <v>54274.589760344847</v>
      </c>
      <c r="S226" s="109">
        <f t="shared" si="19"/>
        <v>0</v>
      </c>
      <c r="T226" s="109">
        <f t="shared" si="20"/>
        <v>1</v>
      </c>
    </row>
    <row r="227" spans="2:20" ht="15" customHeight="1" x14ac:dyDescent="0.25">
      <c r="B227" s="94">
        <v>176</v>
      </c>
      <c r="C227" s="95">
        <v>890.87</v>
      </c>
      <c r="D227" s="94">
        <v>0.53204172456699661</v>
      </c>
      <c r="E227" s="95">
        <v>2149.4</v>
      </c>
      <c r="F227" s="94">
        <v>0.56636526008264299</v>
      </c>
      <c r="G227" s="95">
        <f t="shared" si="17"/>
        <v>1258.5300000000002</v>
      </c>
      <c r="H227" s="110">
        <f t="shared" si="18"/>
        <v>3.4323535515646375E-2</v>
      </c>
      <c r="P227" s="107">
        <f t="shared" si="15"/>
        <v>52313.302456699661</v>
      </c>
      <c r="Q227" s="108">
        <f t="shared" si="16"/>
        <v>54487.126008264298</v>
      </c>
      <c r="S227" s="109">
        <f t="shared" si="19"/>
        <v>0</v>
      </c>
      <c r="T227" s="109">
        <f t="shared" si="20"/>
        <v>1</v>
      </c>
    </row>
    <row r="228" spans="2:20" ht="15" customHeight="1" x14ac:dyDescent="0.25">
      <c r="B228" s="94">
        <v>177</v>
      </c>
      <c r="C228" s="95">
        <v>834.5</v>
      </c>
      <c r="D228" s="94">
        <v>0.48791671950265181</v>
      </c>
      <c r="E228" s="95">
        <v>2123.1999999999998</v>
      </c>
      <c r="F228" s="94">
        <v>0.58051611035265682</v>
      </c>
      <c r="G228" s="95">
        <f t="shared" si="17"/>
        <v>1288.6999999999998</v>
      </c>
      <c r="H228" s="110">
        <f t="shared" si="18"/>
        <v>9.2599390850005014E-2</v>
      </c>
      <c r="P228" s="107">
        <f t="shared" si="15"/>
        <v>47957.171950265183</v>
      </c>
      <c r="Q228" s="108">
        <f t="shared" si="16"/>
        <v>55928.411035265686</v>
      </c>
      <c r="S228" s="109">
        <f t="shared" si="19"/>
        <v>0</v>
      </c>
      <c r="T228" s="109">
        <f t="shared" si="20"/>
        <v>1</v>
      </c>
    </row>
    <row r="229" spans="2:20" ht="15" customHeight="1" x14ac:dyDescent="0.25">
      <c r="B229" s="94">
        <v>178</v>
      </c>
      <c r="C229" s="95">
        <v>820.15</v>
      </c>
      <c r="D229" s="94">
        <v>0.50172112179825945</v>
      </c>
      <c r="E229" s="95">
        <v>2163.54</v>
      </c>
      <c r="F229" s="94">
        <v>0.58641651327652944</v>
      </c>
      <c r="G229" s="95">
        <f t="shared" si="17"/>
        <v>1343.3899999999999</v>
      </c>
      <c r="H229" s="110">
        <f t="shared" si="18"/>
        <v>8.4695391478269988E-2</v>
      </c>
      <c r="P229" s="107">
        <f t="shared" si="15"/>
        <v>49351.962179825947</v>
      </c>
      <c r="Q229" s="108">
        <f t="shared" si="16"/>
        <v>56478.111327652943</v>
      </c>
      <c r="S229" s="109">
        <f t="shared" si="19"/>
        <v>0</v>
      </c>
      <c r="T229" s="109">
        <f t="shared" si="20"/>
        <v>1</v>
      </c>
    </row>
    <row r="230" spans="2:20" ht="15" customHeight="1" x14ac:dyDescent="0.25">
      <c r="B230" s="94">
        <v>179</v>
      </c>
      <c r="C230" s="95">
        <v>969.9</v>
      </c>
      <c r="D230" s="94">
        <v>0.51741822511514934</v>
      </c>
      <c r="E230" s="95">
        <v>2149.4</v>
      </c>
      <c r="F230" s="94">
        <v>0.58890356793808951</v>
      </c>
      <c r="G230" s="95">
        <f t="shared" si="17"/>
        <v>1179.5</v>
      </c>
      <c r="H230" s="110">
        <f t="shared" si="18"/>
        <v>7.1485342822940168E-2</v>
      </c>
      <c r="P230" s="107">
        <f t="shared" si="15"/>
        <v>50771.922511514931</v>
      </c>
      <c r="Q230" s="108">
        <f t="shared" si="16"/>
        <v>56740.956793808953</v>
      </c>
      <c r="S230" s="109">
        <f t="shared" si="19"/>
        <v>0</v>
      </c>
      <c r="T230" s="109">
        <f t="shared" si="20"/>
        <v>1</v>
      </c>
    </row>
    <row r="231" spans="2:20" ht="15" customHeight="1" x14ac:dyDescent="0.25">
      <c r="B231" s="94">
        <v>180</v>
      </c>
      <c r="C231" s="95">
        <v>824.86</v>
      </c>
      <c r="D231" s="94">
        <v>0.50095220295782805</v>
      </c>
      <c r="E231" s="95">
        <v>2055.5500000000002</v>
      </c>
      <c r="F231" s="94">
        <v>0.55522290909677019</v>
      </c>
      <c r="G231" s="95">
        <f t="shared" si="17"/>
        <v>1230.69</v>
      </c>
      <c r="H231" s="110">
        <f t="shared" si="18"/>
        <v>5.4270706138942137E-2</v>
      </c>
      <c r="P231" s="107">
        <f t="shared" si="15"/>
        <v>49270.360295782804</v>
      </c>
      <c r="Q231" s="108">
        <f t="shared" si="16"/>
        <v>53466.740909677013</v>
      </c>
      <c r="S231" s="109">
        <f t="shared" si="19"/>
        <v>0</v>
      </c>
      <c r="T231" s="109">
        <f t="shared" si="20"/>
        <v>1</v>
      </c>
    </row>
    <row r="232" spans="2:20" ht="15" customHeight="1" x14ac:dyDescent="0.25">
      <c r="B232" s="94">
        <v>181</v>
      </c>
      <c r="C232" s="95">
        <v>873</v>
      </c>
      <c r="D232" s="94">
        <v>0.53806362224529525</v>
      </c>
      <c r="E232" s="95">
        <v>2148.88</v>
      </c>
      <c r="F232" s="94">
        <v>0.57876275160344415</v>
      </c>
      <c r="G232" s="95">
        <f t="shared" si="17"/>
        <v>1275.8800000000001</v>
      </c>
      <c r="H232" s="110">
        <f t="shared" si="18"/>
        <v>4.06991293581489E-2</v>
      </c>
      <c r="P232" s="107">
        <f t="shared" si="15"/>
        <v>52933.362224529526</v>
      </c>
      <c r="Q232" s="108">
        <f t="shared" si="16"/>
        <v>55727.395160344415</v>
      </c>
      <c r="S232" s="109">
        <f t="shared" si="19"/>
        <v>0</v>
      </c>
      <c r="T232" s="109">
        <f t="shared" si="20"/>
        <v>1</v>
      </c>
    </row>
    <row r="233" spans="2:20" ht="15" customHeight="1" x14ac:dyDescent="0.25">
      <c r="B233" s="94">
        <v>182</v>
      </c>
      <c r="C233" s="95">
        <v>925.38</v>
      </c>
      <c r="D233" s="94">
        <v>0.46687144827112831</v>
      </c>
      <c r="E233" s="95">
        <v>2162.2800000000002</v>
      </c>
      <c r="F233" s="94">
        <v>0.56576664795876674</v>
      </c>
      <c r="G233" s="95">
        <f t="shared" si="17"/>
        <v>1236.9000000000001</v>
      </c>
      <c r="H233" s="110">
        <f t="shared" si="18"/>
        <v>9.8895199687638435E-2</v>
      </c>
      <c r="P233" s="107">
        <f t="shared" si="15"/>
        <v>45761.764827112835</v>
      </c>
      <c r="Q233" s="108">
        <f t="shared" si="16"/>
        <v>54414.384795876678</v>
      </c>
      <c r="S233" s="109">
        <f t="shared" si="19"/>
        <v>0</v>
      </c>
      <c r="T233" s="109">
        <f t="shared" si="20"/>
        <v>1</v>
      </c>
    </row>
    <row r="234" spans="2:20" ht="15" customHeight="1" x14ac:dyDescent="0.25">
      <c r="B234" s="94">
        <v>183</v>
      </c>
      <c r="C234" s="95">
        <v>829.86</v>
      </c>
      <c r="D234" s="94">
        <v>0.51958756570751785</v>
      </c>
      <c r="E234" s="95">
        <v>2186.7800000000002</v>
      </c>
      <c r="F234" s="94">
        <v>0.60050521731773832</v>
      </c>
      <c r="G234" s="95">
        <f t="shared" si="17"/>
        <v>1356.92</v>
      </c>
      <c r="H234" s="110">
        <f t="shared" si="18"/>
        <v>8.0917651610220465E-2</v>
      </c>
      <c r="P234" s="107">
        <f t="shared" si="15"/>
        <v>51128.896570751785</v>
      </c>
      <c r="Q234" s="108">
        <f t="shared" si="16"/>
        <v>57863.741731773836</v>
      </c>
      <c r="S234" s="109">
        <f t="shared" si="19"/>
        <v>0</v>
      </c>
      <c r="T234" s="109">
        <f t="shared" si="20"/>
        <v>1</v>
      </c>
    </row>
    <row r="235" spans="2:20" ht="15" customHeight="1" x14ac:dyDescent="0.25">
      <c r="B235" s="94">
        <v>184</v>
      </c>
      <c r="C235" s="95">
        <v>788.92</v>
      </c>
      <c r="D235" s="94">
        <v>0.52221875723782252</v>
      </c>
      <c r="E235" s="95">
        <v>1956.62</v>
      </c>
      <c r="F235" s="94">
        <v>0.56761103796459544</v>
      </c>
      <c r="G235" s="95">
        <f t="shared" si="17"/>
        <v>1167.6999999999998</v>
      </c>
      <c r="H235" s="110">
        <f t="shared" si="18"/>
        <v>4.5392280726772927E-2</v>
      </c>
      <c r="P235" s="107">
        <f t="shared" si="15"/>
        <v>51432.955723782252</v>
      </c>
      <c r="Q235" s="108">
        <f t="shared" si="16"/>
        <v>54804.483796459543</v>
      </c>
      <c r="S235" s="109">
        <f t="shared" si="19"/>
        <v>0</v>
      </c>
      <c r="T235" s="109">
        <f t="shared" si="20"/>
        <v>1</v>
      </c>
    </row>
    <row r="236" spans="2:20" ht="15" customHeight="1" x14ac:dyDescent="0.25">
      <c r="B236" s="94">
        <v>185</v>
      </c>
      <c r="C236" s="95">
        <v>830.74</v>
      </c>
      <c r="D236" s="94">
        <v>0.47959454373420191</v>
      </c>
      <c r="E236" s="95">
        <v>2182.1799999999998</v>
      </c>
      <c r="F236" s="94">
        <v>0.56500335826990222</v>
      </c>
      <c r="G236" s="95">
        <f t="shared" si="17"/>
        <v>1351.4399999999998</v>
      </c>
      <c r="H236" s="110">
        <f t="shared" si="18"/>
        <v>8.5408814535700317E-2</v>
      </c>
      <c r="P236" s="107">
        <f t="shared" si="15"/>
        <v>47128.714373420189</v>
      </c>
      <c r="Q236" s="108">
        <f t="shared" si="16"/>
        <v>54318.155826990223</v>
      </c>
      <c r="S236" s="109">
        <f t="shared" si="19"/>
        <v>0</v>
      </c>
      <c r="T236" s="109">
        <f t="shared" si="20"/>
        <v>1</v>
      </c>
    </row>
    <row r="237" spans="2:20" ht="15" customHeight="1" x14ac:dyDescent="0.25">
      <c r="B237" s="94">
        <v>186</v>
      </c>
      <c r="C237" s="95">
        <v>841.4</v>
      </c>
      <c r="D237" s="94">
        <v>0.52412365145611961</v>
      </c>
      <c r="E237" s="95">
        <v>2058.0300000000002</v>
      </c>
      <c r="F237" s="94">
        <v>0.58207371454782497</v>
      </c>
      <c r="G237" s="95">
        <f t="shared" si="17"/>
        <v>1216.6300000000001</v>
      </c>
      <c r="H237" s="110">
        <f t="shared" si="18"/>
        <v>5.7950063091705362E-2</v>
      </c>
      <c r="P237" s="107">
        <f t="shared" si="15"/>
        <v>51570.965145611961</v>
      </c>
      <c r="Q237" s="108">
        <f t="shared" si="16"/>
        <v>56149.341454782501</v>
      </c>
      <c r="S237" s="109">
        <f t="shared" si="19"/>
        <v>0</v>
      </c>
      <c r="T237" s="109">
        <f t="shared" si="20"/>
        <v>1</v>
      </c>
    </row>
    <row r="238" spans="2:20" ht="15" customHeight="1" x14ac:dyDescent="0.25">
      <c r="B238" s="94">
        <v>187</v>
      </c>
      <c r="C238" s="95">
        <v>837.12</v>
      </c>
      <c r="D238" s="94">
        <v>0.52366129498275282</v>
      </c>
      <c r="E238" s="95">
        <v>2175.7600000000002</v>
      </c>
      <c r="F238" s="94">
        <v>0.57483499272260397</v>
      </c>
      <c r="G238" s="95">
        <f t="shared" si="17"/>
        <v>1338.6400000000003</v>
      </c>
      <c r="H238" s="110">
        <f t="shared" si="18"/>
        <v>5.1173697739851143E-2</v>
      </c>
      <c r="P238" s="107">
        <f t="shared" si="15"/>
        <v>51529.009498275278</v>
      </c>
      <c r="Q238" s="108">
        <f t="shared" si="16"/>
        <v>55307.739272260398</v>
      </c>
      <c r="S238" s="109">
        <f t="shared" si="19"/>
        <v>0</v>
      </c>
      <c r="T238" s="109">
        <f t="shared" si="20"/>
        <v>1</v>
      </c>
    </row>
    <row r="239" spans="2:20" ht="15" customHeight="1" x14ac:dyDescent="0.25">
      <c r="B239" s="94">
        <v>188</v>
      </c>
      <c r="C239" s="95">
        <v>829.36</v>
      </c>
      <c r="D239" s="94">
        <v>0.50365147854785841</v>
      </c>
      <c r="E239" s="95">
        <v>2111.12</v>
      </c>
      <c r="F239" s="94">
        <v>0.55525281476106159</v>
      </c>
      <c r="G239" s="95">
        <f t="shared" si="17"/>
        <v>1281.7599999999998</v>
      </c>
      <c r="H239" s="110">
        <f t="shared" si="18"/>
        <v>5.1601336213203175E-2</v>
      </c>
      <c r="P239" s="107">
        <f t="shared" si="15"/>
        <v>49535.787854785842</v>
      </c>
      <c r="Q239" s="108">
        <f t="shared" si="16"/>
        <v>53414.161476106157</v>
      </c>
      <c r="S239" s="109">
        <f t="shared" si="19"/>
        <v>0</v>
      </c>
      <c r="T239" s="109">
        <f t="shared" si="20"/>
        <v>1</v>
      </c>
    </row>
    <row r="240" spans="2:20" ht="15" customHeight="1" x14ac:dyDescent="0.25">
      <c r="B240" s="94">
        <v>189</v>
      </c>
      <c r="C240" s="95">
        <v>868.4</v>
      </c>
      <c r="D240" s="94">
        <v>0.53094695406220704</v>
      </c>
      <c r="E240" s="95">
        <v>2186.13</v>
      </c>
      <c r="F240" s="94">
        <v>0.59846386797519091</v>
      </c>
      <c r="G240" s="95">
        <f t="shared" si="17"/>
        <v>1317.73</v>
      </c>
      <c r="H240" s="110">
        <f t="shared" si="18"/>
        <v>6.7516913912983867E-2</v>
      </c>
      <c r="P240" s="107">
        <f t="shared" si="15"/>
        <v>52226.295406220706</v>
      </c>
      <c r="Q240" s="108">
        <f t="shared" si="16"/>
        <v>57660.25679751909</v>
      </c>
      <c r="S240" s="109">
        <f t="shared" si="19"/>
        <v>0</v>
      </c>
      <c r="T240" s="109">
        <f t="shared" si="20"/>
        <v>1</v>
      </c>
    </row>
    <row r="241" spans="2:20" ht="15" customHeight="1" x14ac:dyDescent="0.25">
      <c r="B241" s="94">
        <v>190</v>
      </c>
      <c r="C241" s="95">
        <v>882.64</v>
      </c>
      <c r="D241" s="94">
        <v>0.50076618309044474</v>
      </c>
      <c r="E241" s="95">
        <v>2188.42</v>
      </c>
      <c r="F241" s="94">
        <v>0.57874448130193945</v>
      </c>
      <c r="G241" s="95">
        <f t="shared" si="17"/>
        <v>1305.7800000000002</v>
      </c>
      <c r="H241" s="110">
        <f t="shared" si="18"/>
        <v>7.7978298211494712E-2</v>
      </c>
      <c r="P241" s="107">
        <f t="shared" si="15"/>
        <v>49193.978309044476</v>
      </c>
      <c r="Q241" s="108">
        <f t="shared" si="16"/>
        <v>55686.028130193947</v>
      </c>
      <c r="S241" s="109">
        <f t="shared" si="19"/>
        <v>0</v>
      </c>
      <c r="T241" s="109">
        <f t="shared" si="20"/>
        <v>1</v>
      </c>
    </row>
    <row r="242" spans="2:20" ht="15" customHeight="1" x14ac:dyDescent="0.25">
      <c r="B242" s="94">
        <v>191</v>
      </c>
      <c r="C242" s="95">
        <v>855.64</v>
      </c>
      <c r="D242" s="94">
        <v>0.52543605231957224</v>
      </c>
      <c r="E242" s="95">
        <v>2162.19</v>
      </c>
      <c r="F242" s="94">
        <v>0.56986908676591819</v>
      </c>
      <c r="G242" s="95">
        <f t="shared" si="17"/>
        <v>1306.5500000000002</v>
      </c>
      <c r="H242" s="110">
        <f t="shared" si="18"/>
        <v>4.4433034446345943E-2</v>
      </c>
      <c r="P242" s="107">
        <f t="shared" si="15"/>
        <v>51687.965231957227</v>
      </c>
      <c r="Q242" s="108">
        <f t="shared" si="16"/>
        <v>54824.718676591816</v>
      </c>
      <c r="S242" s="109">
        <f t="shared" si="19"/>
        <v>0</v>
      </c>
      <c r="T242" s="109">
        <f t="shared" si="20"/>
        <v>1</v>
      </c>
    </row>
    <row r="243" spans="2:20" ht="15" customHeight="1" x14ac:dyDescent="0.25">
      <c r="B243" s="94">
        <v>192</v>
      </c>
      <c r="C243" s="95">
        <v>863.66</v>
      </c>
      <c r="D243" s="94">
        <v>0.47430222591307902</v>
      </c>
      <c r="E243" s="95">
        <v>2048.15</v>
      </c>
      <c r="F243" s="94">
        <v>0.55945504544421054</v>
      </c>
      <c r="G243" s="95">
        <f t="shared" si="17"/>
        <v>1184.4900000000002</v>
      </c>
      <c r="H243" s="110">
        <f t="shared" si="18"/>
        <v>8.5152819531131518E-2</v>
      </c>
      <c r="P243" s="107">
        <f t="shared" si="15"/>
        <v>46566.562591307898</v>
      </c>
      <c r="Q243" s="108">
        <f t="shared" si="16"/>
        <v>53897.354544421054</v>
      </c>
      <c r="S243" s="109">
        <f t="shared" si="19"/>
        <v>0</v>
      </c>
      <c r="T243" s="109">
        <f t="shared" si="20"/>
        <v>1</v>
      </c>
    </row>
    <row r="244" spans="2:20" ht="15" customHeight="1" x14ac:dyDescent="0.25">
      <c r="B244" s="94">
        <v>193</v>
      </c>
      <c r="C244" s="95">
        <v>794.47</v>
      </c>
      <c r="D244" s="94">
        <v>0.51115854937654337</v>
      </c>
      <c r="E244" s="95">
        <v>2127.9</v>
      </c>
      <c r="F244" s="94">
        <v>0.59086046995379593</v>
      </c>
      <c r="G244" s="95">
        <f t="shared" si="17"/>
        <v>1333.43</v>
      </c>
      <c r="H244" s="110">
        <f t="shared" si="18"/>
        <v>7.9701920577252561E-2</v>
      </c>
      <c r="P244" s="107">
        <f t="shared" ref="P244:P307" si="21">IF(C244="","",D244*PSA_WTP-C244)</f>
        <v>50321.384937654337</v>
      </c>
      <c r="Q244" s="108">
        <f t="shared" ref="Q244:Q307" si="22">IF(C244="","",F244*PSA_WTP-E244)</f>
        <v>56958.146995379589</v>
      </c>
      <c r="S244" s="109">
        <f t="shared" si="19"/>
        <v>0</v>
      </c>
      <c r="T244" s="109">
        <f t="shared" si="20"/>
        <v>1</v>
      </c>
    </row>
    <row r="245" spans="2:20" ht="15" customHeight="1" x14ac:dyDescent="0.25">
      <c r="B245" s="94">
        <v>194</v>
      </c>
      <c r="C245" s="95">
        <v>825.33</v>
      </c>
      <c r="D245" s="94">
        <v>0.53693238889931705</v>
      </c>
      <c r="E245" s="95">
        <v>2135.06</v>
      </c>
      <c r="F245" s="94">
        <v>0.59818329991945385</v>
      </c>
      <c r="G245" s="95">
        <f t="shared" ref="G245:G308" si="23">E245-C245</f>
        <v>1309.73</v>
      </c>
      <c r="H245" s="110">
        <f t="shared" ref="H245:H308" si="24">F245-D245</f>
        <v>6.12509110201368E-2</v>
      </c>
      <c r="P245" s="107">
        <f t="shared" si="21"/>
        <v>52867.908889931707</v>
      </c>
      <c r="Q245" s="108">
        <f t="shared" si="22"/>
        <v>57683.269991945388</v>
      </c>
      <c r="S245" s="109">
        <f t="shared" ref="S245:S308" si="25">IF(Q245="","",IF(Q245=MAX(P245,Q245),0,1))</f>
        <v>0</v>
      </c>
      <c r="T245" s="109">
        <f t="shared" ref="T245:T308" si="26">IF(Q245="","",IF(Q245=MAX(P245,Q245),1,0))</f>
        <v>1</v>
      </c>
    </row>
    <row r="246" spans="2:20" ht="15" customHeight="1" x14ac:dyDescent="0.25">
      <c r="B246" s="94">
        <v>195</v>
      </c>
      <c r="C246" s="95">
        <v>933.92</v>
      </c>
      <c r="D246" s="94">
        <v>0.5074317078265852</v>
      </c>
      <c r="E246" s="95">
        <v>2243.06</v>
      </c>
      <c r="F246" s="94">
        <v>0.56981457639985489</v>
      </c>
      <c r="G246" s="95">
        <f t="shared" si="23"/>
        <v>1309.1399999999999</v>
      </c>
      <c r="H246" s="110">
        <f t="shared" si="24"/>
        <v>6.238286857326969E-2</v>
      </c>
      <c r="P246" s="107">
        <f t="shared" si="21"/>
        <v>49809.250782658521</v>
      </c>
      <c r="Q246" s="108">
        <f t="shared" si="22"/>
        <v>54738.397639985495</v>
      </c>
      <c r="S246" s="109">
        <f t="shared" si="25"/>
        <v>0</v>
      </c>
      <c r="T246" s="109">
        <f t="shared" si="26"/>
        <v>1</v>
      </c>
    </row>
    <row r="247" spans="2:20" ht="15" customHeight="1" x14ac:dyDescent="0.25">
      <c r="B247" s="94">
        <v>196</v>
      </c>
      <c r="C247" s="95">
        <v>827.5</v>
      </c>
      <c r="D247" s="94">
        <v>0.49519664848637451</v>
      </c>
      <c r="E247" s="95">
        <v>2029.02</v>
      </c>
      <c r="F247" s="94">
        <v>0.55270255754327402</v>
      </c>
      <c r="G247" s="95">
        <f t="shared" si="23"/>
        <v>1201.52</v>
      </c>
      <c r="H247" s="110">
        <f t="shared" si="24"/>
        <v>5.7505909056899507E-2</v>
      </c>
      <c r="P247" s="107">
        <f t="shared" si="21"/>
        <v>48692.164848637454</v>
      </c>
      <c r="Q247" s="108">
        <f t="shared" si="22"/>
        <v>53241.235754327405</v>
      </c>
      <c r="S247" s="109">
        <f t="shared" si="25"/>
        <v>0</v>
      </c>
      <c r="T247" s="109">
        <f t="shared" si="26"/>
        <v>1</v>
      </c>
    </row>
    <row r="248" spans="2:20" ht="15" customHeight="1" x14ac:dyDescent="0.25">
      <c r="B248" s="94">
        <v>197</v>
      </c>
      <c r="C248" s="95">
        <v>884.57</v>
      </c>
      <c r="D248" s="94">
        <v>0.49422657788035385</v>
      </c>
      <c r="E248" s="95">
        <v>2040.99</v>
      </c>
      <c r="F248" s="94">
        <v>0.56762353987536962</v>
      </c>
      <c r="G248" s="95">
        <f t="shared" si="23"/>
        <v>1156.42</v>
      </c>
      <c r="H248" s="110">
        <f t="shared" si="24"/>
        <v>7.3396961995015775E-2</v>
      </c>
      <c r="P248" s="107">
        <f t="shared" si="21"/>
        <v>48538.087788035387</v>
      </c>
      <c r="Q248" s="108">
        <f t="shared" si="22"/>
        <v>54721.363987536963</v>
      </c>
      <c r="S248" s="109">
        <f t="shared" si="25"/>
        <v>0</v>
      </c>
      <c r="T248" s="109">
        <f t="shared" si="26"/>
        <v>1</v>
      </c>
    </row>
    <row r="249" spans="2:20" ht="15" customHeight="1" x14ac:dyDescent="0.25">
      <c r="B249" s="94">
        <v>198</v>
      </c>
      <c r="C249" s="95">
        <v>882.87</v>
      </c>
      <c r="D249" s="94">
        <v>0.49116788195010419</v>
      </c>
      <c r="E249" s="95">
        <v>2151.29</v>
      </c>
      <c r="F249" s="94">
        <v>0.59573322359302472</v>
      </c>
      <c r="G249" s="95">
        <f t="shared" si="23"/>
        <v>1268.42</v>
      </c>
      <c r="H249" s="110">
        <f t="shared" si="24"/>
        <v>0.10456534164292053</v>
      </c>
      <c r="P249" s="107">
        <f t="shared" si="21"/>
        <v>48233.918195010418</v>
      </c>
      <c r="Q249" s="108">
        <f t="shared" si="22"/>
        <v>57422.032359302473</v>
      </c>
      <c r="S249" s="109">
        <f t="shared" si="25"/>
        <v>0</v>
      </c>
      <c r="T249" s="109">
        <f t="shared" si="26"/>
        <v>1</v>
      </c>
    </row>
    <row r="250" spans="2:20" ht="15" customHeight="1" x14ac:dyDescent="0.25">
      <c r="B250" s="94">
        <v>199</v>
      </c>
      <c r="C250" s="95">
        <v>838.04</v>
      </c>
      <c r="D250" s="94">
        <v>0.50837771354974515</v>
      </c>
      <c r="E250" s="95">
        <v>2122.1999999999998</v>
      </c>
      <c r="F250" s="94">
        <v>0.57420172908265399</v>
      </c>
      <c r="G250" s="95">
        <f t="shared" si="23"/>
        <v>1284.1599999999999</v>
      </c>
      <c r="H250" s="110">
        <f t="shared" si="24"/>
        <v>6.5824015532908842E-2</v>
      </c>
      <c r="P250" s="107">
        <f t="shared" si="21"/>
        <v>49999.731354974516</v>
      </c>
      <c r="Q250" s="108">
        <f t="shared" si="22"/>
        <v>55297.972908265401</v>
      </c>
      <c r="S250" s="109">
        <f t="shared" si="25"/>
        <v>0</v>
      </c>
      <c r="T250" s="109">
        <f t="shared" si="26"/>
        <v>1</v>
      </c>
    </row>
    <row r="251" spans="2:20" ht="15" customHeight="1" x14ac:dyDescent="0.25">
      <c r="B251" s="94">
        <v>200</v>
      </c>
      <c r="C251" s="95">
        <v>832.74</v>
      </c>
      <c r="D251" s="94">
        <v>0.49732594120769585</v>
      </c>
      <c r="E251" s="95">
        <v>2252.16</v>
      </c>
      <c r="F251" s="94">
        <v>0.5850226680469095</v>
      </c>
      <c r="G251" s="95">
        <f t="shared" si="23"/>
        <v>1419.4199999999998</v>
      </c>
      <c r="H251" s="110">
        <f t="shared" si="24"/>
        <v>8.7696726839213646E-2</v>
      </c>
      <c r="P251" s="107">
        <f t="shared" si="21"/>
        <v>48899.854120769589</v>
      </c>
      <c r="Q251" s="108">
        <f t="shared" si="22"/>
        <v>56250.10680469095</v>
      </c>
      <c r="S251" s="109">
        <f t="shared" si="25"/>
        <v>0</v>
      </c>
      <c r="T251" s="109">
        <f t="shared" si="26"/>
        <v>1</v>
      </c>
    </row>
    <row r="252" spans="2:20" ht="15" customHeight="1" x14ac:dyDescent="0.25">
      <c r="B252" s="94">
        <v>201</v>
      </c>
      <c r="C252" s="95">
        <v>875.88</v>
      </c>
      <c r="D252" s="94">
        <v>0.49067184606314945</v>
      </c>
      <c r="E252" s="95">
        <v>2093.15</v>
      </c>
      <c r="F252" s="94">
        <v>0.55594331949410847</v>
      </c>
      <c r="G252" s="95">
        <f t="shared" si="23"/>
        <v>1217.27</v>
      </c>
      <c r="H252" s="110">
        <f t="shared" si="24"/>
        <v>6.5271473430959015E-2</v>
      </c>
      <c r="P252" s="107">
        <f t="shared" si="21"/>
        <v>48191.304606314945</v>
      </c>
      <c r="Q252" s="108">
        <f t="shared" si="22"/>
        <v>53501.181949410842</v>
      </c>
      <c r="S252" s="109">
        <f t="shared" si="25"/>
        <v>0</v>
      </c>
      <c r="T252" s="109">
        <f t="shared" si="26"/>
        <v>1</v>
      </c>
    </row>
    <row r="253" spans="2:20" ht="15" customHeight="1" x14ac:dyDescent="0.25">
      <c r="B253" s="94">
        <v>202</v>
      </c>
      <c r="C253" s="95">
        <v>875.9</v>
      </c>
      <c r="D253" s="94">
        <v>0.50639985977666513</v>
      </c>
      <c r="E253" s="95">
        <v>2169.19</v>
      </c>
      <c r="F253" s="94">
        <v>0.60250609558273094</v>
      </c>
      <c r="G253" s="95">
        <f t="shared" si="23"/>
        <v>1293.29</v>
      </c>
      <c r="H253" s="110">
        <f t="shared" si="24"/>
        <v>9.610623580606581E-2</v>
      </c>
      <c r="P253" s="107">
        <f t="shared" si="21"/>
        <v>49764.085977666509</v>
      </c>
      <c r="Q253" s="108">
        <f t="shared" si="22"/>
        <v>58081.41955827309</v>
      </c>
      <c r="S253" s="109">
        <f t="shared" si="25"/>
        <v>0</v>
      </c>
      <c r="T253" s="109">
        <f t="shared" si="26"/>
        <v>1</v>
      </c>
    </row>
    <row r="254" spans="2:20" ht="15" customHeight="1" x14ac:dyDescent="0.25">
      <c r="B254" s="94">
        <v>203</v>
      </c>
      <c r="C254" s="95">
        <v>844.85</v>
      </c>
      <c r="D254" s="94">
        <v>0.51641730342603409</v>
      </c>
      <c r="E254" s="95">
        <v>2083.37</v>
      </c>
      <c r="F254" s="94">
        <v>0.57765433726996684</v>
      </c>
      <c r="G254" s="95">
        <f t="shared" si="23"/>
        <v>1238.52</v>
      </c>
      <c r="H254" s="110">
        <f t="shared" si="24"/>
        <v>6.1237033843932753E-2</v>
      </c>
      <c r="P254" s="107">
        <f t="shared" si="21"/>
        <v>50796.880342603414</v>
      </c>
      <c r="Q254" s="108">
        <f t="shared" si="22"/>
        <v>55682.063726996683</v>
      </c>
      <c r="S254" s="109">
        <f t="shared" si="25"/>
        <v>0</v>
      </c>
      <c r="T254" s="109">
        <f t="shared" si="26"/>
        <v>1</v>
      </c>
    </row>
    <row r="255" spans="2:20" ht="15" customHeight="1" x14ac:dyDescent="0.25">
      <c r="B255" s="94">
        <v>204</v>
      </c>
      <c r="C255" s="95">
        <v>831.24</v>
      </c>
      <c r="D255" s="94">
        <v>0.4641014580486002</v>
      </c>
      <c r="E255" s="95">
        <v>2197.69</v>
      </c>
      <c r="F255" s="94">
        <v>0.54638500333259554</v>
      </c>
      <c r="G255" s="95">
        <f t="shared" si="23"/>
        <v>1366.45</v>
      </c>
      <c r="H255" s="110">
        <f t="shared" si="24"/>
        <v>8.2283545283995341E-2</v>
      </c>
      <c r="P255" s="107">
        <f t="shared" si="21"/>
        <v>45578.90580486002</v>
      </c>
      <c r="Q255" s="108">
        <f t="shared" si="22"/>
        <v>52440.810333259549</v>
      </c>
      <c r="S255" s="109">
        <f t="shared" si="25"/>
        <v>0</v>
      </c>
      <c r="T255" s="109">
        <f t="shared" si="26"/>
        <v>1</v>
      </c>
    </row>
    <row r="256" spans="2:20" ht="15" customHeight="1" x14ac:dyDescent="0.25">
      <c r="B256" s="94">
        <v>205</v>
      </c>
      <c r="C256" s="95">
        <v>924.35</v>
      </c>
      <c r="D256" s="94">
        <v>0.5014038918183783</v>
      </c>
      <c r="E256" s="95">
        <v>2140.6</v>
      </c>
      <c r="F256" s="94">
        <v>0.56452212641039345</v>
      </c>
      <c r="G256" s="95">
        <f t="shared" si="23"/>
        <v>1216.25</v>
      </c>
      <c r="H256" s="110">
        <f t="shared" si="24"/>
        <v>6.3118234592015154E-2</v>
      </c>
      <c r="P256" s="107">
        <f t="shared" si="21"/>
        <v>49216.039181837834</v>
      </c>
      <c r="Q256" s="108">
        <f t="shared" si="22"/>
        <v>54311.612641039348</v>
      </c>
      <c r="S256" s="109">
        <f t="shared" si="25"/>
        <v>0</v>
      </c>
      <c r="T256" s="109">
        <f t="shared" si="26"/>
        <v>1</v>
      </c>
    </row>
    <row r="257" spans="2:20" ht="15" customHeight="1" x14ac:dyDescent="0.25">
      <c r="B257" s="94">
        <v>206</v>
      </c>
      <c r="C257" s="95">
        <v>798.88</v>
      </c>
      <c r="D257" s="94">
        <v>0.51629973150392861</v>
      </c>
      <c r="E257" s="95">
        <v>2061.88</v>
      </c>
      <c r="F257" s="94">
        <v>0.56479093622658338</v>
      </c>
      <c r="G257" s="95">
        <f t="shared" si="23"/>
        <v>1263</v>
      </c>
      <c r="H257" s="110">
        <f t="shared" si="24"/>
        <v>4.8491204722654779E-2</v>
      </c>
      <c r="P257" s="107">
        <f t="shared" si="21"/>
        <v>50831.093150392866</v>
      </c>
      <c r="Q257" s="108">
        <f t="shared" si="22"/>
        <v>54417.213622658339</v>
      </c>
      <c r="S257" s="109">
        <f t="shared" si="25"/>
        <v>0</v>
      </c>
      <c r="T257" s="109">
        <f t="shared" si="26"/>
        <v>1</v>
      </c>
    </row>
    <row r="258" spans="2:20" ht="15" customHeight="1" x14ac:dyDescent="0.25">
      <c r="B258" s="94">
        <v>207</v>
      </c>
      <c r="C258" s="95">
        <v>919.83</v>
      </c>
      <c r="D258" s="94">
        <v>0.48264064743909002</v>
      </c>
      <c r="E258" s="95">
        <v>2151.08</v>
      </c>
      <c r="F258" s="94">
        <v>0.55999701063019514</v>
      </c>
      <c r="G258" s="95">
        <f t="shared" si="23"/>
        <v>1231.25</v>
      </c>
      <c r="H258" s="110">
        <f t="shared" si="24"/>
        <v>7.7356363191105115E-2</v>
      </c>
      <c r="P258" s="107">
        <f t="shared" si="21"/>
        <v>47344.234743909001</v>
      </c>
      <c r="Q258" s="108">
        <f t="shared" si="22"/>
        <v>53848.621063019513</v>
      </c>
      <c r="S258" s="109">
        <f t="shared" si="25"/>
        <v>0</v>
      </c>
      <c r="T258" s="109">
        <f t="shared" si="26"/>
        <v>1</v>
      </c>
    </row>
    <row r="259" spans="2:20" ht="15" customHeight="1" x14ac:dyDescent="0.25">
      <c r="B259" s="94">
        <v>208</v>
      </c>
      <c r="C259" s="95">
        <v>868.18</v>
      </c>
      <c r="D259" s="94">
        <v>0.50007966776154888</v>
      </c>
      <c r="E259" s="95">
        <v>2151.11</v>
      </c>
      <c r="F259" s="94">
        <v>0.56260741285692206</v>
      </c>
      <c r="G259" s="95">
        <f t="shared" si="23"/>
        <v>1282.9300000000003</v>
      </c>
      <c r="H259" s="110">
        <f t="shared" si="24"/>
        <v>6.2527745095373177E-2</v>
      </c>
      <c r="P259" s="107">
        <f t="shared" si="21"/>
        <v>49139.786776154891</v>
      </c>
      <c r="Q259" s="108">
        <f t="shared" si="22"/>
        <v>54109.631285692209</v>
      </c>
      <c r="S259" s="109">
        <f t="shared" si="25"/>
        <v>0</v>
      </c>
      <c r="T259" s="109">
        <f t="shared" si="26"/>
        <v>1</v>
      </c>
    </row>
    <row r="260" spans="2:20" ht="15" customHeight="1" x14ac:dyDescent="0.25">
      <c r="B260" s="94">
        <v>209</v>
      </c>
      <c r="C260" s="95">
        <v>812.6</v>
      </c>
      <c r="D260" s="94">
        <v>0.51077605363576795</v>
      </c>
      <c r="E260" s="95">
        <v>2098.31</v>
      </c>
      <c r="F260" s="94">
        <v>0.55478991854447879</v>
      </c>
      <c r="G260" s="95">
        <f t="shared" si="23"/>
        <v>1285.71</v>
      </c>
      <c r="H260" s="110">
        <f t="shared" si="24"/>
        <v>4.4013864908710842E-2</v>
      </c>
      <c r="P260" s="107">
        <f t="shared" si="21"/>
        <v>50265.005363576798</v>
      </c>
      <c r="Q260" s="108">
        <f t="shared" si="22"/>
        <v>53380.681854447881</v>
      </c>
      <c r="S260" s="109">
        <f t="shared" si="25"/>
        <v>0</v>
      </c>
      <c r="T260" s="109">
        <f t="shared" si="26"/>
        <v>1</v>
      </c>
    </row>
    <row r="261" spans="2:20" ht="15" customHeight="1" x14ac:dyDescent="0.25">
      <c r="B261" s="94">
        <v>210</v>
      </c>
      <c r="C261" s="95">
        <v>832.72</v>
      </c>
      <c r="D261" s="94">
        <v>0.53410900249193816</v>
      </c>
      <c r="E261" s="95">
        <v>2152.14</v>
      </c>
      <c r="F261" s="94">
        <v>0.59287954407073395</v>
      </c>
      <c r="G261" s="95">
        <f t="shared" si="23"/>
        <v>1319.4199999999998</v>
      </c>
      <c r="H261" s="110">
        <f t="shared" si="24"/>
        <v>5.8770541578795799E-2</v>
      </c>
      <c r="P261" s="107">
        <f t="shared" si="21"/>
        <v>52578.180249193814</v>
      </c>
      <c r="Q261" s="108">
        <f t="shared" si="22"/>
        <v>57135.814407073398</v>
      </c>
      <c r="S261" s="109">
        <f t="shared" si="25"/>
        <v>0</v>
      </c>
      <c r="T261" s="109">
        <f t="shared" si="26"/>
        <v>1</v>
      </c>
    </row>
    <row r="262" spans="2:20" ht="15" customHeight="1" x14ac:dyDescent="0.25">
      <c r="B262" s="94">
        <v>211</v>
      </c>
      <c r="C262" s="95">
        <v>798.64</v>
      </c>
      <c r="D262" s="94">
        <v>0.54018229042229438</v>
      </c>
      <c r="E262" s="95">
        <v>2095.96</v>
      </c>
      <c r="F262" s="94">
        <v>0.60466240231036317</v>
      </c>
      <c r="G262" s="95">
        <f t="shared" si="23"/>
        <v>1297.3200000000002</v>
      </c>
      <c r="H262" s="110">
        <f t="shared" si="24"/>
        <v>6.4480111888068792E-2</v>
      </c>
      <c r="P262" s="107">
        <f t="shared" si="21"/>
        <v>53219.58904222944</v>
      </c>
      <c r="Q262" s="108">
        <f t="shared" si="22"/>
        <v>58370.280231036319</v>
      </c>
      <c r="S262" s="109">
        <f t="shared" si="25"/>
        <v>0</v>
      </c>
      <c r="T262" s="109">
        <f t="shared" si="26"/>
        <v>1</v>
      </c>
    </row>
    <row r="263" spans="2:20" ht="15" customHeight="1" x14ac:dyDescent="0.25">
      <c r="B263" s="94">
        <v>212</v>
      </c>
      <c r="C263" s="95">
        <v>881.05</v>
      </c>
      <c r="D263" s="94">
        <v>0.52446657815069719</v>
      </c>
      <c r="E263" s="95">
        <v>2085.23</v>
      </c>
      <c r="F263" s="94">
        <v>0.58593272885698044</v>
      </c>
      <c r="G263" s="95">
        <f t="shared" si="23"/>
        <v>1204.18</v>
      </c>
      <c r="H263" s="110">
        <f t="shared" si="24"/>
        <v>6.1466150706283251E-2</v>
      </c>
      <c r="P263" s="107">
        <f t="shared" si="21"/>
        <v>51565.607815069714</v>
      </c>
      <c r="Q263" s="108">
        <f t="shared" si="22"/>
        <v>56508.042885698043</v>
      </c>
      <c r="S263" s="109">
        <f t="shared" si="25"/>
        <v>0</v>
      </c>
      <c r="T263" s="109">
        <f t="shared" si="26"/>
        <v>1</v>
      </c>
    </row>
    <row r="264" spans="2:20" ht="15" customHeight="1" x14ac:dyDescent="0.25">
      <c r="B264" s="94">
        <v>213</v>
      </c>
      <c r="C264" s="95">
        <v>954.81</v>
      </c>
      <c r="D264" s="94">
        <v>0.5179853582605497</v>
      </c>
      <c r="E264" s="95">
        <v>2066.9499999999998</v>
      </c>
      <c r="F264" s="94">
        <v>0.61297990449480289</v>
      </c>
      <c r="G264" s="95">
        <f t="shared" si="23"/>
        <v>1112.1399999999999</v>
      </c>
      <c r="H264" s="110">
        <f t="shared" si="24"/>
        <v>9.4994546234253185E-2</v>
      </c>
      <c r="P264" s="107">
        <f t="shared" si="21"/>
        <v>50843.725826054972</v>
      </c>
      <c r="Q264" s="108">
        <f t="shared" si="22"/>
        <v>59231.040449480293</v>
      </c>
      <c r="S264" s="109">
        <f t="shared" si="25"/>
        <v>0</v>
      </c>
      <c r="T264" s="109">
        <f t="shared" si="26"/>
        <v>1</v>
      </c>
    </row>
    <row r="265" spans="2:20" ht="15" customHeight="1" x14ac:dyDescent="0.25">
      <c r="B265" s="94">
        <v>214</v>
      </c>
      <c r="C265" s="95">
        <v>795.41</v>
      </c>
      <c r="D265" s="94">
        <v>0.50251662219273985</v>
      </c>
      <c r="E265" s="95">
        <v>2106.25</v>
      </c>
      <c r="F265" s="94">
        <v>0.57628142685043038</v>
      </c>
      <c r="G265" s="95">
        <f t="shared" si="23"/>
        <v>1310.8400000000001</v>
      </c>
      <c r="H265" s="110">
        <f t="shared" si="24"/>
        <v>7.376480465769053E-2</v>
      </c>
      <c r="P265" s="107">
        <f t="shared" si="21"/>
        <v>49456.252219273978</v>
      </c>
      <c r="Q265" s="108">
        <f t="shared" si="22"/>
        <v>55521.892685043036</v>
      </c>
      <c r="S265" s="109">
        <f t="shared" si="25"/>
        <v>0</v>
      </c>
      <c r="T265" s="109">
        <f t="shared" si="26"/>
        <v>1</v>
      </c>
    </row>
    <row r="266" spans="2:20" ht="15" customHeight="1" x14ac:dyDescent="0.25">
      <c r="B266" s="94">
        <v>215</v>
      </c>
      <c r="C266" s="95">
        <v>841.37</v>
      </c>
      <c r="D266" s="94">
        <v>0.50068882632388911</v>
      </c>
      <c r="E266" s="95">
        <v>2262.34</v>
      </c>
      <c r="F266" s="94">
        <v>0.58646351773212302</v>
      </c>
      <c r="G266" s="95">
        <f t="shared" si="23"/>
        <v>1420.9700000000003</v>
      </c>
      <c r="H266" s="110">
        <f t="shared" si="24"/>
        <v>8.5774691408233905E-2</v>
      </c>
      <c r="P266" s="107">
        <f t="shared" si="21"/>
        <v>49227.512632388905</v>
      </c>
      <c r="Q266" s="108">
        <f t="shared" si="22"/>
        <v>56384.011773212304</v>
      </c>
      <c r="S266" s="109">
        <f t="shared" si="25"/>
        <v>0</v>
      </c>
      <c r="T266" s="109">
        <f t="shared" si="26"/>
        <v>1</v>
      </c>
    </row>
    <row r="267" spans="2:20" ht="15" customHeight="1" x14ac:dyDescent="0.25">
      <c r="B267" s="94">
        <v>216</v>
      </c>
      <c r="C267" s="95">
        <v>889.98</v>
      </c>
      <c r="D267" s="94">
        <v>0.51702428182001159</v>
      </c>
      <c r="E267" s="95">
        <v>2227.81</v>
      </c>
      <c r="F267" s="94">
        <v>0.6048948024563211</v>
      </c>
      <c r="G267" s="95">
        <f t="shared" si="23"/>
        <v>1337.83</v>
      </c>
      <c r="H267" s="110">
        <f t="shared" si="24"/>
        <v>8.7870520636309513E-2</v>
      </c>
      <c r="P267" s="107">
        <f t="shared" si="21"/>
        <v>50812.448182001157</v>
      </c>
      <c r="Q267" s="108">
        <f t="shared" si="22"/>
        <v>58261.670245632115</v>
      </c>
      <c r="S267" s="109">
        <f t="shared" si="25"/>
        <v>0</v>
      </c>
      <c r="T267" s="109">
        <f t="shared" si="26"/>
        <v>1</v>
      </c>
    </row>
    <row r="268" spans="2:20" ht="15" customHeight="1" x14ac:dyDescent="0.25">
      <c r="B268" s="94">
        <v>217</v>
      </c>
      <c r="C268" s="95">
        <v>771.48</v>
      </c>
      <c r="D268" s="94">
        <v>0.50655975783657492</v>
      </c>
      <c r="E268" s="95">
        <v>2061.6999999999998</v>
      </c>
      <c r="F268" s="94">
        <v>0.59568452118036097</v>
      </c>
      <c r="G268" s="95">
        <f t="shared" si="23"/>
        <v>1290.2199999999998</v>
      </c>
      <c r="H268" s="110">
        <f t="shared" si="24"/>
        <v>8.9124763343786051E-2</v>
      </c>
      <c r="P268" s="107">
        <f t="shared" si="21"/>
        <v>49884.49578365749</v>
      </c>
      <c r="Q268" s="108">
        <f t="shared" si="22"/>
        <v>57506.7521180361</v>
      </c>
      <c r="S268" s="109">
        <f t="shared" si="25"/>
        <v>0</v>
      </c>
      <c r="T268" s="109">
        <f t="shared" si="26"/>
        <v>1</v>
      </c>
    </row>
    <row r="269" spans="2:20" ht="15" customHeight="1" x14ac:dyDescent="0.25">
      <c r="B269" s="94">
        <v>218</v>
      </c>
      <c r="C269" s="95">
        <v>782.89</v>
      </c>
      <c r="D269" s="94">
        <v>0.49382233708672801</v>
      </c>
      <c r="E269" s="95">
        <v>2030.97</v>
      </c>
      <c r="F269" s="94">
        <v>0.55956791586541921</v>
      </c>
      <c r="G269" s="95">
        <f t="shared" si="23"/>
        <v>1248.08</v>
      </c>
      <c r="H269" s="110">
        <f t="shared" si="24"/>
        <v>6.5745578778691194E-2</v>
      </c>
      <c r="P269" s="107">
        <f t="shared" si="21"/>
        <v>48599.343708672801</v>
      </c>
      <c r="Q269" s="108">
        <f t="shared" si="22"/>
        <v>53925.821586541919</v>
      </c>
      <c r="S269" s="109">
        <f t="shared" si="25"/>
        <v>0</v>
      </c>
      <c r="T269" s="109">
        <f t="shared" si="26"/>
        <v>1</v>
      </c>
    </row>
    <row r="270" spans="2:20" ht="15" customHeight="1" x14ac:dyDescent="0.25">
      <c r="B270" s="94">
        <v>219</v>
      </c>
      <c r="C270" s="95">
        <v>799.32</v>
      </c>
      <c r="D270" s="94">
        <v>0.48369832869576573</v>
      </c>
      <c r="E270" s="95">
        <v>2108.21</v>
      </c>
      <c r="F270" s="94">
        <v>0.54263724747157682</v>
      </c>
      <c r="G270" s="95">
        <f t="shared" si="23"/>
        <v>1308.8899999999999</v>
      </c>
      <c r="H270" s="110">
        <f t="shared" si="24"/>
        <v>5.8938918775811089E-2</v>
      </c>
      <c r="P270" s="107">
        <f t="shared" si="21"/>
        <v>47570.512869576574</v>
      </c>
      <c r="Q270" s="108">
        <f t="shared" si="22"/>
        <v>52155.514747157686</v>
      </c>
      <c r="S270" s="109">
        <f t="shared" si="25"/>
        <v>0</v>
      </c>
      <c r="T270" s="109">
        <f t="shared" si="26"/>
        <v>1</v>
      </c>
    </row>
    <row r="271" spans="2:20" ht="15" customHeight="1" x14ac:dyDescent="0.25">
      <c r="B271" s="94">
        <v>220</v>
      </c>
      <c r="C271" s="95">
        <v>777.14</v>
      </c>
      <c r="D271" s="94">
        <v>0.50404633411411626</v>
      </c>
      <c r="E271" s="95">
        <v>2121.5500000000002</v>
      </c>
      <c r="F271" s="94">
        <v>0.55103025859539778</v>
      </c>
      <c r="G271" s="95">
        <f t="shared" si="23"/>
        <v>1344.4100000000003</v>
      </c>
      <c r="H271" s="110">
        <f t="shared" si="24"/>
        <v>4.6983924481281525E-2</v>
      </c>
      <c r="P271" s="107">
        <f t="shared" si="21"/>
        <v>49627.493411411626</v>
      </c>
      <c r="Q271" s="108">
        <f t="shared" si="22"/>
        <v>52981.475859539773</v>
      </c>
      <c r="S271" s="109">
        <f t="shared" si="25"/>
        <v>0</v>
      </c>
      <c r="T271" s="109">
        <f t="shared" si="26"/>
        <v>1</v>
      </c>
    </row>
    <row r="272" spans="2:20" ht="15" customHeight="1" x14ac:dyDescent="0.25">
      <c r="B272" s="94">
        <v>221</v>
      </c>
      <c r="C272" s="95">
        <v>814.89</v>
      </c>
      <c r="D272" s="94">
        <v>0.51367887188068617</v>
      </c>
      <c r="E272" s="95">
        <v>2088.9299999999998</v>
      </c>
      <c r="F272" s="94">
        <v>0.59074605570336536</v>
      </c>
      <c r="G272" s="95">
        <f t="shared" si="23"/>
        <v>1274.04</v>
      </c>
      <c r="H272" s="110">
        <f t="shared" si="24"/>
        <v>7.7067183822679186E-2</v>
      </c>
      <c r="P272" s="107">
        <f t="shared" si="21"/>
        <v>50552.997188068621</v>
      </c>
      <c r="Q272" s="108">
        <f t="shared" si="22"/>
        <v>56985.675570336534</v>
      </c>
      <c r="S272" s="109">
        <f t="shared" si="25"/>
        <v>0</v>
      </c>
      <c r="T272" s="109">
        <f t="shared" si="26"/>
        <v>1</v>
      </c>
    </row>
    <row r="273" spans="2:20" ht="15" customHeight="1" x14ac:dyDescent="0.25">
      <c r="B273" s="94">
        <v>222</v>
      </c>
      <c r="C273" s="95">
        <v>855.64</v>
      </c>
      <c r="D273" s="94">
        <v>0.53174173491272159</v>
      </c>
      <c r="E273" s="95">
        <v>2253.5100000000002</v>
      </c>
      <c r="F273" s="94">
        <v>0.60111339812259923</v>
      </c>
      <c r="G273" s="95">
        <f t="shared" si="23"/>
        <v>1397.8700000000003</v>
      </c>
      <c r="H273" s="110">
        <f t="shared" si="24"/>
        <v>6.9371663209877643E-2</v>
      </c>
      <c r="P273" s="107">
        <f t="shared" si="21"/>
        <v>52318.533491272159</v>
      </c>
      <c r="Q273" s="108">
        <f t="shared" si="22"/>
        <v>57857.829812259923</v>
      </c>
      <c r="S273" s="109">
        <f t="shared" si="25"/>
        <v>0</v>
      </c>
      <c r="T273" s="109">
        <f t="shared" si="26"/>
        <v>1</v>
      </c>
    </row>
    <row r="274" spans="2:20" ht="15" customHeight="1" x14ac:dyDescent="0.25">
      <c r="B274" s="94">
        <v>223</v>
      </c>
      <c r="C274" s="95">
        <v>736.53</v>
      </c>
      <c r="D274" s="94">
        <v>0.52065173778129903</v>
      </c>
      <c r="E274" s="95">
        <v>2125.58</v>
      </c>
      <c r="F274" s="94">
        <v>0.5710228793329073</v>
      </c>
      <c r="G274" s="95">
        <f t="shared" si="23"/>
        <v>1389.05</v>
      </c>
      <c r="H274" s="110">
        <f t="shared" si="24"/>
        <v>5.0371141551608267E-2</v>
      </c>
      <c r="P274" s="107">
        <f t="shared" si="21"/>
        <v>51328.643778129903</v>
      </c>
      <c r="Q274" s="108">
        <f t="shared" si="22"/>
        <v>54976.707933290731</v>
      </c>
      <c r="S274" s="109">
        <f t="shared" si="25"/>
        <v>0</v>
      </c>
      <c r="T274" s="109">
        <f t="shared" si="26"/>
        <v>1</v>
      </c>
    </row>
    <row r="275" spans="2:20" ht="15" customHeight="1" x14ac:dyDescent="0.25">
      <c r="B275" s="94">
        <v>224</v>
      </c>
      <c r="C275" s="95">
        <v>843.72</v>
      </c>
      <c r="D275" s="94">
        <v>0.50992681045848309</v>
      </c>
      <c r="E275" s="95">
        <v>2032.94</v>
      </c>
      <c r="F275" s="94">
        <v>0.55385264372153797</v>
      </c>
      <c r="G275" s="95">
        <f t="shared" si="23"/>
        <v>1189.22</v>
      </c>
      <c r="H275" s="110">
        <f t="shared" si="24"/>
        <v>4.3925833263054881E-2</v>
      </c>
      <c r="P275" s="107">
        <f t="shared" si="21"/>
        <v>50148.961045848308</v>
      </c>
      <c r="Q275" s="108">
        <f t="shared" si="22"/>
        <v>53352.324372153795</v>
      </c>
      <c r="S275" s="109">
        <f t="shared" si="25"/>
        <v>0</v>
      </c>
      <c r="T275" s="109">
        <f t="shared" si="26"/>
        <v>1</v>
      </c>
    </row>
    <row r="276" spans="2:20" ht="15" customHeight="1" x14ac:dyDescent="0.25">
      <c r="B276" s="94">
        <v>225</v>
      </c>
      <c r="C276" s="95">
        <v>852.2</v>
      </c>
      <c r="D276" s="94">
        <v>0.51925328199788989</v>
      </c>
      <c r="E276" s="95">
        <v>2146.19</v>
      </c>
      <c r="F276" s="94">
        <v>0.58976731494647394</v>
      </c>
      <c r="G276" s="95">
        <f t="shared" si="23"/>
        <v>1293.99</v>
      </c>
      <c r="H276" s="110">
        <f t="shared" si="24"/>
        <v>7.0514032948584049E-2</v>
      </c>
      <c r="P276" s="107">
        <f t="shared" si="21"/>
        <v>51073.128199788989</v>
      </c>
      <c r="Q276" s="108">
        <f t="shared" si="22"/>
        <v>56830.54149464739</v>
      </c>
      <c r="S276" s="109">
        <f t="shared" si="25"/>
        <v>0</v>
      </c>
      <c r="T276" s="109">
        <f t="shared" si="26"/>
        <v>1</v>
      </c>
    </row>
    <row r="277" spans="2:20" ht="15" customHeight="1" x14ac:dyDescent="0.25">
      <c r="B277" s="94">
        <v>226</v>
      </c>
      <c r="C277" s="95">
        <v>854.54</v>
      </c>
      <c r="D277" s="94">
        <v>0.50009190236411138</v>
      </c>
      <c r="E277" s="95">
        <v>2116.0300000000002</v>
      </c>
      <c r="F277" s="94">
        <v>0.56278216254130486</v>
      </c>
      <c r="G277" s="95">
        <f t="shared" si="23"/>
        <v>1261.4900000000002</v>
      </c>
      <c r="H277" s="110">
        <f t="shared" si="24"/>
        <v>6.269026017719348E-2</v>
      </c>
      <c r="P277" s="107">
        <f t="shared" si="21"/>
        <v>49154.650236411137</v>
      </c>
      <c r="Q277" s="108">
        <f t="shared" si="22"/>
        <v>54162.186254130487</v>
      </c>
      <c r="S277" s="109">
        <f t="shared" si="25"/>
        <v>0</v>
      </c>
      <c r="T277" s="109">
        <f t="shared" si="26"/>
        <v>1</v>
      </c>
    </row>
    <row r="278" spans="2:20" ht="15" customHeight="1" x14ac:dyDescent="0.25">
      <c r="B278" s="94">
        <v>227</v>
      </c>
      <c r="C278" s="95">
        <v>774.88</v>
      </c>
      <c r="D278" s="94">
        <v>0.50244586462149965</v>
      </c>
      <c r="E278" s="95">
        <v>2009.05</v>
      </c>
      <c r="F278" s="94">
        <v>0.54913572662801036</v>
      </c>
      <c r="G278" s="95">
        <f t="shared" si="23"/>
        <v>1234.17</v>
      </c>
      <c r="H278" s="110">
        <f t="shared" si="24"/>
        <v>4.6689862006510707E-2</v>
      </c>
      <c r="P278" s="107">
        <f t="shared" si="21"/>
        <v>49469.706462149967</v>
      </c>
      <c r="Q278" s="108">
        <f t="shared" si="22"/>
        <v>52904.522662801035</v>
      </c>
      <c r="S278" s="109">
        <f t="shared" si="25"/>
        <v>0</v>
      </c>
      <c r="T278" s="109">
        <f t="shared" si="26"/>
        <v>1</v>
      </c>
    </row>
    <row r="279" spans="2:20" ht="15" customHeight="1" x14ac:dyDescent="0.25">
      <c r="B279" s="94">
        <v>228</v>
      </c>
      <c r="C279" s="95">
        <v>839.04</v>
      </c>
      <c r="D279" s="94">
        <v>0.46265150147976192</v>
      </c>
      <c r="E279" s="95">
        <v>2120.96</v>
      </c>
      <c r="F279" s="94">
        <v>0.54359694701083894</v>
      </c>
      <c r="G279" s="95">
        <f t="shared" si="23"/>
        <v>1281.92</v>
      </c>
      <c r="H279" s="110">
        <f t="shared" si="24"/>
        <v>8.094544553107702E-2</v>
      </c>
      <c r="P279" s="107">
        <f t="shared" si="21"/>
        <v>45426.110147976193</v>
      </c>
      <c r="Q279" s="108">
        <f t="shared" si="22"/>
        <v>52238.734701083893</v>
      </c>
      <c r="S279" s="109">
        <f t="shared" si="25"/>
        <v>0</v>
      </c>
      <c r="T279" s="109">
        <f t="shared" si="26"/>
        <v>1</v>
      </c>
    </row>
    <row r="280" spans="2:20" ht="15" customHeight="1" x14ac:dyDescent="0.25">
      <c r="B280" s="94">
        <v>229</v>
      </c>
      <c r="C280" s="95">
        <v>920.56</v>
      </c>
      <c r="D280" s="94">
        <v>0.50966995974112927</v>
      </c>
      <c r="E280" s="95">
        <v>2144.66</v>
      </c>
      <c r="F280" s="94">
        <v>0.57781067161370325</v>
      </c>
      <c r="G280" s="95">
        <f t="shared" si="23"/>
        <v>1224.0999999999999</v>
      </c>
      <c r="H280" s="110">
        <f t="shared" si="24"/>
        <v>6.8140711872573978E-2</v>
      </c>
      <c r="P280" s="107">
        <f t="shared" si="21"/>
        <v>50046.43597411293</v>
      </c>
      <c r="Q280" s="108">
        <f t="shared" si="22"/>
        <v>55636.407161370327</v>
      </c>
      <c r="S280" s="109">
        <f t="shared" si="25"/>
        <v>0</v>
      </c>
      <c r="T280" s="109">
        <f t="shared" si="26"/>
        <v>1</v>
      </c>
    </row>
    <row r="281" spans="2:20" ht="15" customHeight="1" x14ac:dyDescent="0.25">
      <c r="B281" s="94">
        <v>230</v>
      </c>
      <c r="C281" s="95">
        <v>960.92</v>
      </c>
      <c r="D281" s="94">
        <v>0.4717693255983364</v>
      </c>
      <c r="E281" s="95">
        <v>2271.77</v>
      </c>
      <c r="F281" s="94">
        <v>0.56564190570574435</v>
      </c>
      <c r="G281" s="95">
        <f t="shared" si="23"/>
        <v>1310.85</v>
      </c>
      <c r="H281" s="110">
        <f t="shared" si="24"/>
        <v>9.3872580107407955E-2</v>
      </c>
      <c r="P281" s="107">
        <f t="shared" si="21"/>
        <v>46216.012559833638</v>
      </c>
      <c r="Q281" s="108">
        <f t="shared" si="22"/>
        <v>54292.420570574439</v>
      </c>
      <c r="S281" s="109">
        <f t="shared" si="25"/>
        <v>0</v>
      </c>
      <c r="T281" s="109">
        <f t="shared" si="26"/>
        <v>1</v>
      </c>
    </row>
    <row r="282" spans="2:20" ht="15" customHeight="1" x14ac:dyDescent="0.25">
      <c r="B282" s="94">
        <v>231</v>
      </c>
      <c r="C282" s="95">
        <v>840.14</v>
      </c>
      <c r="D282" s="94">
        <v>0.47862752975370337</v>
      </c>
      <c r="E282" s="95">
        <v>2127.86</v>
      </c>
      <c r="F282" s="94">
        <v>0.56591960453529722</v>
      </c>
      <c r="G282" s="95">
        <f t="shared" si="23"/>
        <v>1287.7200000000003</v>
      </c>
      <c r="H282" s="110">
        <f t="shared" si="24"/>
        <v>8.7292074781593842E-2</v>
      </c>
      <c r="P282" s="107">
        <f t="shared" si="21"/>
        <v>47022.612975370335</v>
      </c>
      <c r="Q282" s="108">
        <f t="shared" si="22"/>
        <v>54464.100453529718</v>
      </c>
      <c r="S282" s="109">
        <f t="shared" si="25"/>
        <v>0</v>
      </c>
      <c r="T282" s="109">
        <f t="shared" si="26"/>
        <v>1</v>
      </c>
    </row>
    <row r="283" spans="2:20" ht="15" customHeight="1" x14ac:dyDescent="0.25">
      <c r="B283" s="94">
        <v>232</v>
      </c>
      <c r="C283" s="95">
        <v>785.72</v>
      </c>
      <c r="D283" s="94">
        <v>0.48295287041125989</v>
      </c>
      <c r="E283" s="95">
        <v>2112.5500000000002</v>
      </c>
      <c r="F283" s="94">
        <v>0.53694887555838622</v>
      </c>
      <c r="G283" s="95">
        <f t="shared" si="23"/>
        <v>1326.8300000000002</v>
      </c>
      <c r="H283" s="110">
        <f t="shared" si="24"/>
        <v>5.3996005147126325E-2</v>
      </c>
      <c r="P283" s="107">
        <f t="shared" si="21"/>
        <v>47509.567041125985</v>
      </c>
      <c r="Q283" s="108">
        <f t="shared" si="22"/>
        <v>51582.337555838618</v>
      </c>
      <c r="S283" s="109">
        <f t="shared" si="25"/>
        <v>0</v>
      </c>
      <c r="T283" s="109">
        <f t="shared" si="26"/>
        <v>1</v>
      </c>
    </row>
    <row r="284" spans="2:20" ht="15" customHeight="1" x14ac:dyDescent="0.25">
      <c r="B284" s="94">
        <v>233</v>
      </c>
      <c r="C284" s="95">
        <v>790.62</v>
      </c>
      <c r="D284" s="94">
        <v>0.50203870715511167</v>
      </c>
      <c r="E284" s="95">
        <v>2048.5300000000002</v>
      </c>
      <c r="F284" s="94">
        <v>0.54811679632434906</v>
      </c>
      <c r="G284" s="95">
        <f t="shared" si="23"/>
        <v>1257.9100000000003</v>
      </c>
      <c r="H284" s="110">
        <f t="shared" si="24"/>
        <v>4.6078089169237391E-2</v>
      </c>
      <c r="P284" s="107">
        <f t="shared" si="21"/>
        <v>49413.250715511167</v>
      </c>
      <c r="Q284" s="108">
        <f t="shared" si="22"/>
        <v>52763.149632434906</v>
      </c>
      <c r="S284" s="109">
        <f t="shared" si="25"/>
        <v>0</v>
      </c>
      <c r="T284" s="109">
        <f t="shared" si="26"/>
        <v>1</v>
      </c>
    </row>
    <row r="285" spans="2:20" ht="15" customHeight="1" x14ac:dyDescent="0.25">
      <c r="B285" s="94">
        <v>234</v>
      </c>
      <c r="C285" s="95">
        <v>805.23</v>
      </c>
      <c r="D285" s="94">
        <v>0.50133941823698869</v>
      </c>
      <c r="E285" s="95">
        <v>2123.4499999999998</v>
      </c>
      <c r="F285" s="94">
        <v>0.56856091791731922</v>
      </c>
      <c r="G285" s="95">
        <f t="shared" si="23"/>
        <v>1318.2199999999998</v>
      </c>
      <c r="H285" s="110">
        <f t="shared" si="24"/>
        <v>6.7221499680330532E-2</v>
      </c>
      <c r="P285" s="107">
        <f t="shared" si="21"/>
        <v>49328.711823698868</v>
      </c>
      <c r="Q285" s="108">
        <f t="shared" si="22"/>
        <v>54732.641791731927</v>
      </c>
      <c r="S285" s="109">
        <f t="shared" si="25"/>
        <v>0</v>
      </c>
      <c r="T285" s="109">
        <f t="shared" si="26"/>
        <v>1</v>
      </c>
    </row>
    <row r="286" spans="2:20" ht="15" customHeight="1" x14ac:dyDescent="0.25">
      <c r="B286" s="94">
        <v>235</v>
      </c>
      <c r="C286" s="95">
        <v>865.04</v>
      </c>
      <c r="D286" s="94">
        <v>0.46837124946485242</v>
      </c>
      <c r="E286" s="95">
        <v>2263.39</v>
      </c>
      <c r="F286" s="94">
        <v>0.54499910122187678</v>
      </c>
      <c r="G286" s="95">
        <f t="shared" si="23"/>
        <v>1398.35</v>
      </c>
      <c r="H286" s="110">
        <f t="shared" si="24"/>
        <v>7.6627851757024357E-2</v>
      </c>
      <c r="P286" s="107">
        <f t="shared" si="21"/>
        <v>45972.084946485244</v>
      </c>
      <c r="Q286" s="108">
        <f t="shared" si="22"/>
        <v>52236.520122187678</v>
      </c>
      <c r="S286" s="109">
        <f t="shared" si="25"/>
        <v>0</v>
      </c>
      <c r="T286" s="109">
        <f t="shared" si="26"/>
        <v>1</v>
      </c>
    </row>
    <row r="287" spans="2:20" ht="15" customHeight="1" x14ac:dyDescent="0.25">
      <c r="B287" s="94">
        <v>236</v>
      </c>
      <c r="C287" s="95">
        <v>896.96</v>
      </c>
      <c r="D287" s="94">
        <v>0.51121812632002639</v>
      </c>
      <c r="E287" s="95">
        <v>2168.85</v>
      </c>
      <c r="F287" s="94">
        <v>0.58256637402228773</v>
      </c>
      <c r="G287" s="95">
        <f t="shared" si="23"/>
        <v>1271.8899999999999</v>
      </c>
      <c r="H287" s="110">
        <f t="shared" si="24"/>
        <v>7.1348247702261336E-2</v>
      </c>
      <c r="P287" s="107">
        <f t="shared" si="21"/>
        <v>50224.852632002643</v>
      </c>
      <c r="Q287" s="108">
        <f t="shared" si="22"/>
        <v>56087.787402228772</v>
      </c>
      <c r="S287" s="109">
        <f t="shared" si="25"/>
        <v>0</v>
      </c>
      <c r="T287" s="109">
        <f t="shared" si="26"/>
        <v>1</v>
      </c>
    </row>
    <row r="288" spans="2:20" ht="15" customHeight="1" x14ac:dyDescent="0.25">
      <c r="B288" s="94">
        <v>237</v>
      </c>
      <c r="C288" s="95">
        <v>806.09</v>
      </c>
      <c r="D288" s="94">
        <v>0.5195350210273012</v>
      </c>
      <c r="E288" s="95">
        <v>2136.4899999999998</v>
      </c>
      <c r="F288" s="94">
        <v>0.59620562986354941</v>
      </c>
      <c r="G288" s="95">
        <f t="shared" si="23"/>
        <v>1330.3999999999996</v>
      </c>
      <c r="H288" s="110">
        <f t="shared" si="24"/>
        <v>7.6670608836248211E-2</v>
      </c>
      <c r="P288" s="107">
        <f t="shared" si="21"/>
        <v>51147.412102730123</v>
      </c>
      <c r="Q288" s="108">
        <f t="shared" si="22"/>
        <v>57484.072986354942</v>
      </c>
      <c r="S288" s="109">
        <f t="shared" si="25"/>
        <v>0</v>
      </c>
      <c r="T288" s="109">
        <f t="shared" si="26"/>
        <v>1</v>
      </c>
    </row>
    <row r="289" spans="2:20" ht="15" customHeight="1" x14ac:dyDescent="0.25">
      <c r="B289" s="94">
        <v>238</v>
      </c>
      <c r="C289" s="95">
        <v>880.29</v>
      </c>
      <c r="D289" s="94">
        <v>0.48004364126642773</v>
      </c>
      <c r="E289" s="95">
        <v>2141.56</v>
      </c>
      <c r="F289" s="94">
        <v>0.53684731538638975</v>
      </c>
      <c r="G289" s="95">
        <f t="shared" si="23"/>
        <v>1261.27</v>
      </c>
      <c r="H289" s="110">
        <f t="shared" si="24"/>
        <v>5.6803674119962011E-2</v>
      </c>
      <c r="P289" s="107">
        <f t="shared" si="21"/>
        <v>47124.074126642772</v>
      </c>
      <c r="Q289" s="108">
        <f t="shared" si="22"/>
        <v>51543.171538638977</v>
      </c>
      <c r="S289" s="109">
        <f t="shared" si="25"/>
        <v>0</v>
      </c>
      <c r="T289" s="109">
        <f t="shared" si="26"/>
        <v>1</v>
      </c>
    </row>
    <row r="290" spans="2:20" ht="15" customHeight="1" x14ac:dyDescent="0.25">
      <c r="B290" s="94">
        <v>239</v>
      </c>
      <c r="C290" s="95">
        <v>839.17</v>
      </c>
      <c r="D290" s="94">
        <v>0.48553321153552925</v>
      </c>
      <c r="E290" s="95">
        <v>2095.0100000000002</v>
      </c>
      <c r="F290" s="94">
        <v>0.57488123797505752</v>
      </c>
      <c r="G290" s="95">
        <f t="shared" si="23"/>
        <v>1255.8400000000001</v>
      </c>
      <c r="H290" s="110">
        <f t="shared" si="24"/>
        <v>8.9348026439528272E-2</v>
      </c>
      <c r="P290" s="107">
        <f t="shared" si="21"/>
        <v>47714.151153552928</v>
      </c>
      <c r="Q290" s="108">
        <f t="shared" si="22"/>
        <v>55393.11379750575</v>
      </c>
      <c r="S290" s="109">
        <f t="shared" si="25"/>
        <v>0</v>
      </c>
      <c r="T290" s="109">
        <f t="shared" si="26"/>
        <v>1</v>
      </c>
    </row>
    <row r="291" spans="2:20" ht="15" customHeight="1" x14ac:dyDescent="0.25">
      <c r="B291" s="94">
        <v>240</v>
      </c>
      <c r="C291" s="95">
        <v>863.32</v>
      </c>
      <c r="D291" s="94">
        <v>0.5603820375601043</v>
      </c>
      <c r="E291" s="95">
        <v>2175.4299999999998</v>
      </c>
      <c r="F291" s="94">
        <v>0.60024931134059856</v>
      </c>
      <c r="G291" s="95">
        <f t="shared" si="23"/>
        <v>1312.1099999999997</v>
      </c>
      <c r="H291" s="110">
        <f t="shared" si="24"/>
        <v>3.9867273780494261E-2</v>
      </c>
      <c r="P291" s="107">
        <f t="shared" si="21"/>
        <v>55174.883756010429</v>
      </c>
      <c r="Q291" s="108">
        <f t="shared" si="22"/>
        <v>57849.501134059858</v>
      </c>
      <c r="S291" s="109">
        <f t="shared" si="25"/>
        <v>0</v>
      </c>
      <c r="T291" s="109">
        <f t="shared" si="26"/>
        <v>1</v>
      </c>
    </row>
    <row r="292" spans="2:20" ht="15" customHeight="1" x14ac:dyDescent="0.25">
      <c r="B292" s="94">
        <v>241</v>
      </c>
      <c r="C292" s="95">
        <v>805.89</v>
      </c>
      <c r="D292" s="94">
        <v>0.51845206764282847</v>
      </c>
      <c r="E292" s="95">
        <v>2113.2399999999998</v>
      </c>
      <c r="F292" s="94">
        <v>0.58237506736301126</v>
      </c>
      <c r="G292" s="95">
        <f t="shared" si="23"/>
        <v>1307.3499999999999</v>
      </c>
      <c r="H292" s="110">
        <f t="shared" si="24"/>
        <v>6.3922999720182783E-2</v>
      </c>
      <c r="P292" s="107">
        <f t="shared" si="21"/>
        <v>51039.316764282848</v>
      </c>
      <c r="Q292" s="108">
        <f t="shared" si="22"/>
        <v>56124.266736301128</v>
      </c>
      <c r="S292" s="109">
        <f t="shared" si="25"/>
        <v>0</v>
      </c>
      <c r="T292" s="109">
        <f t="shared" si="26"/>
        <v>1</v>
      </c>
    </row>
    <row r="293" spans="2:20" ht="15" customHeight="1" x14ac:dyDescent="0.25">
      <c r="B293" s="94">
        <v>242</v>
      </c>
      <c r="C293" s="95">
        <v>867.48</v>
      </c>
      <c r="D293" s="94">
        <v>0.50340883182605511</v>
      </c>
      <c r="E293" s="95">
        <v>2219.54</v>
      </c>
      <c r="F293" s="94">
        <v>0.59354646997762295</v>
      </c>
      <c r="G293" s="95">
        <f t="shared" si="23"/>
        <v>1352.06</v>
      </c>
      <c r="H293" s="110">
        <f t="shared" si="24"/>
        <v>9.0137638151567834E-2</v>
      </c>
      <c r="P293" s="107">
        <f t="shared" si="21"/>
        <v>49473.403182605507</v>
      </c>
      <c r="Q293" s="108">
        <f t="shared" si="22"/>
        <v>57135.106997762297</v>
      </c>
      <c r="S293" s="109">
        <f t="shared" si="25"/>
        <v>0</v>
      </c>
      <c r="T293" s="109">
        <f t="shared" si="26"/>
        <v>1</v>
      </c>
    </row>
    <row r="294" spans="2:20" ht="15" customHeight="1" x14ac:dyDescent="0.25">
      <c r="B294" s="94">
        <v>243</v>
      </c>
      <c r="C294" s="95">
        <v>835.31</v>
      </c>
      <c r="D294" s="94">
        <v>0.49240027881125431</v>
      </c>
      <c r="E294" s="95">
        <v>2078.8200000000002</v>
      </c>
      <c r="F294" s="94">
        <v>0.59323474547955846</v>
      </c>
      <c r="G294" s="95">
        <f t="shared" si="23"/>
        <v>1243.5100000000002</v>
      </c>
      <c r="H294" s="110">
        <f t="shared" si="24"/>
        <v>0.10083446666830415</v>
      </c>
      <c r="P294" s="107">
        <f t="shared" si="21"/>
        <v>48404.717881125434</v>
      </c>
      <c r="Q294" s="108">
        <f t="shared" si="22"/>
        <v>57244.654547955848</v>
      </c>
      <c r="S294" s="109">
        <f t="shared" si="25"/>
        <v>0</v>
      </c>
      <c r="T294" s="109">
        <f t="shared" si="26"/>
        <v>1</v>
      </c>
    </row>
    <row r="295" spans="2:20" ht="15" customHeight="1" x14ac:dyDescent="0.25">
      <c r="B295" s="94">
        <v>244</v>
      </c>
      <c r="C295" s="95">
        <v>809.91</v>
      </c>
      <c r="D295" s="94">
        <v>0.51200917882727282</v>
      </c>
      <c r="E295" s="95">
        <v>2117.38</v>
      </c>
      <c r="F295" s="94">
        <v>0.5662272883725733</v>
      </c>
      <c r="G295" s="95">
        <f t="shared" si="23"/>
        <v>1307.4700000000003</v>
      </c>
      <c r="H295" s="110">
        <f t="shared" si="24"/>
        <v>5.4218109545300486E-2</v>
      </c>
      <c r="P295" s="107">
        <f t="shared" si="21"/>
        <v>50391.007882727281</v>
      </c>
      <c r="Q295" s="108">
        <f t="shared" si="22"/>
        <v>54505.348837257334</v>
      </c>
      <c r="S295" s="109">
        <f t="shared" si="25"/>
        <v>0</v>
      </c>
      <c r="T295" s="109">
        <f t="shared" si="26"/>
        <v>1</v>
      </c>
    </row>
    <row r="296" spans="2:20" ht="15" customHeight="1" x14ac:dyDescent="0.25">
      <c r="B296" s="94">
        <v>245</v>
      </c>
      <c r="C296" s="95">
        <v>949.16</v>
      </c>
      <c r="D296" s="94">
        <v>0.46776279713677676</v>
      </c>
      <c r="E296" s="95">
        <v>2189.4299999999998</v>
      </c>
      <c r="F296" s="94">
        <v>0.54449815182258121</v>
      </c>
      <c r="G296" s="95">
        <f t="shared" si="23"/>
        <v>1240.27</v>
      </c>
      <c r="H296" s="110">
        <f t="shared" si="24"/>
        <v>7.6735354685804447E-2</v>
      </c>
      <c r="P296" s="107">
        <f t="shared" si="21"/>
        <v>45827.119713677675</v>
      </c>
      <c r="Q296" s="108">
        <f t="shared" si="22"/>
        <v>52260.38518225812</v>
      </c>
      <c r="S296" s="109">
        <f t="shared" si="25"/>
        <v>0</v>
      </c>
      <c r="T296" s="109">
        <f t="shared" si="26"/>
        <v>1</v>
      </c>
    </row>
    <row r="297" spans="2:20" ht="15" customHeight="1" x14ac:dyDescent="0.25">
      <c r="B297" s="94">
        <v>246</v>
      </c>
      <c r="C297" s="95">
        <v>849.37</v>
      </c>
      <c r="D297" s="94">
        <v>0.49072390856919362</v>
      </c>
      <c r="E297" s="95">
        <v>2196.89</v>
      </c>
      <c r="F297" s="94">
        <v>0.57623461696579492</v>
      </c>
      <c r="G297" s="95">
        <f t="shared" si="23"/>
        <v>1347.52</v>
      </c>
      <c r="H297" s="110">
        <f t="shared" si="24"/>
        <v>8.5510708396601298E-2</v>
      </c>
      <c r="P297" s="107">
        <f t="shared" si="21"/>
        <v>48223.020856919356</v>
      </c>
      <c r="Q297" s="108">
        <f t="shared" si="22"/>
        <v>55426.571696579493</v>
      </c>
      <c r="S297" s="109">
        <f t="shared" si="25"/>
        <v>0</v>
      </c>
      <c r="T297" s="109">
        <f t="shared" si="26"/>
        <v>1</v>
      </c>
    </row>
    <row r="298" spans="2:20" ht="15" customHeight="1" x14ac:dyDescent="0.25">
      <c r="B298" s="94">
        <v>247</v>
      </c>
      <c r="C298" s="95">
        <v>820.18</v>
      </c>
      <c r="D298" s="94">
        <v>0.49248951144382469</v>
      </c>
      <c r="E298" s="95">
        <v>2072</v>
      </c>
      <c r="F298" s="94">
        <v>0.54764780093369247</v>
      </c>
      <c r="G298" s="95">
        <f t="shared" si="23"/>
        <v>1251.8200000000002</v>
      </c>
      <c r="H298" s="110">
        <f t="shared" si="24"/>
        <v>5.5158289489867784E-2</v>
      </c>
      <c r="P298" s="107">
        <f t="shared" si="21"/>
        <v>48428.771144382466</v>
      </c>
      <c r="Q298" s="108">
        <f t="shared" si="22"/>
        <v>52692.780093369249</v>
      </c>
      <c r="S298" s="109">
        <f t="shared" si="25"/>
        <v>0</v>
      </c>
      <c r="T298" s="109">
        <f t="shared" si="26"/>
        <v>1</v>
      </c>
    </row>
    <row r="299" spans="2:20" ht="15" customHeight="1" x14ac:dyDescent="0.25">
      <c r="B299" s="94">
        <v>248</v>
      </c>
      <c r="C299" s="95">
        <v>871.32</v>
      </c>
      <c r="D299" s="94">
        <v>0.53617120954618291</v>
      </c>
      <c r="E299" s="95">
        <v>2152.9899999999998</v>
      </c>
      <c r="F299" s="94">
        <v>0.60636908582221294</v>
      </c>
      <c r="G299" s="95">
        <f t="shared" si="23"/>
        <v>1281.6699999999996</v>
      </c>
      <c r="H299" s="110">
        <f t="shared" si="24"/>
        <v>7.0197876276030025E-2</v>
      </c>
      <c r="P299" s="107">
        <f t="shared" si="21"/>
        <v>52745.800954618295</v>
      </c>
      <c r="Q299" s="108">
        <f t="shared" si="22"/>
        <v>58483.918582221297</v>
      </c>
      <c r="S299" s="109">
        <f t="shared" si="25"/>
        <v>0</v>
      </c>
      <c r="T299" s="109">
        <f t="shared" si="26"/>
        <v>1</v>
      </c>
    </row>
    <row r="300" spans="2:20" ht="15" customHeight="1" x14ac:dyDescent="0.25">
      <c r="B300" s="94">
        <v>249</v>
      </c>
      <c r="C300" s="95">
        <v>854.42</v>
      </c>
      <c r="D300" s="94">
        <v>0.53772066719908151</v>
      </c>
      <c r="E300" s="95">
        <v>2089.77</v>
      </c>
      <c r="F300" s="94">
        <v>0.60676211445749162</v>
      </c>
      <c r="G300" s="95">
        <f t="shared" si="23"/>
        <v>1235.3499999999999</v>
      </c>
      <c r="H300" s="110">
        <f t="shared" si="24"/>
        <v>6.9041447258410105E-2</v>
      </c>
      <c r="P300" s="107">
        <f t="shared" si="21"/>
        <v>52917.646719908153</v>
      </c>
      <c r="Q300" s="108">
        <f t="shared" si="22"/>
        <v>58586.441445749166</v>
      </c>
      <c r="S300" s="109">
        <f t="shared" si="25"/>
        <v>0</v>
      </c>
      <c r="T300" s="109">
        <f t="shared" si="26"/>
        <v>1</v>
      </c>
    </row>
    <row r="301" spans="2:20" ht="15" customHeight="1" x14ac:dyDescent="0.25">
      <c r="B301" s="94">
        <v>250</v>
      </c>
      <c r="C301" s="95">
        <v>814.94</v>
      </c>
      <c r="D301" s="94">
        <v>0.50027606553622073</v>
      </c>
      <c r="E301" s="95">
        <v>2062.9899999999998</v>
      </c>
      <c r="F301" s="94">
        <v>0.56566901990598373</v>
      </c>
      <c r="G301" s="95">
        <f t="shared" si="23"/>
        <v>1248.0499999999997</v>
      </c>
      <c r="H301" s="110">
        <f t="shared" si="24"/>
        <v>6.5392954369763001E-2</v>
      </c>
      <c r="P301" s="107">
        <f t="shared" si="21"/>
        <v>49212.666553622068</v>
      </c>
      <c r="Q301" s="108">
        <f t="shared" si="22"/>
        <v>54503.911990598375</v>
      </c>
      <c r="S301" s="109">
        <f t="shared" si="25"/>
        <v>0</v>
      </c>
      <c r="T301" s="109">
        <f t="shared" si="26"/>
        <v>1</v>
      </c>
    </row>
    <row r="302" spans="2:20" ht="15" customHeight="1" x14ac:dyDescent="0.25">
      <c r="B302" s="94">
        <v>251</v>
      </c>
      <c r="C302" s="95">
        <v>819.92</v>
      </c>
      <c r="D302" s="94">
        <v>0.51211418425996091</v>
      </c>
      <c r="E302" s="95">
        <v>2161.48</v>
      </c>
      <c r="F302" s="94">
        <v>0.59154626145438094</v>
      </c>
      <c r="G302" s="95">
        <f t="shared" si="23"/>
        <v>1341.56</v>
      </c>
      <c r="H302" s="110">
        <f t="shared" si="24"/>
        <v>7.9432077194420025E-2</v>
      </c>
      <c r="P302" s="107">
        <f t="shared" si="21"/>
        <v>50391.498425996091</v>
      </c>
      <c r="Q302" s="108">
        <f t="shared" si="22"/>
        <v>56993.146145438091</v>
      </c>
      <c r="S302" s="109">
        <f t="shared" si="25"/>
        <v>0</v>
      </c>
      <c r="T302" s="109">
        <f t="shared" si="26"/>
        <v>1</v>
      </c>
    </row>
    <row r="303" spans="2:20" ht="15" customHeight="1" x14ac:dyDescent="0.25">
      <c r="B303" s="94">
        <v>252</v>
      </c>
      <c r="C303" s="95">
        <v>899.99</v>
      </c>
      <c r="D303" s="94">
        <v>0.48601197731837859</v>
      </c>
      <c r="E303" s="95">
        <v>2194.46</v>
      </c>
      <c r="F303" s="94">
        <v>0.55202832499643395</v>
      </c>
      <c r="G303" s="95">
        <f t="shared" si="23"/>
        <v>1294.47</v>
      </c>
      <c r="H303" s="110">
        <f t="shared" si="24"/>
        <v>6.6016347678055365E-2</v>
      </c>
      <c r="P303" s="107">
        <f t="shared" si="21"/>
        <v>47701.207731837858</v>
      </c>
      <c r="Q303" s="108">
        <f t="shared" si="22"/>
        <v>53008.372499643396</v>
      </c>
      <c r="S303" s="109">
        <f t="shared" si="25"/>
        <v>0</v>
      </c>
      <c r="T303" s="109">
        <f t="shared" si="26"/>
        <v>1</v>
      </c>
    </row>
    <row r="304" spans="2:20" ht="15" customHeight="1" x14ac:dyDescent="0.25">
      <c r="B304" s="94">
        <v>253</v>
      </c>
      <c r="C304" s="95">
        <v>763.97</v>
      </c>
      <c r="D304" s="94">
        <v>0.48180093943898539</v>
      </c>
      <c r="E304" s="95">
        <v>1995.37</v>
      </c>
      <c r="F304" s="94">
        <v>0.55732299147625819</v>
      </c>
      <c r="G304" s="95">
        <f t="shared" si="23"/>
        <v>1231.3999999999999</v>
      </c>
      <c r="H304" s="110">
        <f t="shared" si="24"/>
        <v>7.5522052037272802E-2</v>
      </c>
      <c r="P304" s="107">
        <f t="shared" si="21"/>
        <v>47416.123943898536</v>
      </c>
      <c r="Q304" s="108">
        <f t="shared" si="22"/>
        <v>53736.929147625815</v>
      </c>
      <c r="S304" s="109">
        <f t="shared" si="25"/>
        <v>0</v>
      </c>
      <c r="T304" s="109">
        <f t="shared" si="26"/>
        <v>1</v>
      </c>
    </row>
    <row r="305" spans="2:20" ht="15" customHeight="1" x14ac:dyDescent="0.25">
      <c r="B305" s="94">
        <v>254</v>
      </c>
      <c r="C305" s="95">
        <v>814.13</v>
      </c>
      <c r="D305" s="94">
        <v>0.48766136912376101</v>
      </c>
      <c r="E305" s="95">
        <v>2099.5100000000002</v>
      </c>
      <c r="F305" s="94">
        <v>0.5422746833651525</v>
      </c>
      <c r="G305" s="95">
        <f t="shared" si="23"/>
        <v>1285.3800000000001</v>
      </c>
      <c r="H305" s="110">
        <f t="shared" si="24"/>
        <v>5.4613314241391486E-2</v>
      </c>
      <c r="P305" s="107">
        <f t="shared" si="21"/>
        <v>47952.006912376106</v>
      </c>
      <c r="Q305" s="108">
        <f t="shared" si="22"/>
        <v>52127.95833651525</v>
      </c>
      <c r="S305" s="109">
        <f t="shared" si="25"/>
        <v>0</v>
      </c>
      <c r="T305" s="109">
        <f t="shared" si="26"/>
        <v>1</v>
      </c>
    </row>
    <row r="306" spans="2:20" ht="15" customHeight="1" x14ac:dyDescent="0.25">
      <c r="B306" s="94">
        <v>255</v>
      </c>
      <c r="C306" s="95">
        <v>814.87</v>
      </c>
      <c r="D306" s="94">
        <v>0.51628719664761547</v>
      </c>
      <c r="E306" s="95">
        <v>2133.5100000000002</v>
      </c>
      <c r="F306" s="94">
        <v>0.58561867861979522</v>
      </c>
      <c r="G306" s="95">
        <f t="shared" si="23"/>
        <v>1318.6400000000003</v>
      </c>
      <c r="H306" s="110">
        <f t="shared" si="24"/>
        <v>6.9331481972179754E-2</v>
      </c>
      <c r="P306" s="107">
        <f t="shared" si="21"/>
        <v>50813.849664761547</v>
      </c>
      <c r="Q306" s="108">
        <f t="shared" si="22"/>
        <v>56428.357861979523</v>
      </c>
      <c r="S306" s="109">
        <f t="shared" si="25"/>
        <v>0</v>
      </c>
      <c r="T306" s="109">
        <f t="shared" si="26"/>
        <v>1</v>
      </c>
    </row>
    <row r="307" spans="2:20" ht="15" customHeight="1" x14ac:dyDescent="0.25">
      <c r="B307" s="94">
        <v>256</v>
      </c>
      <c r="C307" s="95">
        <v>908.94</v>
      </c>
      <c r="D307" s="94">
        <v>0.50283615516575131</v>
      </c>
      <c r="E307" s="95">
        <v>2180.5500000000002</v>
      </c>
      <c r="F307" s="94">
        <v>0.58299968459217089</v>
      </c>
      <c r="G307" s="95">
        <f t="shared" si="23"/>
        <v>1271.6100000000001</v>
      </c>
      <c r="H307" s="110">
        <f t="shared" si="24"/>
        <v>8.0163529426419577E-2</v>
      </c>
      <c r="P307" s="107">
        <f t="shared" si="21"/>
        <v>49374.675516575131</v>
      </c>
      <c r="Q307" s="108">
        <f t="shared" si="22"/>
        <v>56119.418459217086</v>
      </c>
      <c r="S307" s="109">
        <f t="shared" si="25"/>
        <v>0</v>
      </c>
      <c r="T307" s="109">
        <f t="shared" si="26"/>
        <v>1</v>
      </c>
    </row>
    <row r="308" spans="2:20" ht="15" customHeight="1" x14ac:dyDescent="0.25">
      <c r="B308" s="94">
        <v>257</v>
      </c>
      <c r="C308" s="95">
        <v>822.06</v>
      </c>
      <c r="D308" s="94">
        <v>0.53547992262371324</v>
      </c>
      <c r="E308" s="95">
        <v>2145.6999999999998</v>
      </c>
      <c r="F308" s="94">
        <v>0.58353097470353077</v>
      </c>
      <c r="G308" s="95">
        <f t="shared" si="23"/>
        <v>1323.6399999999999</v>
      </c>
      <c r="H308" s="110">
        <f t="shared" si="24"/>
        <v>4.8051052079817524E-2</v>
      </c>
      <c r="P308" s="107">
        <f t="shared" ref="P308:P371" si="27">IF(C308="","",D308*PSA_WTP-C308)</f>
        <v>52725.932262371323</v>
      </c>
      <c r="Q308" s="108">
        <f t="shared" ref="Q308:Q371" si="28">IF(C308="","",F308*PSA_WTP-E308)</f>
        <v>56207.397470353077</v>
      </c>
      <c r="S308" s="109">
        <f t="shared" si="25"/>
        <v>0</v>
      </c>
      <c r="T308" s="109">
        <f t="shared" si="26"/>
        <v>1</v>
      </c>
    </row>
    <row r="309" spans="2:20" ht="15" customHeight="1" x14ac:dyDescent="0.25">
      <c r="B309" s="94">
        <v>258</v>
      </c>
      <c r="C309" s="95">
        <v>804.1</v>
      </c>
      <c r="D309" s="94">
        <v>0.48103184512480973</v>
      </c>
      <c r="E309" s="95">
        <v>2076.0300000000002</v>
      </c>
      <c r="F309" s="94">
        <v>0.56154595572043131</v>
      </c>
      <c r="G309" s="95">
        <f t="shared" ref="G309:G372" si="29">E309-C309</f>
        <v>1271.9300000000003</v>
      </c>
      <c r="H309" s="110">
        <f t="shared" ref="H309:H372" si="30">F309-D309</f>
        <v>8.051411059562158E-2</v>
      </c>
      <c r="P309" s="107">
        <f t="shared" si="27"/>
        <v>47299.084512480971</v>
      </c>
      <c r="Q309" s="108">
        <f t="shared" si="28"/>
        <v>54078.565572043131</v>
      </c>
      <c r="S309" s="109">
        <f t="shared" ref="S309:S372" si="31">IF(Q309="","",IF(Q309=MAX(P309,Q309),0,1))</f>
        <v>0</v>
      </c>
      <c r="T309" s="109">
        <f t="shared" ref="T309:T372" si="32">IF(Q309="","",IF(Q309=MAX(P309,Q309),1,0))</f>
        <v>1</v>
      </c>
    </row>
    <row r="310" spans="2:20" ht="15" customHeight="1" x14ac:dyDescent="0.25">
      <c r="B310" s="94">
        <v>259</v>
      </c>
      <c r="C310" s="95">
        <v>777.14</v>
      </c>
      <c r="D310" s="94">
        <v>0.49808805950295804</v>
      </c>
      <c r="E310" s="95">
        <v>2022.03</v>
      </c>
      <c r="F310" s="94">
        <v>0.55029883153941372</v>
      </c>
      <c r="G310" s="95">
        <f t="shared" si="29"/>
        <v>1244.8899999999999</v>
      </c>
      <c r="H310" s="110">
        <f t="shared" si="30"/>
        <v>5.2210772036455688E-2</v>
      </c>
      <c r="P310" s="107">
        <f t="shared" si="27"/>
        <v>49031.665950295806</v>
      </c>
      <c r="Q310" s="108">
        <f t="shared" si="28"/>
        <v>53007.853153941374</v>
      </c>
      <c r="S310" s="109">
        <f t="shared" si="31"/>
        <v>0</v>
      </c>
      <c r="T310" s="109">
        <f t="shared" si="32"/>
        <v>1</v>
      </c>
    </row>
    <row r="311" spans="2:20" ht="15" customHeight="1" x14ac:dyDescent="0.25">
      <c r="B311" s="94">
        <v>260</v>
      </c>
      <c r="C311" s="95">
        <v>820.36</v>
      </c>
      <c r="D311" s="94">
        <v>0.53050000125878416</v>
      </c>
      <c r="E311" s="95">
        <v>2120.14</v>
      </c>
      <c r="F311" s="94">
        <v>0.60268651707486942</v>
      </c>
      <c r="G311" s="95">
        <f t="shared" si="29"/>
        <v>1299.7799999999997</v>
      </c>
      <c r="H311" s="110">
        <f t="shared" si="30"/>
        <v>7.2186515816085262E-2</v>
      </c>
      <c r="P311" s="107">
        <f t="shared" si="27"/>
        <v>52229.640125878417</v>
      </c>
      <c r="Q311" s="108">
        <f t="shared" si="28"/>
        <v>58148.511707486941</v>
      </c>
      <c r="S311" s="109">
        <f t="shared" si="31"/>
        <v>0</v>
      </c>
      <c r="T311" s="109">
        <f t="shared" si="32"/>
        <v>1</v>
      </c>
    </row>
    <row r="312" spans="2:20" ht="15" customHeight="1" x14ac:dyDescent="0.25">
      <c r="B312" s="94">
        <v>261</v>
      </c>
      <c r="C312" s="95">
        <v>866.82</v>
      </c>
      <c r="D312" s="94">
        <v>0.53379588213749218</v>
      </c>
      <c r="E312" s="95">
        <v>1997.6</v>
      </c>
      <c r="F312" s="94">
        <v>0.58945183653010735</v>
      </c>
      <c r="G312" s="95">
        <f t="shared" si="29"/>
        <v>1130.7799999999997</v>
      </c>
      <c r="H312" s="110">
        <f t="shared" si="30"/>
        <v>5.565595439261517E-2</v>
      </c>
      <c r="P312" s="107">
        <f t="shared" si="27"/>
        <v>52512.768213749216</v>
      </c>
      <c r="Q312" s="108">
        <f t="shared" si="28"/>
        <v>56947.583653010734</v>
      </c>
      <c r="S312" s="109">
        <f t="shared" si="31"/>
        <v>0</v>
      </c>
      <c r="T312" s="109">
        <f t="shared" si="32"/>
        <v>1</v>
      </c>
    </row>
    <row r="313" spans="2:20" ht="15" customHeight="1" x14ac:dyDescent="0.25">
      <c r="B313" s="94">
        <v>262</v>
      </c>
      <c r="C313" s="95">
        <v>833.33</v>
      </c>
      <c r="D313" s="94">
        <v>0.50245879001895577</v>
      </c>
      <c r="E313" s="95">
        <v>2089.7199999999998</v>
      </c>
      <c r="F313" s="94">
        <v>0.55371685417045469</v>
      </c>
      <c r="G313" s="95">
        <f t="shared" si="29"/>
        <v>1256.3899999999999</v>
      </c>
      <c r="H313" s="110">
        <f t="shared" si="30"/>
        <v>5.1258064151498917E-2</v>
      </c>
      <c r="P313" s="107">
        <f t="shared" si="27"/>
        <v>49412.549001895575</v>
      </c>
      <c r="Q313" s="108">
        <f t="shared" si="28"/>
        <v>53281.965417045467</v>
      </c>
      <c r="S313" s="109">
        <f t="shared" si="31"/>
        <v>0</v>
      </c>
      <c r="T313" s="109">
        <f t="shared" si="32"/>
        <v>1</v>
      </c>
    </row>
    <row r="314" spans="2:20" ht="15" customHeight="1" x14ac:dyDescent="0.25">
      <c r="B314" s="94">
        <v>263</v>
      </c>
      <c r="C314" s="95">
        <v>883.59</v>
      </c>
      <c r="D314" s="94">
        <v>0.4903217007627711</v>
      </c>
      <c r="E314" s="95">
        <v>2203.94</v>
      </c>
      <c r="F314" s="94">
        <v>0.56079489702006791</v>
      </c>
      <c r="G314" s="95">
        <f t="shared" si="29"/>
        <v>1320.35</v>
      </c>
      <c r="H314" s="110">
        <f t="shared" si="30"/>
        <v>7.0473196257296811E-2</v>
      </c>
      <c r="P314" s="107">
        <f t="shared" si="27"/>
        <v>48148.58007627711</v>
      </c>
      <c r="Q314" s="108">
        <f t="shared" si="28"/>
        <v>53875.549702006785</v>
      </c>
      <c r="S314" s="109">
        <f t="shared" si="31"/>
        <v>0</v>
      </c>
      <c r="T314" s="109">
        <f t="shared" si="32"/>
        <v>1</v>
      </c>
    </row>
    <row r="315" spans="2:20" ht="15" customHeight="1" x14ac:dyDescent="0.25">
      <c r="B315" s="94">
        <v>264</v>
      </c>
      <c r="C315" s="95">
        <v>867.34</v>
      </c>
      <c r="D315" s="94">
        <v>0.47589828637510923</v>
      </c>
      <c r="E315" s="95">
        <v>2145.44</v>
      </c>
      <c r="F315" s="94">
        <v>0.55014019166988926</v>
      </c>
      <c r="G315" s="95">
        <f t="shared" si="29"/>
        <v>1278.0999999999999</v>
      </c>
      <c r="H315" s="110">
        <f t="shared" si="30"/>
        <v>7.4241905294780031E-2</v>
      </c>
      <c r="P315" s="107">
        <f t="shared" si="27"/>
        <v>46722.488637510927</v>
      </c>
      <c r="Q315" s="108">
        <f t="shared" si="28"/>
        <v>52868.579166988922</v>
      </c>
      <c r="S315" s="109">
        <f t="shared" si="31"/>
        <v>0</v>
      </c>
      <c r="T315" s="109">
        <f t="shared" si="32"/>
        <v>1</v>
      </c>
    </row>
    <row r="316" spans="2:20" ht="15" customHeight="1" x14ac:dyDescent="0.25">
      <c r="B316" s="94">
        <v>265</v>
      </c>
      <c r="C316" s="95">
        <v>826.25</v>
      </c>
      <c r="D316" s="94">
        <v>0.51585556508223607</v>
      </c>
      <c r="E316" s="95">
        <v>2178.9499999999998</v>
      </c>
      <c r="F316" s="94">
        <v>0.60288878389628053</v>
      </c>
      <c r="G316" s="95">
        <f t="shared" si="29"/>
        <v>1352.6999999999998</v>
      </c>
      <c r="H316" s="110">
        <f t="shared" si="30"/>
        <v>8.7033218814044466E-2</v>
      </c>
      <c r="P316" s="107">
        <f t="shared" si="27"/>
        <v>50759.306508223606</v>
      </c>
      <c r="Q316" s="108">
        <f t="shared" si="28"/>
        <v>58109.928389628054</v>
      </c>
      <c r="S316" s="109">
        <f t="shared" si="31"/>
        <v>0</v>
      </c>
      <c r="T316" s="109">
        <f t="shared" si="32"/>
        <v>1</v>
      </c>
    </row>
    <row r="317" spans="2:20" ht="15" customHeight="1" x14ac:dyDescent="0.25">
      <c r="B317" s="94">
        <v>266</v>
      </c>
      <c r="C317" s="95">
        <v>789.74</v>
      </c>
      <c r="D317" s="94">
        <v>0.48698200874473974</v>
      </c>
      <c r="E317" s="95">
        <v>2018.29</v>
      </c>
      <c r="F317" s="94">
        <v>0.56116886861777437</v>
      </c>
      <c r="G317" s="95">
        <f t="shared" si="29"/>
        <v>1228.55</v>
      </c>
      <c r="H317" s="110">
        <f t="shared" si="30"/>
        <v>7.4186859873034638E-2</v>
      </c>
      <c r="P317" s="107">
        <f t="shared" si="27"/>
        <v>47908.460874473974</v>
      </c>
      <c r="Q317" s="108">
        <f t="shared" si="28"/>
        <v>54098.596861777434</v>
      </c>
      <c r="S317" s="109">
        <f t="shared" si="31"/>
        <v>0</v>
      </c>
      <c r="T317" s="109">
        <f t="shared" si="32"/>
        <v>1</v>
      </c>
    </row>
    <row r="318" spans="2:20" ht="15" customHeight="1" x14ac:dyDescent="0.25">
      <c r="B318" s="94">
        <v>267</v>
      </c>
      <c r="C318" s="95">
        <v>836.83</v>
      </c>
      <c r="D318" s="94">
        <v>0.49756850441697448</v>
      </c>
      <c r="E318" s="95">
        <v>2074.33</v>
      </c>
      <c r="F318" s="94">
        <v>0.57732944887941651</v>
      </c>
      <c r="G318" s="95">
        <f t="shared" si="29"/>
        <v>1237.5</v>
      </c>
      <c r="H318" s="110">
        <f t="shared" si="30"/>
        <v>7.9760944462442029E-2</v>
      </c>
      <c r="P318" s="107">
        <f t="shared" si="27"/>
        <v>48920.020441697445</v>
      </c>
      <c r="Q318" s="108">
        <f t="shared" si="28"/>
        <v>55658.614887941651</v>
      </c>
      <c r="S318" s="109">
        <f t="shared" si="31"/>
        <v>0</v>
      </c>
      <c r="T318" s="109">
        <f t="shared" si="32"/>
        <v>1</v>
      </c>
    </row>
    <row r="319" spans="2:20" ht="15" customHeight="1" x14ac:dyDescent="0.25">
      <c r="B319" s="94">
        <v>268</v>
      </c>
      <c r="C319" s="95">
        <v>804.08</v>
      </c>
      <c r="D319" s="94">
        <v>0.52763643786258607</v>
      </c>
      <c r="E319" s="95">
        <v>2100.4699999999998</v>
      </c>
      <c r="F319" s="94">
        <v>0.56848416730020013</v>
      </c>
      <c r="G319" s="95">
        <f t="shared" si="29"/>
        <v>1296.3899999999999</v>
      </c>
      <c r="H319" s="110">
        <f t="shared" si="30"/>
        <v>4.0847729437614055E-2</v>
      </c>
      <c r="P319" s="107">
        <f t="shared" si="27"/>
        <v>51959.563786258608</v>
      </c>
      <c r="Q319" s="108">
        <f t="shared" si="28"/>
        <v>54747.946730020012</v>
      </c>
      <c r="S319" s="109">
        <f t="shared" si="31"/>
        <v>0</v>
      </c>
      <c r="T319" s="109">
        <f t="shared" si="32"/>
        <v>1</v>
      </c>
    </row>
    <row r="320" spans="2:20" ht="15" customHeight="1" x14ac:dyDescent="0.25">
      <c r="B320" s="94">
        <v>269</v>
      </c>
      <c r="C320" s="95">
        <v>902.4</v>
      </c>
      <c r="D320" s="94">
        <v>0.49787447119277478</v>
      </c>
      <c r="E320" s="95">
        <v>2140.9</v>
      </c>
      <c r="F320" s="94">
        <v>0.59823623686776861</v>
      </c>
      <c r="G320" s="95">
        <f t="shared" si="29"/>
        <v>1238.5</v>
      </c>
      <c r="H320" s="110">
        <f t="shared" si="30"/>
        <v>0.10036176567499383</v>
      </c>
      <c r="P320" s="107">
        <f t="shared" si="27"/>
        <v>48885.047119277478</v>
      </c>
      <c r="Q320" s="108">
        <f t="shared" si="28"/>
        <v>57682.723686776859</v>
      </c>
      <c r="S320" s="109">
        <f t="shared" si="31"/>
        <v>0</v>
      </c>
      <c r="T320" s="109">
        <f t="shared" si="32"/>
        <v>1</v>
      </c>
    </row>
    <row r="321" spans="2:20" ht="15" customHeight="1" x14ac:dyDescent="0.25">
      <c r="B321" s="94">
        <v>270</v>
      </c>
      <c r="C321" s="95">
        <v>863.7</v>
      </c>
      <c r="D321" s="94">
        <v>0.5335734360928206</v>
      </c>
      <c r="E321" s="95">
        <v>2142.64</v>
      </c>
      <c r="F321" s="94">
        <v>0.60177877671898905</v>
      </c>
      <c r="G321" s="95">
        <f t="shared" si="29"/>
        <v>1278.9399999999998</v>
      </c>
      <c r="H321" s="110">
        <f t="shared" si="30"/>
        <v>6.8205340626168454E-2</v>
      </c>
      <c r="P321" s="107">
        <f t="shared" si="27"/>
        <v>52493.643609282066</v>
      </c>
      <c r="Q321" s="108">
        <f t="shared" si="28"/>
        <v>58035.237671898903</v>
      </c>
      <c r="S321" s="109">
        <f t="shared" si="31"/>
        <v>0</v>
      </c>
      <c r="T321" s="109">
        <f t="shared" si="32"/>
        <v>1</v>
      </c>
    </row>
    <row r="322" spans="2:20" ht="15" customHeight="1" x14ac:dyDescent="0.25">
      <c r="B322" s="94">
        <v>271</v>
      </c>
      <c r="C322" s="95">
        <v>904.73</v>
      </c>
      <c r="D322" s="94">
        <v>0.50346968744197473</v>
      </c>
      <c r="E322" s="95">
        <v>2131.4299999999998</v>
      </c>
      <c r="F322" s="94">
        <v>0.5749379234628953</v>
      </c>
      <c r="G322" s="95">
        <f t="shared" si="29"/>
        <v>1226.6999999999998</v>
      </c>
      <c r="H322" s="110">
        <f t="shared" si="30"/>
        <v>7.1468236020920561E-2</v>
      </c>
      <c r="P322" s="107">
        <f t="shared" si="27"/>
        <v>49442.238744197472</v>
      </c>
      <c r="Q322" s="108">
        <f t="shared" si="28"/>
        <v>55362.362346289527</v>
      </c>
      <c r="S322" s="109">
        <f t="shared" si="31"/>
        <v>0</v>
      </c>
      <c r="T322" s="109">
        <f t="shared" si="32"/>
        <v>1</v>
      </c>
    </row>
    <row r="323" spans="2:20" ht="15" customHeight="1" x14ac:dyDescent="0.25">
      <c r="B323" s="94">
        <v>272</v>
      </c>
      <c r="C323" s="95">
        <v>867.65</v>
      </c>
      <c r="D323" s="94">
        <v>0.47930338624021962</v>
      </c>
      <c r="E323" s="95">
        <v>2116.61</v>
      </c>
      <c r="F323" s="94">
        <v>0.57979532843056658</v>
      </c>
      <c r="G323" s="95">
        <f t="shared" si="29"/>
        <v>1248.96</v>
      </c>
      <c r="H323" s="110">
        <f t="shared" si="30"/>
        <v>0.10049194219034696</v>
      </c>
      <c r="P323" s="107">
        <f t="shared" si="27"/>
        <v>47062.688624021961</v>
      </c>
      <c r="Q323" s="108">
        <f t="shared" si="28"/>
        <v>55862.922843056658</v>
      </c>
      <c r="S323" s="109">
        <f t="shared" si="31"/>
        <v>0</v>
      </c>
      <c r="T323" s="109">
        <f t="shared" si="32"/>
        <v>1</v>
      </c>
    </row>
    <row r="324" spans="2:20" ht="15" customHeight="1" x14ac:dyDescent="0.25">
      <c r="B324" s="94">
        <v>273</v>
      </c>
      <c r="C324" s="95">
        <v>886.05</v>
      </c>
      <c r="D324" s="94">
        <v>0.48714970931203538</v>
      </c>
      <c r="E324" s="95">
        <v>2164.25</v>
      </c>
      <c r="F324" s="94">
        <v>0.5569058310452053</v>
      </c>
      <c r="G324" s="95">
        <f t="shared" si="29"/>
        <v>1278.2</v>
      </c>
      <c r="H324" s="110">
        <f t="shared" si="30"/>
        <v>6.9756121733169918E-2</v>
      </c>
      <c r="P324" s="107">
        <f t="shared" si="27"/>
        <v>47828.920931203538</v>
      </c>
      <c r="Q324" s="108">
        <f t="shared" si="28"/>
        <v>53526.333104520527</v>
      </c>
      <c r="S324" s="109">
        <f t="shared" si="31"/>
        <v>0</v>
      </c>
      <c r="T324" s="109">
        <f t="shared" si="32"/>
        <v>1</v>
      </c>
    </row>
    <row r="325" spans="2:20" ht="15" customHeight="1" x14ac:dyDescent="0.25">
      <c r="B325" s="94">
        <v>274</v>
      </c>
      <c r="C325" s="95">
        <v>857.47</v>
      </c>
      <c r="D325" s="94">
        <v>0.4845577819661131</v>
      </c>
      <c r="E325" s="95">
        <v>2041.89</v>
      </c>
      <c r="F325" s="94">
        <v>0.57124456991251271</v>
      </c>
      <c r="G325" s="95">
        <f t="shared" si="29"/>
        <v>1184.42</v>
      </c>
      <c r="H325" s="110">
        <f t="shared" si="30"/>
        <v>8.6686787946399613E-2</v>
      </c>
      <c r="P325" s="107">
        <f t="shared" si="27"/>
        <v>47598.30819661131</v>
      </c>
      <c r="Q325" s="108">
        <f t="shared" si="28"/>
        <v>55082.566991251275</v>
      </c>
      <c r="S325" s="109">
        <f t="shared" si="31"/>
        <v>0</v>
      </c>
      <c r="T325" s="109">
        <f t="shared" si="32"/>
        <v>1</v>
      </c>
    </row>
    <row r="326" spans="2:20" ht="15" customHeight="1" x14ac:dyDescent="0.25">
      <c r="B326" s="94">
        <v>275</v>
      </c>
      <c r="C326" s="95">
        <v>797.14</v>
      </c>
      <c r="D326" s="94">
        <v>0.51444795921957787</v>
      </c>
      <c r="E326" s="95">
        <v>2106.06</v>
      </c>
      <c r="F326" s="94">
        <v>0.59077745121114589</v>
      </c>
      <c r="G326" s="95">
        <f t="shared" si="29"/>
        <v>1308.92</v>
      </c>
      <c r="H326" s="110">
        <f t="shared" si="30"/>
        <v>7.6329491991568021E-2</v>
      </c>
      <c r="P326" s="107">
        <f t="shared" si="27"/>
        <v>50647.65592195779</v>
      </c>
      <c r="Q326" s="108">
        <f t="shared" si="28"/>
        <v>56971.685121114591</v>
      </c>
      <c r="S326" s="109">
        <f t="shared" si="31"/>
        <v>0</v>
      </c>
      <c r="T326" s="109">
        <f t="shared" si="32"/>
        <v>1</v>
      </c>
    </row>
    <row r="327" spans="2:20" ht="15" customHeight="1" x14ac:dyDescent="0.25">
      <c r="B327" s="94">
        <v>276</v>
      </c>
      <c r="C327" s="95">
        <v>863.03</v>
      </c>
      <c r="D327" s="94">
        <v>0.50901394048965121</v>
      </c>
      <c r="E327" s="95">
        <v>2200.4499999999998</v>
      </c>
      <c r="F327" s="94">
        <v>0.60175257232209756</v>
      </c>
      <c r="G327" s="95">
        <f t="shared" si="29"/>
        <v>1337.4199999999998</v>
      </c>
      <c r="H327" s="110">
        <f t="shared" si="30"/>
        <v>9.273863183244635E-2</v>
      </c>
      <c r="P327" s="107">
        <f t="shared" si="27"/>
        <v>50038.364048965122</v>
      </c>
      <c r="Q327" s="108">
        <f t="shared" si="28"/>
        <v>57974.807232209758</v>
      </c>
      <c r="S327" s="109">
        <f t="shared" si="31"/>
        <v>0</v>
      </c>
      <c r="T327" s="109">
        <f t="shared" si="32"/>
        <v>1</v>
      </c>
    </row>
    <row r="328" spans="2:20" ht="15" customHeight="1" x14ac:dyDescent="0.25">
      <c r="B328" s="94">
        <v>277</v>
      </c>
      <c r="C328" s="95">
        <v>824.34</v>
      </c>
      <c r="D328" s="94">
        <v>0.5187985733863818</v>
      </c>
      <c r="E328" s="95">
        <v>2142.5300000000002</v>
      </c>
      <c r="F328" s="94">
        <v>0.57712808765447177</v>
      </c>
      <c r="G328" s="95">
        <f t="shared" si="29"/>
        <v>1318.19</v>
      </c>
      <c r="H328" s="110">
        <f t="shared" si="30"/>
        <v>5.8329514268089966E-2</v>
      </c>
      <c r="P328" s="107">
        <f t="shared" si="27"/>
        <v>51055.517338638187</v>
      </c>
      <c r="Q328" s="108">
        <f t="shared" si="28"/>
        <v>55570.278765447176</v>
      </c>
      <c r="S328" s="109">
        <f t="shared" si="31"/>
        <v>0</v>
      </c>
      <c r="T328" s="109">
        <f t="shared" si="32"/>
        <v>1</v>
      </c>
    </row>
    <row r="329" spans="2:20" ht="15" customHeight="1" x14ac:dyDescent="0.25">
      <c r="B329" s="94">
        <v>278</v>
      </c>
      <c r="C329" s="95">
        <v>825.83</v>
      </c>
      <c r="D329" s="94">
        <v>0.52720050194186197</v>
      </c>
      <c r="E329" s="95">
        <v>2147.69</v>
      </c>
      <c r="F329" s="94">
        <v>0.58610903087888777</v>
      </c>
      <c r="G329" s="95">
        <f t="shared" si="29"/>
        <v>1321.8600000000001</v>
      </c>
      <c r="H329" s="110">
        <f t="shared" si="30"/>
        <v>5.8908528937025806E-2</v>
      </c>
      <c r="P329" s="107">
        <f t="shared" si="27"/>
        <v>51894.220194186193</v>
      </c>
      <c r="Q329" s="108">
        <f t="shared" si="28"/>
        <v>56463.213087888776</v>
      </c>
      <c r="S329" s="109">
        <f t="shared" si="31"/>
        <v>0</v>
      </c>
      <c r="T329" s="109">
        <f t="shared" si="32"/>
        <v>1</v>
      </c>
    </row>
    <row r="330" spans="2:20" ht="15" customHeight="1" x14ac:dyDescent="0.25">
      <c r="B330" s="94">
        <v>279</v>
      </c>
      <c r="C330" s="95">
        <v>806.34</v>
      </c>
      <c r="D330" s="94">
        <v>0.48863103267363212</v>
      </c>
      <c r="E330" s="95">
        <v>2170.75</v>
      </c>
      <c r="F330" s="94">
        <v>0.56689400442110915</v>
      </c>
      <c r="G330" s="95">
        <f t="shared" si="29"/>
        <v>1364.4099999999999</v>
      </c>
      <c r="H330" s="110">
        <f t="shared" si="30"/>
        <v>7.8262971747477039E-2</v>
      </c>
      <c r="P330" s="107">
        <f t="shared" si="27"/>
        <v>48056.763267363218</v>
      </c>
      <c r="Q330" s="108">
        <f t="shared" si="28"/>
        <v>54518.650442110913</v>
      </c>
      <c r="S330" s="109">
        <f t="shared" si="31"/>
        <v>0</v>
      </c>
      <c r="T330" s="109">
        <f t="shared" si="32"/>
        <v>1</v>
      </c>
    </row>
    <row r="331" spans="2:20" ht="15" customHeight="1" x14ac:dyDescent="0.25">
      <c r="B331" s="94">
        <v>280</v>
      </c>
      <c r="C331" s="95">
        <v>886.94</v>
      </c>
      <c r="D331" s="94">
        <v>0.50704370523977038</v>
      </c>
      <c r="E331" s="95">
        <v>2110.2600000000002</v>
      </c>
      <c r="F331" s="94">
        <v>0.56045527686372143</v>
      </c>
      <c r="G331" s="95">
        <f t="shared" si="29"/>
        <v>1223.3200000000002</v>
      </c>
      <c r="H331" s="110">
        <f t="shared" si="30"/>
        <v>5.3411571623951049E-2</v>
      </c>
      <c r="P331" s="107">
        <f t="shared" si="27"/>
        <v>49817.430523977033</v>
      </c>
      <c r="Q331" s="108">
        <f t="shared" si="28"/>
        <v>53935.267686372143</v>
      </c>
      <c r="S331" s="109">
        <f t="shared" si="31"/>
        <v>0</v>
      </c>
      <c r="T331" s="109">
        <f t="shared" si="32"/>
        <v>1</v>
      </c>
    </row>
    <row r="332" spans="2:20" ht="15" customHeight="1" x14ac:dyDescent="0.25">
      <c r="B332" s="94">
        <v>281</v>
      </c>
      <c r="C332" s="95">
        <v>891.92</v>
      </c>
      <c r="D332" s="94">
        <v>0.51256010732378821</v>
      </c>
      <c r="E332" s="95">
        <v>2201.46</v>
      </c>
      <c r="F332" s="94">
        <v>0.59181543459273478</v>
      </c>
      <c r="G332" s="95">
        <f t="shared" si="29"/>
        <v>1309.54</v>
      </c>
      <c r="H332" s="110">
        <f t="shared" si="30"/>
        <v>7.9255327268946574E-2</v>
      </c>
      <c r="P332" s="107">
        <f t="shared" si="27"/>
        <v>50364.09073237882</v>
      </c>
      <c r="Q332" s="108">
        <f t="shared" si="28"/>
        <v>56980.083459273475</v>
      </c>
      <c r="S332" s="109">
        <f t="shared" si="31"/>
        <v>0</v>
      </c>
      <c r="T332" s="109">
        <f t="shared" si="32"/>
        <v>1</v>
      </c>
    </row>
    <row r="333" spans="2:20" ht="15" customHeight="1" x14ac:dyDescent="0.25">
      <c r="B333" s="94">
        <v>282</v>
      </c>
      <c r="C333" s="95">
        <v>838.04</v>
      </c>
      <c r="D333" s="94">
        <v>0.49561141566943478</v>
      </c>
      <c r="E333" s="95">
        <v>2175.0700000000002</v>
      </c>
      <c r="F333" s="94">
        <v>0.54716250486894968</v>
      </c>
      <c r="G333" s="95">
        <f t="shared" si="29"/>
        <v>1337.0300000000002</v>
      </c>
      <c r="H333" s="110">
        <f t="shared" si="30"/>
        <v>5.1551089199514899E-2</v>
      </c>
      <c r="P333" s="107">
        <f t="shared" si="27"/>
        <v>48723.101566943478</v>
      </c>
      <c r="Q333" s="108">
        <f t="shared" si="28"/>
        <v>52541.180486894969</v>
      </c>
      <c r="S333" s="109">
        <f t="shared" si="31"/>
        <v>0</v>
      </c>
      <c r="T333" s="109">
        <f t="shared" si="32"/>
        <v>1</v>
      </c>
    </row>
    <row r="334" spans="2:20" ht="15" customHeight="1" x14ac:dyDescent="0.25">
      <c r="B334" s="94">
        <v>283</v>
      </c>
      <c r="C334" s="95">
        <v>824.95</v>
      </c>
      <c r="D334" s="94">
        <v>0.51376063362544233</v>
      </c>
      <c r="E334" s="95">
        <v>2068.64</v>
      </c>
      <c r="F334" s="94">
        <v>0.57878743153450696</v>
      </c>
      <c r="G334" s="95">
        <f t="shared" si="29"/>
        <v>1243.6899999999998</v>
      </c>
      <c r="H334" s="110">
        <f t="shared" si="30"/>
        <v>6.5026797909064626E-2</v>
      </c>
      <c r="P334" s="107">
        <f t="shared" si="27"/>
        <v>50551.113362544238</v>
      </c>
      <c r="Q334" s="108">
        <f t="shared" si="28"/>
        <v>55810.103153450698</v>
      </c>
      <c r="S334" s="109">
        <f t="shared" si="31"/>
        <v>0</v>
      </c>
      <c r="T334" s="109">
        <f t="shared" si="32"/>
        <v>1</v>
      </c>
    </row>
    <row r="335" spans="2:20" ht="15" customHeight="1" x14ac:dyDescent="0.25">
      <c r="B335" s="94">
        <v>284</v>
      </c>
      <c r="C335" s="95">
        <v>824.08</v>
      </c>
      <c r="D335" s="94">
        <v>0.51924312717073862</v>
      </c>
      <c r="E335" s="95">
        <v>2056.65</v>
      </c>
      <c r="F335" s="94">
        <v>0.57432437588810303</v>
      </c>
      <c r="G335" s="95">
        <f t="shared" si="29"/>
        <v>1232.5700000000002</v>
      </c>
      <c r="H335" s="110">
        <f t="shared" si="30"/>
        <v>5.5081248717364417E-2</v>
      </c>
      <c r="P335" s="107">
        <f t="shared" si="27"/>
        <v>51100.232717073857</v>
      </c>
      <c r="Q335" s="108">
        <f t="shared" si="28"/>
        <v>55375.787588810301</v>
      </c>
      <c r="S335" s="109">
        <f t="shared" si="31"/>
        <v>0</v>
      </c>
      <c r="T335" s="109">
        <f t="shared" si="32"/>
        <v>1</v>
      </c>
    </row>
    <row r="336" spans="2:20" ht="15" customHeight="1" x14ac:dyDescent="0.25">
      <c r="B336" s="94">
        <v>285</v>
      </c>
      <c r="C336" s="95">
        <v>829.25</v>
      </c>
      <c r="D336" s="94">
        <v>0.51935681428863922</v>
      </c>
      <c r="E336" s="95">
        <v>2098.48</v>
      </c>
      <c r="F336" s="94">
        <v>0.57493675081651296</v>
      </c>
      <c r="G336" s="95">
        <f t="shared" si="29"/>
        <v>1269.23</v>
      </c>
      <c r="H336" s="110">
        <f t="shared" si="30"/>
        <v>5.5579936527873741E-2</v>
      </c>
      <c r="P336" s="107">
        <f t="shared" si="27"/>
        <v>51106.431428863922</v>
      </c>
      <c r="Q336" s="108">
        <f t="shared" si="28"/>
        <v>55395.195081651291</v>
      </c>
      <c r="S336" s="109">
        <f t="shared" si="31"/>
        <v>0</v>
      </c>
      <c r="T336" s="109">
        <f t="shared" si="32"/>
        <v>1</v>
      </c>
    </row>
    <row r="337" spans="2:20" ht="15" customHeight="1" x14ac:dyDescent="0.25">
      <c r="B337" s="94">
        <v>286</v>
      </c>
      <c r="C337" s="95">
        <v>855.81</v>
      </c>
      <c r="D337" s="94">
        <v>0.52018226661118294</v>
      </c>
      <c r="E337" s="95">
        <v>2163.84</v>
      </c>
      <c r="F337" s="94">
        <v>0.58217276101520976</v>
      </c>
      <c r="G337" s="95">
        <f t="shared" si="29"/>
        <v>1308.0300000000002</v>
      </c>
      <c r="H337" s="110">
        <f t="shared" si="30"/>
        <v>6.1990494404026819E-2</v>
      </c>
      <c r="P337" s="107">
        <f t="shared" si="27"/>
        <v>51162.416661118295</v>
      </c>
      <c r="Q337" s="108">
        <f t="shared" si="28"/>
        <v>56053.436101520972</v>
      </c>
      <c r="S337" s="109">
        <f t="shared" si="31"/>
        <v>0</v>
      </c>
      <c r="T337" s="109">
        <f t="shared" si="32"/>
        <v>1</v>
      </c>
    </row>
    <row r="338" spans="2:20" ht="15" customHeight="1" x14ac:dyDescent="0.25">
      <c r="B338" s="94">
        <v>287</v>
      </c>
      <c r="C338" s="95">
        <v>842.7</v>
      </c>
      <c r="D338" s="94">
        <v>0.49278444824200796</v>
      </c>
      <c r="E338" s="95">
        <v>2175.35</v>
      </c>
      <c r="F338" s="94">
        <v>0.5748712278207937</v>
      </c>
      <c r="G338" s="95">
        <f t="shared" si="29"/>
        <v>1332.6499999999999</v>
      </c>
      <c r="H338" s="110">
        <f t="shared" si="30"/>
        <v>8.208677957878574E-2</v>
      </c>
      <c r="P338" s="107">
        <f t="shared" si="27"/>
        <v>48435.744824200796</v>
      </c>
      <c r="Q338" s="108">
        <f t="shared" si="28"/>
        <v>55311.772782079373</v>
      </c>
      <c r="S338" s="109">
        <f t="shared" si="31"/>
        <v>0</v>
      </c>
      <c r="T338" s="109">
        <f t="shared" si="32"/>
        <v>1</v>
      </c>
    </row>
    <row r="339" spans="2:20" ht="15" customHeight="1" x14ac:dyDescent="0.25">
      <c r="B339" s="94">
        <v>288</v>
      </c>
      <c r="C339" s="95">
        <v>810.42</v>
      </c>
      <c r="D339" s="94">
        <v>0.46396737675619082</v>
      </c>
      <c r="E339" s="95">
        <v>2146.8000000000002</v>
      </c>
      <c r="F339" s="94">
        <v>0.55277819771210079</v>
      </c>
      <c r="G339" s="95">
        <f t="shared" si="29"/>
        <v>1336.38</v>
      </c>
      <c r="H339" s="110">
        <f t="shared" si="30"/>
        <v>8.8810820955909975E-2</v>
      </c>
      <c r="P339" s="107">
        <f t="shared" si="27"/>
        <v>45586.317675619081</v>
      </c>
      <c r="Q339" s="108">
        <f t="shared" si="28"/>
        <v>53131.019771210078</v>
      </c>
      <c r="S339" s="109">
        <f t="shared" si="31"/>
        <v>0</v>
      </c>
      <c r="T339" s="109">
        <f t="shared" si="32"/>
        <v>1</v>
      </c>
    </row>
    <row r="340" spans="2:20" ht="15" customHeight="1" x14ac:dyDescent="0.25">
      <c r="B340" s="94">
        <v>289</v>
      </c>
      <c r="C340" s="95">
        <v>870.55</v>
      </c>
      <c r="D340" s="94">
        <v>0.50296373465102473</v>
      </c>
      <c r="E340" s="95">
        <v>2166.9</v>
      </c>
      <c r="F340" s="94">
        <v>0.56741491237326991</v>
      </c>
      <c r="G340" s="95">
        <f t="shared" si="29"/>
        <v>1296.3500000000001</v>
      </c>
      <c r="H340" s="110">
        <f t="shared" si="30"/>
        <v>6.4451177722245179E-2</v>
      </c>
      <c r="P340" s="107">
        <f t="shared" si="27"/>
        <v>49425.823465102469</v>
      </c>
      <c r="Q340" s="108">
        <f t="shared" si="28"/>
        <v>54574.591237326989</v>
      </c>
      <c r="S340" s="109">
        <f t="shared" si="31"/>
        <v>0</v>
      </c>
      <c r="T340" s="109">
        <f t="shared" si="32"/>
        <v>1</v>
      </c>
    </row>
    <row r="341" spans="2:20" ht="15" customHeight="1" x14ac:dyDescent="0.25">
      <c r="B341" s="94">
        <v>290</v>
      </c>
      <c r="C341" s="95">
        <v>856.99</v>
      </c>
      <c r="D341" s="94">
        <v>0.51708846243399065</v>
      </c>
      <c r="E341" s="95">
        <v>2120.96</v>
      </c>
      <c r="F341" s="94">
        <v>0.56257253046098621</v>
      </c>
      <c r="G341" s="95">
        <f t="shared" si="29"/>
        <v>1263.97</v>
      </c>
      <c r="H341" s="110">
        <f t="shared" si="30"/>
        <v>4.5484068026995561E-2</v>
      </c>
      <c r="P341" s="107">
        <f t="shared" si="27"/>
        <v>50851.856243399066</v>
      </c>
      <c r="Q341" s="108">
        <f t="shared" si="28"/>
        <v>54136.293046098624</v>
      </c>
      <c r="S341" s="109">
        <f t="shared" si="31"/>
        <v>0</v>
      </c>
      <c r="T341" s="109">
        <f t="shared" si="32"/>
        <v>1</v>
      </c>
    </row>
    <row r="342" spans="2:20" ht="15" customHeight="1" x14ac:dyDescent="0.25">
      <c r="B342" s="94">
        <v>291</v>
      </c>
      <c r="C342" s="95">
        <v>867.52</v>
      </c>
      <c r="D342" s="94">
        <v>0.50570817729514339</v>
      </c>
      <c r="E342" s="95">
        <v>2182.4699999999998</v>
      </c>
      <c r="F342" s="94">
        <v>0.56983798918303874</v>
      </c>
      <c r="G342" s="95">
        <f t="shared" si="29"/>
        <v>1314.9499999999998</v>
      </c>
      <c r="H342" s="110">
        <f t="shared" si="30"/>
        <v>6.4129811887895349E-2</v>
      </c>
      <c r="P342" s="107">
        <f t="shared" si="27"/>
        <v>49703.297729514343</v>
      </c>
      <c r="Q342" s="108">
        <f t="shared" si="28"/>
        <v>54801.328918303872</v>
      </c>
      <c r="S342" s="109">
        <f t="shared" si="31"/>
        <v>0</v>
      </c>
      <c r="T342" s="109">
        <f t="shared" si="32"/>
        <v>1</v>
      </c>
    </row>
    <row r="343" spans="2:20" ht="15" customHeight="1" x14ac:dyDescent="0.25">
      <c r="B343" s="94">
        <v>292</v>
      </c>
      <c r="C343" s="95">
        <v>825.95</v>
      </c>
      <c r="D343" s="94">
        <v>0.52277467682880274</v>
      </c>
      <c r="E343" s="95">
        <v>2104.62</v>
      </c>
      <c r="F343" s="94">
        <v>0.60375688437156161</v>
      </c>
      <c r="G343" s="95">
        <f t="shared" si="29"/>
        <v>1278.6699999999998</v>
      </c>
      <c r="H343" s="110">
        <f t="shared" si="30"/>
        <v>8.0982207542758866E-2</v>
      </c>
      <c r="P343" s="107">
        <f t="shared" si="27"/>
        <v>51451.51768288028</v>
      </c>
      <c r="Q343" s="108">
        <f t="shared" si="28"/>
        <v>58271.068437156158</v>
      </c>
      <c r="S343" s="109">
        <f t="shared" si="31"/>
        <v>0</v>
      </c>
      <c r="T343" s="109">
        <f t="shared" si="32"/>
        <v>1</v>
      </c>
    </row>
    <row r="344" spans="2:20" ht="15" customHeight="1" x14ac:dyDescent="0.25">
      <c r="B344" s="94">
        <v>293</v>
      </c>
      <c r="C344" s="95">
        <v>915.88</v>
      </c>
      <c r="D344" s="94">
        <v>0.49785012723344818</v>
      </c>
      <c r="E344" s="95">
        <v>2172.21</v>
      </c>
      <c r="F344" s="94">
        <v>0.57536279670084922</v>
      </c>
      <c r="G344" s="95">
        <f t="shared" si="29"/>
        <v>1256.33</v>
      </c>
      <c r="H344" s="110">
        <f t="shared" si="30"/>
        <v>7.7512669467401041E-2</v>
      </c>
      <c r="P344" s="107">
        <f t="shared" si="27"/>
        <v>48869.132723344817</v>
      </c>
      <c r="Q344" s="108">
        <f t="shared" si="28"/>
        <v>55364.069670084922</v>
      </c>
      <c r="S344" s="109">
        <f t="shared" si="31"/>
        <v>0</v>
      </c>
      <c r="T344" s="109">
        <f t="shared" si="32"/>
        <v>1</v>
      </c>
    </row>
    <row r="345" spans="2:20" ht="15" customHeight="1" x14ac:dyDescent="0.25">
      <c r="B345" s="94">
        <v>294</v>
      </c>
      <c r="C345" s="95">
        <v>892.47</v>
      </c>
      <c r="D345" s="94">
        <v>0.51966295955438635</v>
      </c>
      <c r="E345" s="95">
        <v>2180</v>
      </c>
      <c r="F345" s="94">
        <v>0.58881794673820831</v>
      </c>
      <c r="G345" s="95">
        <f t="shared" si="29"/>
        <v>1287.53</v>
      </c>
      <c r="H345" s="110">
        <f t="shared" si="30"/>
        <v>6.9154987183821959E-2</v>
      </c>
      <c r="P345" s="107">
        <f t="shared" si="27"/>
        <v>51073.825955438631</v>
      </c>
      <c r="Q345" s="108">
        <f t="shared" si="28"/>
        <v>56701.794673820834</v>
      </c>
      <c r="S345" s="109">
        <f t="shared" si="31"/>
        <v>0</v>
      </c>
      <c r="T345" s="109">
        <f t="shared" si="32"/>
        <v>1</v>
      </c>
    </row>
    <row r="346" spans="2:20" ht="15" customHeight="1" x14ac:dyDescent="0.25">
      <c r="B346" s="94">
        <v>295</v>
      </c>
      <c r="C346" s="95">
        <v>799.68</v>
      </c>
      <c r="D346" s="94">
        <v>0.52261627242466679</v>
      </c>
      <c r="E346" s="95">
        <v>2109.9499999999998</v>
      </c>
      <c r="F346" s="94">
        <v>0.59684456520029161</v>
      </c>
      <c r="G346" s="95">
        <f t="shared" si="29"/>
        <v>1310.27</v>
      </c>
      <c r="H346" s="110">
        <f t="shared" si="30"/>
        <v>7.4228292775624816E-2</v>
      </c>
      <c r="P346" s="107">
        <f t="shared" si="27"/>
        <v>51461.947242466682</v>
      </c>
      <c r="Q346" s="108">
        <f t="shared" si="28"/>
        <v>57574.506520029165</v>
      </c>
      <c r="S346" s="109">
        <f t="shared" si="31"/>
        <v>0</v>
      </c>
      <c r="T346" s="109">
        <f t="shared" si="32"/>
        <v>1</v>
      </c>
    </row>
    <row r="347" spans="2:20" ht="15" customHeight="1" x14ac:dyDescent="0.25">
      <c r="B347" s="94">
        <v>296</v>
      </c>
      <c r="C347" s="95">
        <v>855.38</v>
      </c>
      <c r="D347" s="94">
        <v>0.51365927482648799</v>
      </c>
      <c r="E347" s="95">
        <v>2146.35</v>
      </c>
      <c r="F347" s="94">
        <v>0.58056739929071621</v>
      </c>
      <c r="G347" s="95">
        <f t="shared" si="29"/>
        <v>1290.9699999999998</v>
      </c>
      <c r="H347" s="110">
        <f t="shared" si="30"/>
        <v>6.6908124464228225E-2</v>
      </c>
      <c r="P347" s="107">
        <f t="shared" si="27"/>
        <v>50510.547482648799</v>
      </c>
      <c r="Q347" s="108">
        <f t="shared" si="28"/>
        <v>55910.389929071622</v>
      </c>
      <c r="S347" s="109">
        <f t="shared" si="31"/>
        <v>0</v>
      </c>
      <c r="T347" s="109">
        <f t="shared" si="32"/>
        <v>1</v>
      </c>
    </row>
    <row r="348" spans="2:20" ht="15" customHeight="1" x14ac:dyDescent="0.25">
      <c r="B348" s="94">
        <v>297</v>
      </c>
      <c r="C348" s="95">
        <v>851.34</v>
      </c>
      <c r="D348" s="94">
        <v>0.49995034182655446</v>
      </c>
      <c r="E348" s="95">
        <v>2115.5</v>
      </c>
      <c r="F348" s="94">
        <v>0.57263884343783511</v>
      </c>
      <c r="G348" s="95">
        <f t="shared" si="29"/>
        <v>1264.1599999999999</v>
      </c>
      <c r="H348" s="110">
        <f t="shared" si="30"/>
        <v>7.2688501611280654E-2</v>
      </c>
      <c r="P348" s="107">
        <f t="shared" si="27"/>
        <v>49143.694182655447</v>
      </c>
      <c r="Q348" s="108">
        <f t="shared" si="28"/>
        <v>55148.384343783509</v>
      </c>
      <c r="S348" s="109">
        <f t="shared" si="31"/>
        <v>0</v>
      </c>
      <c r="T348" s="109">
        <f t="shared" si="32"/>
        <v>1</v>
      </c>
    </row>
    <row r="349" spans="2:20" ht="15" customHeight="1" x14ac:dyDescent="0.25">
      <c r="B349" s="94">
        <v>298</v>
      </c>
      <c r="C349" s="95">
        <v>851.76</v>
      </c>
      <c r="D349" s="94">
        <v>0.4861378882709011</v>
      </c>
      <c r="E349" s="95">
        <v>2184.02</v>
      </c>
      <c r="F349" s="94">
        <v>0.57218917513245082</v>
      </c>
      <c r="G349" s="95">
        <f t="shared" si="29"/>
        <v>1332.26</v>
      </c>
      <c r="H349" s="110">
        <f t="shared" si="30"/>
        <v>8.6051286861549725E-2</v>
      </c>
      <c r="P349" s="107">
        <f t="shared" si="27"/>
        <v>47762.028827090107</v>
      </c>
      <c r="Q349" s="108">
        <f t="shared" si="28"/>
        <v>55034.897513245087</v>
      </c>
      <c r="S349" s="109">
        <f t="shared" si="31"/>
        <v>0</v>
      </c>
      <c r="T349" s="109">
        <f t="shared" si="32"/>
        <v>1</v>
      </c>
    </row>
    <row r="350" spans="2:20" ht="15" customHeight="1" x14ac:dyDescent="0.25">
      <c r="B350" s="94">
        <v>299</v>
      </c>
      <c r="C350" s="95">
        <v>730.87</v>
      </c>
      <c r="D350" s="94">
        <v>0.48698415484015545</v>
      </c>
      <c r="E350" s="95">
        <v>2013.46</v>
      </c>
      <c r="F350" s="94">
        <v>0.55230741976614561</v>
      </c>
      <c r="G350" s="95">
        <f t="shared" si="29"/>
        <v>1282.5900000000001</v>
      </c>
      <c r="H350" s="110">
        <f t="shared" si="30"/>
        <v>6.5323264925990165E-2</v>
      </c>
      <c r="P350" s="107">
        <f t="shared" si="27"/>
        <v>47967.545484015543</v>
      </c>
      <c r="Q350" s="108">
        <f t="shared" si="28"/>
        <v>53217.281976614562</v>
      </c>
      <c r="S350" s="109">
        <f t="shared" si="31"/>
        <v>0</v>
      </c>
      <c r="T350" s="109">
        <f t="shared" si="32"/>
        <v>1</v>
      </c>
    </row>
    <row r="351" spans="2:20" ht="15" customHeight="1" x14ac:dyDescent="0.25">
      <c r="B351" s="94">
        <v>300</v>
      </c>
      <c r="C351" s="95">
        <v>859.7</v>
      </c>
      <c r="D351" s="94">
        <v>0.49811247711044959</v>
      </c>
      <c r="E351" s="95">
        <v>2024.53</v>
      </c>
      <c r="F351" s="94">
        <v>0.57006778309124384</v>
      </c>
      <c r="G351" s="95">
        <f t="shared" si="29"/>
        <v>1164.83</v>
      </c>
      <c r="H351" s="110">
        <f t="shared" si="30"/>
        <v>7.1955305980794249E-2</v>
      </c>
      <c r="P351" s="107">
        <f t="shared" si="27"/>
        <v>48951.547711044965</v>
      </c>
      <c r="Q351" s="108">
        <f t="shared" si="28"/>
        <v>54982.248309124385</v>
      </c>
      <c r="S351" s="109">
        <f t="shared" si="31"/>
        <v>0</v>
      </c>
      <c r="T351" s="109">
        <f t="shared" si="32"/>
        <v>1</v>
      </c>
    </row>
    <row r="352" spans="2:20" ht="15" customHeight="1" x14ac:dyDescent="0.25">
      <c r="B352" s="94">
        <v>301</v>
      </c>
      <c r="C352" s="95">
        <v>813.88</v>
      </c>
      <c r="D352" s="94">
        <v>0.52153982703605795</v>
      </c>
      <c r="E352" s="95">
        <v>2096.41</v>
      </c>
      <c r="F352" s="94">
        <v>0.5792438941252982</v>
      </c>
      <c r="G352" s="95">
        <f t="shared" si="29"/>
        <v>1282.5299999999997</v>
      </c>
      <c r="H352" s="110">
        <f t="shared" si="30"/>
        <v>5.7704067089240252E-2</v>
      </c>
      <c r="P352" s="107">
        <f t="shared" si="27"/>
        <v>51340.1027036058</v>
      </c>
      <c r="Q352" s="108">
        <f t="shared" si="28"/>
        <v>55827.979412529821</v>
      </c>
      <c r="S352" s="109">
        <f t="shared" si="31"/>
        <v>0</v>
      </c>
      <c r="T352" s="109">
        <f t="shared" si="32"/>
        <v>1</v>
      </c>
    </row>
    <row r="353" spans="2:20" ht="15" customHeight="1" x14ac:dyDescent="0.25">
      <c r="B353" s="94">
        <v>302</v>
      </c>
      <c r="C353" s="95">
        <v>838.11</v>
      </c>
      <c r="D353" s="94">
        <v>0.49880179335598607</v>
      </c>
      <c r="E353" s="95">
        <v>2132.91</v>
      </c>
      <c r="F353" s="94">
        <v>0.57133514353791204</v>
      </c>
      <c r="G353" s="95">
        <f t="shared" si="29"/>
        <v>1294.7999999999997</v>
      </c>
      <c r="H353" s="110">
        <f t="shared" si="30"/>
        <v>7.2533350181925971E-2</v>
      </c>
      <c r="P353" s="107">
        <f t="shared" si="27"/>
        <v>49042.069335598608</v>
      </c>
      <c r="Q353" s="108">
        <f t="shared" si="28"/>
        <v>55000.604353791205</v>
      </c>
      <c r="S353" s="109">
        <f t="shared" si="31"/>
        <v>0</v>
      </c>
      <c r="T353" s="109">
        <f t="shared" si="32"/>
        <v>1</v>
      </c>
    </row>
    <row r="354" spans="2:20" ht="15" customHeight="1" x14ac:dyDescent="0.25">
      <c r="B354" s="94">
        <v>303</v>
      </c>
      <c r="C354" s="95">
        <v>812.65</v>
      </c>
      <c r="D354" s="94">
        <v>0.53117780250892599</v>
      </c>
      <c r="E354" s="95">
        <v>2127.75</v>
      </c>
      <c r="F354" s="94">
        <v>0.59608825583567093</v>
      </c>
      <c r="G354" s="95">
        <f t="shared" si="29"/>
        <v>1315.1</v>
      </c>
      <c r="H354" s="110">
        <f t="shared" si="30"/>
        <v>6.4910453326744944E-2</v>
      </c>
      <c r="P354" s="107">
        <f t="shared" si="27"/>
        <v>52305.130250892595</v>
      </c>
      <c r="Q354" s="108">
        <f t="shared" si="28"/>
        <v>57481.075583567093</v>
      </c>
      <c r="S354" s="109">
        <f t="shared" si="31"/>
        <v>0</v>
      </c>
      <c r="T354" s="109">
        <f t="shared" si="32"/>
        <v>1</v>
      </c>
    </row>
    <row r="355" spans="2:20" ht="15" customHeight="1" x14ac:dyDescent="0.25">
      <c r="B355" s="94">
        <v>304</v>
      </c>
      <c r="C355" s="95">
        <v>868.98</v>
      </c>
      <c r="D355" s="94">
        <v>0.49278374809221787</v>
      </c>
      <c r="E355" s="95">
        <v>2193.23</v>
      </c>
      <c r="F355" s="94">
        <v>0.54510743914193704</v>
      </c>
      <c r="G355" s="95">
        <f t="shared" si="29"/>
        <v>1324.25</v>
      </c>
      <c r="H355" s="110">
        <f t="shared" si="30"/>
        <v>5.2323691049719179E-2</v>
      </c>
      <c r="P355" s="107">
        <f t="shared" si="27"/>
        <v>48409.394809221783</v>
      </c>
      <c r="Q355" s="108">
        <f t="shared" si="28"/>
        <v>52317.513914193703</v>
      </c>
      <c r="S355" s="109">
        <f t="shared" si="31"/>
        <v>0</v>
      </c>
      <c r="T355" s="109">
        <f t="shared" si="32"/>
        <v>1</v>
      </c>
    </row>
    <row r="356" spans="2:20" ht="15" customHeight="1" x14ac:dyDescent="0.25">
      <c r="B356" s="94">
        <v>305</v>
      </c>
      <c r="C356" s="95">
        <v>810.52</v>
      </c>
      <c r="D356" s="94">
        <v>0.5118401146295487</v>
      </c>
      <c r="E356" s="95">
        <v>2089.5100000000002</v>
      </c>
      <c r="F356" s="94">
        <v>0.58080187291361252</v>
      </c>
      <c r="G356" s="95">
        <f t="shared" si="29"/>
        <v>1278.9900000000002</v>
      </c>
      <c r="H356" s="110">
        <f t="shared" si="30"/>
        <v>6.8961758284063812E-2</v>
      </c>
      <c r="P356" s="107">
        <f t="shared" si="27"/>
        <v>50373.491462954873</v>
      </c>
      <c r="Q356" s="108">
        <f t="shared" si="28"/>
        <v>55990.677291361251</v>
      </c>
      <c r="S356" s="109">
        <f t="shared" si="31"/>
        <v>0</v>
      </c>
      <c r="T356" s="109">
        <f t="shared" si="32"/>
        <v>1</v>
      </c>
    </row>
    <row r="357" spans="2:20" ht="15" customHeight="1" x14ac:dyDescent="0.25">
      <c r="B357" s="94">
        <v>306</v>
      </c>
      <c r="C357" s="95">
        <v>937.28</v>
      </c>
      <c r="D357" s="94">
        <v>0.49526060079089407</v>
      </c>
      <c r="E357" s="95">
        <v>2104.7199999999998</v>
      </c>
      <c r="F357" s="94">
        <v>0.56393484570441366</v>
      </c>
      <c r="G357" s="95">
        <f t="shared" si="29"/>
        <v>1167.4399999999998</v>
      </c>
      <c r="H357" s="110">
        <f t="shared" si="30"/>
        <v>6.8674244913519589E-2</v>
      </c>
      <c r="P357" s="107">
        <f t="shared" si="27"/>
        <v>48588.780079089411</v>
      </c>
      <c r="Q357" s="108">
        <f t="shared" si="28"/>
        <v>54288.764570441366</v>
      </c>
      <c r="S357" s="109">
        <f t="shared" si="31"/>
        <v>0</v>
      </c>
      <c r="T357" s="109">
        <f t="shared" si="32"/>
        <v>1</v>
      </c>
    </row>
    <row r="358" spans="2:20" ht="15" customHeight="1" x14ac:dyDescent="0.25">
      <c r="B358" s="94">
        <v>307</v>
      </c>
      <c r="C358" s="95">
        <v>870.45</v>
      </c>
      <c r="D358" s="94">
        <v>0.50345876816065283</v>
      </c>
      <c r="E358" s="95">
        <v>2120.3200000000002</v>
      </c>
      <c r="F358" s="94">
        <v>0.57235765897696533</v>
      </c>
      <c r="G358" s="95">
        <f t="shared" si="29"/>
        <v>1249.8700000000001</v>
      </c>
      <c r="H358" s="110">
        <f t="shared" si="30"/>
        <v>6.8898890816312508E-2</v>
      </c>
      <c r="P358" s="107">
        <f t="shared" si="27"/>
        <v>49475.426816065286</v>
      </c>
      <c r="Q358" s="108">
        <f t="shared" si="28"/>
        <v>55115.445897696532</v>
      </c>
      <c r="S358" s="109">
        <f t="shared" si="31"/>
        <v>0</v>
      </c>
      <c r="T358" s="109">
        <f t="shared" si="32"/>
        <v>1</v>
      </c>
    </row>
    <row r="359" spans="2:20" ht="15" customHeight="1" x14ac:dyDescent="0.25">
      <c r="B359" s="94">
        <v>308</v>
      </c>
      <c r="C359" s="95">
        <v>849.11</v>
      </c>
      <c r="D359" s="94">
        <v>0.49403028764572771</v>
      </c>
      <c r="E359" s="95">
        <v>2197.1</v>
      </c>
      <c r="F359" s="94">
        <v>0.57845910746507556</v>
      </c>
      <c r="G359" s="95">
        <f t="shared" si="29"/>
        <v>1347.9899999999998</v>
      </c>
      <c r="H359" s="110">
        <f t="shared" si="30"/>
        <v>8.4428819819347856E-2</v>
      </c>
      <c r="P359" s="107">
        <f t="shared" si="27"/>
        <v>48553.918764572772</v>
      </c>
      <c r="Q359" s="108">
        <f t="shared" si="28"/>
        <v>55648.810746507559</v>
      </c>
      <c r="S359" s="109">
        <f t="shared" si="31"/>
        <v>0</v>
      </c>
      <c r="T359" s="109">
        <f t="shared" si="32"/>
        <v>1</v>
      </c>
    </row>
    <row r="360" spans="2:20" ht="15" customHeight="1" x14ac:dyDescent="0.25">
      <c r="B360" s="94">
        <v>309</v>
      </c>
      <c r="C360" s="95">
        <v>792.39</v>
      </c>
      <c r="D360" s="94">
        <v>0.49938307850592617</v>
      </c>
      <c r="E360" s="95">
        <v>2080.4899999999998</v>
      </c>
      <c r="F360" s="94">
        <v>0.5675022642276859</v>
      </c>
      <c r="G360" s="95">
        <f t="shared" si="29"/>
        <v>1288.0999999999999</v>
      </c>
      <c r="H360" s="110">
        <f t="shared" si="30"/>
        <v>6.8119185721759734E-2</v>
      </c>
      <c r="P360" s="107">
        <f t="shared" si="27"/>
        <v>49145.917850592617</v>
      </c>
      <c r="Q360" s="108">
        <f t="shared" si="28"/>
        <v>54669.73642276859</v>
      </c>
      <c r="S360" s="109">
        <f t="shared" si="31"/>
        <v>0</v>
      </c>
      <c r="T360" s="109">
        <f t="shared" si="32"/>
        <v>1</v>
      </c>
    </row>
    <row r="361" spans="2:20" ht="15" customHeight="1" x14ac:dyDescent="0.25">
      <c r="B361" s="94">
        <v>310</v>
      </c>
      <c r="C361" s="95">
        <v>869.31</v>
      </c>
      <c r="D361" s="94">
        <v>0.51319391741639142</v>
      </c>
      <c r="E361" s="95">
        <v>2134.11</v>
      </c>
      <c r="F361" s="94">
        <v>0.57226135795649657</v>
      </c>
      <c r="G361" s="95">
        <f t="shared" si="29"/>
        <v>1264.8000000000002</v>
      </c>
      <c r="H361" s="110">
        <f t="shared" si="30"/>
        <v>5.9067440540105154E-2</v>
      </c>
      <c r="P361" s="107">
        <f t="shared" si="27"/>
        <v>50450.081741639144</v>
      </c>
      <c r="Q361" s="108">
        <f t="shared" si="28"/>
        <v>55092.025795649657</v>
      </c>
      <c r="S361" s="109">
        <f t="shared" si="31"/>
        <v>0</v>
      </c>
      <c r="T361" s="109">
        <f t="shared" si="32"/>
        <v>1</v>
      </c>
    </row>
    <row r="362" spans="2:20" ht="15" customHeight="1" x14ac:dyDescent="0.25">
      <c r="B362" s="94">
        <v>311</v>
      </c>
      <c r="C362" s="95">
        <v>793</v>
      </c>
      <c r="D362" s="94">
        <v>0.5248136298920707</v>
      </c>
      <c r="E362" s="95">
        <v>2097.48</v>
      </c>
      <c r="F362" s="94">
        <v>0.58330222037441459</v>
      </c>
      <c r="G362" s="95">
        <f t="shared" si="29"/>
        <v>1304.48</v>
      </c>
      <c r="H362" s="110">
        <f t="shared" si="30"/>
        <v>5.8488590482343894E-2</v>
      </c>
      <c r="P362" s="107">
        <f t="shared" si="27"/>
        <v>51688.362989207068</v>
      </c>
      <c r="Q362" s="108">
        <f t="shared" si="28"/>
        <v>56232.742037441458</v>
      </c>
      <c r="S362" s="109">
        <f t="shared" si="31"/>
        <v>0</v>
      </c>
      <c r="T362" s="109">
        <f t="shared" si="32"/>
        <v>1</v>
      </c>
    </row>
    <row r="363" spans="2:20" ht="15" customHeight="1" x14ac:dyDescent="0.25">
      <c r="B363" s="94">
        <v>312</v>
      </c>
      <c r="C363" s="95">
        <v>815.24</v>
      </c>
      <c r="D363" s="94">
        <v>0.51222159206187023</v>
      </c>
      <c r="E363" s="95">
        <v>2094.4299999999998</v>
      </c>
      <c r="F363" s="94">
        <v>0.56656149881183726</v>
      </c>
      <c r="G363" s="95">
        <f t="shared" si="29"/>
        <v>1279.1899999999998</v>
      </c>
      <c r="H363" s="110">
        <f t="shared" si="30"/>
        <v>5.4339906749967026E-2</v>
      </c>
      <c r="P363" s="107">
        <f t="shared" si="27"/>
        <v>50406.919206187027</v>
      </c>
      <c r="Q363" s="108">
        <f t="shared" si="28"/>
        <v>54561.719881183722</v>
      </c>
      <c r="S363" s="109">
        <f t="shared" si="31"/>
        <v>0</v>
      </c>
      <c r="T363" s="109">
        <f t="shared" si="32"/>
        <v>1</v>
      </c>
    </row>
    <row r="364" spans="2:20" ht="15" customHeight="1" x14ac:dyDescent="0.25">
      <c r="B364" s="94">
        <v>313</v>
      </c>
      <c r="C364" s="95">
        <v>957.44</v>
      </c>
      <c r="D364" s="94">
        <v>0.51065740405548776</v>
      </c>
      <c r="E364" s="95">
        <v>2256.6999999999998</v>
      </c>
      <c r="F364" s="94">
        <v>0.58018469687315943</v>
      </c>
      <c r="G364" s="95">
        <f t="shared" si="29"/>
        <v>1299.2599999999998</v>
      </c>
      <c r="H364" s="110">
        <f t="shared" si="30"/>
        <v>6.9527292817671671E-2</v>
      </c>
      <c r="P364" s="107">
        <f t="shared" si="27"/>
        <v>50108.300405548776</v>
      </c>
      <c r="Q364" s="108">
        <f t="shared" si="28"/>
        <v>55761.769687315944</v>
      </c>
      <c r="S364" s="109">
        <f t="shared" si="31"/>
        <v>0</v>
      </c>
      <c r="T364" s="109">
        <f t="shared" si="32"/>
        <v>1</v>
      </c>
    </row>
    <row r="365" spans="2:20" ht="15" customHeight="1" x14ac:dyDescent="0.25">
      <c r="B365" s="94">
        <v>314</v>
      </c>
      <c r="C365" s="95">
        <v>892.29</v>
      </c>
      <c r="D365" s="94">
        <v>0.4896076880208618</v>
      </c>
      <c r="E365" s="95">
        <v>2105.15</v>
      </c>
      <c r="F365" s="94">
        <v>0.55719145942825365</v>
      </c>
      <c r="G365" s="95">
        <f t="shared" si="29"/>
        <v>1212.8600000000001</v>
      </c>
      <c r="H365" s="110">
        <f t="shared" si="30"/>
        <v>6.7583771407391857E-2</v>
      </c>
      <c r="P365" s="107">
        <f t="shared" si="27"/>
        <v>48068.478802086182</v>
      </c>
      <c r="Q365" s="108">
        <f t="shared" si="28"/>
        <v>53613.995942825364</v>
      </c>
      <c r="S365" s="109">
        <f t="shared" si="31"/>
        <v>0</v>
      </c>
      <c r="T365" s="109">
        <f t="shared" si="32"/>
        <v>1</v>
      </c>
    </row>
    <row r="366" spans="2:20" ht="15" customHeight="1" x14ac:dyDescent="0.25">
      <c r="B366" s="94">
        <v>315</v>
      </c>
      <c r="C366" s="95">
        <v>834.44</v>
      </c>
      <c r="D366" s="94">
        <v>0.51966186916819557</v>
      </c>
      <c r="E366" s="95">
        <v>2146.2399999999998</v>
      </c>
      <c r="F366" s="94">
        <v>0.60287006950408029</v>
      </c>
      <c r="G366" s="95">
        <f t="shared" si="29"/>
        <v>1311.7999999999997</v>
      </c>
      <c r="H366" s="110">
        <f t="shared" si="30"/>
        <v>8.3208200335884719E-2</v>
      </c>
      <c r="P366" s="107">
        <f t="shared" si="27"/>
        <v>51131.746916819553</v>
      </c>
      <c r="Q366" s="108">
        <f t="shared" si="28"/>
        <v>58140.766950408033</v>
      </c>
      <c r="S366" s="109">
        <f t="shared" si="31"/>
        <v>0</v>
      </c>
      <c r="T366" s="109">
        <f t="shared" si="32"/>
        <v>1</v>
      </c>
    </row>
    <row r="367" spans="2:20" ht="15" customHeight="1" x14ac:dyDescent="0.25">
      <c r="B367" s="94">
        <v>316</v>
      </c>
      <c r="C367" s="95">
        <v>838.47</v>
      </c>
      <c r="D367" s="94">
        <v>0.53995518935062004</v>
      </c>
      <c r="E367" s="95">
        <v>2090.91</v>
      </c>
      <c r="F367" s="94">
        <v>0.59140444952238069</v>
      </c>
      <c r="G367" s="95">
        <f t="shared" si="29"/>
        <v>1252.4399999999998</v>
      </c>
      <c r="H367" s="110">
        <f t="shared" si="30"/>
        <v>5.1449260171760658E-2</v>
      </c>
      <c r="P367" s="107">
        <f t="shared" si="27"/>
        <v>53157.048935062005</v>
      </c>
      <c r="Q367" s="108">
        <f t="shared" si="28"/>
        <v>57049.534952238071</v>
      </c>
      <c r="S367" s="109">
        <f t="shared" si="31"/>
        <v>0</v>
      </c>
      <c r="T367" s="109">
        <f t="shared" si="32"/>
        <v>1</v>
      </c>
    </row>
    <row r="368" spans="2:20" ht="15" customHeight="1" x14ac:dyDescent="0.25">
      <c r="B368" s="94">
        <v>317</v>
      </c>
      <c r="C368" s="95">
        <v>847.19</v>
      </c>
      <c r="D368" s="94">
        <v>0.53091984239772383</v>
      </c>
      <c r="E368" s="95">
        <v>2180.67</v>
      </c>
      <c r="F368" s="94">
        <v>0.59194547755120619</v>
      </c>
      <c r="G368" s="95">
        <f t="shared" si="29"/>
        <v>1333.48</v>
      </c>
      <c r="H368" s="110">
        <f t="shared" si="30"/>
        <v>6.102563515348236E-2</v>
      </c>
      <c r="P368" s="107">
        <f t="shared" si="27"/>
        <v>52244.794239772382</v>
      </c>
      <c r="Q368" s="108">
        <f t="shared" si="28"/>
        <v>57013.877755120622</v>
      </c>
      <c r="S368" s="109">
        <f t="shared" si="31"/>
        <v>0</v>
      </c>
      <c r="T368" s="109">
        <f t="shared" si="32"/>
        <v>1</v>
      </c>
    </row>
    <row r="369" spans="2:20" ht="15" customHeight="1" x14ac:dyDescent="0.25">
      <c r="B369" s="94">
        <v>318</v>
      </c>
      <c r="C369" s="95">
        <v>804.56</v>
      </c>
      <c r="D369" s="94">
        <v>0.47248541081412787</v>
      </c>
      <c r="E369" s="95">
        <v>2063.34</v>
      </c>
      <c r="F369" s="94">
        <v>0.53045375692251573</v>
      </c>
      <c r="G369" s="95">
        <f t="shared" si="29"/>
        <v>1258.7800000000002</v>
      </c>
      <c r="H369" s="110">
        <f t="shared" si="30"/>
        <v>5.7968346108387858E-2</v>
      </c>
      <c r="P369" s="107">
        <f t="shared" si="27"/>
        <v>46443.981081412792</v>
      </c>
      <c r="Q369" s="108">
        <f t="shared" si="28"/>
        <v>50982.035692251578</v>
      </c>
      <c r="S369" s="109">
        <f t="shared" si="31"/>
        <v>0</v>
      </c>
      <c r="T369" s="109">
        <f t="shared" si="32"/>
        <v>1</v>
      </c>
    </row>
    <row r="370" spans="2:20" ht="15" customHeight="1" x14ac:dyDescent="0.25">
      <c r="B370" s="94">
        <v>319</v>
      </c>
      <c r="C370" s="95">
        <v>754.08</v>
      </c>
      <c r="D370" s="94">
        <v>0.52232576823199484</v>
      </c>
      <c r="E370" s="95">
        <v>2147.56</v>
      </c>
      <c r="F370" s="94">
        <v>0.59072247899279495</v>
      </c>
      <c r="G370" s="95">
        <f t="shared" si="29"/>
        <v>1393.48</v>
      </c>
      <c r="H370" s="110">
        <f t="shared" si="30"/>
        <v>6.8396710760800117E-2</v>
      </c>
      <c r="P370" s="107">
        <f t="shared" si="27"/>
        <v>51478.496823199479</v>
      </c>
      <c r="Q370" s="108">
        <f t="shared" si="28"/>
        <v>56924.687899279495</v>
      </c>
      <c r="S370" s="109">
        <f t="shared" si="31"/>
        <v>0</v>
      </c>
      <c r="T370" s="109">
        <f t="shared" si="32"/>
        <v>1</v>
      </c>
    </row>
    <row r="371" spans="2:20" ht="15" customHeight="1" x14ac:dyDescent="0.25">
      <c r="B371" s="94">
        <v>320</v>
      </c>
      <c r="C371" s="95">
        <v>861.37</v>
      </c>
      <c r="D371" s="94">
        <v>0.54958329280564722</v>
      </c>
      <c r="E371" s="95">
        <v>2073.17</v>
      </c>
      <c r="F371" s="94">
        <v>0.60401530164591566</v>
      </c>
      <c r="G371" s="95">
        <f t="shared" si="29"/>
        <v>1211.8000000000002</v>
      </c>
      <c r="H371" s="110">
        <f t="shared" si="30"/>
        <v>5.4432008840268442E-2</v>
      </c>
      <c r="P371" s="107">
        <f t="shared" si="27"/>
        <v>54096.959280564719</v>
      </c>
      <c r="Q371" s="108">
        <f t="shared" si="28"/>
        <v>58328.36016459157</v>
      </c>
      <c r="S371" s="109">
        <f t="shared" si="31"/>
        <v>0</v>
      </c>
      <c r="T371" s="109">
        <f t="shared" si="32"/>
        <v>1</v>
      </c>
    </row>
    <row r="372" spans="2:20" ht="15" customHeight="1" x14ac:dyDescent="0.25">
      <c r="B372" s="94">
        <v>321</v>
      </c>
      <c r="C372" s="95">
        <v>842.21</v>
      </c>
      <c r="D372" s="94">
        <v>0.50450621263905127</v>
      </c>
      <c r="E372" s="95">
        <v>2161.2800000000002</v>
      </c>
      <c r="F372" s="94">
        <v>0.56939915402452701</v>
      </c>
      <c r="G372" s="95">
        <f t="shared" si="29"/>
        <v>1319.0700000000002</v>
      </c>
      <c r="H372" s="110">
        <f t="shared" si="30"/>
        <v>6.4892941385475744E-2</v>
      </c>
      <c r="P372" s="107">
        <f t="shared" ref="P372:P435" si="33">IF(C372="","",D372*PSA_WTP-C372)</f>
        <v>49608.411263905131</v>
      </c>
      <c r="Q372" s="108">
        <f t="shared" ref="Q372:Q435" si="34">IF(C372="","",F372*PSA_WTP-E372)</f>
        <v>54778.635402452703</v>
      </c>
      <c r="S372" s="109">
        <f t="shared" si="31"/>
        <v>0</v>
      </c>
      <c r="T372" s="109">
        <f t="shared" si="32"/>
        <v>1</v>
      </c>
    </row>
    <row r="373" spans="2:20" ht="15" customHeight="1" x14ac:dyDescent="0.25">
      <c r="B373" s="94">
        <v>322</v>
      </c>
      <c r="C373" s="95">
        <v>831.41</v>
      </c>
      <c r="D373" s="94">
        <v>0.50779965794659876</v>
      </c>
      <c r="E373" s="95">
        <v>2035.55</v>
      </c>
      <c r="F373" s="94">
        <v>0.57120727943357108</v>
      </c>
      <c r="G373" s="95">
        <f t="shared" ref="G373:G436" si="35">E373-C373</f>
        <v>1204.1399999999999</v>
      </c>
      <c r="H373" s="110">
        <f t="shared" ref="H373:H436" si="36">F373-D373</f>
        <v>6.3407621486972321E-2</v>
      </c>
      <c r="P373" s="107">
        <f t="shared" si="33"/>
        <v>49948.555794659871</v>
      </c>
      <c r="Q373" s="108">
        <f t="shared" si="34"/>
        <v>55085.177943357106</v>
      </c>
      <c r="S373" s="109">
        <f t="shared" ref="S373:S436" si="37">IF(Q373="","",IF(Q373=MAX(P373,Q373),0,1))</f>
        <v>0</v>
      </c>
      <c r="T373" s="109">
        <f t="shared" ref="T373:T436" si="38">IF(Q373="","",IF(Q373=MAX(P373,Q373),1,0))</f>
        <v>1</v>
      </c>
    </row>
    <row r="374" spans="2:20" ht="15" customHeight="1" x14ac:dyDescent="0.25">
      <c r="B374" s="94">
        <v>323</v>
      </c>
      <c r="C374" s="95">
        <v>835.39</v>
      </c>
      <c r="D374" s="94">
        <v>0.53163888049450925</v>
      </c>
      <c r="E374" s="95">
        <v>2154.4499999999998</v>
      </c>
      <c r="F374" s="94">
        <v>0.60401932768239608</v>
      </c>
      <c r="G374" s="95">
        <f t="shared" si="35"/>
        <v>1319.06</v>
      </c>
      <c r="H374" s="110">
        <f t="shared" si="36"/>
        <v>7.2380447187886832E-2</v>
      </c>
      <c r="P374" s="107">
        <f t="shared" si="33"/>
        <v>52328.498049450922</v>
      </c>
      <c r="Q374" s="108">
        <f t="shared" si="34"/>
        <v>58247.482768239614</v>
      </c>
      <c r="S374" s="109">
        <f t="shared" si="37"/>
        <v>0</v>
      </c>
      <c r="T374" s="109">
        <f t="shared" si="38"/>
        <v>1</v>
      </c>
    </row>
    <row r="375" spans="2:20" ht="15" customHeight="1" x14ac:dyDescent="0.25">
      <c r="B375" s="94">
        <v>324</v>
      </c>
      <c r="C375" s="95">
        <v>843.34</v>
      </c>
      <c r="D375" s="94">
        <v>0.51546392759664306</v>
      </c>
      <c r="E375" s="95">
        <v>2024.81</v>
      </c>
      <c r="F375" s="94">
        <v>0.57645754207708144</v>
      </c>
      <c r="G375" s="95">
        <f t="shared" si="35"/>
        <v>1181.4699999999998</v>
      </c>
      <c r="H375" s="110">
        <f t="shared" si="36"/>
        <v>6.0993614480438385E-2</v>
      </c>
      <c r="P375" s="107">
        <f t="shared" si="33"/>
        <v>50703.052759664308</v>
      </c>
      <c r="Q375" s="108">
        <f t="shared" si="34"/>
        <v>55620.944207708148</v>
      </c>
      <c r="S375" s="109">
        <f t="shared" si="37"/>
        <v>0</v>
      </c>
      <c r="T375" s="109">
        <f t="shared" si="38"/>
        <v>1</v>
      </c>
    </row>
    <row r="376" spans="2:20" ht="15" customHeight="1" x14ac:dyDescent="0.25">
      <c r="B376" s="94">
        <v>325</v>
      </c>
      <c r="C376" s="95">
        <v>848.4</v>
      </c>
      <c r="D376" s="94">
        <v>0.53110471338471354</v>
      </c>
      <c r="E376" s="95">
        <v>2148.75</v>
      </c>
      <c r="F376" s="94">
        <v>0.60805926416838063</v>
      </c>
      <c r="G376" s="95">
        <f t="shared" si="35"/>
        <v>1300.3499999999999</v>
      </c>
      <c r="H376" s="110">
        <f t="shared" si="36"/>
        <v>7.6954550783667086E-2</v>
      </c>
      <c r="P376" s="107">
        <f t="shared" si="33"/>
        <v>52262.071338471353</v>
      </c>
      <c r="Q376" s="108">
        <f t="shared" si="34"/>
        <v>58657.176416838061</v>
      </c>
      <c r="S376" s="109">
        <f t="shared" si="37"/>
        <v>0</v>
      </c>
      <c r="T376" s="109">
        <f t="shared" si="38"/>
        <v>1</v>
      </c>
    </row>
    <row r="377" spans="2:20" ht="15" customHeight="1" x14ac:dyDescent="0.25">
      <c r="B377" s="94">
        <v>326</v>
      </c>
      <c r="C377" s="95">
        <v>833.83</v>
      </c>
      <c r="D377" s="94">
        <v>0.48117272111443654</v>
      </c>
      <c r="E377" s="95">
        <v>2046.11</v>
      </c>
      <c r="F377" s="94">
        <v>0.53151287028009309</v>
      </c>
      <c r="G377" s="95">
        <f t="shared" si="35"/>
        <v>1212.2799999999997</v>
      </c>
      <c r="H377" s="110">
        <f t="shared" si="36"/>
        <v>5.0340149165656545E-2</v>
      </c>
      <c r="P377" s="107">
        <f t="shared" si="33"/>
        <v>47283.442111443655</v>
      </c>
      <c r="Q377" s="108">
        <f t="shared" si="34"/>
        <v>51105.177028009311</v>
      </c>
      <c r="S377" s="109">
        <f t="shared" si="37"/>
        <v>0</v>
      </c>
      <c r="T377" s="109">
        <f t="shared" si="38"/>
        <v>1</v>
      </c>
    </row>
    <row r="378" spans="2:20" ht="15" customHeight="1" x14ac:dyDescent="0.25">
      <c r="B378" s="94">
        <v>327</v>
      </c>
      <c r="C378" s="95">
        <v>819.08</v>
      </c>
      <c r="D378" s="94">
        <v>0.50969994950099773</v>
      </c>
      <c r="E378" s="95">
        <v>2172.1999999999998</v>
      </c>
      <c r="F378" s="94">
        <v>0.59142683906664806</v>
      </c>
      <c r="G378" s="95">
        <f t="shared" si="35"/>
        <v>1353.12</v>
      </c>
      <c r="H378" s="110">
        <f t="shared" si="36"/>
        <v>8.1726889565650329E-2</v>
      </c>
      <c r="P378" s="107">
        <f t="shared" si="33"/>
        <v>50150.914950099774</v>
      </c>
      <c r="Q378" s="108">
        <f t="shared" si="34"/>
        <v>56970.483906664806</v>
      </c>
      <c r="S378" s="109">
        <f t="shared" si="37"/>
        <v>0</v>
      </c>
      <c r="T378" s="109">
        <f t="shared" si="38"/>
        <v>1</v>
      </c>
    </row>
    <row r="379" spans="2:20" ht="15" customHeight="1" x14ac:dyDescent="0.25">
      <c r="B379" s="94">
        <v>328</v>
      </c>
      <c r="C379" s="95">
        <v>891.47</v>
      </c>
      <c r="D379" s="94">
        <v>0.47727554666551786</v>
      </c>
      <c r="E379" s="95">
        <v>2124.58</v>
      </c>
      <c r="F379" s="94">
        <v>0.54774502332967112</v>
      </c>
      <c r="G379" s="95">
        <f t="shared" si="35"/>
        <v>1233.1099999999999</v>
      </c>
      <c r="H379" s="110">
        <f t="shared" si="36"/>
        <v>7.0469476664153263E-2</v>
      </c>
      <c r="P379" s="107">
        <f t="shared" si="33"/>
        <v>46836.084666551782</v>
      </c>
      <c r="Q379" s="108">
        <f t="shared" si="34"/>
        <v>52649.922332967108</v>
      </c>
      <c r="S379" s="109">
        <f t="shared" si="37"/>
        <v>0</v>
      </c>
      <c r="T379" s="109">
        <f t="shared" si="38"/>
        <v>1</v>
      </c>
    </row>
    <row r="380" spans="2:20" ht="15" customHeight="1" x14ac:dyDescent="0.25">
      <c r="B380" s="94">
        <v>329</v>
      </c>
      <c r="C380" s="95">
        <v>814.71</v>
      </c>
      <c r="D380" s="94">
        <v>0.50117035975704038</v>
      </c>
      <c r="E380" s="95">
        <v>2180.9299999999998</v>
      </c>
      <c r="F380" s="94">
        <v>0.60738978107580366</v>
      </c>
      <c r="G380" s="95">
        <f t="shared" si="35"/>
        <v>1366.2199999999998</v>
      </c>
      <c r="H380" s="110">
        <f t="shared" si="36"/>
        <v>0.10621942131876327</v>
      </c>
      <c r="P380" s="107">
        <f t="shared" si="33"/>
        <v>49302.325975704036</v>
      </c>
      <c r="Q380" s="108">
        <f t="shared" si="34"/>
        <v>58558.048107580369</v>
      </c>
      <c r="S380" s="109">
        <f t="shared" si="37"/>
        <v>0</v>
      </c>
      <c r="T380" s="109">
        <f t="shared" si="38"/>
        <v>1</v>
      </c>
    </row>
    <row r="381" spans="2:20" ht="15" customHeight="1" x14ac:dyDescent="0.25">
      <c r="B381" s="94">
        <v>330</v>
      </c>
      <c r="C381" s="95">
        <v>856.6</v>
      </c>
      <c r="D381" s="94">
        <v>0.483725011171942</v>
      </c>
      <c r="E381" s="95">
        <v>2131.81</v>
      </c>
      <c r="F381" s="94">
        <v>0.5607267179962393</v>
      </c>
      <c r="G381" s="95">
        <f t="shared" si="35"/>
        <v>1275.21</v>
      </c>
      <c r="H381" s="110">
        <f t="shared" si="36"/>
        <v>7.70017068242973E-2</v>
      </c>
      <c r="P381" s="107">
        <f t="shared" si="33"/>
        <v>47515.901117194204</v>
      </c>
      <c r="Q381" s="108">
        <f t="shared" si="34"/>
        <v>53940.861799623934</v>
      </c>
      <c r="S381" s="109">
        <f t="shared" si="37"/>
        <v>0</v>
      </c>
      <c r="T381" s="109">
        <f t="shared" si="38"/>
        <v>1</v>
      </c>
    </row>
    <row r="382" spans="2:20" ht="15" customHeight="1" x14ac:dyDescent="0.25">
      <c r="B382" s="94">
        <v>331</v>
      </c>
      <c r="C382" s="95">
        <v>825.29</v>
      </c>
      <c r="D382" s="94">
        <v>0.49965796624322573</v>
      </c>
      <c r="E382" s="95">
        <v>2182.9499999999998</v>
      </c>
      <c r="F382" s="94">
        <v>0.56975501600841161</v>
      </c>
      <c r="G382" s="95">
        <f t="shared" si="35"/>
        <v>1357.6599999999999</v>
      </c>
      <c r="H382" s="110">
        <f t="shared" si="36"/>
        <v>7.0097049765185881E-2</v>
      </c>
      <c r="P382" s="107">
        <f t="shared" si="33"/>
        <v>49140.506624322574</v>
      </c>
      <c r="Q382" s="108">
        <f t="shared" si="34"/>
        <v>54792.551600841165</v>
      </c>
      <c r="S382" s="109">
        <f t="shared" si="37"/>
        <v>0</v>
      </c>
      <c r="T382" s="109">
        <f t="shared" si="38"/>
        <v>1</v>
      </c>
    </row>
    <row r="383" spans="2:20" ht="15" customHeight="1" x14ac:dyDescent="0.25">
      <c r="B383" s="94">
        <v>332</v>
      </c>
      <c r="C383" s="95">
        <v>844.15</v>
      </c>
      <c r="D383" s="94">
        <v>0.51032674644114395</v>
      </c>
      <c r="E383" s="95">
        <v>2233.7800000000002</v>
      </c>
      <c r="F383" s="94">
        <v>0.58302847160049998</v>
      </c>
      <c r="G383" s="95">
        <f t="shared" si="35"/>
        <v>1389.63</v>
      </c>
      <c r="H383" s="110">
        <f t="shared" si="36"/>
        <v>7.2701725159356023E-2</v>
      </c>
      <c r="P383" s="107">
        <f t="shared" si="33"/>
        <v>50188.524644114397</v>
      </c>
      <c r="Q383" s="108">
        <f t="shared" si="34"/>
        <v>56069.067160049999</v>
      </c>
      <c r="S383" s="109">
        <f t="shared" si="37"/>
        <v>0</v>
      </c>
      <c r="T383" s="109">
        <f t="shared" si="38"/>
        <v>1</v>
      </c>
    </row>
    <row r="384" spans="2:20" ht="15" customHeight="1" x14ac:dyDescent="0.25">
      <c r="B384" s="94">
        <v>333</v>
      </c>
      <c r="C384" s="95">
        <v>809.95</v>
      </c>
      <c r="D384" s="94">
        <v>0.50109052297330392</v>
      </c>
      <c r="E384" s="95">
        <v>2089.79</v>
      </c>
      <c r="F384" s="94">
        <v>0.58238609663606145</v>
      </c>
      <c r="G384" s="95">
        <f t="shared" si="35"/>
        <v>1279.8399999999999</v>
      </c>
      <c r="H384" s="110">
        <f t="shared" si="36"/>
        <v>8.1295573662757525E-2</v>
      </c>
      <c r="P384" s="107">
        <f t="shared" si="33"/>
        <v>49299.102297330392</v>
      </c>
      <c r="Q384" s="108">
        <f t="shared" si="34"/>
        <v>56148.81966360614</v>
      </c>
      <c r="S384" s="109">
        <f t="shared" si="37"/>
        <v>0</v>
      </c>
      <c r="T384" s="109">
        <f t="shared" si="38"/>
        <v>1</v>
      </c>
    </row>
    <row r="385" spans="2:20" ht="15" customHeight="1" x14ac:dyDescent="0.25">
      <c r="B385" s="94">
        <v>334</v>
      </c>
      <c r="C385" s="95">
        <v>769.79</v>
      </c>
      <c r="D385" s="94">
        <v>0.52594789422716848</v>
      </c>
      <c r="E385" s="95">
        <v>2065.65</v>
      </c>
      <c r="F385" s="94">
        <v>0.59579461871004658</v>
      </c>
      <c r="G385" s="95">
        <f t="shared" si="35"/>
        <v>1295.8600000000001</v>
      </c>
      <c r="H385" s="110">
        <f t="shared" si="36"/>
        <v>6.9846724482878098E-2</v>
      </c>
      <c r="P385" s="107">
        <f t="shared" si="33"/>
        <v>51824.99942271685</v>
      </c>
      <c r="Q385" s="108">
        <f t="shared" si="34"/>
        <v>57513.811871004655</v>
      </c>
      <c r="S385" s="109">
        <f t="shared" si="37"/>
        <v>0</v>
      </c>
      <c r="T385" s="109">
        <f t="shared" si="38"/>
        <v>1</v>
      </c>
    </row>
    <row r="386" spans="2:20" ht="15" customHeight="1" x14ac:dyDescent="0.25">
      <c r="B386" s="94">
        <v>335</v>
      </c>
      <c r="C386" s="95">
        <v>837.4</v>
      </c>
      <c r="D386" s="94">
        <v>0.51867158577364936</v>
      </c>
      <c r="E386" s="95">
        <v>2173.09</v>
      </c>
      <c r="F386" s="94">
        <v>0.57286616167745452</v>
      </c>
      <c r="G386" s="95">
        <f t="shared" si="35"/>
        <v>1335.69</v>
      </c>
      <c r="H386" s="110">
        <f t="shared" si="36"/>
        <v>5.4194575903805164E-2</v>
      </c>
      <c r="P386" s="107">
        <f t="shared" si="33"/>
        <v>51029.758577364933</v>
      </c>
      <c r="Q386" s="108">
        <f t="shared" si="34"/>
        <v>55113.526167745455</v>
      </c>
      <c r="S386" s="109">
        <f t="shared" si="37"/>
        <v>0</v>
      </c>
      <c r="T386" s="109">
        <f t="shared" si="38"/>
        <v>1</v>
      </c>
    </row>
    <row r="387" spans="2:20" ht="15" customHeight="1" x14ac:dyDescent="0.25">
      <c r="B387" s="94">
        <v>336</v>
      </c>
      <c r="C387" s="95">
        <v>930.39</v>
      </c>
      <c r="D387" s="94">
        <v>0.54634798425953024</v>
      </c>
      <c r="E387" s="95">
        <v>2214.3000000000002</v>
      </c>
      <c r="F387" s="94">
        <v>0.61903125141008064</v>
      </c>
      <c r="G387" s="95">
        <f t="shared" si="35"/>
        <v>1283.9100000000003</v>
      </c>
      <c r="H387" s="110">
        <f t="shared" si="36"/>
        <v>7.2683267150550401E-2</v>
      </c>
      <c r="P387" s="107">
        <f t="shared" si="33"/>
        <v>53704.408425953021</v>
      </c>
      <c r="Q387" s="108">
        <f t="shared" si="34"/>
        <v>59688.825141008063</v>
      </c>
      <c r="S387" s="109">
        <f t="shared" si="37"/>
        <v>0</v>
      </c>
      <c r="T387" s="109">
        <f t="shared" si="38"/>
        <v>1</v>
      </c>
    </row>
    <row r="388" spans="2:20" ht="15" customHeight="1" x14ac:dyDescent="0.25">
      <c r="B388" s="94">
        <v>337</v>
      </c>
      <c r="C388" s="95">
        <v>849.86</v>
      </c>
      <c r="D388" s="94">
        <v>0.51931614722535602</v>
      </c>
      <c r="E388" s="95">
        <v>2089.75</v>
      </c>
      <c r="F388" s="94">
        <v>0.58545029361594603</v>
      </c>
      <c r="G388" s="95">
        <f t="shared" si="35"/>
        <v>1239.8899999999999</v>
      </c>
      <c r="H388" s="110">
        <f t="shared" si="36"/>
        <v>6.613414639059001E-2</v>
      </c>
      <c r="P388" s="107">
        <f t="shared" si="33"/>
        <v>51081.754722535603</v>
      </c>
      <c r="Q388" s="108">
        <f t="shared" si="34"/>
        <v>56455.279361594599</v>
      </c>
      <c r="S388" s="109">
        <f t="shared" si="37"/>
        <v>0</v>
      </c>
      <c r="T388" s="109">
        <f t="shared" si="38"/>
        <v>1</v>
      </c>
    </row>
    <row r="389" spans="2:20" ht="15" customHeight="1" x14ac:dyDescent="0.25">
      <c r="B389" s="94">
        <v>338</v>
      </c>
      <c r="C389" s="95">
        <v>886.64</v>
      </c>
      <c r="D389" s="94">
        <v>0.5113076231622018</v>
      </c>
      <c r="E389" s="95">
        <v>2170.0700000000002</v>
      </c>
      <c r="F389" s="94">
        <v>0.58090461739396293</v>
      </c>
      <c r="G389" s="95">
        <f t="shared" si="35"/>
        <v>1283.4300000000003</v>
      </c>
      <c r="H389" s="110">
        <f t="shared" si="36"/>
        <v>6.9596994231761133E-2</v>
      </c>
      <c r="P389" s="107">
        <f t="shared" si="33"/>
        <v>50244.122316220179</v>
      </c>
      <c r="Q389" s="108">
        <f t="shared" si="34"/>
        <v>55920.391739396291</v>
      </c>
      <c r="S389" s="109">
        <f t="shared" si="37"/>
        <v>0</v>
      </c>
      <c r="T389" s="109">
        <f t="shared" si="38"/>
        <v>1</v>
      </c>
    </row>
    <row r="390" spans="2:20" ht="15" customHeight="1" x14ac:dyDescent="0.25">
      <c r="B390" s="94">
        <v>339</v>
      </c>
      <c r="C390" s="95">
        <v>843</v>
      </c>
      <c r="D390" s="94">
        <v>0.4870312303328645</v>
      </c>
      <c r="E390" s="95">
        <v>2194.4499999999998</v>
      </c>
      <c r="F390" s="94">
        <v>0.54095841629866992</v>
      </c>
      <c r="G390" s="95">
        <f t="shared" si="35"/>
        <v>1351.4499999999998</v>
      </c>
      <c r="H390" s="110">
        <f t="shared" si="36"/>
        <v>5.3927185965805424E-2</v>
      </c>
      <c r="P390" s="107">
        <f t="shared" si="33"/>
        <v>47860.123033286451</v>
      </c>
      <c r="Q390" s="108">
        <f t="shared" si="34"/>
        <v>51901.391629866994</v>
      </c>
      <c r="S390" s="109">
        <f t="shared" si="37"/>
        <v>0</v>
      </c>
      <c r="T390" s="109">
        <f t="shared" si="38"/>
        <v>1</v>
      </c>
    </row>
    <row r="391" spans="2:20" ht="15" customHeight="1" x14ac:dyDescent="0.25">
      <c r="B391" s="94">
        <v>340</v>
      </c>
      <c r="C391" s="95">
        <v>823.27</v>
      </c>
      <c r="D391" s="94">
        <v>0.51058265639287703</v>
      </c>
      <c r="E391" s="95">
        <v>2071.54</v>
      </c>
      <c r="F391" s="94">
        <v>0.57090197008504617</v>
      </c>
      <c r="G391" s="95">
        <f t="shared" si="35"/>
        <v>1248.27</v>
      </c>
      <c r="H391" s="110">
        <f t="shared" si="36"/>
        <v>6.0319313692169141E-2</v>
      </c>
      <c r="P391" s="107">
        <f t="shared" si="33"/>
        <v>50234.995639287707</v>
      </c>
      <c r="Q391" s="108">
        <f t="shared" si="34"/>
        <v>55018.657008504619</v>
      </c>
      <c r="S391" s="109">
        <f t="shared" si="37"/>
        <v>0</v>
      </c>
      <c r="T391" s="109">
        <f t="shared" si="38"/>
        <v>1</v>
      </c>
    </row>
    <row r="392" spans="2:20" ht="15" customHeight="1" x14ac:dyDescent="0.25">
      <c r="B392" s="94">
        <v>341</v>
      </c>
      <c r="C392" s="95">
        <v>857.94</v>
      </c>
      <c r="D392" s="94">
        <v>0.51043293245615162</v>
      </c>
      <c r="E392" s="95">
        <v>2132.38</v>
      </c>
      <c r="F392" s="94">
        <v>0.57378416937026244</v>
      </c>
      <c r="G392" s="95">
        <f t="shared" si="35"/>
        <v>1274.44</v>
      </c>
      <c r="H392" s="110">
        <f t="shared" si="36"/>
        <v>6.335123691411082E-2</v>
      </c>
      <c r="P392" s="107">
        <f t="shared" si="33"/>
        <v>50185.353245615159</v>
      </c>
      <c r="Q392" s="108">
        <f t="shared" si="34"/>
        <v>55246.036937026249</v>
      </c>
      <c r="S392" s="109">
        <f t="shared" si="37"/>
        <v>0</v>
      </c>
      <c r="T392" s="109">
        <f t="shared" si="38"/>
        <v>1</v>
      </c>
    </row>
    <row r="393" spans="2:20" ht="15" customHeight="1" x14ac:dyDescent="0.25">
      <c r="B393" s="94">
        <v>342</v>
      </c>
      <c r="C393" s="95">
        <v>908.48</v>
      </c>
      <c r="D393" s="94">
        <v>0.52142497771599572</v>
      </c>
      <c r="E393" s="95">
        <v>2062.37</v>
      </c>
      <c r="F393" s="94">
        <v>0.59389896456483526</v>
      </c>
      <c r="G393" s="95">
        <f t="shared" si="35"/>
        <v>1153.8899999999999</v>
      </c>
      <c r="H393" s="110">
        <f t="shared" si="36"/>
        <v>7.2473986848839544E-2</v>
      </c>
      <c r="P393" s="107">
        <f t="shared" si="33"/>
        <v>51234.017771599567</v>
      </c>
      <c r="Q393" s="108">
        <f t="shared" si="34"/>
        <v>57327.526456483523</v>
      </c>
      <c r="S393" s="109">
        <f t="shared" si="37"/>
        <v>0</v>
      </c>
      <c r="T393" s="109">
        <f t="shared" si="38"/>
        <v>1</v>
      </c>
    </row>
    <row r="394" spans="2:20" ht="15" customHeight="1" x14ac:dyDescent="0.25">
      <c r="B394" s="94">
        <v>343</v>
      </c>
      <c r="C394" s="95">
        <v>815.12</v>
      </c>
      <c r="D394" s="94">
        <v>0.48473471428672016</v>
      </c>
      <c r="E394" s="95">
        <v>1998.8</v>
      </c>
      <c r="F394" s="94">
        <v>0.54589495772448837</v>
      </c>
      <c r="G394" s="95">
        <f t="shared" si="35"/>
        <v>1183.6799999999998</v>
      </c>
      <c r="H394" s="110">
        <f t="shared" si="36"/>
        <v>6.1160243437768214E-2</v>
      </c>
      <c r="P394" s="107">
        <f t="shared" si="33"/>
        <v>47658.351428672016</v>
      </c>
      <c r="Q394" s="108">
        <f t="shared" si="34"/>
        <v>52590.695772448831</v>
      </c>
      <c r="S394" s="109">
        <f t="shared" si="37"/>
        <v>0</v>
      </c>
      <c r="T394" s="109">
        <f t="shared" si="38"/>
        <v>1</v>
      </c>
    </row>
    <row r="395" spans="2:20" ht="15" customHeight="1" x14ac:dyDescent="0.25">
      <c r="B395" s="94">
        <v>344</v>
      </c>
      <c r="C395" s="95">
        <v>825.31</v>
      </c>
      <c r="D395" s="94">
        <v>0.52667513262101773</v>
      </c>
      <c r="E395" s="95">
        <v>2089.35</v>
      </c>
      <c r="F395" s="94">
        <v>0.56540568432923322</v>
      </c>
      <c r="G395" s="95">
        <f t="shared" si="35"/>
        <v>1264.04</v>
      </c>
      <c r="H395" s="110">
        <f t="shared" si="36"/>
        <v>3.8730551708215488E-2</v>
      </c>
      <c r="P395" s="107">
        <f t="shared" si="33"/>
        <v>51842.203262101772</v>
      </c>
      <c r="Q395" s="108">
        <f t="shared" si="34"/>
        <v>54451.218432923321</v>
      </c>
      <c r="S395" s="109">
        <f t="shared" si="37"/>
        <v>0</v>
      </c>
      <c r="T395" s="109">
        <f t="shared" si="38"/>
        <v>1</v>
      </c>
    </row>
    <row r="396" spans="2:20" ht="15" customHeight="1" x14ac:dyDescent="0.25">
      <c r="B396" s="94">
        <v>345</v>
      </c>
      <c r="C396" s="95">
        <v>915.86</v>
      </c>
      <c r="D396" s="94">
        <v>0.49085387601981706</v>
      </c>
      <c r="E396" s="95">
        <v>2115.9899999999998</v>
      </c>
      <c r="F396" s="94">
        <v>0.57797523239320847</v>
      </c>
      <c r="G396" s="95">
        <f t="shared" si="35"/>
        <v>1200.1299999999997</v>
      </c>
      <c r="H396" s="110">
        <f t="shared" si="36"/>
        <v>8.7121356373391412E-2</v>
      </c>
      <c r="P396" s="107">
        <f t="shared" si="33"/>
        <v>48169.527601981703</v>
      </c>
      <c r="Q396" s="108">
        <f t="shared" si="34"/>
        <v>55681.533239320852</v>
      </c>
      <c r="S396" s="109">
        <f t="shared" si="37"/>
        <v>0</v>
      </c>
      <c r="T396" s="109">
        <f t="shared" si="38"/>
        <v>1</v>
      </c>
    </row>
    <row r="397" spans="2:20" ht="15" customHeight="1" x14ac:dyDescent="0.25">
      <c r="B397" s="94">
        <v>346</v>
      </c>
      <c r="C397" s="95">
        <v>866.14</v>
      </c>
      <c r="D397" s="94">
        <v>0.50324639306314645</v>
      </c>
      <c r="E397" s="95">
        <v>2055.62</v>
      </c>
      <c r="F397" s="94">
        <v>0.56410904120013483</v>
      </c>
      <c r="G397" s="95">
        <f t="shared" si="35"/>
        <v>1189.48</v>
      </c>
      <c r="H397" s="110">
        <f t="shared" si="36"/>
        <v>6.0862648136988384E-2</v>
      </c>
      <c r="P397" s="107">
        <f t="shared" si="33"/>
        <v>49458.499306314647</v>
      </c>
      <c r="Q397" s="108">
        <f t="shared" si="34"/>
        <v>54355.284120013479</v>
      </c>
      <c r="S397" s="109">
        <f t="shared" si="37"/>
        <v>0</v>
      </c>
      <c r="T397" s="109">
        <f t="shared" si="38"/>
        <v>1</v>
      </c>
    </row>
    <row r="398" spans="2:20" ht="15" customHeight="1" x14ac:dyDescent="0.25">
      <c r="B398" s="94">
        <v>347</v>
      </c>
      <c r="C398" s="95">
        <v>817.97</v>
      </c>
      <c r="D398" s="94">
        <v>0.50613990651012997</v>
      </c>
      <c r="E398" s="95">
        <v>1964.97</v>
      </c>
      <c r="F398" s="94">
        <v>0.56431040879289363</v>
      </c>
      <c r="G398" s="95">
        <f t="shared" si="35"/>
        <v>1147</v>
      </c>
      <c r="H398" s="110">
        <f t="shared" si="36"/>
        <v>5.8170502282763659E-2</v>
      </c>
      <c r="P398" s="107">
        <f t="shared" si="33"/>
        <v>49796.020651012994</v>
      </c>
      <c r="Q398" s="108">
        <f t="shared" si="34"/>
        <v>54466.070879289364</v>
      </c>
      <c r="S398" s="109">
        <f t="shared" si="37"/>
        <v>0</v>
      </c>
      <c r="T398" s="109">
        <f t="shared" si="38"/>
        <v>1</v>
      </c>
    </row>
    <row r="399" spans="2:20" ht="15" customHeight="1" x14ac:dyDescent="0.25">
      <c r="B399" s="94">
        <v>348</v>
      </c>
      <c r="C399" s="95">
        <v>825.83</v>
      </c>
      <c r="D399" s="94">
        <v>0.49537044188354185</v>
      </c>
      <c r="E399" s="95">
        <v>2031.46</v>
      </c>
      <c r="F399" s="94">
        <v>0.56426533276502466</v>
      </c>
      <c r="G399" s="95">
        <f t="shared" si="35"/>
        <v>1205.6300000000001</v>
      </c>
      <c r="H399" s="110">
        <f t="shared" si="36"/>
        <v>6.8894890881482818E-2</v>
      </c>
      <c r="P399" s="107">
        <f t="shared" si="33"/>
        <v>48711.214188354184</v>
      </c>
      <c r="Q399" s="108">
        <f t="shared" si="34"/>
        <v>54395.073276502466</v>
      </c>
      <c r="S399" s="109">
        <f t="shared" si="37"/>
        <v>0</v>
      </c>
      <c r="T399" s="109">
        <f t="shared" si="38"/>
        <v>1</v>
      </c>
    </row>
    <row r="400" spans="2:20" ht="15" customHeight="1" x14ac:dyDescent="0.25">
      <c r="B400" s="94">
        <v>349</v>
      </c>
      <c r="C400" s="95">
        <v>804.92</v>
      </c>
      <c r="D400" s="94">
        <v>0.48531792482668445</v>
      </c>
      <c r="E400" s="95">
        <v>2204.71</v>
      </c>
      <c r="F400" s="94">
        <v>0.57326740771761586</v>
      </c>
      <c r="G400" s="95">
        <f t="shared" si="35"/>
        <v>1399.79</v>
      </c>
      <c r="H400" s="110">
        <f t="shared" si="36"/>
        <v>8.7949482890931407E-2</v>
      </c>
      <c r="P400" s="107">
        <f t="shared" si="33"/>
        <v>47726.872482668448</v>
      </c>
      <c r="Q400" s="108">
        <f t="shared" si="34"/>
        <v>55122.030771761587</v>
      </c>
      <c r="S400" s="109">
        <f t="shared" si="37"/>
        <v>0</v>
      </c>
      <c r="T400" s="109">
        <f t="shared" si="38"/>
        <v>1</v>
      </c>
    </row>
    <row r="401" spans="2:20" ht="15" customHeight="1" x14ac:dyDescent="0.25">
      <c r="B401" s="94">
        <v>350</v>
      </c>
      <c r="C401" s="95">
        <v>792.24</v>
      </c>
      <c r="D401" s="94">
        <v>0.48100901395752332</v>
      </c>
      <c r="E401" s="95">
        <v>2054.89</v>
      </c>
      <c r="F401" s="94">
        <v>0.54761754890885939</v>
      </c>
      <c r="G401" s="95">
        <f t="shared" si="35"/>
        <v>1262.6499999999999</v>
      </c>
      <c r="H401" s="110">
        <f t="shared" si="36"/>
        <v>6.6608534951336063E-2</v>
      </c>
      <c r="P401" s="107">
        <f t="shared" si="33"/>
        <v>47308.661395752337</v>
      </c>
      <c r="Q401" s="108">
        <f t="shared" si="34"/>
        <v>52706.86489088594</v>
      </c>
      <c r="S401" s="109">
        <f t="shared" si="37"/>
        <v>0</v>
      </c>
      <c r="T401" s="109">
        <f t="shared" si="38"/>
        <v>1</v>
      </c>
    </row>
    <row r="402" spans="2:20" ht="15" customHeight="1" x14ac:dyDescent="0.25">
      <c r="B402" s="94">
        <v>351</v>
      </c>
      <c r="C402" s="95">
        <v>870.86</v>
      </c>
      <c r="D402" s="94">
        <v>0.50083309314739899</v>
      </c>
      <c r="E402" s="95">
        <v>2147.33</v>
      </c>
      <c r="F402" s="94">
        <v>0.57789545676257592</v>
      </c>
      <c r="G402" s="95">
        <f t="shared" si="35"/>
        <v>1276.4699999999998</v>
      </c>
      <c r="H402" s="110">
        <f t="shared" si="36"/>
        <v>7.7062363615176932E-2</v>
      </c>
      <c r="P402" s="107">
        <f t="shared" si="33"/>
        <v>49212.449314739897</v>
      </c>
      <c r="Q402" s="108">
        <f t="shared" si="34"/>
        <v>55642.215676257591</v>
      </c>
      <c r="S402" s="109">
        <f t="shared" si="37"/>
        <v>0</v>
      </c>
      <c r="T402" s="109">
        <f t="shared" si="38"/>
        <v>1</v>
      </c>
    </row>
    <row r="403" spans="2:20" ht="15" customHeight="1" x14ac:dyDescent="0.25">
      <c r="B403" s="94">
        <v>352</v>
      </c>
      <c r="C403" s="95">
        <v>892.21</v>
      </c>
      <c r="D403" s="94">
        <v>0.5167505436171973</v>
      </c>
      <c r="E403" s="95">
        <v>2118.25</v>
      </c>
      <c r="F403" s="94">
        <v>0.56773692171363743</v>
      </c>
      <c r="G403" s="95">
        <f t="shared" si="35"/>
        <v>1226.04</v>
      </c>
      <c r="H403" s="110">
        <f t="shared" si="36"/>
        <v>5.0986378096440133E-2</v>
      </c>
      <c r="P403" s="107">
        <f t="shared" si="33"/>
        <v>50782.844361719734</v>
      </c>
      <c r="Q403" s="108">
        <f t="shared" si="34"/>
        <v>54655.442171363742</v>
      </c>
      <c r="S403" s="109">
        <f t="shared" si="37"/>
        <v>0</v>
      </c>
      <c r="T403" s="109">
        <f t="shared" si="38"/>
        <v>1</v>
      </c>
    </row>
    <row r="404" spans="2:20" ht="15" customHeight="1" x14ac:dyDescent="0.25">
      <c r="B404" s="94">
        <v>353</v>
      </c>
      <c r="C404" s="95">
        <v>843.5</v>
      </c>
      <c r="D404" s="94">
        <v>0.51398214342525161</v>
      </c>
      <c r="E404" s="95">
        <v>2285.4</v>
      </c>
      <c r="F404" s="94">
        <v>0.5665059426492377</v>
      </c>
      <c r="G404" s="95">
        <f t="shared" si="35"/>
        <v>1441.9</v>
      </c>
      <c r="H404" s="110">
        <f t="shared" si="36"/>
        <v>5.252379922398609E-2</v>
      </c>
      <c r="P404" s="107">
        <f t="shared" si="33"/>
        <v>50554.714342525163</v>
      </c>
      <c r="Q404" s="108">
        <f t="shared" si="34"/>
        <v>54365.194264923768</v>
      </c>
      <c r="S404" s="109">
        <f t="shared" si="37"/>
        <v>0</v>
      </c>
      <c r="T404" s="109">
        <f t="shared" si="38"/>
        <v>1</v>
      </c>
    </row>
    <row r="405" spans="2:20" ht="15" customHeight="1" x14ac:dyDescent="0.25">
      <c r="B405" s="94">
        <v>354</v>
      </c>
      <c r="C405" s="95">
        <v>903.08</v>
      </c>
      <c r="D405" s="94">
        <v>0.48385847280977762</v>
      </c>
      <c r="E405" s="95">
        <v>2298.62</v>
      </c>
      <c r="F405" s="94">
        <v>0.59505095782732875</v>
      </c>
      <c r="G405" s="95">
        <f t="shared" si="35"/>
        <v>1395.54</v>
      </c>
      <c r="H405" s="110">
        <f t="shared" si="36"/>
        <v>0.11119248501755113</v>
      </c>
      <c r="P405" s="107">
        <f t="shared" si="33"/>
        <v>47482.767280977758</v>
      </c>
      <c r="Q405" s="108">
        <f t="shared" si="34"/>
        <v>57206.475782732872</v>
      </c>
      <c r="S405" s="109">
        <f t="shared" si="37"/>
        <v>0</v>
      </c>
      <c r="T405" s="109">
        <f t="shared" si="38"/>
        <v>1</v>
      </c>
    </row>
    <row r="406" spans="2:20" ht="15" customHeight="1" x14ac:dyDescent="0.25">
      <c r="B406" s="94">
        <v>355</v>
      </c>
      <c r="C406" s="95">
        <v>821.84</v>
      </c>
      <c r="D406" s="94">
        <v>0.53202690516433526</v>
      </c>
      <c r="E406" s="95">
        <v>2026.63</v>
      </c>
      <c r="F406" s="94">
        <v>0.59159300047452512</v>
      </c>
      <c r="G406" s="95">
        <f t="shared" si="35"/>
        <v>1204.79</v>
      </c>
      <c r="H406" s="110">
        <f t="shared" si="36"/>
        <v>5.9566095310189859E-2</v>
      </c>
      <c r="P406" s="107">
        <f t="shared" si="33"/>
        <v>52380.850516433529</v>
      </c>
      <c r="Q406" s="108">
        <f t="shared" si="34"/>
        <v>57132.670047452513</v>
      </c>
      <c r="S406" s="109">
        <f t="shared" si="37"/>
        <v>0</v>
      </c>
      <c r="T406" s="109">
        <f t="shared" si="38"/>
        <v>1</v>
      </c>
    </row>
    <row r="407" spans="2:20" ht="15" customHeight="1" x14ac:dyDescent="0.25">
      <c r="B407" s="94">
        <v>356</v>
      </c>
      <c r="C407" s="95">
        <v>797.32</v>
      </c>
      <c r="D407" s="94">
        <v>0.52223200777503076</v>
      </c>
      <c r="E407" s="95">
        <v>2182.8000000000002</v>
      </c>
      <c r="F407" s="94">
        <v>0.55404148246974627</v>
      </c>
      <c r="G407" s="95">
        <f t="shared" si="35"/>
        <v>1385.48</v>
      </c>
      <c r="H407" s="110">
        <f t="shared" si="36"/>
        <v>3.1809474694715512E-2</v>
      </c>
      <c r="P407" s="107">
        <f t="shared" si="33"/>
        <v>51425.880777503073</v>
      </c>
      <c r="Q407" s="108">
        <f t="shared" si="34"/>
        <v>53221.348246974623</v>
      </c>
      <c r="S407" s="109">
        <f t="shared" si="37"/>
        <v>0</v>
      </c>
      <c r="T407" s="109">
        <f t="shared" si="38"/>
        <v>1</v>
      </c>
    </row>
    <row r="408" spans="2:20" ht="15" customHeight="1" x14ac:dyDescent="0.25">
      <c r="B408" s="94">
        <v>357</v>
      </c>
      <c r="C408" s="95">
        <v>816.65</v>
      </c>
      <c r="D408" s="94">
        <v>0.48380656566011526</v>
      </c>
      <c r="E408" s="95">
        <v>2031.02</v>
      </c>
      <c r="F408" s="94">
        <v>0.54814750592529748</v>
      </c>
      <c r="G408" s="95">
        <f t="shared" si="35"/>
        <v>1214.3699999999999</v>
      </c>
      <c r="H408" s="110">
        <f t="shared" si="36"/>
        <v>6.4340940265182223E-2</v>
      </c>
      <c r="P408" s="107">
        <f t="shared" si="33"/>
        <v>47564.006566011521</v>
      </c>
      <c r="Q408" s="108">
        <f t="shared" si="34"/>
        <v>52783.730592529755</v>
      </c>
      <c r="S408" s="109">
        <f t="shared" si="37"/>
        <v>0</v>
      </c>
      <c r="T408" s="109">
        <f t="shared" si="38"/>
        <v>1</v>
      </c>
    </row>
    <row r="409" spans="2:20" ht="15" customHeight="1" x14ac:dyDescent="0.25">
      <c r="B409" s="94">
        <v>358</v>
      </c>
      <c r="C409" s="95">
        <v>871.29</v>
      </c>
      <c r="D409" s="94">
        <v>0.45657125355881173</v>
      </c>
      <c r="E409" s="95">
        <v>2111.29</v>
      </c>
      <c r="F409" s="94">
        <v>0.53926127874974727</v>
      </c>
      <c r="G409" s="95">
        <f t="shared" si="35"/>
        <v>1240</v>
      </c>
      <c r="H409" s="110">
        <f t="shared" si="36"/>
        <v>8.2690025190935545E-2</v>
      </c>
      <c r="P409" s="107">
        <f t="shared" si="33"/>
        <v>44785.835355881172</v>
      </c>
      <c r="Q409" s="108">
        <f t="shared" si="34"/>
        <v>51814.837874974728</v>
      </c>
      <c r="S409" s="109">
        <f t="shared" si="37"/>
        <v>0</v>
      </c>
      <c r="T409" s="109">
        <f t="shared" si="38"/>
        <v>1</v>
      </c>
    </row>
    <row r="410" spans="2:20" ht="15" customHeight="1" x14ac:dyDescent="0.25">
      <c r="B410" s="94">
        <v>359</v>
      </c>
      <c r="C410" s="95">
        <v>838.72</v>
      </c>
      <c r="D410" s="94">
        <v>0.50357180092370268</v>
      </c>
      <c r="E410" s="95">
        <v>2157.87</v>
      </c>
      <c r="F410" s="94">
        <v>0.55240358422871583</v>
      </c>
      <c r="G410" s="95">
        <f t="shared" si="35"/>
        <v>1319.1499999999999</v>
      </c>
      <c r="H410" s="110">
        <f t="shared" si="36"/>
        <v>4.8831783305013143E-2</v>
      </c>
      <c r="P410" s="107">
        <f t="shared" si="33"/>
        <v>49518.460092370267</v>
      </c>
      <c r="Q410" s="108">
        <f t="shared" si="34"/>
        <v>53082.488422871582</v>
      </c>
      <c r="S410" s="109">
        <f t="shared" si="37"/>
        <v>0</v>
      </c>
      <c r="T410" s="109">
        <f t="shared" si="38"/>
        <v>1</v>
      </c>
    </row>
    <row r="411" spans="2:20" ht="15" customHeight="1" x14ac:dyDescent="0.25">
      <c r="B411" s="94">
        <v>360</v>
      </c>
      <c r="C411" s="95">
        <v>821.9</v>
      </c>
      <c r="D411" s="94">
        <v>0.50499835481416544</v>
      </c>
      <c r="E411" s="95">
        <v>2209.69</v>
      </c>
      <c r="F411" s="94">
        <v>0.56765406433991472</v>
      </c>
      <c r="G411" s="95">
        <f t="shared" si="35"/>
        <v>1387.79</v>
      </c>
      <c r="H411" s="110">
        <f t="shared" si="36"/>
        <v>6.2655709525749281E-2</v>
      </c>
      <c r="P411" s="107">
        <f t="shared" si="33"/>
        <v>49677.935481416542</v>
      </c>
      <c r="Q411" s="108">
        <f t="shared" si="34"/>
        <v>54555.716433991467</v>
      </c>
      <c r="S411" s="109">
        <f t="shared" si="37"/>
        <v>0</v>
      </c>
      <c r="T411" s="109">
        <f t="shared" si="38"/>
        <v>1</v>
      </c>
    </row>
    <row r="412" spans="2:20" ht="15" customHeight="1" x14ac:dyDescent="0.25">
      <c r="B412" s="94">
        <v>361</v>
      </c>
      <c r="C412" s="95">
        <v>872.05</v>
      </c>
      <c r="D412" s="94">
        <v>0.52642277975343288</v>
      </c>
      <c r="E412" s="95">
        <v>2069.81</v>
      </c>
      <c r="F412" s="94">
        <v>0.57403231416975642</v>
      </c>
      <c r="G412" s="95">
        <f t="shared" si="35"/>
        <v>1197.76</v>
      </c>
      <c r="H412" s="110">
        <f t="shared" si="36"/>
        <v>4.760953441632354E-2</v>
      </c>
      <c r="P412" s="107">
        <f t="shared" si="33"/>
        <v>51770.227975343289</v>
      </c>
      <c r="Q412" s="108">
        <f t="shared" si="34"/>
        <v>55333.421416975645</v>
      </c>
      <c r="S412" s="109">
        <f t="shared" si="37"/>
        <v>0</v>
      </c>
      <c r="T412" s="109">
        <f t="shared" si="38"/>
        <v>1</v>
      </c>
    </row>
    <row r="413" spans="2:20" ht="15" customHeight="1" x14ac:dyDescent="0.25">
      <c r="B413" s="94">
        <v>362</v>
      </c>
      <c r="C413" s="95">
        <v>830.72</v>
      </c>
      <c r="D413" s="94">
        <v>0.4881881064604689</v>
      </c>
      <c r="E413" s="95">
        <v>2113.69</v>
      </c>
      <c r="F413" s="94">
        <v>0.57182277514868696</v>
      </c>
      <c r="G413" s="95">
        <f t="shared" si="35"/>
        <v>1282.97</v>
      </c>
      <c r="H413" s="110">
        <f t="shared" si="36"/>
        <v>8.3634668688218061E-2</v>
      </c>
      <c r="P413" s="107">
        <f t="shared" si="33"/>
        <v>47988.09064604689</v>
      </c>
      <c r="Q413" s="108">
        <f t="shared" si="34"/>
        <v>55068.58751486869</v>
      </c>
      <c r="S413" s="109">
        <f t="shared" si="37"/>
        <v>0</v>
      </c>
      <c r="T413" s="109">
        <f t="shared" si="38"/>
        <v>1</v>
      </c>
    </row>
    <row r="414" spans="2:20" ht="15" customHeight="1" x14ac:dyDescent="0.25">
      <c r="B414" s="94">
        <v>363</v>
      </c>
      <c r="C414" s="95">
        <v>880.97</v>
      </c>
      <c r="D414" s="94">
        <v>0.51323260553952521</v>
      </c>
      <c r="E414" s="95">
        <v>2011.56</v>
      </c>
      <c r="F414" s="94">
        <v>0.57177223579891745</v>
      </c>
      <c r="G414" s="95">
        <f t="shared" si="35"/>
        <v>1130.5899999999999</v>
      </c>
      <c r="H414" s="110">
        <f t="shared" si="36"/>
        <v>5.8539630259392239E-2</v>
      </c>
      <c r="P414" s="107">
        <f t="shared" si="33"/>
        <v>50442.290553952516</v>
      </c>
      <c r="Q414" s="108">
        <f t="shared" si="34"/>
        <v>55165.663579891749</v>
      </c>
      <c r="S414" s="109">
        <f t="shared" si="37"/>
        <v>0</v>
      </c>
      <c r="T414" s="109">
        <f t="shared" si="38"/>
        <v>1</v>
      </c>
    </row>
    <row r="415" spans="2:20" ht="15" customHeight="1" x14ac:dyDescent="0.25">
      <c r="B415" s="94">
        <v>364</v>
      </c>
      <c r="C415" s="95">
        <v>902.68</v>
      </c>
      <c r="D415" s="94">
        <v>0.48267569096247837</v>
      </c>
      <c r="E415" s="95">
        <v>2163.73</v>
      </c>
      <c r="F415" s="94">
        <v>0.57120153187873024</v>
      </c>
      <c r="G415" s="95">
        <f t="shared" si="35"/>
        <v>1261.0500000000002</v>
      </c>
      <c r="H415" s="110">
        <f t="shared" si="36"/>
        <v>8.8525840916251874E-2</v>
      </c>
      <c r="P415" s="107">
        <f t="shared" si="33"/>
        <v>47364.889096247833</v>
      </c>
      <c r="Q415" s="108">
        <f t="shared" si="34"/>
        <v>54956.423187873021</v>
      </c>
      <c r="S415" s="109">
        <f t="shared" si="37"/>
        <v>0</v>
      </c>
      <c r="T415" s="109">
        <f t="shared" si="38"/>
        <v>1</v>
      </c>
    </row>
    <row r="416" spans="2:20" ht="15" customHeight="1" x14ac:dyDescent="0.25">
      <c r="B416" s="94">
        <v>365</v>
      </c>
      <c r="C416" s="95">
        <v>819.15</v>
      </c>
      <c r="D416" s="94">
        <v>0.50270357299025126</v>
      </c>
      <c r="E416" s="95">
        <v>2131.73</v>
      </c>
      <c r="F416" s="94">
        <v>0.59217018711204783</v>
      </c>
      <c r="G416" s="95">
        <f t="shared" si="35"/>
        <v>1312.58</v>
      </c>
      <c r="H416" s="110">
        <f t="shared" si="36"/>
        <v>8.9466614121796573E-2</v>
      </c>
      <c r="P416" s="107">
        <f t="shared" si="33"/>
        <v>49451.207299025125</v>
      </c>
      <c r="Q416" s="108">
        <f t="shared" si="34"/>
        <v>57085.288711204783</v>
      </c>
      <c r="S416" s="109">
        <f t="shared" si="37"/>
        <v>0</v>
      </c>
      <c r="T416" s="109">
        <f t="shared" si="38"/>
        <v>1</v>
      </c>
    </row>
    <row r="417" spans="2:20" ht="15" customHeight="1" x14ac:dyDescent="0.25">
      <c r="B417" s="94">
        <v>366</v>
      </c>
      <c r="C417" s="95">
        <v>810.78</v>
      </c>
      <c r="D417" s="94">
        <v>0.48955321499352722</v>
      </c>
      <c r="E417" s="95">
        <v>2155.1799999999998</v>
      </c>
      <c r="F417" s="94">
        <v>0.56794036124126224</v>
      </c>
      <c r="G417" s="95">
        <f t="shared" si="35"/>
        <v>1344.3999999999999</v>
      </c>
      <c r="H417" s="110">
        <f t="shared" si="36"/>
        <v>7.8387146247735018E-2</v>
      </c>
      <c r="P417" s="107">
        <f t="shared" si="33"/>
        <v>48144.541499352723</v>
      </c>
      <c r="Q417" s="108">
        <f t="shared" si="34"/>
        <v>54638.856124126221</v>
      </c>
      <c r="S417" s="109">
        <f t="shared" si="37"/>
        <v>0</v>
      </c>
      <c r="T417" s="109">
        <f t="shared" si="38"/>
        <v>1</v>
      </c>
    </row>
    <row r="418" spans="2:20" ht="15" customHeight="1" x14ac:dyDescent="0.25">
      <c r="B418" s="94">
        <v>367</v>
      </c>
      <c r="C418" s="95">
        <v>876.99</v>
      </c>
      <c r="D418" s="94">
        <v>0.51261617910580659</v>
      </c>
      <c r="E418" s="95">
        <v>2169.0100000000002</v>
      </c>
      <c r="F418" s="94">
        <v>0.58143852596361589</v>
      </c>
      <c r="G418" s="95">
        <f t="shared" si="35"/>
        <v>1292.0200000000002</v>
      </c>
      <c r="H418" s="110">
        <f t="shared" si="36"/>
        <v>6.8822346857809302E-2</v>
      </c>
      <c r="P418" s="107">
        <f t="shared" si="33"/>
        <v>50384.627910580661</v>
      </c>
      <c r="Q418" s="108">
        <f t="shared" si="34"/>
        <v>55974.842596361588</v>
      </c>
      <c r="S418" s="109">
        <f t="shared" si="37"/>
        <v>0</v>
      </c>
      <c r="T418" s="109">
        <f t="shared" si="38"/>
        <v>1</v>
      </c>
    </row>
    <row r="419" spans="2:20" ht="15" customHeight="1" x14ac:dyDescent="0.25">
      <c r="B419" s="94">
        <v>368</v>
      </c>
      <c r="C419" s="95">
        <v>753.53</v>
      </c>
      <c r="D419" s="94">
        <v>0.52147184980596129</v>
      </c>
      <c r="E419" s="95">
        <v>2007.29</v>
      </c>
      <c r="F419" s="94">
        <v>0.57580794773518185</v>
      </c>
      <c r="G419" s="95">
        <f t="shared" si="35"/>
        <v>1253.76</v>
      </c>
      <c r="H419" s="110">
        <f t="shared" si="36"/>
        <v>5.4336097929220561E-2</v>
      </c>
      <c r="P419" s="107">
        <f t="shared" si="33"/>
        <v>51393.654980596133</v>
      </c>
      <c r="Q419" s="108">
        <f t="shared" si="34"/>
        <v>55573.504773518187</v>
      </c>
      <c r="S419" s="109">
        <f t="shared" si="37"/>
        <v>0</v>
      </c>
      <c r="T419" s="109">
        <f t="shared" si="38"/>
        <v>1</v>
      </c>
    </row>
    <row r="420" spans="2:20" ht="15" customHeight="1" x14ac:dyDescent="0.25">
      <c r="B420" s="94">
        <v>369</v>
      </c>
      <c r="C420" s="95">
        <v>791.53</v>
      </c>
      <c r="D420" s="94">
        <v>0.51058539861340724</v>
      </c>
      <c r="E420" s="95">
        <v>2025.64</v>
      </c>
      <c r="F420" s="94">
        <v>0.56589179612651264</v>
      </c>
      <c r="G420" s="95">
        <f t="shared" si="35"/>
        <v>1234.1100000000001</v>
      </c>
      <c r="H420" s="110">
        <f t="shared" si="36"/>
        <v>5.5306397513105399E-2</v>
      </c>
      <c r="P420" s="107">
        <f t="shared" si="33"/>
        <v>50267.009861340724</v>
      </c>
      <c r="Q420" s="108">
        <f t="shared" si="34"/>
        <v>54563.539612651264</v>
      </c>
      <c r="S420" s="109">
        <f t="shared" si="37"/>
        <v>0</v>
      </c>
      <c r="T420" s="109">
        <f t="shared" si="38"/>
        <v>1</v>
      </c>
    </row>
    <row r="421" spans="2:20" ht="15" customHeight="1" x14ac:dyDescent="0.25">
      <c r="B421" s="94">
        <v>370</v>
      </c>
      <c r="C421" s="95">
        <v>765.53</v>
      </c>
      <c r="D421" s="94">
        <v>0.53294635286100966</v>
      </c>
      <c r="E421" s="95">
        <v>2141.2800000000002</v>
      </c>
      <c r="F421" s="94">
        <v>0.58753620083941094</v>
      </c>
      <c r="G421" s="95">
        <f t="shared" si="35"/>
        <v>1375.7500000000002</v>
      </c>
      <c r="H421" s="110">
        <f t="shared" si="36"/>
        <v>5.4589847978401274E-2</v>
      </c>
      <c r="P421" s="107">
        <f t="shared" si="33"/>
        <v>52529.105286100967</v>
      </c>
      <c r="Q421" s="108">
        <f t="shared" si="34"/>
        <v>56612.340083941097</v>
      </c>
      <c r="S421" s="109">
        <f t="shared" si="37"/>
        <v>0</v>
      </c>
      <c r="T421" s="109">
        <f t="shared" si="38"/>
        <v>1</v>
      </c>
    </row>
    <row r="422" spans="2:20" ht="15" customHeight="1" x14ac:dyDescent="0.25">
      <c r="B422" s="94">
        <v>371</v>
      </c>
      <c r="C422" s="95">
        <v>815.52</v>
      </c>
      <c r="D422" s="94">
        <v>0.50264695205630494</v>
      </c>
      <c r="E422" s="95">
        <v>2043.04</v>
      </c>
      <c r="F422" s="94">
        <v>0.58857575382476246</v>
      </c>
      <c r="G422" s="95">
        <f t="shared" si="35"/>
        <v>1227.52</v>
      </c>
      <c r="H422" s="110">
        <f t="shared" si="36"/>
        <v>8.5928801768457519E-2</v>
      </c>
      <c r="P422" s="107">
        <f t="shared" si="33"/>
        <v>49449.175205630498</v>
      </c>
      <c r="Q422" s="108">
        <f t="shared" si="34"/>
        <v>56814.535382476242</v>
      </c>
      <c r="S422" s="109">
        <f t="shared" si="37"/>
        <v>0</v>
      </c>
      <c r="T422" s="109">
        <f t="shared" si="38"/>
        <v>1</v>
      </c>
    </row>
    <row r="423" spans="2:20" ht="15" customHeight="1" x14ac:dyDescent="0.25">
      <c r="B423" s="94">
        <v>372</v>
      </c>
      <c r="C423" s="95">
        <v>829.61</v>
      </c>
      <c r="D423" s="94">
        <v>0.52032004271635246</v>
      </c>
      <c r="E423" s="95">
        <v>2168.04</v>
      </c>
      <c r="F423" s="94">
        <v>0.59562318276680015</v>
      </c>
      <c r="G423" s="95">
        <f t="shared" si="35"/>
        <v>1338.4299999999998</v>
      </c>
      <c r="H423" s="110">
        <f t="shared" si="36"/>
        <v>7.5303140050447692E-2</v>
      </c>
      <c r="P423" s="107">
        <f t="shared" si="33"/>
        <v>51202.394271635247</v>
      </c>
      <c r="Q423" s="108">
        <f t="shared" si="34"/>
        <v>57394.278276680016</v>
      </c>
      <c r="S423" s="109">
        <f t="shared" si="37"/>
        <v>0</v>
      </c>
      <c r="T423" s="109">
        <f t="shared" si="38"/>
        <v>1</v>
      </c>
    </row>
    <row r="424" spans="2:20" ht="15" customHeight="1" x14ac:dyDescent="0.25">
      <c r="B424" s="94">
        <v>373</v>
      </c>
      <c r="C424" s="95">
        <v>786.26</v>
      </c>
      <c r="D424" s="94">
        <v>0.51049643764867625</v>
      </c>
      <c r="E424" s="95">
        <v>2058.37</v>
      </c>
      <c r="F424" s="94">
        <v>0.5614941229567747</v>
      </c>
      <c r="G424" s="95">
        <f t="shared" si="35"/>
        <v>1272.1099999999999</v>
      </c>
      <c r="H424" s="110">
        <f t="shared" si="36"/>
        <v>5.099768530809845E-2</v>
      </c>
      <c r="P424" s="107">
        <f t="shared" si="33"/>
        <v>50263.38376486762</v>
      </c>
      <c r="Q424" s="108">
        <f t="shared" si="34"/>
        <v>54091.042295677464</v>
      </c>
      <c r="S424" s="109">
        <f t="shared" si="37"/>
        <v>0</v>
      </c>
      <c r="T424" s="109">
        <f t="shared" si="38"/>
        <v>1</v>
      </c>
    </row>
    <row r="425" spans="2:20" ht="15" customHeight="1" x14ac:dyDescent="0.25">
      <c r="B425" s="94">
        <v>374</v>
      </c>
      <c r="C425" s="95">
        <v>862.95</v>
      </c>
      <c r="D425" s="94">
        <v>0.51418888814115327</v>
      </c>
      <c r="E425" s="95">
        <v>2162.29</v>
      </c>
      <c r="F425" s="94">
        <v>0.58253576042567479</v>
      </c>
      <c r="G425" s="95">
        <f t="shared" si="35"/>
        <v>1299.3399999999999</v>
      </c>
      <c r="H425" s="110">
        <f t="shared" si="36"/>
        <v>6.834687228452152E-2</v>
      </c>
      <c r="P425" s="107">
        <f t="shared" si="33"/>
        <v>50555.938814115332</v>
      </c>
      <c r="Q425" s="108">
        <f t="shared" si="34"/>
        <v>56091.286042567481</v>
      </c>
      <c r="S425" s="109">
        <f t="shared" si="37"/>
        <v>0</v>
      </c>
      <c r="T425" s="109">
        <f t="shared" si="38"/>
        <v>1</v>
      </c>
    </row>
    <row r="426" spans="2:20" ht="15" customHeight="1" x14ac:dyDescent="0.25">
      <c r="B426" s="94">
        <v>375</v>
      </c>
      <c r="C426" s="95">
        <v>777.98</v>
      </c>
      <c r="D426" s="94">
        <v>0.514564620500367</v>
      </c>
      <c r="E426" s="95">
        <v>2145.71</v>
      </c>
      <c r="F426" s="94">
        <v>0.60114105568210219</v>
      </c>
      <c r="G426" s="95">
        <f t="shared" si="35"/>
        <v>1367.73</v>
      </c>
      <c r="H426" s="110">
        <f t="shared" si="36"/>
        <v>8.657643518173519E-2</v>
      </c>
      <c r="P426" s="107">
        <f t="shared" si="33"/>
        <v>50678.482050036699</v>
      </c>
      <c r="Q426" s="108">
        <f t="shared" si="34"/>
        <v>57968.395568210217</v>
      </c>
      <c r="S426" s="109">
        <f t="shared" si="37"/>
        <v>0</v>
      </c>
      <c r="T426" s="109">
        <f t="shared" si="38"/>
        <v>1</v>
      </c>
    </row>
    <row r="427" spans="2:20" ht="15" customHeight="1" x14ac:dyDescent="0.25">
      <c r="B427" s="94">
        <v>376</v>
      </c>
      <c r="C427" s="95">
        <v>843.17</v>
      </c>
      <c r="D427" s="94">
        <v>0.51807741322477741</v>
      </c>
      <c r="E427" s="95">
        <v>2181.44</v>
      </c>
      <c r="F427" s="94">
        <v>0.60021381147220532</v>
      </c>
      <c r="G427" s="95">
        <f t="shared" si="35"/>
        <v>1338.27</v>
      </c>
      <c r="H427" s="110">
        <f t="shared" si="36"/>
        <v>8.2136398247427911E-2</v>
      </c>
      <c r="P427" s="107">
        <f t="shared" si="33"/>
        <v>50964.571322477743</v>
      </c>
      <c r="Q427" s="108">
        <f t="shared" si="34"/>
        <v>57839.941147220532</v>
      </c>
      <c r="S427" s="109">
        <f t="shared" si="37"/>
        <v>0</v>
      </c>
      <c r="T427" s="109">
        <f t="shared" si="38"/>
        <v>1</v>
      </c>
    </row>
    <row r="428" spans="2:20" ht="15" customHeight="1" x14ac:dyDescent="0.25">
      <c r="B428" s="94">
        <v>377</v>
      </c>
      <c r="C428" s="95">
        <v>766.18</v>
      </c>
      <c r="D428" s="94">
        <v>0.51523721653554211</v>
      </c>
      <c r="E428" s="95">
        <v>2174.09</v>
      </c>
      <c r="F428" s="94">
        <v>0.59024022570965329</v>
      </c>
      <c r="G428" s="95">
        <f t="shared" si="35"/>
        <v>1407.9100000000003</v>
      </c>
      <c r="H428" s="110">
        <f t="shared" si="36"/>
        <v>7.5003009174111179E-2</v>
      </c>
      <c r="P428" s="107">
        <f t="shared" si="33"/>
        <v>50757.54165355421</v>
      </c>
      <c r="Q428" s="108">
        <f t="shared" si="34"/>
        <v>56849.932570965335</v>
      </c>
      <c r="S428" s="109">
        <f t="shared" si="37"/>
        <v>0</v>
      </c>
      <c r="T428" s="109">
        <f t="shared" si="38"/>
        <v>1</v>
      </c>
    </row>
    <row r="429" spans="2:20" ht="15" customHeight="1" x14ac:dyDescent="0.25">
      <c r="B429" s="94">
        <v>378</v>
      </c>
      <c r="C429" s="95">
        <v>881.43</v>
      </c>
      <c r="D429" s="94">
        <v>0.50057017061336539</v>
      </c>
      <c r="E429" s="95">
        <v>2165.86</v>
      </c>
      <c r="F429" s="94">
        <v>0.57415600499459774</v>
      </c>
      <c r="G429" s="95">
        <f t="shared" si="35"/>
        <v>1284.4300000000003</v>
      </c>
      <c r="H429" s="110">
        <f t="shared" si="36"/>
        <v>7.358583438123234E-2</v>
      </c>
      <c r="P429" s="107">
        <f t="shared" si="33"/>
        <v>49175.587061336541</v>
      </c>
      <c r="Q429" s="108">
        <f t="shared" si="34"/>
        <v>55249.740499459775</v>
      </c>
      <c r="S429" s="109">
        <f t="shared" si="37"/>
        <v>0</v>
      </c>
      <c r="T429" s="109">
        <f t="shared" si="38"/>
        <v>1</v>
      </c>
    </row>
    <row r="430" spans="2:20" ht="15" customHeight="1" x14ac:dyDescent="0.25">
      <c r="B430" s="94">
        <v>379</v>
      </c>
      <c r="C430" s="95">
        <v>788.74</v>
      </c>
      <c r="D430" s="94">
        <v>0.50595560757656399</v>
      </c>
      <c r="E430" s="95">
        <v>1992.23</v>
      </c>
      <c r="F430" s="94">
        <v>0.58174407266100436</v>
      </c>
      <c r="G430" s="95">
        <f t="shared" si="35"/>
        <v>1203.49</v>
      </c>
      <c r="H430" s="110">
        <f t="shared" si="36"/>
        <v>7.5788465084440371E-2</v>
      </c>
      <c r="P430" s="107">
        <f t="shared" si="33"/>
        <v>49806.820757656402</v>
      </c>
      <c r="Q430" s="108">
        <f t="shared" si="34"/>
        <v>56182.177266100436</v>
      </c>
      <c r="S430" s="109">
        <f t="shared" si="37"/>
        <v>0</v>
      </c>
      <c r="T430" s="109">
        <f t="shared" si="38"/>
        <v>1</v>
      </c>
    </row>
    <row r="431" spans="2:20" ht="15" customHeight="1" x14ac:dyDescent="0.25">
      <c r="B431" s="94">
        <v>380</v>
      </c>
      <c r="C431" s="95">
        <v>846.52</v>
      </c>
      <c r="D431" s="94">
        <v>0.51718743961615465</v>
      </c>
      <c r="E431" s="95">
        <v>2176.7399999999998</v>
      </c>
      <c r="F431" s="94">
        <v>0.58305996333710419</v>
      </c>
      <c r="G431" s="95">
        <f t="shared" si="35"/>
        <v>1330.2199999999998</v>
      </c>
      <c r="H431" s="110">
        <f t="shared" si="36"/>
        <v>6.5872523720949538E-2</v>
      </c>
      <c r="P431" s="107">
        <f t="shared" si="33"/>
        <v>50872.223961615469</v>
      </c>
      <c r="Q431" s="108">
        <f t="shared" si="34"/>
        <v>56129.256333710422</v>
      </c>
      <c r="S431" s="109">
        <f t="shared" si="37"/>
        <v>0</v>
      </c>
      <c r="T431" s="109">
        <f t="shared" si="38"/>
        <v>1</v>
      </c>
    </row>
    <row r="432" spans="2:20" ht="15" customHeight="1" x14ac:dyDescent="0.25">
      <c r="B432" s="94">
        <v>381</v>
      </c>
      <c r="C432" s="95">
        <v>821.71</v>
      </c>
      <c r="D432" s="94">
        <v>0.50194795826898442</v>
      </c>
      <c r="E432" s="95">
        <v>2007.38</v>
      </c>
      <c r="F432" s="94">
        <v>0.55248052263038094</v>
      </c>
      <c r="G432" s="95">
        <f t="shared" si="35"/>
        <v>1185.67</v>
      </c>
      <c r="H432" s="110">
        <f t="shared" si="36"/>
        <v>5.0532564361396526E-2</v>
      </c>
      <c r="P432" s="107">
        <f t="shared" si="33"/>
        <v>49373.085826898445</v>
      </c>
      <c r="Q432" s="108">
        <f t="shared" si="34"/>
        <v>53240.672263038097</v>
      </c>
      <c r="S432" s="109">
        <f t="shared" si="37"/>
        <v>0</v>
      </c>
      <c r="T432" s="109">
        <f t="shared" si="38"/>
        <v>1</v>
      </c>
    </row>
    <row r="433" spans="2:20" ht="15" customHeight="1" x14ac:dyDescent="0.25">
      <c r="B433" s="94">
        <v>382</v>
      </c>
      <c r="C433" s="95">
        <v>857.29</v>
      </c>
      <c r="D433" s="94">
        <v>0.47681118779631415</v>
      </c>
      <c r="E433" s="95">
        <v>2080.44</v>
      </c>
      <c r="F433" s="94">
        <v>0.57504600695940367</v>
      </c>
      <c r="G433" s="95">
        <f t="shared" si="35"/>
        <v>1223.1500000000001</v>
      </c>
      <c r="H433" s="110">
        <f t="shared" si="36"/>
        <v>9.8234819163089515E-2</v>
      </c>
      <c r="P433" s="107">
        <f t="shared" si="33"/>
        <v>46823.828779631411</v>
      </c>
      <c r="Q433" s="108">
        <f t="shared" si="34"/>
        <v>55424.160695940365</v>
      </c>
      <c r="S433" s="109">
        <f t="shared" si="37"/>
        <v>0</v>
      </c>
      <c r="T433" s="109">
        <f t="shared" si="38"/>
        <v>1</v>
      </c>
    </row>
    <row r="434" spans="2:20" ht="15" customHeight="1" x14ac:dyDescent="0.25">
      <c r="B434" s="94">
        <v>383</v>
      </c>
      <c r="C434" s="95">
        <v>800.86</v>
      </c>
      <c r="D434" s="94">
        <v>0.53258382473927568</v>
      </c>
      <c r="E434" s="95">
        <v>2117.65</v>
      </c>
      <c r="F434" s="94">
        <v>0.60002685036246395</v>
      </c>
      <c r="G434" s="95">
        <f t="shared" si="35"/>
        <v>1316.79</v>
      </c>
      <c r="H434" s="110">
        <f t="shared" si="36"/>
        <v>6.7443025623188269E-2</v>
      </c>
      <c r="P434" s="107">
        <f t="shared" si="33"/>
        <v>52457.522473927565</v>
      </c>
      <c r="Q434" s="108">
        <f t="shared" si="34"/>
        <v>57885.035036246394</v>
      </c>
      <c r="S434" s="109">
        <f t="shared" si="37"/>
        <v>0</v>
      </c>
      <c r="T434" s="109">
        <f t="shared" si="38"/>
        <v>1</v>
      </c>
    </row>
    <row r="435" spans="2:20" ht="15" customHeight="1" x14ac:dyDescent="0.25">
      <c r="B435" s="94">
        <v>384</v>
      </c>
      <c r="C435" s="95">
        <v>843.4</v>
      </c>
      <c r="D435" s="94">
        <v>0.47442727010812247</v>
      </c>
      <c r="E435" s="95">
        <v>2044.69</v>
      </c>
      <c r="F435" s="94">
        <v>0.53375631013147917</v>
      </c>
      <c r="G435" s="95">
        <f t="shared" si="35"/>
        <v>1201.29</v>
      </c>
      <c r="H435" s="110">
        <f t="shared" si="36"/>
        <v>5.9329040023356705E-2</v>
      </c>
      <c r="P435" s="107">
        <f t="shared" si="33"/>
        <v>46599.327010812245</v>
      </c>
      <c r="Q435" s="108">
        <f t="shared" si="34"/>
        <v>51330.941013147916</v>
      </c>
      <c r="S435" s="109">
        <f t="shared" si="37"/>
        <v>0</v>
      </c>
      <c r="T435" s="109">
        <f t="shared" si="38"/>
        <v>1</v>
      </c>
    </row>
    <row r="436" spans="2:20" ht="15" customHeight="1" x14ac:dyDescent="0.25">
      <c r="B436" s="94">
        <v>385</v>
      </c>
      <c r="C436" s="95">
        <v>844.43</v>
      </c>
      <c r="D436" s="94">
        <v>0.45361966872601223</v>
      </c>
      <c r="E436" s="95">
        <v>2123.13</v>
      </c>
      <c r="F436" s="94">
        <v>0.54478576046738647</v>
      </c>
      <c r="G436" s="95">
        <f t="shared" si="35"/>
        <v>1278.7000000000003</v>
      </c>
      <c r="H436" s="110">
        <f t="shared" si="36"/>
        <v>9.1166091741374244E-2</v>
      </c>
      <c r="P436" s="107">
        <f t="shared" ref="P436:P499" si="39">IF(C436="","",D436*PSA_WTP-C436)</f>
        <v>44517.536872601224</v>
      </c>
      <c r="Q436" s="108">
        <f t="shared" ref="Q436:Q499" si="40">IF(C436="","",F436*PSA_WTP-E436)</f>
        <v>52355.446046738653</v>
      </c>
      <c r="S436" s="109">
        <f t="shared" si="37"/>
        <v>0</v>
      </c>
      <c r="T436" s="109">
        <f t="shared" si="38"/>
        <v>1</v>
      </c>
    </row>
    <row r="437" spans="2:20" ht="15" customHeight="1" x14ac:dyDescent="0.25">
      <c r="B437" s="94">
        <v>386</v>
      </c>
      <c r="C437" s="95">
        <v>818.61</v>
      </c>
      <c r="D437" s="94">
        <v>0.5154222192468737</v>
      </c>
      <c r="E437" s="95">
        <v>2093.4299999999998</v>
      </c>
      <c r="F437" s="94">
        <v>0.57424329446292466</v>
      </c>
      <c r="G437" s="95">
        <f t="shared" ref="G437:G500" si="41">E437-C437</f>
        <v>1274.8199999999997</v>
      </c>
      <c r="H437" s="110">
        <f t="shared" ref="H437:H500" si="42">F437-D437</f>
        <v>5.8821075216050955E-2</v>
      </c>
      <c r="P437" s="107">
        <f t="shared" si="39"/>
        <v>50723.611924687371</v>
      </c>
      <c r="Q437" s="108">
        <f t="shared" si="40"/>
        <v>55330.899446292467</v>
      </c>
      <c r="S437" s="109">
        <f t="shared" ref="S437:S500" si="43">IF(Q437="","",IF(Q437=MAX(P437,Q437),0,1))</f>
        <v>0</v>
      </c>
      <c r="T437" s="109">
        <f t="shared" ref="T437:T500" si="44">IF(Q437="","",IF(Q437=MAX(P437,Q437),1,0))</f>
        <v>1</v>
      </c>
    </row>
    <row r="438" spans="2:20" ht="15" customHeight="1" x14ac:dyDescent="0.25">
      <c r="B438" s="94">
        <v>387</v>
      </c>
      <c r="C438" s="95">
        <v>819.97</v>
      </c>
      <c r="D438" s="94">
        <v>0.50837495811256317</v>
      </c>
      <c r="E438" s="95">
        <v>2200.2800000000002</v>
      </c>
      <c r="F438" s="94">
        <v>0.58045986117029058</v>
      </c>
      <c r="G438" s="95">
        <f t="shared" si="41"/>
        <v>1380.3100000000002</v>
      </c>
      <c r="H438" s="110">
        <f t="shared" si="42"/>
        <v>7.2084903057727412E-2</v>
      </c>
      <c r="P438" s="107">
        <f t="shared" si="39"/>
        <v>50017.525811256317</v>
      </c>
      <c r="Q438" s="108">
        <f t="shared" si="40"/>
        <v>55845.706117029062</v>
      </c>
      <c r="S438" s="109">
        <f t="shared" si="43"/>
        <v>0</v>
      </c>
      <c r="T438" s="109">
        <f t="shared" si="44"/>
        <v>1</v>
      </c>
    </row>
    <row r="439" spans="2:20" ht="15" customHeight="1" x14ac:dyDescent="0.25">
      <c r="B439" s="94">
        <v>388</v>
      </c>
      <c r="C439" s="95">
        <v>819.46</v>
      </c>
      <c r="D439" s="94">
        <v>0.54048759576811722</v>
      </c>
      <c r="E439" s="95">
        <v>2062.73</v>
      </c>
      <c r="F439" s="94">
        <v>0.60254480584627435</v>
      </c>
      <c r="G439" s="95">
        <f t="shared" si="41"/>
        <v>1243.27</v>
      </c>
      <c r="H439" s="110">
        <f t="shared" si="42"/>
        <v>6.2057210078157121E-2</v>
      </c>
      <c r="P439" s="107">
        <f t="shared" si="39"/>
        <v>53229.299576811725</v>
      </c>
      <c r="Q439" s="108">
        <f t="shared" si="40"/>
        <v>58191.750584627429</v>
      </c>
      <c r="S439" s="109">
        <f t="shared" si="43"/>
        <v>0</v>
      </c>
      <c r="T439" s="109">
        <f t="shared" si="44"/>
        <v>1</v>
      </c>
    </row>
    <row r="440" spans="2:20" ht="15" customHeight="1" x14ac:dyDescent="0.25">
      <c r="B440" s="94">
        <v>389</v>
      </c>
      <c r="C440" s="95">
        <v>846.13</v>
      </c>
      <c r="D440" s="94">
        <v>0.48836279781706771</v>
      </c>
      <c r="E440" s="95">
        <v>2053.2800000000002</v>
      </c>
      <c r="F440" s="94">
        <v>0.56092468904744741</v>
      </c>
      <c r="G440" s="95">
        <f t="shared" si="41"/>
        <v>1207.1500000000001</v>
      </c>
      <c r="H440" s="110">
        <f t="shared" si="42"/>
        <v>7.2561891230379705E-2</v>
      </c>
      <c r="P440" s="107">
        <f t="shared" si="39"/>
        <v>47990.149781706772</v>
      </c>
      <c r="Q440" s="108">
        <f t="shared" si="40"/>
        <v>54039.18890474474</v>
      </c>
      <c r="S440" s="109">
        <f t="shared" si="43"/>
        <v>0</v>
      </c>
      <c r="T440" s="109">
        <f t="shared" si="44"/>
        <v>1</v>
      </c>
    </row>
    <row r="441" spans="2:20" ht="15" customHeight="1" x14ac:dyDescent="0.25">
      <c r="B441" s="94">
        <v>390</v>
      </c>
      <c r="C441" s="95">
        <v>823.72</v>
      </c>
      <c r="D441" s="94">
        <v>0.48833022278349419</v>
      </c>
      <c r="E441" s="95">
        <v>2201.09</v>
      </c>
      <c r="F441" s="94">
        <v>0.53778200484315697</v>
      </c>
      <c r="G441" s="95">
        <f t="shared" si="41"/>
        <v>1377.3700000000001</v>
      </c>
      <c r="H441" s="110">
        <f t="shared" si="42"/>
        <v>4.9451782059662774E-2</v>
      </c>
      <c r="P441" s="107">
        <f t="shared" si="39"/>
        <v>48009.302278349416</v>
      </c>
      <c r="Q441" s="108">
        <f t="shared" si="40"/>
        <v>51577.110484315694</v>
      </c>
      <c r="S441" s="109">
        <f t="shared" si="43"/>
        <v>0</v>
      </c>
      <c r="T441" s="109">
        <f t="shared" si="44"/>
        <v>1</v>
      </c>
    </row>
    <row r="442" spans="2:20" ht="15" customHeight="1" x14ac:dyDescent="0.25">
      <c r="B442" s="94">
        <v>391</v>
      </c>
      <c r="C442" s="95">
        <v>980.57</v>
      </c>
      <c r="D442" s="94">
        <v>0.51494267323796739</v>
      </c>
      <c r="E442" s="95">
        <v>2221.34</v>
      </c>
      <c r="F442" s="94">
        <v>0.58729849258462408</v>
      </c>
      <c r="G442" s="95">
        <f t="shared" si="41"/>
        <v>1240.77</v>
      </c>
      <c r="H442" s="110">
        <f t="shared" si="42"/>
        <v>7.2355819346656691E-2</v>
      </c>
      <c r="P442" s="107">
        <f t="shared" si="39"/>
        <v>50513.69732379674</v>
      </c>
      <c r="Q442" s="108">
        <f t="shared" si="40"/>
        <v>56508.509258462407</v>
      </c>
      <c r="S442" s="109">
        <f t="shared" si="43"/>
        <v>0</v>
      </c>
      <c r="T442" s="109">
        <f t="shared" si="44"/>
        <v>1</v>
      </c>
    </row>
    <row r="443" spans="2:20" ht="15" customHeight="1" x14ac:dyDescent="0.25">
      <c r="B443" s="94">
        <v>392</v>
      </c>
      <c r="C443" s="95">
        <v>859.6</v>
      </c>
      <c r="D443" s="94">
        <v>0.47613281124396784</v>
      </c>
      <c r="E443" s="95">
        <v>2134.69</v>
      </c>
      <c r="F443" s="94">
        <v>0.53919855212778633</v>
      </c>
      <c r="G443" s="95">
        <f t="shared" si="41"/>
        <v>1275.0900000000001</v>
      </c>
      <c r="H443" s="110">
        <f t="shared" si="42"/>
        <v>6.30657408838185E-2</v>
      </c>
      <c r="P443" s="107">
        <f t="shared" si="39"/>
        <v>46753.681124396782</v>
      </c>
      <c r="Q443" s="108">
        <f t="shared" si="40"/>
        <v>51785.165212778629</v>
      </c>
      <c r="S443" s="109">
        <f t="shared" si="43"/>
        <v>0</v>
      </c>
      <c r="T443" s="109">
        <f t="shared" si="44"/>
        <v>1</v>
      </c>
    </row>
    <row r="444" spans="2:20" ht="15" customHeight="1" x14ac:dyDescent="0.25">
      <c r="B444" s="94">
        <v>393</v>
      </c>
      <c r="C444" s="95">
        <v>860.77</v>
      </c>
      <c r="D444" s="94">
        <v>0.5149567938431</v>
      </c>
      <c r="E444" s="95">
        <v>2103.58</v>
      </c>
      <c r="F444" s="94">
        <v>0.58415192351425149</v>
      </c>
      <c r="G444" s="95">
        <f t="shared" si="41"/>
        <v>1242.81</v>
      </c>
      <c r="H444" s="110">
        <f t="shared" si="42"/>
        <v>6.919512967115149E-2</v>
      </c>
      <c r="P444" s="107">
        <f t="shared" si="39"/>
        <v>50634.909384310005</v>
      </c>
      <c r="Q444" s="108">
        <f t="shared" si="40"/>
        <v>56311.612351425145</v>
      </c>
      <c r="S444" s="109">
        <f t="shared" si="43"/>
        <v>0</v>
      </c>
      <c r="T444" s="109">
        <f t="shared" si="44"/>
        <v>1</v>
      </c>
    </row>
    <row r="445" spans="2:20" ht="15" customHeight="1" x14ac:dyDescent="0.25">
      <c r="B445" s="94">
        <v>394</v>
      </c>
      <c r="C445" s="95">
        <v>848.76</v>
      </c>
      <c r="D445" s="94">
        <v>0.5060035043425527</v>
      </c>
      <c r="E445" s="95">
        <v>2110.48</v>
      </c>
      <c r="F445" s="94">
        <v>0.56293121383622735</v>
      </c>
      <c r="G445" s="95">
        <f t="shared" si="41"/>
        <v>1261.72</v>
      </c>
      <c r="H445" s="110">
        <f t="shared" si="42"/>
        <v>5.692770949367465E-2</v>
      </c>
      <c r="P445" s="107">
        <f t="shared" si="39"/>
        <v>49751.590434255268</v>
      </c>
      <c r="Q445" s="108">
        <f t="shared" si="40"/>
        <v>54182.641383622729</v>
      </c>
      <c r="S445" s="109">
        <f t="shared" si="43"/>
        <v>0</v>
      </c>
      <c r="T445" s="109">
        <f t="shared" si="44"/>
        <v>1</v>
      </c>
    </row>
    <row r="446" spans="2:20" ht="15" customHeight="1" x14ac:dyDescent="0.25">
      <c r="B446" s="94">
        <v>395</v>
      </c>
      <c r="C446" s="95">
        <v>876.96</v>
      </c>
      <c r="D446" s="94">
        <v>0.4934385748785402</v>
      </c>
      <c r="E446" s="95">
        <v>2136.5100000000002</v>
      </c>
      <c r="F446" s="94">
        <v>0.56679467403830031</v>
      </c>
      <c r="G446" s="95">
        <f t="shared" si="41"/>
        <v>1259.5500000000002</v>
      </c>
      <c r="H446" s="110">
        <f t="shared" si="42"/>
        <v>7.3356099159760102E-2</v>
      </c>
      <c r="P446" s="107">
        <f t="shared" si="39"/>
        <v>48466.897487854025</v>
      </c>
      <c r="Q446" s="108">
        <f t="shared" si="40"/>
        <v>54542.957403830027</v>
      </c>
      <c r="S446" s="109">
        <f t="shared" si="43"/>
        <v>0</v>
      </c>
      <c r="T446" s="109">
        <f t="shared" si="44"/>
        <v>1</v>
      </c>
    </row>
    <row r="447" spans="2:20" ht="15" customHeight="1" x14ac:dyDescent="0.25">
      <c r="B447" s="94">
        <v>396</v>
      </c>
      <c r="C447" s="95">
        <v>941.61</v>
      </c>
      <c r="D447" s="94">
        <v>0.49520290965999003</v>
      </c>
      <c r="E447" s="95">
        <v>2077.1</v>
      </c>
      <c r="F447" s="94">
        <v>0.57502978802995441</v>
      </c>
      <c r="G447" s="95">
        <f t="shared" si="41"/>
        <v>1135.4899999999998</v>
      </c>
      <c r="H447" s="110">
        <f t="shared" si="42"/>
        <v>7.9826878369964382E-2</v>
      </c>
      <c r="P447" s="107">
        <f t="shared" si="39"/>
        <v>48578.680965999003</v>
      </c>
      <c r="Q447" s="108">
        <f t="shared" si="40"/>
        <v>55425.878802995445</v>
      </c>
      <c r="S447" s="109">
        <f t="shared" si="43"/>
        <v>0</v>
      </c>
      <c r="T447" s="109">
        <f t="shared" si="44"/>
        <v>1</v>
      </c>
    </row>
    <row r="448" spans="2:20" ht="15" customHeight="1" x14ac:dyDescent="0.25">
      <c r="B448" s="94">
        <v>397</v>
      </c>
      <c r="C448" s="95">
        <v>868.13</v>
      </c>
      <c r="D448" s="94">
        <v>0.50740283624560067</v>
      </c>
      <c r="E448" s="95">
        <v>2185.16</v>
      </c>
      <c r="F448" s="94">
        <v>0.56751754142359301</v>
      </c>
      <c r="G448" s="95">
        <f t="shared" si="41"/>
        <v>1317.0299999999997</v>
      </c>
      <c r="H448" s="110">
        <f t="shared" si="42"/>
        <v>6.0114705177992334E-2</v>
      </c>
      <c r="P448" s="107">
        <f t="shared" si="39"/>
        <v>49872.153624560073</v>
      </c>
      <c r="Q448" s="108">
        <f t="shared" si="40"/>
        <v>54566.594142359303</v>
      </c>
      <c r="S448" s="109">
        <f t="shared" si="43"/>
        <v>0</v>
      </c>
      <c r="T448" s="109">
        <f t="shared" si="44"/>
        <v>1</v>
      </c>
    </row>
    <row r="449" spans="2:20" ht="15" customHeight="1" x14ac:dyDescent="0.25">
      <c r="B449" s="94">
        <v>398</v>
      </c>
      <c r="C449" s="95">
        <v>879</v>
      </c>
      <c r="D449" s="94">
        <v>0.48807710335919252</v>
      </c>
      <c r="E449" s="95">
        <v>2179.92</v>
      </c>
      <c r="F449" s="94">
        <v>0.57855598520466334</v>
      </c>
      <c r="G449" s="95">
        <f t="shared" si="41"/>
        <v>1300.92</v>
      </c>
      <c r="H449" s="110">
        <f t="shared" si="42"/>
        <v>9.0478881845470815E-2</v>
      </c>
      <c r="P449" s="107">
        <f t="shared" si="39"/>
        <v>47928.710335919255</v>
      </c>
      <c r="Q449" s="108">
        <f t="shared" si="40"/>
        <v>55675.678520466332</v>
      </c>
      <c r="S449" s="109">
        <f t="shared" si="43"/>
        <v>0</v>
      </c>
      <c r="T449" s="109">
        <f t="shared" si="44"/>
        <v>1</v>
      </c>
    </row>
    <row r="450" spans="2:20" ht="15" customHeight="1" x14ac:dyDescent="0.25">
      <c r="B450" s="94">
        <v>399</v>
      </c>
      <c r="C450" s="95">
        <v>860.18</v>
      </c>
      <c r="D450" s="94">
        <v>0.54785916673966517</v>
      </c>
      <c r="E450" s="95">
        <v>2178.44</v>
      </c>
      <c r="F450" s="94">
        <v>0.59468627422779674</v>
      </c>
      <c r="G450" s="95">
        <f t="shared" si="41"/>
        <v>1318.2600000000002</v>
      </c>
      <c r="H450" s="110">
        <f t="shared" si="42"/>
        <v>4.682710748813157E-2</v>
      </c>
      <c r="P450" s="107">
        <f t="shared" si="39"/>
        <v>53925.736673966516</v>
      </c>
      <c r="Q450" s="108">
        <f t="shared" si="40"/>
        <v>57290.187422779672</v>
      </c>
      <c r="S450" s="109">
        <f t="shared" si="43"/>
        <v>0</v>
      </c>
      <c r="T450" s="109">
        <f t="shared" si="44"/>
        <v>1</v>
      </c>
    </row>
    <row r="451" spans="2:20" ht="15" customHeight="1" x14ac:dyDescent="0.25">
      <c r="B451" s="94">
        <v>400</v>
      </c>
      <c r="C451" s="95">
        <v>896.02</v>
      </c>
      <c r="D451" s="94">
        <v>0.51012030270901698</v>
      </c>
      <c r="E451" s="95">
        <v>2216.15</v>
      </c>
      <c r="F451" s="94">
        <v>0.60346144177528327</v>
      </c>
      <c r="G451" s="95">
        <f t="shared" si="41"/>
        <v>1320.13</v>
      </c>
      <c r="H451" s="110">
        <f t="shared" si="42"/>
        <v>9.3341139066266288E-2</v>
      </c>
      <c r="P451" s="107">
        <f t="shared" si="39"/>
        <v>50116.010270901701</v>
      </c>
      <c r="Q451" s="108">
        <f t="shared" si="40"/>
        <v>58129.994177528322</v>
      </c>
      <c r="S451" s="109">
        <f t="shared" si="43"/>
        <v>0</v>
      </c>
      <c r="T451" s="109">
        <f t="shared" si="44"/>
        <v>1</v>
      </c>
    </row>
    <row r="452" spans="2:20" ht="15" customHeight="1" x14ac:dyDescent="0.25">
      <c r="B452" s="94">
        <v>401</v>
      </c>
      <c r="C452" s="95">
        <v>872.96</v>
      </c>
      <c r="D452" s="94">
        <v>0.4999497094533033</v>
      </c>
      <c r="E452" s="95">
        <v>2172.8200000000002</v>
      </c>
      <c r="F452" s="94">
        <v>0.56749466191630693</v>
      </c>
      <c r="G452" s="95">
        <f t="shared" si="41"/>
        <v>1299.8600000000001</v>
      </c>
      <c r="H452" s="110">
        <f t="shared" si="42"/>
        <v>6.7544952463003627E-2</v>
      </c>
      <c r="P452" s="107">
        <f t="shared" si="39"/>
        <v>49122.01094533033</v>
      </c>
      <c r="Q452" s="108">
        <f t="shared" si="40"/>
        <v>54576.646191630694</v>
      </c>
      <c r="S452" s="109">
        <f t="shared" si="43"/>
        <v>0</v>
      </c>
      <c r="T452" s="109">
        <f t="shared" si="44"/>
        <v>1</v>
      </c>
    </row>
    <row r="453" spans="2:20" ht="15" customHeight="1" x14ac:dyDescent="0.25">
      <c r="B453" s="94">
        <v>402</v>
      </c>
      <c r="C453" s="95">
        <v>888.55</v>
      </c>
      <c r="D453" s="94">
        <v>0.50969763623364039</v>
      </c>
      <c r="E453" s="95">
        <v>2165.36</v>
      </c>
      <c r="F453" s="94">
        <v>0.55456471941774121</v>
      </c>
      <c r="G453" s="95">
        <f t="shared" si="41"/>
        <v>1276.8100000000002</v>
      </c>
      <c r="H453" s="110">
        <f t="shared" si="42"/>
        <v>4.486708318410082E-2</v>
      </c>
      <c r="P453" s="107">
        <f t="shared" si="39"/>
        <v>50081.213623364034</v>
      </c>
      <c r="Q453" s="108">
        <f t="shared" si="40"/>
        <v>53291.111941774121</v>
      </c>
      <c r="S453" s="109">
        <f t="shared" si="43"/>
        <v>0</v>
      </c>
      <c r="T453" s="109">
        <f t="shared" si="44"/>
        <v>1</v>
      </c>
    </row>
    <row r="454" spans="2:20" ht="15" customHeight="1" x14ac:dyDescent="0.25">
      <c r="B454" s="94">
        <v>403</v>
      </c>
      <c r="C454" s="95">
        <v>826.42</v>
      </c>
      <c r="D454" s="94">
        <v>0.48459266979898513</v>
      </c>
      <c r="E454" s="95">
        <v>2083.79</v>
      </c>
      <c r="F454" s="94">
        <v>0.57389054343671053</v>
      </c>
      <c r="G454" s="95">
        <f t="shared" si="41"/>
        <v>1257.3699999999999</v>
      </c>
      <c r="H454" s="110">
        <f t="shared" si="42"/>
        <v>8.92978736377254E-2</v>
      </c>
      <c r="P454" s="107">
        <f t="shared" si="39"/>
        <v>47632.846979898517</v>
      </c>
      <c r="Q454" s="108">
        <f t="shared" si="40"/>
        <v>55305.26434367105</v>
      </c>
      <c r="S454" s="109">
        <f t="shared" si="43"/>
        <v>0</v>
      </c>
      <c r="T454" s="109">
        <f t="shared" si="44"/>
        <v>1</v>
      </c>
    </row>
    <row r="455" spans="2:20" ht="15" customHeight="1" x14ac:dyDescent="0.25">
      <c r="B455" s="94">
        <v>404</v>
      </c>
      <c r="C455" s="95">
        <v>800.84</v>
      </c>
      <c r="D455" s="94">
        <v>0.52417626889452029</v>
      </c>
      <c r="E455" s="95">
        <v>2067.04</v>
      </c>
      <c r="F455" s="94">
        <v>0.572733450190829</v>
      </c>
      <c r="G455" s="95">
        <f t="shared" si="41"/>
        <v>1266.1999999999998</v>
      </c>
      <c r="H455" s="110">
        <f t="shared" si="42"/>
        <v>4.8557181296308705E-2</v>
      </c>
      <c r="P455" s="107">
        <f t="shared" si="39"/>
        <v>51616.786889452036</v>
      </c>
      <c r="Q455" s="108">
        <f t="shared" si="40"/>
        <v>55206.305019082902</v>
      </c>
      <c r="S455" s="109">
        <f t="shared" si="43"/>
        <v>0</v>
      </c>
      <c r="T455" s="109">
        <f t="shared" si="44"/>
        <v>1</v>
      </c>
    </row>
    <row r="456" spans="2:20" ht="15" customHeight="1" x14ac:dyDescent="0.25">
      <c r="B456" s="94">
        <v>405</v>
      </c>
      <c r="C456" s="95">
        <v>778.68</v>
      </c>
      <c r="D456" s="94">
        <v>0.47879111542347491</v>
      </c>
      <c r="E456" s="95">
        <v>2007.52</v>
      </c>
      <c r="F456" s="94">
        <v>0.52924527412008238</v>
      </c>
      <c r="G456" s="95">
        <f t="shared" si="41"/>
        <v>1228.8400000000001</v>
      </c>
      <c r="H456" s="110">
        <f t="shared" si="42"/>
        <v>5.0454158696607465E-2</v>
      </c>
      <c r="P456" s="107">
        <f t="shared" si="39"/>
        <v>47100.431542347491</v>
      </c>
      <c r="Q456" s="108">
        <f t="shared" si="40"/>
        <v>50917.007412008243</v>
      </c>
      <c r="S456" s="109">
        <f t="shared" si="43"/>
        <v>0</v>
      </c>
      <c r="T456" s="109">
        <f t="shared" si="44"/>
        <v>1</v>
      </c>
    </row>
    <row r="457" spans="2:20" ht="15" customHeight="1" x14ac:dyDescent="0.25">
      <c r="B457" s="94">
        <v>406</v>
      </c>
      <c r="C457" s="95">
        <v>838.5</v>
      </c>
      <c r="D457" s="94">
        <v>0.48709402472712193</v>
      </c>
      <c r="E457" s="95">
        <v>2173.73</v>
      </c>
      <c r="F457" s="94">
        <v>0.55619340279488061</v>
      </c>
      <c r="G457" s="95">
        <f t="shared" si="41"/>
        <v>1335.23</v>
      </c>
      <c r="H457" s="110">
        <f t="shared" si="42"/>
        <v>6.9099378067758677E-2</v>
      </c>
      <c r="P457" s="107">
        <f t="shared" si="39"/>
        <v>47870.902472712194</v>
      </c>
      <c r="Q457" s="108">
        <f t="shared" si="40"/>
        <v>53445.610279488057</v>
      </c>
      <c r="S457" s="109">
        <f t="shared" si="43"/>
        <v>0</v>
      </c>
      <c r="T457" s="109">
        <f t="shared" si="44"/>
        <v>1</v>
      </c>
    </row>
    <row r="458" spans="2:20" ht="15" customHeight="1" x14ac:dyDescent="0.25">
      <c r="B458" s="94">
        <v>407</v>
      </c>
      <c r="C458" s="95">
        <v>862.38</v>
      </c>
      <c r="D458" s="94">
        <v>0.48221879298068182</v>
      </c>
      <c r="E458" s="95">
        <v>2141.58</v>
      </c>
      <c r="F458" s="94">
        <v>0.53187835762862956</v>
      </c>
      <c r="G458" s="95">
        <f t="shared" si="41"/>
        <v>1279.1999999999998</v>
      </c>
      <c r="H458" s="110">
        <f t="shared" si="42"/>
        <v>4.965956464794774E-2</v>
      </c>
      <c r="P458" s="107">
        <f t="shared" si="39"/>
        <v>47359.499298068185</v>
      </c>
      <c r="Q458" s="108">
        <f t="shared" si="40"/>
        <v>51046.255762862951</v>
      </c>
      <c r="S458" s="109">
        <f t="shared" si="43"/>
        <v>0</v>
      </c>
      <c r="T458" s="109">
        <f t="shared" si="44"/>
        <v>1</v>
      </c>
    </row>
    <row r="459" spans="2:20" ht="15" customHeight="1" x14ac:dyDescent="0.25">
      <c r="B459" s="94">
        <v>408</v>
      </c>
      <c r="C459" s="95">
        <v>838.32</v>
      </c>
      <c r="D459" s="94">
        <v>0.50250777564636373</v>
      </c>
      <c r="E459" s="95">
        <v>2080.9899999999998</v>
      </c>
      <c r="F459" s="94">
        <v>0.57782833882196771</v>
      </c>
      <c r="G459" s="95">
        <f t="shared" si="41"/>
        <v>1242.6699999999996</v>
      </c>
      <c r="H459" s="110">
        <f t="shared" si="42"/>
        <v>7.5320563175603983E-2</v>
      </c>
      <c r="P459" s="107">
        <f t="shared" si="39"/>
        <v>49412.457564636374</v>
      </c>
      <c r="Q459" s="108">
        <f t="shared" si="40"/>
        <v>55701.843882196772</v>
      </c>
      <c r="S459" s="109">
        <f t="shared" si="43"/>
        <v>0</v>
      </c>
      <c r="T459" s="109">
        <f t="shared" si="44"/>
        <v>1</v>
      </c>
    </row>
    <row r="460" spans="2:20" ht="15" customHeight="1" x14ac:dyDescent="0.25">
      <c r="B460" s="94">
        <v>409</v>
      </c>
      <c r="C460" s="95">
        <v>868.64</v>
      </c>
      <c r="D460" s="94">
        <v>0.4948289340217909</v>
      </c>
      <c r="E460" s="95">
        <v>2134.31</v>
      </c>
      <c r="F460" s="94">
        <v>0.59301805058572787</v>
      </c>
      <c r="G460" s="95">
        <f t="shared" si="41"/>
        <v>1265.67</v>
      </c>
      <c r="H460" s="110">
        <f t="shared" si="42"/>
        <v>9.8189116563936973E-2</v>
      </c>
      <c r="P460" s="107">
        <f t="shared" si="39"/>
        <v>48614.253402179093</v>
      </c>
      <c r="Q460" s="108">
        <f t="shared" si="40"/>
        <v>57167.495058572793</v>
      </c>
      <c r="S460" s="109">
        <f t="shared" si="43"/>
        <v>0</v>
      </c>
      <c r="T460" s="109">
        <f t="shared" si="44"/>
        <v>1</v>
      </c>
    </row>
    <row r="461" spans="2:20" ht="15" customHeight="1" x14ac:dyDescent="0.25">
      <c r="B461" s="94">
        <v>410</v>
      </c>
      <c r="C461" s="95">
        <v>876.89</v>
      </c>
      <c r="D461" s="94">
        <v>0.54189608981463144</v>
      </c>
      <c r="E461" s="95">
        <v>2202.4699999999998</v>
      </c>
      <c r="F461" s="94">
        <v>0.60073145203097766</v>
      </c>
      <c r="G461" s="95">
        <f t="shared" si="41"/>
        <v>1325.58</v>
      </c>
      <c r="H461" s="110">
        <f t="shared" si="42"/>
        <v>5.8835362216346221E-2</v>
      </c>
      <c r="P461" s="107">
        <f t="shared" si="39"/>
        <v>53312.718981463142</v>
      </c>
      <c r="Q461" s="108">
        <f t="shared" si="40"/>
        <v>57870.675203097766</v>
      </c>
      <c r="S461" s="109">
        <f t="shared" si="43"/>
        <v>0</v>
      </c>
      <c r="T461" s="109">
        <f t="shared" si="44"/>
        <v>1</v>
      </c>
    </row>
    <row r="462" spans="2:20" ht="15" customHeight="1" x14ac:dyDescent="0.25">
      <c r="B462" s="94">
        <v>411</v>
      </c>
      <c r="C462" s="95">
        <v>818.04</v>
      </c>
      <c r="D462" s="94">
        <v>0.47500156316677783</v>
      </c>
      <c r="E462" s="95">
        <v>2161.15</v>
      </c>
      <c r="F462" s="94">
        <v>0.55346171493429352</v>
      </c>
      <c r="G462" s="95">
        <f t="shared" si="41"/>
        <v>1343.1100000000001</v>
      </c>
      <c r="H462" s="110">
        <f t="shared" si="42"/>
        <v>7.8460151767515696E-2</v>
      </c>
      <c r="P462" s="107">
        <f t="shared" si="39"/>
        <v>46682.116316677784</v>
      </c>
      <c r="Q462" s="108">
        <f t="shared" si="40"/>
        <v>53185.021493429354</v>
      </c>
      <c r="S462" s="109">
        <f t="shared" si="43"/>
        <v>0</v>
      </c>
      <c r="T462" s="109">
        <f t="shared" si="44"/>
        <v>1</v>
      </c>
    </row>
    <row r="463" spans="2:20" ht="15" customHeight="1" x14ac:dyDescent="0.25">
      <c r="B463" s="94">
        <v>412</v>
      </c>
      <c r="C463" s="95">
        <v>825.33</v>
      </c>
      <c r="D463" s="94">
        <v>0.49014901202707017</v>
      </c>
      <c r="E463" s="95">
        <v>1966.47</v>
      </c>
      <c r="F463" s="94">
        <v>0.55107909062101723</v>
      </c>
      <c r="G463" s="95">
        <f t="shared" si="41"/>
        <v>1141.1399999999999</v>
      </c>
      <c r="H463" s="110">
        <f t="shared" si="42"/>
        <v>6.0930078593947057E-2</v>
      </c>
      <c r="P463" s="107">
        <f t="shared" si="39"/>
        <v>48189.571202707019</v>
      </c>
      <c r="Q463" s="108">
        <f t="shared" si="40"/>
        <v>53141.439062101723</v>
      </c>
      <c r="S463" s="109">
        <f t="shared" si="43"/>
        <v>0</v>
      </c>
      <c r="T463" s="109">
        <f t="shared" si="44"/>
        <v>1</v>
      </c>
    </row>
    <row r="464" spans="2:20" ht="15" customHeight="1" x14ac:dyDescent="0.25">
      <c r="B464" s="94">
        <v>413</v>
      </c>
      <c r="C464" s="95">
        <v>863.43</v>
      </c>
      <c r="D464" s="94">
        <v>0.47934845531757814</v>
      </c>
      <c r="E464" s="95">
        <v>2126.66</v>
      </c>
      <c r="F464" s="94">
        <v>0.54112325434223396</v>
      </c>
      <c r="G464" s="95">
        <f t="shared" si="41"/>
        <v>1263.23</v>
      </c>
      <c r="H464" s="110">
        <f t="shared" si="42"/>
        <v>6.1774799024655824E-2</v>
      </c>
      <c r="P464" s="107">
        <f t="shared" si="39"/>
        <v>47071.415531757812</v>
      </c>
      <c r="Q464" s="108">
        <f t="shared" si="40"/>
        <v>51985.665434223396</v>
      </c>
      <c r="S464" s="109">
        <f t="shared" si="43"/>
        <v>0</v>
      </c>
      <c r="T464" s="109">
        <f t="shared" si="44"/>
        <v>1</v>
      </c>
    </row>
    <row r="465" spans="2:20" ht="15" customHeight="1" x14ac:dyDescent="0.25">
      <c r="B465" s="94">
        <v>414</v>
      </c>
      <c r="C465" s="95">
        <v>833.33</v>
      </c>
      <c r="D465" s="94">
        <v>0.50135684290146398</v>
      </c>
      <c r="E465" s="95">
        <v>2089.25</v>
      </c>
      <c r="F465" s="94">
        <v>0.57717562790180765</v>
      </c>
      <c r="G465" s="95">
        <f t="shared" si="41"/>
        <v>1255.92</v>
      </c>
      <c r="H465" s="110">
        <f t="shared" si="42"/>
        <v>7.5818785000343669E-2</v>
      </c>
      <c r="P465" s="107">
        <f t="shared" si="39"/>
        <v>49302.354290146395</v>
      </c>
      <c r="Q465" s="108">
        <f t="shared" si="40"/>
        <v>55628.312790180767</v>
      </c>
      <c r="S465" s="109">
        <f t="shared" si="43"/>
        <v>0</v>
      </c>
      <c r="T465" s="109">
        <f t="shared" si="44"/>
        <v>1</v>
      </c>
    </row>
    <row r="466" spans="2:20" ht="15" customHeight="1" x14ac:dyDescent="0.25">
      <c r="B466" s="94">
        <v>415</v>
      </c>
      <c r="C466" s="95">
        <v>812.64</v>
      </c>
      <c r="D466" s="94">
        <v>0.49418502414149384</v>
      </c>
      <c r="E466" s="95">
        <v>2080.6</v>
      </c>
      <c r="F466" s="94">
        <v>0.55322672558751818</v>
      </c>
      <c r="G466" s="95">
        <f t="shared" si="41"/>
        <v>1267.96</v>
      </c>
      <c r="H466" s="110">
        <f t="shared" si="42"/>
        <v>5.9041701446024331E-2</v>
      </c>
      <c r="P466" s="107">
        <f t="shared" si="39"/>
        <v>48605.862414149386</v>
      </c>
      <c r="Q466" s="108">
        <f t="shared" si="40"/>
        <v>53242.072558751817</v>
      </c>
      <c r="S466" s="109">
        <f t="shared" si="43"/>
        <v>0</v>
      </c>
      <c r="T466" s="109">
        <f t="shared" si="44"/>
        <v>1</v>
      </c>
    </row>
    <row r="467" spans="2:20" ht="15" customHeight="1" x14ac:dyDescent="0.25">
      <c r="B467" s="94">
        <v>416</v>
      </c>
      <c r="C467" s="95">
        <v>854.97</v>
      </c>
      <c r="D467" s="94">
        <v>0.50779210203818592</v>
      </c>
      <c r="E467" s="95">
        <v>2129.8000000000002</v>
      </c>
      <c r="F467" s="94">
        <v>0.57471231530898981</v>
      </c>
      <c r="G467" s="95">
        <f t="shared" si="41"/>
        <v>1274.8300000000002</v>
      </c>
      <c r="H467" s="110">
        <f t="shared" si="42"/>
        <v>6.6920213270803885E-2</v>
      </c>
      <c r="P467" s="107">
        <f t="shared" si="39"/>
        <v>49924.24020381859</v>
      </c>
      <c r="Q467" s="108">
        <f t="shared" si="40"/>
        <v>55341.431530898975</v>
      </c>
      <c r="S467" s="109">
        <f t="shared" si="43"/>
        <v>0</v>
      </c>
      <c r="T467" s="109">
        <f t="shared" si="44"/>
        <v>1</v>
      </c>
    </row>
    <row r="468" spans="2:20" ht="15" customHeight="1" x14ac:dyDescent="0.25">
      <c r="B468" s="94">
        <v>417</v>
      </c>
      <c r="C468" s="95">
        <v>838.73</v>
      </c>
      <c r="D468" s="94">
        <v>0.52804999322531287</v>
      </c>
      <c r="E468" s="95">
        <v>2100.3200000000002</v>
      </c>
      <c r="F468" s="94">
        <v>0.58022761056129235</v>
      </c>
      <c r="G468" s="95">
        <f t="shared" si="41"/>
        <v>1261.5900000000001</v>
      </c>
      <c r="H468" s="110">
        <f t="shared" si="42"/>
        <v>5.2177617335979476E-2</v>
      </c>
      <c r="P468" s="107">
        <f t="shared" si="39"/>
        <v>51966.269322531283</v>
      </c>
      <c r="Q468" s="108">
        <f t="shared" si="40"/>
        <v>55922.441056129239</v>
      </c>
      <c r="S468" s="109">
        <f t="shared" si="43"/>
        <v>0</v>
      </c>
      <c r="T468" s="109">
        <f t="shared" si="44"/>
        <v>1</v>
      </c>
    </row>
    <row r="469" spans="2:20" ht="15" customHeight="1" x14ac:dyDescent="0.25">
      <c r="B469" s="94">
        <v>418</v>
      </c>
      <c r="C469" s="95">
        <v>842.27</v>
      </c>
      <c r="D469" s="94">
        <v>0.49898558716422542</v>
      </c>
      <c r="E469" s="95">
        <v>2001.94</v>
      </c>
      <c r="F469" s="94">
        <v>0.54371960364485017</v>
      </c>
      <c r="G469" s="95">
        <f t="shared" si="41"/>
        <v>1159.67</v>
      </c>
      <c r="H469" s="110">
        <f t="shared" si="42"/>
        <v>4.473401648062475E-2</v>
      </c>
      <c r="P469" s="107">
        <f t="shared" si="39"/>
        <v>49056.288716422547</v>
      </c>
      <c r="Q469" s="108">
        <f t="shared" si="40"/>
        <v>52370.020364485012</v>
      </c>
      <c r="S469" s="109">
        <f t="shared" si="43"/>
        <v>0</v>
      </c>
      <c r="T469" s="109">
        <f t="shared" si="44"/>
        <v>1</v>
      </c>
    </row>
    <row r="470" spans="2:20" ht="15" customHeight="1" x14ac:dyDescent="0.25">
      <c r="B470" s="94">
        <v>419</v>
      </c>
      <c r="C470" s="95">
        <v>865.3</v>
      </c>
      <c r="D470" s="94">
        <v>0.52928720959353137</v>
      </c>
      <c r="E470" s="95">
        <v>2198.23</v>
      </c>
      <c r="F470" s="94">
        <v>0.60502644312844078</v>
      </c>
      <c r="G470" s="95">
        <f t="shared" si="41"/>
        <v>1332.93</v>
      </c>
      <c r="H470" s="110">
        <f t="shared" si="42"/>
        <v>7.5739233534909411E-2</v>
      </c>
      <c r="P470" s="107">
        <f t="shared" si="39"/>
        <v>52063.420959353134</v>
      </c>
      <c r="Q470" s="108">
        <f t="shared" si="40"/>
        <v>58304.414312844077</v>
      </c>
      <c r="S470" s="109">
        <f t="shared" si="43"/>
        <v>0</v>
      </c>
      <c r="T470" s="109">
        <f t="shared" si="44"/>
        <v>1</v>
      </c>
    </row>
    <row r="471" spans="2:20" ht="15" customHeight="1" x14ac:dyDescent="0.25">
      <c r="B471" s="94">
        <v>420</v>
      </c>
      <c r="C471" s="95">
        <v>911.9</v>
      </c>
      <c r="D471" s="94">
        <v>0.50292043830797661</v>
      </c>
      <c r="E471" s="95">
        <v>2177.87</v>
      </c>
      <c r="F471" s="94">
        <v>0.58796539614245091</v>
      </c>
      <c r="G471" s="95">
        <f t="shared" si="41"/>
        <v>1265.9699999999998</v>
      </c>
      <c r="H471" s="110">
        <f t="shared" si="42"/>
        <v>8.50449578344743E-2</v>
      </c>
      <c r="P471" s="107">
        <f t="shared" si="39"/>
        <v>49380.143830797657</v>
      </c>
      <c r="Q471" s="108">
        <f t="shared" si="40"/>
        <v>56618.669614245089</v>
      </c>
      <c r="S471" s="109">
        <f t="shared" si="43"/>
        <v>0</v>
      </c>
      <c r="T471" s="109">
        <f t="shared" si="44"/>
        <v>1</v>
      </c>
    </row>
    <row r="472" spans="2:20" ht="15" customHeight="1" x14ac:dyDescent="0.25">
      <c r="B472" s="94">
        <v>421</v>
      </c>
      <c r="C472" s="95">
        <v>833.22</v>
      </c>
      <c r="D472" s="94">
        <v>0.48783096513547169</v>
      </c>
      <c r="E472" s="95">
        <v>2176.02</v>
      </c>
      <c r="F472" s="94">
        <v>0.57406708185956468</v>
      </c>
      <c r="G472" s="95">
        <f t="shared" si="41"/>
        <v>1342.8</v>
      </c>
      <c r="H472" s="110">
        <f t="shared" si="42"/>
        <v>8.6236116724092982E-2</v>
      </c>
      <c r="P472" s="107">
        <f t="shared" si="39"/>
        <v>47949.876513547169</v>
      </c>
      <c r="Q472" s="108">
        <f t="shared" si="40"/>
        <v>55230.688185956467</v>
      </c>
      <c r="S472" s="109">
        <f t="shared" si="43"/>
        <v>0</v>
      </c>
      <c r="T472" s="109">
        <f t="shared" si="44"/>
        <v>1</v>
      </c>
    </row>
    <row r="473" spans="2:20" ht="15" customHeight="1" x14ac:dyDescent="0.25">
      <c r="B473" s="94">
        <v>422</v>
      </c>
      <c r="C473" s="95">
        <v>856.11</v>
      </c>
      <c r="D473" s="94">
        <v>0.49589476630958534</v>
      </c>
      <c r="E473" s="95">
        <v>2010.38</v>
      </c>
      <c r="F473" s="94">
        <v>0.55690490483535615</v>
      </c>
      <c r="G473" s="95">
        <f t="shared" si="41"/>
        <v>1154.27</v>
      </c>
      <c r="H473" s="110">
        <f t="shared" si="42"/>
        <v>6.1010138525770807E-2</v>
      </c>
      <c r="P473" s="107">
        <f t="shared" si="39"/>
        <v>48733.366630958531</v>
      </c>
      <c r="Q473" s="108">
        <f t="shared" si="40"/>
        <v>53680.110483535616</v>
      </c>
      <c r="S473" s="109">
        <f t="shared" si="43"/>
        <v>0</v>
      </c>
      <c r="T473" s="109">
        <f t="shared" si="44"/>
        <v>1</v>
      </c>
    </row>
    <row r="474" spans="2:20" ht="15" customHeight="1" x14ac:dyDescent="0.25">
      <c r="B474" s="94">
        <v>423</v>
      </c>
      <c r="C474" s="95">
        <v>923.69</v>
      </c>
      <c r="D474" s="94">
        <v>0.49300265873182392</v>
      </c>
      <c r="E474" s="95">
        <v>2099.81</v>
      </c>
      <c r="F474" s="94">
        <v>0.56624970240618966</v>
      </c>
      <c r="G474" s="95">
        <f t="shared" si="41"/>
        <v>1176.1199999999999</v>
      </c>
      <c r="H474" s="110">
        <f t="shared" si="42"/>
        <v>7.3247043674365742E-2</v>
      </c>
      <c r="P474" s="107">
        <f t="shared" si="39"/>
        <v>48376.575873182388</v>
      </c>
      <c r="Q474" s="108">
        <f t="shared" si="40"/>
        <v>54525.16024061897</v>
      </c>
      <c r="S474" s="109">
        <f t="shared" si="43"/>
        <v>0</v>
      </c>
      <c r="T474" s="109">
        <f t="shared" si="44"/>
        <v>1</v>
      </c>
    </row>
    <row r="475" spans="2:20" ht="15" customHeight="1" x14ac:dyDescent="0.25">
      <c r="B475" s="94">
        <v>424</v>
      </c>
      <c r="C475" s="95">
        <v>795.2</v>
      </c>
      <c r="D475" s="94">
        <v>0.53539642329474413</v>
      </c>
      <c r="E475" s="95">
        <v>2020.12</v>
      </c>
      <c r="F475" s="94">
        <v>0.57806035420113111</v>
      </c>
      <c r="G475" s="95">
        <f t="shared" si="41"/>
        <v>1224.9199999999998</v>
      </c>
      <c r="H475" s="110">
        <f t="shared" si="42"/>
        <v>4.2663930906386982E-2</v>
      </c>
      <c r="P475" s="107">
        <f t="shared" si="39"/>
        <v>52744.442329474419</v>
      </c>
      <c r="Q475" s="108">
        <f t="shared" si="40"/>
        <v>55785.91542011311</v>
      </c>
      <c r="S475" s="109">
        <f t="shared" si="43"/>
        <v>0</v>
      </c>
      <c r="T475" s="109">
        <f t="shared" si="44"/>
        <v>1</v>
      </c>
    </row>
    <row r="476" spans="2:20" ht="15" customHeight="1" x14ac:dyDescent="0.25">
      <c r="B476" s="94">
        <v>425</v>
      </c>
      <c r="C476" s="95">
        <v>801.71</v>
      </c>
      <c r="D476" s="94">
        <v>0.51108372050257733</v>
      </c>
      <c r="E476" s="95">
        <v>2139</v>
      </c>
      <c r="F476" s="94">
        <v>0.57422201620160662</v>
      </c>
      <c r="G476" s="95">
        <f t="shared" si="41"/>
        <v>1337.29</v>
      </c>
      <c r="H476" s="110">
        <f t="shared" si="42"/>
        <v>6.313829569902929E-2</v>
      </c>
      <c r="P476" s="107">
        <f t="shared" si="39"/>
        <v>50306.662050257735</v>
      </c>
      <c r="Q476" s="108">
        <f t="shared" si="40"/>
        <v>55283.20162016066</v>
      </c>
      <c r="S476" s="109">
        <f t="shared" si="43"/>
        <v>0</v>
      </c>
      <c r="T476" s="109">
        <f t="shared" si="44"/>
        <v>1</v>
      </c>
    </row>
    <row r="477" spans="2:20" ht="15" customHeight="1" x14ac:dyDescent="0.25">
      <c r="B477" s="94">
        <v>426</v>
      </c>
      <c r="C477" s="95">
        <v>829.14</v>
      </c>
      <c r="D477" s="94">
        <v>0.53587311327404419</v>
      </c>
      <c r="E477" s="95">
        <v>2146.2800000000002</v>
      </c>
      <c r="F477" s="94">
        <v>0.60477230714475461</v>
      </c>
      <c r="G477" s="95">
        <f t="shared" si="41"/>
        <v>1317.1400000000003</v>
      </c>
      <c r="H477" s="110">
        <f t="shared" si="42"/>
        <v>6.8899193870710418E-2</v>
      </c>
      <c r="P477" s="107">
        <f t="shared" si="39"/>
        <v>52758.171327404416</v>
      </c>
      <c r="Q477" s="108">
        <f t="shared" si="40"/>
        <v>58330.950714475461</v>
      </c>
      <c r="S477" s="109">
        <f t="shared" si="43"/>
        <v>0</v>
      </c>
      <c r="T477" s="109">
        <f t="shared" si="44"/>
        <v>1</v>
      </c>
    </row>
    <row r="478" spans="2:20" ht="15" customHeight="1" x14ac:dyDescent="0.25">
      <c r="B478" s="94">
        <v>427</v>
      </c>
      <c r="C478" s="95">
        <v>822.41</v>
      </c>
      <c r="D478" s="94">
        <v>0.48288452048588931</v>
      </c>
      <c r="E478" s="95">
        <v>2176.7399999999998</v>
      </c>
      <c r="F478" s="94">
        <v>0.55875572612787416</v>
      </c>
      <c r="G478" s="95">
        <f t="shared" si="41"/>
        <v>1354.33</v>
      </c>
      <c r="H478" s="110">
        <f t="shared" si="42"/>
        <v>7.5871205641984851E-2</v>
      </c>
      <c r="P478" s="107">
        <f t="shared" si="39"/>
        <v>47466.042048588926</v>
      </c>
      <c r="Q478" s="108">
        <f t="shared" si="40"/>
        <v>53698.832612787417</v>
      </c>
      <c r="S478" s="109">
        <f t="shared" si="43"/>
        <v>0</v>
      </c>
      <c r="T478" s="109">
        <f t="shared" si="44"/>
        <v>1</v>
      </c>
    </row>
    <row r="479" spans="2:20" ht="15" customHeight="1" x14ac:dyDescent="0.25">
      <c r="B479" s="94">
        <v>428</v>
      </c>
      <c r="C479" s="95">
        <v>900.32</v>
      </c>
      <c r="D479" s="94">
        <v>0.45575897872360716</v>
      </c>
      <c r="E479" s="95">
        <v>2212.5100000000002</v>
      </c>
      <c r="F479" s="94">
        <v>0.55620060148673467</v>
      </c>
      <c r="G479" s="95">
        <f t="shared" si="41"/>
        <v>1312.19</v>
      </c>
      <c r="H479" s="110">
        <f t="shared" si="42"/>
        <v>0.10044162276312751</v>
      </c>
      <c r="P479" s="107">
        <f t="shared" si="39"/>
        <v>44675.577872360715</v>
      </c>
      <c r="Q479" s="108">
        <f t="shared" si="40"/>
        <v>53407.550148673465</v>
      </c>
      <c r="S479" s="109">
        <f t="shared" si="43"/>
        <v>0</v>
      </c>
      <c r="T479" s="109">
        <f t="shared" si="44"/>
        <v>1</v>
      </c>
    </row>
    <row r="480" spans="2:20" ht="15" customHeight="1" x14ac:dyDescent="0.25">
      <c r="B480" s="94">
        <v>429</v>
      </c>
      <c r="C480" s="95">
        <v>851.47</v>
      </c>
      <c r="D480" s="94">
        <v>0.4886856794210217</v>
      </c>
      <c r="E480" s="95">
        <v>2177.41</v>
      </c>
      <c r="F480" s="94">
        <v>0.55364568100577349</v>
      </c>
      <c r="G480" s="95">
        <f t="shared" si="41"/>
        <v>1325.9399999999998</v>
      </c>
      <c r="H480" s="110">
        <f t="shared" si="42"/>
        <v>6.4960001584751792E-2</v>
      </c>
      <c r="P480" s="107">
        <f t="shared" si="39"/>
        <v>48017.097942102169</v>
      </c>
      <c r="Q480" s="108">
        <f t="shared" si="40"/>
        <v>53187.158100577348</v>
      </c>
      <c r="S480" s="109">
        <f t="shared" si="43"/>
        <v>0</v>
      </c>
      <c r="T480" s="109">
        <f t="shared" si="44"/>
        <v>1</v>
      </c>
    </row>
    <row r="481" spans="2:20" ht="15" customHeight="1" x14ac:dyDescent="0.25">
      <c r="B481" s="94">
        <v>430</v>
      </c>
      <c r="C481" s="95">
        <v>841.75</v>
      </c>
      <c r="D481" s="94">
        <v>0.50556121170465806</v>
      </c>
      <c r="E481" s="95">
        <v>2167.5700000000002</v>
      </c>
      <c r="F481" s="94">
        <v>0.58959776191316027</v>
      </c>
      <c r="G481" s="95">
        <f t="shared" si="41"/>
        <v>1325.8200000000002</v>
      </c>
      <c r="H481" s="110">
        <f t="shared" si="42"/>
        <v>8.4036550208502203E-2</v>
      </c>
      <c r="P481" s="107">
        <f t="shared" si="39"/>
        <v>49714.371170465805</v>
      </c>
      <c r="Q481" s="108">
        <f t="shared" si="40"/>
        <v>56792.206191316029</v>
      </c>
      <c r="S481" s="109">
        <f t="shared" si="43"/>
        <v>0</v>
      </c>
      <c r="T481" s="109">
        <f t="shared" si="44"/>
        <v>1</v>
      </c>
    </row>
    <row r="482" spans="2:20" ht="15" customHeight="1" x14ac:dyDescent="0.25">
      <c r="B482" s="94">
        <v>431</v>
      </c>
      <c r="C482" s="95">
        <v>884</v>
      </c>
      <c r="D482" s="94">
        <v>0.47575824024251634</v>
      </c>
      <c r="E482" s="95">
        <v>2099.5</v>
      </c>
      <c r="F482" s="94">
        <v>0.55587877619512149</v>
      </c>
      <c r="G482" s="95">
        <f t="shared" si="41"/>
        <v>1215.5</v>
      </c>
      <c r="H482" s="110">
        <f t="shared" si="42"/>
        <v>8.0120535952605154E-2</v>
      </c>
      <c r="P482" s="107">
        <f t="shared" si="39"/>
        <v>46691.824024251633</v>
      </c>
      <c r="Q482" s="108">
        <f t="shared" si="40"/>
        <v>53488.377619512146</v>
      </c>
      <c r="S482" s="109">
        <f t="shared" si="43"/>
        <v>0</v>
      </c>
      <c r="T482" s="109">
        <f t="shared" si="44"/>
        <v>1</v>
      </c>
    </row>
    <row r="483" spans="2:20" ht="15" customHeight="1" x14ac:dyDescent="0.25">
      <c r="B483" s="94">
        <v>432</v>
      </c>
      <c r="C483" s="95">
        <v>873.93</v>
      </c>
      <c r="D483" s="94">
        <v>0.53571894529220254</v>
      </c>
      <c r="E483" s="95">
        <v>2103.6</v>
      </c>
      <c r="F483" s="94">
        <v>0.61774375131262338</v>
      </c>
      <c r="G483" s="95">
        <f t="shared" si="41"/>
        <v>1229.67</v>
      </c>
      <c r="H483" s="110">
        <f t="shared" si="42"/>
        <v>8.2024806020420837E-2</v>
      </c>
      <c r="P483" s="107">
        <f t="shared" si="39"/>
        <v>52697.964529220255</v>
      </c>
      <c r="Q483" s="108">
        <f t="shared" si="40"/>
        <v>59670.775131262337</v>
      </c>
      <c r="S483" s="109">
        <f t="shared" si="43"/>
        <v>0</v>
      </c>
      <c r="T483" s="109">
        <f t="shared" si="44"/>
        <v>1</v>
      </c>
    </row>
    <row r="484" spans="2:20" ht="15" customHeight="1" x14ac:dyDescent="0.25">
      <c r="B484" s="94">
        <v>433</v>
      </c>
      <c r="C484" s="95">
        <v>832.59</v>
      </c>
      <c r="D484" s="94">
        <v>0.48861596312337957</v>
      </c>
      <c r="E484" s="95">
        <v>2101.17</v>
      </c>
      <c r="F484" s="94">
        <v>0.56521902454000728</v>
      </c>
      <c r="G484" s="95">
        <f t="shared" si="41"/>
        <v>1268.58</v>
      </c>
      <c r="H484" s="110">
        <f t="shared" si="42"/>
        <v>7.6603061416627705E-2</v>
      </c>
      <c r="P484" s="107">
        <f t="shared" si="39"/>
        <v>48029.006312337959</v>
      </c>
      <c r="Q484" s="108">
        <f t="shared" si="40"/>
        <v>54420.732454000732</v>
      </c>
      <c r="S484" s="109">
        <f t="shared" si="43"/>
        <v>0</v>
      </c>
      <c r="T484" s="109">
        <f t="shared" si="44"/>
        <v>1</v>
      </c>
    </row>
    <row r="485" spans="2:20" ht="15" customHeight="1" x14ac:dyDescent="0.25">
      <c r="B485" s="94">
        <v>434</v>
      </c>
      <c r="C485" s="95">
        <v>866.94</v>
      </c>
      <c r="D485" s="94">
        <v>0.50950188700989896</v>
      </c>
      <c r="E485" s="95">
        <v>2182.5100000000002</v>
      </c>
      <c r="F485" s="94">
        <v>0.58841848900625771</v>
      </c>
      <c r="G485" s="95">
        <f t="shared" si="41"/>
        <v>1315.5700000000002</v>
      </c>
      <c r="H485" s="110">
        <f t="shared" si="42"/>
        <v>7.8916601996358748E-2</v>
      </c>
      <c r="P485" s="107">
        <f t="shared" si="39"/>
        <v>50083.24870098989</v>
      </c>
      <c r="Q485" s="108">
        <f t="shared" si="40"/>
        <v>56659.338900625771</v>
      </c>
      <c r="S485" s="109">
        <f t="shared" si="43"/>
        <v>0</v>
      </c>
      <c r="T485" s="109">
        <f t="shared" si="44"/>
        <v>1</v>
      </c>
    </row>
    <row r="486" spans="2:20" ht="15" customHeight="1" x14ac:dyDescent="0.25">
      <c r="B486" s="94">
        <v>435</v>
      </c>
      <c r="C486" s="95">
        <v>850.86</v>
      </c>
      <c r="D486" s="94">
        <v>0.47963502468847358</v>
      </c>
      <c r="E486" s="95">
        <v>2063.23</v>
      </c>
      <c r="F486" s="94">
        <v>0.55644490436002636</v>
      </c>
      <c r="G486" s="95">
        <f t="shared" si="41"/>
        <v>1212.3699999999999</v>
      </c>
      <c r="H486" s="110">
        <f t="shared" si="42"/>
        <v>7.6809879671552783E-2</v>
      </c>
      <c r="P486" s="107">
        <f t="shared" si="39"/>
        <v>47112.642468847356</v>
      </c>
      <c r="Q486" s="108">
        <f t="shared" si="40"/>
        <v>53581.260436002631</v>
      </c>
      <c r="S486" s="109">
        <f t="shared" si="43"/>
        <v>0</v>
      </c>
      <c r="T486" s="109">
        <f t="shared" si="44"/>
        <v>1</v>
      </c>
    </row>
    <row r="487" spans="2:20" ht="15" customHeight="1" x14ac:dyDescent="0.25">
      <c r="B487" s="94">
        <v>436</v>
      </c>
      <c r="C487" s="95">
        <v>767.92</v>
      </c>
      <c r="D487" s="94">
        <v>0.50949658217151994</v>
      </c>
      <c r="E487" s="95">
        <v>2105.62</v>
      </c>
      <c r="F487" s="94">
        <v>0.57494032782873372</v>
      </c>
      <c r="G487" s="95">
        <f t="shared" si="41"/>
        <v>1337.6999999999998</v>
      </c>
      <c r="H487" s="110">
        <f t="shared" si="42"/>
        <v>6.5443745657213781E-2</v>
      </c>
      <c r="P487" s="107">
        <f t="shared" si="39"/>
        <v>50181.738217151993</v>
      </c>
      <c r="Q487" s="108">
        <f t="shared" si="40"/>
        <v>55388.412782873369</v>
      </c>
      <c r="S487" s="109">
        <f t="shared" si="43"/>
        <v>0</v>
      </c>
      <c r="T487" s="109">
        <f t="shared" si="44"/>
        <v>1</v>
      </c>
    </row>
    <row r="488" spans="2:20" ht="15" customHeight="1" x14ac:dyDescent="0.25">
      <c r="B488" s="94">
        <v>437</v>
      </c>
      <c r="C488" s="95">
        <v>819.55</v>
      </c>
      <c r="D488" s="94">
        <v>0.50236203958830472</v>
      </c>
      <c r="E488" s="95">
        <v>2167.3000000000002</v>
      </c>
      <c r="F488" s="94">
        <v>0.58166436933188315</v>
      </c>
      <c r="G488" s="95">
        <f t="shared" si="41"/>
        <v>1347.7500000000002</v>
      </c>
      <c r="H488" s="110">
        <f t="shared" si="42"/>
        <v>7.9302329743578426E-2</v>
      </c>
      <c r="P488" s="107">
        <f t="shared" si="39"/>
        <v>49416.653958830466</v>
      </c>
      <c r="Q488" s="108">
        <f t="shared" si="40"/>
        <v>55999.136933188311</v>
      </c>
      <c r="S488" s="109">
        <f t="shared" si="43"/>
        <v>0</v>
      </c>
      <c r="T488" s="109">
        <f t="shared" si="44"/>
        <v>1</v>
      </c>
    </row>
    <row r="489" spans="2:20" ht="15" customHeight="1" x14ac:dyDescent="0.25">
      <c r="B489" s="94">
        <v>438</v>
      </c>
      <c r="C489" s="95">
        <v>814.61</v>
      </c>
      <c r="D489" s="94">
        <v>0.50978204417966178</v>
      </c>
      <c r="E489" s="95">
        <v>2082.46</v>
      </c>
      <c r="F489" s="94">
        <v>0.5783598382920363</v>
      </c>
      <c r="G489" s="95">
        <f t="shared" si="41"/>
        <v>1267.8499999999999</v>
      </c>
      <c r="H489" s="110">
        <f t="shared" si="42"/>
        <v>6.8577794112374524E-2</v>
      </c>
      <c r="P489" s="107">
        <f t="shared" si="39"/>
        <v>50163.594417966175</v>
      </c>
      <c r="Q489" s="108">
        <f t="shared" si="40"/>
        <v>55753.52382920363</v>
      </c>
      <c r="S489" s="109">
        <f t="shared" si="43"/>
        <v>0</v>
      </c>
      <c r="T489" s="109">
        <f t="shared" si="44"/>
        <v>1</v>
      </c>
    </row>
    <row r="490" spans="2:20" ht="15" customHeight="1" x14ac:dyDescent="0.25">
      <c r="B490" s="94">
        <v>439</v>
      </c>
      <c r="C490" s="95">
        <v>804.97</v>
      </c>
      <c r="D490" s="94">
        <v>0.53117037479018836</v>
      </c>
      <c r="E490" s="95">
        <v>2000.09</v>
      </c>
      <c r="F490" s="94">
        <v>0.58342068726902696</v>
      </c>
      <c r="G490" s="95">
        <f t="shared" si="41"/>
        <v>1195.1199999999999</v>
      </c>
      <c r="H490" s="110">
        <f t="shared" si="42"/>
        <v>5.2250312478838601E-2</v>
      </c>
      <c r="P490" s="107">
        <f t="shared" si="39"/>
        <v>52312.067479018835</v>
      </c>
      <c r="Q490" s="108">
        <f t="shared" si="40"/>
        <v>56341.9787269027</v>
      </c>
      <c r="S490" s="109">
        <f t="shared" si="43"/>
        <v>0</v>
      </c>
      <c r="T490" s="109">
        <f t="shared" si="44"/>
        <v>1</v>
      </c>
    </row>
    <row r="491" spans="2:20" ht="15" customHeight="1" x14ac:dyDescent="0.25">
      <c r="B491" s="94">
        <v>440</v>
      </c>
      <c r="C491" s="95">
        <v>852.58</v>
      </c>
      <c r="D491" s="94">
        <v>0.52381049869361962</v>
      </c>
      <c r="E491" s="95">
        <v>2137.98</v>
      </c>
      <c r="F491" s="94">
        <v>0.60057474107451769</v>
      </c>
      <c r="G491" s="95">
        <f t="shared" si="41"/>
        <v>1285.4000000000001</v>
      </c>
      <c r="H491" s="110">
        <f t="shared" si="42"/>
        <v>7.6764242380898073E-2</v>
      </c>
      <c r="P491" s="107">
        <f t="shared" si="39"/>
        <v>51528.469869361958</v>
      </c>
      <c r="Q491" s="108">
        <f t="shared" si="40"/>
        <v>57919.494107451763</v>
      </c>
      <c r="S491" s="109">
        <f t="shared" si="43"/>
        <v>0</v>
      </c>
      <c r="T491" s="109">
        <f t="shared" si="44"/>
        <v>1</v>
      </c>
    </row>
    <row r="492" spans="2:20" ht="15" customHeight="1" x14ac:dyDescent="0.25">
      <c r="B492" s="94">
        <v>441</v>
      </c>
      <c r="C492" s="95">
        <v>873.78</v>
      </c>
      <c r="D492" s="94">
        <v>0.49168010807230489</v>
      </c>
      <c r="E492" s="95">
        <v>2139.7199999999998</v>
      </c>
      <c r="F492" s="94">
        <v>0.56663871693678614</v>
      </c>
      <c r="G492" s="95">
        <f t="shared" si="41"/>
        <v>1265.9399999999998</v>
      </c>
      <c r="H492" s="110">
        <f t="shared" si="42"/>
        <v>7.4958608864481246E-2</v>
      </c>
      <c r="P492" s="107">
        <f t="shared" si="39"/>
        <v>48294.230807230488</v>
      </c>
      <c r="Q492" s="108">
        <f t="shared" si="40"/>
        <v>54524.151693678614</v>
      </c>
      <c r="S492" s="109">
        <f t="shared" si="43"/>
        <v>0</v>
      </c>
      <c r="T492" s="109">
        <f t="shared" si="44"/>
        <v>1</v>
      </c>
    </row>
    <row r="493" spans="2:20" ht="15" customHeight="1" x14ac:dyDescent="0.25">
      <c r="B493" s="94">
        <v>442</v>
      </c>
      <c r="C493" s="95">
        <v>912.06</v>
      </c>
      <c r="D493" s="94">
        <v>0.48548431286867688</v>
      </c>
      <c r="E493" s="95">
        <v>2052.2199999999998</v>
      </c>
      <c r="F493" s="94">
        <v>0.55732932744802677</v>
      </c>
      <c r="G493" s="95">
        <f t="shared" si="41"/>
        <v>1140.1599999999999</v>
      </c>
      <c r="H493" s="110">
        <f t="shared" si="42"/>
        <v>7.1845014579349886E-2</v>
      </c>
      <c r="P493" s="107">
        <f t="shared" si="39"/>
        <v>47636.371286867688</v>
      </c>
      <c r="Q493" s="108">
        <f t="shared" si="40"/>
        <v>53680.712744802673</v>
      </c>
      <c r="S493" s="109">
        <f t="shared" si="43"/>
        <v>0</v>
      </c>
      <c r="T493" s="109">
        <f t="shared" si="44"/>
        <v>1</v>
      </c>
    </row>
    <row r="494" spans="2:20" ht="15" customHeight="1" x14ac:dyDescent="0.25">
      <c r="B494" s="94">
        <v>443</v>
      </c>
      <c r="C494" s="95">
        <v>908.65</v>
      </c>
      <c r="D494" s="94">
        <v>0.49654897110730922</v>
      </c>
      <c r="E494" s="95">
        <v>2151.34</v>
      </c>
      <c r="F494" s="94">
        <v>0.57212668778287123</v>
      </c>
      <c r="G494" s="95">
        <f t="shared" si="41"/>
        <v>1242.69</v>
      </c>
      <c r="H494" s="110">
        <f t="shared" si="42"/>
        <v>7.5577716675562012E-2</v>
      </c>
      <c r="P494" s="107">
        <f t="shared" si="39"/>
        <v>48746.247110730917</v>
      </c>
      <c r="Q494" s="108">
        <f t="shared" si="40"/>
        <v>55061.328778287119</v>
      </c>
      <c r="S494" s="109">
        <f t="shared" si="43"/>
        <v>0</v>
      </c>
      <c r="T494" s="109">
        <f t="shared" si="44"/>
        <v>1</v>
      </c>
    </row>
    <row r="495" spans="2:20" ht="15" customHeight="1" x14ac:dyDescent="0.25">
      <c r="B495" s="94">
        <v>444</v>
      </c>
      <c r="C495" s="95">
        <v>847.7</v>
      </c>
      <c r="D495" s="94">
        <v>0.47644793163106358</v>
      </c>
      <c r="E495" s="95">
        <v>2212.41</v>
      </c>
      <c r="F495" s="94">
        <v>0.58473088988084421</v>
      </c>
      <c r="G495" s="95">
        <f t="shared" si="41"/>
        <v>1364.7099999999998</v>
      </c>
      <c r="H495" s="110">
        <f t="shared" si="42"/>
        <v>0.10828295824978063</v>
      </c>
      <c r="P495" s="107">
        <f t="shared" si="39"/>
        <v>46797.093163106358</v>
      </c>
      <c r="Q495" s="108">
        <f t="shared" si="40"/>
        <v>56260.678988084415</v>
      </c>
      <c r="S495" s="109">
        <f t="shared" si="43"/>
        <v>0</v>
      </c>
      <c r="T495" s="109">
        <f t="shared" si="44"/>
        <v>1</v>
      </c>
    </row>
    <row r="496" spans="2:20" ht="15" customHeight="1" x14ac:dyDescent="0.25">
      <c r="B496" s="94">
        <v>445</v>
      </c>
      <c r="C496" s="95">
        <v>847.03</v>
      </c>
      <c r="D496" s="94">
        <v>0.50846508400240431</v>
      </c>
      <c r="E496" s="95">
        <v>2123.65</v>
      </c>
      <c r="F496" s="94">
        <v>0.57012044918307192</v>
      </c>
      <c r="G496" s="95">
        <f t="shared" si="41"/>
        <v>1276.6200000000001</v>
      </c>
      <c r="H496" s="110">
        <f t="shared" si="42"/>
        <v>6.165536518066761E-2</v>
      </c>
      <c r="P496" s="107">
        <f t="shared" si="39"/>
        <v>49999.478400240434</v>
      </c>
      <c r="Q496" s="108">
        <f t="shared" si="40"/>
        <v>54888.394918307189</v>
      </c>
      <c r="S496" s="109">
        <f t="shared" si="43"/>
        <v>0</v>
      </c>
      <c r="T496" s="109">
        <f t="shared" si="44"/>
        <v>1</v>
      </c>
    </row>
    <row r="497" spans="2:20" ht="15" customHeight="1" x14ac:dyDescent="0.25">
      <c r="B497" s="94">
        <v>446</v>
      </c>
      <c r="C497" s="95">
        <v>809.68</v>
      </c>
      <c r="D497" s="94">
        <v>0.53435811961066049</v>
      </c>
      <c r="E497" s="95">
        <v>2075.19</v>
      </c>
      <c r="F497" s="94">
        <v>0.62056153031110206</v>
      </c>
      <c r="G497" s="95">
        <f t="shared" si="41"/>
        <v>1265.5100000000002</v>
      </c>
      <c r="H497" s="110">
        <f t="shared" si="42"/>
        <v>8.6203410700441574E-2</v>
      </c>
      <c r="P497" s="107">
        <f t="shared" si="39"/>
        <v>52626.13196106605</v>
      </c>
      <c r="Q497" s="108">
        <f t="shared" si="40"/>
        <v>59980.963031110201</v>
      </c>
      <c r="S497" s="109">
        <f t="shared" si="43"/>
        <v>0</v>
      </c>
      <c r="T497" s="109">
        <f t="shared" si="44"/>
        <v>1</v>
      </c>
    </row>
    <row r="498" spans="2:20" ht="15" customHeight="1" x14ac:dyDescent="0.25">
      <c r="B498" s="94">
        <v>447</v>
      </c>
      <c r="C498" s="95">
        <v>855.17</v>
      </c>
      <c r="D498" s="94">
        <v>0.51635437850828148</v>
      </c>
      <c r="E498" s="95">
        <v>2172.29</v>
      </c>
      <c r="F498" s="94">
        <v>0.58260883217430814</v>
      </c>
      <c r="G498" s="95">
        <f t="shared" si="41"/>
        <v>1317.12</v>
      </c>
      <c r="H498" s="110">
        <f t="shared" si="42"/>
        <v>6.6254453666026669E-2</v>
      </c>
      <c r="P498" s="107">
        <f t="shared" si="39"/>
        <v>50780.267850828146</v>
      </c>
      <c r="Q498" s="108">
        <f t="shared" si="40"/>
        <v>56088.593217430811</v>
      </c>
      <c r="S498" s="109">
        <f t="shared" si="43"/>
        <v>0</v>
      </c>
      <c r="T498" s="109">
        <f t="shared" si="44"/>
        <v>1</v>
      </c>
    </row>
    <row r="499" spans="2:20" ht="15" customHeight="1" x14ac:dyDescent="0.25">
      <c r="B499" s="94">
        <v>448</v>
      </c>
      <c r="C499" s="95">
        <v>796.34</v>
      </c>
      <c r="D499" s="94">
        <v>0.54408022923848143</v>
      </c>
      <c r="E499" s="95">
        <v>2087.6</v>
      </c>
      <c r="F499" s="94">
        <v>0.60379934052855355</v>
      </c>
      <c r="G499" s="95">
        <f t="shared" si="41"/>
        <v>1291.2599999999998</v>
      </c>
      <c r="H499" s="110">
        <f t="shared" si="42"/>
        <v>5.9719111290072124E-2</v>
      </c>
      <c r="P499" s="107">
        <f t="shared" si="39"/>
        <v>53611.682923848144</v>
      </c>
      <c r="Q499" s="108">
        <f t="shared" si="40"/>
        <v>58292.33405285536</v>
      </c>
      <c r="S499" s="109">
        <f t="shared" si="43"/>
        <v>0</v>
      </c>
      <c r="T499" s="109">
        <f t="shared" si="44"/>
        <v>1</v>
      </c>
    </row>
    <row r="500" spans="2:20" ht="15" customHeight="1" x14ac:dyDescent="0.25">
      <c r="B500" s="94">
        <v>449</v>
      </c>
      <c r="C500" s="95">
        <v>841.31</v>
      </c>
      <c r="D500" s="94">
        <v>0.53474510197465497</v>
      </c>
      <c r="E500" s="95">
        <v>2148.27</v>
      </c>
      <c r="F500" s="94">
        <v>0.60146204821483695</v>
      </c>
      <c r="G500" s="95">
        <f t="shared" si="41"/>
        <v>1306.96</v>
      </c>
      <c r="H500" s="110">
        <f t="shared" si="42"/>
        <v>6.6716946240181985E-2</v>
      </c>
      <c r="P500" s="107">
        <f t="shared" ref="P500:P563" si="45">IF(C500="","",D500*PSA_WTP-C500)</f>
        <v>52633.2001974655</v>
      </c>
      <c r="Q500" s="108">
        <f t="shared" ref="Q500:Q563" si="46">IF(C500="","",F500*PSA_WTP-E500)</f>
        <v>57997.934821483701</v>
      </c>
      <c r="S500" s="109">
        <f t="shared" si="43"/>
        <v>0</v>
      </c>
      <c r="T500" s="109">
        <f t="shared" si="44"/>
        <v>1</v>
      </c>
    </row>
    <row r="501" spans="2:20" ht="15" customHeight="1" x14ac:dyDescent="0.25">
      <c r="B501" s="94">
        <v>450</v>
      </c>
      <c r="C501" s="95">
        <v>855.04</v>
      </c>
      <c r="D501" s="94">
        <v>0.48597891039472785</v>
      </c>
      <c r="E501" s="95">
        <v>2208.02</v>
      </c>
      <c r="F501" s="94">
        <v>0.58827946192001501</v>
      </c>
      <c r="G501" s="95">
        <f t="shared" ref="G501:G564" si="47">E501-C501</f>
        <v>1352.98</v>
      </c>
      <c r="H501" s="110">
        <f t="shared" ref="H501:H564" si="48">F501-D501</f>
        <v>0.10230055152528716</v>
      </c>
      <c r="P501" s="107">
        <f t="shared" si="45"/>
        <v>47742.851039472785</v>
      </c>
      <c r="Q501" s="108">
        <f t="shared" si="46"/>
        <v>56619.926192001505</v>
      </c>
      <c r="S501" s="109">
        <f t="shared" ref="S501:S564" si="49">IF(Q501="","",IF(Q501=MAX(P501,Q501),0,1))</f>
        <v>0</v>
      </c>
      <c r="T501" s="109">
        <f t="shared" ref="T501:T564" si="50">IF(Q501="","",IF(Q501=MAX(P501,Q501),1,0))</f>
        <v>1</v>
      </c>
    </row>
    <row r="502" spans="2:20" ht="15" customHeight="1" x14ac:dyDescent="0.25">
      <c r="B502" s="94">
        <v>451</v>
      </c>
      <c r="C502" s="95">
        <v>824.32</v>
      </c>
      <c r="D502" s="94">
        <v>0.48519932191960224</v>
      </c>
      <c r="E502" s="95">
        <v>2063.1999999999998</v>
      </c>
      <c r="F502" s="94">
        <v>0.5441991175379689</v>
      </c>
      <c r="G502" s="95">
        <f t="shared" si="47"/>
        <v>1238.8799999999997</v>
      </c>
      <c r="H502" s="110">
        <f t="shared" si="48"/>
        <v>5.8999795618366657E-2</v>
      </c>
      <c r="P502" s="107">
        <f t="shared" si="45"/>
        <v>47695.612191960223</v>
      </c>
      <c r="Q502" s="108">
        <f t="shared" si="46"/>
        <v>52356.711753796895</v>
      </c>
      <c r="S502" s="109">
        <f t="shared" si="49"/>
        <v>0</v>
      </c>
      <c r="T502" s="109">
        <f t="shared" si="50"/>
        <v>1</v>
      </c>
    </row>
    <row r="503" spans="2:20" ht="15" customHeight="1" x14ac:dyDescent="0.25">
      <c r="B503" s="94">
        <v>452</v>
      </c>
      <c r="C503" s="95">
        <v>818.36</v>
      </c>
      <c r="D503" s="94">
        <v>0.51344435279939493</v>
      </c>
      <c r="E503" s="95">
        <v>2155.0100000000002</v>
      </c>
      <c r="F503" s="94">
        <v>0.61039539777196516</v>
      </c>
      <c r="G503" s="95">
        <f t="shared" si="47"/>
        <v>1336.65</v>
      </c>
      <c r="H503" s="110">
        <f t="shared" si="48"/>
        <v>9.6951044972570233E-2</v>
      </c>
      <c r="P503" s="107">
        <f t="shared" si="45"/>
        <v>50526.07527993949</v>
      </c>
      <c r="Q503" s="108">
        <f t="shared" si="46"/>
        <v>58884.529777196512</v>
      </c>
      <c r="S503" s="109">
        <f t="shared" si="49"/>
        <v>0</v>
      </c>
      <c r="T503" s="109">
        <f t="shared" si="50"/>
        <v>1</v>
      </c>
    </row>
    <row r="504" spans="2:20" ht="15" customHeight="1" x14ac:dyDescent="0.25">
      <c r="B504" s="94">
        <v>453</v>
      </c>
      <c r="C504" s="95">
        <v>808.89</v>
      </c>
      <c r="D504" s="94">
        <v>0.50898936670725592</v>
      </c>
      <c r="E504" s="95">
        <v>2030.06</v>
      </c>
      <c r="F504" s="94">
        <v>0.58238012689127983</v>
      </c>
      <c r="G504" s="95">
        <f t="shared" si="47"/>
        <v>1221.17</v>
      </c>
      <c r="H504" s="110">
        <f t="shared" si="48"/>
        <v>7.3390760184023907E-2</v>
      </c>
      <c r="P504" s="107">
        <f t="shared" si="45"/>
        <v>50090.046670725591</v>
      </c>
      <c r="Q504" s="108">
        <f t="shared" si="46"/>
        <v>56207.952689127982</v>
      </c>
      <c r="S504" s="109">
        <f t="shared" si="49"/>
        <v>0</v>
      </c>
      <c r="T504" s="109">
        <f t="shared" si="50"/>
        <v>1</v>
      </c>
    </row>
    <row r="505" spans="2:20" ht="15" customHeight="1" x14ac:dyDescent="0.25">
      <c r="B505" s="94">
        <v>454</v>
      </c>
      <c r="C505" s="95">
        <v>768.18</v>
      </c>
      <c r="D505" s="94">
        <v>0.50858520004792773</v>
      </c>
      <c r="E505" s="95">
        <v>2100.2199999999998</v>
      </c>
      <c r="F505" s="94">
        <v>0.56070969731995335</v>
      </c>
      <c r="G505" s="95">
        <f t="shared" si="47"/>
        <v>1332.04</v>
      </c>
      <c r="H505" s="110">
        <f t="shared" si="48"/>
        <v>5.2124497272025616E-2</v>
      </c>
      <c r="P505" s="107">
        <f t="shared" si="45"/>
        <v>50090.340004792772</v>
      </c>
      <c r="Q505" s="108">
        <f t="shared" si="46"/>
        <v>53970.749731995333</v>
      </c>
      <c r="S505" s="109">
        <f t="shared" si="49"/>
        <v>0</v>
      </c>
      <c r="T505" s="109">
        <f t="shared" si="50"/>
        <v>1</v>
      </c>
    </row>
    <row r="506" spans="2:20" ht="15" customHeight="1" x14ac:dyDescent="0.25">
      <c r="B506" s="94">
        <v>455</v>
      </c>
      <c r="C506" s="95">
        <v>810.72</v>
      </c>
      <c r="D506" s="94">
        <v>0.51915083599364797</v>
      </c>
      <c r="E506" s="95">
        <v>2073.52</v>
      </c>
      <c r="F506" s="94">
        <v>0.56803623398555136</v>
      </c>
      <c r="G506" s="95">
        <f t="shared" si="47"/>
        <v>1262.8</v>
      </c>
      <c r="H506" s="110">
        <f t="shared" si="48"/>
        <v>4.888539799190339E-2</v>
      </c>
      <c r="P506" s="107">
        <f t="shared" si="45"/>
        <v>51104.363599364799</v>
      </c>
      <c r="Q506" s="108">
        <f t="shared" si="46"/>
        <v>54730.10339855514</v>
      </c>
      <c r="S506" s="109">
        <f t="shared" si="49"/>
        <v>0</v>
      </c>
      <c r="T506" s="109">
        <f t="shared" si="50"/>
        <v>1</v>
      </c>
    </row>
    <row r="507" spans="2:20" ht="15" customHeight="1" x14ac:dyDescent="0.25">
      <c r="B507" s="94">
        <v>456</v>
      </c>
      <c r="C507" s="95">
        <v>809.12</v>
      </c>
      <c r="D507" s="94">
        <v>0.50410092664508588</v>
      </c>
      <c r="E507" s="95">
        <v>2109.42</v>
      </c>
      <c r="F507" s="94">
        <v>0.57700449868767145</v>
      </c>
      <c r="G507" s="95">
        <f t="shared" si="47"/>
        <v>1300.3000000000002</v>
      </c>
      <c r="H507" s="110">
        <f t="shared" si="48"/>
        <v>7.2903572042585574E-2</v>
      </c>
      <c r="P507" s="107">
        <f t="shared" si="45"/>
        <v>49600.972664508583</v>
      </c>
      <c r="Q507" s="108">
        <f t="shared" si="46"/>
        <v>55591.029868767146</v>
      </c>
      <c r="S507" s="109">
        <f t="shared" si="49"/>
        <v>0</v>
      </c>
      <c r="T507" s="109">
        <f t="shared" si="50"/>
        <v>1</v>
      </c>
    </row>
    <row r="508" spans="2:20" ht="15" customHeight="1" x14ac:dyDescent="0.25">
      <c r="B508" s="94">
        <v>457</v>
      </c>
      <c r="C508" s="95">
        <v>819.1</v>
      </c>
      <c r="D508" s="94">
        <v>0.50078829496261645</v>
      </c>
      <c r="E508" s="95">
        <v>2106.1799999999998</v>
      </c>
      <c r="F508" s="94">
        <v>0.54482313677135197</v>
      </c>
      <c r="G508" s="95">
        <f t="shared" si="47"/>
        <v>1287.08</v>
      </c>
      <c r="H508" s="110">
        <f t="shared" si="48"/>
        <v>4.4034841808735514E-2</v>
      </c>
      <c r="P508" s="107">
        <f t="shared" si="45"/>
        <v>49259.729496261643</v>
      </c>
      <c r="Q508" s="108">
        <f t="shared" si="46"/>
        <v>52376.1336771352</v>
      </c>
      <c r="S508" s="109">
        <f t="shared" si="49"/>
        <v>0</v>
      </c>
      <c r="T508" s="109">
        <f t="shared" si="50"/>
        <v>1</v>
      </c>
    </row>
    <row r="509" spans="2:20" ht="15" customHeight="1" x14ac:dyDescent="0.25">
      <c r="B509" s="94">
        <v>458</v>
      </c>
      <c r="C509" s="95">
        <v>939.36</v>
      </c>
      <c r="D509" s="94">
        <v>0.50171653995323606</v>
      </c>
      <c r="E509" s="95">
        <v>2105.9299999999998</v>
      </c>
      <c r="F509" s="94">
        <v>0.57821325383627609</v>
      </c>
      <c r="G509" s="95">
        <f t="shared" si="47"/>
        <v>1166.5699999999997</v>
      </c>
      <c r="H509" s="110">
        <f t="shared" si="48"/>
        <v>7.6496713883040024E-2</v>
      </c>
      <c r="P509" s="107">
        <f t="shared" si="45"/>
        <v>49232.293995323605</v>
      </c>
      <c r="Q509" s="108">
        <f t="shared" si="46"/>
        <v>55715.395383627605</v>
      </c>
      <c r="S509" s="109">
        <f t="shared" si="49"/>
        <v>0</v>
      </c>
      <c r="T509" s="109">
        <f t="shared" si="50"/>
        <v>1</v>
      </c>
    </row>
    <row r="510" spans="2:20" ht="15" customHeight="1" x14ac:dyDescent="0.25">
      <c r="B510" s="94">
        <v>459</v>
      </c>
      <c r="C510" s="95">
        <v>788.88</v>
      </c>
      <c r="D510" s="94">
        <v>0.51657527246961499</v>
      </c>
      <c r="E510" s="95">
        <v>2077.83</v>
      </c>
      <c r="F510" s="94">
        <v>0.58207955177895276</v>
      </c>
      <c r="G510" s="95">
        <f t="shared" si="47"/>
        <v>1288.9499999999998</v>
      </c>
      <c r="H510" s="110">
        <f t="shared" si="48"/>
        <v>6.5504279309337776E-2</v>
      </c>
      <c r="P510" s="107">
        <f t="shared" si="45"/>
        <v>50868.647246961504</v>
      </c>
      <c r="Q510" s="108">
        <f t="shared" si="46"/>
        <v>56130.125177895272</v>
      </c>
      <c r="S510" s="109">
        <f t="shared" si="49"/>
        <v>0</v>
      </c>
      <c r="T510" s="109">
        <f t="shared" si="50"/>
        <v>1</v>
      </c>
    </row>
    <row r="511" spans="2:20" ht="15" customHeight="1" x14ac:dyDescent="0.25">
      <c r="B511" s="94">
        <v>460</v>
      </c>
      <c r="C511" s="95">
        <v>805.84</v>
      </c>
      <c r="D511" s="94">
        <v>0.4791460745286259</v>
      </c>
      <c r="E511" s="95">
        <v>2038.47</v>
      </c>
      <c r="F511" s="94">
        <v>0.53734174952604374</v>
      </c>
      <c r="G511" s="95">
        <f t="shared" si="47"/>
        <v>1232.6300000000001</v>
      </c>
      <c r="H511" s="110">
        <f t="shared" si="48"/>
        <v>5.8195674997417846E-2</v>
      </c>
      <c r="P511" s="107">
        <f t="shared" si="45"/>
        <v>47108.767452862594</v>
      </c>
      <c r="Q511" s="108">
        <f t="shared" si="46"/>
        <v>51695.70495260437</v>
      </c>
      <c r="S511" s="109">
        <f t="shared" si="49"/>
        <v>0</v>
      </c>
      <c r="T511" s="109">
        <f t="shared" si="50"/>
        <v>1</v>
      </c>
    </row>
    <row r="512" spans="2:20" ht="15" customHeight="1" x14ac:dyDescent="0.25">
      <c r="B512" s="94">
        <v>461</v>
      </c>
      <c r="C512" s="95">
        <v>884.83</v>
      </c>
      <c r="D512" s="94">
        <v>0.49412372106141161</v>
      </c>
      <c r="E512" s="95">
        <v>2160.67</v>
      </c>
      <c r="F512" s="94">
        <v>0.55631080626392948</v>
      </c>
      <c r="G512" s="95">
        <f t="shared" si="47"/>
        <v>1275.8400000000001</v>
      </c>
      <c r="H512" s="110">
        <f t="shared" si="48"/>
        <v>6.2187085202517867E-2</v>
      </c>
      <c r="P512" s="107">
        <f t="shared" si="45"/>
        <v>48527.542106141162</v>
      </c>
      <c r="Q512" s="108">
        <f t="shared" si="46"/>
        <v>53470.41062639295</v>
      </c>
      <c r="S512" s="109">
        <f t="shared" si="49"/>
        <v>0</v>
      </c>
      <c r="T512" s="109">
        <f t="shared" si="50"/>
        <v>1</v>
      </c>
    </row>
    <row r="513" spans="2:20" ht="15" customHeight="1" x14ac:dyDescent="0.25">
      <c r="B513" s="94">
        <v>462</v>
      </c>
      <c r="C513" s="95">
        <v>802.93</v>
      </c>
      <c r="D513" s="94">
        <v>0.5335924657148764</v>
      </c>
      <c r="E513" s="95">
        <v>2090.9</v>
      </c>
      <c r="F513" s="94">
        <v>0.58100910702874775</v>
      </c>
      <c r="G513" s="95">
        <f t="shared" si="47"/>
        <v>1287.9700000000003</v>
      </c>
      <c r="H513" s="110">
        <f t="shared" si="48"/>
        <v>4.7416641313871355E-2</v>
      </c>
      <c r="P513" s="107">
        <f t="shared" si="45"/>
        <v>52556.316571487638</v>
      </c>
      <c r="Q513" s="108">
        <f t="shared" si="46"/>
        <v>56010.010702874773</v>
      </c>
      <c r="S513" s="109">
        <f t="shared" si="49"/>
        <v>0</v>
      </c>
      <c r="T513" s="109">
        <f t="shared" si="50"/>
        <v>1</v>
      </c>
    </row>
    <row r="514" spans="2:20" ht="15" customHeight="1" x14ac:dyDescent="0.25">
      <c r="B514" s="94">
        <v>463</v>
      </c>
      <c r="C514" s="95">
        <v>846.63</v>
      </c>
      <c r="D514" s="94">
        <v>0.50262459454989727</v>
      </c>
      <c r="E514" s="95">
        <v>2164.5500000000002</v>
      </c>
      <c r="F514" s="94">
        <v>0.57445446703786607</v>
      </c>
      <c r="G514" s="95">
        <f t="shared" si="47"/>
        <v>1317.92</v>
      </c>
      <c r="H514" s="110">
        <f t="shared" si="48"/>
        <v>7.1829872487968793E-2</v>
      </c>
      <c r="P514" s="107">
        <f t="shared" si="45"/>
        <v>49415.829454989733</v>
      </c>
      <c r="Q514" s="108">
        <f t="shared" si="46"/>
        <v>55280.896703786602</v>
      </c>
      <c r="S514" s="109">
        <f t="shared" si="49"/>
        <v>0</v>
      </c>
      <c r="T514" s="109">
        <f t="shared" si="50"/>
        <v>1</v>
      </c>
    </row>
    <row r="515" spans="2:20" ht="15" customHeight="1" x14ac:dyDescent="0.25">
      <c r="B515" s="94">
        <v>464</v>
      </c>
      <c r="C515" s="95">
        <v>779.04</v>
      </c>
      <c r="D515" s="94">
        <v>0.51214054768650452</v>
      </c>
      <c r="E515" s="95">
        <v>2078.34</v>
      </c>
      <c r="F515" s="94">
        <v>0.57961259213349681</v>
      </c>
      <c r="G515" s="95">
        <f t="shared" si="47"/>
        <v>1299.3000000000002</v>
      </c>
      <c r="H515" s="110">
        <f t="shared" si="48"/>
        <v>6.7472044446992285E-2</v>
      </c>
      <c r="P515" s="107">
        <f t="shared" si="45"/>
        <v>50435.01476865045</v>
      </c>
      <c r="Q515" s="108">
        <f t="shared" si="46"/>
        <v>55882.919213349684</v>
      </c>
      <c r="S515" s="109">
        <f t="shared" si="49"/>
        <v>0</v>
      </c>
      <c r="T515" s="109">
        <f t="shared" si="50"/>
        <v>1</v>
      </c>
    </row>
    <row r="516" spans="2:20" ht="15" customHeight="1" x14ac:dyDescent="0.25">
      <c r="B516" s="94">
        <v>465</v>
      </c>
      <c r="C516" s="95">
        <v>870.58</v>
      </c>
      <c r="D516" s="94">
        <v>0.51591113405645483</v>
      </c>
      <c r="E516" s="95">
        <v>2039.49</v>
      </c>
      <c r="F516" s="94">
        <v>0.58081232251313042</v>
      </c>
      <c r="G516" s="95">
        <f t="shared" si="47"/>
        <v>1168.9099999999999</v>
      </c>
      <c r="H516" s="110">
        <f t="shared" si="48"/>
        <v>6.4901188456675585E-2</v>
      </c>
      <c r="P516" s="107">
        <f t="shared" si="45"/>
        <v>50720.533405645481</v>
      </c>
      <c r="Q516" s="108">
        <f t="shared" si="46"/>
        <v>56041.742251313044</v>
      </c>
      <c r="S516" s="109">
        <f t="shared" si="49"/>
        <v>0</v>
      </c>
      <c r="T516" s="109">
        <f t="shared" si="50"/>
        <v>1</v>
      </c>
    </row>
    <row r="517" spans="2:20" ht="15" customHeight="1" x14ac:dyDescent="0.25">
      <c r="B517" s="94">
        <v>466</v>
      </c>
      <c r="C517" s="95">
        <v>843.69</v>
      </c>
      <c r="D517" s="94">
        <v>0.53278327405682668</v>
      </c>
      <c r="E517" s="95">
        <v>2131.37</v>
      </c>
      <c r="F517" s="94">
        <v>0.60798341400180878</v>
      </c>
      <c r="G517" s="95">
        <f t="shared" si="47"/>
        <v>1287.6799999999998</v>
      </c>
      <c r="H517" s="110">
        <f t="shared" si="48"/>
        <v>7.5200139944982092E-2</v>
      </c>
      <c r="P517" s="107">
        <f t="shared" si="45"/>
        <v>52434.637405682668</v>
      </c>
      <c r="Q517" s="108">
        <f t="shared" si="46"/>
        <v>58666.971400180875</v>
      </c>
      <c r="S517" s="109">
        <f t="shared" si="49"/>
        <v>0</v>
      </c>
      <c r="T517" s="109">
        <f t="shared" si="50"/>
        <v>1</v>
      </c>
    </row>
    <row r="518" spans="2:20" ht="15" customHeight="1" x14ac:dyDescent="0.25">
      <c r="B518" s="94">
        <v>467</v>
      </c>
      <c r="C518" s="95">
        <v>841.17</v>
      </c>
      <c r="D518" s="94">
        <v>0.5123435101322491</v>
      </c>
      <c r="E518" s="95">
        <v>2121.81</v>
      </c>
      <c r="F518" s="94">
        <v>0.58672510302094338</v>
      </c>
      <c r="G518" s="95">
        <f t="shared" si="47"/>
        <v>1280.6399999999999</v>
      </c>
      <c r="H518" s="110">
        <f t="shared" si="48"/>
        <v>7.4381592888694281E-2</v>
      </c>
      <c r="P518" s="107">
        <f t="shared" si="45"/>
        <v>50393.181013224908</v>
      </c>
      <c r="Q518" s="108">
        <f t="shared" si="46"/>
        <v>56550.700302094338</v>
      </c>
      <c r="S518" s="109">
        <f t="shared" si="49"/>
        <v>0</v>
      </c>
      <c r="T518" s="109">
        <f t="shared" si="50"/>
        <v>1</v>
      </c>
    </row>
    <row r="519" spans="2:20" ht="15" customHeight="1" x14ac:dyDescent="0.25">
      <c r="B519" s="94">
        <v>468</v>
      </c>
      <c r="C519" s="95">
        <v>814.33</v>
      </c>
      <c r="D519" s="94">
        <v>0.50857197762189743</v>
      </c>
      <c r="E519" s="95">
        <v>2193.1999999999998</v>
      </c>
      <c r="F519" s="94">
        <v>0.57038764891209948</v>
      </c>
      <c r="G519" s="95">
        <f t="shared" si="47"/>
        <v>1378.87</v>
      </c>
      <c r="H519" s="110">
        <f t="shared" si="48"/>
        <v>6.1815671290202046E-2</v>
      </c>
      <c r="P519" s="107">
        <f t="shared" si="45"/>
        <v>50042.867762189744</v>
      </c>
      <c r="Q519" s="108">
        <f t="shared" si="46"/>
        <v>54845.56489120995</v>
      </c>
      <c r="S519" s="109">
        <f t="shared" si="49"/>
        <v>0</v>
      </c>
      <c r="T519" s="109">
        <f t="shared" si="50"/>
        <v>1</v>
      </c>
    </row>
    <row r="520" spans="2:20" ht="15" customHeight="1" x14ac:dyDescent="0.25">
      <c r="B520" s="94">
        <v>469</v>
      </c>
      <c r="C520" s="95">
        <v>875.71</v>
      </c>
      <c r="D520" s="94">
        <v>0.50652629062816423</v>
      </c>
      <c r="E520" s="95">
        <v>2135.77</v>
      </c>
      <c r="F520" s="94">
        <v>0.57214175459114047</v>
      </c>
      <c r="G520" s="95">
        <f t="shared" si="47"/>
        <v>1260.06</v>
      </c>
      <c r="H520" s="110">
        <f t="shared" si="48"/>
        <v>6.5615463962976239E-2</v>
      </c>
      <c r="P520" s="107">
        <f t="shared" si="45"/>
        <v>49776.919062816422</v>
      </c>
      <c r="Q520" s="108">
        <f t="shared" si="46"/>
        <v>55078.405459114052</v>
      </c>
      <c r="S520" s="109">
        <f t="shared" si="49"/>
        <v>0</v>
      </c>
      <c r="T520" s="109">
        <f t="shared" si="50"/>
        <v>1</v>
      </c>
    </row>
    <row r="521" spans="2:20" ht="15" customHeight="1" x14ac:dyDescent="0.25">
      <c r="B521" s="94">
        <v>470</v>
      </c>
      <c r="C521" s="95">
        <v>906.2</v>
      </c>
      <c r="D521" s="94">
        <v>0.49444058130311835</v>
      </c>
      <c r="E521" s="95">
        <v>2173.12</v>
      </c>
      <c r="F521" s="94">
        <v>0.57111445459542554</v>
      </c>
      <c r="G521" s="95">
        <f t="shared" si="47"/>
        <v>1266.9199999999998</v>
      </c>
      <c r="H521" s="110">
        <f t="shared" si="48"/>
        <v>7.6673873292307182E-2</v>
      </c>
      <c r="P521" s="107">
        <f t="shared" si="45"/>
        <v>48537.858130311841</v>
      </c>
      <c r="Q521" s="108">
        <f t="shared" si="46"/>
        <v>54938.325459542553</v>
      </c>
      <c r="S521" s="109">
        <f t="shared" si="49"/>
        <v>0</v>
      </c>
      <c r="T521" s="109">
        <f t="shared" si="50"/>
        <v>1</v>
      </c>
    </row>
    <row r="522" spans="2:20" ht="15" customHeight="1" x14ac:dyDescent="0.25">
      <c r="B522" s="94">
        <v>471</v>
      </c>
      <c r="C522" s="95">
        <v>808.39</v>
      </c>
      <c r="D522" s="94">
        <v>0.50045863021003656</v>
      </c>
      <c r="E522" s="95">
        <v>2184.1999999999998</v>
      </c>
      <c r="F522" s="94">
        <v>0.54545185362603077</v>
      </c>
      <c r="G522" s="95">
        <f t="shared" si="47"/>
        <v>1375.81</v>
      </c>
      <c r="H522" s="110">
        <f t="shared" si="48"/>
        <v>4.499322341599421E-2</v>
      </c>
      <c r="P522" s="107">
        <f t="shared" si="45"/>
        <v>49237.473021003658</v>
      </c>
      <c r="Q522" s="108">
        <f t="shared" si="46"/>
        <v>52360.985362603082</v>
      </c>
      <c r="S522" s="109">
        <f t="shared" si="49"/>
        <v>0</v>
      </c>
      <c r="T522" s="109">
        <f t="shared" si="50"/>
        <v>1</v>
      </c>
    </row>
    <row r="523" spans="2:20" ht="15" customHeight="1" x14ac:dyDescent="0.25">
      <c r="B523" s="94">
        <v>472</v>
      </c>
      <c r="C523" s="95">
        <v>844.29</v>
      </c>
      <c r="D523" s="94">
        <v>0.50751556040264934</v>
      </c>
      <c r="E523" s="95">
        <v>2108.69</v>
      </c>
      <c r="F523" s="94">
        <v>0.5660404855263812</v>
      </c>
      <c r="G523" s="95">
        <f t="shared" si="47"/>
        <v>1264.4000000000001</v>
      </c>
      <c r="H523" s="110">
        <f t="shared" si="48"/>
        <v>5.8524925123731864E-2</v>
      </c>
      <c r="P523" s="107">
        <f t="shared" si="45"/>
        <v>49907.266040264934</v>
      </c>
      <c r="Q523" s="108">
        <f t="shared" si="46"/>
        <v>54495.358552638114</v>
      </c>
      <c r="S523" s="109">
        <f t="shared" si="49"/>
        <v>0</v>
      </c>
      <c r="T523" s="109">
        <f t="shared" si="50"/>
        <v>1</v>
      </c>
    </row>
    <row r="524" spans="2:20" ht="15" customHeight="1" x14ac:dyDescent="0.25">
      <c r="B524" s="94">
        <v>473</v>
      </c>
      <c r="C524" s="95">
        <v>898.63</v>
      </c>
      <c r="D524" s="94">
        <v>0.49534032556885094</v>
      </c>
      <c r="E524" s="95">
        <v>2141.48</v>
      </c>
      <c r="F524" s="94">
        <v>0.57016855007514589</v>
      </c>
      <c r="G524" s="95">
        <f t="shared" si="47"/>
        <v>1242.8499999999999</v>
      </c>
      <c r="H524" s="110">
        <f t="shared" si="48"/>
        <v>7.4828224506294949E-2</v>
      </c>
      <c r="P524" s="107">
        <f t="shared" si="45"/>
        <v>48635.402556885099</v>
      </c>
      <c r="Q524" s="108">
        <f t="shared" si="46"/>
        <v>54875.375007514587</v>
      </c>
      <c r="S524" s="109">
        <f t="shared" si="49"/>
        <v>0</v>
      </c>
      <c r="T524" s="109">
        <f t="shared" si="50"/>
        <v>1</v>
      </c>
    </row>
    <row r="525" spans="2:20" ht="15" customHeight="1" x14ac:dyDescent="0.25">
      <c r="B525" s="94">
        <v>474</v>
      </c>
      <c r="C525" s="95">
        <v>773.04</v>
      </c>
      <c r="D525" s="94">
        <v>0.51706007542500509</v>
      </c>
      <c r="E525" s="95">
        <v>2108.34</v>
      </c>
      <c r="F525" s="94">
        <v>0.56679196029227286</v>
      </c>
      <c r="G525" s="95">
        <f t="shared" si="47"/>
        <v>1335.3000000000002</v>
      </c>
      <c r="H525" s="110">
        <f t="shared" si="48"/>
        <v>4.9731884867267762E-2</v>
      </c>
      <c r="P525" s="107">
        <f t="shared" si="45"/>
        <v>50932.967542500512</v>
      </c>
      <c r="Q525" s="108">
        <f t="shared" si="46"/>
        <v>54570.856029227289</v>
      </c>
      <c r="S525" s="109">
        <f t="shared" si="49"/>
        <v>0</v>
      </c>
      <c r="T525" s="109">
        <f t="shared" si="50"/>
        <v>1</v>
      </c>
    </row>
    <row r="526" spans="2:20" ht="15" customHeight="1" x14ac:dyDescent="0.25">
      <c r="B526" s="94">
        <v>475</v>
      </c>
      <c r="C526" s="95">
        <v>825.12</v>
      </c>
      <c r="D526" s="94">
        <v>0.49592972547365843</v>
      </c>
      <c r="E526" s="95">
        <v>2032.81</v>
      </c>
      <c r="F526" s="94">
        <v>0.54776101073680794</v>
      </c>
      <c r="G526" s="95">
        <f t="shared" si="47"/>
        <v>1207.69</v>
      </c>
      <c r="H526" s="110">
        <f t="shared" si="48"/>
        <v>5.1831285263149507E-2</v>
      </c>
      <c r="P526" s="107">
        <f t="shared" si="45"/>
        <v>48767.852547365837</v>
      </c>
      <c r="Q526" s="108">
        <f t="shared" si="46"/>
        <v>52743.291073680797</v>
      </c>
      <c r="S526" s="109">
        <f t="shared" si="49"/>
        <v>0</v>
      </c>
      <c r="T526" s="109">
        <f t="shared" si="50"/>
        <v>1</v>
      </c>
    </row>
    <row r="527" spans="2:20" ht="15" customHeight="1" x14ac:dyDescent="0.25">
      <c r="B527" s="94">
        <v>476</v>
      </c>
      <c r="C527" s="95">
        <v>879.99</v>
      </c>
      <c r="D527" s="94">
        <v>0.48530888106032244</v>
      </c>
      <c r="E527" s="95">
        <v>2112.1</v>
      </c>
      <c r="F527" s="94">
        <v>0.56391664504488259</v>
      </c>
      <c r="G527" s="95">
        <f t="shared" si="47"/>
        <v>1232.1099999999999</v>
      </c>
      <c r="H527" s="110">
        <f t="shared" si="48"/>
        <v>7.8607763984560153E-2</v>
      </c>
      <c r="P527" s="107">
        <f t="shared" si="45"/>
        <v>47650.898106032248</v>
      </c>
      <c r="Q527" s="108">
        <f t="shared" si="46"/>
        <v>54279.564504488262</v>
      </c>
      <c r="S527" s="109">
        <f t="shared" si="49"/>
        <v>0</v>
      </c>
      <c r="T527" s="109">
        <f t="shared" si="50"/>
        <v>1</v>
      </c>
    </row>
    <row r="528" spans="2:20" ht="15" customHeight="1" x14ac:dyDescent="0.25">
      <c r="B528" s="94">
        <v>477</v>
      </c>
      <c r="C528" s="95">
        <v>810.84</v>
      </c>
      <c r="D528" s="94">
        <v>0.48956708996608878</v>
      </c>
      <c r="E528" s="95">
        <v>2154.6799999999998</v>
      </c>
      <c r="F528" s="94">
        <v>0.55765731707103883</v>
      </c>
      <c r="G528" s="95">
        <f t="shared" si="47"/>
        <v>1343.8399999999997</v>
      </c>
      <c r="H528" s="110">
        <f t="shared" si="48"/>
        <v>6.8090227104950052E-2</v>
      </c>
      <c r="P528" s="107">
        <f t="shared" si="45"/>
        <v>48145.868996608879</v>
      </c>
      <c r="Q528" s="108">
        <f t="shared" si="46"/>
        <v>53611.051707103885</v>
      </c>
      <c r="S528" s="109">
        <f t="shared" si="49"/>
        <v>0</v>
      </c>
      <c r="T528" s="109">
        <f t="shared" si="50"/>
        <v>1</v>
      </c>
    </row>
    <row r="529" spans="2:20" ht="15" customHeight="1" x14ac:dyDescent="0.25">
      <c r="B529" s="94">
        <v>478</v>
      </c>
      <c r="C529" s="95">
        <v>814.38</v>
      </c>
      <c r="D529" s="94">
        <v>0.50109330463243518</v>
      </c>
      <c r="E529" s="95">
        <v>2207.1</v>
      </c>
      <c r="F529" s="94">
        <v>0.57041801507606738</v>
      </c>
      <c r="G529" s="95">
        <f t="shared" si="47"/>
        <v>1392.7199999999998</v>
      </c>
      <c r="H529" s="110">
        <f t="shared" si="48"/>
        <v>6.9324710443632198E-2</v>
      </c>
      <c r="P529" s="107">
        <f t="shared" si="45"/>
        <v>49294.95046324352</v>
      </c>
      <c r="Q529" s="108">
        <f t="shared" si="46"/>
        <v>54834.70150760674</v>
      </c>
      <c r="S529" s="109">
        <f t="shared" si="49"/>
        <v>0</v>
      </c>
      <c r="T529" s="109">
        <f t="shared" si="50"/>
        <v>1</v>
      </c>
    </row>
    <row r="530" spans="2:20" ht="15" customHeight="1" x14ac:dyDescent="0.25">
      <c r="B530" s="94">
        <v>479</v>
      </c>
      <c r="C530" s="95">
        <v>771.85</v>
      </c>
      <c r="D530" s="94">
        <v>0.53414383011186661</v>
      </c>
      <c r="E530" s="95">
        <v>2138.77</v>
      </c>
      <c r="F530" s="94">
        <v>0.5918335394353692</v>
      </c>
      <c r="G530" s="95">
        <f t="shared" si="47"/>
        <v>1366.92</v>
      </c>
      <c r="H530" s="110">
        <f t="shared" si="48"/>
        <v>5.7689709323502592E-2</v>
      </c>
      <c r="P530" s="107">
        <f t="shared" si="45"/>
        <v>52642.533011186664</v>
      </c>
      <c r="Q530" s="108">
        <f t="shared" si="46"/>
        <v>57044.583943536927</v>
      </c>
      <c r="S530" s="109">
        <f t="shared" si="49"/>
        <v>0</v>
      </c>
      <c r="T530" s="109">
        <f t="shared" si="50"/>
        <v>1</v>
      </c>
    </row>
    <row r="531" spans="2:20" ht="15" customHeight="1" x14ac:dyDescent="0.25">
      <c r="B531" s="94">
        <v>480</v>
      </c>
      <c r="C531" s="95">
        <v>919.08</v>
      </c>
      <c r="D531" s="94">
        <v>0.52609794611464855</v>
      </c>
      <c r="E531" s="95">
        <v>2181.17</v>
      </c>
      <c r="F531" s="94">
        <v>0.58599804023396573</v>
      </c>
      <c r="G531" s="95">
        <f t="shared" si="47"/>
        <v>1262.0900000000001</v>
      </c>
      <c r="H531" s="110">
        <f t="shared" si="48"/>
        <v>5.9900094119317182E-2</v>
      </c>
      <c r="P531" s="107">
        <f t="shared" si="45"/>
        <v>51690.714611464857</v>
      </c>
      <c r="Q531" s="108">
        <f t="shared" si="46"/>
        <v>56418.634023396575</v>
      </c>
      <c r="S531" s="109">
        <f t="shared" si="49"/>
        <v>0</v>
      </c>
      <c r="T531" s="109">
        <f t="shared" si="50"/>
        <v>1</v>
      </c>
    </row>
    <row r="532" spans="2:20" ht="15" customHeight="1" x14ac:dyDescent="0.25">
      <c r="B532" s="94">
        <v>481</v>
      </c>
      <c r="C532" s="95">
        <v>795.67</v>
      </c>
      <c r="D532" s="94">
        <v>0.48375433094455472</v>
      </c>
      <c r="E532" s="95">
        <v>2088.75</v>
      </c>
      <c r="F532" s="94">
        <v>0.54854059749497863</v>
      </c>
      <c r="G532" s="95">
        <f t="shared" si="47"/>
        <v>1293.08</v>
      </c>
      <c r="H532" s="110">
        <f t="shared" si="48"/>
        <v>6.478626655042391E-2</v>
      </c>
      <c r="P532" s="107">
        <f t="shared" si="45"/>
        <v>47579.763094455477</v>
      </c>
      <c r="Q532" s="108">
        <f t="shared" si="46"/>
        <v>52765.309749497865</v>
      </c>
      <c r="S532" s="109">
        <f t="shared" si="49"/>
        <v>0</v>
      </c>
      <c r="T532" s="109">
        <f t="shared" si="50"/>
        <v>1</v>
      </c>
    </row>
    <row r="533" spans="2:20" ht="15" customHeight="1" x14ac:dyDescent="0.25">
      <c r="B533" s="94">
        <v>482</v>
      </c>
      <c r="C533" s="95">
        <v>870.13</v>
      </c>
      <c r="D533" s="94">
        <v>0.45459010816573725</v>
      </c>
      <c r="E533" s="95">
        <v>2061.16</v>
      </c>
      <c r="F533" s="94">
        <v>0.54588207892385421</v>
      </c>
      <c r="G533" s="95">
        <f t="shared" si="47"/>
        <v>1191.0299999999997</v>
      </c>
      <c r="H533" s="110">
        <f t="shared" si="48"/>
        <v>9.1291970758116958E-2</v>
      </c>
      <c r="P533" s="107">
        <f t="shared" si="45"/>
        <v>44588.880816573728</v>
      </c>
      <c r="Q533" s="108">
        <f t="shared" si="46"/>
        <v>52527.047892385424</v>
      </c>
      <c r="S533" s="109">
        <f t="shared" si="49"/>
        <v>0</v>
      </c>
      <c r="T533" s="109">
        <f t="shared" si="50"/>
        <v>1</v>
      </c>
    </row>
    <row r="534" spans="2:20" ht="15" customHeight="1" x14ac:dyDescent="0.25">
      <c r="B534" s="94">
        <v>483</v>
      </c>
      <c r="C534" s="95">
        <v>816.01</v>
      </c>
      <c r="D534" s="94">
        <v>0.49790324830313948</v>
      </c>
      <c r="E534" s="95">
        <v>2077.77</v>
      </c>
      <c r="F534" s="94">
        <v>0.55616013472584258</v>
      </c>
      <c r="G534" s="95">
        <f t="shared" si="47"/>
        <v>1261.76</v>
      </c>
      <c r="H534" s="110">
        <f t="shared" si="48"/>
        <v>5.8256886422703102E-2</v>
      </c>
      <c r="P534" s="107">
        <f t="shared" si="45"/>
        <v>48974.314830313946</v>
      </c>
      <c r="Q534" s="108">
        <f t="shared" si="46"/>
        <v>53538.243472584261</v>
      </c>
      <c r="S534" s="109">
        <f t="shared" si="49"/>
        <v>0</v>
      </c>
      <c r="T534" s="109">
        <f t="shared" si="50"/>
        <v>1</v>
      </c>
    </row>
    <row r="535" spans="2:20" ht="15" customHeight="1" x14ac:dyDescent="0.25">
      <c r="B535" s="94">
        <v>484</v>
      </c>
      <c r="C535" s="95">
        <v>834.05</v>
      </c>
      <c r="D535" s="94">
        <v>0.54184408606788514</v>
      </c>
      <c r="E535" s="95">
        <v>2106.91</v>
      </c>
      <c r="F535" s="94">
        <v>0.58249602660954292</v>
      </c>
      <c r="G535" s="95">
        <f t="shared" si="47"/>
        <v>1272.8599999999999</v>
      </c>
      <c r="H535" s="110">
        <f t="shared" si="48"/>
        <v>4.0651940541657772E-2</v>
      </c>
      <c r="P535" s="107">
        <f t="shared" si="45"/>
        <v>53350.358606788512</v>
      </c>
      <c r="Q535" s="108">
        <f t="shared" si="46"/>
        <v>56142.692660954286</v>
      </c>
      <c r="S535" s="109">
        <f t="shared" si="49"/>
        <v>0</v>
      </c>
      <c r="T535" s="109">
        <f t="shared" si="50"/>
        <v>1</v>
      </c>
    </row>
    <row r="536" spans="2:20" ht="15" customHeight="1" x14ac:dyDescent="0.25">
      <c r="B536" s="94">
        <v>485</v>
      </c>
      <c r="C536" s="95">
        <v>842.78</v>
      </c>
      <c r="D536" s="94">
        <v>0.53649863518191643</v>
      </c>
      <c r="E536" s="95">
        <v>2227.8000000000002</v>
      </c>
      <c r="F536" s="94">
        <v>0.61250067912405404</v>
      </c>
      <c r="G536" s="95">
        <f t="shared" si="47"/>
        <v>1385.0200000000002</v>
      </c>
      <c r="H536" s="110">
        <f t="shared" si="48"/>
        <v>7.6002043942137609E-2</v>
      </c>
      <c r="P536" s="107">
        <f t="shared" si="45"/>
        <v>52807.083518191641</v>
      </c>
      <c r="Q536" s="108">
        <f t="shared" si="46"/>
        <v>59022.267912405398</v>
      </c>
      <c r="S536" s="109">
        <f t="shared" si="49"/>
        <v>0</v>
      </c>
      <c r="T536" s="109">
        <f t="shared" si="50"/>
        <v>1</v>
      </c>
    </row>
    <row r="537" spans="2:20" ht="15" customHeight="1" x14ac:dyDescent="0.25">
      <c r="B537" s="94">
        <v>486</v>
      </c>
      <c r="C537" s="95">
        <v>805.83</v>
      </c>
      <c r="D537" s="94">
        <v>0.50366615911374979</v>
      </c>
      <c r="E537" s="95">
        <v>2083.4899999999998</v>
      </c>
      <c r="F537" s="94">
        <v>0.54707604960323797</v>
      </c>
      <c r="G537" s="95">
        <f t="shared" si="47"/>
        <v>1277.6599999999999</v>
      </c>
      <c r="H537" s="110">
        <f t="shared" si="48"/>
        <v>4.3409890489488179E-2</v>
      </c>
      <c r="P537" s="107">
        <f t="shared" si="45"/>
        <v>49560.78591137498</v>
      </c>
      <c r="Q537" s="108">
        <f t="shared" si="46"/>
        <v>52624.114960323801</v>
      </c>
      <c r="S537" s="109">
        <f t="shared" si="49"/>
        <v>0</v>
      </c>
      <c r="T537" s="109">
        <f t="shared" si="50"/>
        <v>1</v>
      </c>
    </row>
    <row r="538" spans="2:20" ht="15" customHeight="1" x14ac:dyDescent="0.25">
      <c r="B538" s="94">
        <v>487</v>
      </c>
      <c r="C538" s="95">
        <v>922.46</v>
      </c>
      <c r="D538" s="94">
        <v>0.53572711697357334</v>
      </c>
      <c r="E538" s="95">
        <v>2160.23</v>
      </c>
      <c r="F538" s="94">
        <v>0.597773686301455</v>
      </c>
      <c r="G538" s="95">
        <f t="shared" si="47"/>
        <v>1237.77</v>
      </c>
      <c r="H538" s="110">
        <f t="shared" si="48"/>
        <v>6.2046569327881662E-2</v>
      </c>
      <c r="P538" s="107">
        <f t="shared" si="45"/>
        <v>52650.251697357337</v>
      </c>
      <c r="Q538" s="108">
        <f t="shared" si="46"/>
        <v>57617.138630145499</v>
      </c>
      <c r="S538" s="109">
        <f t="shared" si="49"/>
        <v>0</v>
      </c>
      <c r="T538" s="109">
        <f t="shared" si="50"/>
        <v>1</v>
      </c>
    </row>
    <row r="539" spans="2:20" ht="15" customHeight="1" x14ac:dyDescent="0.25">
      <c r="B539" s="94">
        <v>488</v>
      </c>
      <c r="C539" s="95">
        <v>912.74</v>
      </c>
      <c r="D539" s="94">
        <v>0.47931471571620304</v>
      </c>
      <c r="E539" s="95">
        <v>2205.91</v>
      </c>
      <c r="F539" s="94">
        <v>0.55448987650197923</v>
      </c>
      <c r="G539" s="95">
        <f t="shared" si="47"/>
        <v>1293.1699999999998</v>
      </c>
      <c r="H539" s="110">
        <f t="shared" si="48"/>
        <v>7.5175160785776185E-2</v>
      </c>
      <c r="P539" s="107">
        <f t="shared" si="45"/>
        <v>47018.731571620308</v>
      </c>
      <c r="Q539" s="108">
        <f t="shared" si="46"/>
        <v>53243.077650197927</v>
      </c>
      <c r="S539" s="109">
        <f t="shared" si="49"/>
        <v>0</v>
      </c>
      <c r="T539" s="109">
        <f t="shared" si="50"/>
        <v>1</v>
      </c>
    </row>
    <row r="540" spans="2:20" ht="15" customHeight="1" x14ac:dyDescent="0.25">
      <c r="B540" s="94">
        <v>489</v>
      </c>
      <c r="C540" s="95">
        <v>875.23</v>
      </c>
      <c r="D540" s="94">
        <v>0.51488829139924297</v>
      </c>
      <c r="E540" s="95">
        <v>2175.9699999999998</v>
      </c>
      <c r="F540" s="94">
        <v>0.58337384451683527</v>
      </c>
      <c r="G540" s="95">
        <f t="shared" si="47"/>
        <v>1300.7399999999998</v>
      </c>
      <c r="H540" s="110">
        <f t="shared" si="48"/>
        <v>6.8485553117592302E-2</v>
      </c>
      <c r="P540" s="107">
        <f t="shared" si="45"/>
        <v>50613.599139924292</v>
      </c>
      <c r="Q540" s="108">
        <f t="shared" si="46"/>
        <v>56161.414451683529</v>
      </c>
      <c r="S540" s="109">
        <f t="shared" si="49"/>
        <v>0</v>
      </c>
      <c r="T540" s="109">
        <f t="shared" si="50"/>
        <v>1</v>
      </c>
    </row>
    <row r="541" spans="2:20" ht="15" customHeight="1" x14ac:dyDescent="0.25">
      <c r="B541" s="94">
        <v>490</v>
      </c>
      <c r="C541" s="95">
        <v>800.54</v>
      </c>
      <c r="D541" s="94">
        <v>0.51307850040802017</v>
      </c>
      <c r="E541" s="95">
        <v>2006.21</v>
      </c>
      <c r="F541" s="94">
        <v>0.58818976818983681</v>
      </c>
      <c r="G541" s="95">
        <f t="shared" si="47"/>
        <v>1205.67</v>
      </c>
      <c r="H541" s="110">
        <f t="shared" si="48"/>
        <v>7.5111267781816649E-2</v>
      </c>
      <c r="P541" s="107">
        <f t="shared" si="45"/>
        <v>50507.310040802018</v>
      </c>
      <c r="Q541" s="108">
        <f t="shared" si="46"/>
        <v>56812.766818983684</v>
      </c>
      <c r="S541" s="109">
        <f t="shared" si="49"/>
        <v>0</v>
      </c>
      <c r="T541" s="109">
        <f t="shared" si="50"/>
        <v>1</v>
      </c>
    </row>
    <row r="542" spans="2:20" ht="15" customHeight="1" x14ac:dyDescent="0.25">
      <c r="B542" s="94">
        <v>491</v>
      </c>
      <c r="C542" s="95">
        <v>769.81</v>
      </c>
      <c r="D542" s="94">
        <v>0.52319371047091756</v>
      </c>
      <c r="E542" s="95">
        <v>2126.0500000000002</v>
      </c>
      <c r="F542" s="94">
        <v>0.58098231541433554</v>
      </c>
      <c r="G542" s="95">
        <f t="shared" si="47"/>
        <v>1356.2400000000002</v>
      </c>
      <c r="H542" s="110">
        <f t="shared" si="48"/>
        <v>5.7788604943417976E-2</v>
      </c>
      <c r="P542" s="107">
        <f t="shared" si="45"/>
        <v>51549.56104709176</v>
      </c>
      <c r="Q542" s="108">
        <f t="shared" si="46"/>
        <v>55972.181541433551</v>
      </c>
      <c r="S542" s="109">
        <f t="shared" si="49"/>
        <v>0</v>
      </c>
      <c r="T542" s="109">
        <f t="shared" si="50"/>
        <v>1</v>
      </c>
    </row>
    <row r="543" spans="2:20" ht="15" customHeight="1" x14ac:dyDescent="0.25">
      <c r="B543" s="94">
        <v>492</v>
      </c>
      <c r="C543" s="95">
        <v>857.63</v>
      </c>
      <c r="D543" s="94">
        <v>0.49422198082097135</v>
      </c>
      <c r="E543" s="95">
        <v>2166.4499999999998</v>
      </c>
      <c r="F543" s="94">
        <v>0.56902963260824901</v>
      </c>
      <c r="G543" s="95">
        <f t="shared" si="47"/>
        <v>1308.8199999999997</v>
      </c>
      <c r="H543" s="110">
        <f t="shared" si="48"/>
        <v>7.4807651787277663E-2</v>
      </c>
      <c r="P543" s="107">
        <f t="shared" si="45"/>
        <v>48564.568082097139</v>
      </c>
      <c r="Q543" s="108">
        <f t="shared" si="46"/>
        <v>54736.513260824904</v>
      </c>
      <c r="S543" s="109">
        <f t="shared" si="49"/>
        <v>0</v>
      </c>
      <c r="T543" s="109">
        <f t="shared" si="50"/>
        <v>1</v>
      </c>
    </row>
    <row r="544" spans="2:20" ht="15" customHeight="1" x14ac:dyDescent="0.25">
      <c r="B544" s="94">
        <v>493</v>
      </c>
      <c r="C544" s="95">
        <v>949.53</v>
      </c>
      <c r="D544" s="94">
        <v>0.52579834653563728</v>
      </c>
      <c r="E544" s="95">
        <v>2213.84</v>
      </c>
      <c r="F544" s="94">
        <v>0.61900274749148299</v>
      </c>
      <c r="G544" s="95">
        <f t="shared" si="47"/>
        <v>1264.3100000000002</v>
      </c>
      <c r="H544" s="110">
        <f t="shared" si="48"/>
        <v>9.3204400955845701E-2</v>
      </c>
      <c r="P544" s="107">
        <f t="shared" si="45"/>
        <v>51630.304653563733</v>
      </c>
      <c r="Q544" s="108">
        <f t="shared" si="46"/>
        <v>59686.434749148291</v>
      </c>
      <c r="S544" s="109">
        <f t="shared" si="49"/>
        <v>0</v>
      </c>
      <c r="T544" s="109">
        <f t="shared" si="50"/>
        <v>1</v>
      </c>
    </row>
    <row r="545" spans="2:20" ht="15" customHeight="1" x14ac:dyDescent="0.25">
      <c r="B545" s="94">
        <v>494</v>
      </c>
      <c r="C545" s="95">
        <v>742</v>
      </c>
      <c r="D545" s="94">
        <v>0.51008024709609667</v>
      </c>
      <c r="E545" s="95">
        <v>1980.63</v>
      </c>
      <c r="F545" s="94">
        <v>0.54996939499538477</v>
      </c>
      <c r="G545" s="95">
        <f t="shared" si="47"/>
        <v>1238.6300000000001</v>
      </c>
      <c r="H545" s="110">
        <f t="shared" si="48"/>
        <v>3.9889147899288102E-2</v>
      </c>
      <c r="P545" s="107">
        <f t="shared" si="45"/>
        <v>50266.024709609665</v>
      </c>
      <c r="Q545" s="108">
        <f t="shared" si="46"/>
        <v>53016.309499538482</v>
      </c>
      <c r="S545" s="109">
        <f t="shared" si="49"/>
        <v>0</v>
      </c>
      <c r="T545" s="109">
        <f t="shared" si="50"/>
        <v>1</v>
      </c>
    </row>
    <row r="546" spans="2:20" ht="15" customHeight="1" x14ac:dyDescent="0.25">
      <c r="B546" s="94">
        <v>495</v>
      </c>
      <c r="C546" s="95">
        <v>785.18</v>
      </c>
      <c r="D546" s="94">
        <v>0.50241089238811654</v>
      </c>
      <c r="E546" s="95">
        <v>1997.64</v>
      </c>
      <c r="F546" s="94">
        <v>0.54887401633291688</v>
      </c>
      <c r="G546" s="95">
        <f t="shared" si="47"/>
        <v>1212.46</v>
      </c>
      <c r="H546" s="110">
        <f t="shared" si="48"/>
        <v>4.6463123944800344E-2</v>
      </c>
      <c r="P546" s="107">
        <f t="shared" si="45"/>
        <v>49455.909238811655</v>
      </c>
      <c r="Q546" s="108">
        <f t="shared" si="46"/>
        <v>52889.761633291688</v>
      </c>
      <c r="S546" s="109">
        <f t="shared" si="49"/>
        <v>0</v>
      </c>
      <c r="T546" s="109">
        <f t="shared" si="50"/>
        <v>1</v>
      </c>
    </row>
    <row r="547" spans="2:20" ht="15" customHeight="1" x14ac:dyDescent="0.25">
      <c r="B547" s="94">
        <v>496</v>
      </c>
      <c r="C547" s="95">
        <v>810.39</v>
      </c>
      <c r="D547" s="94">
        <v>0.50892757987080239</v>
      </c>
      <c r="E547" s="95">
        <v>2099.9299999999998</v>
      </c>
      <c r="F547" s="94">
        <v>0.5731933963542214</v>
      </c>
      <c r="G547" s="95">
        <f t="shared" si="47"/>
        <v>1289.54</v>
      </c>
      <c r="H547" s="110">
        <f t="shared" si="48"/>
        <v>6.4265816483419003E-2</v>
      </c>
      <c r="P547" s="107">
        <f t="shared" si="45"/>
        <v>50082.367987080237</v>
      </c>
      <c r="Q547" s="108">
        <f t="shared" si="46"/>
        <v>55219.40963542214</v>
      </c>
      <c r="S547" s="109">
        <f t="shared" si="49"/>
        <v>0</v>
      </c>
      <c r="T547" s="109">
        <f t="shared" si="50"/>
        <v>1</v>
      </c>
    </row>
    <row r="548" spans="2:20" ht="15" customHeight="1" x14ac:dyDescent="0.25">
      <c r="B548" s="94">
        <v>497</v>
      </c>
      <c r="C548" s="95">
        <v>824.82</v>
      </c>
      <c r="D548" s="94">
        <v>0.52079483603146326</v>
      </c>
      <c r="E548" s="95">
        <v>2116.52</v>
      </c>
      <c r="F548" s="94">
        <v>0.57757207346619555</v>
      </c>
      <c r="G548" s="95">
        <f t="shared" si="47"/>
        <v>1291.6999999999998</v>
      </c>
      <c r="H548" s="110">
        <f t="shared" si="48"/>
        <v>5.6777237434732286E-2</v>
      </c>
      <c r="P548" s="107">
        <f t="shared" si="45"/>
        <v>51254.663603146328</v>
      </c>
      <c r="Q548" s="108">
        <f t="shared" si="46"/>
        <v>55640.687346619561</v>
      </c>
      <c r="S548" s="109">
        <f t="shared" si="49"/>
        <v>0</v>
      </c>
      <c r="T548" s="109">
        <f t="shared" si="50"/>
        <v>1</v>
      </c>
    </row>
    <row r="549" spans="2:20" ht="15" customHeight="1" x14ac:dyDescent="0.25">
      <c r="B549" s="94">
        <v>498</v>
      </c>
      <c r="C549" s="95">
        <v>918.96</v>
      </c>
      <c r="D549" s="94">
        <v>0.47185868091198191</v>
      </c>
      <c r="E549" s="95">
        <v>2113.2600000000002</v>
      </c>
      <c r="F549" s="94">
        <v>0.53633728566075245</v>
      </c>
      <c r="G549" s="95">
        <f t="shared" si="47"/>
        <v>1194.3000000000002</v>
      </c>
      <c r="H549" s="110">
        <f t="shared" si="48"/>
        <v>6.447860474877054E-2</v>
      </c>
      <c r="P549" s="107">
        <f t="shared" si="45"/>
        <v>46266.908091198195</v>
      </c>
      <c r="Q549" s="108">
        <f t="shared" si="46"/>
        <v>51520.468566075244</v>
      </c>
      <c r="S549" s="109">
        <f t="shared" si="49"/>
        <v>0</v>
      </c>
      <c r="T549" s="109">
        <f t="shared" si="50"/>
        <v>1</v>
      </c>
    </row>
    <row r="550" spans="2:20" ht="15" customHeight="1" x14ac:dyDescent="0.25">
      <c r="B550" s="94">
        <v>499</v>
      </c>
      <c r="C550" s="95">
        <v>817.2</v>
      </c>
      <c r="D550" s="94">
        <v>0.4799996939176841</v>
      </c>
      <c r="E550" s="95">
        <v>2086.16</v>
      </c>
      <c r="F550" s="94">
        <v>0.57068769012999876</v>
      </c>
      <c r="G550" s="95">
        <f t="shared" si="47"/>
        <v>1268.9599999999998</v>
      </c>
      <c r="H550" s="110">
        <f t="shared" si="48"/>
        <v>9.0687996212314659E-2</v>
      </c>
      <c r="P550" s="107">
        <f t="shared" si="45"/>
        <v>47182.769391768416</v>
      </c>
      <c r="Q550" s="108">
        <f t="shared" si="46"/>
        <v>54982.609012999877</v>
      </c>
      <c r="S550" s="109">
        <f t="shared" si="49"/>
        <v>0</v>
      </c>
      <c r="T550" s="109">
        <f t="shared" si="50"/>
        <v>1</v>
      </c>
    </row>
    <row r="551" spans="2:20" ht="15" customHeight="1" x14ac:dyDescent="0.25">
      <c r="B551" s="94">
        <v>500</v>
      </c>
      <c r="C551" s="95">
        <v>820.21</v>
      </c>
      <c r="D551" s="94">
        <v>0.51885156552638334</v>
      </c>
      <c r="E551" s="95">
        <v>2123.92</v>
      </c>
      <c r="F551" s="94">
        <v>0.58110964249408614</v>
      </c>
      <c r="G551" s="95">
        <f t="shared" si="47"/>
        <v>1303.71</v>
      </c>
      <c r="H551" s="110">
        <f t="shared" si="48"/>
        <v>6.2258076967702802E-2</v>
      </c>
      <c r="P551" s="107">
        <f t="shared" si="45"/>
        <v>51064.946552638336</v>
      </c>
      <c r="Q551" s="108">
        <f t="shared" si="46"/>
        <v>55987.044249408616</v>
      </c>
      <c r="S551" s="109">
        <f t="shared" si="49"/>
        <v>0</v>
      </c>
      <c r="T551" s="109">
        <f t="shared" si="50"/>
        <v>1</v>
      </c>
    </row>
    <row r="552" spans="2:20" ht="15" customHeight="1" x14ac:dyDescent="0.25">
      <c r="B552" s="94">
        <v>501</v>
      </c>
      <c r="C552" s="95">
        <v>872.67</v>
      </c>
      <c r="D552" s="94">
        <v>0.53076118579258558</v>
      </c>
      <c r="E552" s="95">
        <v>2160.81</v>
      </c>
      <c r="F552" s="94">
        <v>0.60369603941796013</v>
      </c>
      <c r="G552" s="95">
        <f t="shared" si="47"/>
        <v>1288.1399999999999</v>
      </c>
      <c r="H552" s="110">
        <f t="shared" si="48"/>
        <v>7.2934853625374552E-2</v>
      </c>
      <c r="P552" s="107">
        <f t="shared" si="45"/>
        <v>52203.448579258562</v>
      </c>
      <c r="Q552" s="108">
        <f t="shared" si="46"/>
        <v>58208.793941796015</v>
      </c>
      <c r="S552" s="109">
        <f t="shared" si="49"/>
        <v>0</v>
      </c>
      <c r="T552" s="109">
        <f t="shared" si="50"/>
        <v>1</v>
      </c>
    </row>
    <row r="553" spans="2:20" ht="15" customHeight="1" x14ac:dyDescent="0.25">
      <c r="B553" s="94">
        <v>502</v>
      </c>
      <c r="C553" s="95">
        <v>818.75</v>
      </c>
      <c r="D553" s="94">
        <v>0.5204277905877519</v>
      </c>
      <c r="E553" s="95">
        <v>2226.92</v>
      </c>
      <c r="F553" s="94">
        <v>0.57144636241484426</v>
      </c>
      <c r="G553" s="95">
        <f t="shared" si="47"/>
        <v>1408.17</v>
      </c>
      <c r="H553" s="110">
        <f t="shared" si="48"/>
        <v>5.1018571827092352E-2</v>
      </c>
      <c r="P553" s="107">
        <f t="shared" si="45"/>
        <v>51224.029058775188</v>
      </c>
      <c r="Q553" s="108">
        <f t="shared" si="46"/>
        <v>54917.716241484428</v>
      </c>
      <c r="S553" s="109">
        <f t="shared" si="49"/>
        <v>0</v>
      </c>
      <c r="T553" s="109">
        <f t="shared" si="50"/>
        <v>1</v>
      </c>
    </row>
    <row r="554" spans="2:20" ht="15" customHeight="1" x14ac:dyDescent="0.25">
      <c r="B554" s="94">
        <v>503</v>
      </c>
      <c r="C554" s="95">
        <v>797.13</v>
      </c>
      <c r="D554" s="94">
        <v>0.48604847083168579</v>
      </c>
      <c r="E554" s="95">
        <v>2156.71</v>
      </c>
      <c r="F554" s="94">
        <v>0.58317012547379576</v>
      </c>
      <c r="G554" s="95">
        <f t="shared" si="47"/>
        <v>1359.58</v>
      </c>
      <c r="H554" s="110">
        <f t="shared" si="48"/>
        <v>9.7121654642109978E-2</v>
      </c>
      <c r="P554" s="107">
        <f t="shared" si="45"/>
        <v>47807.71708316858</v>
      </c>
      <c r="Q554" s="108">
        <f t="shared" si="46"/>
        <v>56160.302547379579</v>
      </c>
      <c r="S554" s="109">
        <f t="shared" si="49"/>
        <v>0</v>
      </c>
      <c r="T554" s="109">
        <f t="shared" si="50"/>
        <v>1</v>
      </c>
    </row>
    <row r="555" spans="2:20" ht="15" customHeight="1" x14ac:dyDescent="0.25">
      <c r="B555" s="94">
        <v>504</v>
      </c>
      <c r="C555" s="95">
        <v>752.84</v>
      </c>
      <c r="D555" s="94">
        <v>0.51667021950521808</v>
      </c>
      <c r="E555" s="95">
        <v>2047.64</v>
      </c>
      <c r="F555" s="94">
        <v>0.58083749960357101</v>
      </c>
      <c r="G555" s="95">
        <f t="shared" si="47"/>
        <v>1294.8000000000002</v>
      </c>
      <c r="H555" s="110">
        <f t="shared" si="48"/>
        <v>6.416728009835293E-2</v>
      </c>
      <c r="P555" s="107">
        <f t="shared" si="45"/>
        <v>50914.181950521808</v>
      </c>
      <c r="Q555" s="108">
        <f t="shared" si="46"/>
        <v>56036.109960357098</v>
      </c>
      <c r="S555" s="109">
        <f t="shared" si="49"/>
        <v>0</v>
      </c>
      <c r="T555" s="109">
        <f t="shared" si="50"/>
        <v>1</v>
      </c>
    </row>
    <row r="556" spans="2:20" ht="15" customHeight="1" x14ac:dyDescent="0.25">
      <c r="B556" s="94">
        <v>505</v>
      </c>
      <c r="C556" s="95">
        <v>898.75</v>
      </c>
      <c r="D556" s="94">
        <v>0.46893334709345769</v>
      </c>
      <c r="E556" s="95">
        <v>2127.5300000000002</v>
      </c>
      <c r="F556" s="94">
        <v>0.53334216520677735</v>
      </c>
      <c r="G556" s="95">
        <f t="shared" si="47"/>
        <v>1228.7800000000002</v>
      </c>
      <c r="H556" s="110">
        <f t="shared" si="48"/>
        <v>6.4408818113319666E-2</v>
      </c>
      <c r="P556" s="107">
        <f t="shared" si="45"/>
        <v>45994.584709345771</v>
      </c>
      <c r="Q556" s="108">
        <f t="shared" si="46"/>
        <v>51206.686520677737</v>
      </c>
      <c r="S556" s="109">
        <f t="shared" si="49"/>
        <v>0</v>
      </c>
      <c r="T556" s="109">
        <f t="shared" si="50"/>
        <v>1</v>
      </c>
    </row>
    <row r="557" spans="2:20" ht="15" customHeight="1" x14ac:dyDescent="0.25">
      <c r="B557" s="94">
        <v>506</v>
      </c>
      <c r="C557" s="95">
        <v>908.05</v>
      </c>
      <c r="D557" s="94">
        <v>0.50446671604052273</v>
      </c>
      <c r="E557" s="95">
        <v>2141.8200000000002</v>
      </c>
      <c r="F557" s="94">
        <v>0.5871123727627634</v>
      </c>
      <c r="G557" s="95">
        <f t="shared" si="47"/>
        <v>1233.7700000000002</v>
      </c>
      <c r="H557" s="110">
        <f t="shared" si="48"/>
        <v>8.2645656722240668E-2</v>
      </c>
      <c r="P557" s="107">
        <f t="shared" si="45"/>
        <v>49538.62160405227</v>
      </c>
      <c r="Q557" s="108">
        <f t="shared" si="46"/>
        <v>56569.417276276341</v>
      </c>
      <c r="S557" s="109">
        <f t="shared" si="49"/>
        <v>0</v>
      </c>
      <c r="T557" s="109">
        <f t="shared" si="50"/>
        <v>1</v>
      </c>
    </row>
    <row r="558" spans="2:20" ht="15" customHeight="1" x14ac:dyDescent="0.25">
      <c r="B558" s="94">
        <v>507</v>
      </c>
      <c r="C558" s="95">
        <v>904.63</v>
      </c>
      <c r="D558" s="94">
        <v>0.50420855790158425</v>
      </c>
      <c r="E558" s="95">
        <v>2142.12</v>
      </c>
      <c r="F558" s="94">
        <v>0.56366887227416473</v>
      </c>
      <c r="G558" s="95">
        <f t="shared" si="47"/>
        <v>1237.4899999999998</v>
      </c>
      <c r="H558" s="110">
        <f t="shared" si="48"/>
        <v>5.9460314372580481E-2</v>
      </c>
      <c r="P558" s="107">
        <f t="shared" si="45"/>
        <v>49516.225790158431</v>
      </c>
      <c r="Q558" s="108">
        <f t="shared" si="46"/>
        <v>54224.767227416472</v>
      </c>
      <c r="S558" s="109">
        <f t="shared" si="49"/>
        <v>0</v>
      </c>
      <c r="T558" s="109">
        <f t="shared" si="50"/>
        <v>1</v>
      </c>
    </row>
    <row r="559" spans="2:20" ht="15" customHeight="1" x14ac:dyDescent="0.25">
      <c r="B559" s="94">
        <v>508</v>
      </c>
      <c r="C559" s="95">
        <v>935.3</v>
      </c>
      <c r="D559" s="94">
        <v>0.4941180713553609</v>
      </c>
      <c r="E559" s="95">
        <v>2058.1</v>
      </c>
      <c r="F559" s="94">
        <v>0.56614704071335364</v>
      </c>
      <c r="G559" s="95">
        <f t="shared" si="47"/>
        <v>1122.8</v>
      </c>
      <c r="H559" s="110">
        <f t="shared" si="48"/>
        <v>7.2028969357992745E-2</v>
      </c>
      <c r="P559" s="107">
        <f t="shared" si="45"/>
        <v>48476.507135536085</v>
      </c>
      <c r="Q559" s="108">
        <f t="shared" si="46"/>
        <v>54556.604071335365</v>
      </c>
      <c r="S559" s="109">
        <f t="shared" si="49"/>
        <v>0</v>
      </c>
      <c r="T559" s="109">
        <f t="shared" si="50"/>
        <v>1</v>
      </c>
    </row>
    <row r="560" spans="2:20" ht="15" customHeight="1" x14ac:dyDescent="0.25">
      <c r="B560" s="94">
        <v>509</v>
      </c>
      <c r="C560" s="95">
        <v>808.86</v>
      </c>
      <c r="D560" s="94">
        <v>0.48672904941013362</v>
      </c>
      <c r="E560" s="95">
        <v>2136.4299999999998</v>
      </c>
      <c r="F560" s="94">
        <v>0.56992363846656358</v>
      </c>
      <c r="G560" s="95">
        <f t="shared" si="47"/>
        <v>1327.5699999999997</v>
      </c>
      <c r="H560" s="110">
        <f t="shared" si="48"/>
        <v>8.3194589056429957E-2</v>
      </c>
      <c r="P560" s="107">
        <f t="shared" si="45"/>
        <v>47864.044941013359</v>
      </c>
      <c r="Q560" s="108">
        <f t="shared" si="46"/>
        <v>54855.933846656357</v>
      </c>
      <c r="S560" s="109">
        <f t="shared" si="49"/>
        <v>0</v>
      </c>
      <c r="T560" s="109">
        <f t="shared" si="50"/>
        <v>1</v>
      </c>
    </row>
    <row r="561" spans="2:20" ht="15" customHeight="1" x14ac:dyDescent="0.25">
      <c r="B561" s="94">
        <v>510</v>
      </c>
      <c r="C561" s="95">
        <v>877.54</v>
      </c>
      <c r="D561" s="94">
        <v>0.51513997505057996</v>
      </c>
      <c r="E561" s="95">
        <v>2190.9499999999998</v>
      </c>
      <c r="F561" s="94">
        <v>0.58556423585101058</v>
      </c>
      <c r="G561" s="95">
        <f t="shared" si="47"/>
        <v>1313.4099999999999</v>
      </c>
      <c r="H561" s="110">
        <f t="shared" si="48"/>
        <v>7.0424260800430627E-2</v>
      </c>
      <c r="P561" s="107">
        <f t="shared" si="45"/>
        <v>50636.457505057995</v>
      </c>
      <c r="Q561" s="108">
        <f t="shared" si="46"/>
        <v>56365.473585101063</v>
      </c>
      <c r="S561" s="109">
        <f t="shared" si="49"/>
        <v>0</v>
      </c>
      <c r="T561" s="109">
        <f t="shared" si="50"/>
        <v>1</v>
      </c>
    </row>
    <row r="562" spans="2:20" ht="15" customHeight="1" x14ac:dyDescent="0.25">
      <c r="B562" s="94">
        <v>511</v>
      </c>
      <c r="C562" s="95">
        <v>856.09</v>
      </c>
      <c r="D562" s="94">
        <v>0.48470595459009952</v>
      </c>
      <c r="E562" s="95">
        <v>2098.66</v>
      </c>
      <c r="F562" s="94">
        <v>0.53778775415359725</v>
      </c>
      <c r="G562" s="95">
        <f t="shared" si="47"/>
        <v>1242.5699999999997</v>
      </c>
      <c r="H562" s="110">
        <f t="shared" si="48"/>
        <v>5.3081799563497734E-2</v>
      </c>
      <c r="P562" s="107">
        <f t="shared" si="45"/>
        <v>47614.505459009953</v>
      </c>
      <c r="Q562" s="108">
        <f t="shared" si="46"/>
        <v>51680.115415359731</v>
      </c>
      <c r="S562" s="109">
        <f t="shared" si="49"/>
        <v>0</v>
      </c>
      <c r="T562" s="109">
        <f t="shared" si="50"/>
        <v>1</v>
      </c>
    </row>
    <row r="563" spans="2:20" ht="15" customHeight="1" x14ac:dyDescent="0.25">
      <c r="B563" s="94">
        <v>512</v>
      </c>
      <c r="C563" s="95">
        <v>872.98</v>
      </c>
      <c r="D563" s="94">
        <v>0.52343902089487993</v>
      </c>
      <c r="E563" s="95">
        <v>2206.3000000000002</v>
      </c>
      <c r="F563" s="94">
        <v>0.59464590302871889</v>
      </c>
      <c r="G563" s="95">
        <f t="shared" si="47"/>
        <v>1333.3200000000002</v>
      </c>
      <c r="H563" s="110">
        <f t="shared" si="48"/>
        <v>7.1206882133838967E-2</v>
      </c>
      <c r="P563" s="107">
        <f t="shared" si="45"/>
        <v>51470.922089487991</v>
      </c>
      <c r="Q563" s="108">
        <f t="shared" si="46"/>
        <v>57258.290302871887</v>
      </c>
      <c r="S563" s="109">
        <f t="shared" si="49"/>
        <v>0</v>
      </c>
      <c r="T563" s="109">
        <f t="shared" si="50"/>
        <v>1</v>
      </c>
    </row>
    <row r="564" spans="2:20" ht="15" customHeight="1" x14ac:dyDescent="0.25">
      <c r="B564" s="94">
        <v>513</v>
      </c>
      <c r="C564" s="95">
        <v>862.81</v>
      </c>
      <c r="D564" s="94">
        <v>0.49769349132312007</v>
      </c>
      <c r="E564" s="95">
        <v>2108.6799999999998</v>
      </c>
      <c r="F564" s="94">
        <v>0.57681673330149974</v>
      </c>
      <c r="G564" s="95">
        <f t="shared" si="47"/>
        <v>1245.8699999999999</v>
      </c>
      <c r="H564" s="110">
        <f t="shared" si="48"/>
        <v>7.9123241978379666E-2</v>
      </c>
      <c r="P564" s="107">
        <f t="shared" ref="P564:P627" si="51">IF(C564="","",D564*PSA_WTP-C564)</f>
        <v>48906.539132312013</v>
      </c>
      <c r="Q564" s="108">
        <f t="shared" ref="Q564:Q627" si="52">IF(C564="","",F564*PSA_WTP-E564)</f>
        <v>55572.993330149977</v>
      </c>
      <c r="S564" s="109">
        <f t="shared" si="49"/>
        <v>0</v>
      </c>
      <c r="T564" s="109">
        <f t="shared" si="50"/>
        <v>1</v>
      </c>
    </row>
    <row r="565" spans="2:20" ht="15" customHeight="1" x14ac:dyDescent="0.25">
      <c r="B565" s="94">
        <v>514</v>
      </c>
      <c r="C565" s="95">
        <v>798.01</v>
      </c>
      <c r="D565" s="94">
        <v>0.50179629298475936</v>
      </c>
      <c r="E565" s="95">
        <v>2014.77</v>
      </c>
      <c r="F565" s="94">
        <v>0.56082735389457927</v>
      </c>
      <c r="G565" s="95">
        <f t="shared" ref="G565:G628" si="53">E565-C565</f>
        <v>1216.76</v>
      </c>
      <c r="H565" s="110">
        <f t="shared" ref="H565:H628" si="54">F565-D565</f>
        <v>5.903106090981991E-2</v>
      </c>
      <c r="P565" s="107">
        <f t="shared" si="51"/>
        <v>49381.619298475933</v>
      </c>
      <c r="Q565" s="108">
        <f t="shared" si="52"/>
        <v>54067.965389457931</v>
      </c>
      <c r="S565" s="109">
        <f t="shared" ref="S565:S628" si="55">IF(Q565="","",IF(Q565=MAX(P565,Q565),0,1))</f>
        <v>0</v>
      </c>
      <c r="T565" s="109">
        <f t="shared" ref="T565:T628" si="56">IF(Q565="","",IF(Q565=MAX(P565,Q565),1,0))</f>
        <v>1</v>
      </c>
    </row>
    <row r="566" spans="2:20" ht="15" customHeight="1" x14ac:dyDescent="0.25">
      <c r="B566" s="94">
        <v>515</v>
      </c>
      <c r="C566" s="95">
        <v>822.93</v>
      </c>
      <c r="D566" s="94">
        <v>0.46983375175982478</v>
      </c>
      <c r="E566" s="95">
        <v>2150.39</v>
      </c>
      <c r="F566" s="94">
        <v>0.53100644952399834</v>
      </c>
      <c r="G566" s="95">
        <f t="shared" si="53"/>
        <v>1327.46</v>
      </c>
      <c r="H566" s="110">
        <f t="shared" si="54"/>
        <v>6.1172697764173556E-2</v>
      </c>
      <c r="P566" s="107">
        <f t="shared" si="51"/>
        <v>46160.445175982481</v>
      </c>
      <c r="Q566" s="108">
        <f t="shared" si="52"/>
        <v>50950.254952399831</v>
      </c>
      <c r="S566" s="109">
        <f t="shared" si="55"/>
        <v>0</v>
      </c>
      <c r="T566" s="109">
        <f t="shared" si="56"/>
        <v>1</v>
      </c>
    </row>
    <row r="567" spans="2:20" ht="15" customHeight="1" x14ac:dyDescent="0.25">
      <c r="B567" s="94">
        <v>516</v>
      </c>
      <c r="C567" s="95">
        <v>849.41</v>
      </c>
      <c r="D567" s="94">
        <v>0.52249832656673667</v>
      </c>
      <c r="E567" s="95">
        <v>2083.29</v>
      </c>
      <c r="F567" s="94">
        <v>0.59066646130751166</v>
      </c>
      <c r="G567" s="95">
        <f t="shared" si="53"/>
        <v>1233.8800000000001</v>
      </c>
      <c r="H567" s="110">
        <f t="shared" si="54"/>
        <v>6.8168134740774988E-2</v>
      </c>
      <c r="P567" s="107">
        <f t="shared" si="51"/>
        <v>51400.422656673662</v>
      </c>
      <c r="Q567" s="108">
        <f t="shared" si="52"/>
        <v>56983.356130751163</v>
      </c>
      <c r="S567" s="109">
        <f t="shared" si="55"/>
        <v>0</v>
      </c>
      <c r="T567" s="109">
        <f t="shared" si="56"/>
        <v>1</v>
      </c>
    </row>
    <row r="568" spans="2:20" ht="15" customHeight="1" x14ac:dyDescent="0.25">
      <c r="B568" s="94">
        <v>517</v>
      </c>
      <c r="C568" s="95">
        <v>826.21</v>
      </c>
      <c r="D568" s="94">
        <v>0.54719789388906581</v>
      </c>
      <c r="E568" s="95">
        <v>2086.3000000000002</v>
      </c>
      <c r="F568" s="94">
        <v>0.60108560639041009</v>
      </c>
      <c r="G568" s="95">
        <f t="shared" si="53"/>
        <v>1260.0900000000001</v>
      </c>
      <c r="H568" s="110">
        <f t="shared" si="54"/>
        <v>5.3887712501344276E-2</v>
      </c>
      <c r="P568" s="107">
        <f t="shared" si="51"/>
        <v>53893.579388906583</v>
      </c>
      <c r="Q568" s="108">
        <f t="shared" si="52"/>
        <v>58022.260639041007</v>
      </c>
      <c r="S568" s="109">
        <f t="shared" si="55"/>
        <v>0</v>
      </c>
      <c r="T568" s="109">
        <f t="shared" si="56"/>
        <v>1</v>
      </c>
    </row>
    <row r="569" spans="2:20" ht="15" customHeight="1" x14ac:dyDescent="0.25">
      <c r="B569" s="94">
        <v>518</v>
      </c>
      <c r="C569" s="95">
        <v>833.77</v>
      </c>
      <c r="D569" s="94">
        <v>0.48209558646271805</v>
      </c>
      <c r="E569" s="95">
        <v>2191.35</v>
      </c>
      <c r="F569" s="94">
        <v>0.55960371187854174</v>
      </c>
      <c r="G569" s="95">
        <f t="shared" si="53"/>
        <v>1357.58</v>
      </c>
      <c r="H569" s="110">
        <f t="shared" si="54"/>
        <v>7.7508125415823692E-2</v>
      </c>
      <c r="P569" s="107">
        <f t="shared" si="51"/>
        <v>47375.788646271809</v>
      </c>
      <c r="Q569" s="108">
        <f t="shared" si="52"/>
        <v>53769.021187854174</v>
      </c>
      <c r="S569" s="109">
        <f t="shared" si="55"/>
        <v>0</v>
      </c>
      <c r="T569" s="109">
        <f t="shared" si="56"/>
        <v>1</v>
      </c>
    </row>
    <row r="570" spans="2:20" ht="15" customHeight="1" x14ac:dyDescent="0.25">
      <c r="B570" s="94">
        <v>519</v>
      </c>
      <c r="C570" s="95">
        <v>844.04</v>
      </c>
      <c r="D570" s="94">
        <v>0.50000040513881039</v>
      </c>
      <c r="E570" s="95">
        <v>2184.66</v>
      </c>
      <c r="F570" s="94">
        <v>0.59579834470616766</v>
      </c>
      <c r="G570" s="95">
        <f t="shared" si="53"/>
        <v>1340.62</v>
      </c>
      <c r="H570" s="110">
        <f t="shared" si="54"/>
        <v>9.5797939567357271E-2</v>
      </c>
      <c r="P570" s="107">
        <f t="shared" si="51"/>
        <v>49156.000513881037</v>
      </c>
      <c r="Q570" s="108">
        <f t="shared" si="52"/>
        <v>57395.174470616766</v>
      </c>
      <c r="S570" s="109">
        <f t="shared" si="55"/>
        <v>0</v>
      </c>
      <c r="T570" s="109">
        <f t="shared" si="56"/>
        <v>1</v>
      </c>
    </row>
    <row r="571" spans="2:20" ht="15" customHeight="1" x14ac:dyDescent="0.25">
      <c r="B571" s="94">
        <v>520</v>
      </c>
      <c r="C571" s="95">
        <v>883.2</v>
      </c>
      <c r="D571" s="94">
        <v>0.48342325842543632</v>
      </c>
      <c r="E571" s="95">
        <v>2168.61</v>
      </c>
      <c r="F571" s="94">
        <v>0.55543037454574451</v>
      </c>
      <c r="G571" s="95">
        <f t="shared" si="53"/>
        <v>1285.4100000000001</v>
      </c>
      <c r="H571" s="110">
        <f t="shared" si="54"/>
        <v>7.200711612030819E-2</v>
      </c>
      <c r="P571" s="107">
        <f t="shared" si="51"/>
        <v>47459.125842543632</v>
      </c>
      <c r="Q571" s="108">
        <f t="shared" si="52"/>
        <v>53374.427454574448</v>
      </c>
      <c r="S571" s="109">
        <f t="shared" si="55"/>
        <v>0</v>
      </c>
      <c r="T571" s="109">
        <f t="shared" si="56"/>
        <v>1</v>
      </c>
    </row>
    <row r="572" spans="2:20" ht="15" customHeight="1" x14ac:dyDescent="0.25">
      <c r="B572" s="94">
        <v>521</v>
      </c>
      <c r="C572" s="95">
        <v>784.37</v>
      </c>
      <c r="D572" s="94">
        <v>0.53163367361803293</v>
      </c>
      <c r="E572" s="95">
        <v>2017.04</v>
      </c>
      <c r="F572" s="94">
        <v>0.58441775817486941</v>
      </c>
      <c r="G572" s="95">
        <f t="shared" si="53"/>
        <v>1232.67</v>
      </c>
      <c r="H572" s="110">
        <f t="shared" si="54"/>
        <v>5.2784084556836475E-2</v>
      </c>
      <c r="P572" s="107">
        <f t="shared" si="51"/>
        <v>52378.997361803289</v>
      </c>
      <c r="Q572" s="108">
        <f t="shared" si="52"/>
        <v>56424.735817486937</v>
      </c>
      <c r="S572" s="109">
        <f t="shared" si="55"/>
        <v>0</v>
      </c>
      <c r="T572" s="109">
        <f t="shared" si="56"/>
        <v>1</v>
      </c>
    </row>
    <row r="573" spans="2:20" ht="15" customHeight="1" x14ac:dyDescent="0.25">
      <c r="B573" s="94">
        <v>522</v>
      </c>
      <c r="C573" s="95">
        <v>847.08</v>
      </c>
      <c r="D573" s="94">
        <v>0.47435332798780055</v>
      </c>
      <c r="E573" s="95">
        <v>2098.84</v>
      </c>
      <c r="F573" s="94">
        <v>0.55101961919267906</v>
      </c>
      <c r="G573" s="95">
        <f t="shared" si="53"/>
        <v>1251.7600000000002</v>
      </c>
      <c r="H573" s="110">
        <f t="shared" si="54"/>
        <v>7.6666291204878501E-2</v>
      </c>
      <c r="P573" s="107">
        <f t="shared" si="51"/>
        <v>46588.252798780057</v>
      </c>
      <c r="Q573" s="108">
        <f t="shared" si="52"/>
        <v>53003.121919267898</v>
      </c>
      <c r="S573" s="109">
        <f t="shared" si="55"/>
        <v>0</v>
      </c>
      <c r="T573" s="109">
        <f t="shared" si="56"/>
        <v>1</v>
      </c>
    </row>
    <row r="574" spans="2:20" ht="15" customHeight="1" x14ac:dyDescent="0.25">
      <c r="B574" s="94">
        <v>523</v>
      </c>
      <c r="C574" s="95">
        <v>872.02</v>
      </c>
      <c r="D574" s="94">
        <v>0.53288004649711096</v>
      </c>
      <c r="E574" s="95">
        <v>2235.5100000000002</v>
      </c>
      <c r="F574" s="94">
        <v>0.60991932375619073</v>
      </c>
      <c r="G574" s="95">
        <f t="shared" si="53"/>
        <v>1363.4900000000002</v>
      </c>
      <c r="H574" s="110">
        <f t="shared" si="54"/>
        <v>7.7039277259079775E-2</v>
      </c>
      <c r="P574" s="107">
        <f t="shared" si="51"/>
        <v>52415.984649711099</v>
      </c>
      <c r="Q574" s="108">
        <f t="shared" si="52"/>
        <v>58756.422375619069</v>
      </c>
      <c r="S574" s="109">
        <f t="shared" si="55"/>
        <v>0</v>
      </c>
      <c r="T574" s="109">
        <f t="shared" si="56"/>
        <v>1</v>
      </c>
    </row>
    <row r="575" spans="2:20" ht="15" customHeight="1" x14ac:dyDescent="0.25">
      <c r="B575" s="94">
        <v>524</v>
      </c>
      <c r="C575" s="95">
        <v>862.77</v>
      </c>
      <c r="D575" s="94">
        <v>0.46910578636672878</v>
      </c>
      <c r="E575" s="95">
        <v>2111.7600000000002</v>
      </c>
      <c r="F575" s="94">
        <v>0.53726594169557462</v>
      </c>
      <c r="G575" s="95">
        <f t="shared" si="53"/>
        <v>1248.9900000000002</v>
      </c>
      <c r="H575" s="110">
        <f t="shared" si="54"/>
        <v>6.8160155328845839E-2</v>
      </c>
      <c r="P575" s="107">
        <f t="shared" si="51"/>
        <v>46047.808636672882</v>
      </c>
      <c r="Q575" s="108">
        <f t="shared" si="52"/>
        <v>51614.834169557464</v>
      </c>
      <c r="S575" s="109">
        <f t="shared" si="55"/>
        <v>0</v>
      </c>
      <c r="T575" s="109">
        <f t="shared" si="56"/>
        <v>1</v>
      </c>
    </row>
    <row r="576" spans="2:20" ht="15" customHeight="1" x14ac:dyDescent="0.25">
      <c r="B576" s="94">
        <v>525</v>
      </c>
      <c r="C576" s="95">
        <v>778.38</v>
      </c>
      <c r="D576" s="94">
        <v>0.51396922877230777</v>
      </c>
      <c r="E576" s="95">
        <v>2043.79</v>
      </c>
      <c r="F576" s="94">
        <v>0.57611027144398397</v>
      </c>
      <c r="G576" s="95">
        <f t="shared" si="53"/>
        <v>1265.4099999999999</v>
      </c>
      <c r="H576" s="110">
        <f t="shared" si="54"/>
        <v>6.2141042671676194E-2</v>
      </c>
      <c r="P576" s="107">
        <f t="shared" si="51"/>
        <v>50618.542877230779</v>
      </c>
      <c r="Q576" s="108">
        <f t="shared" si="52"/>
        <v>55567.237144398394</v>
      </c>
      <c r="S576" s="109">
        <f t="shared" si="55"/>
        <v>0</v>
      </c>
      <c r="T576" s="109">
        <f t="shared" si="56"/>
        <v>1</v>
      </c>
    </row>
    <row r="577" spans="2:20" ht="15" customHeight="1" x14ac:dyDescent="0.25">
      <c r="B577" s="94">
        <v>526</v>
      </c>
      <c r="C577" s="95">
        <v>896.57</v>
      </c>
      <c r="D577" s="94">
        <v>0.50067244472588912</v>
      </c>
      <c r="E577" s="95">
        <v>2078.4</v>
      </c>
      <c r="F577" s="94">
        <v>0.5577654209797045</v>
      </c>
      <c r="G577" s="95">
        <f t="shared" si="53"/>
        <v>1181.83</v>
      </c>
      <c r="H577" s="110">
        <f t="shared" si="54"/>
        <v>5.7092976253815375E-2</v>
      </c>
      <c r="P577" s="107">
        <f t="shared" si="51"/>
        <v>49170.674472588915</v>
      </c>
      <c r="Q577" s="108">
        <f t="shared" si="52"/>
        <v>53698.142097970449</v>
      </c>
      <c r="S577" s="109">
        <f t="shared" si="55"/>
        <v>0</v>
      </c>
      <c r="T577" s="109">
        <f t="shared" si="56"/>
        <v>1</v>
      </c>
    </row>
    <row r="578" spans="2:20" ht="15" customHeight="1" x14ac:dyDescent="0.25">
      <c r="B578" s="94">
        <v>527</v>
      </c>
      <c r="C578" s="95">
        <v>936.11</v>
      </c>
      <c r="D578" s="94">
        <v>0.48302871700712052</v>
      </c>
      <c r="E578" s="95">
        <v>2192.84</v>
      </c>
      <c r="F578" s="94">
        <v>0.5653553276406148</v>
      </c>
      <c r="G578" s="95">
        <f t="shared" si="53"/>
        <v>1256.73</v>
      </c>
      <c r="H578" s="110">
        <f t="shared" si="54"/>
        <v>8.2326610633494279E-2</v>
      </c>
      <c r="P578" s="107">
        <f t="shared" si="51"/>
        <v>47366.76170071205</v>
      </c>
      <c r="Q578" s="108">
        <f t="shared" si="52"/>
        <v>54342.692764061474</v>
      </c>
      <c r="S578" s="109">
        <f t="shared" si="55"/>
        <v>0</v>
      </c>
      <c r="T578" s="109">
        <f t="shared" si="56"/>
        <v>1</v>
      </c>
    </row>
    <row r="579" spans="2:20" ht="15" customHeight="1" x14ac:dyDescent="0.25">
      <c r="B579" s="94">
        <v>528</v>
      </c>
      <c r="C579" s="95">
        <v>854.54</v>
      </c>
      <c r="D579" s="94">
        <v>0.47375494246635175</v>
      </c>
      <c r="E579" s="95">
        <v>2126.81</v>
      </c>
      <c r="F579" s="94">
        <v>0.54941242999195783</v>
      </c>
      <c r="G579" s="95">
        <f t="shared" si="53"/>
        <v>1272.27</v>
      </c>
      <c r="H579" s="110">
        <f t="shared" si="54"/>
        <v>7.5657487525606082E-2</v>
      </c>
      <c r="P579" s="107">
        <f t="shared" si="51"/>
        <v>46520.95424663517</v>
      </c>
      <c r="Q579" s="108">
        <f t="shared" si="52"/>
        <v>52814.432999195786</v>
      </c>
      <c r="S579" s="109">
        <f t="shared" si="55"/>
        <v>0</v>
      </c>
      <c r="T579" s="109">
        <f t="shared" si="56"/>
        <v>1</v>
      </c>
    </row>
    <row r="580" spans="2:20" ht="15" customHeight="1" x14ac:dyDescent="0.25">
      <c r="B580" s="94">
        <v>529</v>
      </c>
      <c r="C580" s="95">
        <v>839.28</v>
      </c>
      <c r="D580" s="94">
        <v>0.51708835865363256</v>
      </c>
      <c r="E580" s="95">
        <v>2226.85</v>
      </c>
      <c r="F580" s="94">
        <v>0.5916524895220594</v>
      </c>
      <c r="G580" s="95">
        <f t="shared" si="53"/>
        <v>1387.57</v>
      </c>
      <c r="H580" s="110">
        <f t="shared" si="54"/>
        <v>7.4564130868426837E-2</v>
      </c>
      <c r="P580" s="107">
        <f t="shared" si="51"/>
        <v>50869.555865363254</v>
      </c>
      <c r="Q580" s="108">
        <f t="shared" si="52"/>
        <v>56938.398952205942</v>
      </c>
      <c r="S580" s="109">
        <f t="shared" si="55"/>
        <v>0</v>
      </c>
      <c r="T580" s="109">
        <f t="shared" si="56"/>
        <v>1</v>
      </c>
    </row>
    <row r="581" spans="2:20" ht="15" customHeight="1" x14ac:dyDescent="0.25">
      <c r="B581" s="94">
        <v>530</v>
      </c>
      <c r="C581" s="95">
        <v>818.38</v>
      </c>
      <c r="D581" s="94">
        <v>0.49961469520701718</v>
      </c>
      <c r="E581" s="95">
        <v>2049.71</v>
      </c>
      <c r="F581" s="94">
        <v>0.54785028112594103</v>
      </c>
      <c r="G581" s="95">
        <f t="shared" si="53"/>
        <v>1231.33</v>
      </c>
      <c r="H581" s="110">
        <f t="shared" si="54"/>
        <v>4.8235585918923851E-2</v>
      </c>
      <c r="P581" s="107">
        <f t="shared" si="51"/>
        <v>49143.089520701724</v>
      </c>
      <c r="Q581" s="108">
        <f t="shared" si="52"/>
        <v>52735.318112594105</v>
      </c>
      <c r="S581" s="109">
        <f t="shared" si="55"/>
        <v>0</v>
      </c>
      <c r="T581" s="109">
        <f t="shared" si="56"/>
        <v>1</v>
      </c>
    </row>
    <row r="582" spans="2:20" ht="15" customHeight="1" x14ac:dyDescent="0.25">
      <c r="B582" s="94">
        <v>531</v>
      </c>
      <c r="C582" s="95">
        <v>867.92</v>
      </c>
      <c r="D582" s="94">
        <v>0.51562802999638979</v>
      </c>
      <c r="E582" s="95">
        <v>2141.4299999999998</v>
      </c>
      <c r="F582" s="94">
        <v>0.57222796623248773</v>
      </c>
      <c r="G582" s="95">
        <f t="shared" si="53"/>
        <v>1273.5099999999998</v>
      </c>
      <c r="H582" s="110">
        <f t="shared" si="54"/>
        <v>5.6599936236097936E-2</v>
      </c>
      <c r="P582" s="107">
        <f t="shared" si="51"/>
        <v>50694.882999638983</v>
      </c>
      <c r="Q582" s="108">
        <f t="shared" si="52"/>
        <v>55081.366623248774</v>
      </c>
      <c r="S582" s="109">
        <f t="shared" si="55"/>
        <v>0</v>
      </c>
      <c r="T582" s="109">
        <f t="shared" si="56"/>
        <v>1</v>
      </c>
    </row>
    <row r="583" spans="2:20" ht="15" customHeight="1" x14ac:dyDescent="0.25">
      <c r="B583" s="94">
        <v>532</v>
      </c>
      <c r="C583" s="95">
        <v>873.25</v>
      </c>
      <c r="D583" s="94">
        <v>0.50739437343832894</v>
      </c>
      <c r="E583" s="95">
        <v>2160.0300000000002</v>
      </c>
      <c r="F583" s="94">
        <v>0.58013027893067626</v>
      </c>
      <c r="G583" s="95">
        <f t="shared" si="53"/>
        <v>1286.7800000000002</v>
      </c>
      <c r="H583" s="110">
        <f t="shared" si="54"/>
        <v>7.2735905492347319E-2</v>
      </c>
      <c r="P583" s="107">
        <f t="shared" si="51"/>
        <v>49866.187343832891</v>
      </c>
      <c r="Q583" s="108">
        <f t="shared" si="52"/>
        <v>55852.99789306763</v>
      </c>
      <c r="S583" s="109">
        <f t="shared" si="55"/>
        <v>0</v>
      </c>
      <c r="T583" s="109">
        <f t="shared" si="56"/>
        <v>1</v>
      </c>
    </row>
    <row r="584" spans="2:20" ht="15" customHeight="1" x14ac:dyDescent="0.25">
      <c r="B584" s="94">
        <v>533</v>
      </c>
      <c r="C584" s="95">
        <v>889.83</v>
      </c>
      <c r="D584" s="94">
        <v>0.50157013696464292</v>
      </c>
      <c r="E584" s="95">
        <v>2195.04</v>
      </c>
      <c r="F584" s="94">
        <v>0.57312120457727922</v>
      </c>
      <c r="G584" s="95">
        <f t="shared" si="53"/>
        <v>1305.21</v>
      </c>
      <c r="H584" s="110">
        <f t="shared" si="54"/>
        <v>7.1551067612636299E-2</v>
      </c>
      <c r="P584" s="107">
        <f t="shared" si="51"/>
        <v>49267.183696464293</v>
      </c>
      <c r="Q584" s="108">
        <f t="shared" si="52"/>
        <v>55117.08045772792</v>
      </c>
      <c r="S584" s="109">
        <f t="shared" si="55"/>
        <v>0</v>
      </c>
      <c r="T584" s="109">
        <f t="shared" si="56"/>
        <v>1</v>
      </c>
    </row>
    <row r="585" spans="2:20" ht="15" customHeight="1" x14ac:dyDescent="0.25">
      <c r="B585" s="94">
        <v>534</v>
      </c>
      <c r="C585" s="95">
        <v>949.81</v>
      </c>
      <c r="D585" s="94">
        <v>0.50236815543950719</v>
      </c>
      <c r="E585" s="95">
        <v>2247.4499999999998</v>
      </c>
      <c r="F585" s="94">
        <v>0.57752921544674374</v>
      </c>
      <c r="G585" s="95">
        <f t="shared" si="53"/>
        <v>1297.6399999999999</v>
      </c>
      <c r="H585" s="110">
        <f t="shared" si="54"/>
        <v>7.5161060007236546E-2</v>
      </c>
      <c r="P585" s="107">
        <f t="shared" si="51"/>
        <v>49287.00554395072</v>
      </c>
      <c r="Q585" s="108">
        <f t="shared" si="52"/>
        <v>55505.471544674379</v>
      </c>
      <c r="S585" s="109">
        <f t="shared" si="55"/>
        <v>0</v>
      </c>
      <c r="T585" s="109">
        <f t="shared" si="56"/>
        <v>1</v>
      </c>
    </row>
    <row r="586" spans="2:20" ht="15" customHeight="1" x14ac:dyDescent="0.25">
      <c r="B586" s="94">
        <v>535</v>
      </c>
      <c r="C586" s="95">
        <v>890.69</v>
      </c>
      <c r="D586" s="94">
        <v>0.4691298239997832</v>
      </c>
      <c r="E586" s="95">
        <v>2179.15</v>
      </c>
      <c r="F586" s="94">
        <v>0.56029507101469989</v>
      </c>
      <c r="G586" s="95">
        <f t="shared" si="53"/>
        <v>1288.46</v>
      </c>
      <c r="H586" s="110">
        <f t="shared" si="54"/>
        <v>9.1165247014916684E-2</v>
      </c>
      <c r="P586" s="107">
        <f t="shared" si="51"/>
        <v>46022.292399978316</v>
      </c>
      <c r="Q586" s="108">
        <f t="shared" si="52"/>
        <v>53850.357101469985</v>
      </c>
      <c r="S586" s="109">
        <f t="shared" si="55"/>
        <v>0</v>
      </c>
      <c r="T586" s="109">
        <f t="shared" si="56"/>
        <v>1</v>
      </c>
    </row>
    <row r="587" spans="2:20" ht="15" customHeight="1" x14ac:dyDescent="0.25">
      <c r="B587" s="94">
        <v>536</v>
      </c>
      <c r="C587" s="95">
        <v>824.2</v>
      </c>
      <c r="D587" s="94">
        <v>0.47676254093339482</v>
      </c>
      <c r="E587" s="95">
        <v>2201.85</v>
      </c>
      <c r="F587" s="94">
        <v>0.53699702964966389</v>
      </c>
      <c r="G587" s="95">
        <f t="shared" si="53"/>
        <v>1377.6499999999999</v>
      </c>
      <c r="H587" s="110">
        <f t="shared" si="54"/>
        <v>6.0234488716269075E-2</v>
      </c>
      <c r="P587" s="107">
        <f t="shared" si="51"/>
        <v>46852.054093339488</v>
      </c>
      <c r="Q587" s="108">
        <f t="shared" si="52"/>
        <v>51497.852964966391</v>
      </c>
      <c r="S587" s="109">
        <f t="shared" si="55"/>
        <v>0</v>
      </c>
      <c r="T587" s="109">
        <f t="shared" si="56"/>
        <v>1</v>
      </c>
    </row>
    <row r="588" spans="2:20" ht="15" customHeight="1" x14ac:dyDescent="0.25">
      <c r="B588" s="94">
        <v>537</v>
      </c>
      <c r="C588" s="95">
        <v>802.36</v>
      </c>
      <c r="D588" s="94">
        <v>0.52469073708756975</v>
      </c>
      <c r="E588" s="95">
        <v>2108.3200000000002</v>
      </c>
      <c r="F588" s="94">
        <v>0.59171033656788863</v>
      </c>
      <c r="G588" s="95">
        <f t="shared" si="53"/>
        <v>1305.96</v>
      </c>
      <c r="H588" s="110">
        <f t="shared" si="54"/>
        <v>6.7019599480318881E-2</v>
      </c>
      <c r="P588" s="107">
        <f t="shared" si="51"/>
        <v>51666.713708756972</v>
      </c>
      <c r="Q588" s="108">
        <f t="shared" si="52"/>
        <v>57062.713656788867</v>
      </c>
      <c r="S588" s="109">
        <f t="shared" si="55"/>
        <v>0</v>
      </c>
      <c r="T588" s="109">
        <f t="shared" si="56"/>
        <v>1</v>
      </c>
    </row>
    <row r="589" spans="2:20" ht="15" customHeight="1" x14ac:dyDescent="0.25">
      <c r="B589" s="94">
        <v>538</v>
      </c>
      <c r="C589" s="95">
        <v>875.07</v>
      </c>
      <c r="D589" s="94">
        <v>0.49724945674834209</v>
      </c>
      <c r="E589" s="95">
        <v>2084.48</v>
      </c>
      <c r="F589" s="94">
        <v>0.57693034937527887</v>
      </c>
      <c r="G589" s="95">
        <f t="shared" si="53"/>
        <v>1209.4099999999999</v>
      </c>
      <c r="H589" s="110">
        <f t="shared" si="54"/>
        <v>7.9680892626936783E-2</v>
      </c>
      <c r="P589" s="107">
        <f t="shared" si="51"/>
        <v>48849.875674834206</v>
      </c>
      <c r="Q589" s="108">
        <f t="shared" si="52"/>
        <v>55608.554937527886</v>
      </c>
      <c r="S589" s="109">
        <f t="shared" si="55"/>
        <v>0</v>
      </c>
      <c r="T589" s="109">
        <f t="shared" si="56"/>
        <v>1</v>
      </c>
    </row>
    <row r="590" spans="2:20" ht="15" customHeight="1" x14ac:dyDescent="0.25">
      <c r="B590" s="94">
        <v>539</v>
      </c>
      <c r="C590" s="95">
        <v>850.4</v>
      </c>
      <c r="D590" s="94">
        <v>0.49623242737889645</v>
      </c>
      <c r="E590" s="95">
        <v>2094.2399999999998</v>
      </c>
      <c r="F590" s="94">
        <v>0.55233459544365371</v>
      </c>
      <c r="G590" s="95">
        <f t="shared" si="53"/>
        <v>1243.8399999999997</v>
      </c>
      <c r="H590" s="110">
        <f t="shared" si="54"/>
        <v>5.6102168064757263E-2</v>
      </c>
      <c r="P590" s="107">
        <f t="shared" si="51"/>
        <v>48772.842737889645</v>
      </c>
      <c r="Q590" s="108">
        <f t="shared" si="52"/>
        <v>53139.219544365376</v>
      </c>
      <c r="S590" s="109">
        <f t="shared" si="55"/>
        <v>0</v>
      </c>
      <c r="T590" s="109">
        <f t="shared" si="56"/>
        <v>1</v>
      </c>
    </row>
    <row r="591" spans="2:20" ht="15" customHeight="1" x14ac:dyDescent="0.25">
      <c r="B591" s="94">
        <v>540</v>
      </c>
      <c r="C591" s="95">
        <v>822.23</v>
      </c>
      <c r="D591" s="94">
        <v>0.50066437796063279</v>
      </c>
      <c r="E591" s="95">
        <v>2127.36</v>
      </c>
      <c r="F591" s="94">
        <v>0.58951378989563985</v>
      </c>
      <c r="G591" s="95">
        <f t="shared" si="53"/>
        <v>1305.1300000000001</v>
      </c>
      <c r="H591" s="110">
        <f t="shared" si="54"/>
        <v>8.8849411935007061E-2</v>
      </c>
      <c r="P591" s="107">
        <f t="shared" si="51"/>
        <v>49244.207796063274</v>
      </c>
      <c r="Q591" s="108">
        <f t="shared" si="52"/>
        <v>56824.018989563985</v>
      </c>
      <c r="S591" s="109">
        <f t="shared" si="55"/>
        <v>0</v>
      </c>
      <c r="T591" s="109">
        <f t="shared" si="56"/>
        <v>1</v>
      </c>
    </row>
    <row r="592" spans="2:20" ht="15" customHeight="1" x14ac:dyDescent="0.25">
      <c r="B592" s="94">
        <v>541</v>
      </c>
      <c r="C592" s="95">
        <v>887.49</v>
      </c>
      <c r="D592" s="94">
        <v>0.50067560631649632</v>
      </c>
      <c r="E592" s="95">
        <v>2103.7800000000002</v>
      </c>
      <c r="F592" s="94">
        <v>0.56423486085425645</v>
      </c>
      <c r="G592" s="95">
        <f t="shared" si="53"/>
        <v>1216.2900000000002</v>
      </c>
      <c r="H592" s="110">
        <f t="shared" si="54"/>
        <v>6.3559254537760124E-2</v>
      </c>
      <c r="P592" s="107">
        <f t="shared" si="51"/>
        <v>49180.070631649636</v>
      </c>
      <c r="Q592" s="108">
        <f t="shared" si="52"/>
        <v>54319.706085425649</v>
      </c>
      <c r="S592" s="109">
        <f t="shared" si="55"/>
        <v>0</v>
      </c>
      <c r="T592" s="109">
        <f t="shared" si="56"/>
        <v>1</v>
      </c>
    </row>
    <row r="593" spans="2:20" ht="15" customHeight="1" x14ac:dyDescent="0.25">
      <c r="B593" s="94">
        <v>542</v>
      </c>
      <c r="C593" s="95">
        <v>751.93</v>
      </c>
      <c r="D593" s="94">
        <v>0.50220398188401494</v>
      </c>
      <c r="E593" s="95">
        <v>2080.36</v>
      </c>
      <c r="F593" s="94">
        <v>0.55346725918735451</v>
      </c>
      <c r="G593" s="95">
        <f t="shared" si="53"/>
        <v>1328.4300000000003</v>
      </c>
      <c r="H593" s="110">
        <f t="shared" si="54"/>
        <v>5.1263277303339572E-2</v>
      </c>
      <c r="P593" s="107">
        <f t="shared" si="51"/>
        <v>49468.468188401494</v>
      </c>
      <c r="Q593" s="108">
        <f t="shared" si="52"/>
        <v>53266.36591873545</v>
      </c>
      <c r="S593" s="109">
        <f t="shared" si="55"/>
        <v>0</v>
      </c>
      <c r="T593" s="109">
        <f t="shared" si="56"/>
        <v>1</v>
      </c>
    </row>
    <row r="594" spans="2:20" ht="15" customHeight="1" x14ac:dyDescent="0.25">
      <c r="B594" s="94">
        <v>543</v>
      </c>
      <c r="C594" s="95">
        <v>855.9</v>
      </c>
      <c r="D594" s="94">
        <v>0.50556964681074534</v>
      </c>
      <c r="E594" s="95">
        <v>2129.17</v>
      </c>
      <c r="F594" s="94">
        <v>0.58572576513158425</v>
      </c>
      <c r="G594" s="95">
        <f t="shared" si="53"/>
        <v>1273.27</v>
      </c>
      <c r="H594" s="110">
        <f t="shared" si="54"/>
        <v>8.0156118320838909E-2</v>
      </c>
      <c r="P594" s="107">
        <f t="shared" si="51"/>
        <v>49701.064681074531</v>
      </c>
      <c r="Q594" s="108">
        <f t="shared" si="52"/>
        <v>56443.406513158428</v>
      </c>
      <c r="S594" s="109">
        <f t="shared" si="55"/>
        <v>0</v>
      </c>
      <c r="T594" s="109">
        <f t="shared" si="56"/>
        <v>1</v>
      </c>
    </row>
    <row r="595" spans="2:20" ht="15" customHeight="1" x14ac:dyDescent="0.25">
      <c r="B595" s="94">
        <v>544</v>
      </c>
      <c r="C595" s="95">
        <v>838.23</v>
      </c>
      <c r="D595" s="94">
        <v>0.51891131961214843</v>
      </c>
      <c r="E595" s="95">
        <v>2158.11</v>
      </c>
      <c r="F595" s="94">
        <v>0.57271265695459239</v>
      </c>
      <c r="G595" s="95">
        <f t="shared" si="53"/>
        <v>1319.88</v>
      </c>
      <c r="H595" s="110">
        <f t="shared" si="54"/>
        <v>5.3801337342443967E-2</v>
      </c>
      <c r="P595" s="107">
        <f t="shared" si="51"/>
        <v>51052.90196121484</v>
      </c>
      <c r="Q595" s="108">
        <f t="shared" si="52"/>
        <v>55113.155695459238</v>
      </c>
      <c r="S595" s="109">
        <f t="shared" si="55"/>
        <v>0</v>
      </c>
      <c r="T595" s="109">
        <f t="shared" si="56"/>
        <v>1</v>
      </c>
    </row>
    <row r="596" spans="2:20" ht="15" customHeight="1" x14ac:dyDescent="0.25">
      <c r="B596" s="94">
        <v>545</v>
      </c>
      <c r="C596" s="95">
        <v>795.18</v>
      </c>
      <c r="D596" s="94">
        <v>0.53501050780139436</v>
      </c>
      <c r="E596" s="95">
        <v>2055.96</v>
      </c>
      <c r="F596" s="94">
        <v>0.57819602489380939</v>
      </c>
      <c r="G596" s="95">
        <f t="shared" si="53"/>
        <v>1260.7800000000002</v>
      </c>
      <c r="H596" s="110">
        <f t="shared" si="54"/>
        <v>4.3185517092415027E-2</v>
      </c>
      <c r="P596" s="107">
        <f t="shared" si="51"/>
        <v>52705.870780139434</v>
      </c>
      <c r="Q596" s="108">
        <f t="shared" si="52"/>
        <v>55763.642489380938</v>
      </c>
      <c r="S596" s="109">
        <f t="shared" si="55"/>
        <v>0</v>
      </c>
      <c r="T596" s="109">
        <f t="shared" si="56"/>
        <v>1</v>
      </c>
    </row>
    <row r="597" spans="2:20" ht="15" customHeight="1" x14ac:dyDescent="0.25">
      <c r="B597" s="94">
        <v>546</v>
      </c>
      <c r="C597" s="95">
        <v>853.7</v>
      </c>
      <c r="D597" s="94">
        <v>0.5142283714950685</v>
      </c>
      <c r="E597" s="95">
        <v>2063.14</v>
      </c>
      <c r="F597" s="94">
        <v>0.5714612939562238</v>
      </c>
      <c r="G597" s="95">
        <f t="shared" si="53"/>
        <v>1209.4399999999998</v>
      </c>
      <c r="H597" s="110">
        <f t="shared" si="54"/>
        <v>5.72329224611553E-2</v>
      </c>
      <c r="P597" s="107">
        <f t="shared" si="51"/>
        <v>50569.137149506852</v>
      </c>
      <c r="Q597" s="108">
        <f t="shared" si="52"/>
        <v>55082.989395622382</v>
      </c>
      <c r="S597" s="109">
        <f t="shared" si="55"/>
        <v>0</v>
      </c>
      <c r="T597" s="109">
        <f t="shared" si="56"/>
        <v>1</v>
      </c>
    </row>
    <row r="598" spans="2:20" ht="15" customHeight="1" x14ac:dyDescent="0.25">
      <c r="B598" s="94">
        <v>547</v>
      </c>
      <c r="C598" s="95">
        <v>792.3</v>
      </c>
      <c r="D598" s="94">
        <v>0.50988707052298265</v>
      </c>
      <c r="E598" s="95">
        <v>2069.8000000000002</v>
      </c>
      <c r="F598" s="94">
        <v>0.59037108865590104</v>
      </c>
      <c r="G598" s="95">
        <f t="shared" si="53"/>
        <v>1277.5000000000002</v>
      </c>
      <c r="H598" s="110">
        <f t="shared" si="54"/>
        <v>8.0484018132918389E-2</v>
      </c>
      <c r="P598" s="107">
        <f t="shared" si="51"/>
        <v>50196.407052298266</v>
      </c>
      <c r="Q598" s="108">
        <f t="shared" si="52"/>
        <v>56967.308865590101</v>
      </c>
      <c r="S598" s="109">
        <f t="shared" si="55"/>
        <v>0</v>
      </c>
      <c r="T598" s="109">
        <f t="shared" si="56"/>
        <v>1</v>
      </c>
    </row>
    <row r="599" spans="2:20" ht="15" customHeight="1" x14ac:dyDescent="0.25">
      <c r="B599" s="94">
        <v>548</v>
      </c>
      <c r="C599" s="95">
        <v>813.76</v>
      </c>
      <c r="D599" s="94">
        <v>0.53732905603454706</v>
      </c>
      <c r="E599" s="95">
        <v>2139.54</v>
      </c>
      <c r="F599" s="94">
        <v>0.60209700926452148</v>
      </c>
      <c r="G599" s="95">
        <f t="shared" si="53"/>
        <v>1325.78</v>
      </c>
      <c r="H599" s="110">
        <f t="shared" si="54"/>
        <v>6.4767953229974418E-2</v>
      </c>
      <c r="P599" s="107">
        <f t="shared" si="51"/>
        <v>52919.145603454701</v>
      </c>
      <c r="Q599" s="108">
        <f t="shared" si="52"/>
        <v>58070.160926452147</v>
      </c>
      <c r="S599" s="109">
        <f t="shared" si="55"/>
        <v>0</v>
      </c>
      <c r="T599" s="109">
        <f t="shared" si="56"/>
        <v>1</v>
      </c>
    </row>
    <row r="600" spans="2:20" ht="15" customHeight="1" x14ac:dyDescent="0.25">
      <c r="B600" s="94">
        <v>549</v>
      </c>
      <c r="C600" s="95">
        <v>773.39</v>
      </c>
      <c r="D600" s="94">
        <v>0.53105978264128628</v>
      </c>
      <c r="E600" s="95">
        <v>2107.16</v>
      </c>
      <c r="F600" s="94">
        <v>0.60525691944889382</v>
      </c>
      <c r="G600" s="95">
        <f t="shared" si="53"/>
        <v>1333.77</v>
      </c>
      <c r="H600" s="110">
        <f t="shared" si="54"/>
        <v>7.4197136807607533E-2</v>
      </c>
      <c r="P600" s="107">
        <f t="shared" si="51"/>
        <v>52332.58826412863</v>
      </c>
      <c r="Q600" s="108">
        <f t="shared" si="52"/>
        <v>58418.531944889386</v>
      </c>
      <c r="S600" s="109">
        <f t="shared" si="55"/>
        <v>0</v>
      </c>
      <c r="T600" s="109">
        <f t="shared" si="56"/>
        <v>1</v>
      </c>
    </row>
    <row r="601" spans="2:20" ht="15" customHeight="1" x14ac:dyDescent="0.25">
      <c r="B601" s="94">
        <v>550</v>
      </c>
      <c r="C601" s="95">
        <v>894.9</v>
      </c>
      <c r="D601" s="94">
        <v>0.50145517629565517</v>
      </c>
      <c r="E601" s="95">
        <v>2202.02</v>
      </c>
      <c r="F601" s="94">
        <v>0.59861660286577911</v>
      </c>
      <c r="G601" s="95">
        <f t="shared" si="53"/>
        <v>1307.1199999999999</v>
      </c>
      <c r="H601" s="110">
        <f t="shared" si="54"/>
        <v>9.7161426570123943E-2</v>
      </c>
      <c r="P601" s="107">
        <f t="shared" si="51"/>
        <v>49250.617629565517</v>
      </c>
      <c r="Q601" s="108">
        <f t="shared" si="52"/>
        <v>57659.640286577916</v>
      </c>
      <c r="S601" s="109">
        <f t="shared" si="55"/>
        <v>0</v>
      </c>
      <c r="T601" s="109">
        <f t="shared" si="56"/>
        <v>1</v>
      </c>
    </row>
    <row r="602" spans="2:20" ht="15" customHeight="1" x14ac:dyDescent="0.25">
      <c r="B602" s="94">
        <v>551</v>
      </c>
      <c r="C602" s="95">
        <v>811.19</v>
      </c>
      <c r="D602" s="94">
        <v>0.50631152997593953</v>
      </c>
      <c r="E602" s="95">
        <v>2040.39</v>
      </c>
      <c r="F602" s="94">
        <v>0.59502991694526008</v>
      </c>
      <c r="G602" s="95">
        <f t="shared" si="53"/>
        <v>1229.2</v>
      </c>
      <c r="H602" s="110">
        <f t="shared" si="54"/>
        <v>8.8718386969320551E-2</v>
      </c>
      <c r="P602" s="107">
        <f t="shared" si="51"/>
        <v>49819.962997593953</v>
      </c>
      <c r="Q602" s="108">
        <f t="shared" si="52"/>
        <v>57462.601694526013</v>
      </c>
      <c r="S602" s="109">
        <f t="shared" si="55"/>
        <v>0</v>
      </c>
      <c r="T602" s="109">
        <f t="shared" si="56"/>
        <v>1</v>
      </c>
    </row>
    <row r="603" spans="2:20" ht="15" customHeight="1" x14ac:dyDescent="0.25">
      <c r="B603" s="94">
        <v>552</v>
      </c>
      <c r="C603" s="95">
        <v>822.95</v>
      </c>
      <c r="D603" s="94">
        <v>0.51399015514768776</v>
      </c>
      <c r="E603" s="95">
        <v>2093.71</v>
      </c>
      <c r="F603" s="94">
        <v>0.56933302439957867</v>
      </c>
      <c r="G603" s="95">
        <f t="shared" si="53"/>
        <v>1270.76</v>
      </c>
      <c r="H603" s="110">
        <f t="shared" si="54"/>
        <v>5.5342869251890914E-2</v>
      </c>
      <c r="P603" s="107">
        <f t="shared" si="51"/>
        <v>50576.065514768779</v>
      </c>
      <c r="Q603" s="108">
        <f t="shared" si="52"/>
        <v>54839.592439957865</v>
      </c>
      <c r="S603" s="109">
        <f t="shared" si="55"/>
        <v>0</v>
      </c>
      <c r="T603" s="109">
        <f t="shared" si="56"/>
        <v>1</v>
      </c>
    </row>
    <row r="604" spans="2:20" ht="15" customHeight="1" x14ac:dyDescent="0.25">
      <c r="B604" s="94">
        <v>553</v>
      </c>
      <c r="C604" s="95">
        <v>821.82</v>
      </c>
      <c r="D604" s="94">
        <v>0.53971009188533148</v>
      </c>
      <c r="E604" s="95">
        <v>2050.33</v>
      </c>
      <c r="F604" s="94">
        <v>0.58249097049698739</v>
      </c>
      <c r="G604" s="95">
        <f t="shared" si="53"/>
        <v>1228.5099999999998</v>
      </c>
      <c r="H604" s="110">
        <f t="shared" si="54"/>
        <v>4.2780878611655915E-2</v>
      </c>
      <c r="P604" s="107">
        <f t="shared" si="51"/>
        <v>53149.18918853315</v>
      </c>
      <c r="Q604" s="108">
        <f t="shared" si="52"/>
        <v>56198.767049698734</v>
      </c>
      <c r="S604" s="109">
        <f t="shared" si="55"/>
        <v>0</v>
      </c>
      <c r="T604" s="109">
        <f t="shared" si="56"/>
        <v>1</v>
      </c>
    </row>
    <row r="605" spans="2:20" ht="15" customHeight="1" x14ac:dyDescent="0.25">
      <c r="B605" s="94">
        <v>554</v>
      </c>
      <c r="C605" s="95">
        <v>839.37</v>
      </c>
      <c r="D605" s="94">
        <v>0.54567701915842381</v>
      </c>
      <c r="E605" s="95">
        <v>2119.36</v>
      </c>
      <c r="F605" s="94">
        <v>0.60492528321148253</v>
      </c>
      <c r="G605" s="95">
        <f t="shared" si="53"/>
        <v>1279.9900000000002</v>
      </c>
      <c r="H605" s="110">
        <f t="shared" si="54"/>
        <v>5.9248264053058719E-2</v>
      </c>
      <c r="P605" s="107">
        <f t="shared" si="51"/>
        <v>53728.331915842376</v>
      </c>
      <c r="Q605" s="108">
        <f t="shared" si="52"/>
        <v>58373.168321148252</v>
      </c>
      <c r="S605" s="109">
        <f t="shared" si="55"/>
        <v>0</v>
      </c>
      <c r="T605" s="109">
        <f t="shared" si="56"/>
        <v>1</v>
      </c>
    </row>
    <row r="606" spans="2:20" ht="15" customHeight="1" x14ac:dyDescent="0.25">
      <c r="B606" s="94">
        <v>555</v>
      </c>
      <c r="C606" s="95">
        <v>852.87</v>
      </c>
      <c r="D606" s="94">
        <v>0.5114313798734168</v>
      </c>
      <c r="E606" s="95">
        <v>2152.9699999999998</v>
      </c>
      <c r="F606" s="94">
        <v>0.56361428689476356</v>
      </c>
      <c r="G606" s="95">
        <f t="shared" si="53"/>
        <v>1300.0999999999999</v>
      </c>
      <c r="H606" s="110">
        <f t="shared" si="54"/>
        <v>5.2182907021346758E-2</v>
      </c>
      <c r="P606" s="107">
        <f t="shared" si="51"/>
        <v>50290.267987341678</v>
      </c>
      <c r="Q606" s="108">
        <f t="shared" si="52"/>
        <v>54208.458689476356</v>
      </c>
      <c r="S606" s="109">
        <f t="shared" si="55"/>
        <v>0</v>
      </c>
      <c r="T606" s="109">
        <f t="shared" si="56"/>
        <v>1</v>
      </c>
    </row>
    <row r="607" spans="2:20" ht="15" customHeight="1" x14ac:dyDescent="0.25">
      <c r="B607" s="94">
        <v>556</v>
      </c>
      <c r="C607" s="95">
        <v>822.99</v>
      </c>
      <c r="D607" s="94">
        <v>0.50150173090128514</v>
      </c>
      <c r="E607" s="95">
        <v>2213.75</v>
      </c>
      <c r="F607" s="94">
        <v>0.54960983305238253</v>
      </c>
      <c r="G607" s="95">
        <f t="shared" si="53"/>
        <v>1390.76</v>
      </c>
      <c r="H607" s="110">
        <f t="shared" si="54"/>
        <v>4.8108102151097398E-2</v>
      </c>
      <c r="P607" s="107">
        <f t="shared" si="51"/>
        <v>49327.183090128514</v>
      </c>
      <c r="Q607" s="108">
        <f t="shared" si="52"/>
        <v>52747.233305238253</v>
      </c>
      <c r="S607" s="109">
        <f t="shared" si="55"/>
        <v>0</v>
      </c>
      <c r="T607" s="109">
        <f t="shared" si="56"/>
        <v>1</v>
      </c>
    </row>
    <row r="608" spans="2:20" ht="15" customHeight="1" x14ac:dyDescent="0.25">
      <c r="B608" s="94">
        <v>557</v>
      </c>
      <c r="C608" s="95">
        <v>835.57</v>
      </c>
      <c r="D608" s="94">
        <v>0.51419120064108526</v>
      </c>
      <c r="E608" s="95">
        <v>2164.11</v>
      </c>
      <c r="F608" s="94">
        <v>0.57721815187204217</v>
      </c>
      <c r="G608" s="95">
        <f t="shared" si="53"/>
        <v>1328.54</v>
      </c>
      <c r="H608" s="110">
        <f t="shared" si="54"/>
        <v>6.3026951230956918E-2</v>
      </c>
      <c r="P608" s="107">
        <f t="shared" si="51"/>
        <v>50583.550064108524</v>
      </c>
      <c r="Q608" s="108">
        <f t="shared" si="52"/>
        <v>55557.705187204214</v>
      </c>
      <c r="S608" s="109">
        <f t="shared" si="55"/>
        <v>0</v>
      </c>
      <c r="T608" s="109">
        <f t="shared" si="56"/>
        <v>1</v>
      </c>
    </row>
    <row r="609" spans="2:20" ht="15" customHeight="1" x14ac:dyDescent="0.25">
      <c r="B609" s="94">
        <v>558</v>
      </c>
      <c r="C609" s="95">
        <v>919.42</v>
      </c>
      <c r="D609" s="94">
        <v>0.53523268911132948</v>
      </c>
      <c r="E609" s="95">
        <v>2124.4</v>
      </c>
      <c r="F609" s="94">
        <v>0.60753219954795867</v>
      </c>
      <c r="G609" s="95">
        <f t="shared" si="53"/>
        <v>1204.98</v>
      </c>
      <c r="H609" s="110">
        <f t="shared" si="54"/>
        <v>7.2299510436629189E-2</v>
      </c>
      <c r="P609" s="107">
        <f t="shared" si="51"/>
        <v>52603.848911132947</v>
      </c>
      <c r="Q609" s="108">
        <f t="shared" si="52"/>
        <v>58628.819954795865</v>
      </c>
      <c r="S609" s="109">
        <f t="shared" si="55"/>
        <v>0</v>
      </c>
      <c r="T609" s="109">
        <f t="shared" si="56"/>
        <v>1</v>
      </c>
    </row>
    <row r="610" spans="2:20" ht="15" customHeight="1" x14ac:dyDescent="0.25">
      <c r="B610" s="94">
        <v>559</v>
      </c>
      <c r="C610" s="95">
        <v>768.1</v>
      </c>
      <c r="D610" s="94">
        <v>0.52195049598942078</v>
      </c>
      <c r="E610" s="95">
        <v>2217.3000000000002</v>
      </c>
      <c r="F610" s="94">
        <v>0.58403444207248223</v>
      </c>
      <c r="G610" s="95">
        <f t="shared" si="53"/>
        <v>1449.2000000000003</v>
      </c>
      <c r="H610" s="110">
        <f t="shared" si="54"/>
        <v>6.2083946083061448E-2</v>
      </c>
      <c r="P610" s="107">
        <f t="shared" si="51"/>
        <v>51426.949598942083</v>
      </c>
      <c r="Q610" s="108">
        <f t="shared" si="52"/>
        <v>56186.144207248217</v>
      </c>
      <c r="S610" s="109">
        <f t="shared" si="55"/>
        <v>0</v>
      </c>
      <c r="T610" s="109">
        <f t="shared" si="56"/>
        <v>1</v>
      </c>
    </row>
    <row r="611" spans="2:20" ht="15" customHeight="1" x14ac:dyDescent="0.25">
      <c r="B611" s="94">
        <v>560</v>
      </c>
      <c r="C611" s="95">
        <v>784.61</v>
      </c>
      <c r="D611" s="94">
        <v>0.51968571515830975</v>
      </c>
      <c r="E611" s="95">
        <v>2150.4499999999998</v>
      </c>
      <c r="F611" s="94">
        <v>0.57657489010719609</v>
      </c>
      <c r="G611" s="95">
        <f t="shared" si="53"/>
        <v>1365.8399999999997</v>
      </c>
      <c r="H611" s="110">
        <f t="shared" si="54"/>
        <v>5.6889174948886345E-2</v>
      </c>
      <c r="P611" s="107">
        <f t="shared" si="51"/>
        <v>51183.961515830975</v>
      </c>
      <c r="Q611" s="108">
        <f t="shared" si="52"/>
        <v>55507.039010719614</v>
      </c>
      <c r="S611" s="109">
        <f t="shared" si="55"/>
        <v>0</v>
      </c>
      <c r="T611" s="109">
        <f t="shared" si="56"/>
        <v>1</v>
      </c>
    </row>
    <row r="612" spans="2:20" ht="15" customHeight="1" x14ac:dyDescent="0.25">
      <c r="B612" s="94">
        <v>561</v>
      </c>
      <c r="C612" s="95">
        <v>885.11</v>
      </c>
      <c r="D612" s="94">
        <v>0.50264387426699575</v>
      </c>
      <c r="E612" s="95">
        <v>2125.4299999999998</v>
      </c>
      <c r="F612" s="94">
        <v>0.57593876622531004</v>
      </c>
      <c r="G612" s="95">
        <f t="shared" si="53"/>
        <v>1240.3199999999997</v>
      </c>
      <c r="H612" s="110">
        <f t="shared" si="54"/>
        <v>7.329489195831429E-2</v>
      </c>
      <c r="P612" s="107">
        <f t="shared" si="51"/>
        <v>49379.277426699577</v>
      </c>
      <c r="Q612" s="108">
        <f t="shared" si="52"/>
        <v>55468.446622531003</v>
      </c>
      <c r="S612" s="109">
        <f t="shared" si="55"/>
        <v>0</v>
      </c>
      <c r="T612" s="109">
        <f t="shared" si="56"/>
        <v>1</v>
      </c>
    </row>
    <row r="613" spans="2:20" ht="15" customHeight="1" x14ac:dyDescent="0.25">
      <c r="B613" s="94">
        <v>562</v>
      </c>
      <c r="C613" s="95">
        <v>840.42</v>
      </c>
      <c r="D613" s="94">
        <v>0.51848409247518168</v>
      </c>
      <c r="E613" s="95">
        <v>2256.96</v>
      </c>
      <c r="F613" s="94">
        <v>0.5910153059999903</v>
      </c>
      <c r="G613" s="95">
        <f t="shared" si="53"/>
        <v>1416.54</v>
      </c>
      <c r="H613" s="110">
        <f t="shared" si="54"/>
        <v>7.2531213524808624E-2</v>
      </c>
      <c r="P613" s="107">
        <f t="shared" si="51"/>
        <v>51007.98924751817</v>
      </c>
      <c r="Q613" s="108">
        <f t="shared" si="52"/>
        <v>56844.570599999031</v>
      </c>
      <c r="S613" s="109">
        <f t="shared" si="55"/>
        <v>0</v>
      </c>
      <c r="T613" s="109">
        <f t="shared" si="56"/>
        <v>1</v>
      </c>
    </row>
    <row r="614" spans="2:20" ht="15" customHeight="1" x14ac:dyDescent="0.25">
      <c r="B614" s="94">
        <v>563</v>
      </c>
      <c r="C614" s="95">
        <v>832.34</v>
      </c>
      <c r="D614" s="94">
        <v>0.51154259075466868</v>
      </c>
      <c r="E614" s="95">
        <v>2123.58</v>
      </c>
      <c r="F614" s="94">
        <v>0.58124533535815781</v>
      </c>
      <c r="G614" s="95">
        <f t="shared" si="53"/>
        <v>1291.2399999999998</v>
      </c>
      <c r="H614" s="110">
        <f t="shared" si="54"/>
        <v>6.9702744603489131E-2</v>
      </c>
      <c r="P614" s="107">
        <f t="shared" si="51"/>
        <v>50321.919075466874</v>
      </c>
      <c r="Q614" s="108">
        <f t="shared" si="52"/>
        <v>56000.953535815781</v>
      </c>
      <c r="S614" s="109">
        <f t="shared" si="55"/>
        <v>0</v>
      </c>
      <c r="T614" s="109">
        <f t="shared" si="56"/>
        <v>1</v>
      </c>
    </row>
    <row r="615" spans="2:20" ht="15" customHeight="1" x14ac:dyDescent="0.25">
      <c r="B615" s="94">
        <v>564</v>
      </c>
      <c r="C615" s="95">
        <v>813.02</v>
      </c>
      <c r="D615" s="94">
        <v>0.51134036967794605</v>
      </c>
      <c r="E615" s="95">
        <v>2131.42</v>
      </c>
      <c r="F615" s="94">
        <v>0.612628169332046</v>
      </c>
      <c r="G615" s="95">
        <f t="shared" si="53"/>
        <v>1318.4</v>
      </c>
      <c r="H615" s="110">
        <f t="shared" si="54"/>
        <v>0.10128779965409995</v>
      </c>
      <c r="P615" s="107">
        <f t="shared" si="51"/>
        <v>50321.016967794611</v>
      </c>
      <c r="Q615" s="108">
        <f t="shared" si="52"/>
        <v>59131.396933204604</v>
      </c>
      <c r="S615" s="109">
        <f t="shared" si="55"/>
        <v>0</v>
      </c>
      <c r="T615" s="109">
        <f t="shared" si="56"/>
        <v>1</v>
      </c>
    </row>
    <row r="616" spans="2:20" ht="15" customHeight="1" x14ac:dyDescent="0.25">
      <c r="B616" s="94">
        <v>565</v>
      </c>
      <c r="C616" s="95">
        <v>811.75</v>
      </c>
      <c r="D616" s="94">
        <v>0.48331589511180378</v>
      </c>
      <c r="E616" s="95">
        <v>2041.56</v>
      </c>
      <c r="F616" s="94">
        <v>0.54591012318784882</v>
      </c>
      <c r="G616" s="95">
        <f t="shared" si="53"/>
        <v>1229.81</v>
      </c>
      <c r="H616" s="110">
        <f t="shared" si="54"/>
        <v>6.2594228076045033E-2</v>
      </c>
      <c r="P616" s="107">
        <f t="shared" si="51"/>
        <v>47519.839511180377</v>
      </c>
      <c r="Q616" s="108">
        <f t="shared" si="52"/>
        <v>52549.452318784883</v>
      </c>
      <c r="S616" s="109">
        <f t="shared" si="55"/>
        <v>0</v>
      </c>
      <c r="T616" s="109">
        <f t="shared" si="56"/>
        <v>1</v>
      </c>
    </row>
    <row r="617" spans="2:20" ht="15" customHeight="1" x14ac:dyDescent="0.25">
      <c r="B617" s="94">
        <v>566</v>
      </c>
      <c r="C617" s="95">
        <v>843.86</v>
      </c>
      <c r="D617" s="94">
        <v>0.51821382235726798</v>
      </c>
      <c r="E617" s="95">
        <v>2069.09</v>
      </c>
      <c r="F617" s="94">
        <v>0.57534381692282999</v>
      </c>
      <c r="G617" s="95">
        <f t="shared" si="53"/>
        <v>1225.23</v>
      </c>
      <c r="H617" s="110">
        <f t="shared" si="54"/>
        <v>5.7129994565562003E-2</v>
      </c>
      <c r="P617" s="107">
        <f t="shared" si="51"/>
        <v>50977.522235726799</v>
      </c>
      <c r="Q617" s="108">
        <f t="shared" si="52"/>
        <v>55465.291692283005</v>
      </c>
      <c r="S617" s="109">
        <f t="shared" si="55"/>
        <v>0</v>
      </c>
      <c r="T617" s="109">
        <f t="shared" si="56"/>
        <v>1</v>
      </c>
    </row>
    <row r="618" spans="2:20" ht="15" customHeight="1" x14ac:dyDescent="0.25">
      <c r="B618" s="94">
        <v>567</v>
      </c>
      <c r="C618" s="95">
        <v>786.57</v>
      </c>
      <c r="D618" s="94">
        <v>0.51505591468756873</v>
      </c>
      <c r="E618" s="95">
        <v>2086.27</v>
      </c>
      <c r="F618" s="94">
        <v>0.57620863042434844</v>
      </c>
      <c r="G618" s="95">
        <f t="shared" si="53"/>
        <v>1299.6999999999998</v>
      </c>
      <c r="H618" s="110">
        <f t="shared" si="54"/>
        <v>6.1152715736779717E-2</v>
      </c>
      <c r="P618" s="107">
        <f t="shared" si="51"/>
        <v>50719.021468756873</v>
      </c>
      <c r="Q618" s="108">
        <f t="shared" si="52"/>
        <v>55534.593042434848</v>
      </c>
      <c r="S618" s="109">
        <f t="shared" si="55"/>
        <v>0</v>
      </c>
      <c r="T618" s="109">
        <f t="shared" si="56"/>
        <v>1</v>
      </c>
    </row>
    <row r="619" spans="2:20" ht="15" customHeight="1" x14ac:dyDescent="0.25">
      <c r="B619" s="94">
        <v>568</v>
      </c>
      <c r="C619" s="95">
        <v>920.12</v>
      </c>
      <c r="D619" s="94">
        <v>0.50087430728585058</v>
      </c>
      <c r="E619" s="95">
        <v>2252.0300000000002</v>
      </c>
      <c r="F619" s="94">
        <v>0.5778277835768989</v>
      </c>
      <c r="G619" s="95">
        <f t="shared" si="53"/>
        <v>1331.9100000000003</v>
      </c>
      <c r="H619" s="110">
        <f t="shared" si="54"/>
        <v>7.6953476291048317E-2</v>
      </c>
      <c r="P619" s="107">
        <f t="shared" si="51"/>
        <v>49167.310728585056</v>
      </c>
      <c r="Q619" s="108">
        <f t="shared" si="52"/>
        <v>55530.748357689889</v>
      </c>
      <c r="S619" s="109">
        <f t="shared" si="55"/>
        <v>0</v>
      </c>
      <c r="T619" s="109">
        <f t="shared" si="56"/>
        <v>1</v>
      </c>
    </row>
    <row r="620" spans="2:20" ht="15" customHeight="1" x14ac:dyDescent="0.25">
      <c r="B620" s="94">
        <v>569</v>
      </c>
      <c r="C620" s="95">
        <v>823.28</v>
      </c>
      <c r="D620" s="94">
        <v>0.48058139664226235</v>
      </c>
      <c r="E620" s="95">
        <v>2148.7399999999998</v>
      </c>
      <c r="F620" s="94">
        <v>0.58785480078618635</v>
      </c>
      <c r="G620" s="95">
        <f t="shared" si="53"/>
        <v>1325.4599999999998</v>
      </c>
      <c r="H620" s="110">
        <f t="shared" si="54"/>
        <v>0.107273404143924</v>
      </c>
      <c r="P620" s="107">
        <f t="shared" si="51"/>
        <v>47234.859664226235</v>
      </c>
      <c r="Q620" s="108">
        <f t="shared" si="52"/>
        <v>56636.740078618634</v>
      </c>
      <c r="S620" s="109">
        <f t="shared" si="55"/>
        <v>0</v>
      </c>
      <c r="T620" s="109">
        <f t="shared" si="56"/>
        <v>1</v>
      </c>
    </row>
    <row r="621" spans="2:20" ht="15" customHeight="1" x14ac:dyDescent="0.25">
      <c r="B621" s="94">
        <v>570</v>
      </c>
      <c r="C621" s="95">
        <v>807.52</v>
      </c>
      <c r="D621" s="94">
        <v>0.48059969263950253</v>
      </c>
      <c r="E621" s="95">
        <v>2110.9699999999998</v>
      </c>
      <c r="F621" s="94">
        <v>0.53594617038709869</v>
      </c>
      <c r="G621" s="95">
        <f t="shared" si="53"/>
        <v>1303.4499999999998</v>
      </c>
      <c r="H621" s="110">
        <f t="shared" si="54"/>
        <v>5.5346477747596157E-2</v>
      </c>
      <c r="P621" s="107">
        <f t="shared" si="51"/>
        <v>47252.449263950257</v>
      </c>
      <c r="Q621" s="108">
        <f t="shared" si="52"/>
        <v>51483.647038709867</v>
      </c>
      <c r="S621" s="109">
        <f t="shared" si="55"/>
        <v>0</v>
      </c>
      <c r="T621" s="109">
        <f t="shared" si="56"/>
        <v>1</v>
      </c>
    </row>
    <row r="622" spans="2:20" ht="15" customHeight="1" x14ac:dyDescent="0.25">
      <c r="B622" s="94">
        <v>571</v>
      </c>
      <c r="C622" s="95">
        <v>839.71</v>
      </c>
      <c r="D622" s="94">
        <v>0.51515301627705889</v>
      </c>
      <c r="E622" s="95">
        <v>2162.56</v>
      </c>
      <c r="F622" s="94">
        <v>0.57424949284239224</v>
      </c>
      <c r="G622" s="95">
        <f t="shared" si="53"/>
        <v>1322.85</v>
      </c>
      <c r="H622" s="110">
        <f t="shared" si="54"/>
        <v>5.9096476565333345E-2</v>
      </c>
      <c r="P622" s="107">
        <f t="shared" si="51"/>
        <v>50675.591627705893</v>
      </c>
      <c r="Q622" s="108">
        <f t="shared" si="52"/>
        <v>55262.389284239223</v>
      </c>
      <c r="S622" s="109">
        <f t="shared" si="55"/>
        <v>0</v>
      </c>
      <c r="T622" s="109">
        <f t="shared" si="56"/>
        <v>1</v>
      </c>
    </row>
    <row r="623" spans="2:20" ht="15" customHeight="1" x14ac:dyDescent="0.25">
      <c r="B623" s="94">
        <v>572</v>
      </c>
      <c r="C623" s="95">
        <v>845.12</v>
      </c>
      <c r="D623" s="94">
        <v>0.49471171328550434</v>
      </c>
      <c r="E623" s="95">
        <v>2161.08</v>
      </c>
      <c r="F623" s="94">
        <v>0.56862729127709444</v>
      </c>
      <c r="G623" s="95">
        <f t="shared" si="53"/>
        <v>1315.96</v>
      </c>
      <c r="H623" s="110">
        <f t="shared" si="54"/>
        <v>7.3915577991590098E-2</v>
      </c>
      <c r="P623" s="107">
        <f t="shared" si="51"/>
        <v>48626.051328550435</v>
      </c>
      <c r="Q623" s="108">
        <f t="shared" si="52"/>
        <v>54701.649127709439</v>
      </c>
      <c r="S623" s="109">
        <f t="shared" si="55"/>
        <v>0</v>
      </c>
      <c r="T623" s="109">
        <f t="shared" si="56"/>
        <v>1</v>
      </c>
    </row>
    <row r="624" spans="2:20" ht="15" customHeight="1" x14ac:dyDescent="0.25">
      <c r="B624" s="94">
        <v>573</v>
      </c>
      <c r="C624" s="95">
        <v>810.37</v>
      </c>
      <c r="D624" s="94">
        <v>0.50965459312359818</v>
      </c>
      <c r="E624" s="95">
        <v>2085.17</v>
      </c>
      <c r="F624" s="94">
        <v>0.56545069483959121</v>
      </c>
      <c r="G624" s="95">
        <f t="shared" si="53"/>
        <v>1274.8000000000002</v>
      </c>
      <c r="H624" s="110">
        <f t="shared" si="54"/>
        <v>5.5796101715993029E-2</v>
      </c>
      <c r="P624" s="107">
        <f t="shared" si="51"/>
        <v>50155.089312359814</v>
      </c>
      <c r="Q624" s="108">
        <f t="shared" si="52"/>
        <v>54459.899483959125</v>
      </c>
      <c r="S624" s="109">
        <f t="shared" si="55"/>
        <v>0</v>
      </c>
      <c r="T624" s="109">
        <f t="shared" si="56"/>
        <v>1</v>
      </c>
    </row>
    <row r="625" spans="2:20" ht="15" customHeight="1" x14ac:dyDescent="0.25">
      <c r="B625" s="94">
        <v>574</v>
      </c>
      <c r="C625" s="95">
        <v>841.34</v>
      </c>
      <c r="D625" s="94">
        <v>0.5378592907097568</v>
      </c>
      <c r="E625" s="95">
        <v>2145.39</v>
      </c>
      <c r="F625" s="94">
        <v>0.60885909749253253</v>
      </c>
      <c r="G625" s="95">
        <f t="shared" si="53"/>
        <v>1304.0499999999997</v>
      </c>
      <c r="H625" s="110">
        <f t="shared" si="54"/>
        <v>7.0999806782775732E-2</v>
      </c>
      <c r="P625" s="107">
        <f t="shared" si="51"/>
        <v>52944.589070975686</v>
      </c>
      <c r="Q625" s="108">
        <f t="shared" si="52"/>
        <v>58740.519749253253</v>
      </c>
      <c r="S625" s="109">
        <f t="shared" si="55"/>
        <v>0</v>
      </c>
      <c r="T625" s="109">
        <f t="shared" si="56"/>
        <v>1</v>
      </c>
    </row>
    <row r="626" spans="2:20" ht="15" customHeight="1" x14ac:dyDescent="0.25">
      <c r="B626" s="94">
        <v>575</v>
      </c>
      <c r="C626" s="95">
        <v>911.43</v>
      </c>
      <c r="D626" s="94">
        <v>0.47989284159186729</v>
      </c>
      <c r="E626" s="95">
        <v>2171.61</v>
      </c>
      <c r="F626" s="94">
        <v>0.5499709651812873</v>
      </c>
      <c r="G626" s="95">
        <f t="shared" si="53"/>
        <v>1260.1800000000003</v>
      </c>
      <c r="H626" s="110">
        <f t="shared" si="54"/>
        <v>7.0078123589420005E-2</v>
      </c>
      <c r="P626" s="107">
        <f t="shared" si="51"/>
        <v>47077.854159186732</v>
      </c>
      <c r="Q626" s="108">
        <f t="shared" si="52"/>
        <v>52825.486518128731</v>
      </c>
      <c r="S626" s="109">
        <f t="shared" si="55"/>
        <v>0</v>
      </c>
      <c r="T626" s="109">
        <f t="shared" si="56"/>
        <v>1</v>
      </c>
    </row>
    <row r="627" spans="2:20" ht="15" customHeight="1" x14ac:dyDescent="0.25">
      <c r="B627" s="94">
        <v>576</v>
      </c>
      <c r="C627" s="95">
        <v>846.07</v>
      </c>
      <c r="D627" s="94">
        <v>0.5014336087625112</v>
      </c>
      <c r="E627" s="95">
        <v>2088.7399999999998</v>
      </c>
      <c r="F627" s="94">
        <v>0.57578751512125459</v>
      </c>
      <c r="G627" s="95">
        <f t="shared" si="53"/>
        <v>1242.6699999999996</v>
      </c>
      <c r="H627" s="110">
        <f t="shared" si="54"/>
        <v>7.4353906358743393E-2</v>
      </c>
      <c r="P627" s="107">
        <f t="shared" si="51"/>
        <v>49297.290876251122</v>
      </c>
      <c r="Q627" s="108">
        <f t="shared" si="52"/>
        <v>55490.011512125464</v>
      </c>
      <c r="S627" s="109">
        <f t="shared" si="55"/>
        <v>0</v>
      </c>
      <c r="T627" s="109">
        <f t="shared" si="56"/>
        <v>1</v>
      </c>
    </row>
    <row r="628" spans="2:20" ht="15" customHeight="1" x14ac:dyDescent="0.25">
      <c r="B628" s="94">
        <v>577</v>
      </c>
      <c r="C628" s="95">
        <v>864.45</v>
      </c>
      <c r="D628" s="94">
        <v>0.52162763083767727</v>
      </c>
      <c r="E628" s="95">
        <v>2137.62</v>
      </c>
      <c r="F628" s="94">
        <v>0.598505707783758</v>
      </c>
      <c r="G628" s="95">
        <f t="shared" si="53"/>
        <v>1273.1699999999998</v>
      </c>
      <c r="H628" s="110">
        <f t="shared" si="54"/>
        <v>7.6878076946080731E-2</v>
      </c>
      <c r="P628" s="107">
        <f t="shared" ref="P628:P691" si="57">IF(C628="","",D628*PSA_WTP-C628)</f>
        <v>51298.313083767731</v>
      </c>
      <c r="Q628" s="108">
        <f t="shared" ref="Q628:Q691" si="58">IF(C628="","",F628*PSA_WTP-E628)</f>
        <v>57712.950778375794</v>
      </c>
      <c r="S628" s="109">
        <f t="shared" si="55"/>
        <v>0</v>
      </c>
      <c r="T628" s="109">
        <f t="shared" si="56"/>
        <v>1</v>
      </c>
    </row>
    <row r="629" spans="2:20" ht="15" customHeight="1" x14ac:dyDescent="0.25">
      <c r="B629" s="94">
        <v>578</v>
      </c>
      <c r="C629" s="95">
        <v>871.63</v>
      </c>
      <c r="D629" s="94">
        <v>0.51049361643694369</v>
      </c>
      <c r="E629" s="95">
        <v>2103.61</v>
      </c>
      <c r="F629" s="94">
        <v>0.58237665374274861</v>
      </c>
      <c r="G629" s="95">
        <f t="shared" ref="G629:G692" si="59">E629-C629</f>
        <v>1231.98</v>
      </c>
      <c r="H629" s="110">
        <f t="shared" ref="H629:H692" si="60">F629-D629</f>
        <v>7.188303730580492E-2</v>
      </c>
      <c r="P629" s="107">
        <f t="shared" si="57"/>
        <v>50177.731643694373</v>
      </c>
      <c r="Q629" s="108">
        <f t="shared" si="58"/>
        <v>56134.05537427486</v>
      </c>
      <c r="S629" s="109">
        <f t="shared" ref="S629:S692" si="61">IF(Q629="","",IF(Q629=MAX(P629,Q629),0,1))</f>
        <v>0</v>
      </c>
      <c r="T629" s="109">
        <f t="shared" ref="T629:T692" si="62">IF(Q629="","",IF(Q629=MAX(P629,Q629),1,0))</f>
        <v>1</v>
      </c>
    </row>
    <row r="630" spans="2:20" ht="15" customHeight="1" x14ac:dyDescent="0.25">
      <c r="B630" s="94">
        <v>579</v>
      </c>
      <c r="C630" s="95">
        <v>894.14</v>
      </c>
      <c r="D630" s="94">
        <v>0.50747160810270353</v>
      </c>
      <c r="E630" s="95">
        <v>2210.9499999999998</v>
      </c>
      <c r="F630" s="94">
        <v>0.56566538230823316</v>
      </c>
      <c r="G630" s="95">
        <f t="shared" si="59"/>
        <v>1316.81</v>
      </c>
      <c r="H630" s="110">
        <f t="shared" si="60"/>
        <v>5.8193774205529625E-2</v>
      </c>
      <c r="P630" s="107">
        <f t="shared" si="57"/>
        <v>49853.020810270355</v>
      </c>
      <c r="Q630" s="108">
        <f t="shared" si="58"/>
        <v>54355.588230823319</v>
      </c>
      <c r="S630" s="109">
        <f t="shared" si="61"/>
        <v>0</v>
      </c>
      <c r="T630" s="109">
        <f t="shared" si="62"/>
        <v>1</v>
      </c>
    </row>
    <row r="631" spans="2:20" ht="15" customHeight="1" x14ac:dyDescent="0.25">
      <c r="B631" s="94">
        <v>580</v>
      </c>
      <c r="C631" s="95">
        <v>867.05</v>
      </c>
      <c r="D631" s="94">
        <v>0.48114626293447521</v>
      </c>
      <c r="E631" s="95">
        <v>2144.4299999999998</v>
      </c>
      <c r="F631" s="94">
        <v>0.57020957169357556</v>
      </c>
      <c r="G631" s="95">
        <f t="shared" si="59"/>
        <v>1277.3799999999999</v>
      </c>
      <c r="H631" s="110">
        <f t="shared" si="60"/>
        <v>8.9063308759100346E-2</v>
      </c>
      <c r="P631" s="107">
        <f t="shared" si="57"/>
        <v>47247.576293447521</v>
      </c>
      <c r="Q631" s="108">
        <f t="shared" si="58"/>
        <v>54876.527169357556</v>
      </c>
      <c r="S631" s="109">
        <f t="shared" si="61"/>
        <v>0</v>
      </c>
      <c r="T631" s="109">
        <f t="shared" si="62"/>
        <v>1</v>
      </c>
    </row>
    <row r="632" spans="2:20" ht="15" customHeight="1" x14ac:dyDescent="0.25">
      <c r="B632" s="94">
        <v>581</v>
      </c>
      <c r="C632" s="95">
        <v>797.59</v>
      </c>
      <c r="D632" s="94">
        <v>0.4957150126310102</v>
      </c>
      <c r="E632" s="95">
        <v>2101.44</v>
      </c>
      <c r="F632" s="94">
        <v>0.54639687747654064</v>
      </c>
      <c r="G632" s="95">
        <f t="shared" si="59"/>
        <v>1303.8499999999999</v>
      </c>
      <c r="H632" s="110">
        <f t="shared" si="60"/>
        <v>5.0681864845530444E-2</v>
      </c>
      <c r="P632" s="107">
        <f t="shared" si="57"/>
        <v>48773.911263101021</v>
      </c>
      <c r="Q632" s="108">
        <f t="shared" si="58"/>
        <v>52538.247747654059</v>
      </c>
      <c r="S632" s="109">
        <f t="shared" si="61"/>
        <v>0</v>
      </c>
      <c r="T632" s="109">
        <f t="shared" si="62"/>
        <v>1</v>
      </c>
    </row>
    <row r="633" spans="2:20" ht="15" customHeight="1" x14ac:dyDescent="0.25">
      <c r="B633" s="94">
        <v>582</v>
      </c>
      <c r="C633" s="95">
        <v>816.2</v>
      </c>
      <c r="D633" s="94">
        <v>0.50203952175635569</v>
      </c>
      <c r="E633" s="95">
        <v>2199.85</v>
      </c>
      <c r="F633" s="94">
        <v>0.56767155539162928</v>
      </c>
      <c r="G633" s="95">
        <f t="shared" si="59"/>
        <v>1383.6499999999999</v>
      </c>
      <c r="H633" s="110">
        <f t="shared" si="60"/>
        <v>6.563203363527359E-2</v>
      </c>
      <c r="P633" s="107">
        <f t="shared" si="57"/>
        <v>49387.752175635571</v>
      </c>
      <c r="Q633" s="108">
        <f t="shared" si="58"/>
        <v>54567.305539162931</v>
      </c>
      <c r="S633" s="109">
        <f t="shared" si="61"/>
        <v>0</v>
      </c>
      <c r="T633" s="109">
        <f t="shared" si="62"/>
        <v>1</v>
      </c>
    </row>
    <row r="634" spans="2:20" ht="15" customHeight="1" x14ac:dyDescent="0.25">
      <c r="B634" s="94">
        <v>583</v>
      </c>
      <c r="C634" s="95">
        <v>805.9</v>
      </c>
      <c r="D634" s="94">
        <v>0.50224030169979039</v>
      </c>
      <c r="E634" s="95">
        <v>2148.0500000000002</v>
      </c>
      <c r="F634" s="94">
        <v>0.53740106836931234</v>
      </c>
      <c r="G634" s="95">
        <f t="shared" si="59"/>
        <v>1342.15</v>
      </c>
      <c r="H634" s="110">
        <f t="shared" si="60"/>
        <v>3.5160766669521948E-2</v>
      </c>
      <c r="P634" s="107">
        <f t="shared" si="57"/>
        <v>49418.130169979035</v>
      </c>
      <c r="Q634" s="108">
        <f t="shared" si="58"/>
        <v>51592.056836931231</v>
      </c>
      <c r="S634" s="109">
        <f t="shared" si="61"/>
        <v>0</v>
      </c>
      <c r="T634" s="109">
        <f t="shared" si="62"/>
        <v>1</v>
      </c>
    </row>
    <row r="635" spans="2:20" ht="15" customHeight="1" x14ac:dyDescent="0.25">
      <c r="B635" s="94">
        <v>584</v>
      </c>
      <c r="C635" s="95">
        <v>835.23</v>
      </c>
      <c r="D635" s="94">
        <v>0.49313245566224201</v>
      </c>
      <c r="E635" s="95">
        <v>2075.2800000000002</v>
      </c>
      <c r="F635" s="94">
        <v>0.54698560562134002</v>
      </c>
      <c r="G635" s="95">
        <f t="shared" si="59"/>
        <v>1240.0500000000002</v>
      </c>
      <c r="H635" s="110">
        <f t="shared" si="60"/>
        <v>5.3853149959098012E-2</v>
      </c>
      <c r="P635" s="107">
        <f t="shared" si="57"/>
        <v>48478.015566224196</v>
      </c>
      <c r="Q635" s="108">
        <f t="shared" si="58"/>
        <v>52623.280562134001</v>
      </c>
      <c r="S635" s="109">
        <f t="shared" si="61"/>
        <v>0</v>
      </c>
      <c r="T635" s="109">
        <f t="shared" si="62"/>
        <v>1</v>
      </c>
    </row>
    <row r="636" spans="2:20" ht="15" customHeight="1" x14ac:dyDescent="0.25">
      <c r="B636" s="94">
        <v>585</v>
      </c>
      <c r="C636" s="95">
        <v>857.1</v>
      </c>
      <c r="D636" s="94">
        <v>0.48954515283751354</v>
      </c>
      <c r="E636" s="95">
        <v>2042.71</v>
      </c>
      <c r="F636" s="94">
        <v>0.54799113279401335</v>
      </c>
      <c r="G636" s="95">
        <f t="shared" si="59"/>
        <v>1185.6100000000001</v>
      </c>
      <c r="H636" s="110">
        <f t="shared" si="60"/>
        <v>5.8445979956499805E-2</v>
      </c>
      <c r="P636" s="107">
        <f t="shared" si="57"/>
        <v>48097.415283751354</v>
      </c>
      <c r="Q636" s="108">
        <f t="shared" si="58"/>
        <v>52756.403279401333</v>
      </c>
      <c r="S636" s="109">
        <f t="shared" si="61"/>
        <v>0</v>
      </c>
      <c r="T636" s="109">
        <f t="shared" si="62"/>
        <v>1</v>
      </c>
    </row>
    <row r="637" spans="2:20" ht="15" customHeight="1" x14ac:dyDescent="0.25">
      <c r="B637" s="94">
        <v>586</v>
      </c>
      <c r="C637" s="95">
        <v>876.06</v>
      </c>
      <c r="D637" s="94">
        <v>0.53173829504757264</v>
      </c>
      <c r="E637" s="95">
        <v>2216.89</v>
      </c>
      <c r="F637" s="94">
        <v>0.62082786828812919</v>
      </c>
      <c r="G637" s="95">
        <f t="shared" si="59"/>
        <v>1340.83</v>
      </c>
      <c r="H637" s="110">
        <f t="shared" si="60"/>
        <v>8.9089573240556552E-2</v>
      </c>
      <c r="P637" s="107">
        <f t="shared" si="57"/>
        <v>52297.769504757263</v>
      </c>
      <c r="Q637" s="108">
        <f t="shared" si="58"/>
        <v>59865.896828812918</v>
      </c>
      <c r="S637" s="109">
        <f t="shared" si="61"/>
        <v>0</v>
      </c>
      <c r="T637" s="109">
        <f t="shared" si="62"/>
        <v>1</v>
      </c>
    </row>
    <row r="638" spans="2:20" ht="15" customHeight="1" x14ac:dyDescent="0.25">
      <c r="B638" s="94">
        <v>587</v>
      </c>
      <c r="C638" s="95">
        <v>813.74</v>
      </c>
      <c r="D638" s="94">
        <v>0.49691989301906608</v>
      </c>
      <c r="E638" s="95">
        <v>2145.19</v>
      </c>
      <c r="F638" s="94">
        <v>0.57652601766152234</v>
      </c>
      <c r="G638" s="95">
        <f t="shared" si="59"/>
        <v>1331.45</v>
      </c>
      <c r="H638" s="110">
        <f t="shared" si="60"/>
        <v>7.9606124642456255E-2</v>
      </c>
      <c r="P638" s="107">
        <f t="shared" si="57"/>
        <v>48878.24930190661</v>
      </c>
      <c r="Q638" s="108">
        <f t="shared" si="58"/>
        <v>55507.411766152232</v>
      </c>
      <c r="S638" s="109">
        <f t="shared" si="61"/>
        <v>0</v>
      </c>
      <c r="T638" s="109">
        <f t="shared" si="62"/>
        <v>1</v>
      </c>
    </row>
    <row r="639" spans="2:20" ht="15" customHeight="1" x14ac:dyDescent="0.25">
      <c r="B639" s="94">
        <v>588</v>
      </c>
      <c r="C639" s="95">
        <v>788.5</v>
      </c>
      <c r="D639" s="94">
        <v>0.5123496754562672</v>
      </c>
      <c r="E639" s="95">
        <v>2135.2399999999998</v>
      </c>
      <c r="F639" s="94">
        <v>0.5562073189713036</v>
      </c>
      <c r="G639" s="95">
        <f t="shared" si="59"/>
        <v>1346.7399999999998</v>
      </c>
      <c r="H639" s="110">
        <f t="shared" si="60"/>
        <v>4.3857643515036404E-2</v>
      </c>
      <c r="P639" s="107">
        <f t="shared" si="57"/>
        <v>50446.467545626721</v>
      </c>
      <c r="Q639" s="108">
        <f t="shared" si="58"/>
        <v>53485.491897130363</v>
      </c>
      <c r="S639" s="109">
        <f t="shared" si="61"/>
        <v>0</v>
      </c>
      <c r="T639" s="109">
        <f t="shared" si="62"/>
        <v>1</v>
      </c>
    </row>
    <row r="640" spans="2:20" ht="15" customHeight="1" x14ac:dyDescent="0.25">
      <c r="B640" s="94">
        <v>589</v>
      </c>
      <c r="C640" s="95">
        <v>812.56</v>
      </c>
      <c r="D640" s="94">
        <v>0.47650975361406234</v>
      </c>
      <c r="E640" s="95">
        <v>2156.66</v>
      </c>
      <c r="F640" s="94">
        <v>0.57221413320746295</v>
      </c>
      <c r="G640" s="95">
        <f t="shared" si="59"/>
        <v>1344.1</v>
      </c>
      <c r="H640" s="110">
        <f t="shared" si="60"/>
        <v>9.5704379593400613E-2</v>
      </c>
      <c r="P640" s="107">
        <f t="shared" si="57"/>
        <v>46838.415361406238</v>
      </c>
      <c r="Q640" s="108">
        <f t="shared" si="58"/>
        <v>55064.753320746298</v>
      </c>
      <c r="S640" s="109">
        <f t="shared" si="61"/>
        <v>0</v>
      </c>
      <c r="T640" s="109">
        <f t="shared" si="62"/>
        <v>1</v>
      </c>
    </row>
    <row r="641" spans="2:20" ht="15" customHeight="1" x14ac:dyDescent="0.25">
      <c r="B641" s="94">
        <v>590</v>
      </c>
      <c r="C641" s="95">
        <v>879.54</v>
      </c>
      <c r="D641" s="94">
        <v>0.51757749046560164</v>
      </c>
      <c r="E641" s="95">
        <v>2231.7399999999998</v>
      </c>
      <c r="F641" s="94">
        <v>0.59168802602969162</v>
      </c>
      <c r="G641" s="95">
        <f t="shared" si="59"/>
        <v>1352.1999999999998</v>
      </c>
      <c r="H641" s="110">
        <f t="shared" si="60"/>
        <v>7.4110535564089974E-2</v>
      </c>
      <c r="P641" s="107">
        <f t="shared" si="57"/>
        <v>50878.209046560165</v>
      </c>
      <c r="Q641" s="108">
        <f t="shared" si="58"/>
        <v>56937.062602969163</v>
      </c>
      <c r="S641" s="109">
        <f t="shared" si="61"/>
        <v>0</v>
      </c>
      <c r="T641" s="109">
        <f t="shared" si="62"/>
        <v>1</v>
      </c>
    </row>
    <row r="642" spans="2:20" ht="15" customHeight="1" x14ac:dyDescent="0.25">
      <c r="B642" s="94">
        <v>591</v>
      </c>
      <c r="C642" s="95">
        <v>782.6</v>
      </c>
      <c r="D642" s="94">
        <v>0.50362454617679819</v>
      </c>
      <c r="E642" s="95">
        <v>2084.77</v>
      </c>
      <c r="F642" s="94">
        <v>0.56811606750874455</v>
      </c>
      <c r="G642" s="95">
        <f t="shared" si="59"/>
        <v>1302.17</v>
      </c>
      <c r="H642" s="110">
        <f t="shared" si="60"/>
        <v>6.4491521331946355E-2</v>
      </c>
      <c r="P642" s="107">
        <f t="shared" si="57"/>
        <v>49579.854617679819</v>
      </c>
      <c r="Q642" s="108">
        <f t="shared" si="58"/>
        <v>54726.836750874456</v>
      </c>
      <c r="S642" s="109">
        <f t="shared" si="61"/>
        <v>0</v>
      </c>
      <c r="T642" s="109">
        <f t="shared" si="62"/>
        <v>1</v>
      </c>
    </row>
    <row r="643" spans="2:20" ht="15" customHeight="1" x14ac:dyDescent="0.25">
      <c r="B643" s="94">
        <v>592</v>
      </c>
      <c r="C643" s="95">
        <v>784.19</v>
      </c>
      <c r="D643" s="94">
        <v>0.52302130826906357</v>
      </c>
      <c r="E643" s="95">
        <v>2159.0300000000002</v>
      </c>
      <c r="F643" s="94">
        <v>0.58980315727225874</v>
      </c>
      <c r="G643" s="95">
        <f t="shared" si="59"/>
        <v>1374.8400000000001</v>
      </c>
      <c r="H643" s="110">
        <f t="shared" si="60"/>
        <v>6.6781849003195171E-2</v>
      </c>
      <c r="P643" s="107">
        <f t="shared" si="57"/>
        <v>51517.940826906357</v>
      </c>
      <c r="Q643" s="108">
        <f t="shared" si="58"/>
        <v>56821.285727225877</v>
      </c>
      <c r="S643" s="109">
        <f t="shared" si="61"/>
        <v>0</v>
      </c>
      <c r="T643" s="109">
        <f t="shared" si="62"/>
        <v>1</v>
      </c>
    </row>
    <row r="644" spans="2:20" ht="15" customHeight="1" x14ac:dyDescent="0.25">
      <c r="B644" s="94">
        <v>593</v>
      </c>
      <c r="C644" s="95">
        <v>915.82</v>
      </c>
      <c r="D644" s="94">
        <v>0.50862773730837285</v>
      </c>
      <c r="E644" s="95">
        <v>2225.66</v>
      </c>
      <c r="F644" s="94">
        <v>0.57973534045402775</v>
      </c>
      <c r="G644" s="95">
        <f t="shared" si="59"/>
        <v>1309.8399999999997</v>
      </c>
      <c r="H644" s="110">
        <f t="shared" si="60"/>
        <v>7.1107603145654896E-2</v>
      </c>
      <c r="P644" s="107">
        <f t="shared" si="57"/>
        <v>49946.953730837282</v>
      </c>
      <c r="Q644" s="108">
        <f t="shared" si="58"/>
        <v>55747.874045402772</v>
      </c>
      <c r="S644" s="109">
        <f t="shared" si="61"/>
        <v>0</v>
      </c>
      <c r="T644" s="109">
        <f t="shared" si="62"/>
        <v>1</v>
      </c>
    </row>
    <row r="645" spans="2:20" ht="15" customHeight="1" x14ac:dyDescent="0.25">
      <c r="B645" s="94">
        <v>594</v>
      </c>
      <c r="C645" s="95">
        <v>874.51</v>
      </c>
      <c r="D645" s="94">
        <v>0.52578847593100531</v>
      </c>
      <c r="E645" s="95">
        <v>2167.77</v>
      </c>
      <c r="F645" s="94">
        <v>0.59232851620922589</v>
      </c>
      <c r="G645" s="95">
        <f t="shared" si="59"/>
        <v>1293.26</v>
      </c>
      <c r="H645" s="110">
        <f t="shared" si="60"/>
        <v>6.654004027822058E-2</v>
      </c>
      <c r="P645" s="107">
        <f t="shared" si="57"/>
        <v>51704.337593100528</v>
      </c>
      <c r="Q645" s="108">
        <f t="shared" si="58"/>
        <v>57065.081620922589</v>
      </c>
      <c r="S645" s="109">
        <f t="shared" si="61"/>
        <v>0</v>
      </c>
      <c r="T645" s="109">
        <f t="shared" si="62"/>
        <v>1</v>
      </c>
    </row>
    <row r="646" spans="2:20" ht="15" customHeight="1" x14ac:dyDescent="0.25">
      <c r="B646" s="94">
        <v>595</v>
      </c>
      <c r="C646" s="95">
        <v>814.92</v>
      </c>
      <c r="D646" s="94">
        <v>0.54600708081823535</v>
      </c>
      <c r="E646" s="95">
        <v>2214.91</v>
      </c>
      <c r="F646" s="94">
        <v>0.60130100773870387</v>
      </c>
      <c r="G646" s="95">
        <f t="shared" si="59"/>
        <v>1399.9899999999998</v>
      </c>
      <c r="H646" s="110">
        <f t="shared" si="60"/>
        <v>5.5293926920468528E-2</v>
      </c>
      <c r="P646" s="107">
        <f t="shared" si="57"/>
        <v>53785.788081823535</v>
      </c>
      <c r="Q646" s="108">
        <f t="shared" si="58"/>
        <v>57915.190773870389</v>
      </c>
      <c r="S646" s="109">
        <f t="shared" si="61"/>
        <v>0</v>
      </c>
      <c r="T646" s="109">
        <f t="shared" si="62"/>
        <v>1</v>
      </c>
    </row>
    <row r="647" spans="2:20" ht="15" customHeight="1" x14ac:dyDescent="0.25">
      <c r="B647" s="94">
        <v>596</v>
      </c>
      <c r="C647" s="95">
        <v>878.04</v>
      </c>
      <c r="D647" s="94">
        <v>0.52746022981449003</v>
      </c>
      <c r="E647" s="95">
        <v>2097.8200000000002</v>
      </c>
      <c r="F647" s="94">
        <v>0.58270249674589858</v>
      </c>
      <c r="G647" s="95">
        <f t="shared" si="59"/>
        <v>1219.7800000000002</v>
      </c>
      <c r="H647" s="110">
        <f t="shared" si="60"/>
        <v>5.5242266931408546E-2</v>
      </c>
      <c r="P647" s="107">
        <f t="shared" si="57"/>
        <v>51867.982981449</v>
      </c>
      <c r="Q647" s="108">
        <f t="shared" si="58"/>
        <v>56172.429674589861</v>
      </c>
      <c r="S647" s="109">
        <f t="shared" si="61"/>
        <v>0</v>
      </c>
      <c r="T647" s="109">
        <f t="shared" si="62"/>
        <v>1</v>
      </c>
    </row>
    <row r="648" spans="2:20" ht="15" customHeight="1" x14ac:dyDescent="0.25">
      <c r="B648" s="94">
        <v>597</v>
      </c>
      <c r="C648" s="95">
        <v>788.18</v>
      </c>
      <c r="D648" s="94">
        <v>0.51201033734859658</v>
      </c>
      <c r="E648" s="95">
        <v>2194.31</v>
      </c>
      <c r="F648" s="94">
        <v>0.57625638372032917</v>
      </c>
      <c r="G648" s="95">
        <f t="shared" si="59"/>
        <v>1406.13</v>
      </c>
      <c r="H648" s="110">
        <f t="shared" si="60"/>
        <v>6.424604637173259E-2</v>
      </c>
      <c r="P648" s="107">
        <f t="shared" si="57"/>
        <v>50412.853734859658</v>
      </c>
      <c r="Q648" s="108">
        <f t="shared" si="58"/>
        <v>55431.32837203292</v>
      </c>
      <c r="S648" s="109">
        <f t="shared" si="61"/>
        <v>0</v>
      </c>
      <c r="T648" s="109">
        <f t="shared" si="62"/>
        <v>1</v>
      </c>
    </row>
    <row r="649" spans="2:20" ht="15" customHeight="1" x14ac:dyDescent="0.25">
      <c r="B649" s="94">
        <v>598</v>
      </c>
      <c r="C649" s="95">
        <v>828.34</v>
      </c>
      <c r="D649" s="94">
        <v>0.53541038752182268</v>
      </c>
      <c r="E649" s="95">
        <v>2113.04</v>
      </c>
      <c r="F649" s="94">
        <v>0.58312115253438668</v>
      </c>
      <c r="G649" s="95">
        <f t="shared" si="59"/>
        <v>1284.6999999999998</v>
      </c>
      <c r="H649" s="110">
        <f t="shared" si="60"/>
        <v>4.7710765012563994E-2</v>
      </c>
      <c r="P649" s="107">
        <f t="shared" si="57"/>
        <v>52712.698752182274</v>
      </c>
      <c r="Q649" s="108">
        <f t="shared" si="58"/>
        <v>56199.07525343867</v>
      </c>
      <c r="S649" s="109">
        <f t="shared" si="61"/>
        <v>0</v>
      </c>
      <c r="T649" s="109">
        <f t="shared" si="62"/>
        <v>1</v>
      </c>
    </row>
    <row r="650" spans="2:20" ht="15" customHeight="1" x14ac:dyDescent="0.25">
      <c r="B650" s="94">
        <v>599</v>
      </c>
      <c r="C650" s="95">
        <v>777.49</v>
      </c>
      <c r="D650" s="94">
        <v>0.46406571341633734</v>
      </c>
      <c r="E650" s="95">
        <v>2051.42</v>
      </c>
      <c r="F650" s="94">
        <v>0.53235449860892237</v>
      </c>
      <c r="G650" s="95">
        <f t="shared" si="59"/>
        <v>1273.93</v>
      </c>
      <c r="H650" s="110">
        <f t="shared" si="60"/>
        <v>6.8288785192585022E-2</v>
      </c>
      <c r="P650" s="107">
        <f t="shared" si="57"/>
        <v>45629.081341633733</v>
      </c>
      <c r="Q650" s="108">
        <f t="shared" si="58"/>
        <v>51184.029860892239</v>
      </c>
      <c r="S650" s="109">
        <f t="shared" si="61"/>
        <v>0</v>
      </c>
      <c r="T650" s="109">
        <f t="shared" si="62"/>
        <v>1</v>
      </c>
    </row>
    <row r="651" spans="2:20" ht="15" customHeight="1" x14ac:dyDescent="0.25">
      <c r="B651" s="94">
        <v>600</v>
      </c>
      <c r="C651" s="95">
        <v>856.86</v>
      </c>
      <c r="D651" s="94">
        <v>0.50981609403461625</v>
      </c>
      <c r="E651" s="95">
        <v>2004.24</v>
      </c>
      <c r="F651" s="94">
        <v>0.57712764211407652</v>
      </c>
      <c r="G651" s="95">
        <f t="shared" si="59"/>
        <v>1147.3800000000001</v>
      </c>
      <c r="H651" s="110">
        <f t="shared" si="60"/>
        <v>6.7311548079460271E-2</v>
      </c>
      <c r="P651" s="107">
        <f t="shared" si="57"/>
        <v>50124.749403461625</v>
      </c>
      <c r="Q651" s="108">
        <f t="shared" si="58"/>
        <v>55708.524211407654</v>
      </c>
      <c r="S651" s="109">
        <f t="shared" si="61"/>
        <v>0</v>
      </c>
      <c r="T651" s="109">
        <f t="shared" si="62"/>
        <v>1</v>
      </c>
    </row>
    <row r="652" spans="2:20" ht="15" customHeight="1" x14ac:dyDescent="0.25">
      <c r="B652" s="94">
        <v>601</v>
      </c>
      <c r="C652" s="95">
        <v>847.93</v>
      </c>
      <c r="D652" s="94">
        <v>0.490421737451465</v>
      </c>
      <c r="E652" s="95">
        <v>2154.6999999999998</v>
      </c>
      <c r="F652" s="94">
        <v>0.57630560138566711</v>
      </c>
      <c r="G652" s="95">
        <f t="shared" si="59"/>
        <v>1306.77</v>
      </c>
      <c r="H652" s="110">
        <f t="shared" si="60"/>
        <v>8.5883863934202109E-2</v>
      </c>
      <c r="P652" s="107">
        <f t="shared" si="57"/>
        <v>48194.243745146501</v>
      </c>
      <c r="Q652" s="108">
        <f t="shared" si="58"/>
        <v>55475.860138566713</v>
      </c>
      <c r="S652" s="109">
        <f t="shared" si="61"/>
        <v>0</v>
      </c>
      <c r="T652" s="109">
        <f t="shared" si="62"/>
        <v>1</v>
      </c>
    </row>
    <row r="653" spans="2:20" ht="15" customHeight="1" x14ac:dyDescent="0.25">
      <c r="B653" s="94">
        <v>602</v>
      </c>
      <c r="C653" s="95">
        <v>847.57</v>
      </c>
      <c r="D653" s="94">
        <v>0.46407299943687941</v>
      </c>
      <c r="E653" s="95">
        <v>2051.16</v>
      </c>
      <c r="F653" s="94">
        <v>0.5301829523146524</v>
      </c>
      <c r="G653" s="95">
        <f t="shared" si="59"/>
        <v>1203.5899999999997</v>
      </c>
      <c r="H653" s="110">
        <f t="shared" si="60"/>
        <v>6.6109952877772993E-2</v>
      </c>
      <c r="P653" s="107">
        <f t="shared" si="57"/>
        <v>45559.72994368794</v>
      </c>
      <c r="Q653" s="108">
        <f t="shared" si="58"/>
        <v>50967.135231465247</v>
      </c>
      <c r="S653" s="109">
        <f t="shared" si="61"/>
        <v>0</v>
      </c>
      <c r="T653" s="109">
        <f t="shared" si="62"/>
        <v>1</v>
      </c>
    </row>
    <row r="654" spans="2:20" ht="15" customHeight="1" x14ac:dyDescent="0.25">
      <c r="B654" s="94">
        <v>603</v>
      </c>
      <c r="C654" s="95">
        <v>866.28</v>
      </c>
      <c r="D654" s="94">
        <v>0.48182209807222703</v>
      </c>
      <c r="E654" s="95">
        <v>2056.5100000000002</v>
      </c>
      <c r="F654" s="94">
        <v>0.54031932403555982</v>
      </c>
      <c r="G654" s="95">
        <f t="shared" si="59"/>
        <v>1190.2300000000002</v>
      </c>
      <c r="H654" s="110">
        <f t="shared" si="60"/>
        <v>5.8497225963332788E-2</v>
      </c>
      <c r="P654" s="107">
        <f t="shared" si="57"/>
        <v>47315.929807222703</v>
      </c>
      <c r="Q654" s="108">
        <f t="shared" si="58"/>
        <v>51975.422403555982</v>
      </c>
      <c r="S654" s="109">
        <f t="shared" si="61"/>
        <v>0</v>
      </c>
      <c r="T654" s="109">
        <f t="shared" si="62"/>
        <v>1</v>
      </c>
    </row>
    <row r="655" spans="2:20" ht="15" customHeight="1" x14ac:dyDescent="0.25">
      <c r="B655" s="94">
        <v>604</v>
      </c>
      <c r="C655" s="95">
        <v>862.79</v>
      </c>
      <c r="D655" s="94">
        <v>0.51112574205236982</v>
      </c>
      <c r="E655" s="95">
        <v>2107.41</v>
      </c>
      <c r="F655" s="94">
        <v>0.57821057223906158</v>
      </c>
      <c r="G655" s="95">
        <f t="shared" si="59"/>
        <v>1244.6199999999999</v>
      </c>
      <c r="H655" s="110">
        <f t="shared" si="60"/>
        <v>6.7084830186691757E-2</v>
      </c>
      <c r="P655" s="107">
        <f t="shared" si="57"/>
        <v>50249.784205236982</v>
      </c>
      <c r="Q655" s="108">
        <f t="shared" si="58"/>
        <v>55713.647223906155</v>
      </c>
      <c r="S655" s="109">
        <f t="shared" si="61"/>
        <v>0</v>
      </c>
      <c r="T655" s="109">
        <f t="shared" si="62"/>
        <v>1</v>
      </c>
    </row>
    <row r="656" spans="2:20" ht="15" customHeight="1" x14ac:dyDescent="0.25">
      <c r="B656" s="94">
        <v>605</v>
      </c>
      <c r="C656" s="95">
        <v>908.85</v>
      </c>
      <c r="D656" s="94">
        <v>0.46508995488727473</v>
      </c>
      <c r="E656" s="95">
        <v>2122.34</v>
      </c>
      <c r="F656" s="94">
        <v>0.53203636872979665</v>
      </c>
      <c r="G656" s="95">
        <f t="shared" si="59"/>
        <v>1213.4900000000002</v>
      </c>
      <c r="H656" s="110">
        <f t="shared" si="60"/>
        <v>6.6946413842521924E-2</v>
      </c>
      <c r="P656" s="107">
        <f t="shared" si="57"/>
        <v>45600.145488727474</v>
      </c>
      <c r="Q656" s="108">
        <f t="shared" si="58"/>
        <v>51081.29687297967</v>
      </c>
      <c r="S656" s="109">
        <f t="shared" si="61"/>
        <v>0</v>
      </c>
      <c r="T656" s="109">
        <f t="shared" si="62"/>
        <v>1</v>
      </c>
    </row>
    <row r="657" spans="2:20" ht="15" customHeight="1" x14ac:dyDescent="0.25">
      <c r="B657" s="94">
        <v>606</v>
      </c>
      <c r="C657" s="95">
        <v>840.21</v>
      </c>
      <c r="D657" s="94">
        <v>0.51535457234056348</v>
      </c>
      <c r="E657" s="95">
        <v>2161.15</v>
      </c>
      <c r="F657" s="94">
        <v>0.59776450457484231</v>
      </c>
      <c r="G657" s="95">
        <f t="shared" si="59"/>
        <v>1320.94</v>
      </c>
      <c r="H657" s="110">
        <f t="shared" si="60"/>
        <v>8.2409932234278838E-2</v>
      </c>
      <c r="P657" s="107">
        <f t="shared" si="57"/>
        <v>50695.247234056347</v>
      </c>
      <c r="Q657" s="108">
        <f t="shared" si="58"/>
        <v>57615.300457484227</v>
      </c>
      <c r="S657" s="109">
        <f t="shared" si="61"/>
        <v>0</v>
      </c>
      <c r="T657" s="109">
        <f t="shared" si="62"/>
        <v>1</v>
      </c>
    </row>
    <row r="658" spans="2:20" ht="15" customHeight="1" x14ac:dyDescent="0.25">
      <c r="B658" s="94">
        <v>607</v>
      </c>
      <c r="C658" s="95">
        <v>833.54</v>
      </c>
      <c r="D658" s="94">
        <v>0.52696628302575488</v>
      </c>
      <c r="E658" s="95">
        <v>2154.21</v>
      </c>
      <c r="F658" s="94">
        <v>0.57531283768116215</v>
      </c>
      <c r="G658" s="95">
        <f t="shared" si="59"/>
        <v>1320.67</v>
      </c>
      <c r="H658" s="110">
        <f t="shared" si="60"/>
        <v>4.834655465540727E-2</v>
      </c>
      <c r="P658" s="107">
        <f t="shared" si="57"/>
        <v>51863.088302575488</v>
      </c>
      <c r="Q658" s="108">
        <f t="shared" si="58"/>
        <v>55377.073768116214</v>
      </c>
      <c r="S658" s="109">
        <f t="shared" si="61"/>
        <v>0</v>
      </c>
      <c r="T658" s="109">
        <f t="shared" si="62"/>
        <v>1</v>
      </c>
    </row>
    <row r="659" spans="2:20" ht="15" customHeight="1" x14ac:dyDescent="0.25">
      <c r="B659" s="94">
        <v>608</v>
      </c>
      <c r="C659" s="95">
        <v>793.75</v>
      </c>
      <c r="D659" s="94">
        <v>0.51549515564401138</v>
      </c>
      <c r="E659" s="95">
        <v>2105.5100000000002</v>
      </c>
      <c r="F659" s="94">
        <v>0.56296554784730946</v>
      </c>
      <c r="G659" s="95">
        <f t="shared" si="59"/>
        <v>1311.7600000000002</v>
      </c>
      <c r="H659" s="110">
        <f t="shared" si="60"/>
        <v>4.7470392203298073E-2</v>
      </c>
      <c r="P659" s="107">
        <f t="shared" si="57"/>
        <v>50755.765564401139</v>
      </c>
      <c r="Q659" s="108">
        <f t="shared" si="58"/>
        <v>54191.044784730941</v>
      </c>
      <c r="S659" s="109">
        <f t="shared" si="61"/>
        <v>0</v>
      </c>
      <c r="T659" s="109">
        <f t="shared" si="62"/>
        <v>1</v>
      </c>
    </row>
    <row r="660" spans="2:20" ht="15" customHeight="1" x14ac:dyDescent="0.25">
      <c r="B660" s="94">
        <v>609</v>
      </c>
      <c r="C660" s="95">
        <v>809.88</v>
      </c>
      <c r="D660" s="94">
        <v>0.47074983378931651</v>
      </c>
      <c r="E660" s="95">
        <v>2074.58</v>
      </c>
      <c r="F660" s="94">
        <v>0.51811476390577393</v>
      </c>
      <c r="G660" s="95">
        <f t="shared" si="59"/>
        <v>1264.6999999999998</v>
      </c>
      <c r="H660" s="110">
        <f t="shared" si="60"/>
        <v>4.7364930116457427E-2</v>
      </c>
      <c r="P660" s="107">
        <f t="shared" si="57"/>
        <v>46265.10337893165</v>
      </c>
      <c r="Q660" s="108">
        <f t="shared" si="58"/>
        <v>49736.896390577393</v>
      </c>
      <c r="S660" s="109">
        <f t="shared" si="61"/>
        <v>0</v>
      </c>
      <c r="T660" s="109">
        <f t="shared" si="62"/>
        <v>1</v>
      </c>
    </row>
    <row r="661" spans="2:20" ht="15" customHeight="1" x14ac:dyDescent="0.25">
      <c r="B661" s="94">
        <v>610</v>
      </c>
      <c r="C661" s="95">
        <v>839.21</v>
      </c>
      <c r="D661" s="94">
        <v>0.49761002537095178</v>
      </c>
      <c r="E661" s="95">
        <v>2134.9899999999998</v>
      </c>
      <c r="F661" s="94">
        <v>0.57446103122526682</v>
      </c>
      <c r="G661" s="95">
        <f t="shared" si="59"/>
        <v>1295.7799999999997</v>
      </c>
      <c r="H661" s="110">
        <f t="shared" si="60"/>
        <v>7.6851005854315035E-2</v>
      </c>
      <c r="P661" s="107">
        <f t="shared" si="57"/>
        <v>48921.792537095178</v>
      </c>
      <c r="Q661" s="108">
        <f t="shared" si="58"/>
        <v>55311.113122526687</v>
      </c>
      <c r="S661" s="109">
        <f t="shared" si="61"/>
        <v>0</v>
      </c>
      <c r="T661" s="109">
        <f t="shared" si="62"/>
        <v>1</v>
      </c>
    </row>
    <row r="662" spans="2:20" ht="15" customHeight="1" x14ac:dyDescent="0.25">
      <c r="B662" s="94">
        <v>611</v>
      </c>
      <c r="C662" s="95">
        <v>874.44</v>
      </c>
      <c r="D662" s="94">
        <v>0.51379164183506276</v>
      </c>
      <c r="E662" s="95">
        <v>2221.9</v>
      </c>
      <c r="F662" s="94">
        <v>0.5858176692317032</v>
      </c>
      <c r="G662" s="95">
        <f t="shared" si="59"/>
        <v>1347.46</v>
      </c>
      <c r="H662" s="110">
        <f t="shared" si="60"/>
        <v>7.2026027396640435E-2</v>
      </c>
      <c r="P662" s="107">
        <f t="shared" si="57"/>
        <v>50504.724183506274</v>
      </c>
      <c r="Q662" s="108">
        <f t="shared" si="58"/>
        <v>56359.866923170317</v>
      </c>
      <c r="S662" s="109">
        <f t="shared" si="61"/>
        <v>0</v>
      </c>
      <c r="T662" s="109">
        <f t="shared" si="62"/>
        <v>1</v>
      </c>
    </row>
    <row r="663" spans="2:20" ht="15" customHeight="1" x14ac:dyDescent="0.25">
      <c r="B663" s="94">
        <v>612</v>
      </c>
      <c r="C663" s="95">
        <v>865.74</v>
      </c>
      <c r="D663" s="94">
        <v>0.46738823711229338</v>
      </c>
      <c r="E663" s="95">
        <v>2066.25</v>
      </c>
      <c r="F663" s="94">
        <v>0.54745368304885611</v>
      </c>
      <c r="G663" s="95">
        <f t="shared" si="59"/>
        <v>1200.51</v>
      </c>
      <c r="H663" s="110">
        <f t="shared" si="60"/>
        <v>8.0065445936562729E-2</v>
      </c>
      <c r="P663" s="107">
        <f t="shared" si="57"/>
        <v>45873.083711229337</v>
      </c>
      <c r="Q663" s="108">
        <f t="shared" si="58"/>
        <v>52679.118304885611</v>
      </c>
      <c r="S663" s="109">
        <f t="shared" si="61"/>
        <v>0</v>
      </c>
      <c r="T663" s="109">
        <f t="shared" si="62"/>
        <v>1</v>
      </c>
    </row>
    <row r="664" spans="2:20" ht="15" customHeight="1" x14ac:dyDescent="0.25">
      <c r="B664" s="94">
        <v>613</v>
      </c>
      <c r="C664" s="95">
        <v>793.67</v>
      </c>
      <c r="D664" s="94">
        <v>0.51582441955197711</v>
      </c>
      <c r="E664" s="95">
        <v>2103.3200000000002</v>
      </c>
      <c r="F664" s="94">
        <v>0.61889394136570963</v>
      </c>
      <c r="G664" s="95">
        <f t="shared" si="59"/>
        <v>1309.6500000000001</v>
      </c>
      <c r="H664" s="110">
        <f t="shared" si="60"/>
        <v>0.10306952181373252</v>
      </c>
      <c r="P664" s="107">
        <f t="shared" si="57"/>
        <v>50788.771955197713</v>
      </c>
      <c r="Q664" s="108">
        <f t="shared" si="58"/>
        <v>59786.074136570962</v>
      </c>
      <c r="S664" s="109">
        <f t="shared" si="61"/>
        <v>0</v>
      </c>
      <c r="T664" s="109">
        <f t="shared" si="62"/>
        <v>1</v>
      </c>
    </row>
    <row r="665" spans="2:20" ht="15" customHeight="1" x14ac:dyDescent="0.25">
      <c r="B665" s="94">
        <v>614</v>
      </c>
      <c r="C665" s="95">
        <v>785.88</v>
      </c>
      <c r="D665" s="94">
        <v>0.48988724535507855</v>
      </c>
      <c r="E665" s="95">
        <v>2042.09</v>
      </c>
      <c r="F665" s="94">
        <v>0.55739426797534897</v>
      </c>
      <c r="G665" s="95">
        <f t="shared" si="59"/>
        <v>1256.21</v>
      </c>
      <c r="H665" s="110">
        <f t="shared" si="60"/>
        <v>6.7507022620270418E-2</v>
      </c>
      <c r="P665" s="107">
        <f t="shared" si="57"/>
        <v>48202.844535507858</v>
      </c>
      <c r="Q665" s="108">
        <f t="shared" si="58"/>
        <v>53697.336797534903</v>
      </c>
      <c r="S665" s="109">
        <f t="shared" si="61"/>
        <v>0</v>
      </c>
      <c r="T665" s="109">
        <f t="shared" si="62"/>
        <v>1</v>
      </c>
    </row>
    <row r="666" spans="2:20" ht="15" customHeight="1" x14ac:dyDescent="0.25">
      <c r="B666" s="94">
        <v>615</v>
      </c>
      <c r="C666" s="95">
        <v>824.52</v>
      </c>
      <c r="D666" s="94">
        <v>0.4762870399024563</v>
      </c>
      <c r="E666" s="95">
        <v>2089.44</v>
      </c>
      <c r="F666" s="94">
        <v>0.5502579764715213</v>
      </c>
      <c r="G666" s="95">
        <f t="shared" si="59"/>
        <v>1264.92</v>
      </c>
      <c r="H666" s="110">
        <f t="shared" si="60"/>
        <v>7.3970936569065004E-2</v>
      </c>
      <c r="P666" s="107">
        <f t="shared" si="57"/>
        <v>46804.183990245634</v>
      </c>
      <c r="Q666" s="108">
        <f t="shared" si="58"/>
        <v>52936.35764715213</v>
      </c>
      <c r="S666" s="109">
        <f t="shared" si="61"/>
        <v>0</v>
      </c>
      <c r="T666" s="109">
        <f t="shared" si="62"/>
        <v>1</v>
      </c>
    </row>
    <row r="667" spans="2:20" ht="15" customHeight="1" x14ac:dyDescent="0.25">
      <c r="B667" s="94">
        <v>616</v>
      </c>
      <c r="C667" s="95">
        <v>852.52</v>
      </c>
      <c r="D667" s="94">
        <v>0.48691583522176235</v>
      </c>
      <c r="E667" s="95">
        <v>2088.89</v>
      </c>
      <c r="F667" s="94">
        <v>0.55672973486142663</v>
      </c>
      <c r="G667" s="95">
        <f t="shared" si="59"/>
        <v>1236.3699999999999</v>
      </c>
      <c r="H667" s="110">
        <f t="shared" si="60"/>
        <v>6.9813899639664279E-2</v>
      </c>
      <c r="P667" s="107">
        <f t="shared" si="57"/>
        <v>47839.063522176235</v>
      </c>
      <c r="Q667" s="108">
        <f t="shared" si="58"/>
        <v>53584.083486142663</v>
      </c>
      <c r="S667" s="109">
        <f t="shared" si="61"/>
        <v>0</v>
      </c>
      <c r="T667" s="109">
        <f t="shared" si="62"/>
        <v>1</v>
      </c>
    </row>
    <row r="668" spans="2:20" ht="15" customHeight="1" x14ac:dyDescent="0.25">
      <c r="B668" s="94">
        <v>617</v>
      </c>
      <c r="C668" s="95">
        <v>865.29</v>
      </c>
      <c r="D668" s="94">
        <v>0.49881817998439554</v>
      </c>
      <c r="E668" s="95">
        <v>2119.15</v>
      </c>
      <c r="F668" s="94">
        <v>0.56673776634754514</v>
      </c>
      <c r="G668" s="95">
        <f t="shared" si="59"/>
        <v>1253.8600000000001</v>
      </c>
      <c r="H668" s="110">
        <f t="shared" si="60"/>
        <v>6.7919586363149598E-2</v>
      </c>
      <c r="P668" s="107">
        <f t="shared" si="57"/>
        <v>49016.527998439553</v>
      </c>
      <c r="Q668" s="108">
        <f t="shared" si="58"/>
        <v>54554.62663475451</v>
      </c>
      <c r="S668" s="109">
        <f t="shared" si="61"/>
        <v>0</v>
      </c>
      <c r="T668" s="109">
        <f t="shared" si="62"/>
        <v>1</v>
      </c>
    </row>
    <row r="669" spans="2:20" ht="15" customHeight="1" x14ac:dyDescent="0.25">
      <c r="B669" s="94">
        <v>618</v>
      </c>
      <c r="C669" s="95">
        <v>881.6</v>
      </c>
      <c r="D669" s="94">
        <v>0.49712324960151499</v>
      </c>
      <c r="E669" s="95">
        <v>2129.08</v>
      </c>
      <c r="F669" s="94">
        <v>0.55125058643705538</v>
      </c>
      <c r="G669" s="95">
        <f t="shared" si="59"/>
        <v>1247.48</v>
      </c>
      <c r="H669" s="110">
        <f t="shared" si="60"/>
        <v>5.4127336835540385E-2</v>
      </c>
      <c r="P669" s="107">
        <f t="shared" si="57"/>
        <v>48830.7249601515</v>
      </c>
      <c r="Q669" s="108">
        <f t="shared" si="58"/>
        <v>52995.978643705537</v>
      </c>
      <c r="S669" s="109">
        <f t="shared" si="61"/>
        <v>0</v>
      </c>
      <c r="T669" s="109">
        <f t="shared" si="62"/>
        <v>1</v>
      </c>
    </row>
    <row r="670" spans="2:20" ht="15" customHeight="1" x14ac:dyDescent="0.25">
      <c r="B670" s="94">
        <v>619</v>
      </c>
      <c r="C670" s="95">
        <v>841.42</v>
      </c>
      <c r="D670" s="94">
        <v>0.5238685624722611</v>
      </c>
      <c r="E670" s="95">
        <v>2123.34</v>
      </c>
      <c r="F670" s="94">
        <v>0.58393420981798394</v>
      </c>
      <c r="G670" s="95">
        <f t="shared" si="59"/>
        <v>1281.92</v>
      </c>
      <c r="H670" s="110">
        <f t="shared" si="60"/>
        <v>6.0065647345722839E-2</v>
      </c>
      <c r="P670" s="107">
        <f t="shared" si="57"/>
        <v>51545.436247226113</v>
      </c>
      <c r="Q670" s="108">
        <f t="shared" si="58"/>
        <v>56270.080981798397</v>
      </c>
      <c r="S670" s="109">
        <f t="shared" si="61"/>
        <v>0</v>
      </c>
      <c r="T670" s="109">
        <f t="shared" si="62"/>
        <v>1</v>
      </c>
    </row>
    <row r="671" spans="2:20" ht="15" customHeight="1" x14ac:dyDescent="0.25">
      <c r="B671" s="94">
        <v>620</v>
      </c>
      <c r="C671" s="95">
        <v>770.98</v>
      </c>
      <c r="D671" s="94">
        <v>0.49086470000518534</v>
      </c>
      <c r="E671" s="95">
        <v>2027.86</v>
      </c>
      <c r="F671" s="94">
        <v>0.58035728444388668</v>
      </c>
      <c r="G671" s="95">
        <f t="shared" si="59"/>
        <v>1256.8799999999999</v>
      </c>
      <c r="H671" s="110">
        <f t="shared" si="60"/>
        <v>8.9492584438701339E-2</v>
      </c>
      <c r="P671" s="107">
        <f t="shared" si="57"/>
        <v>48315.490000518534</v>
      </c>
      <c r="Q671" s="108">
        <f t="shared" si="58"/>
        <v>56007.868444388667</v>
      </c>
      <c r="S671" s="109">
        <f t="shared" si="61"/>
        <v>0</v>
      </c>
      <c r="T671" s="109">
        <f t="shared" si="62"/>
        <v>1</v>
      </c>
    </row>
    <row r="672" spans="2:20" ht="15" customHeight="1" x14ac:dyDescent="0.25">
      <c r="B672" s="94">
        <v>621</v>
      </c>
      <c r="C672" s="95">
        <v>888.19</v>
      </c>
      <c r="D672" s="94">
        <v>0.50362639343459925</v>
      </c>
      <c r="E672" s="95">
        <v>2056.6799999999998</v>
      </c>
      <c r="F672" s="94">
        <v>0.54410675235663697</v>
      </c>
      <c r="G672" s="95">
        <f t="shared" si="59"/>
        <v>1168.4899999999998</v>
      </c>
      <c r="H672" s="110">
        <f t="shared" si="60"/>
        <v>4.0480358922037718E-2</v>
      </c>
      <c r="P672" s="107">
        <f t="shared" si="57"/>
        <v>49474.449343459921</v>
      </c>
      <c r="Q672" s="108">
        <f t="shared" si="58"/>
        <v>52353.995235663693</v>
      </c>
      <c r="S672" s="109">
        <f t="shared" si="61"/>
        <v>0</v>
      </c>
      <c r="T672" s="109">
        <f t="shared" si="62"/>
        <v>1</v>
      </c>
    </row>
    <row r="673" spans="2:20" ht="15" customHeight="1" x14ac:dyDescent="0.25">
      <c r="B673" s="94">
        <v>622</v>
      </c>
      <c r="C673" s="95">
        <v>909.47</v>
      </c>
      <c r="D673" s="94">
        <v>0.47089647012203711</v>
      </c>
      <c r="E673" s="95">
        <v>2242.31</v>
      </c>
      <c r="F673" s="94">
        <v>0.56774268438230924</v>
      </c>
      <c r="G673" s="95">
        <f t="shared" si="59"/>
        <v>1332.84</v>
      </c>
      <c r="H673" s="110">
        <f t="shared" si="60"/>
        <v>9.6846214260272123E-2</v>
      </c>
      <c r="P673" s="107">
        <f t="shared" si="57"/>
        <v>46180.177012203712</v>
      </c>
      <c r="Q673" s="108">
        <f t="shared" si="58"/>
        <v>54531.958438230926</v>
      </c>
      <c r="S673" s="109">
        <f t="shared" si="61"/>
        <v>0</v>
      </c>
      <c r="T673" s="109">
        <f t="shared" si="62"/>
        <v>1</v>
      </c>
    </row>
    <row r="674" spans="2:20" ht="15" customHeight="1" x14ac:dyDescent="0.25">
      <c r="B674" s="94">
        <v>623</v>
      </c>
      <c r="C674" s="95">
        <v>800.66</v>
      </c>
      <c r="D674" s="94">
        <v>0.52815120950961647</v>
      </c>
      <c r="E674" s="95">
        <v>2063.7600000000002</v>
      </c>
      <c r="F674" s="94">
        <v>0.57879742073693419</v>
      </c>
      <c r="G674" s="95">
        <f t="shared" si="59"/>
        <v>1263.1000000000004</v>
      </c>
      <c r="H674" s="110">
        <f t="shared" si="60"/>
        <v>5.0646211227317717E-2</v>
      </c>
      <c r="P674" s="107">
        <f t="shared" si="57"/>
        <v>52014.460950961642</v>
      </c>
      <c r="Q674" s="108">
        <f t="shared" si="58"/>
        <v>55815.98207369342</v>
      </c>
      <c r="S674" s="109">
        <f t="shared" si="61"/>
        <v>0</v>
      </c>
      <c r="T674" s="109">
        <f t="shared" si="62"/>
        <v>1</v>
      </c>
    </row>
    <row r="675" spans="2:20" ht="15" customHeight="1" x14ac:dyDescent="0.25">
      <c r="B675" s="94">
        <v>624</v>
      </c>
      <c r="C675" s="95">
        <v>899.12</v>
      </c>
      <c r="D675" s="94">
        <v>0.4946224559419839</v>
      </c>
      <c r="E675" s="95">
        <v>2179.06</v>
      </c>
      <c r="F675" s="94">
        <v>0.5600635905494542</v>
      </c>
      <c r="G675" s="95">
        <f t="shared" si="59"/>
        <v>1279.94</v>
      </c>
      <c r="H675" s="110">
        <f t="shared" si="60"/>
        <v>6.5441134607470308E-2</v>
      </c>
      <c r="P675" s="107">
        <f t="shared" si="57"/>
        <v>48563.125594198384</v>
      </c>
      <c r="Q675" s="108">
        <f t="shared" si="58"/>
        <v>53827.299054945426</v>
      </c>
      <c r="S675" s="109">
        <f t="shared" si="61"/>
        <v>0</v>
      </c>
      <c r="T675" s="109">
        <f t="shared" si="62"/>
        <v>1</v>
      </c>
    </row>
    <row r="676" spans="2:20" ht="15" customHeight="1" x14ac:dyDescent="0.25">
      <c r="B676" s="94">
        <v>625</v>
      </c>
      <c r="C676" s="95">
        <v>882.06</v>
      </c>
      <c r="D676" s="94">
        <v>0.53016472794954439</v>
      </c>
      <c r="E676" s="95">
        <v>2150.06</v>
      </c>
      <c r="F676" s="94">
        <v>0.61410628093746789</v>
      </c>
      <c r="G676" s="95">
        <f t="shared" si="59"/>
        <v>1268</v>
      </c>
      <c r="H676" s="110">
        <f t="shared" si="60"/>
        <v>8.3941552987923496E-2</v>
      </c>
      <c r="P676" s="107">
        <f t="shared" si="57"/>
        <v>52134.412794954442</v>
      </c>
      <c r="Q676" s="108">
        <f t="shared" si="58"/>
        <v>59260.568093746791</v>
      </c>
      <c r="S676" s="109">
        <f t="shared" si="61"/>
        <v>0</v>
      </c>
      <c r="T676" s="109">
        <f t="shared" si="62"/>
        <v>1</v>
      </c>
    </row>
    <row r="677" spans="2:20" ht="15" customHeight="1" x14ac:dyDescent="0.25">
      <c r="B677" s="94">
        <v>626</v>
      </c>
      <c r="C677" s="95">
        <v>901.05</v>
      </c>
      <c r="D677" s="94">
        <v>0.49772036924794855</v>
      </c>
      <c r="E677" s="95">
        <v>2027.5</v>
      </c>
      <c r="F677" s="94">
        <v>0.56153637731123685</v>
      </c>
      <c r="G677" s="95">
        <f t="shared" si="59"/>
        <v>1126.45</v>
      </c>
      <c r="H677" s="110">
        <f t="shared" si="60"/>
        <v>6.3816008063288299E-2</v>
      </c>
      <c r="P677" s="107">
        <f t="shared" si="57"/>
        <v>48870.986924794852</v>
      </c>
      <c r="Q677" s="108">
        <f t="shared" si="58"/>
        <v>54126.137731123687</v>
      </c>
      <c r="S677" s="109">
        <f t="shared" si="61"/>
        <v>0</v>
      </c>
      <c r="T677" s="109">
        <f t="shared" si="62"/>
        <v>1</v>
      </c>
    </row>
    <row r="678" spans="2:20" ht="15" customHeight="1" x14ac:dyDescent="0.25">
      <c r="B678" s="94">
        <v>627</v>
      </c>
      <c r="C678" s="95">
        <v>847.61</v>
      </c>
      <c r="D678" s="94">
        <v>0.4916845791323039</v>
      </c>
      <c r="E678" s="95">
        <v>2138.25</v>
      </c>
      <c r="F678" s="94">
        <v>0.53714125405750479</v>
      </c>
      <c r="G678" s="95">
        <f t="shared" si="59"/>
        <v>1290.6399999999999</v>
      </c>
      <c r="H678" s="110">
        <f t="shared" si="60"/>
        <v>4.5456674925200891E-2</v>
      </c>
      <c r="P678" s="107">
        <f t="shared" si="57"/>
        <v>48320.847913230391</v>
      </c>
      <c r="Q678" s="108">
        <f t="shared" si="58"/>
        <v>51575.875405750478</v>
      </c>
      <c r="S678" s="109">
        <f t="shared" si="61"/>
        <v>0</v>
      </c>
      <c r="T678" s="109">
        <f t="shared" si="62"/>
        <v>1</v>
      </c>
    </row>
    <row r="679" spans="2:20" ht="15" customHeight="1" x14ac:dyDescent="0.25">
      <c r="B679" s="94">
        <v>628</v>
      </c>
      <c r="C679" s="95">
        <v>831.56</v>
      </c>
      <c r="D679" s="94">
        <v>0.51839630096591616</v>
      </c>
      <c r="E679" s="95">
        <v>2130.1799999999998</v>
      </c>
      <c r="F679" s="94">
        <v>0.59080096298785156</v>
      </c>
      <c r="G679" s="95">
        <f t="shared" si="59"/>
        <v>1298.6199999999999</v>
      </c>
      <c r="H679" s="110">
        <f t="shared" si="60"/>
        <v>7.2404662021935406E-2</v>
      </c>
      <c r="P679" s="107">
        <f t="shared" si="57"/>
        <v>51008.070096591618</v>
      </c>
      <c r="Q679" s="108">
        <f t="shared" si="58"/>
        <v>56949.91629878516</v>
      </c>
      <c r="S679" s="109">
        <f t="shared" si="61"/>
        <v>0</v>
      </c>
      <c r="T679" s="109">
        <f t="shared" si="62"/>
        <v>1</v>
      </c>
    </row>
    <row r="680" spans="2:20" ht="15" customHeight="1" x14ac:dyDescent="0.25">
      <c r="B680" s="94">
        <v>629</v>
      </c>
      <c r="C680" s="95">
        <v>829.02</v>
      </c>
      <c r="D680" s="94">
        <v>0.47814241806200836</v>
      </c>
      <c r="E680" s="95">
        <v>2148.54</v>
      </c>
      <c r="F680" s="94">
        <v>0.55617196377853106</v>
      </c>
      <c r="G680" s="95">
        <f t="shared" si="59"/>
        <v>1319.52</v>
      </c>
      <c r="H680" s="110">
        <f t="shared" si="60"/>
        <v>7.8029545716522708E-2</v>
      </c>
      <c r="P680" s="107">
        <f t="shared" si="57"/>
        <v>46985.22180620084</v>
      </c>
      <c r="Q680" s="108">
        <f t="shared" si="58"/>
        <v>53468.656377853105</v>
      </c>
      <c r="S680" s="109">
        <f t="shared" si="61"/>
        <v>0</v>
      </c>
      <c r="T680" s="109">
        <f t="shared" si="62"/>
        <v>1</v>
      </c>
    </row>
    <row r="681" spans="2:20" ht="15" customHeight="1" x14ac:dyDescent="0.25">
      <c r="B681" s="94">
        <v>630</v>
      </c>
      <c r="C681" s="95">
        <v>878.64</v>
      </c>
      <c r="D681" s="94">
        <v>0.50251319626664304</v>
      </c>
      <c r="E681" s="95">
        <v>2027.95</v>
      </c>
      <c r="F681" s="94">
        <v>0.56826596973200838</v>
      </c>
      <c r="G681" s="95">
        <f t="shared" si="59"/>
        <v>1149.31</v>
      </c>
      <c r="H681" s="110">
        <f t="shared" si="60"/>
        <v>6.5752773465365344E-2</v>
      </c>
      <c r="P681" s="107">
        <f t="shared" si="57"/>
        <v>49372.679626664307</v>
      </c>
      <c r="Q681" s="108">
        <f t="shared" si="58"/>
        <v>54798.646973200841</v>
      </c>
      <c r="S681" s="109">
        <f t="shared" si="61"/>
        <v>0</v>
      </c>
      <c r="T681" s="109">
        <f t="shared" si="62"/>
        <v>1</v>
      </c>
    </row>
    <row r="682" spans="2:20" ht="15" customHeight="1" x14ac:dyDescent="0.25">
      <c r="B682" s="94">
        <v>631</v>
      </c>
      <c r="C682" s="95">
        <v>844.04</v>
      </c>
      <c r="D682" s="94">
        <v>0.51124523337128758</v>
      </c>
      <c r="E682" s="95">
        <v>2210.23</v>
      </c>
      <c r="F682" s="94">
        <v>0.5744836402210739</v>
      </c>
      <c r="G682" s="95">
        <f t="shared" si="59"/>
        <v>1366.19</v>
      </c>
      <c r="H682" s="110">
        <f t="shared" si="60"/>
        <v>6.3238406849786322E-2</v>
      </c>
      <c r="P682" s="107">
        <f t="shared" si="57"/>
        <v>50280.48333712876</v>
      </c>
      <c r="Q682" s="108">
        <f t="shared" si="58"/>
        <v>55238.134022107384</v>
      </c>
      <c r="S682" s="109">
        <f t="shared" si="61"/>
        <v>0</v>
      </c>
      <c r="T682" s="109">
        <f t="shared" si="62"/>
        <v>1</v>
      </c>
    </row>
    <row r="683" spans="2:20" ht="15" customHeight="1" x14ac:dyDescent="0.25">
      <c r="B683" s="94">
        <v>632</v>
      </c>
      <c r="C683" s="95">
        <v>842.44</v>
      </c>
      <c r="D683" s="94">
        <v>0.5114327500386644</v>
      </c>
      <c r="E683" s="95">
        <v>2114.73</v>
      </c>
      <c r="F683" s="94">
        <v>0.56113836188507182</v>
      </c>
      <c r="G683" s="95">
        <f t="shared" si="59"/>
        <v>1272.29</v>
      </c>
      <c r="H683" s="110">
        <f t="shared" si="60"/>
        <v>4.9705611846407427E-2</v>
      </c>
      <c r="P683" s="107">
        <f t="shared" si="57"/>
        <v>50300.835003866436</v>
      </c>
      <c r="Q683" s="108">
        <f t="shared" si="58"/>
        <v>53999.106188507176</v>
      </c>
      <c r="S683" s="109">
        <f t="shared" si="61"/>
        <v>0</v>
      </c>
      <c r="T683" s="109">
        <f t="shared" si="62"/>
        <v>1</v>
      </c>
    </row>
    <row r="684" spans="2:20" ht="15" customHeight="1" x14ac:dyDescent="0.25">
      <c r="B684" s="94">
        <v>633</v>
      </c>
      <c r="C684" s="95">
        <v>838.43</v>
      </c>
      <c r="D684" s="94">
        <v>0.53568074420135092</v>
      </c>
      <c r="E684" s="95">
        <v>2127.3000000000002</v>
      </c>
      <c r="F684" s="94">
        <v>0.59579928820968853</v>
      </c>
      <c r="G684" s="95">
        <f t="shared" si="59"/>
        <v>1288.8700000000003</v>
      </c>
      <c r="H684" s="110">
        <f t="shared" si="60"/>
        <v>6.0118544008337604E-2</v>
      </c>
      <c r="P684" s="107">
        <f t="shared" si="57"/>
        <v>52729.64442013509</v>
      </c>
      <c r="Q684" s="108">
        <f t="shared" si="58"/>
        <v>57452.62882096885</v>
      </c>
      <c r="S684" s="109">
        <f t="shared" si="61"/>
        <v>0</v>
      </c>
      <c r="T684" s="109">
        <f t="shared" si="62"/>
        <v>1</v>
      </c>
    </row>
    <row r="685" spans="2:20" ht="15" customHeight="1" x14ac:dyDescent="0.25">
      <c r="B685" s="94">
        <v>634</v>
      </c>
      <c r="C685" s="95">
        <v>860.17</v>
      </c>
      <c r="D685" s="94">
        <v>0.5044942223493597</v>
      </c>
      <c r="E685" s="95">
        <v>2184.0300000000002</v>
      </c>
      <c r="F685" s="94">
        <v>0.5844243568412919</v>
      </c>
      <c r="G685" s="95">
        <f t="shared" si="59"/>
        <v>1323.8600000000001</v>
      </c>
      <c r="H685" s="110">
        <f t="shared" si="60"/>
        <v>7.9930134491932203E-2</v>
      </c>
      <c r="P685" s="107">
        <f t="shared" si="57"/>
        <v>49589.252234935972</v>
      </c>
      <c r="Q685" s="108">
        <f t="shared" si="58"/>
        <v>56258.405684129189</v>
      </c>
      <c r="S685" s="109">
        <f t="shared" si="61"/>
        <v>0</v>
      </c>
      <c r="T685" s="109">
        <f t="shared" si="62"/>
        <v>1</v>
      </c>
    </row>
    <row r="686" spans="2:20" ht="15" customHeight="1" x14ac:dyDescent="0.25">
      <c r="B686" s="94">
        <v>635</v>
      </c>
      <c r="C686" s="95">
        <v>807.75</v>
      </c>
      <c r="D686" s="94">
        <v>0.51607559059202857</v>
      </c>
      <c r="E686" s="95">
        <v>2104.59</v>
      </c>
      <c r="F686" s="94">
        <v>0.58952299684753562</v>
      </c>
      <c r="G686" s="95">
        <f t="shared" si="59"/>
        <v>1296.8400000000001</v>
      </c>
      <c r="H686" s="110">
        <f t="shared" si="60"/>
        <v>7.3447406255507053E-2</v>
      </c>
      <c r="P686" s="107">
        <f t="shared" si="57"/>
        <v>50799.809059202853</v>
      </c>
      <c r="Q686" s="108">
        <f t="shared" si="58"/>
        <v>56847.709684753558</v>
      </c>
      <c r="S686" s="109">
        <f t="shared" si="61"/>
        <v>0</v>
      </c>
      <c r="T686" s="109">
        <f t="shared" si="62"/>
        <v>1</v>
      </c>
    </row>
    <row r="687" spans="2:20" ht="15" customHeight="1" x14ac:dyDescent="0.25">
      <c r="B687" s="94">
        <v>636</v>
      </c>
      <c r="C687" s="95">
        <v>879.23</v>
      </c>
      <c r="D687" s="94">
        <v>0.51625323859183148</v>
      </c>
      <c r="E687" s="95">
        <v>2127.2800000000002</v>
      </c>
      <c r="F687" s="94">
        <v>0.5975228930141363</v>
      </c>
      <c r="G687" s="95">
        <f t="shared" si="59"/>
        <v>1248.0500000000002</v>
      </c>
      <c r="H687" s="110">
        <f t="shared" si="60"/>
        <v>8.1269654422304827E-2</v>
      </c>
      <c r="P687" s="107">
        <f t="shared" si="57"/>
        <v>50746.093859183144</v>
      </c>
      <c r="Q687" s="108">
        <f t="shared" si="58"/>
        <v>57625.009301413629</v>
      </c>
      <c r="S687" s="109">
        <f t="shared" si="61"/>
        <v>0</v>
      </c>
      <c r="T687" s="109">
        <f t="shared" si="62"/>
        <v>1</v>
      </c>
    </row>
    <row r="688" spans="2:20" ht="15" customHeight="1" x14ac:dyDescent="0.25">
      <c r="B688" s="94">
        <v>637</v>
      </c>
      <c r="C688" s="95">
        <v>843.7</v>
      </c>
      <c r="D688" s="94">
        <v>0.53216573775752485</v>
      </c>
      <c r="E688" s="95">
        <v>2056.75</v>
      </c>
      <c r="F688" s="94">
        <v>0.59634358607807147</v>
      </c>
      <c r="G688" s="95">
        <f t="shared" si="59"/>
        <v>1213.05</v>
      </c>
      <c r="H688" s="110">
        <f t="shared" si="60"/>
        <v>6.4177848320546627E-2</v>
      </c>
      <c r="P688" s="107">
        <f t="shared" si="57"/>
        <v>52372.873775752487</v>
      </c>
      <c r="Q688" s="108">
        <f t="shared" si="58"/>
        <v>57577.608607807146</v>
      </c>
      <c r="S688" s="109">
        <f t="shared" si="61"/>
        <v>0</v>
      </c>
      <c r="T688" s="109">
        <f t="shared" si="62"/>
        <v>1</v>
      </c>
    </row>
    <row r="689" spans="2:20" ht="15" customHeight="1" x14ac:dyDescent="0.25">
      <c r="B689" s="94">
        <v>638</v>
      </c>
      <c r="C689" s="95">
        <v>874.31</v>
      </c>
      <c r="D689" s="94">
        <v>0.48473416463134178</v>
      </c>
      <c r="E689" s="95">
        <v>2166.87</v>
      </c>
      <c r="F689" s="94">
        <v>0.55614277050348127</v>
      </c>
      <c r="G689" s="95">
        <f t="shared" si="59"/>
        <v>1292.56</v>
      </c>
      <c r="H689" s="110">
        <f t="shared" si="60"/>
        <v>7.1408605872139486E-2</v>
      </c>
      <c r="P689" s="107">
        <f t="shared" si="57"/>
        <v>47599.10646313418</v>
      </c>
      <c r="Q689" s="108">
        <f t="shared" si="58"/>
        <v>53447.407050348127</v>
      </c>
      <c r="S689" s="109">
        <f t="shared" si="61"/>
        <v>0</v>
      </c>
      <c r="T689" s="109">
        <f t="shared" si="62"/>
        <v>1</v>
      </c>
    </row>
    <row r="690" spans="2:20" ht="15" customHeight="1" x14ac:dyDescent="0.25">
      <c r="B690" s="94">
        <v>639</v>
      </c>
      <c r="C690" s="95">
        <v>893.44</v>
      </c>
      <c r="D690" s="94">
        <v>0.53842060319399931</v>
      </c>
      <c r="E690" s="95">
        <v>2100.17</v>
      </c>
      <c r="F690" s="94">
        <v>0.59995806031005183</v>
      </c>
      <c r="G690" s="95">
        <f t="shared" si="59"/>
        <v>1206.73</v>
      </c>
      <c r="H690" s="110">
        <f t="shared" si="60"/>
        <v>6.1537457116052519E-2</v>
      </c>
      <c r="P690" s="107">
        <f t="shared" si="57"/>
        <v>52948.620319399932</v>
      </c>
      <c r="Q690" s="108">
        <f t="shared" si="58"/>
        <v>57895.636031005182</v>
      </c>
      <c r="S690" s="109">
        <f t="shared" si="61"/>
        <v>0</v>
      </c>
      <c r="T690" s="109">
        <f t="shared" si="62"/>
        <v>1</v>
      </c>
    </row>
    <row r="691" spans="2:20" ht="15" customHeight="1" x14ac:dyDescent="0.25">
      <c r="B691" s="94">
        <v>640</v>
      </c>
      <c r="C691" s="95">
        <v>877.57</v>
      </c>
      <c r="D691" s="94">
        <v>0.51622548452068029</v>
      </c>
      <c r="E691" s="95">
        <v>2082.0700000000002</v>
      </c>
      <c r="F691" s="94">
        <v>0.57386780812986149</v>
      </c>
      <c r="G691" s="95">
        <f t="shared" si="59"/>
        <v>1204.5</v>
      </c>
      <c r="H691" s="110">
        <f t="shared" si="60"/>
        <v>5.7642323609181201E-2</v>
      </c>
      <c r="P691" s="107">
        <f t="shared" si="57"/>
        <v>50744.978452068026</v>
      </c>
      <c r="Q691" s="108">
        <f t="shared" si="58"/>
        <v>55304.710812986152</v>
      </c>
      <c r="S691" s="109">
        <f t="shared" si="61"/>
        <v>0</v>
      </c>
      <c r="T691" s="109">
        <f t="shared" si="62"/>
        <v>1</v>
      </c>
    </row>
    <row r="692" spans="2:20" ht="15" customHeight="1" x14ac:dyDescent="0.25">
      <c r="B692" s="94">
        <v>641</v>
      </c>
      <c r="C692" s="95">
        <v>849.5</v>
      </c>
      <c r="D692" s="94">
        <v>0.52938769610900116</v>
      </c>
      <c r="E692" s="95">
        <v>2071.5700000000002</v>
      </c>
      <c r="F692" s="94">
        <v>0.57732547836458747</v>
      </c>
      <c r="G692" s="95">
        <f t="shared" si="59"/>
        <v>1222.0700000000002</v>
      </c>
      <c r="H692" s="110">
        <f t="shared" si="60"/>
        <v>4.7937782255586314E-2</v>
      </c>
      <c r="P692" s="107">
        <f t="shared" ref="P692:P755" si="63">IF(C692="","",D692*PSA_WTP-C692)</f>
        <v>52089.269610900119</v>
      </c>
      <c r="Q692" s="108">
        <f t="shared" ref="Q692:Q755" si="64">IF(C692="","",F692*PSA_WTP-E692)</f>
        <v>55660.977836458747</v>
      </c>
      <c r="S692" s="109">
        <f t="shared" si="61"/>
        <v>0</v>
      </c>
      <c r="T692" s="109">
        <f t="shared" si="62"/>
        <v>1</v>
      </c>
    </row>
    <row r="693" spans="2:20" ht="15" customHeight="1" x14ac:dyDescent="0.25">
      <c r="B693" s="94">
        <v>642</v>
      </c>
      <c r="C693" s="95">
        <v>835.69</v>
      </c>
      <c r="D693" s="94">
        <v>0.49038080392315453</v>
      </c>
      <c r="E693" s="95">
        <v>2184.83</v>
      </c>
      <c r="F693" s="94">
        <v>0.57239946065508063</v>
      </c>
      <c r="G693" s="95">
        <f t="shared" ref="G693:G756" si="65">E693-C693</f>
        <v>1349.1399999999999</v>
      </c>
      <c r="H693" s="110">
        <f t="shared" ref="H693:H756" si="66">F693-D693</f>
        <v>8.2018656731926098E-2</v>
      </c>
      <c r="P693" s="107">
        <f t="shared" si="63"/>
        <v>48202.39039231545</v>
      </c>
      <c r="Q693" s="108">
        <f t="shared" si="64"/>
        <v>55055.11606550806</v>
      </c>
      <c r="S693" s="109">
        <f t="shared" ref="S693:S756" si="67">IF(Q693="","",IF(Q693=MAX(P693,Q693),0,1))</f>
        <v>0</v>
      </c>
      <c r="T693" s="109">
        <f t="shared" ref="T693:T756" si="68">IF(Q693="","",IF(Q693=MAX(P693,Q693),1,0))</f>
        <v>1</v>
      </c>
    </row>
    <row r="694" spans="2:20" ht="15" customHeight="1" x14ac:dyDescent="0.25">
      <c r="B694" s="94">
        <v>643</v>
      </c>
      <c r="C694" s="95">
        <v>819.13</v>
      </c>
      <c r="D694" s="94">
        <v>0.5148118539919645</v>
      </c>
      <c r="E694" s="95">
        <v>2211.7600000000002</v>
      </c>
      <c r="F694" s="94">
        <v>0.5729767906596851</v>
      </c>
      <c r="G694" s="95">
        <f t="shared" si="65"/>
        <v>1392.63</v>
      </c>
      <c r="H694" s="110">
        <f t="shared" si="66"/>
        <v>5.8164936667720601E-2</v>
      </c>
      <c r="P694" s="107">
        <f t="shared" si="63"/>
        <v>50662.055399196455</v>
      </c>
      <c r="Q694" s="108">
        <f t="shared" si="64"/>
        <v>55085.919065968505</v>
      </c>
      <c r="S694" s="109">
        <f t="shared" si="67"/>
        <v>0</v>
      </c>
      <c r="T694" s="109">
        <f t="shared" si="68"/>
        <v>1</v>
      </c>
    </row>
    <row r="695" spans="2:20" ht="15" customHeight="1" x14ac:dyDescent="0.25">
      <c r="B695" s="94">
        <v>644</v>
      </c>
      <c r="C695" s="95">
        <v>831.92</v>
      </c>
      <c r="D695" s="94">
        <v>0.52719749775651759</v>
      </c>
      <c r="E695" s="95">
        <v>2127.7800000000002</v>
      </c>
      <c r="F695" s="94">
        <v>0.57883721125002496</v>
      </c>
      <c r="G695" s="95">
        <f t="shared" si="65"/>
        <v>1295.8600000000001</v>
      </c>
      <c r="H695" s="110">
        <f t="shared" si="66"/>
        <v>5.1639713493507378E-2</v>
      </c>
      <c r="P695" s="107">
        <f t="shared" si="63"/>
        <v>51887.829775651757</v>
      </c>
      <c r="Q695" s="108">
        <f t="shared" si="64"/>
        <v>55755.9411250025</v>
      </c>
      <c r="S695" s="109">
        <f t="shared" si="67"/>
        <v>0</v>
      </c>
      <c r="T695" s="109">
        <f t="shared" si="68"/>
        <v>1</v>
      </c>
    </row>
    <row r="696" spans="2:20" ht="15" customHeight="1" x14ac:dyDescent="0.25">
      <c r="B696" s="94">
        <v>645</v>
      </c>
      <c r="C696" s="95">
        <v>773.4</v>
      </c>
      <c r="D696" s="94">
        <v>0.50178348885895363</v>
      </c>
      <c r="E696" s="95">
        <v>2046</v>
      </c>
      <c r="F696" s="94">
        <v>0.56148047831435755</v>
      </c>
      <c r="G696" s="95">
        <f t="shared" si="65"/>
        <v>1272.5999999999999</v>
      </c>
      <c r="H696" s="110">
        <f t="shared" si="66"/>
        <v>5.9696989455403915E-2</v>
      </c>
      <c r="P696" s="107">
        <f t="shared" si="63"/>
        <v>49404.948885895363</v>
      </c>
      <c r="Q696" s="108">
        <f t="shared" si="64"/>
        <v>54102.047831435753</v>
      </c>
      <c r="S696" s="109">
        <f t="shared" si="67"/>
        <v>0</v>
      </c>
      <c r="T696" s="109">
        <f t="shared" si="68"/>
        <v>1</v>
      </c>
    </row>
    <row r="697" spans="2:20" ht="15" customHeight="1" x14ac:dyDescent="0.25">
      <c r="B697" s="94">
        <v>646</v>
      </c>
      <c r="C697" s="95">
        <v>879.24</v>
      </c>
      <c r="D697" s="94">
        <v>0.50044590697983693</v>
      </c>
      <c r="E697" s="95">
        <v>2145.7800000000002</v>
      </c>
      <c r="F697" s="94">
        <v>0.57099726092798053</v>
      </c>
      <c r="G697" s="95">
        <f t="shared" si="65"/>
        <v>1266.5400000000002</v>
      </c>
      <c r="H697" s="110">
        <f t="shared" si="66"/>
        <v>7.0551353948143603E-2</v>
      </c>
      <c r="P697" s="107">
        <f t="shared" si="63"/>
        <v>49165.350697983697</v>
      </c>
      <c r="Q697" s="108">
        <f t="shared" si="64"/>
        <v>54953.946092798054</v>
      </c>
      <c r="S697" s="109">
        <f t="shared" si="67"/>
        <v>0</v>
      </c>
      <c r="T697" s="109">
        <f t="shared" si="68"/>
        <v>1</v>
      </c>
    </row>
    <row r="698" spans="2:20" ht="15" customHeight="1" x14ac:dyDescent="0.25">
      <c r="B698" s="94">
        <v>647</v>
      </c>
      <c r="C698" s="95">
        <v>809.96</v>
      </c>
      <c r="D698" s="94">
        <v>0.48894910395709351</v>
      </c>
      <c r="E698" s="95">
        <v>2097.65</v>
      </c>
      <c r="F698" s="94">
        <v>0.5590383161960073</v>
      </c>
      <c r="G698" s="95">
        <f t="shared" si="65"/>
        <v>1287.69</v>
      </c>
      <c r="H698" s="110">
        <f t="shared" si="66"/>
        <v>7.0089212238913789E-2</v>
      </c>
      <c r="P698" s="107">
        <f t="shared" si="63"/>
        <v>48084.950395709355</v>
      </c>
      <c r="Q698" s="108">
        <f t="shared" si="64"/>
        <v>53806.181619600728</v>
      </c>
      <c r="S698" s="109">
        <f t="shared" si="67"/>
        <v>0</v>
      </c>
      <c r="T698" s="109">
        <f t="shared" si="68"/>
        <v>1</v>
      </c>
    </row>
    <row r="699" spans="2:20" ht="15" customHeight="1" x14ac:dyDescent="0.25">
      <c r="B699" s="94">
        <v>648</v>
      </c>
      <c r="C699" s="95">
        <v>847.84</v>
      </c>
      <c r="D699" s="94">
        <v>0.49635564029956031</v>
      </c>
      <c r="E699" s="95">
        <v>2119.5500000000002</v>
      </c>
      <c r="F699" s="94">
        <v>0.56897836303035332</v>
      </c>
      <c r="G699" s="95">
        <f t="shared" si="65"/>
        <v>1271.71</v>
      </c>
      <c r="H699" s="110">
        <f t="shared" si="66"/>
        <v>7.262272273079301E-2</v>
      </c>
      <c r="P699" s="107">
        <f t="shared" si="63"/>
        <v>48787.724029956036</v>
      </c>
      <c r="Q699" s="108">
        <f t="shared" si="64"/>
        <v>54778.286303035326</v>
      </c>
      <c r="S699" s="109">
        <f t="shared" si="67"/>
        <v>0</v>
      </c>
      <c r="T699" s="109">
        <f t="shared" si="68"/>
        <v>1</v>
      </c>
    </row>
    <row r="700" spans="2:20" ht="15" customHeight="1" x14ac:dyDescent="0.25">
      <c r="B700" s="94">
        <v>649</v>
      </c>
      <c r="C700" s="95">
        <v>869.07</v>
      </c>
      <c r="D700" s="94">
        <v>0.51689989962515204</v>
      </c>
      <c r="E700" s="95">
        <v>2152.56</v>
      </c>
      <c r="F700" s="94">
        <v>0.57627145431259552</v>
      </c>
      <c r="G700" s="95">
        <f t="shared" si="65"/>
        <v>1283.4899999999998</v>
      </c>
      <c r="H700" s="110">
        <f t="shared" si="66"/>
        <v>5.9371554687443484E-2</v>
      </c>
      <c r="P700" s="107">
        <f t="shared" si="63"/>
        <v>50820.919962515203</v>
      </c>
      <c r="Q700" s="108">
        <f t="shared" si="64"/>
        <v>55474.585431259555</v>
      </c>
      <c r="S700" s="109">
        <f t="shared" si="67"/>
        <v>0</v>
      </c>
      <c r="T700" s="109">
        <f t="shared" si="68"/>
        <v>1</v>
      </c>
    </row>
    <row r="701" spans="2:20" ht="15" customHeight="1" x14ac:dyDescent="0.25">
      <c r="B701" s="94">
        <v>650</v>
      </c>
      <c r="C701" s="95">
        <v>914.43</v>
      </c>
      <c r="D701" s="94">
        <v>0.49445402774322256</v>
      </c>
      <c r="E701" s="95">
        <v>2067.9299999999998</v>
      </c>
      <c r="F701" s="94">
        <v>0.5667858614736444</v>
      </c>
      <c r="G701" s="95">
        <f t="shared" si="65"/>
        <v>1153.5</v>
      </c>
      <c r="H701" s="110">
        <f t="shared" si="66"/>
        <v>7.2331833730421846E-2</v>
      </c>
      <c r="P701" s="107">
        <f t="shared" si="63"/>
        <v>48530.972774322254</v>
      </c>
      <c r="Q701" s="108">
        <f t="shared" si="64"/>
        <v>54610.65614736444</v>
      </c>
      <c r="S701" s="109">
        <f t="shared" si="67"/>
        <v>0</v>
      </c>
      <c r="T701" s="109">
        <f t="shared" si="68"/>
        <v>1</v>
      </c>
    </row>
    <row r="702" spans="2:20" ht="15" customHeight="1" x14ac:dyDescent="0.25">
      <c r="B702" s="94">
        <v>651</v>
      </c>
      <c r="C702" s="95">
        <v>866.24</v>
      </c>
      <c r="D702" s="94">
        <v>0.51958849286049746</v>
      </c>
      <c r="E702" s="95">
        <v>2144.73</v>
      </c>
      <c r="F702" s="94">
        <v>0.57467086146183044</v>
      </c>
      <c r="G702" s="95">
        <f t="shared" si="65"/>
        <v>1278.49</v>
      </c>
      <c r="H702" s="110">
        <f t="shared" si="66"/>
        <v>5.5082368601332976E-2</v>
      </c>
      <c r="P702" s="107">
        <f t="shared" si="63"/>
        <v>51092.609286049752</v>
      </c>
      <c r="Q702" s="108">
        <f t="shared" si="64"/>
        <v>55322.35614618304</v>
      </c>
      <c r="S702" s="109">
        <f t="shared" si="67"/>
        <v>0</v>
      </c>
      <c r="T702" s="109">
        <f t="shared" si="68"/>
        <v>1</v>
      </c>
    </row>
    <row r="703" spans="2:20" ht="15" customHeight="1" x14ac:dyDescent="0.25">
      <c r="B703" s="94">
        <v>652</v>
      </c>
      <c r="C703" s="95">
        <v>822.24</v>
      </c>
      <c r="D703" s="94">
        <v>0.51164524804555678</v>
      </c>
      <c r="E703" s="95">
        <v>2258.19</v>
      </c>
      <c r="F703" s="94">
        <v>0.59398292073733261</v>
      </c>
      <c r="G703" s="95">
        <f t="shared" si="65"/>
        <v>1435.95</v>
      </c>
      <c r="H703" s="110">
        <f t="shared" si="66"/>
        <v>8.2337672691775832E-2</v>
      </c>
      <c r="P703" s="107">
        <f t="shared" si="63"/>
        <v>50342.284804555682</v>
      </c>
      <c r="Q703" s="108">
        <f t="shared" si="64"/>
        <v>57140.102073733258</v>
      </c>
      <c r="S703" s="109">
        <f t="shared" si="67"/>
        <v>0</v>
      </c>
      <c r="T703" s="109">
        <f t="shared" si="68"/>
        <v>1</v>
      </c>
    </row>
    <row r="704" spans="2:20" ht="15" customHeight="1" x14ac:dyDescent="0.25">
      <c r="B704" s="94">
        <v>653</v>
      </c>
      <c r="C704" s="95">
        <v>892.2</v>
      </c>
      <c r="D704" s="94">
        <v>0.50346181440995064</v>
      </c>
      <c r="E704" s="95">
        <v>2124.14</v>
      </c>
      <c r="F704" s="94">
        <v>0.56228220473894264</v>
      </c>
      <c r="G704" s="95">
        <f t="shared" si="65"/>
        <v>1231.9399999999998</v>
      </c>
      <c r="H704" s="110">
        <f t="shared" si="66"/>
        <v>5.8820390328992E-2</v>
      </c>
      <c r="P704" s="107">
        <f t="shared" si="63"/>
        <v>49453.981440995063</v>
      </c>
      <c r="Q704" s="108">
        <f t="shared" si="64"/>
        <v>54104.080473894261</v>
      </c>
      <c r="S704" s="109">
        <f t="shared" si="67"/>
        <v>0</v>
      </c>
      <c r="T704" s="109">
        <f t="shared" si="68"/>
        <v>1</v>
      </c>
    </row>
    <row r="705" spans="2:20" ht="15" customHeight="1" x14ac:dyDescent="0.25">
      <c r="B705" s="94">
        <v>654</v>
      </c>
      <c r="C705" s="95">
        <v>913.54</v>
      </c>
      <c r="D705" s="94">
        <v>0.48972231289594659</v>
      </c>
      <c r="E705" s="95">
        <v>2217.5</v>
      </c>
      <c r="F705" s="94">
        <v>0.55960137140000599</v>
      </c>
      <c r="G705" s="95">
        <f t="shared" si="65"/>
        <v>1303.96</v>
      </c>
      <c r="H705" s="110">
        <f t="shared" si="66"/>
        <v>6.9879058504059399E-2</v>
      </c>
      <c r="P705" s="107">
        <f t="shared" si="63"/>
        <v>48058.691289594659</v>
      </c>
      <c r="Q705" s="108">
        <f t="shared" si="64"/>
        <v>53742.637140000596</v>
      </c>
      <c r="S705" s="109">
        <f t="shared" si="67"/>
        <v>0</v>
      </c>
      <c r="T705" s="109">
        <f t="shared" si="68"/>
        <v>1</v>
      </c>
    </row>
    <row r="706" spans="2:20" ht="15" customHeight="1" x14ac:dyDescent="0.25">
      <c r="B706" s="94">
        <v>655</v>
      </c>
      <c r="C706" s="95">
        <v>830.14</v>
      </c>
      <c r="D706" s="94">
        <v>0.48521417099586622</v>
      </c>
      <c r="E706" s="95">
        <v>2165.08</v>
      </c>
      <c r="F706" s="94">
        <v>0.57526410459208144</v>
      </c>
      <c r="G706" s="95">
        <f t="shared" si="65"/>
        <v>1334.94</v>
      </c>
      <c r="H706" s="110">
        <f t="shared" si="66"/>
        <v>9.0049933596215215E-2</v>
      </c>
      <c r="P706" s="107">
        <f t="shared" si="63"/>
        <v>47691.277099586623</v>
      </c>
      <c r="Q706" s="108">
        <f t="shared" si="64"/>
        <v>55361.33045920814</v>
      </c>
      <c r="S706" s="109">
        <f t="shared" si="67"/>
        <v>0</v>
      </c>
      <c r="T706" s="109">
        <f t="shared" si="68"/>
        <v>1</v>
      </c>
    </row>
    <row r="707" spans="2:20" ht="15" customHeight="1" x14ac:dyDescent="0.25">
      <c r="B707" s="94">
        <v>656</v>
      </c>
      <c r="C707" s="95">
        <v>900.29</v>
      </c>
      <c r="D707" s="94">
        <v>0.50864958391768056</v>
      </c>
      <c r="E707" s="95">
        <v>2127.81</v>
      </c>
      <c r="F707" s="94">
        <v>0.57029877779770599</v>
      </c>
      <c r="G707" s="95">
        <f t="shared" si="65"/>
        <v>1227.52</v>
      </c>
      <c r="H707" s="110">
        <f t="shared" si="66"/>
        <v>6.1649193880025432E-2</v>
      </c>
      <c r="P707" s="107">
        <f t="shared" si="63"/>
        <v>49964.668391768057</v>
      </c>
      <c r="Q707" s="108">
        <f t="shared" si="64"/>
        <v>54902.067779770601</v>
      </c>
      <c r="S707" s="109">
        <f t="shared" si="67"/>
        <v>0</v>
      </c>
      <c r="T707" s="109">
        <f t="shared" si="68"/>
        <v>1</v>
      </c>
    </row>
    <row r="708" spans="2:20" ht="15" customHeight="1" x14ac:dyDescent="0.25">
      <c r="B708" s="94">
        <v>657</v>
      </c>
      <c r="C708" s="95">
        <v>850.39</v>
      </c>
      <c r="D708" s="94">
        <v>0.52700243720209961</v>
      </c>
      <c r="E708" s="95">
        <v>2110.12</v>
      </c>
      <c r="F708" s="94">
        <v>0.59580577620082986</v>
      </c>
      <c r="G708" s="95">
        <f t="shared" si="65"/>
        <v>1259.73</v>
      </c>
      <c r="H708" s="110">
        <f t="shared" si="66"/>
        <v>6.8803338998730257E-2</v>
      </c>
      <c r="P708" s="107">
        <f t="shared" si="63"/>
        <v>51849.853720209961</v>
      </c>
      <c r="Q708" s="108">
        <f t="shared" si="64"/>
        <v>57470.457620082983</v>
      </c>
      <c r="S708" s="109">
        <f t="shared" si="67"/>
        <v>0</v>
      </c>
      <c r="T708" s="109">
        <f t="shared" si="68"/>
        <v>1</v>
      </c>
    </row>
    <row r="709" spans="2:20" ht="15" customHeight="1" x14ac:dyDescent="0.25">
      <c r="B709" s="94">
        <v>658</v>
      </c>
      <c r="C709" s="95">
        <v>866.52</v>
      </c>
      <c r="D709" s="94">
        <v>0.4976133812342447</v>
      </c>
      <c r="E709" s="95">
        <v>2204.7600000000002</v>
      </c>
      <c r="F709" s="94">
        <v>0.57056651629284194</v>
      </c>
      <c r="G709" s="95">
        <f t="shared" si="65"/>
        <v>1338.2400000000002</v>
      </c>
      <c r="H709" s="110">
        <f t="shared" si="66"/>
        <v>7.295313505859724E-2</v>
      </c>
      <c r="P709" s="107">
        <f t="shared" si="63"/>
        <v>48894.818123424477</v>
      </c>
      <c r="Q709" s="108">
        <f t="shared" si="64"/>
        <v>54851.89162928419</v>
      </c>
      <c r="S709" s="109">
        <f t="shared" si="67"/>
        <v>0</v>
      </c>
      <c r="T709" s="109">
        <f t="shared" si="68"/>
        <v>1</v>
      </c>
    </row>
    <row r="710" spans="2:20" ht="15" customHeight="1" x14ac:dyDescent="0.25">
      <c r="B710" s="94">
        <v>659</v>
      </c>
      <c r="C710" s="95">
        <v>866.32</v>
      </c>
      <c r="D710" s="94">
        <v>0.5097750789282417</v>
      </c>
      <c r="E710" s="95">
        <v>2127.04</v>
      </c>
      <c r="F710" s="94">
        <v>0.57680200647170365</v>
      </c>
      <c r="G710" s="95">
        <f t="shared" si="65"/>
        <v>1260.7199999999998</v>
      </c>
      <c r="H710" s="110">
        <f t="shared" si="66"/>
        <v>6.7026927543461956E-2</v>
      </c>
      <c r="P710" s="107">
        <f t="shared" si="63"/>
        <v>50111.187892824171</v>
      </c>
      <c r="Q710" s="108">
        <f t="shared" si="64"/>
        <v>55553.160647170364</v>
      </c>
      <c r="S710" s="109">
        <f t="shared" si="67"/>
        <v>0</v>
      </c>
      <c r="T710" s="109">
        <f t="shared" si="68"/>
        <v>1</v>
      </c>
    </row>
    <row r="711" spans="2:20" ht="15" customHeight="1" x14ac:dyDescent="0.25">
      <c r="B711" s="94">
        <v>660</v>
      </c>
      <c r="C711" s="95">
        <v>924.36</v>
      </c>
      <c r="D711" s="94">
        <v>0.52226949233620379</v>
      </c>
      <c r="E711" s="95">
        <v>2166.11</v>
      </c>
      <c r="F711" s="94">
        <v>0.58350119122832644</v>
      </c>
      <c r="G711" s="95">
        <f t="shared" si="65"/>
        <v>1241.75</v>
      </c>
      <c r="H711" s="110">
        <f t="shared" si="66"/>
        <v>6.1231698892122655E-2</v>
      </c>
      <c r="P711" s="107">
        <f t="shared" si="63"/>
        <v>51302.589233620376</v>
      </c>
      <c r="Q711" s="108">
        <f t="shared" si="64"/>
        <v>56184.009122832642</v>
      </c>
      <c r="S711" s="109">
        <f t="shared" si="67"/>
        <v>0</v>
      </c>
      <c r="T711" s="109">
        <f t="shared" si="68"/>
        <v>1</v>
      </c>
    </row>
    <row r="712" spans="2:20" ht="15" customHeight="1" x14ac:dyDescent="0.25">
      <c r="B712" s="94">
        <v>661</v>
      </c>
      <c r="C712" s="95">
        <v>849.47</v>
      </c>
      <c r="D712" s="94">
        <v>0.51954598915802652</v>
      </c>
      <c r="E712" s="95">
        <v>2034.39</v>
      </c>
      <c r="F712" s="94">
        <v>0.581269406297513</v>
      </c>
      <c r="G712" s="95">
        <f t="shared" si="65"/>
        <v>1184.92</v>
      </c>
      <c r="H712" s="110">
        <f t="shared" si="66"/>
        <v>6.1723417139486481E-2</v>
      </c>
      <c r="P712" s="107">
        <f t="shared" si="63"/>
        <v>51105.128915802648</v>
      </c>
      <c r="Q712" s="108">
        <f t="shared" si="64"/>
        <v>56092.550629751298</v>
      </c>
      <c r="S712" s="109">
        <f t="shared" si="67"/>
        <v>0</v>
      </c>
      <c r="T712" s="109">
        <f t="shared" si="68"/>
        <v>1</v>
      </c>
    </row>
    <row r="713" spans="2:20" ht="15" customHeight="1" x14ac:dyDescent="0.25">
      <c r="B713" s="94">
        <v>662</v>
      </c>
      <c r="C713" s="95">
        <v>793.45</v>
      </c>
      <c r="D713" s="94">
        <v>0.512763659359738</v>
      </c>
      <c r="E713" s="95">
        <v>2128.7600000000002</v>
      </c>
      <c r="F713" s="94">
        <v>0.59590054793248326</v>
      </c>
      <c r="G713" s="95">
        <f t="shared" si="65"/>
        <v>1335.3100000000002</v>
      </c>
      <c r="H713" s="110">
        <f t="shared" si="66"/>
        <v>8.313688857274526E-2</v>
      </c>
      <c r="P713" s="107">
        <f t="shared" si="63"/>
        <v>50482.915935973804</v>
      </c>
      <c r="Q713" s="108">
        <f t="shared" si="64"/>
        <v>57461.294793248322</v>
      </c>
      <c r="S713" s="109">
        <f t="shared" si="67"/>
        <v>0</v>
      </c>
      <c r="T713" s="109">
        <f t="shared" si="68"/>
        <v>1</v>
      </c>
    </row>
    <row r="714" spans="2:20" ht="15" customHeight="1" x14ac:dyDescent="0.25">
      <c r="B714" s="94">
        <v>663</v>
      </c>
      <c r="C714" s="95">
        <v>819.4</v>
      </c>
      <c r="D714" s="94">
        <v>0.52302989122922516</v>
      </c>
      <c r="E714" s="95">
        <v>2077.4</v>
      </c>
      <c r="F714" s="94">
        <v>0.57048784863394775</v>
      </c>
      <c r="G714" s="95">
        <f t="shared" si="65"/>
        <v>1258</v>
      </c>
      <c r="H714" s="110">
        <f t="shared" si="66"/>
        <v>4.7457957404722584E-2</v>
      </c>
      <c r="P714" s="107">
        <f t="shared" si="63"/>
        <v>51483.589122922516</v>
      </c>
      <c r="Q714" s="108">
        <f t="shared" si="64"/>
        <v>54971.384863394771</v>
      </c>
      <c r="S714" s="109">
        <f t="shared" si="67"/>
        <v>0</v>
      </c>
      <c r="T714" s="109">
        <f t="shared" si="68"/>
        <v>1</v>
      </c>
    </row>
    <row r="715" spans="2:20" ht="15" customHeight="1" x14ac:dyDescent="0.25">
      <c r="B715" s="94">
        <v>664</v>
      </c>
      <c r="C715" s="95">
        <v>811.56</v>
      </c>
      <c r="D715" s="94">
        <v>0.49733842090646924</v>
      </c>
      <c r="E715" s="95">
        <v>2100.6999999999998</v>
      </c>
      <c r="F715" s="94">
        <v>0.53968107014167932</v>
      </c>
      <c r="G715" s="95">
        <f t="shared" si="65"/>
        <v>1289.1399999999999</v>
      </c>
      <c r="H715" s="110">
        <f t="shared" si="66"/>
        <v>4.2342649235210084E-2</v>
      </c>
      <c r="P715" s="107">
        <f t="shared" si="63"/>
        <v>48922.282090646928</v>
      </c>
      <c r="Q715" s="108">
        <f t="shared" si="64"/>
        <v>51867.407014167933</v>
      </c>
      <c r="S715" s="109">
        <f t="shared" si="67"/>
        <v>0</v>
      </c>
      <c r="T715" s="109">
        <f t="shared" si="68"/>
        <v>1</v>
      </c>
    </row>
    <row r="716" spans="2:20" ht="15" customHeight="1" x14ac:dyDescent="0.25">
      <c r="B716" s="94">
        <v>665</v>
      </c>
      <c r="C716" s="95">
        <v>884.78</v>
      </c>
      <c r="D716" s="94">
        <v>0.50214146458067321</v>
      </c>
      <c r="E716" s="95">
        <v>2182.5700000000002</v>
      </c>
      <c r="F716" s="94">
        <v>0.59758291531646401</v>
      </c>
      <c r="G716" s="95">
        <f t="shared" si="65"/>
        <v>1297.7900000000002</v>
      </c>
      <c r="H716" s="110">
        <f t="shared" si="66"/>
        <v>9.54414507357908E-2</v>
      </c>
      <c r="P716" s="107">
        <f t="shared" si="63"/>
        <v>49329.366458067321</v>
      </c>
      <c r="Q716" s="108">
        <f t="shared" si="64"/>
        <v>57575.721531646399</v>
      </c>
      <c r="S716" s="109">
        <f t="shared" si="67"/>
        <v>0</v>
      </c>
      <c r="T716" s="109">
        <f t="shared" si="68"/>
        <v>1</v>
      </c>
    </row>
    <row r="717" spans="2:20" ht="15" customHeight="1" x14ac:dyDescent="0.25">
      <c r="B717" s="94">
        <v>666</v>
      </c>
      <c r="C717" s="95">
        <v>835.7</v>
      </c>
      <c r="D717" s="94">
        <v>0.49378886595862759</v>
      </c>
      <c r="E717" s="95">
        <v>2104.0300000000002</v>
      </c>
      <c r="F717" s="94">
        <v>0.56173592388174853</v>
      </c>
      <c r="G717" s="95">
        <f t="shared" si="65"/>
        <v>1268.3300000000002</v>
      </c>
      <c r="H717" s="110">
        <f t="shared" si="66"/>
        <v>6.7947057923120946E-2</v>
      </c>
      <c r="P717" s="107">
        <f t="shared" si="63"/>
        <v>48543.18659586276</v>
      </c>
      <c r="Q717" s="108">
        <f t="shared" si="64"/>
        <v>54069.562388174854</v>
      </c>
      <c r="S717" s="109">
        <f t="shared" si="67"/>
        <v>0</v>
      </c>
      <c r="T717" s="109">
        <f t="shared" si="68"/>
        <v>1</v>
      </c>
    </row>
    <row r="718" spans="2:20" ht="15" customHeight="1" x14ac:dyDescent="0.25">
      <c r="B718" s="94">
        <v>667</v>
      </c>
      <c r="C718" s="95">
        <v>818.88</v>
      </c>
      <c r="D718" s="94">
        <v>0.48543885290016647</v>
      </c>
      <c r="E718" s="95">
        <v>2093.63</v>
      </c>
      <c r="F718" s="94">
        <v>0.56033471421734238</v>
      </c>
      <c r="G718" s="95">
        <f t="shared" si="65"/>
        <v>1274.75</v>
      </c>
      <c r="H718" s="110">
        <f t="shared" si="66"/>
        <v>7.4895861317175905E-2</v>
      </c>
      <c r="P718" s="107">
        <f t="shared" si="63"/>
        <v>47725.005290016648</v>
      </c>
      <c r="Q718" s="108">
        <f t="shared" si="64"/>
        <v>53939.841421734243</v>
      </c>
      <c r="S718" s="109">
        <f t="shared" si="67"/>
        <v>0</v>
      </c>
      <c r="T718" s="109">
        <f t="shared" si="68"/>
        <v>1</v>
      </c>
    </row>
    <row r="719" spans="2:20" ht="15" customHeight="1" x14ac:dyDescent="0.25">
      <c r="B719" s="94">
        <v>668</v>
      </c>
      <c r="C719" s="95">
        <v>869.96</v>
      </c>
      <c r="D719" s="94">
        <v>0.49837076458077351</v>
      </c>
      <c r="E719" s="95">
        <v>2171.41</v>
      </c>
      <c r="F719" s="94">
        <v>0.56208106777401712</v>
      </c>
      <c r="G719" s="95">
        <f t="shared" si="65"/>
        <v>1301.4499999999998</v>
      </c>
      <c r="H719" s="110">
        <f t="shared" si="66"/>
        <v>6.3710303193243611E-2</v>
      </c>
      <c r="P719" s="107">
        <f t="shared" si="63"/>
        <v>48967.116458077355</v>
      </c>
      <c r="Q719" s="108">
        <f t="shared" si="64"/>
        <v>54036.69677740171</v>
      </c>
      <c r="S719" s="109">
        <f t="shared" si="67"/>
        <v>0</v>
      </c>
      <c r="T719" s="109">
        <f t="shared" si="68"/>
        <v>1</v>
      </c>
    </row>
    <row r="720" spans="2:20" ht="15" customHeight="1" x14ac:dyDescent="0.25">
      <c r="B720" s="94">
        <v>669</v>
      </c>
      <c r="C720" s="95">
        <v>833.53</v>
      </c>
      <c r="D720" s="94">
        <v>0.52146214376624767</v>
      </c>
      <c r="E720" s="95">
        <v>2195.3000000000002</v>
      </c>
      <c r="F720" s="94">
        <v>0.60299037463392713</v>
      </c>
      <c r="G720" s="95">
        <f t="shared" si="65"/>
        <v>1361.7700000000002</v>
      </c>
      <c r="H720" s="110">
        <f t="shared" si="66"/>
        <v>8.1528230867679463E-2</v>
      </c>
      <c r="P720" s="107">
        <f t="shared" si="63"/>
        <v>51312.684376624769</v>
      </c>
      <c r="Q720" s="108">
        <f t="shared" si="64"/>
        <v>58103.73746339271</v>
      </c>
      <c r="S720" s="109">
        <f t="shared" si="67"/>
        <v>0</v>
      </c>
      <c r="T720" s="109">
        <f t="shared" si="68"/>
        <v>1</v>
      </c>
    </row>
    <row r="721" spans="2:20" ht="15" customHeight="1" x14ac:dyDescent="0.25">
      <c r="B721" s="94">
        <v>670</v>
      </c>
      <c r="C721" s="95">
        <v>852.55</v>
      </c>
      <c r="D721" s="94">
        <v>0.51336531059441459</v>
      </c>
      <c r="E721" s="95">
        <v>2094.4</v>
      </c>
      <c r="F721" s="94">
        <v>0.5746340773561851</v>
      </c>
      <c r="G721" s="95">
        <f t="shared" si="65"/>
        <v>1241.8500000000001</v>
      </c>
      <c r="H721" s="110">
        <f t="shared" si="66"/>
        <v>6.126876676177051E-2</v>
      </c>
      <c r="P721" s="107">
        <f t="shared" si="63"/>
        <v>50483.981059441459</v>
      </c>
      <c r="Q721" s="108">
        <f t="shared" si="64"/>
        <v>55369.007735618507</v>
      </c>
      <c r="S721" s="109">
        <f t="shared" si="67"/>
        <v>0</v>
      </c>
      <c r="T721" s="109">
        <f t="shared" si="68"/>
        <v>1</v>
      </c>
    </row>
    <row r="722" spans="2:20" ht="15" customHeight="1" x14ac:dyDescent="0.25">
      <c r="B722" s="94">
        <v>671</v>
      </c>
      <c r="C722" s="95">
        <v>864.63</v>
      </c>
      <c r="D722" s="94">
        <v>0.51407562668073015</v>
      </c>
      <c r="E722" s="95">
        <v>2082.33</v>
      </c>
      <c r="F722" s="94">
        <v>0.60648837258338162</v>
      </c>
      <c r="G722" s="95">
        <f t="shared" si="65"/>
        <v>1217.6999999999998</v>
      </c>
      <c r="H722" s="110">
        <f t="shared" si="66"/>
        <v>9.2412745902651472E-2</v>
      </c>
      <c r="P722" s="107">
        <f t="shared" si="63"/>
        <v>50542.932668073016</v>
      </c>
      <c r="Q722" s="108">
        <f t="shared" si="64"/>
        <v>58566.507258338163</v>
      </c>
      <c r="S722" s="109">
        <f t="shared" si="67"/>
        <v>0</v>
      </c>
      <c r="T722" s="109">
        <f t="shared" si="68"/>
        <v>1</v>
      </c>
    </row>
    <row r="723" spans="2:20" ht="15" customHeight="1" x14ac:dyDescent="0.25">
      <c r="B723" s="94">
        <v>672</v>
      </c>
      <c r="C723" s="95">
        <v>901.6</v>
      </c>
      <c r="D723" s="94">
        <v>0.49932493749242102</v>
      </c>
      <c r="E723" s="95">
        <v>2157.77</v>
      </c>
      <c r="F723" s="94">
        <v>0.54523108996178005</v>
      </c>
      <c r="G723" s="95">
        <f t="shared" si="65"/>
        <v>1256.17</v>
      </c>
      <c r="H723" s="110">
        <f t="shared" si="66"/>
        <v>4.5906152469359029E-2</v>
      </c>
      <c r="P723" s="107">
        <f t="shared" si="63"/>
        <v>49030.893749242103</v>
      </c>
      <c r="Q723" s="108">
        <f t="shared" si="64"/>
        <v>52365.338996178005</v>
      </c>
      <c r="S723" s="109">
        <f t="shared" si="67"/>
        <v>0</v>
      </c>
      <c r="T723" s="109">
        <f t="shared" si="68"/>
        <v>1</v>
      </c>
    </row>
    <row r="724" spans="2:20" ht="15" customHeight="1" x14ac:dyDescent="0.25">
      <c r="B724" s="94">
        <v>673</v>
      </c>
      <c r="C724" s="95">
        <v>868.55</v>
      </c>
      <c r="D724" s="94">
        <v>0.51139244832030717</v>
      </c>
      <c r="E724" s="95">
        <v>2154.13</v>
      </c>
      <c r="F724" s="94">
        <v>0.58436584826576909</v>
      </c>
      <c r="G724" s="95">
        <f t="shared" si="65"/>
        <v>1285.5800000000002</v>
      </c>
      <c r="H724" s="110">
        <f t="shared" si="66"/>
        <v>7.2973399945461925E-2</v>
      </c>
      <c r="P724" s="107">
        <f t="shared" si="63"/>
        <v>50270.694832030713</v>
      </c>
      <c r="Q724" s="108">
        <f t="shared" si="64"/>
        <v>56282.454826576912</v>
      </c>
      <c r="S724" s="109">
        <f t="shared" si="67"/>
        <v>0</v>
      </c>
      <c r="T724" s="109">
        <f t="shared" si="68"/>
        <v>1</v>
      </c>
    </row>
    <row r="725" spans="2:20" ht="15" customHeight="1" x14ac:dyDescent="0.25">
      <c r="B725" s="94">
        <v>674</v>
      </c>
      <c r="C725" s="95">
        <v>851.06</v>
      </c>
      <c r="D725" s="94">
        <v>0.51172012892101881</v>
      </c>
      <c r="E725" s="95">
        <v>2124.79</v>
      </c>
      <c r="F725" s="94">
        <v>0.55221533513566523</v>
      </c>
      <c r="G725" s="95">
        <f t="shared" si="65"/>
        <v>1273.73</v>
      </c>
      <c r="H725" s="110">
        <f t="shared" si="66"/>
        <v>4.0495206214646418E-2</v>
      </c>
      <c r="P725" s="107">
        <f t="shared" si="63"/>
        <v>50320.952892101886</v>
      </c>
      <c r="Q725" s="108">
        <f t="shared" si="64"/>
        <v>53096.743513566522</v>
      </c>
      <c r="S725" s="109">
        <f t="shared" si="67"/>
        <v>0</v>
      </c>
      <c r="T725" s="109">
        <f t="shared" si="68"/>
        <v>1</v>
      </c>
    </row>
    <row r="726" spans="2:20" ht="15" customHeight="1" x14ac:dyDescent="0.25">
      <c r="B726" s="94">
        <v>675</v>
      </c>
      <c r="C726" s="95">
        <v>851.66</v>
      </c>
      <c r="D726" s="94">
        <v>0.51381918230671442</v>
      </c>
      <c r="E726" s="95">
        <v>2132.52</v>
      </c>
      <c r="F726" s="94">
        <v>0.59181982646782916</v>
      </c>
      <c r="G726" s="95">
        <f t="shared" si="65"/>
        <v>1280.8600000000001</v>
      </c>
      <c r="H726" s="110">
        <f t="shared" si="66"/>
        <v>7.8000644161114741E-2</v>
      </c>
      <c r="P726" s="107">
        <f t="shared" si="63"/>
        <v>50530.258230671439</v>
      </c>
      <c r="Q726" s="108">
        <f t="shared" si="64"/>
        <v>57049.462646782922</v>
      </c>
      <c r="S726" s="109">
        <f t="shared" si="67"/>
        <v>0</v>
      </c>
      <c r="T726" s="109">
        <f t="shared" si="68"/>
        <v>1</v>
      </c>
    </row>
    <row r="727" spans="2:20" ht="15" customHeight="1" x14ac:dyDescent="0.25">
      <c r="B727" s="94">
        <v>676</v>
      </c>
      <c r="C727" s="95">
        <v>863.21</v>
      </c>
      <c r="D727" s="94">
        <v>0.5600349948936626</v>
      </c>
      <c r="E727" s="95">
        <v>2180.77</v>
      </c>
      <c r="F727" s="94">
        <v>0.60248590442980288</v>
      </c>
      <c r="G727" s="95">
        <f t="shared" si="65"/>
        <v>1317.56</v>
      </c>
      <c r="H727" s="110">
        <f t="shared" si="66"/>
        <v>4.245090953614028E-2</v>
      </c>
      <c r="P727" s="107">
        <f t="shared" si="63"/>
        <v>55140.28948936626</v>
      </c>
      <c r="Q727" s="108">
        <f t="shared" si="64"/>
        <v>58067.820442980294</v>
      </c>
      <c r="S727" s="109">
        <f t="shared" si="67"/>
        <v>0</v>
      </c>
      <c r="T727" s="109">
        <f t="shared" si="68"/>
        <v>1</v>
      </c>
    </row>
    <row r="728" spans="2:20" ht="15" customHeight="1" x14ac:dyDescent="0.25">
      <c r="B728" s="94">
        <v>677</v>
      </c>
      <c r="C728" s="95">
        <v>874.86</v>
      </c>
      <c r="D728" s="94">
        <v>0.52278248573022446</v>
      </c>
      <c r="E728" s="95">
        <v>2108.64</v>
      </c>
      <c r="F728" s="94">
        <v>0.59019111136704538</v>
      </c>
      <c r="G728" s="95">
        <f t="shared" si="65"/>
        <v>1233.7799999999997</v>
      </c>
      <c r="H728" s="110">
        <f t="shared" si="66"/>
        <v>6.7408625636820929E-2</v>
      </c>
      <c r="P728" s="107">
        <f t="shared" si="63"/>
        <v>51403.388573022443</v>
      </c>
      <c r="Q728" s="108">
        <f t="shared" si="64"/>
        <v>56910.471136704538</v>
      </c>
      <c r="S728" s="109">
        <f t="shared" si="67"/>
        <v>0</v>
      </c>
      <c r="T728" s="109">
        <f t="shared" si="68"/>
        <v>1</v>
      </c>
    </row>
    <row r="729" spans="2:20" ht="15" customHeight="1" x14ac:dyDescent="0.25">
      <c r="B729" s="94">
        <v>678</v>
      </c>
      <c r="C729" s="95">
        <v>706.49</v>
      </c>
      <c r="D729" s="94">
        <v>0.50611398251574014</v>
      </c>
      <c r="E729" s="95">
        <v>1952.74</v>
      </c>
      <c r="F729" s="94">
        <v>0.57486891070216994</v>
      </c>
      <c r="G729" s="95">
        <f t="shared" si="65"/>
        <v>1246.25</v>
      </c>
      <c r="H729" s="110">
        <f t="shared" si="66"/>
        <v>6.8754928186429809E-2</v>
      </c>
      <c r="P729" s="107">
        <f t="shared" si="63"/>
        <v>49904.908251574016</v>
      </c>
      <c r="Q729" s="108">
        <f t="shared" si="64"/>
        <v>55534.151070216998</v>
      </c>
      <c r="S729" s="109">
        <f t="shared" si="67"/>
        <v>0</v>
      </c>
      <c r="T729" s="109">
        <f t="shared" si="68"/>
        <v>1</v>
      </c>
    </row>
    <row r="730" spans="2:20" ht="15" customHeight="1" x14ac:dyDescent="0.25">
      <c r="B730" s="94">
        <v>679</v>
      </c>
      <c r="C730" s="95">
        <v>835.13</v>
      </c>
      <c r="D730" s="94">
        <v>0.53394938681175952</v>
      </c>
      <c r="E730" s="95">
        <v>2169.71</v>
      </c>
      <c r="F730" s="94">
        <v>0.59517974378349148</v>
      </c>
      <c r="G730" s="95">
        <f t="shared" si="65"/>
        <v>1334.58</v>
      </c>
      <c r="H730" s="110">
        <f t="shared" si="66"/>
        <v>6.1230356971731958E-2</v>
      </c>
      <c r="P730" s="107">
        <f t="shared" si="63"/>
        <v>52559.808681175957</v>
      </c>
      <c r="Q730" s="108">
        <f t="shared" si="64"/>
        <v>57348.264378349151</v>
      </c>
      <c r="S730" s="109">
        <f t="shared" si="67"/>
        <v>0</v>
      </c>
      <c r="T730" s="109">
        <f t="shared" si="68"/>
        <v>1</v>
      </c>
    </row>
    <row r="731" spans="2:20" ht="15" customHeight="1" x14ac:dyDescent="0.25">
      <c r="B731" s="94">
        <v>680</v>
      </c>
      <c r="C731" s="95">
        <v>795.01</v>
      </c>
      <c r="D731" s="94">
        <v>0.49561841878759899</v>
      </c>
      <c r="E731" s="95">
        <v>2036.61</v>
      </c>
      <c r="F731" s="94">
        <v>0.56400350874906924</v>
      </c>
      <c r="G731" s="95">
        <f t="shared" si="65"/>
        <v>1241.5999999999999</v>
      </c>
      <c r="H731" s="110">
        <f t="shared" si="66"/>
        <v>6.8385089961470247E-2</v>
      </c>
      <c r="P731" s="107">
        <f t="shared" si="63"/>
        <v>48766.831878759898</v>
      </c>
      <c r="Q731" s="108">
        <f t="shared" si="64"/>
        <v>54363.740874906922</v>
      </c>
      <c r="S731" s="109">
        <f t="shared" si="67"/>
        <v>0</v>
      </c>
      <c r="T731" s="109">
        <f t="shared" si="68"/>
        <v>1</v>
      </c>
    </row>
    <row r="732" spans="2:20" ht="15" customHeight="1" x14ac:dyDescent="0.25">
      <c r="B732" s="94">
        <v>681</v>
      </c>
      <c r="C732" s="95">
        <v>841.39</v>
      </c>
      <c r="D732" s="94">
        <v>0.494334652522602</v>
      </c>
      <c r="E732" s="95">
        <v>2159.7600000000002</v>
      </c>
      <c r="F732" s="94">
        <v>0.57841835077362069</v>
      </c>
      <c r="G732" s="95">
        <f t="shared" si="65"/>
        <v>1318.3700000000003</v>
      </c>
      <c r="H732" s="110">
        <f t="shared" si="66"/>
        <v>8.408369825101869E-2</v>
      </c>
      <c r="P732" s="107">
        <f t="shared" si="63"/>
        <v>48592.075252260198</v>
      </c>
      <c r="Q732" s="108">
        <f t="shared" si="64"/>
        <v>55682.075077362068</v>
      </c>
      <c r="S732" s="109">
        <f t="shared" si="67"/>
        <v>0</v>
      </c>
      <c r="T732" s="109">
        <f t="shared" si="68"/>
        <v>1</v>
      </c>
    </row>
    <row r="733" spans="2:20" ht="15" customHeight="1" x14ac:dyDescent="0.25">
      <c r="B733" s="94">
        <v>682</v>
      </c>
      <c r="C733" s="95">
        <v>789.31</v>
      </c>
      <c r="D733" s="94">
        <v>0.52840429875154526</v>
      </c>
      <c r="E733" s="95">
        <v>2089.6</v>
      </c>
      <c r="F733" s="94">
        <v>0.58252164522811034</v>
      </c>
      <c r="G733" s="95">
        <f t="shared" si="65"/>
        <v>1300.29</v>
      </c>
      <c r="H733" s="110">
        <f t="shared" si="66"/>
        <v>5.4117346476565076E-2</v>
      </c>
      <c r="P733" s="107">
        <f t="shared" si="63"/>
        <v>52051.119875154531</v>
      </c>
      <c r="Q733" s="108">
        <f t="shared" si="64"/>
        <v>56162.564522811037</v>
      </c>
      <c r="S733" s="109">
        <f t="shared" si="67"/>
        <v>0</v>
      </c>
      <c r="T733" s="109">
        <f t="shared" si="68"/>
        <v>1</v>
      </c>
    </row>
    <row r="734" spans="2:20" ht="15" customHeight="1" x14ac:dyDescent="0.25">
      <c r="B734" s="94">
        <v>683</v>
      </c>
      <c r="C734" s="95">
        <v>889</v>
      </c>
      <c r="D734" s="94">
        <v>0.52495920585121569</v>
      </c>
      <c r="E734" s="95">
        <v>2110.42</v>
      </c>
      <c r="F734" s="94">
        <v>0.5935049466315635</v>
      </c>
      <c r="G734" s="95">
        <f t="shared" si="65"/>
        <v>1221.42</v>
      </c>
      <c r="H734" s="110">
        <f t="shared" si="66"/>
        <v>6.8545740780347808E-2</v>
      </c>
      <c r="P734" s="107">
        <f t="shared" si="63"/>
        <v>51606.920585121567</v>
      </c>
      <c r="Q734" s="108">
        <f t="shared" si="64"/>
        <v>57240.074663156352</v>
      </c>
      <c r="S734" s="109">
        <f t="shared" si="67"/>
        <v>0</v>
      </c>
      <c r="T734" s="109">
        <f t="shared" si="68"/>
        <v>1</v>
      </c>
    </row>
    <row r="735" spans="2:20" ht="15" customHeight="1" x14ac:dyDescent="0.25">
      <c r="B735" s="94">
        <v>684</v>
      </c>
      <c r="C735" s="95">
        <v>785.28</v>
      </c>
      <c r="D735" s="94">
        <v>0.47075299071475279</v>
      </c>
      <c r="E735" s="95">
        <v>2092.73</v>
      </c>
      <c r="F735" s="94">
        <v>0.55438045442029038</v>
      </c>
      <c r="G735" s="95">
        <f t="shared" si="65"/>
        <v>1307.45</v>
      </c>
      <c r="H735" s="110">
        <f t="shared" si="66"/>
        <v>8.3627463705537586E-2</v>
      </c>
      <c r="P735" s="107">
        <f t="shared" si="63"/>
        <v>46290.019071475283</v>
      </c>
      <c r="Q735" s="108">
        <f t="shared" si="64"/>
        <v>53345.315442029038</v>
      </c>
      <c r="S735" s="109">
        <f t="shared" si="67"/>
        <v>0</v>
      </c>
      <c r="T735" s="109">
        <f t="shared" si="68"/>
        <v>1</v>
      </c>
    </row>
    <row r="736" spans="2:20" ht="15" customHeight="1" x14ac:dyDescent="0.25">
      <c r="B736" s="94">
        <v>685</v>
      </c>
      <c r="C736" s="95">
        <v>846.43</v>
      </c>
      <c r="D736" s="94">
        <v>0.50665940741880033</v>
      </c>
      <c r="E736" s="95">
        <v>2145.08</v>
      </c>
      <c r="F736" s="94">
        <v>0.59156619320720105</v>
      </c>
      <c r="G736" s="95">
        <f t="shared" si="65"/>
        <v>1298.6500000000001</v>
      </c>
      <c r="H736" s="110">
        <f t="shared" si="66"/>
        <v>8.4906785788400718E-2</v>
      </c>
      <c r="P736" s="107">
        <f t="shared" si="63"/>
        <v>49819.510741880033</v>
      </c>
      <c r="Q736" s="108">
        <f t="shared" si="64"/>
        <v>57011.539320720105</v>
      </c>
      <c r="S736" s="109">
        <f t="shared" si="67"/>
        <v>0</v>
      </c>
      <c r="T736" s="109">
        <f t="shared" si="68"/>
        <v>1</v>
      </c>
    </row>
    <row r="737" spans="2:20" ht="15" customHeight="1" x14ac:dyDescent="0.25">
      <c r="B737" s="94">
        <v>686</v>
      </c>
      <c r="C737" s="95">
        <v>841.13</v>
      </c>
      <c r="D737" s="94">
        <v>0.51536429601034317</v>
      </c>
      <c r="E737" s="95">
        <v>2178.0500000000002</v>
      </c>
      <c r="F737" s="94">
        <v>0.59534393242024497</v>
      </c>
      <c r="G737" s="95">
        <f t="shared" si="65"/>
        <v>1336.92</v>
      </c>
      <c r="H737" s="110">
        <f t="shared" si="66"/>
        <v>7.99796364099018E-2</v>
      </c>
      <c r="P737" s="107">
        <f t="shared" si="63"/>
        <v>50695.299601034319</v>
      </c>
      <c r="Q737" s="108">
        <f t="shared" si="64"/>
        <v>57356.343242024494</v>
      </c>
      <c r="S737" s="109">
        <f t="shared" si="67"/>
        <v>0</v>
      </c>
      <c r="T737" s="109">
        <f t="shared" si="68"/>
        <v>1</v>
      </c>
    </row>
    <row r="738" spans="2:20" ht="15" customHeight="1" x14ac:dyDescent="0.25">
      <c r="B738" s="94">
        <v>687</v>
      </c>
      <c r="C738" s="95">
        <v>773.77</v>
      </c>
      <c r="D738" s="94">
        <v>0.51730169482812105</v>
      </c>
      <c r="E738" s="95">
        <v>2018.72</v>
      </c>
      <c r="F738" s="94">
        <v>0.57553540012746773</v>
      </c>
      <c r="G738" s="95">
        <f t="shared" si="65"/>
        <v>1244.95</v>
      </c>
      <c r="H738" s="110">
        <f t="shared" si="66"/>
        <v>5.8233705299346683E-2</v>
      </c>
      <c r="P738" s="107">
        <f t="shared" si="63"/>
        <v>50956.399482812107</v>
      </c>
      <c r="Q738" s="108">
        <f t="shared" si="64"/>
        <v>55534.820012746772</v>
      </c>
      <c r="S738" s="109">
        <f t="shared" si="67"/>
        <v>0</v>
      </c>
      <c r="T738" s="109">
        <f t="shared" si="68"/>
        <v>1</v>
      </c>
    </row>
    <row r="739" spans="2:20" ht="15" customHeight="1" x14ac:dyDescent="0.25">
      <c r="B739" s="94">
        <v>688</v>
      </c>
      <c r="C739" s="95">
        <v>833.59</v>
      </c>
      <c r="D739" s="94">
        <v>0.51805419438632039</v>
      </c>
      <c r="E739" s="95">
        <v>2042.57</v>
      </c>
      <c r="F739" s="94">
        <v>0.60314217935869641</v>
      </c>
      <c r="G739" s="95">
        <f t="shared" si="65"/>
        <v>1208.98</v>
      </c>
      <c r="H739" s="110">
        <f t="shared" si="66"/>
        <v>8.5087984972376018E-2</v>
      </c>
      <c r="P739" s="107">
        <f t="shared" si="63"/>
        <v>50971.829438632041</v>
      </c>
      <c r="Q739" s="108">
        <f t="shared" si="64"/>
        <v>58271.647935869638</v>
      </c>
      <c r="S739" s="109">
        <f t="shared" si="67"/>
        <v>0</v>
      </c>
      <c r="T739" s="109">
        <f t="shared" si="68"/>
        <v>1</v>
      </c>
    </row>
    <row r="740" spans="2:20" ht="15" customHeight="1" x14ac:dyDescent="0.25">
      <c r="B740" s="94">
        <v>689</v>
      </c>
      <c r="C740" s="95">
        <v>815.61</v>
      </c>
      <c r="D740" s="94">
        <v>0.53176517205145246</v>
      </c>
      <c r="E740" s="95">
        <v>2102.13</v>
      </c>
      <c r="F740" s="94">
        <v>0.57871748708991733</v>
      </c>
      <c r="G740" s="95">
        <f t="shared" si="65"/>
        <v>1286.52</v>
      </c>
      <c r="H740" s="110">
        <f t="shared" si="66"/>
        <v>4.6952315038464865E-2</v>
      </c>
      <c r="P740" s="107">
        <f t="shared" si="63"/>
        <v>52360.907205145246</v>
      </c>
      <c r="Q740" s="108">
        <f t="shared" si="64"/>
        <v>55769.618708991737</v>
      </c>
      <c r="S740" s="109">
        <f t="shared" si="67"/>
        <v>0</v>
      </c>
      <c r="T740" s="109">
        <f t="shared" si="68"/>
        <v>1</v>
      </c>
    </row>
    <row r="741" spans="2:20" ht="15" customHeight="1" x14ac:dyDescent="0.25">
      <c r="B741" s="94">
        <v>690</v>
      </c>
      <c r="C741" s="95">
        <v>837.29</v>
      </c>
      <c r="D741" s="94">
        <v>0.46003620427191072</v>
      </c>
      <c r="E741" s="95">
        <v>2133.59</v>
      </c>
      <c r="F741" s="94">
        <v>0.51450203591697352</v>
      </c>
      <c r="G741" s="95">
        <f t="shared" si="65"/>
        <v>1296.3000000000002</v>
      </c>
      <c r="H741" s="110">
        <f t="shared" si="66"/>
        <v>5.4465831645062801E-2</v>
      </c>
      <c r="P741" s="107">
        <f t="shared" si="63"/>
        <v>45166.330427191075</v>
      </c>
      <c r="Q741" s="108">
        <f t="shared" si="64"/>
        <v>49316.613591697358</v>
      </c>
      <c r="S741" s="109">
        <f t="shared" si="67"/>
        <v>0</v>
      </c>
      <c r="T741" s="109">
        <f t="shared" si="68"/>
        <v>1</v>
      </c>
    </row>
    <row r="742" spans="2:20" ht="15" customHeight="1" x14ac:dyDescent="0.25">
      <c r="B742" s="94">
        <v>691</v>
      </c>
      <c r="C742" s="95">
        <v>865.12</v>
      </c>
      <c r="D742" s="94">
        <v>0.50663936584368285</v>
      </c>
      <c r="E742" s="95">
        <v>2130.4699999999998</v>
      </c>
      <c r="F742" s="94">
        <v>0.56347975891649449</v>
      </c>
      <c r="G742" s="95">
        <f t="shared" si="65"/>
        <v>1265.3499999999999</v>
      </c>
      <c r="H742" s="110">
        <f t="shared" si="66"/>
        <v>5.6840393072811635E-2</v>
      </c>
      <c r="P742" s="107">
        <f t="shared" si="63"/>
        <v>49798.81658436828</v>
      </c>
      <c r="Q742" s="108">
        <f t="shared" si="64"/>
        <v>54217.505891649445</v>
      </c>
      <c r="S742" s="109">
        <f t="shared" si="67"/>
        <v>0</v>
      </c>
      <c r="T742" s="109">
        <f t="shared" si="68"/>
        <v>1</v>
      </c>
    </row>
    <row r="743" spans="2:20" ht="15" customHeight="1" x14ac:dyDescent="0.25">
      <c r="B743" s="94">
        <v>692</v>
      </c>
      <c r="C743" s="95">
        <v>832.28</v>
      </c>
      <c r="D743" s="94">
        <v>0.52121941282457429</v>
      </c>
      <c r="E743" s="95">
        <v>1998.14</v>
      </c>
      <c r="F743" s="94">
        <v>0.58954891859585123</v>
      </c>
      <c r="G743" s="95">
        <f t="shared" si="65"/>
        <v>1165.8600000000001</v>
      </c>
      <c r="H743" s="110">
        <f t="shared" si="66"/>
        <v>6.8329505771276944E-2</v>
      </c>
      <c r="P743" s="107">
        <f t="shared" si="63"/>
        <v>51289.661282457433</v>
      </c>
      <c r="Q743" s="108">
        <f t="shared" si="64"/>
        <v>56956.751859585122</v>
      </c>
      <c r="S743" s="109">
        <f t="shared" si="67"/>
        <v>0</v>
      </c>
      <c r="T743" s="109">
        <f t="shared" si="68"/>
        <v>1</v>
      </c>
    </row>
    <row r="744" spans="2:20" ht="15" customHeight="1" x14ac:dyDescent="0.25">
      <c r="B744" s="94">
        <v>693</v>
      </c>
      <c r="C744" s="95">
        <v>776.2</v>
      </c>
      <c r="D744" s="94">
        <v>0.51147131098067844</v>
      </c>
      <c r="E744" s="95">
        <v>2115.71</v>
      </c>
      <c r="F744" s="94">
        <v>0.5699729035031017</v>
      </c>
      <c r="G744" s="95">
        <f t="shared" si="65"/>
        <v>1339.51</v>
      </c>
      <c r="H744" s="110">
        <f t="shared" si="66"/>
        <v>5.8501592522423262E-2</v>
      </c>
      <c r="P744" s="107">
        <f t="shared" si="63"/>
        <v>50370.931098067849</v>
      </c>
      <c r="Q744" s="108">
        <f t="shared" si="64"/>
        <v>54881.580350310171</v>
      </c>
      <c r="S744" s="109">
        <f t="shared" si="67"/>
        <v>0</v>
      </c>
      <c r="T744" s="109">
        <f t="shared" si="68"/>
        <v>1</v>
      </c>
    </row>
    <row r="745" spans="2:20" ht="15" customHeight="1" x14ac:dyDescent="0.25">
      <c r="B745" s="94">
        <v>694</v>
      </c>
      <c r="C745" s="95">
        <v>873.97</v>
      </c>
      <c r="D745" s="94">
        <v>0.47343377569021394</v>
      </c>
      <c r="E745" s="95">
        <v>2096.9299999999998</v>
      </c>
      <c r="F745" s="94">
        <v>0.57112596737960875</v>
      </c>
      <c r="G745" s="95">
        <f t="shared" si="65"/>
        <v>1222.9599999999998</v>
      </c>
      <c r="H745" s="110">
        <f t="shared" si="66"/>
        <v>9.7692191689394803E-2</v>
      </c>
      <c r="P745" s="107">
        <f t="shared" si="63"/>
        <v>46469.407569021394</v>
      </c>
      <c r="Q745" s="108">
        <f t="shared" si="64"/>
        <v>55015.666737960877</v>
      </c>
      <c r="S745" s="109">
        <f t="shared" si="67"/>
        <v>0</v>
      </c>
      <c r="T745" s="109">
        <f t="shared" si="68"/>
        <v>1</v>
      </c>
    </row>
    <row r="746" spans="2:20" ht="15" customHeight="1" x14ac:dyDescent="0.25">
      <c r="B746" s="94">
        <v>695</v>
      </c>
      <c r="C746" s="95">
        <v>802.03</v>
      </c>
      <c r="D746" s="94">
        <v>0.52270928096320934</v>
      </c>
      <c r="E746" s="95">
        <v>2090.92</v>
      </c>
      <c r="F746" s="94">
        <v>0.58835724895569064</v>
      </c>
      <c r="G746" s="95">
        <f t="shared" si="65"/>
        <v>1288.8900000000001</v>
      </c>
      <c r="H746" s="110">
        <f t="shared" si="66"/>
        <v>6.5647967992481293E-2</v>
      </c>
      <c r="P746" s="107">
        <f t="shared" si="63"/>
        <v>51468.898096320932</v>
      </c>
      <c r="Q746" s="108">
        <f t="shared" si="64"/>
        <v>56744.804895569068</v>
      </c>
      <c r="S746" s="109">
        <f t="shared" si="67"/>
        <v>0</v>
      </c>
      <c r="T746" s="109">
        <f t="shared" si="68"/>
        <v>1</v>
      </c>
    </row>
    <row r="747" spans="2:20" ht="15" customHeight="1" x14ac:dyDescent="0.25">
      <c r="B747" s="94">
        <v>696</v>
      </c>
      <c r="C747" s="95">
        <v>849.9</v>
      </c>
      <c r="D747" s="94">
        <v>0.52697059978761684</v>
      </c>
      <c r="E747" s="95">
        <v>2224.46</v>
      </c>
      <c r="F747" s="94">
        <v>0.58272690882219469</v>
      </c>
      <c r="G747" s="95">
        <f t="shared" si="65"/>
        <v>1374.56</v>
      </c>
      <c r="H747" s="110">
        <f t="shared" si="66"/>
        <v>5.5756309034577844E-2</v>
      </c>
      <c r="P747" s="107">
        <f t="shared" si="63"/>
        <v>51847.15997876168</v>
      </c>
      <c r="Q747" s="108">
        <f t="shared" si="64"/>
        <v>56048.230882219468</v>
      </c>
      <c r="S747" s="109">
        <f t="shared" si="67"/>
        <v>0</v>
      </c>
      <c r="T747" s="109">
        <f t="shared" si="68"/>
        <v>1</v>
      </c>
    </row>
    <row r="748" spans="2:20" ht="15" customHeight="1" x14ac:dyDescent="0.25">
      <c r="B748" s="94">
        <v>697</v>
      </c>
      <c r="C748" s="95">
        <v>785.22</v>
      </c>
      <c r="D748" s="94">
        <v>0.49356718352093781</v>
      </c>
      <c r="E748" s="95">
        <v>2164.12</v>
      </c>
      <c r="F748" s="94">
        <v>0.5827291250825507</v>
      </c>
      <c r="G748" s="95">
        <f t="shared" si="65"/>
        <v>1378.8999999999999</v>
      </c>
      <c r="H748" s="110">
        <f t="shared" si="66"/>
        <v>8.916194156161289E-2</v>
      </c>
      <c r="P748" s="107">
        <f t="shared" si="63"/>
        <v>48571.498352093782</v>
      </c>
      <c r="Q748" s="108">
        <f t="shared" si="64"/>
        <v>56108.792508255065</v>
      </c>
      <c r="S748" s="109">
        <f t="shared" si="67"/>
        <v>0</v>
      </c>
      <c r="T748" s="109">
        <f t="shared" si="68"/>
        <v>1</v>
      </c>
    </row>
    <row r="749" spans="2:20" ht="15" customHeight="1" x14ac:dyDescent="0.25">
      <c r="B749" s="94">
        <v>698</v>
      </c>
      <c r="C749" s="95">
        <v>875.2</v>
      </c>
      <c r="D749" s="94">
        <v>0.46739273960332473</v>
      </c>
      <c r="E749" s="95">
        <v>2139.19</v>
      </c>
      <c r="F749" s="94">
        <v>0.54993586397327177</v>
      </c>
      <c r="G749" s="95">
        <f t="shared" si="65"/>
        <v>1263.99</v>
      </c>
      <c r="H749" s="110">
        <f t="shared" si="66"/>
        <v>8.2543124369947041E-2</v>
      </c>
      <c r="P749" s="107">
        <f t="shared" si="63"/>
        <v>45864.073960332476</v>
      </c>
      <c r="Q749" s="108">
        <f t="shared" si="64"/>
        <v>52854.396397327175</v>
      </c>
      <c r="S749" s="109">
        <f t="shared" si="67"/>
        <v>0</v>
      </c>
      <c r="T749" s="109">
        <f t="shared" si="68"/>
        <v>1</v>
      </c>
    </row>
    <row r="750" spans="2:20" ht="15" customHeight="1" x14ac:dyDescent="0.25">
      <c r="B750" s="94">
        <v>699</v>
      </c>
      <c r="C750" s="95">
        <v>772.48</v>
      </c>
      <c r="D750" s="94">
        <v>0.53289421922154256</v>
      </c>
      <c r="E750" s="95">
        <v>2078.7800000000002</v>
      </c>
      <c r="F750" s="94">
        <v>0.59235181980543894</v>
      </c>
      <c r="G750" s="95">
        <f t="shared" si="65"/>
        <v>1306.3000000000002</v>
      </c>
      <c r="H750" s="110">
        <f t="shared" si="66"/>
        <v>5.9457600583896375E-2</v>
      </c>
      <c r="P750" s="107">
        <f t="shared" si="63"/>
        <v>52516.941922154256</v>
      </c>
      <c r="Q750" s="108">
        <f t="shared" si="64"/>
        <v>57156.401980543895</v>
      </c>
      <c r="S750" s="109">
        <f t="shared" si="67"/>
        <v>0</v>
      </c>
      <c r="T750" s="109">
        <f t="shared" si="68"/>
        <v>1</v>
      </c>
    </row>
    <row r="751" spans="2:20" ht="15" customHeight="1" x14ac:dyDescent="0.25">
      <c r="B751" s="94">
        <v>700</v>
      </c>
      <c r="C751" s="95">
        <v>837.71</v>
      </c>
      <c r="D751" s="94">
        <v>0.49480024479050139</v>
      </c>
      <c r="E751" s="95">
        <v>2122.4299999999998</v>
      </c>
      <c r="F751" s="94">
        <v>0.56746051639402895</v>
      </c>
      <c r="G751" s="95">
        <f t="shared" si="65"/>
        <v>1284.7199999999998</v>
      </c>
      <c r="H751" s="110">
        <f t="shared" si="66"/>
        <v>7.266027160352756E-2</v>
      </c>
      <c r="P751" s="107">
        <f t="shared" si="63"/>
        <v>48642.314479050139</v>
      </c>
      <c r="Q751" s="108">
        <f t="shared" si="64"/>
        <v>54623.621639402896</v>
      </c>
      <c r="S751" s="109">
        <f t="shared" si="67"/>
        <v>0</v>
      </c>
      <c r="T751" s="109">
        <f t="shared" si="68"/>
        <v>1</v>
      </c>
    </row>
    <row r="752" spans="2:20" ht="15" customHeight="1" x14ac:dyDescent="0.25">
      <c r="B752" s="94">
        <v>701</v>
      </c>
      <c r="C752" s="95">
        <v>853.62</v>
      </c>
      <c r="D752" s="94">
        <v>0.53782102907116369</v>
      </c>
      <c r="E752" s="95">
        <v>2174.81</v>
      </c>
      <c r="F752" s="94">
        <v>0.60180303755858078</v>
      </c>
      <c r="G752" s="95">
        <f t="shared" si="65"/>
        <v>1321.19</v>
      </c>
      <c r="H752" s="110">
        <f t="shared" si="66"/>
        <v>6.3982008487417086E-2</v>
      </c>
      <c r="P752" s="107">
        <f t="shared" si="63"/>
        <v>52928.482907116369</v>
      </c>
      <c r="Q752" s="108">
        <f t="shared" si="64"/>
        <v>58005.493755858079</v>
      </c>
      <c r="S752" s="109">
        <f t="shared" si="67"/>
        <v>0</v>
      </c>
      <c r="T752" s="109">
        <f t="shared" si="68"/>
        <v>1</v>
      </c>
    </row>
    <row r="753" spans="2:20" ht="15" customHeight="1" x14ac:dyDescent="0.25">
      <c r="B753" s="94">
        <v>702</v>
      </c>
      <c r="C753" s="95">
        <v>874.54</v>
      </c>
      <c r="D753" s="94">
        <v>0.53729417983724648</v>
      </c>
      <c r="E753" s="95">
        <v>2169.77</v>
      </c>
      <c r="F753" s="94">
        <v>0.60014767980866279</v>
      </c>
      <c r="G753" s="95">
        <f t="shared" si="65"/>
        <v>1295.23</v>
      </c>
      <c r="H753" s="110">
        <f t="shared" si="66"/>
        <v>6.2853499971416316E-2</v>
      </c>
      <c r="P753" s="107">
        <f t="shared" si="63"/>
        <v>52854.877983724647</v>
      </c>
      <c r="Q753" s="108">
        <f t="shared" si="64"/>
        <v>57844.997980866283</v>
      </c>
      <c r="S753" s="109">
        <f t="shared" si="67"/>
        <v>0</v>
      </c>
      <c r="T753" s="109">
        <f t="shared" si="68"/>
        <v>1</v>
      </c>
    </row>
    <row r="754" spans="2:20" ht="15" customHeight="1" x14ac:dyDescent="0.25">
      <c r="B754" s="94">
        <v>703</v>
      </c>
      <c r="C754" s="95">
        <v>875.58</v>
      </c>
      <c r="D754" s="94">
        <v>0.47648877408100393</v>
      </c>
      <c r="E754" s="95">
        <v>2108.0300000000002</v>
      </c>
      <c r="F754" s="94">
        <v>0.54870251183908236</v>
      </c>
      <c r="G754" s="95">
        <f t="shared" si="65"/>
        <v>1232.4500000000003</v>
      </c>
      <c r="H754" s="110">
        <f t="shared" si="66"/>
        <v>7.2213737758078433E-2</v>
      </c>
      <c r="P754" s="107">
        <f t="shared" si="63"/>
        <v>46773.297408100392</v>
      </c>
      <c r="Q754" s="108">
        <f t="shared" si="64"/>
        <v>52762.221183908237</v>
      </c>
      <c r="S754" s="109">
        <f t="shared" si="67"/>
        <v>0</v>
      </c>
      <c r="T754" s="109">
        <f t="shared" si="68"/>
        <v>1</v>
      </c>
    </row>
    <row r="755" spans="2:20" ht="15" customHeight="1" x14ac:dyDescent="0.25">
      <c r="B755" s="94">
        <v>704</v>
      </c>
      <c r="C755" s="95">
        <v>859.23</v>
      </c>
      <c r="D755" s="94">
        <v>0.50387582262158148</v>
      </c>
      <c r="E755" s="95">
        <v>2180.48</v>
      </c>
      <c r="F755" s="94">
        <v>0.56717547273460134</v>
      </c>
      <c r="G755" s="95">
        <f t="shared" si="65"/>
        <v>1321.25</v>
      </c>
      <c r="H755" s="110">
        <f t="shared" si="66"/>
        <v>6.3299650113019856E-2</v>
      </c>
      <c r="P755" s="107">
        <f t="shared" si="63"/>
        <v>49528.352262158143</v>
      </c>
      <c r="Q755" s="108">
        <f t="shared" si="64"/>
        <v>54537.067273460132</v>
      </c>
      <c r="S755" s="109">
        <f t="shared" si="67"/>
        <v>0</v>
      </c>
      <c r="T755" s="109">
        <f t="shared" si="68"/>
        <v>1</v>
      </c>
    </row>
    <row r="756" spans="2:20" ht="15" customHeight="1" x14ac:dyDescent="0.25">
      <c r="B756" s="94">
        <v>705</v>
      </c>
      <c r="C756" s="95">
        <v>853.1</v>
      </c>
      <c r="D756" s="94">
        <v>0.53798902433219631</v>
      </c>
      <c r="E756" s="95">
        <v>2167.91</v>
      </c>
      <c r="F756" s="94">
        <v>0.56838950955842593</v>
      </c>
      <c r="G756" s="95">
        <f t="shared" si="65"/>
        <v>1314.81</v>
      </c>
      <c r="H756" s="110">
        <f t="shared" si="66"/>
        <v>3.0400485226229623E-2</v>
      </c>
      <c r="P756" s="107">
        <f t="shared" ref="P756:P819" si="69">IF(C756="","",D756*PSA_WTP-C756)</f>
        <v>52945.802433219629</v>
      </c>
      <c r="Q756" s="108">
        <f t="shared" ref="Q756:Q819" si="70">IF(C756="","",F756*PSA_WTP-E756)</f>
        <v>54671.040955842589</v>
      </c>
      <c r="S756" s="109">
        <f t="shared" si="67"/>
        <v>0</v>
      </c>
      <c r="T756" s="109">
        <f t="shared" si="68"/>
        <v>1</v>
      </c>
    </row>
    <row r="757" spans="2:20" ht="15" customHeight="1" x14ac:dyDescent="0.25">
      <c r="B757" s="94">
        <v>706</v>
      </c>
      <c r="C757" s="95">
        <v>843.78</v>
      </c>
      <c r="D757" s="94">
        <v>0.49531749907273032</v>
      </c>
      <c r="E757" s="95">
        <v>2052.77</v>
      </c>
      <c r="F757" s="94">
        <v>0.56037350813751352</v>
      </c>
      <c r="G757" s="95">
        <f t="shared" ref="G757:G820" si="71">E757-C757</f>
        <v>1208.99</v>
      </c>
      <c r="H757" s="110">
        <f t="shared" ref="H757:H820" si="72">F757-D757</f>
        <v>6.5056009064783205E-2</v>
      </c>
      <c r="P757" s="107">
        <f t="shared" si="69"/>
        <v>48687.969907273036</v>
      </c>
      <c r="Q757" s="108">
        <f t="shared" si="70"/>
        <v>53984.580813751352</v>
      </c>
      <c r="S757" s="109">
        <f t="shared" ref="S757:S820" si="73">IF(Q757="","",IF(Q757=MAX(P757,Q757),0,1))</f>
        <v>0</v>
      </c>
      <c r="T757" s="109">
        <f t="shared" ref="T757:T820" si="74">IF(Q757="","",IF(Q757=MAX(P757,Q757),1,0))</f>
        <v>1</v>
      </c>
    </row>
    <row r="758" spans="2:20" ht="15" customHeight="1" x14ac:dyDescent="0.25">
      <c r="B758" s="94">
        <v>707</v>
      </c>
      <c r="C758" s="95">
        <v>812.69</v>
      </c>
      <c r="D758" s="94">
        <v>0.51555582464274863</v>
      </c>
      <c r="E758" s="95">
        <v>2077.9</v>
      </c>
      <c r="F758" s="94">
        <v>0.58278382643623505</v>
      </c>
      <c r="G758" s="95">
        <f t="shared" si="71"/>
        <v>1265.21</v>
      </c>
      <c r="H758" s="110">
        <f t="shared" si="72"/>
        <v>6.7228001793486425E-2</v>
      </c>
      <c r="P758" s="107">
        <f t="shared" si="69"/>
        <v>50742.892464274861</v>
      </c>
      <c r="Q758" s="108">
        <f t="shared" si="70"/>
        <v>56200.482643623502</v>
      </c>
      <c r="S758" s="109">
        <f t="shared" si="73"/>
        <v>0</v>
      </c>
      <c r="T758" s="109">
        <f t="shared" si="74"/>
        <v>1</v>
      </c>
    </row>
    <row r="759" spans="2:20" ht="15" customHeight="1" x14ac:dyDescent="0.25">
      <c r="B759" s="94">
        <v>708</v>
      </c>
      <c r="C759" s="95">
        <v>866.83</v>
      </c>
      <c r="D759" s="94">
        <v>0.51018084452176748</v>
      </c>
      <c r="E759" s="95">
        <v>2103.98</v>
      </c>
      <c r="F759" s="94">
        <v>0.57103117469187925</v>
      </c>
      <c r="G759" s="95">
        <f t="shared" si="71"/>
        <v>1237.1500000000001</v>
      </c>
      <c r="H759" s="110">
        <f t="shared" si="72"/>
        <v>6.0850330170111766E-2</v>
      </c>
      <c r="P759" s="107">
        <f t="shared" si="69"/>
        <v>50151.254452176749</v>
      </c>
      <c r="Q759" s="108">
        <f t="shared" si="70"/>
        <v>54999.137469187925</v>
      </c>
      <c r="S759" s="109">
        <f t="shared" si="73"/>
        <v>0</v>
      </c>
      <c r="T759" s="109">
        <f t="shared" si="74"/>
        <v>1</v>
      </c>
    </row>
    <row r="760" spans="2:20" ht="15" customHeight="1" x14ac:dyDescent="0.25">
      <c r="B760" s="94">
        <v>709</v>
      </c>
      <c r="C760" s="95">
        <v>841.9</v>
      </c>
      <c r="D760" s="94">
        <v>0.53056246900834303</v>
      </c>
      <c r="E760" s="95">
        <v>2193.52</v>
      </c>
      <c r="F760" s="94">
        <v>0.60724669546859356</v>
      </c>
      <c r="G760" s="95">
        <f t="shared" si="71"/>
        <v>1351.62</v>
      </c>
      <c r="H760" s="110">
        <f t="shared" si="72"/>
        <v>7.6684226460250526E-2</v>
      </c>
      <c r="P760" s="107">
        <f t="shared" si="69"/>
        <v>52214.346900834302</v>
      </c>
      <c r="Q760" s="108">
        <f t="shared" si="70"/>
        <v>58531.149546859357</v>
      </c>
      <c r="S760" s="109">
        <f t="shared" si="73"/>
        <v>0</v>
      </c>
      <c r="T760" s="109">
        <f t="shared" si="74"/>
        <v>1</v>
      </c>
    </row>
    <row r="761" spans="2:20" ht="15" customHeight="1" x14ac:dyDescent="0.25">
      <c r="B761" s="94">
        <v>710</v>
      </c>
      <c r="C761" s="95">
        <v>844.28</v>
      </c>
      <c r="D761" s="94">
        <v>0.48751595497189065</v>
      </c>
      <c r="E761" s="95">
        <v>2125.44</v>
      </c>
      <c r="F761" s="94">
        <v>0.56188113752937208</v>
      </c>
      <c r="G761" s="95">
        <f t="shared" si="71"/>
        <v>1281.1600000000001</v>
      </c>
      <c r="H761" s="110">
        <f t="shared" si="72"/>
        <v>7.4365182557481424E-2</v>
      </c>
      <c r="P761" s="107">
        <f t="shared" si="69"/>
        <v>47907.315497189069</v>
      </c>
      <c r="Q761" s="108">
        <f t="shared" si="70"/>
        <v>54062.673752937204</v>
      </c>
      <c r="S761" s="109">
        <f t="shared" si="73"/>
        <v>0</v>
      </c>
      <c r="T761" s="109">
        <f t="shared" si="74"/>
        <v>1</v>
      </c>
    </row>
    <row r="762" spans="2:20" ht="15" customHeight="1" x14ac:dyDescent="0.25">
      <c r="B762" s="94">
        <v>711</v>
      </c>
      <c r="C762" s="95">
        <v>864.73</v>
      </c>
      <c r="D762" s="94">
        <v>0.52924988704971576</v>
      </c>
      <c r="E762" s="95">
        <v>2172.89</v>
      </c>
      <c r="F762" s="94">
        <v>0.58367605121734623</v>
      </c>
      <c r="G762" s="95">
        <f t="shared" si="71"/>
        <v>1308.1599999999999</v>
      </c>
      <c r="H762" s="110">
        <f t="shared" si="72"/>
        <v>5.4426164167630464E-2</v>
      </c>
      <c r="P762" s="107">
        <f t="shared" si="69"/>
        <v>52060.258704971573</v>
      </c>
      <c r="Q762" s="108">
        <f t="shared" si="70"/>
        <v>56194.715121734625</v>
      </c>
      <c r="S762" s="109">
        <f t="shared" si="73"/>
        <v>0</v>
      </c>
      <c r="T762" s="109">
        <f t="shared" si="74"/>
        <v>1</v>
      </c>
    </row>
    <row r="763" spans="2:20" ht="15" customHeight="1" x14ac:dyDescent="0.25">
      <c r="B763" s="94">
        <v>712</v>
      </c>
      <c r="C763" s="95">
        <v>902.65</v>
      </c>
      <c r="D763" s="94">
        <v>0.51267796627415085</v>
      </c>
      <c r="E763" s="95">
        <v>2178.9899999999998</v>
      </c>
      <c r="F763" s="94">
        <v>0.57951162210096108</v>
      </c>
      <c r="G763" s="95">
        <f t="shared" si="71"/>
        <v>1276.3399999999997</v>
      </c>
      <c r="H763" s="110">
        <f t="shared" si="72"/>
        <v>6.6833655826810223E-2</v>
      </c>
      <c r="P763" s="107">
        <f t="shared" si="69"/>
        <v>50365.146627415081</v>
      </c>
      <c r="Q763" s="108">
        <f t="shared" si="70"/>
        <v>55772.172210096112</v>
      </c>
      <c r="S763" s="109">
        <f t="shared" si="73"/>
        <v>0</v>
      </c>
      <c r="T763" s="109">
        <f t="shared" si="74"/>
        <v>1</v>
      </c>
    </row>
    <row r="764" spans="2:20" ht="15" customHeight="1" x14ac:dyDescent="0.25">
      <c r="B764" s="94">
        <v>713</v>
      </c>
      <c r="C764" s="95">
        <v>873.35</v>
      </c>
      <c r="D764" s="94">
        <v>0.51377956514160128</v>
      </c>
      <c r="E764" s="95">
        <v>2105.06</v>
      </c>
      <c r="F764" s="94">
        <v>0.56423203956677981</v>
      </c>
      <c r="G764" s="95">
        <f t="shared" si="71"/>
        <v>1231.71</v>
      </c>
      <c r="H764" s="110">
        <f t="shared" si="72"/>
        <v>5.0452474425178528E-2</v>
      </c>
      <c r="P764" s="107">
        <f t="shared" si="69"/>
        <v>50504.606514160128</v>
      </c>
      <c r="Q764" s="108">
        <f t="shared" si="70"/>
        <v>54318.143956677981</v>
      </c>
      <c r="S764" s="109">
        <f t="shared" si="73"/>
        <v>0</v>
      </c>
      <c r="T764" s="109">
        <f t="shared" si="74"/>
        <v>1</v>
      </c>
    </row>
    <row r="765" spans="2:20" ht="15" customHeight="1" x14ac:dyDescent="0.25">
      <c r="B765" s="94">
        <v>714</v>
      </c>
      <c r="C765" s="95">
        <v>864.33</v>
      </c>
      <c r="D765" s="94">
        <v>0.47568087786960628</v>
      </c>
      <c r="E765" s="95">
        <v>2014.36</v>
      </c>
      <c r="F765" s="94">
        <v>0.52931060649247219</v>
      </c>
      <c r="G765" s="95">
        <f t="shared" si="71"/>
        <v>1150.0299999999997</v>
      </c>
      <c r="H765" s="110">
        <f t="shared" si="72"/>
        <v>5.3629728622865913E-2</v>
      </c>
      <c r="P765" s="107">
        <f t="shared" si="69"/>
        <v>46703.757786960625</v>
      </c>
      <c r="Q765" s="108">
        <f t="shared" si="70"/>
        <v>50916.700649247221</v>
      </c>
      <c r="S765" s="109">
        <f t="shared" si="73"/>
        <v>0</v>
      </c>
      <c r="T765" s="109">
        <f t="shared" si="74"/>
        <v>1</v>
      </c>
    </row>
    <row r="766" spans="2:20" ht="15" customHeight="1" x14ac:dyDescent="0.25">
      <c r="B766" s="94">
        <v>715</v>
      </c>
      <c r="C766" s="95">
        <v>810.1</v>
      </c>
      <c r="D766" s="94">
        <v>0.51542944336361884</v>
      </c>
      <c r="E766" s="95">
        <v>2108.73</v>
      </c>
      <c r="F766" s="94">
        <v>0.5663595581037687</v>
      </c>
      <c r="G766" s="95">
        <f t="shared" si="71"/>
        <v>1298.6300000000001</v>
      </c>
      <c r="H766" s="110">
        <f t="shared" si="72"/>
        <v>5.0930114740149857E-2</v>
      </c>
      <c r="P766" s="107">
        <f t="shared" si="69"/>
        <v>50732.844336361886</v>
      </c>
      <c r="Q766" s="108">
        <f t="shared" si="70"/>
        <v>54527.225810376869</v>
      </c>
      <c r="S766" s="109">
        <f t="shared" si="73"/>
        <v>0</v>
      </c>
      <c r="T766" s="109">
        <f t="shared" si="74"/>
        <v>1</v>
      </c>
    </row>
    <row r="767" spans="2:20" ht="15" customHeight="1" x14ac:dyDescent="0.25">
      <c r="B767" s="94">
        <v>716</v>
      </c>
      <c r="C767" s="95">
        <v>851.27</v>
      </c>
      <c r="D767" s="94">
        <v>0.54182188073974413</v>
      </c>
      <c r="E767" s="95">
        <v>2116.71</v>
      </c>
      <c r="F767" s="94">
        <v>0.59217310501396003</v>
      </c>
      <c r="G767" s="95">
        <f t="shared" si="71"/>
        <v>1265.44</v>
      </c>
      <c r="H767" s="110">
        <f t="shared" si="72"/>
        <v>5.03512242742159E-2</v>
      </c>
      <c r="P767" s="107">
        <f t="shared" si="69"/>
        <v>53330.918073974419</v>
      </c>
      <c r="Q767" s="108">
        <f t="shared" si="70"/>
        <v>57100.600501396002</v>
      </c>
      <c r="S767" s="109">
        <f t="shared" si="73"/>
        <v>0</v>
      </c>
      <c r="T767" s="109">
        <f t="shared" si="74"/>
        <v>1</v>
      </c>
    </row>
    <row r="768" spans="2:20" ht="15" customHeight="1" x14ac:dyDescent="0.25">
      <c r="B768" s="94">
        <v>717</v>
      </c>
      <c r="C768" s="95">
        <v>824.28</v>
      </c>
      <c r="D768" s="94">
        <v>0.48582451609316424</v>
      </c>
      <c r="E768" s="95">
        <v>2117.75</v>
      </c>
      <c r="F768" s="94">
        <v>0.54160650688526502</v>
      </c>
      <c r="G768" s="95">
        <f t="shared" si="71"/>
        <v>1293.47</v>
      </c>
      <c r="H768" s="110">
        <f t="shared" si="72"/>
        <v>5.5781990792100777E-2</v>
      </c>
      <c r="P768" s="107">
        <f t="shared" si="69"/>
        <v>47758.171609316421</v>
      </c>
      <c r="Q768" s="108">
        <f t="shared" si="70"/>
        <v>52042.900688526504</v>
      </c>
      <c r="S768" s="109">
        <f t="shared" si="73"/>
        <v>0</v>
      </c>
      <c r="T768" s="109">
        <f t="shared" si="74"/>
        <v>1</v>
      </c>
    </row>
    <row r="769" spans="2:20" ht="15" customHeight="1" x14ac:dyDescent="0.25">
      <c r="B769" s="94">
        <v>718</v>
      </c>
      <c r="C769" s="95">
        <v>861.69</v>
      </c>
      <c r="D769" s="94">
        <v>0.49281085205523628</v>
      </c>
      <c r="E769" s="95">
        <v>2056.06</v>
      </c>
      <c r="F769" s="94">
        <v>0.54519578003434166</v>
      </c>
      <c r="G769" s="95">
        <f t="shared" si="71"/>
        <v>1194.3699999999999</v>
      </c>
      <c r="H769" s="110">
        <f t="shared" si="72"/>
        <v>5.2384927979105378E-2</v>
      </c>
      <c r="P769" s="107">
        <f t="shared" si="69"/>
        <v>48419.395205523622</v>
      </c>
      <c r="Q769" s="108">
        <f t="shared" si="70"/>
        <v>52463.518003434168</v>
      </c>
      <c r="S769" s="109">
        <f t="shared" si="73"/>
        <v>0</v>
      </c>
      <c r="T769" s="109">
        <f t="shared" si="74"/>
        <v>1</v>
      </c>
    </row>
    <row r="770" spans="2:20" ht="15" customHeight="1" x14ac:dyDescent="0.25">
      <c r="B770" s="94">
        <v>719</v>
      </c>
      <c r="C770" s="95">
        <v>881.28</v>
      </c>
      <c r="D770" s="94">
        <v>0.49301453413581592</v>
      </c>
      <c r="E770" s="95">
        <v>2153.35</v>
      </c>
      <c r="F770" s="94">
        <v>0.5774416569385622</v>
      </c>
      <c r="G770" s="95">
        <f t="shared" si="71"/>
        <v>1272.07</v>
      </c>
      <c r="H770" s="110">
        <f t="shared" si="72"/>
        <v>8.4427122802746279E-2</v>
      </c>
      <c r="P770" s="107">
        <f t="shared" si="69"/>
        <v>48420.173413581593</v>
      </c>
      <c r="Q770" s="108">
        <f t="shared" si="70"/>
        <v>55590.815693856224</v>
      </c>
      <c r="S770" s="109">
        <f t="shared" si="73"/>
        <v>0</v>
      </c>
      <c r="T770" s="109">
        <f t="shared" si="74"/>
        <v>1</v>
      </c>
    </row>
    <row r="771" spans="2:20" ht="15" customHeight="1" x14ac:dyDescent="0.25">
      <c r="B771" s="94">
        <v>720</v>
      </c>
      <c r="C771" s="95">
        <v>805.99</v>
      </c>
      <c r="D771" s="94">
        <v>0.48451655661521315</v>
      </c>
      <c r="E771" s="95">
        <v>2112.04</v>
      </c>
      <c r="F771" s="94">
        <v>0.59665243496278497</v>
      </c>
      <c r="G771" s="95">
        <f t="shared" si="71"/>
        <v>1306.05</v>
      </c>
      <c r="H771" s="110">
        <f t="shared" si="72"/>
        <v>0.11213587834757183</v>
      </c>
      <c r="P771" s="107">
        <f t="shared" si="69"/>
        <v>47645.665661521314</v>
      </c>
      <c r="Q771" s="108">
        <f t="shared" si="70"/>
        <v>57553.203496278496</v>
      </c>
      <c r="S771" s="109">
        <f t="shared" si="73"/>
        <v>0</v>
      </c>
      <c r="T771" s="109">
        <f t="shared" si="74"/>
        <v>1</v>
      </c>
    </row>
    <row r="772" spans="2:20" ht="15" customHeight="1" x14ac:dyDescent="0.25">
      <c r="B772" s="94">
        <v>721</v>
      </c>
      <c r="C772" s="95">
        <v>864.94</v>
      </c>
      <c r="D772" s="94">
        <v>0.5203204230628421</v>
      </c>
      <c r="E772" s="95">
        <v>2176.5300000000002</v>
      </c>
      <c r="F772" s="94">
        <v>0.59328212634061051</v>
      </c>
      <c r="G772" s="95">
        <f t="shared" si="71"/>
        <v>1311.5900000000001</v>
      </c>
      <c r="H772" s="110">
        <f t="shared" si="72"/>
        <v>7.2961703277768408E-2</v>
      </c>
      <c r="P772" s="107">
        <f t="shared" si="69"/>
        <v>51167.102306284207</v>
      </c>
      <c r="Q772" s="108">
        <f t="shared" si="70"/>
        <v>57151.68263406105</v>
      </c>
      <c r="S772" s="109">
        <f t="shared" si="73"/>
        <v>0</v>
      </c>
      <c r="T772" s="109">
        <f t="shared" si="74"/>
        <v>1</v>
      </c>
    </row>
    <row r="773" spans="2:20" ht="15" customHeight="1" x14ac:dyDescent="0.25">
      <c r="B773" s="94">
        <v>722</v>
      </c>
      <c r="C773" s="95">
        <v>884.19</v>
      </c>
      <c r="D773" s="94">
        <v>0.49380834035190491</v>
      </c>
      <c r="E773" s="95">
        <v>2221.85</v>
      </c>
      <c r="F773" s="94">
        <v>0.54710573061135093</v>
      </c>
      <c r="G773" s="95">
        <f t="shared" si="71"/>
        <v>1337.6599999999999</v>
      </c>
      <c r="H773" s="110">
        <f t="shared" si="72"/>
        <v>5.329739025944602E-2</v>
      </c>
      <c r="P773" s="107">
        <f t="shared" si="69"/>
        <v>48496.644035190489</v>
      </c>
      <c r="Q773" s="108">
        <f t="shared" si="70"/>
        <v>52488.723061135097</v>
      </c>
      <c r="S773" s="109">
        <f t="shared" si="73"/>
        <v>0</v>
      </c>
      <c r="T773" s="109">
        <f t="shared" si="74"/>
        <v>1</v>
      </c>
    </row>
    <row r="774" spans="2:20" ht="15" customHeight="1" x14ac:dyDescent="0.25">
      <c r="B774" s="94">
        <v>723</v>
      </c>
      <c r="C774" s="95">
        <v>817.16</v>
      </c>
      <c r="D774" s="94">
        <v>0.50821958328433126</v>
      </c>
      <c r="E774" s="95">
        <v>2130.86</v>
      </c>
      <c r="F774" s="94">
        <v>0.58544371554098629</v>
      </c>
      <c r="G774" s="95">
        <f t="shared" si="71"/>
        <v>1313.7000000000003</v>
      </c>
      <c r="H774" s="110">
        <f t="shared" si="72"/>
        <v>7.7224132256655031E-2</v>
      </c>
      <c r="P774" s="107">
        <f t="shared" si="69"/>
        <v>50004.79832843312</v>
      </c>
      <c r="Q774" s="108">
        <f t="shared" si="70"/>
        <v>56413.51155409863</v>
      </c>
      <c r="S774" s="109">
        <f t="shared" si="73"/>
        <v>0</v>
      </c>
      <c r="T774" s="109">
        <f t="shared" si="74"/>
        <v>1</v>
      </c>
    </row>
    <row r="775" spans="2:20" ht="15" customHeight="1" x14ac:dyDescent="0.25">
      <c r="B775" s="94">
        <v>724</v>
      </c>
      <c r="C775" s="95">
        <v>868.11</v>
      </c>
      <c r="D775" s="94">
        <v>0.52112297552344999</v>
      </c>
      <c r="E775" s="95">
        <v>2133.5</v>
      </c>
      <c r="F775" s="94">
        <v>0.56661064872895839</v>
      </c>
      <c r="G775" s="95">
        <f t="shared" si="71"/>
        <v>1265.3899999999999</v>
      </c>
      <c r="H775" s="110">
        <f t="shared" si="72"/>
        <v>4.5487673205508394E-2</v>
      </c>
      <c r="P775" s="107">
        <f t="shared" si="69"/>
        <v>51244.187552345</v>
      </c>
      <c r="Q775" s="108">
        <f t="shared" si="70"/>
        <v>54527.56487289584</v>
      </c>
      <c r="S775" s="109">
        <f t="shared" si="73"/>
        <v>0</v>
      </c>
      <c r="T775" s="109">
        <f t="shared" si="74"/>
        <v>1</v>
      </c>
    </row>
    <row r="776" spans="2:20" ht="15" customHeight="1" x14ac:dyDescent="0.25">
      <c r="B776" s="94">
        <v>725</v>
      </c>
      <c r="C776" s="95">
        <v>833.23</v>
      </c>
      <c r="D776" s="94">
        <v>0.45597755098660731</v>
      </c>
      <c r="E776" s="95">
        <v>2110.7199999999998</v>
      </c>
      <c r="F776" s="94">
        <v>0.53917819294584823</v>
      </c>
      <c r="G776" s="95">
        <f t="shared" si="71"/>
        <v>1277.4899999999998</v>
      </c>
      <c r="H776" s="110">
        <f t="shared" si="72"/>
        <v>8.3200641959240929E-2</v>
      </c>
      <c r="P776" s="107">
        <f t="shared" si="69"/>
        <v>44764.525098660728</v>
      </c>
      <c r="Q776" s="108">
        <f t="shared" si="70"/>
        <v>51807.099294584819</v>
      </c>
      <c r="S776" s="109">
        <f t="shared" si="73"/>
        <v>0</v>
      </c>
      <c r="T776" s="109">
        <f t="shared" si="74"/>
        <v>1</v>
      </c>
    </row>
    <row r="777" spans="2:20" ht="15" customHeight="1" x14ac:dyDescent="0.25">
      <c r="B777" s="94">
        <v>726</v>
      </c>
      <c r="C777" s="95">
        <v>804.76</v>
      </c>
      <c r="D777" s="94">
        <v>0.50793854240294745</v>
      </c>
      <c r="E777" s="95">
        <v>2034.31</v>
      </c>
      <c r="F777" s="94">
        <v>0.59304609379103712</v>
      </c>
      <c r="G777" s="95">
        <f t="shared" si="71"/>
        <v>1229.55</v>
      </c>
      <c r="H777" s="110">
        <f t="shared" si="72"/>
        <v>8.5107551388089675E-2</v>
      </c>
      <c r="P777" s="107">
        <f t="shared" si="69"/>
        <v>49989.09424029474</v>
      </c>
      <c r="Q777" s="108">
        <f t="shared" si="70"/>
        <v>57270.299379103715</v>
      </c>
      <c r="S777" s="109">
        <f t="shared" si="73"/>
        <v>0</v>
      </c>
      <c r="T777" s="109">
        <f t="shared" si="74"/>
        <v>1</v>
      </c>
    </row>
    <row r="778" spans="2:20" ht="15" customHeight="1" x14ac:dyDescent="0.25">
      <c r="B778" s="94">
        <v>727</v>
      </c>
      <c r="C778" s="95">
        <v>834.69</v>
      </c>
      <c r="D778" s="94">
        <v>0.49446993506522258</v>
      </c>
      <c r="E778" s="95">
        <v>2142.94</v>
      </c>
      <c r="F778" s="94">
        <v>0.58011091701545703</v>
      </c>
      <c r="G778" s="95">
        <f t="shared" si="71"/>
        <v>1308.25</v>
      </c>
      <c r="H778" s="110">
        <f t="shared" si="72"/>
        <v>8.5640981950234452E-2</v>
      </c>
      <c r="P778" s="107">
        <f t="shared" si="69"/>
        <v>48612.303506522258</v>
      </c>
      <c r="Q778" s="108">
        <f t="shared" si="70"/>
        <v>55868.151701545699</v>
      </c>
      <c r="S778" s="109">
        <f t="shared" si="73"/>
        <v>0</v>
      </c>
      <c r="T778" s="109">
        <f t="shared" si="74"/>
        <v>1</v>
      </c>
    </row>
    <row r="779" spans="2:20" ht="15" customHeight="1" x14ac:dyDescent="0.25">
      <c r="B779" s="94">
        <v>728</v>
      </c>
      <c r="C779" s="95">
        <v>833.37</v>
      </c>
      <c r="D779" s="94">
        <v>0.51202371392049217</v>
      </c>
      <c r="E779" s="95">
        <v>2178.1</v>
      </c>
      <c r="F779" s="94">
        <v>0.57545770831254017</v>
      </c>
      <c r="G779" s="95">
        <f t="shared" si="71"/>
        <v>1344.73</v>
      </c>
      <c r="H779" s="110">
        <f t="shared" si="72"/>
        <v>6.3433994392047999E-2</v>
      </c>
      <c r="P779" s="107">
        <f t="shared" si="69"/>
        <v>50369.001392049213</v>
      </c>
      <c r="Q779" s="108">
        <f t="shared" si="70"/>
        <v>55367.670831254021</v>
      </c>
      <c r="S779" s="109">
        <f t="shared" si="73"/>
        <v>0</v>
      </c>
      <c r="T779" s="109">
        <f t="shared" si="74"/>
        <v>1</v>
      </c>
    </row>
    <row r="780" spans="2:20" ht="15" customHeight="1" x14ac:dyDescent="0.25">
      <c r="B780" s="94">
        <v>729</v>
      </c>
      <c r="C780" s="95">
        <v>842.69</v>
      </c>
      <c r="D780" s="94">
        <v>0.52560782471996659</v>
      </c>
      <c r="E780" s="95">
        <v>1968.15</v>
      </c>
      <c r="F780" s="94">
        <v>0.57733061952455578</v>
      </c>
      <c r="G780" s="95">
        <f t="shared" si="71"/>
        <v>1125.46</v>
      </c>
      <c r="H780" s="110">
        <f t="shared" si="72"/>
        <v>5.1722794804589189E-2</v>
      </c>
      <c r="P780" s="107">
        <f t="shared" si="69"/>
        <v>51718.092471996657</v>
      </c>
      <c r="Q780" s="108">
        <f t="shared" si="70"/>
        <v>55764.911952455579</v>
      </c>
      <c r="S780" s="109">
        <f t="shared" si="73"/>
        <v>0</v>
      </c>
      <c r="T780" s="109">
        <f t="shared" si="74"/>
        <v>1</v>
      </c>
    </row>
    <row r="781" spans="2:20" ht="15" customHeight="1" x14ac:dyDescent="0.25">
      <c r="B781" s="94">
        <v>730</v>
      </c>
      <c r="C781" s="95">
        <v>877.51</v>
      </c>
      <c r="D781" s="94">
        <v>0.50416873422582664</v>
      </c>
      <c r="E781" s="95">
        <v>2118.39</v>
      </c>
      <c r="F781" s="94">
        <v>0.57018252491472055</v>
      </c>
      <c r="G781" s="95">
        <f t="shared" si="71"/>
        <v>1240.8799999999999</v>
      </c>
      <c r="H781" s="110">
        <f t="shared" si="72"/>
        <v>6.6013790688893903E-2</v>
      </c>
      <c r="P781" s="107">
        <f t="shared" si="69"/>
        <v>49539.363422582661</v>
      </c>
      <c r="Q781" s="108">
        <f t="shared" si="70"/>
        <v>54899.862491472057</v>
      </c>
      <c r="S781" s="109">
        <f t="shared" si="73"/>
        <v>0</v>
      </c>
      <c r="T781" s="109">
        <f t="shared" si="74"/>
        <v>1</v>
      </c>
    </row>
    <row r="782" spans="2:20" ht="15" customHeight="1" x14ac:dyDescent="0.25">
      <c r="B782" s="94">
        <v>731</v>
      </c>
      <c r="C782" s="95">
        <v>842.33</v>
      </c>
      <c r="D782" s="94">
        <v>0.50827122543032421</v>
      </c>
      <c r="E782" s="95">
        <v>2051.2399999999998</v>
      </c>
      <c r="F782" s="94">
        <v>0.55954938375090535</v>
      </c>
      <c r="G782" s="95">
        <f t="shared" si="71"/>
        <v>1208.9099999999999</v>
      </c>
      <c r="H782" s="110">
        <f t="shared" si="72"/>
        <v>5.1278158320581135E-2</v>
      </c>
      <c r="P782" s="107">
        <f t="shared" si="69"/>
        <v>49984.792543032418</v>
      </c>
      <c r="Q782" s="108">
        <f t="shared" si="70"/>
        <v>53903.698375090535</v>
      </c>
      <c r="S782" s="109">
        <f t="shared" si="73"/>
        <v>0</v>
      </c>
      <c r="T782" s="109">
        <f t="shared" si="74"/>
        <v>1</v>
      </c>
    </row>
    <row r="783" spans="2:20" ht="15" customHeight="1" x14ac:dyDescent="0.25">
      <c r="B783" s="94">
        <v>732</v>
      </c>
      <c r="C783" s="95">
        <v>870.36</v>
      </c>
      <c r="D783" s="94">
        <v>0.55080695489416143</v>
      </c>
      <c r="E783" s="95">
        <v>2243.4699999999998</v>
      </c>
      <c r="F783" s="94">
        <v>0.5992790627013036</v>
      </c>
      <c r="G783" s="95">
        <f t="shared" si="71"/>
        <v>1373.1099999999997</v>
      </c>
      <c r="H783" s="110">
        <f t="shared" si="72"/>
        <v>4.8472107807142173E-2</v>
      </c>
      <c r="P783" s="107">
        <f t="shared" si="69"/>
        <v>54210.335489416146</v>
      </c>
      <c r="Q783" s="108">
        <f t="shared" si="70"/>
        <v>57684.436270130362</v>
      </c>
      <c r="S783" s="109">
        <f t="shared" si="73"/>
        <v>0</v>
      </c>
      <c r="T783" s="109">
        <f t="shared" si="74"/>
        <v>1</v>
      </c>
    </row>
    <row r="784" spans="2:20" ht="15" customHeight="1" x14ac:dyDescent="0.25">
      <c r="B784" s="94">
        <v>733</v>
      </c>
      <c r="C784" s="95">
        <v>843.04</v>
      </c>
      <c r="D784" s="94">
        <v>0.51808797604737356</v>
      </c>
      <c r="E784" s="95">
        <v>2056.91</v>
      </c>
      <c r="F784" s="94">
        <v>0.56977181317442804</v>
      </c>
      <c r="G784" s="95">
        <f t="shared" si="71"/>
        <v>1213.8699999999999</v>
      </c>
      <c r="H784" s="110">
        <f t="shared" si="72"/>
        <v>5.1683837127054488E-2</v>
      </c>
      <c r="P784" s="107">
        <f t="shared" si="69"/>
        <v>50965.757604737351</v>
      </c>
      <c r="Q784" s="108">
        <f t="shared" si="70"/>
        <v>54920.271317442806</v>
      </c>
      <c r="S784" s="109">
        <f t="shared" si="73"/>
        <v>0</v>
      </c>
      <c r="T784" s="109">
        <f t="shared" si="74"/>
        <v>1</v>
      </c>
    </row>
    <row r="785" spans="2:20" ht="15" customHeight="1" x14ac:dyDescent="0.25">
      <c r="B785" s="94">
        <v>734</v>
      </c>
      <c r="C785" s="95">
        <v>884.17</v>
      </c>
      <c r="D785" s="94">
        <v>0.48430499524789239</v>
      </c>
      <c r="E785" s="95">
        <v>2135.79</v>
      </c>
      <c r="F785" s="94">
        <v>0.56510911610236858</v>
      </c>
      <c r="G785" s="95">
        <f t="shared" si="71"/>
        <v>1251.6199999999999</v>
      </c>
      <c r="H785" s="110">
        <f t="shared" si="72"/>
        <v>8.0804120854476191E-2</v>
      </c>
      <c r="P785" s="107">
        <f t="shared" si="69"/>
        <v>47546.329524789238</v>
      </c>
      <c r="Q785" s="108">
        <f t="shared" si="70"/>
        <v>54375.121610236856</v>
      </c>
      <c r="S785" s="109">
        <f t="shared" si="73"/>
        <v>0</v>
      </c>
      <c r="T785" s="109">
        <f t="shared" si="74"/>
        <v>1</v>
      </c>
    </row>
    <row r="786" spans="2:20" ht="15" customHeight="1" x14ac:dyDescent="0.25">
      <c r="B786" s="94">
        <v>735</v>
      </c>
      <c r="C786" s="95">
        <v>847.85</v>
      </c>
      <c r="D786" s="94">
        <v>0.4645837375816928</v>
      </c>
      <c r="E786" s="95">
        <v>2014.68</v>
      </c>
      <c r="F786" s="94">
        <v>0.55681887636836258</v>
      </c>
      <c r="G786" s="95">
        <f t="shared" si="71"/>
        <v>1166.83</v>
      </c>
      <c r="H786" s="110">
        <f t="shared" si="72"/>
        <v>9.2235138786669779E-2</v>
      </c>
      <c r="P786" s="107">
        <f t="shared" si="69"/>
        <v>45610.523758169278</v>
      </c>
      <c r="Q786" s="108">
        <f t="shared" si="70"/>
        <v>53667.207636836261</v>
      </c>
      <c r="S786" s="109">
        <f t="shared" si="73"/>
        <v>0</v>
      </c>
      <c r="T786" s="109">
        <f t="shared" si="74"/>
        <v>1</v>
      </c>
    </row>
    <row r="787" spans="2:20" ht="15" customHeight="1" x14ac:dyDescent="0.25">
      <c r="B787" s="94">
        <v>736</v>
      </c>
      <c r="C787" s="95">
        <v>842.64</v>
      </c>
      <c r="D787" s="94">
        <v>0.53917929899365025</v>
      </c>
      <c r="E787" s="95">
        <v>2147.2800000000002</v>
      </c>
      <c r="F787" s="94">
        <v>0.6123846725330796</v>
      </c>
      <c r="G787" s="95">
        <f t="shared" si="71"/>
        <v>1304.6400000000003</v>
      </c>
      <c r="H787" s="110">
        <f t="shared" si="72"/>
        <v>7.3205373539429353E-2</v>
      </c>
      <c r="P787" s="107">
        <f t="shared" si="69"/>
        <v>53075.289899365023</v>
      </c>
      <c r="Q787" s="108">
        <f t="shared" si="70"/>
        <v>59091.187253307959</v>
      </c>
      <c r="S787" s="109">
        <f t="shared" si="73"/>
        <v>0</v>
      </c>
      <c r="T787" s="109">
        <f t="shared" si="74"/>
        <v>1</v>
      </c>
    </row>
    <row r="788" spans="2:20" ht="15" customHeight="1" x14ac:dyDescent="0.25">
      <c r="B788" s="94">
        <v>737</v>
      </c>
      <c r="C788" s="95">
        <v>847.83</v>
      </c>
      <c r="D788" s="94">
        <v>0.49172834977571667</v>
      </c>
      <c r="E788" s="95">
        <v>2164.54</v>
      </c>
      <c r="F788" s="94">
        <v>0.57048961685613042</v>
      </c>
      <c r="G788" s="95">
        <f t="shared" si="71"/>
        <v>1316.71</v>
      </c>
      <c r="H788" s="110">
        <f t="shared" si="72"/>
        <v>7.8761267080413755E-2</v>
      </c>
      <c r="P788" s="107">
        <f t="shared" si="69"/>
        <v>48325.004977571662</v>
      </c>
      <c r="Q788" s="108">
        <f t="shared" si="70"/>
        <v>54884.421685613044</v>
      </c>
      <c r="S788" s="109">
        <f t="shared" si="73"/>
        <v>0</v>
      </c>
      <c r="T788" s="109">
        <f t="shared" si="74"/>
        <v>1</v>
      </c>
    </row>
    <row r="789" spans="2:20" ht="15" customHeight="1" x14ac:dyDescent="0.25">
      <c r="B789" s="94">
        <v>738</v>
      </c>
      <c r="C789" s="95">
        <v>910.96</v>
      </c>
      <c r="D789" s="94">
        <v>0.52426206578439127</v>
      </c>
      <c r="E789" s="95">
        <v>2217.6</v>
      </c>
      <c r="F789" s="94">
        <v>0.60869957540209463</v>
      </c>
      <c r="G789" s="95">
        <f t="shared" si="71"/>
        <v>1306.6399999999999</v>
      </c>
      <c r="H789" s="110">
        <f t="shared" si="72"/>
        <v>8.4437509617703355E-2</v>
      </c>
      <c r="P789" s="107">
        <f t="shared" si="69"/>
        <v>51515.246578439132</v>
      </c>
      <c r="Q789" s="108">
        <f t="shared" si="70"/>
        <v>58652.357540209465</v>
      </c>
      <c r="S789" s="109">
        <f t="shared" si="73"/>
        <v>0</v>
      </c>
      <c r="T789" s="109">
        <f t="shared" si="74"/>
        <v>1</v>
      </c>
    </row>
    <row r="790" spans="2:20" ht="15" customHeight="1" x14ac:dyDescent="0.25">
      <c r="B790" s="94">
        <v>739</v>
      </c>
      <c r="C790" s="95">
        <v>880.55</v>
      </c>
      <c r="D790" s="94">
        <v>0.48854815355210962</v>
      </c>
      <c r="E790" s="95">
        <v>2126.5100000000002</v>
      </c>
      <c r="F790" s="94">
        <v>0.55047371949770885</v>
      </c>
      <c r="G790" s="95">
        <f t="shared" si="71"/>
        <v>1245.9600000000003</v>
      </c>
      <c r="H790" s="110">
        <f t="shared" si="72"/>
        <v>6.1925565945599226E-2</v>
      </c>
      <c r="P790" s="107">
        <f t="shared" si="69"/>
        <v>47974.265355210962</v>
      </c>
      <c r="Q790" s="108">
        <f t="shared" si="70"/>
        <v>52920.861949770886</v>
      </c>
      <c r="S790" s="109">
        <f t="shared" si="73"/>
        <v>0</v>
      </c>
      <c r="T790" s="109">
        <f t="shared" si="74"/>
        <v>1</v>
      </c>
    </row>
    <row r="791" spans="2:20" ht="15" customHeight="1" x14ac:dyDescent="0.25">
      <c r="B791" s="94">
        <v>740</v>
      </c>
      <c r="C791" s="95">
        <v>815.28</v>
      </c>
      <c r="D791" s="94">
        <v>0.55064983236159792</v>
      </c>
      <c r="E791" s="95">
        <v>2186.94</v>
      </c>
      <c r="F791" s="94">
        <v>0.60065763995814292</v>
      </c>
      <c r="G791" s="95">
        <f t="shared" si="71"/>
        <v>1371.66</v>
      </c>
      <c r="H791" s="110">
        <f t="shared" si="72"/>
        <v>5.0007807596544995E-2</v>
      </c>
      <c r="P791" s="107">
        <f t="shared" si="69"/>
        <v>54249.703236159796</v>
      </c>
      <c r="Q791" s="108">
        <f t="shared" si="70"/>
        <v>57878.823995814288</v>
      </c>
      <c r="S791" s="109">
        <f t="shared" si="73"/>
        <v>0</v>
      </c>
      <c r="T791" s="109">
        <f t="shared" si="74"/>
        <v>1</v>
      </c>
    </row>
    <row r="792" spans="2:20" ht="15" customHeight="1" x14ac:dyDescent="0.25">
      <c r="B792" s="94">
        <v>741</v>
      </c>
      <c r="C792" s="95">
        <v>877.81</v>
      </c>
      <c r="D792" s="94">
        <v>0.49503272787859925</v>
      </c>
      <c r="E792" s="95">
        <v>2135.09</v>
      </c>
      <c r="F792" s="94">
        <v>0.56422882584743361</v>
      </c>
      <c r="G792" s="95">
        <f t="shared" si="71"/>
        <v>1257.2800000000002</v>
      </c>
      <c r="H792" s="110">
        <f t="shared" si="72"/>
        <v>6.9196097968834358E-2</v>
      </c>
      <c r="P792" s="107">
        <f t="shared" si="69"/>
        <v>48625.462787859928</v>
      </c>
      <c r="Q792" s="108">
        <f t="shared" si="70"/>
        <v>54287.792584743365</v>
      </c>
      <c r="S792" s="109">
        <f t="shared" si="73"/>
        <v>0</v>
      </c>
      <c r="T792" s="109">
        <f t="shared" si="74"/>
        <v>1</v>
      </c>
    </row>
    <row r="793" spans="2:20" ht="15" customHeight="1" x14ac:dyDescent="0.25">
      <c r="B793" s="94">
        <v>742</v>
      </c>
      <c r="C793" s="95">
        <v>856.74</v>
      </c>
      <c r="D793" s="94">
        <v>0.48893735288329931</v>
      </c>
      <c r="E793" s="95">
        <v>2090.36</v>
      </c>
      <c r="F793" s="94">
        <v>0.56528625340275251</v>
      </c>
      <c r="G793" s="95">
        <f t="shared" si="71"/>
        <v>1233.6200000000001</v>
      </c>
      <c r="H793" s="110">
        <f t="shared" si="72"/>
        <v>7.63489005194532E-2</v>
      </c>
      <c r="P793" s="107">
        <f t="shared" si="69"/>
        <v>48036.995288329934</v>
      </c>
      <c r="Q793" s="108">
        <f t="shared" si="70"/>
        <v>54438.265340275248</v>
      </c>
      <c r="S793" s="109">
        <f t="shared" si="73"/>
        <v>0</v>
      </c>
      <c r="T793" s="109">
        <f t="shared" si="74"/>
        <v>1</v>
      </c>
    </row>
    <row r="794" spans="2:20" ht="15" customHeight="1" x14ac:dyDescent="0.25">
      <c r="B794" s="94">
        <v>743</v>
      </c>
      <c r="C794" s="95">
        <v>874.93</v>
      </c>
      <c r="D794" s="94">
        <v>0.51862484310618429</v>
      </c>
      <c r="E794" s="95">
        <v>2200.9</v>
      </c>
      <c r="F794" s="94">
        <v>0.60195206141594071</v>
      </c>
      <c r="G794" s="95">
        <f t="shared" si="71"/>
        <v>1325.9700000000003</v>
      </c>
      <c r="H794" s="110">
        <f t="shared" si="72"/>
        <v>8.3327218309756423E-2</v>
      </c>
      <c r="P794" s="107">
        <f t="shared" si="69"/>
        <v>50987.554310618427</v>
      </c>
      <c r="Q794" s="108">
        <f t="shared" si="70"/>
        <v>57994.306141594068</v>
      </c>
      <c r="S794" s="109">
        <f t="shared" si="73"/>
        <v>0</v>
      </c>
      <c r="T794" s="109">
        <f t="shared" si="74"/>
        <v>1</v>
      </c>
    </row>
    <row r="795" spans="2:20" ht="15" customHeight="1" x14ac:dyDescent="0.25">
      <c r="B795" s="94">
        <v>744</v>
      </c>
      <c r="C795" s="95">
        <v>838.1</v>
      </c>
      <c r="D795" s="94">
        <v>0.4766718652203828</v>
      </c>
      <c r="E795" s="95">
        <v>2141.25</v>
      </c>
      <c r="F795" s="94">
        <v>0.56252572667314027</v>
      </c>
      <c r="G795" s="95">
        <f t="shared" si="71"/>
        <v>1303.1500000000001</v>
      </c>
      <c r="H795" s="110">
        <f t="shared" si="72"/>
        <v>8.5853861452757474E-2</v>
      </c>
      <c r="P795" s="107">
        <f t="shared" si="69"/>
        <v>46829.086522038284</v>
      </c>
      <c r="Q795" s="108">
        <f t="shared" si="70"/>
        <v>54111.322667314023</v>
      </c>
      <c r="S795" s="109">
        <f t="shared" si="73"/>
        <v>0</v>
      </c>
      <c r="T795" s="109">
        <f t="shared" si="74"/>
        <v>1</v>
      </c>
    </row>
    <row r="796" spans="2:20" ht="15" customHeight="1" x14ac:dyDescent="0.25">
      <c r="B796" s="94">
        <v>745</v>
      </c>
      <c r="C796" s="95">
        <v>855.08</v>
      </c>
      <c r="D796" s="94">
        <v>0.53070661392882101</v>
      </c>
      <c r="E796" s="95">
        <v>2214.9899999999998</v>
      </c>
      <c r="F796" s="94">
        <v>0.5963721545790539</v>
      </c>
      <c r="G796" s="95">
        <f t="shared" si="71"/>
        <v>1359.9099999999999</v>
      </c>
      <c r="H796" s="110">
        <f t="shared" si="72"/>
        <v>6.566554065023289E-2</v>
      </c>
      <c r="P796" s="107">
        <f t="shared" si="69"/>
        <v>52215.581392882101</v>
      </c>
      <c r="Q796" s="108">
        <f t="shared" si="70"/>
        <v>57422.225457905392</v>
      </c>
      <c r="S796" s="109">
        <f t="shared" si="73"/>
        <v>0</v>
      </c>
      <c r="T796" s="109">
        <f t="shared" si="74"/>
        <v>1</v>
      </c>
    </row>
    <row r="797" spans="2:20" ht="15" customHeight="1" x14ac:dyDescent="0.25">
      <c r="B797" s="94">
        <v>746</v>
      </c>
      <c r="C797" s="95">
        <v>854.08</v>
      </c>
      <c r="D797" s="94">
        <v>0.53576365270873494</v>
      </c>
      <c r="E797" s="95">
        <v>2041.82</v>
      </c>
      <c r="F797" s="94">
        <v>0.59206143867149263</v>
      </c>
      <c r="G797" s="95">
        <f t="shared" si="71"/>
        <v>1187.7399999999998</v>
      </c>
      <c r="H797" s="110">
        <f t="shared" si="72"/>
        <v>5.6297785962757696E-2</v>
      </c>
      <c r="P797" s="107">
        <f t="shared" si="69"/>
        <v>52722.285270873494</v>
      </c>
      <c r="Q797" s="108">
        <f t="shared" si="70"/>
        <v>57164.323867149265</v>
      </c>
      <c r="S797" s="109">
        <f t="shared" si="73"/>
        <v>0</v>
      </c>
      <c r="T797" s="109">
        <f t="shared" si="74"/>
        <v>1</v>
      </c>
    </row>
    <row r="798" spans="2:20" ht="15" customHeight="1" x14ac:dyDescent="0.25">
      <c r="B798" s="94">
        <v>747</v>
      </c>
      <c r="C798" s="95">
        <v>840</v>
      </c>
      <c r="D798" s="94">
        <v>0.49256857851105723</v>
      </c>
      <c r="E798" s="95">
        <v>2178.14</v>
      </c>
      <c r="F798" s="94">
        <v>0.55155211991966635</v>
      </c>
      <c r="G798" s="95">
        <f t="shared" si="71"/>
        <v>1338.1399999999999</v>
      </c>
      <c r="H798" s="110">
        <f t="shared" si="72"/>
        <v>5.8983541408609119E-2</v>
      </c>
      <c r="P798" s="107">
        <f t="shared" si="69"/>
        <v>48416.85785110572</v>
      </c>
      <c r="Q798" s="108">
        <f t="shared" si="70"/>
        <v>52977.071991966637</v>
      </c>
      <c r="S798" s="109">
        <f t="shared" si="73"/>
        <v>0</v>
      </c>
      <c r="T798" s="109">
        <f t="shared" si="74"/>
        <v>1</v>
      </c>
    </row>
    <row r="799" spans="2:20" ht="15" customHeight="1" x14ac:dyDescent="0.25">
      <c r="B799" s="94">
        <v>748</v>
      </c>
      <c r="C799" s="95">
        <v>794.18</v>
      </c>
      <c r="D799" s="94">
        <v>0.5254620474037498</v>
      </c>
      <c r="E799" s="95">
        <v>2130.19</v>
      </c>
      <c r="F799" s="94">
        <v>0.59417990561492584</v>
      </c>
      <c r="G799" s="95">
        <f t="shared" si="71"/>
        <v>1336.0100000000002</v>
      </c>
      <c r="H799" s="110">
        <f t="shared" si="72"/>
        <v>6.8717858211176042E-2</v>
      </c>
      <c r="P799" s="107">
        <f t="shared" si="69"/>
        <v>51752.024740374982</v>
      </c>
      <c r="Q799" s="108">
        <f t="shared" si="70"/>
        <v>57287.800561492579</v>
      </c>
      <c r="S799" s="109">
        <f t="shared" si="73"/>
        <v>0</v>
      </c>
      <c r="T799" s="109">
        <f t="shared" si="74"/>
        <v>1</v>
      </c>
    </row>
    <row r="800" spans="2:20" ht="15" customHeight="1" x14ac:dyDescent="0.25">
      <c r="B800" s="94">
        <v>749</v>
      </c>
      <c r="C800" s="95">
        <v>831.31</v>
      </c>
      <c r="D800" s="94">
        <v>0.50254694840608904</v>
      </c>
      <c r="E800" s="95">
        <v>2219.39</v>
      </c>
      <c r="F800" s="94">
        <v>0.55149501388991939</v>
      </c>
      <c r="G800" s="95">
        <f t="shared" si="71"/>
        <v>1388.08</v>
      </c>
      <c r="H800" s="110">
        <f t="shared" si="72"/>
        <v>4.894806548383035E-2</v>
      </c>
      <c r="P800" s="107">
        <f t="shared" si="69"/>
        <v>49423.384840608909</v>
      </c>
      <c r="Q800" s="108">
        <f t="shared" si="70"/>
        <v>52930.111388991943</v>
      </c>
      <c r="S800" s="109">
        <f t="shared" si="73"/>
        <v>0</v>
      </c>
      <c r="T800" s="109">
        <f t="shared" si="74"/>
        <v>1</v>
      </c>
    </row>
    <row r="801" spans="2:20" ht="15" customHeight="1" x14ac:dyDescent="0.25">
      <c r="B801" s="94">
        <v>750</v>
      </c>
      <c r="C801" s="95">
        <v>815.33</v>
      </c>
      <c r="D801" s="94">
        <v>0.50538797012634873</v>
      </c>
      <c r="E801" s="95">
        <v>2051.89</v>
      </c>
      <c r="F801" s="94">
        <v>0.55353813011314335</v>
      </c>
      <c r="G801" s="95">
        <f t="shared" si="71"/>
        <v>1236.56</v>
      </c>
      <c r="H801" s="110">
        <f t="shared" si="72"/>
        <v>4.8150159986794616E-2</v>
      </c>
      <c r="P801" s="107">
        <f t="shared" si="69"/>
        <v>49723.467012634872</v>
      </c>
      <c r="Q801" s="108">
        <f t="shared" si="70"/>
        <v>53301.923011314335</v>
      </c>
      <c r="S801" s="109">
        <f t="shared" si="73"/>
        <v>0</v>
      </c>
      <c r="T801" s="109">
        <f t="shared" si="74"/>
        <v>1</v>
      </c>
    </row>
    <row r="802" spans="2:20" ht="15" customHeight="1" x14ac:dyDescent="0.25">
      <c r="B802" s="94">
        <v>751</v>
      </c>
      <c r="C802" s="95">
        <v>882.53</v>
      </c>
      <c r="D802" s="94">
        <v>0.48972278495825672</v>
      </c>
      <c r="E802" s="95">
        <v>2191.7399999999998</v>
      </c>
      <c r="F802" s="94">
        <v>0.56874184223131763</v>
      </c>
      <c r="G802" s="95">
        <f t="shared" si="71"/>
        <v>1309.2099999999998</v>
      </c>
      <c r="H802" s="110">
        <f t="shared" si="72"/>
        <v>7.9019057273060911E-2</v>
      </c>
      <c r="P802" s="107">
        <f t="shared" si="69"/>
        <v>48089.748495825675</v>
      </c>
      <c r="Q802" s="108">
        <f t="shared" si="70"/>
        <v>54682.444223131766</v>
      </c>
      <c r="S802" s="109">
        <f t="shared" si="73"/>
        <v>0</v>
      </c>
      <c r="T802" s="109">
        <f t="shared" si="74"/>
        <v>1</v>
      </c>
    </row>
    <row r="803" spans="2:20" ht="15" customHeight="1" x14ac:dyDescent="0.25">
      <c r="B803" s="94">
        <v>752</v>
      </c>
      <c r="C803" s="95">
        <v>899.92</v>
      </c>
      <c r="D803" s="94">
        <v>0.49897966120003234</v>
      </c>
      <c r="E803" s="95">
        <v>2118.4699999999998</v>
      </c>
      <c r="F803" s="94">
        <v>0.5864182579649696</v>
      </c>
      <c r="G803" s="95">
        <f t="shared" si="71"/>
        <v>1218.5499999999997</v>
      </c>
      <c r="H803" s="110">
        <f t="shared" si="72"/>
        <v>8.743859676493726E-2</v>
      </c>
      <c r="P803" s="107">
        <f t="shared" si="69"/>
        <v>48998.046120003237</v>
      </c>
      <c r="Q803" s="108">
        <f t="shared" si="70"/>
        <v>56523.355796496959</v>
      </c>
      <c r="S803" s="109">
        <f t="shared" si="73"/>
        <v>0</v>
      </c>
      <c r="T803" s="109">
        <f t="shared" si="74"/>
        <v>1</v>
      </c>
    </row>
    <row r="804" spans="2:20" ht="15" customHeight="1" x14ac:dyDescent="0.25">
      <c r="B804" s="94">
        <v>753</v>
      </c>
      <c r="C804" s="95">
        <v>888.19</v>
      </c>
      <c r="D804" s="94">
        <v>0.51674074982721441</v>
      </c>
      <c r="E804" s="95">
        <v>2134.12</v>
      </c>
      <c r="F804" s="94">
        <v>0.57390440872369886</v>
      </c>
      <c r="G804" s="95">
        <f t="shared" si="71"/>
        <v>1245.9299999999998</v>
      </c>
      <c r="H804" s="110">
        <f t="shared" si="72"/>
        <v>5.7163658896484448E-2</v>
      </c>
      <c r="P804" s="107">
        <f t="shared" si="69"/>
        <v>50785.884982721436</v>
      </c>
      <c r="Q804" s="108">
        <f t="shared" si="70"/>
        <v>55256.320872369884</v>
      </c>
      <c r="S804" s="109">
        <f t="shared" si="73"/>
        <v>0</v>
      </c>
      <c r="T804" s="109">
        <f t="shared" si="74"/>
        <v>1</v>
      </c>
    </row>
    <row r="805" spans="2:20" ht="15" customHeight="1" x14ac:dyDescent="0.25">
      <c r="B805" s="94">
        <v>754</v>
      </c>
      <c r="C805" s="95">
        <v>845.65</v>
      </c>
      <c r="D805" s="94">
        <v>0.51001747466944702</v>
      </c>
      <c r="E805" s="95">
        <v>2100.98</v>
      </c>
      <c r="F805" s="94">
        <v>0.55684266746405631</v>
      </c>
      <c r="G805" s="95">
        <f t="shared" si="71"/>
        <v>1255.33</v>
      </c>
      <c r="H805" s="110">
        <f t="shared" si="72"/>
        <v>4.6825192794609283E-2</v>
      </c>
      <c r="P805" s="107">
        <f t="shared" si="69"/>
        <v>50156.097466944702</v>
      </c>
      <c r="Q805" s="108">
        <f t="shared" si="70"/>
        <v>53583.286746405625</v>
      </c>
      <c r="S805" s="109">
        <f t="shared" si="73"/>
        <v>0</v>
      </c>
      <c r="T805" s="109">
        <f t="shared" si="74"/>
        <v>1</v>
      </c>
    </row>
    <row r="806" spans="2:20" ht="15" customHeight="1" x14ac:dyDescent="0.25">
      <c r="B806" s="94">
        <v>755</v>
      </c>
      <c r="C806" s="95">
        <v>830.37</v>
      </c>
      <c r="D806" s="94">
        <v>0.49947192678717006</v>
      </c>
      <c r="E806" s="95">
        <v>1993.11</v>
      </c>
      <c r="F806" s="94">
        <v>0.56487443057445186</v>
      </c>
      <c r="G806" s="95">
        <f t="shared" si="71"/>
        <v>1162.7399999999998</v>
      </c>
      <c r="H806" s="110">
        <f t="shared" si="72"/>
        <v>6.5402503787281796E-2</v>
      </c>
      <c r="P806" s="107">
        <f t="shared" si="69"/>
        <v>49116.822678717006</v>
      </c>
      <c r="Q806" s="108">
        <f t="shared" si="70"/>
        <v>54494.333057445183</v>
      </c>
      <c r="S806" s="109">
        <f t="shared" si="73"/>
        <v>0</v>
      </c>
      <c r="T806" s="109">
        <f t="shared" si="74"/>
        <v>1</v>
      </c>
    </row>
    <row r="807" spans="2:20" ht="15" customHeight="1" x14ac:dyDescent="0.25">
      <c r="B807" s="94">
        <v>756</v>
      </c>
      <c r="C807" s="95">
        <v>831.01</v>
      </c>
      <c r="D807" s="94">
        <v>0.49404628144771684</v>
      </c>
      <c r="E807" s="95">
        <v>2059.29</v>
      </c>
      <c r="F807" s="94">
        <v>0.54494303050182913</v>
      </c>
      <c r="G807" s="95">
        <f t="shared" si="71"/>
        <v>1228.28</v>
      </c>
      <c r="H807" s="110">
        <f t="shared" si="72"/>
        <v>5.0896749054112289E-2</v>
      </c>
      <c r="P807" s="107">
        <f t="shared" si="69"/>
        <v>48573.618144771681</v>
      </c>
      <c r="Q807" s="108">
        <f t="shared" si="70"/>
        <v>52435.013050182912</v>
      </c>
      <c r="S807" s="109">
        <f t="shared" si="73"/>
        <v>0</v>
      </c>
      <c r="T807" s="109">
        <f t="shared" si="74"/>
        <v>1</v>
      </c>
    </row>
    <row r="808" spans="2:20" ht="15" customHeight="1" x14ac:dyDescent="0.25">
      <c r="B808" s="94">
        <v>757</v>
      </c>
      <c r="C808" s="95">
        <v>827.14</v>
      </c>
      <c r="D808" s="94">
        <v>0.50722465384432169</v>
      </c>
      <c r="E808" s="95">
        <v>2187.29</v>
      </c>
      <c r="F808" s="94">
        <v>0.55769416560443208</v>
      </c>
      <c r="G808" s="95">
        <f t="shared" si="71"/>
        <v>1360.15</v>
      </c>
      <c r="H808" s="110">
        <f t="shared" si="72"/>
        <v>5.0469511760110386E-2</v>
      </c>
      <c r="P808" s="107">
        <f t="shared" si="69"/>
        <v>49895.325384432173</v>
      </c>
      <c r="Q808" s="108">
        <f t="shared" si="70"/>
        <v>53582.126560443205</v>
      </c>
      <c r="S808" s="109">
        <f t="shared" si="73"/>
        <v>0</v>
      </c>
      <c r="T808" s="109">
        <f t="shared" si="74"/>
        <v>1</v>
      </c>
    </row>
    <row r="809" spans="2:20" ht="15" customHeight="1" x14ac:dyDescent="0.25">
      <c r="B809" s="94">
        <v>758</v>
      </c>
      <c r="C809" s="95">
        <v>831.94</v>
      </c>
      <c r="D809" s="94">
        <v>0.50456635778719172</v>
      </c>
      <c r="E809" s="95">
        <v>2173.9</v>
      </c>
      <c r="F809" s="94">
        <v>0.57580392983717654</v>
      </c>
      <c r="G809" s="95">
        <f t="shared" si="71"/>
        <v>1341.96</v>
      </c>
      <c r="H809" s="110">
        <f t="shared" si="72"/>
        <v>7.1237572049984821E-2</v>
      </c>
      <c r="P809" s="107">
        <f t="shared" si="69"/>
        <v>49624.695778719171</v>
      </c>
      <c r="Q809" s="108">
        <f t="shared" si="70"/>
        <v>55406.492983717653</v>
      </c>
      <c r="S809" s="109">
        <f t="shared" si="73"/>
        <v>0</v>
      </c>
      <c r="T809" s="109">
        <f t="shared" si="74"/>
        <v>1</v>
      </c>
    </row>
    <row r="810" spans="2:20" ht="15" customHeight="1" x14ac:dyDescent="0.25">
      <c r="B810" s="94">
        <v>759</v>
      </c>
      <c r="C810" s="95">
        <v>786.25</v>
      </c>
      <c r="D810" s="94">
        <v>0.54665893651210151</v>
      </c>
      <c r="E810" s="95">
        <v>2157.06</v>
      </c>
      <c r="F810" s="94">
        <v>0.60443811873281672</v>
      </c>
      <c r="G810" s="95">
        <f t="shared" si="71"/>
        <v>1370.81</v>
      </c>
      <c r="H810" s="110">
        <f t="shared" si="72"/>
        <v>5.7779182220715208E-2</v>
      </c>
      <c r="P810" s="107">
        <f t="shared" si="69"/>
        <v>53879.64365121015</v>
      </c>
      <c r="Q810" s="108">
        <f t="shared" si="70"/>
        <v>58286.751873281675</v>
      </c>
      <c r="S810" s="109">
        <f t="shared" si="73"/>
        <v>0</v>
      </c>
      <c r="T810" s="109">
        <f t="shared" si="74"/>
        <v>1</v>
      </c>
    </row>
    <row r="811" spans="2:20" ht="15" customHeight="1" x14ac:dyDescent="0.25">
      <c r="B811" s="94">
        <v>760</v>
      </c>
      <c r="C811" s="95">
        <v>817.78</v>
      </c>
      <c r="D811" s="94">
        <v>0.52303194501713857</v>
      </c>
      <c r="E811" s="95">
        <v>2132.94</v>
      </c>
      <c r="F811" s="94">
        <v>0.57351784464937949</v>
      </c>
      <c r="G811" s="95">
        <f t="shared" si="71"/>
        <v>1315.16</v>
      </c>
      <c r="H811" s="110">
        <f t="shared" si="72"/>
        <v>5.0485899632240927E-2</v>
      </c>
      <c r="P811" s="107">
        <f t="shared" si="69"/>
        <v>51485.414501713858</v>
      </c>
      <c r="Q811" s="108">
        <f t="shared" si="70"/>
        <v>55218.844464937945</v>
      </c>
      <c r="S811" s="109">
        <f t="shared" si="73"/>
        <v>0</v>
      </c>
      <c r="T811" s="109">
        <f t="shared" si="74"/>
        <v>1</v>
      </c>
    </row>
    <row r="812" spans="2:20" ht="15" customHeight="1" x14ac:dyDescent="0.25">
      <c r="B812" s="94">
        <v>761</v>
      </c>
      <c r="C812" s="95">
        <v>817.41</v>
      </c>
      <c r="D812" s="94">
        <v>0.50048173611115199</v>
      </c>
      <c r="E812" s="95">
        <v>2020.12</v>
      </c>
      <c r="F812" s="94">
        <v>0.55279878265517612</v>
      </c>
      <c r="G812" s="95">
        <f t="shared" si="71"/>
        <v>1202.71</v>
      </c>
      <c r="H812" s="110">
        <f t="shared" si="72"/>
        <v>5.2317046544024137E-2</v>
      </c>
      <c r="P812" s="107">
        <f t="shared" si="69"/>
        <v>49230.763611115195</v>
      </c>
      <c r="Q812" s="108">
        <f t="shared" si="70"/>
        <v>53259.758265517608</v>
      </c>
      <c r="S812" s="109">
        <f t="shared" si="73"/>
        <v>0</v>
      </c>
      <c r="T812" s="109">
        <f t="shared" si="74"/>
        <v>1</v>
      </c>
    </row>
    <row r="813" spans="2:20" ht="15" customHeight="1" x14ac:dyDescent="0.25">
      <c r="B813" s="94">
        <v>762</v>
      </c>
      <c r="C813" s="95">
        <v>837.98</v>
      </c>
      <c r="D813" s="94">
        <v>0.49204378705962537</v>
      </c>
      <c r="E813" s="95">
        <v>2117.1999999999998</v>
      </c>
      <c r="F813" s="94">
        <v>0.56961827530812759</v>
      </c>
      <c r="G813" s="95">
        <f t="shared" si="71"/>
        <v>1279.2199999999998</v>
      </c>
      <c r="H813" s="110">
        <f t="shared" si="72"/>
        <v>7.7574488248502216E-2</v>
      </c>
      <c r="P813" s="107">
        <f t="shared" si="69"/>
        <v>48366.398705962536</v>
      </c>
      <c r="Q813" s="108">
        <f t="shared" si="70"/>
        <v>54844.627530812759</v>
      </c>
      <c r="S813" s="109">
        <f t="shared" si="73"/>
        <v>0</v>
      </c>
      <c r="T813" s="109">
        <f t="shared" si="74"/>
        <v>1</v>
      </c>
    </row>
    <row r="814" spans="2:20" ht="15" customHeight="1" x14ac:dyDescent="0.25">
      <c r="B814" s="94">
        <v>763</v>
      </c>
      <c r="C814" s="95">
        <v>854.27</v>
      </c>
      <c r="D814" s="94">
        <v>0.53072887691873449</v>
      </c>
      <c r="E814" s="95">
        <v>2138.4499999999998</v>
      </c>
      <c r="F814" s="94">
        <v>0.58481939887686518</v>
      </c>
      <c r="G814" s="95">
        <f t="shared" si="71"/>
        <v>1284.1799999999998</v>
      </c>
      <c r="H814" s="110">
        <f t="shared" si="72"/>
        <v>5.4090521958130688E-2</v>
      </c>
      <c r="P814" s="107">
        <f t="shared" si="69"/>
        <v>52218.617691873449</v>
      </c>
      <c r="Q814" s="108">
        <f t="shared" si="70"/>
        <v>56343.489887686519</v>
      </c>
      <c r="S814" s="109">
        <f t="shared" si="73"/>
        <v>0</v>
      </c>
      <c r="T814" s="109">
        <f t="shared" si="74"/>
        <v>1</v>
      </c>
    </row>
    <row r="815" spans="2:20" ht="15" customHeight="1" x14ac:dyDescent="0.25">
      <c r="B815" s="94">
        <v>764</v>
      </c>
      <c r="C815" s="95">
        <v>875.58</v>
      </c>
      <c r="D815" s="94">
        <v>0.50153622891874494</v>
      </c>
      <c r="E815" s="95">
        <v>2158.96</v>
      </c>
      <c r="F815" s="94">
        <v>0.57355641126725598</v>
      </c>
      <c r="G815" s="95">
        <f t="shared" si="71"/>
        <v>1283.3800000000001</v>
      </c>
      <c r="H815" s="110">
        <f t="shared" si="72"/>
        <v>7.2020182348511042E-2</v>
      </c>
      <c r="P815" s="107">
        <f t="shared" si="69"/>
        <v>49278.042891874495</v>
      </c>
      <c r="Q815" s="108">
        <f t="shared" si="70"/>
        <v>55196.681126725598</v>
      </c>
      <c r="S815" s="109">
        <f t="shared" si="73"/>
        <v>0</v>
      </c>
      <c r="T815" s="109">
        <f t="shared" si="74"/>
        <v>1</v>
      </c>
    </row>
    <row r="816" spans="2:20" ht="15" customHeight="1" x14ac:dyDescent="0.25">
      <c r="B816" s="94">
        <v>765</v>
      </c>
      <c r="C816" s="95">
        <v>825.42</v>
      </c>
      <c r="D816" s="94">
        <v>0.52715500783055114</v>
      </c>
      <c r="E816" s="95">
        <v>2030.87</v>
      </c>
      <c r="F816" s="94">
        <v>0.59162457522479872</v>
      </c>
      <c r="G816" s="95">
        <f t="shared" si="71"/>
        <v>1205.4499999999998</v>
      </c>
      <c r="H816" s="110">
        <f t="shared" si="72"/>
        <v>6.4469567394247584E-2</v>
      </c>
      <c r="P816" s="107">
        <f t="shared" si="69"/>
        <v>51890.080783055113</v>
      </c>
      <c r="Q816" s="108">
        <f t="shared" si="70"/>
        <v>57131.587522479873</v>
      </c>
      <c r="S816" s="109">
        <f t="shared" si="73"/>
        <v>0</v>
      </c>
      <c r="T816" s="109">
        <f t="shared" si="74"/>
        <v>1</v>
      </c>
    </row>
    <row r="817" spans="2:20" ht="15" customHeight="1" x14ac:dyDescent="0.25">
      <c r="B817" s="94">
        <v>766</v>
      </c>
      <c r="C817" s="95">
        <v>824.04</v>
      </c>
      <c r="D817" s="94">
        <v>0.51940552559603503</v>
      </c>
      <c r="E817" s="95">
        <v>2207.3200000000002</v>
      </c>
      <c r="F817" s="94">
        <v>0.58939878354882302</v>
      </c>
      <c r="G817" s="95">
        <f t="shared" si="71"/>
        <v>1383.2800000000002</v>
      </c>
      <c r="H817" s="110">
        <f t="shared" si="72"/>
        <v>6.9993257952787991E-2</v>
      </c>
      <c r="P817" s="107">
        <f t="shared" si="69"/>
        <v>51116.5125596035</v>
      </c>
      <c r="Q817" s="108">
        <f t="shared" si="70"/>
        <v>56732.558354882305</v>
      </c>
      <c r="S817" s="109">
        <f t="shared" si="73"/>
        <v>0</v>
      </c>
      <c r="T817" s="109">
        <f t="shared" si="74"/>
        <v>1</v>
      </c>
    </row>
    <row r="818" spans="2:20" ht="15" customHeight="1" x14ac:dyDescent="0.25">
      <c r="B818" s="94">
        <v>767</v>
      </c>
      <c r="C818" s="95">
        <v>848.65</v>
      </c>
      <c r="D818" s="94">
        <v>0.52421756776642559</v>
      </c>
      <c r="E818" s="95">
        <v>2092.23</v>
      </c>
      <c r="F818" s="94">
        <v>0.5834758331889095</v>
      </c>
      <c r="G818" s="95">
        <f t="shared" si="71"/>
        <v>1243.58</v>
      </c>
      <c r="H818" s="110">
        <f t="shared" si="72"/>
        <v>5.9258265422483913E-2</v>
      </c>
      <c r="P818" s="107">
        <f t="shared" si="69"/>
        <v>51573.106776642555</v>
      </c>
      <c r="Q818" s="108">
        <f t="shared" si="70"/>
        <v>56255.35331889095</v>
      </c>
      <c r="S818" s="109">
        <f t="shared" si="73"/>
        <v>0</v>
      </c>
      <c r="T818" s="109">
        <f t="shared" si="74"/>
        <v>1</v>
      </c>
    </row>
    <row r="819" spans="2:20" ht="15" customHeight="1" x14ac:dyDescent="0.25">
      <c r="B819" s="94">
        <v>768</v>
      </c>
      <c r="C819" s="95">
        <v>888.88</v>
      </c>
      <c r="D819" s="94">
        <v>0.50916162145809274</v>
      </c>
      <c r="E819" s="95">
        <v>2140.96</v>
      </c>
      <c r="F819" s="94">
        <v>0.58507598209516909</v>
      </c>
      <c r="G819" s="95">
        <f t="shared" si="71"/>
        <v>1252.08</v>
      </c>
      <c r="H819" s="110">
        <f t="shared" si="72"/>
        <v>7.591436063707635E-2</v>
      </c>
      <c r="P819" s="107">
        <f t="shared" si="69"/>
        <v>50027.282145809273</v>
      </c>
      <c r="Q819" s="108">
        <f t="shared" si="70"/>
        <v>56366.63820951691</v>
      </c>
      <c r="S819" s="109">
        <f t="shared" si="73"/>
        <v>0</v>
      </c>
      <c r="T819" s="109">
        <f t="shared" si="74"/>
        <v>1</v>
      </c>
    </row>
    <row r="820" spans="2:20" ht="15" customHeight="1" x14ac:dyDescent="0.25">
      <c r="B820" s="94">
        <v>769</v>
      </c>
      <c r="C820" s="95">
        <v>880.69</v>
      </c>
      <c r="D820" s="94">
        <v>0.4858714698422692</v>
      </c>
      <c r="E820" s="95">
        <v>2202.66</v>
      </c>
      <c r="F820" s="94">
        <v>0.56258535741746163</v>
      </c>
      <c r="G820" s="95">
        <f t="shared" si="71"/>
        <v>1321.9699999999998</v>
      </c>
      <c r="H820" s="110">
        <f t="shared" si="72"/>
        <v>7.671388757519243E-2</v>
      </c>
      <c r="P820" s="107">
        <f t="shared" ref="P820:P883" si="75">IF(C820="","",D820*PSA_WTP-C820)</f>
        <v>47706.456984226919</v>
      </c>
      <c r="Q820" s="108">
        <f t="shared" ref="Q820:Q883" si="76">IF(C820="","",F820*PSA_WTP-E820)</f>
        <v>54055.87574174616</v>
      </c>
      <c r="S820" s="109">
        <f t="shared" si="73"/>
        <v>0</v>
      </c>
      <c r="T820" s="109">
        <f t="shared" si="74"/>
        <v>1</v>
      </c>
    </row>
    <row r="821" spans="2:20" ht="15" customHeight="1" x14ac:dyDescent="0.25">
      <c r="B821" s="94">
        <v>770</v>
      </c>
      <c r="C821" s="95">
        <v>844.18</v>
      </c>
      <c r="D821" s="94">
        <v>0.54601334244955979</v>
      </c>
      <c r="E821" s="95">
        <v>2113.75</v>
      </c>
      <c r="F821" s="94">
        <v>0.59292112295631283</v>
      </c>
      <c r="G821" s="95">
        <f t="shared" ref="G821:G884" si="77">E821-C821</f>
        <v>1269.5700000000002</v>
      </c>
      <c r="H821" s="110">
        <f t="shared" ref="H821:H884" si="78">F821-D821</f>
        <v>4.6907780506753038E-2</v>
      </c>
      <c r="P821" s="107">
        <f t="shared" si="75"/>
        <v>53757.154244955978</v>
      </c>
      <c r="Q821" s="108">
        <f t="shared" si="76"/>
        <v>57178.362295631283</v>
      </c>
      <c r="S821" s="109">
        <f t="shared" ref="S821:S884" si="79">IF(Q821="","",IF(Q821=MAX(P821,Q821),0,1))</f>
        <v>0</v>
      </c>
      <c r="T821" s="109">
        <f t="shared" ref="T821:T884" si="80">IF(Q821="","",IF(Q821=MAX(P821,Q821),1,0))</f>
        <v>1</v>
      </c>
    </row>
    <row r="822" spans="2:20" ht="15" customHeight="1" x14ac:dyDescent="0.25">
      <c r="B822" s="94">
        <v>771</v>
      </c>
      <c r="C822" s="95">
        <v>861.32</v>
      </c>
      <c r="D822" s="94">
        <v>0.48829351386881364</v>
      </c>
      <c r="E822" s="95">
        <v>2109.1799999999998</v>
      </c>
      <c r="F822" s="94">
        <v>0.56814912928702477</v>
      </c>
      <c r="G822" s="95">
        <f t="shared" si="77"/>
        <v>1247.8599999999997</v>
      </c>
      <c r="H822" s="110">
        <f t="shared" si="78"/>
        <v>7.9855615418211123E-2</v>
      </c>
      <c r="P822" s="107">
        <f t="shared" si="75"/>
        <v>47968.031386881368</v>
      </c>
      <c r="Q822" s="108">
        <f t="shared" si="76"/>
        <v>54705.732928702477</v>
      </c>
      <c r="S822" s="109">
        <f t="shared" si="79"/>
        <v>0</v>
      </c>
      <c r="T822" s="109">
        <f t="shared" si="80"/>
        <v>1</v>
      </c>
    </row>
    <row r="823" spans="2:20" ht="15" customHeight="1" x14ac:dyDescent="0.25">
      <c r="B823" s="94">
        <v>772</v>
      </c>
      <c r="C823" s="95">
        <v>844.14</v>
      </c>
      <c r="D823" s="94">
        <v>0.49316067627267218</v>
      </c>
      <c r="E823" s="95">
        <v>2185.27</v>
      </c>
      <c r="F823" s="94">
        <v>0.57785583829967402</v>
      </c>
      <c r="G823" s="95">
        <f t="shared" si="77"/>
        <v>1341.13</v>
      </c>
      <c r="H823" s="110">
        <f t="shared" si="78"/>
        <v>8.4695162027001836E-2</v>
      </c>
      <c r="P823" s="107">
        <f t="shared" si="75"/>
        <v>48471.927627267221</v>
      </c>
      <c r="Q823" s="108">
        <f t="shared" si="76"/>
        <v>55600.313829967403</v>
      </c>
      <c r="S823" s="109">
        <f t="shared" si="79"/>
        <v>0</v>
      </c>
      <c r="T823" s="109">
        <f t="shared" si="80"/>
        <v>1</v>
      </c>
    </row>
    <row r="824" spans="2:20" ht="15" customHeight="1" x14ac:dyDescent="0.25">
      <c r="B824" s="94">
        <v>773</v>
      </c>
      <c r="C824" s="95">
        <v>846.18</v>
      </c>
      <c r="D824" s="94">
        <v>0.51206818624391848</v>
      </c>
      <c r="E824" s="95">
        <v>2114.7600000000002</v>
      </c>
      <c r="F824" s="94">
        <v>0.57584304805802744</v>
      </c>
      <c r="G824" s="95">
        <f t="shared" si="77"/>
        <v>1268.5800000000004</v>
      </c>
      <c r="H824" s="110">
        <f t="shared" si="78"/>
        <v>6.3774861814108963E-2</v>
      </c>
      <c r="P824" s="107">
        <f t="shared" si="75"/>
        <v>50360.638624391846</v>
      </c>
      <c r="Q824" s="108">
        <f t="shared" si="76"/>
        <v>55469.54480580274</v>
      </c>
      <c r="S824" s="109">
        <f t="shared" si="79"/>
        <v>0</v>
      </c>
      <c r="T824" s="109">
        <f t="shared" si="80"/>
        <v>1</v>
      </c>
    </row>
    <row r="825" spans="2:20" ht="15" customHeight="1" x14ac:dyDescent="0.25">
      <c r="B825" s="94">
        <v>774</v>
      </c>
      <c r="C825" s="95">
        <v>831.85</v>
      </c>
      <c r="D825" s="94">
        <v>0.49853858886894858</v>
      </c>
      <c r="E825" s="95">
        <v>2060.67</v>
      </c>
      <c r="F825" s="94">
        <v>0.56309094256135228</v>
      </c>
      <c r="G825" s="95">
        <f t="shared" si="77"/>
        <v>1228.8200000000002</v>
      </c>
      <c r="H825" s="110">
        <f t="shared" si="78"/>
        <v>6.4552353692403697E-2</v>
      </c>
      <c r="P825" s="107">
        <f t="shared" si="75"/>
        <v>49022.008886894859</v>
      </c>
      <c r="Q825" s="108">
        <f t="shared" si="76"/>
        <v>54248.424256135229</v>
      </c>
      <c r="S825" s="109">
        <f t="shared" si="79"/>
        <v>0</v>
      </c>
      <c r="T825" s="109">
        <f t="shared" si="80"/>
        <v>1</v>
      </c>
    </row>
    <row r="826" spans="2:20" ht="15" customHeight="1" x14ac:dyDescent="0.25">
      <c r="B826" s="94">
        <v>775</v>
      </c>
      <c r="C826" s="95">
        <v>774.61</v>
      </c>
      <c r="D826" s="94">
        <v>0.47158927649203503</v>
      </c>
      <c r="E826" s="95">
        <v>2215.87</v>
      </c>
      <c r="F826" s="94">
        <v>0.54891385936195558</v>
      </c>
      <c r="G826" s="95">
        <f t="shared" si="77"/>
        <v>1441.2599999999998</v>
      </c>
      <c r="H826" s="110">
        <f t="shared" si="78"/>
        <v>7.7324582869920555E-2</v>
      </c>
      <c r="P826" s="107">
        <f t="shared" si="75"/>
        <v>46384.317649203505</v>
      </c>
      <c r="Q826" s="108">
        <f t="shared" si="76"/>
        <v>52675.515936195552</v>
      </c>
      <c r="S826" s="109">
        <f t="shared" si="79"/>
        <v>0</v>
      </c>
      <c r="T826" s="109">
        <f t="shared" si="80"/>
        <v>1</v>
      </c>
    </row>
    <row r="827" spans="2:20" ht="15" customHeight="1" x14ac:dyDescent="0.25">
      <c r="B827" s="94">
        <v>776</v>
      </c>
      <c r="C827" s="95">
        <v>811.82</v>
      </c>
      <c r="D827" s="94">
        <v>0.56986966279829576</v>
      </c>
      <c r="E827" s="95">
        <v>2109.88</v>
      </c>
      <c r="F827" s="94">
        <v>0.62819196460882909</v>
      </c>
      <c r="G827" s="95">
        <f t="shared" si="77"/>
        <v>1298.06</v>
      </c>
      <c r="H827" s="110">
        <f t="shared" si="78"/>
        <v>5.8322301810533328E-2</v>
      </c>
      <c r="P827" s="107">
        <f t="shared" si="75"/>
        <v>56175.146279829576</v>
      </c>
      <c r="Q827" s="108">
        <f t="shared" si="76"/>
        <v>60709.31646088291</v>
      </c>
      <c r="S827" s="109">
        <f t="shared" si="79"/>
        <v>0</v>
      </c>
      <c r="T827" s="109">
        <f t="shared" si="80"/>
        <v>1</v>
      </c>
    </row>
    <row r="828" spans="2:20" ht="15" customHeight="1" x14ac:dyDescent="0.25">
      <c r="B828" s="94">
        <v>777</v>
      </c>
      <c r="C828" s="95">
        <v>808.8</v>
      </c>
      <c r="D828" s="94">
        <v>0.49968697333244971</v>
      </c>
      <c r="E828" s="95">
        <v>2135.04</v>
      </c>
      <c r="F828" s="94">
        <v>0.56960266709415819</v>
      </c>
      <c r="G828" s="95">
        <f t="shared" si="77"/>
        <v>1326.24</v>
      </c>
      <c r="H828" s="110">
        <f t="shared" si="78"/>
        <v>6.9915693761708475E-2</v>
      </c>
      <c r="P828" s="107">
        <f t="shared" si="75"/>
        <v>49159.897333244968</v>
      </c>
      <c r="Q828" s="108">
        <f t="shared" si="76"/>
        <v>54825.226709415816</v>
      </c>
      <c r="S828" s="109">
        <f t="shared" si="79"/>
        <v>0</v>
      </c>
      <c r="T828" s="109">
        <f t="shared" si="80"/>
        <v>1</v>
      </c>
    </row>
    <row r="829" spans="2:20" ht="15" customHeight="1" x14ac:dyDescent="0.25">
      <c r="B829" s="94">
        <v>778</v>
      </c>
      <c r="C829" s="95">
        <v>833.29</v>
      </c>
      <c r="D829" s="94">
        <v>0.50763593872425972</v>
      </c>
      <c r="E829" s="95">
        <v>2193.4499999999998</v>
      </c>
      <c r="F829" s="94">
        <v>0.55921290465411455</v>
      </c>
      <c r="G829" s="95">
        <f t="shared" si="77"/>
        <v>1360.1599999999999</v>
      </c>
      <c r="H829" s="110">
        <f t="shared" si="78"/>
        <v>5.1576965929854834E-2</v>
      </c>
      <c r="P829" s="107">
        <f t="shared" si="75"/>
        <v>49930.303872425968</v>
      </c>
      <c r="Q829" s="108">
        <f t="shared" si="76"/>
        <v>53727.840465411457</v>
      </c>
      <c r="S829" s="109">
        <f t="shared" si="79"/>
        <v>0</v>
      </c>
      <c r="T829" s="109">
        <f t="shared" si="80"/>
        <v>1</v>
      </c>
    </row>
    <row r="830" spans="2:20" ht="15" customHeight="1" x14ac:dyDescent="0.25">
      <c r="B830" s="94">
        <v>779</v>
      </c>
      <c r="C830" s="95">
        <v>890.33</v>
      </c>
      <c r="D830" s="94">
        <v>0.50219165873194749</v>
      </c>
      <c r="E830" s="95">
        <v>2197.8000000000002</v>
      </c>
      <c r="F830" s="94">
        <v>0.59195867857303264</v>
      </c>
      <c r="G830" s="95">
        <f t="shared" si="77"/>
        <v>1307.4700000000003</v>
      </c>
      <c r="H830" s="110">
        <f t="shared" si="78"/>
        <v>8.9767019841085149E-2</v>
      </c>
      <c r="P830" s="107">
        <f t="shared" si="75"/>
        <v>49328.835873194745</v>
      </c>
      <c r="Q830" s="108">
        <f t="shared" si="76"/>
        <v>56998.067857303264</v>
      </c>
      <c r="S830" s="109">
        <f t="shared" si="79"/>
        <v>0</v>
      </c>
      <c r="T830" s="109">
        <f t="shared" si="80"/>
        <v>1</v>
      </c>
    </row>
    <row r="831" spans="2:20" ht="15" customHeight="1" x14ac:dyDescent="0.25">
      <c r="B831" s="94">
        <v>780</v>
      </c>
      <c r="C831" s="95">
        <v>871.95</v>
      </c>
      <c r="D831" s="94">
        <v>0.49480701974382058</v>
      </c>
      <c r="E831" s="95">
        <v>2125.34</v>
      </c>
      <c r="F831" s="94">
        <v>0.54495673664811073</v>
      </c>
      <c r="G831" s="95">
        <f t="shared" si="77"/>
        <v>1253.3900000000001</v>
      </c>
      <c r="H831" s="110">
        <f t="shared" si="78"/>
        <v>5.0149716904290154E-2</v>
      </c>
      <c r="P831" s="107">
        <f t="shared" si="75"/>
        <v>48608.751974382059</v>
      </c>
      <c r="Q831" s="108">
        <f t="shared" si="76"/>
        <v>52370.333664811071</v>
      </c>
      <c r="S831" s="109">
        <f t="shared" si="79"/>
        <v>0</v>
      </c>
      <c r="T831" s="109">
        <f t="shared" si="80"/>
        <v>1</v>
      </c>
    </row>
    <row r="832" spans="2:20" ht="15" customHeight="1" x14ac:dyDescent="0.25">
      <c r="B832" s="94">
        <v>781</v>
      </c>
      <c r="C832" s="95">
        <v>764.23</v>
      </c>
      <c r="D832" s="94">
        <v>0.50769069914879339</v>
      </c>
      <c r="E832" s="95">
        <v>2092.33</v>
      </c>
      <c r="F832" s="94">
        <v>0.57198631199739436</v>
      </c>
      <c r="G832" s="95">
        <f t="shared" si="77"/>
        <v>1328.1</v>
      </c>
      <c r="H832" s="110">
        <f t="shared" si="78"/>
        <v>6.4295612848600969E-2</v>
      </c>
      <c r="P832" s="107">
        <f t="shared" si="75"/>
        <v>50004.839914879332</v>
      </c>
      <c r="Q832" s="108">
        <f t="shared" si="76"/>
        <v>55106.301199739435</v>
      </c>
      <c r="S832" s="109">
        <f t="shared" si="79"/>
        <v>0</v>
      </c>
      <c r="T832" s="109">
        <f t="shared" si="80"/>
        <v>1</v>
      </c>
    </row>
    <row r="833" spans="2:20" ht="15" customHeight="1" x14ac:dyDescent="0.25">
      <c r="B833" s="94">
        <v>782</v>
      </c>
      <c r="C833" s="95">
        <v>803.84</v>
      </c>
      <c r="D833" s="94">
        <v>0.49364808941794386</v>
      </c>
      <c r="E833" s="95">
        <v>2042.53</v>
      </c>
      <c r="F833" s="94">
        <v>0.54615726279537724</v>
      </c>
      <c r="G833" s="95">
        <f t="shared" si="77"/>
        <v>1238.69</v>
      </c>
      <c r="H833" s="110">
        <f t="shared" si="78"/>
        <v>5.2509173377433382E-2</v>
      </c>
      <c r="P833" s="107">
        <f t="shared" si="75"/>
        <v>48560.968941794388</v>
      </c>
      <c r="Q833" s="108">
        <f t="shared" si="76"/>
        <v>52573.196279537726</v>
      </c>
      <c r="S833" s="109">
        <f t="shared" si="79"/>
        <v>0</v>
      </c>
      <c r="T833" s="109">
        <f t="shared" si="80"/>
        <v>1</v>
      </c>
    </row>
    <row r="834" spans="2:20" ht="15" customHeight="1" x14ac:dyDescent="0.25">
      <c r="B834" s="94">
        <v>783</v>
      </c>
      <c r="C834" s="95">
        <v>822.49</v>
      </c>
      <c r="D834" s="94">
        <v>0.52925571605344934</v>
      </c>
      <c r="E834" s="95">
        <v>2113.0500000000002</v>
      </c>
      <c r="F834" s="94">
        <v>0.58804201343603713</v>
      </c>
      <c r="G834" s="95">
        <f t="shared" si="77"/>
        <v>1290.5600000000002</v>
      </c>
      <c r="H834" s="110">
        <f t="shared" si="78"/>
        <v>5.8786297382587782E-2</v>
      </c>
      <c r="P834" s="107">
        <f t="shared" si="75"/>
        <v>52103.081605344938</v>
      </c>
      <c r="Q834" s="108">
        <f t="shared" si="76"/>
        <v>56691.151343603713</v>
      </c>
      <c r="S834" s="109">
        <f t="shared" si="79"/>
        <v>0</v>
      </c>
      <c r="T834" s="109">
        <f t="shared" si="80"/>
        <v>1</v>
      </c>
    </row>
    <row r="835" spans="2:20" ht="15" customHeight="1" x14ac:dyDescent="0.25">
      <c r="B835" s="94">
        <v>784</v>
      </c>
      <c r="C835" s="95">
        <v>852.99</v>
      </c>
      <c r="D835" s="94">
        <v>0.48815199500868978</v>
      </c>
      <c r="E835" s="95">
        <v>2151.4699999999998</v>
      </c>
      <c r="F835" s="94">
        <v>0.5734171385125385</v>
      </c>
      <c r="G835" s="95">
        <f t="shared" si="77"/>
        <v>1298.4799999999998</v>
      </c>
      <c r="H835" s="110">
        <f t="shared" si="78"/>
        <v>8.5265143503848728E-2</v>
      </c>
      <c r="P835" s="107">
        <f t="shared" si="75"/>
        <v>47962.209500868979</v>
      </c>
      <c r="Q835" s="108">
        <f t="shared" si="76"/>
        <v>55190.24385125385</v>
      </c>
      <c r="S835" s="109">
        <f t="shared" si="79"/>
        <v>0</v>
      </c>
      <c r="T835" s="109">
        <f t="shared" si="80"/>
        <v>1</v>
      </c>
    </row>
    <row r="836" spans="2:20" ht="15" customHeight="1" x14ac:dyDescent="0.25">
      <c r="B836" s="94">
        <v>785</v>
      </c>
      <c r="C836" s="95">
        <v>842.73</v>
      </c>
      <c r="D836" s="94">
        <v>0.49555346755014817</v>
      </c>
      <c r="E836" s="95">
        <v>2145.71</v>
      </c>
      <c r="F836" s="94">
        <v>0.56437714737415778</v>
      </c>
      <c r="G836" s="95">
        <f t="shared" si="77"/>
        <v>1302.98</v>
      </c>
      <c r="H836" s="110">
        <f t="shared" si="78"/>
        <v>6.8823679824009609E-2</v>
      </c>
      <c r="P836" s="107">
        <f t="shared" si="75"/>
        <v>48712.616755014817</v>
      </c>
      <c r="Q836" s="108">
        <f t="shared" si="76"/>
        <v>54292.00473741578</v>
      </c>
      <c r="S836" s="109">
        <f t="shared" si="79"/>
        <v>0</v>
      </c>
      <c r="T836" s="109">
        <f t="shared" si="80"/>
        <v>1</v>
      </c>
    </row>
    <row r="837" spans="2:20" ht="15" customHeight="1" x14ac:dyDescent="0.25">
      <c r="B837" s="94">
        <v>786</v>
      </c>
      <c r="C837" s="95">
        <v>849.87</v>
      </c>
      <c r="D837" s="94">
        <v>0.49803151000017132</v>
      </c>
      <c r="E837" s="95">
        <v>2168.0500000000002</v>
      </c>
      <c r="F837" s="94">
        <v>0.57976863197536477</v>
      </c>
      <c r="G837" s="95">
        <f t="shared" si="77"/>
        <v>1318.1800000000003</v>
      </c>
      <c r="H837" s="110">
        <f t="shared" si="78"/>
        <v>8.173712197519345E-2</v>
      </c>
      <c r="P837" s="107">
        <f t="shared" si="75"/>
        <v>48953.28100001713</v>
      </c>
      <c r="Q837" s="108">
        <f t="shared" si="76"/>
        <v>55808.813197536474</v>
      </c>
      <c r="S837" s="109">
        <f t="shared" si="79"/>
        <v>0</v>
      </c>
      <c r="T837" s="109">
        <f t="shared" si="80"/>
        <v>1</v>
      </c>
    </row>
    <row r="838" spans="2:20" ht="15" customHeight="1" x14ac:dyDescent="0.25">
      <c r="B838" s="94">
        <v>787</v>
      </c>
      <c r="C838" s="95">
        <v>855.41</v>
      </c>
      <c r="D838" s="94">
        <v>0.53335843950284922</v>
      </c>
      <c r="E838" s="95">
        <v>2087.0300000000002</v>
      </c>
      <c r="F838" s="94">
        <v>0.58480141646787354</v>
      </c>
      <c r="G838" s="95">
        <f t="shared" si="77"/>
        <v>1231.6200000000003</v>
      </c>
      <c r="H838" s="110">
        <f t="shared" si="78"/>
        <v>5.1442976965024312E-2</v>
      </c>
      <c r="P838" s="107">
        <f t="shared" si="75"/>
        <v>52480.433950284918</v>
      </c>
      <c r="Q838" s="108">
        <f t="shared" si="76"/>
        <v>56393.111646787358</v>
      </c>
      <c r="S838" s="109">
        <f t="shared" si="79"/>
        <v>0</v>
      </c>
      <c r="T838" s="109">
        <f t="shared" si="80"/>
        <v>1</v>
      </c>
    </row>
    <row r="839" spans="2:20" ht="15" customHeight="1" x14ac:dyDescent="0.25">
      <c r="B839" s="94">
        <v>788</v>
      </c>
      <c r="C839" s="95">
        <v>880.51</v>
      </c>
      <c r="D839" s="94">
        <v>0.48352300068905579</v>
      </c>
      <c r="E839" s="95">
        <v>2044.52</v>
      </c>
      <c r="F839" s="94">
        <v>0.60646655437369423</v>
      </c>
      <c r="G839" s="95">
        <f t="shared" si="77"/>
        <v>1164.01</v>
      </c>
      <c r="H839" s="110">
        <f t="shared" si="78"/>
        <v>0.12294355368463844</v>
      </c>
      <c r="P839" s="107">
        <f t="shared" si="75"/>
        <v>47471.790068905575</v>
      </c>
      <c r="Q839" s="108">
        <f t="shared" si="76"/>
        <v>58602.135437369427</v>
      </c>
      <c r="S839" s="109">
        <f t="shared" si="79"/>
        <v>0</v>
      </c>
      <c r="T839" s="109">
        <f t="shared" si="80"/>
        <v>1</v>
      </c>
    </row>
    <row r="840" spans="2:20" ht="15" customHeight="1" x14ac:dyDescent="0.25">
      <c r="B840" s="94">
        <v>789</v>
      </c>
      <c r="C840" s="95">
        <v>871.92</v>
      </c>
      <c r="D840" s="94">
        <v>0.51310170320594861</v>
      </c>
      <c r="E840" s="95">
        <v>2068.33</v>
      </c>
      <c r="F840" s="94">
        <v>0.59647264950440038</v>
      </c>
      <c r="G840" s="95">
        <f t="shared" si="77"/>
        <v>1196.4099999999999</v>
      </c>
      <c r="H840" s="110">
        <f t="shared" si="78"/>
        <v>8.3370946298451765E-2</v>
      </c>
      <c r="P840" s="107">
        <f t="shared" si="75"/>
        <v>50438.25032059486</v>
      </c>
      <c r="Q840" s="108">
        <f t="shared" si="76"/>
        <v>57578.934950440038</v>
      </c>
      <c r="S840" s="109">
        <f t="shared" si="79"/>
        <v>0</v>
      </c>
      <c r="T840" s="109">
        <f t="shared" si="80"/>
        <v>1</v>
      </c>
    </row>
    <row r="841" spans="2:20" ht="15" customHeight="1" x14ac:dyDescent="0.25">
      <c r="B841" s="94">
        <v>790</v>
      </c>
      <c r="C841" s="95">
        <v>832.89</v>
      </c>
      <c r="D841" s="94">
        <v>0.51542576675072516</v>
      </c>
      <c r="E841" s="95">
        <v>2168.16</v>
      </c>
      <c r="F841" s="94">
        <v>0.57520468878214714</v>
      </c>
      <c r="G841" s="95">
        <f t="shared" si="77"/>
        <v>1335.27</v>
      </c>
      <c r="H841" s="110">
        <f t="shared" si="78"/>
        <v>5.9778922031421988E-2</v>
      </c>
      <c r="P841" s="107">
        <f t="shared" si="75"/>
        <v>50709.686675072517</v>
      </c>
      <c r="Q841" s="108">
        <f t="shared" si="76"/>
        <v>55352.30887821471</v>
      </c>
      <c r="S841" s="109">
        <f t="shared" si="79"/>
        <v>0</v>
      </c>
      <c r="T841" s="109">
        <f t="shared" si="80"/>
        <v>1</v>
      </c>
    </row>
    <row r="842" spans="2:20" ht="15" customHeight="1" x14ac:dyDescent="0.25">
      <c r="B842" s="94">
        <v>791</v>
      </c>
      <c r="C842" s="95">
        <v>812.49</v>
      </c>
      <c r="D842" s="94">
        <v>0.46451095290729705</v>
      </c>
      <c r="E842" s="95">
        <v>2104.0700000000002</v>
      </c>
      <c r="F842" s="94">
        <v>0.50747949123686642</v>
      </c>
      <c r="G842" s="95">
        <f t="shared" si="77"/>
        <v>1291.5800000000002</v>
      </c>
      <c r="H842" s="110">
        <f t="shared" si="78"/>
        <v>4.2968538329569372E-2</v>
      </c>
      <c r="P842" s="107">
        <f t="shared" si="75"/>
        <v>45638.605290729705</v>
      </c>
      <c r="Q842" s="108">
        <f t="shared" si="76"/>
        <v>48643.879123686645</v>
      </c>
      <c r="S842" s="109">
        <f t="shared" si="79"/>
        <v>0</v>
      </c>
      <c r="T842" s="109">
        <f t="shared" si="80"/>
        <v>1</v>
      </c>
    </row>
    <row r="843" spans="2:20" ht="15" customHeight="1" x14ac:dyDescent="0.25">
      <c r="B843" s="94">
        <v>792</v>
      </c>
      <c r="C843" s="95">
        <v>914.27</v>
      </c>
      <c r="D843" s="94">
        <v>0.50006668313166536</v>
      </c>
      <c r="E843" s="95">
        <v>2134.9</v>
      </c>
      <c r="F843" s="94">
        <v>0.60472951435428579</v>
      </c>
      <c r="G843" s="95">
        <f t="shared" si="77"/>
        <v>1220.6300000000001</v>
      </c>
      <c r="H843" s="110">
        <f t="shared" si="78"/>
        <v>0.10466283122262043</v>
      </c>
      <c r="P843" s="107">
        <f t="shared" si="75"/>
        <v>49092.398313166537</v>
      </c>
      <c r="Q843" s="108">
        <f t="shared" si="76"/>
        <v>58338.051435428577</v>
      </c>
      <c r="S843" s="109">
        <f t="shared" si="79"/>
        <v>0</v>
      </c>
      <c r="T843" s="109">
        <f t="shared" si="80"/>
        <v>1</v>
      </c>
    </row>
    <row r="844" spans="2:20" ht="15" customHeight="1" x14ac:dyDescent="0.25">
      <c r="B844" s="94">
        <v>793</v>
      </c>
      <c r="C844" s="95">
        <v>812.49</v>
      </c>
      <c r="D844" s="94">
        <v>0.50548996303362914</v>
      </c>
      <c r="E844" s="95">
        <v>2265.3000000000002</v>
      </c>
      <c r="F844" s="94">
        <v>0.60149052498406685</v>
      </c>
      <c r="G844" s="95">
        <f t="shared" si="77"/>
        <v>1452.8100000000002</v>
      </c>
      <c r="H844" s="110">
        <f t="shared" si="78"/>
        <v>9.6000561950437713E-2</v>
      </c>
      <c r="P844" s="107">
        <f t="shared" si="75"/>
        <v>49736.506303362919</v>
      </c>
      <c r="Q844" s="108">
        <f t="shared" si="76"/>
        <v>57883.752498406684</v>
      </c>
      <c r="S844" s="109">
        <f t="shared" si="79"/>
        <v>0</v>
      </c>
      <c r="T844" s="109">
        <f t="shared" si="80"/>
        <v>1</v>
      </c>
    </row>
    <row r="845" spans="2:20" ht="15" customHeight="1" x14ac:dyDescent="0.25">
      <c r="B845" s="94">
        <v>794</v>
      </c>
      <c r="C845" s="95">
        <v>759.85</v>
      </c>
      <c r="D845" s="94">
        <v>0.51631128747677379</v>
      </c>
      <c r="E845" s="95">
        <v>2033.22</v>
      </c>
      <c r="F845" s="94">
        <v>0.56598837480053643</v>
      </c>
      <c r="G845" s="95">
        <f t="shared" si="77"/>
        <v>1273.3699999999999</v>
      </c>
      <c r="H845" s="110">
        <f t="shared" si="78"/>
        <v>4.9677087323762636E-2</v>
      </c>
      <c r="P845" s="107">
        <f t="shared" si="75"/>
        <v>50871.278747677381</v>
      </c>
      <c r="Q845" s="108">
        <f t="shared" si="76"/>
        <v>54565.617480053639</v>
      </c>
      <c r="S845" s="109">
        <f t="shared" si="79"/>
        <v>0</v>
      </c>
      <c r="T845" s="109">
        <f t="shared" si="80"/>
        <v>1</v>
      </c>
    </row>
    <row r="846" spans="2:20" ht="15" customHeight="1" x14ac:dyDescent="0.25">
      <c r="B846" s="94">
        <v>795</v>
      </c>
      <c r="C846" s="95">
        <v>813.17</v>
      </c>
      <c r="D846" s="94">
        <v>0.47404453607506747</v>
      </c>
      <c r="E846" s="95">
        <v>2131.59</v>
      </c>
      <c r="F846" s="94">
        <v>0.54502394300844736</v>
      </c>
      <c r="G846" s="95">
        <f t="shared" si="77"/>
        <v>1318.42</v>
      </c>
      <c r="H846" s="110">
        <f t="shared" si="78"/>
        <v>7.0979406933379896E-2</v>
      </c>
      <c r="P846" s="107">
        <f t="shared" si="75"/>
        <v>46591.283607506746</v>
      </c>
      <c r="Q846" s="108">
        <f t="shared" si="76"/>
        <v>52370.804300844742</v>
      </c>
      <c r="S846" s="109">
        <f t="shared" si="79"/>
        <v>0</v>
      </c>
      <c r="T846" s="109">
        <f t="shared" si="80"/>
        <v>1</v>
      </c>
    </row>
    <row r="847" spans="2:20" ht="15" customHeight="1" x14ac:dyDescent="0.25">
      <c r="B847" s="94">
        <v>796</v>
      </c>
      <c r="C847" s="95">
        <v>880.6</v>
      </c>
      <c r="D847" s="94">
        <v>0.5106599400836167</v>
      </c>
      <c r="E847" s="95">
        <v>2177.4499999999998</v>
      </c>
      <c r="F847" s="94">
        <v>0.58032282456971329</v>
      </c>
      <c r="G847" s="95">
        <f t="shared" si="77"/>
        <v>1296.8499999999999</v>
      </c>
      <c r="H847" s="110">
        <f t="shared" si="78"/>
        <v>6.9662884486096588E-2</v>
      </c>
      <c r="P847" s="107">
        <f t="shared" si="75"/>
        <v>50185.394008361669</v>
      </c>
      <c r="Q847" s="108">
        <f t="shared" si="76"/>
        <v>55854.83245697133</v>
      </c>
      <c r="S847" s="109">
        <f t="shared" si="79"/>
        <v>0</v>
      </c>
      <c r="T847" s="109">
        <f t="shared" si="80"/>
        <v>1</v>
      </c>
    </row>
    <row r="848" spans="2:20" ht="15" customHeight="1" x14ac:dyDescent="0.25">
      <c r="B848" s="94">
        <v>797</v>
      </c>
      <c r="C848" s="95">
        <v>922.95</v>
      </c>
      <c r="D848" s="94">
        <v>0.51262432147762627</v>
      </c>
      <c r="E848" s="95">
        <v>2162.44</v>
      </c>
      <c r="F848" s="94">
        <v>0.56600615515693764</v>
      </c>
      <c r="G848" s="95">
        <f t="shared" si="77"/>
        <v>1239.49</v>
      </c>
      <c r="H848" s="110">
        <f t="shared" si="78"/>
        <v>5.3381833679311375E-2</v>
      </c>
      <c r="P848" s="107">
        <f t="shared" si="75"/>
        <v>50339.482147762632</v>
      </c>
      <c r="Q848" s="108">
        <f t="shared" si="76"/>
        <v>54438.175515693765</v>
      </c>
      <c r="S848" s="109">
        <f t="shared" si="79"/>
        <v>0</v>
      </c>
      <c r="T848" s="109">
        <f t="shared" si="80"/>
        <v>1</v>
      </c>
    </row>
    <row r="849" spans="2:20" ht="15" customHeight="1" x14ac:dyDescent="0.25">
      <c r="B849" s="94">
        <v>798</v>
      </c>
      <c r="C849" s="95">
        <v>895.45</v>
      </c>
      <c r="D849" s="94">
        <v>0.49573228561556698</v>
      </c>
      <c r="E849" s="95">
        <v>2133.15</v>
      </c>
      <c r="F849" s="94">
        <v>0.57641426341676572</v>
      </c>
      <c r="G849" s="95">
        <f t="shared" si="77"/>
        <v>1237.7</v>
      </c>
      <c r="H849" s="110">
        <f t="shared" si="78"/>
        <v>8.0681977801198734E-2</v>
      </c>
      <c r="P849" s="107">
        <f t="shared" si="75"/>
        <v>48677.778561556705</v>
      </c>
      <c r="Q849" s="108">
        <f t="shared" si="76"/>
        <v>55508.276341676567</v>
      </c>
      <c r="S849" s="109">
        <f t="shared" si="79"/>
        <v>0</v>
      </c>
      <c r="T849" s="109">
        <f t="shared" si="80"/>
        <v>1</v>
      </c>
    </row>
    <row r="850" spans="2:20" ht="15" customHeight="1" x14ac:dyDescent="0.25">
      <c r="B850" s="94">
        <v>799</v>
      </c>
      <c r="C850" s="95">
        <v>843.91</v>
      </c>
      <c r="D850" s="94">
        <v>0.49486682589634989</v>
      </c>
      <c r="E850" s="95">
        <v>2023.66</v>
      </c>
      <c r="F850" s="94">
        <v>0.57157244809890906</v>
      </c>
      <c r="G850" s="95">
        <f t="shared" si="77"/>
        <v>1179.75</v>
      </c>
      <c r="H850" s="110">
        <f t="shared" si="78"/>
        <v>7.6705622202559165E-2</v>
      </c>
      <c r="P850" s="107">
        <f t="shared" si="75"/>
        <v>48642.772589634988</v>
      </c>
      <c r="Q850" s="108">
        <f t="shared" si="76"/>
        <v>55133.584809890905</v>
      </c>
      <c r="S850" s="109">
        <f t="shared" si="79"/>
        <v>0</v>
      </c>
      <c r="T850" s="109">
        <f t="shared" si="80"/>
        <v>1</v>
      </c>
    </row>
    <row r="851" spans="2:20" ht="15" customHeight="1" x14ac:dyDescent="0.25">
      <c r="B851" s="94">
        <v>800</v>
      </c>
      <c r="C851" s="95">
        <v>935.92</v>
      </c>
      <c r="D851" s="94">
        <v>0.51493944586856</v>
      </c>
      <c r="E851" s="95">
        <v>2095.86</v>
      </c>
      <c r="F851" s="94">
        <v>0.62959897056353331</v>
      </c>
      <c r="G851" s="95">
        <f t="shared" si="77"/>
        <v>1159.94</v>
      </c>
      <c r="H851" s="110">
        <f t="shared" si="78"/>
        <v>0.11465952469497331</v>
      </c>
      <c r="P851" s="107">
        <f t="shared" si="75"/>
        <v>50558.024586856001</v>
      </c>
      <c r="Q851" s="108">
        <f t="shared" si="76"/>
        <v>60864.037056353329</v>
      </c>
      <c r="S851" s="109">
        <f t="shared" si="79"/>
        <v>0</v>
      </c>
      <c r="T851" s="109">
        <f t="shared" si="80"/>
        <v>1</v>
      </c>
    </row>
    <row r="852" spans="2:20" ht="15" customHeight="1" x14ac:dyDescent="0.25">
      <c r="B852" s="94">
        <v>801</v>
      </c>
      <c r="C852" s="95">
        <v>853.5</v>
      </c>
      <c r="D852" s="94">
        <v>0.51762491594566551</v>
      </c>
      <c r="E852" s="95">
        <v>2015.4</v>
      </c>
      <c r="F852" s="94">
        <v>0.57841621638759222</v>
      </c>
      <c r="G852" s="95">
        <f t="shared" si="77"/>
        <v>1161.9000000000001</v>
      </c>
      <c r="H852" s="110">
        <f t="shared" si="78"/>
        <v>6.079130044192671E-2</v>
      </c>
      <c r="P852" s="107">
        <f t="shared" si="75"/>
        <v>50908.991594566549</v>
      </c>
      <c r="Q852" s="108">
        <f t="shared" si="76"/>
        <v>55826.22163875922</v>
      </c>
      <c r="S852" s="109">
        <f t="shared" si="79"/>
        <v>0</v>
      </c>
      <c r="T852" s="109">
        <f t="shared" si="80"/>
        <v>1</v>
      </c>
    </row>
    <row r="853" spans="2:20" ht="15" customHeight="1" x14ac:dyDescent="0.25">
      <c r="B853" s="94">
        <v>802</v>
      </c>
      <c r="C853" s="95">
        <v>860.51</v>
      </c>
      <c r="D853" s="94">
        <v>0.50565827847701195</v>
      </c>
      <c r="E853" s="95">
        <v>2122.08</v>
      </c>
      <c r="F853" s="94">
        <v>0.59624526740998762</v>
      </c>
      <c r="G853" s="95">
        <f t="shared" si="77"/>
        <v>1261.57</v>
      </c>
      <c r="H853" s="110">
        <f t="shared" si="78"/>
        <v>9.0586988932975676E-2</v>
      </c>
      <c r="P853" s="107">
        <f t="shared" si="75"/>
        <v>49705.31784770119</v>
      </c>
      <c r="Q853" s="108">
        <f t="shared" si="76"/>
        <v>57502.446740998763</v>
      </c>
      <c r="S853" s="109">
        <f t="shared" si="79"/>
        <v>0</v>
      </c>
      <c r="T853" s="109">
        <f t="shared" si="80"/>
        <v>1</v>
      </c>
    </row>
    <row r="854" spans="2:20" ht="15" customHeight="1" x14ac:dyDescent="0.25">
      <c r="B854" s="94">
        <v>803</v>
      </c>
      <c r="C854" s="95">
        <v>848.77</v>
      </c>
      <c r="D854" s="94">
        <v>0.52772962090676068</v>
      </c>
      <c r="E854" s="95">
        <v>2129.7399999999998</v>
      </c>
      <c r="F854" s="94">
        <v>0.60158146957244096</v>
      </c>
      <c r="G854" s="95">
        <f t="shared" si="77"/>
        <v>1280.9699999999998</v>
      </c>
      <c r="H854" s="110">
        <f t="shared" si="78"/>
        <v>7.3851848665680286E-2</v>
      </c>
      <c r="P854" s="107">
        <f t="shared" si="75"/>
        <v>51924.192090676072</v>
      </c>
      <c r="Q854" s="108">
        <f t="shared" si="76"/>
        <v>58028.4069572441</v>
      </c>
      <c r="S854" s="109">
        <f t="shared" si="79"/>
        <v>0</v>
      </c>
      <c r="T854" s="109">
        <f t="shared" si="80"/>
        <v>1</v>
      </c>
    </row>
    <row r="855" spans="2:20" ht="15" customHeight="1" x14ac:dyDescent="0.25">
      <c r="B855" s="94">
        <v>804</v>
      </c>
      <c r="C855" s="95">
        <v>905.92</v>
      </c>
      <c r="D855" s="94">
        <v>0.49663479005004141</v>
      </c>
      <c r="E855" s="95">
        <v>2144.75</v>
      </c>
      <c r="F855" s="94">
        <v>0.58989293285384126</v>
      </c>
      <c r="G855" s="95">
        <f t="shared" si="77"/>
        <v>1238.83</v>
      </c>
      <c r="H855" s="110">
        <f t="shared" si="78"/>
        <v>9.3258142803799848E-2</v>
      </c>
      <c r="P855" s="107">
        <f t="shared" si="75"/>
        <v>48757.559005004143</v>
      </c>
      <c r="Q855" s="108">
        <f t="shared" si="76"/>
        <v>56844.543285384127</v>
      </c>
      <c r="S855" s="109">
        <f t="shared" si="79"/>
        <v>0</v>
      </c>
      <c r="T855" s="109">
        <f t="shared" si="80"/>
        <v>1</v>
      </c>
    </row>
    <row r="856" spans="2:20" ht="15" customHeight="1" x14ac:dyDescent="0.25">
      <c r="B856" s="94">
        <v>805</v>
      </c>
      <c r="C856" s="95">
        <v>809.99</v>
      </c>
      <c r="D856" s="94">
        <v>0.52244125910323558</v>
      </c>
      <c r="E856" s="95">
        <v>2095.65</v>
      </c>
      <c r="F856" s="94">
        <v>0.59286002715788266</v>
      </c>
      <c r="G856" s="95">
        <f t="shared" si="77"/>
        <v>1285.6600000000001</v>
      </c>
      <c r="H856" s="110">
        <f t="shared" si="78"/>
        <v>7.0418768054647085E-2</v>
      </c>
      <c r="P856" s="107">
        <f t="shared" si="75"/>
        <v>51434.135910323559</v>
      </c>
      <c r="Q856" s="108">
        <f t="shared" si="76"/>
        <v>57190.352715788264</v>
      </c>
      <c r="S856" s="109">
        <f t="shared" si="79"/>
        <v>0</v>
      </c>
      <c r="T856" s="109">
        <f t="shared" si="80"/>
        <v>1</v>
      </c>
    </row>
    <row r="857" spans="2:20" ht="15" customHeight="1" x14ac:dyDescent="0.25">
      <c r="B857" s="94">
        <v>806</v>
      </c>
      <c r="C857" s="95">
        <v>845.11</v>
      </c>
      <c r="D857" s="94">
        <v>0.53163447373588646</v>
      </c>
      <c r="E857" s="95">
        <v>2084.59</v>
      </c>
      <c r="F857" s="94">
        <v>0.59644697584388939</v>
      </c>
      <c r="G857" s="95">
        <f t="shared" si="77"/>
        <v>1239.48</v>
      </c>
      <c r="H857" s="110">
        <f t="shared" si="78"/>
        <v>6.4812502108002934E-2</v>
      </c>
      <c r="P857" s="107">
        <f t="shared" si="75"/>
        <v>52318.337373588649</v>
      </c>
      <c r="Q857" s="108">
        <f t="shared" si="76"/>
        <v>57560.107584388941</v>
      </c>
      <c r="S857" s="109">
        <f t="shared" si="79"/>
        <v>0</v>
      </c>
      <c r="T857" s="109">
        <f t="shared" si="80"/>
        <v>1</v>
      </c>
    </row>
    <row r="858" spans="2:20" ht="15" customHeight="1" x14ac:dyDescent="0.25">
      <c r="B858" s="94">
        <v>807</v>
      </c>
      <c r="C858" s="95">
        <v>843.93</v>
      </c>
      <c r="D858" s="94">
        <v>0.49324582990166405</v>
      </c>
      <c r="E858" s="95">
        <v>2002.46</v>
      </c>
      <c r="F858" s="94">
        <v>0.54349513941784999</v>
      </c>
      <c r="G858" s="95">
        <f t="shared" si="77"/>
        <v>1158.5300000000002</v>
      </c>
      <c r="H858" s="110">
        <f t="shared" si="78"/>
        <v>5.0249309516185947E-2</v>
      </c>
      <c r="P858" s="107">
        <f t="shared" si="75"/>
        <v>48480.652990166403</v>
      </c>
      <c r="Q858" s="108">
        <f t="shared" si="76"/>
        <v>52347.053941785001</v>
      </c>
      <c r="S858" s="109">
        <f t="shared" si="79"/>
        <v>0</v>
      </c>
      <c r="T858" s="109">
        <f t="shared" si="80"/>
        <v>1</v>
      </c>
    </row>
    <row r="859" spans="2:20" ht="15" customHeight="1" x14ac:dyDescent="0.25">
      <c r="B859" s="94">
        <v>808</v>
      </c>
      <c r="C859" s="95">
        <v>784.28</v>
      </c>
      <c r="D859" s="94">
        <v>0.52069279716408867</v>
      </c>
      <c r="E859" s="95">
        <v>1963.32</v>
      </c>
      <c r="F859" s="94">
        <v>0.55961561452265851</v>
      </c>
      <c r="G859" s="95">
        <f t="shared" si="77"/>
        <v>1179.04</v>
      </c>
      <c r="H859" s="110">
        <f t="shared" si="78"/>
        <v>3.8922817358569839E-2</v>
      </c>
      <c r="P859" s="107">
        <f t="shared" si="75"/>
        <v>51284.999716408871</v>
      </c>
      <c r="Q859" s="108">
        <f t="shared" si="76"/>
        <v>53998.241452265851</v>
      </c>
      <c r="S859" s="109">
        <f t="shared" si="79"/>
        <v>0</v>
      </c>
      <c r="T859" s="109">
        <f t="shared" si="80"/>
        <v>1</v>
      </c>
    </row>
    <row r="860" spans="2:20" ht="15" customHeight="1" x14ac:dyDescent="0.25">
      <c r="B860" s="94">
        <v>809</v>
      </c>
      <c r="C860" s="95">
        <v>806.72</v>
      </c>
      <c r="D860" s="94">
        <v>0.53205975217576273</v>
      </c>
      <c r="E860" s="95">
        <v>2179.0100000000002</v>
      </c>
      <c r="F860" s="94">
        <v>0.59574071988582178</v>
      </c>
      <c r="G860" s="95">
        <f t="shared" si="77"/>
        <v>1372.2900000000002</v>
      </c>
      <c r="H860" s="110">
        <f t="shared" si="78"/>
        <v>6.3680967710059044E-2</v>
      </c>
      <c r="P860" s="107">
        <f t="shared" si="75"/>
        <v>52399.255217576276</v>
      </c>
      <c r="Q860" s="108">
        <f t="shared" si="76"/>
        <v>57395.061988582172</v>
      </c>
      <c r="S860" s="109">
        <f t="shared" si="79"/>
        <v>0</v>
      </c>
      <c r="T860" s="109">
        <f t="shared" si="80"/>
        <v>1</v>
      </c>
    </row>
    <row r="861" spans="2:20" ht="15" customHeight="1" x14ac:dyDescent="0.25">
      <c r="B861" s="94">
        <v>810</v>
      </c>
      <c r="C861" s="95">
        <v>850.56</v>
      </c>
      <c r="D861" s="94">
        <v>0.52853839984553974</v>
      </c>
      <c r="E861" s="95">
        <v>2199.88</v>
      </c>
      <c r="F861" s="94">
        <v>0.60324951261201998</v>
      </c>
      <c r="G861" s="95">
        <f t="shared" si="77"/>
        <v>1349.3200000000002</v>
      </c>
      <c r="H861" s="110">
        <f t="shared" si="78"/>
        <v>7.4711112766480237E-2</v>
      </c>
      <c r="P861" s="107">
        <f t="shared" si="75"/>
        <v>52003.279984553978</v>
      </c>
      <c r="Q861" s="108">
        <f t="shared" si="76"/>
        <v>58125.071261202</v>
      </c>
      <c r="S861" s="109">
        <f t="shared" si="79"/>
        <v>0</v>
      </c>
      <c r="T861" s="109">
        <f t="shared" si="80"/>
        <v>1</v>
      </c>
    </row>
    <row r="862" spans="2:20" ht="15" customHeight="1" x14ac:dyDescent="0.25">
      <c r="B862" s="94">
        <v>811</v>
      </c>
      <c r="C862" s="95">
        <v>818.49</v>
      </c>
      <c r="D862" s="94">
        <v>0.52421426111336944</v>
      </c>
      <c r="E862" s="95">
        <v>1951.99</v>
      </c>
      <c r="F862" s="94">
        <v>0.58975324586210576</v>
      </c>
      <c r="G862" s="95">
        <f t="shared" si="77"/>
        <v>1133.5</v>
      </c>
      <c r="H862" s="110">
        <f t="shared" si="78"/>
        <v>6.5538984748736318E-2</v>
      </c>
      <c r="P862" s="107">
        <f t="shared" si="75"/>
        <v>51602.936111336945</v>
      </c>
      <c r="Q862" s="108">
        <f t="shared" si="76"/>
        <v>57023.334586210578</v>
      </c>
      <c r="S862" s="109">
        <f t="shared" si="79"/>
        <v>0</v>
      </c>
      <c r="T862" s="109">
        <f t="shared" si="80"/>
        <v>1</v>
      </c>
    </row>
    <row r="863" spans="2:20" ht="15" customHeight="1" x14ac:dyDescent="0.25">
      <c r="B863" s="94">
        <v>812</v>
      </c>
      <c r="C863" s="95">
        <v>892.18</v>
      </c>
      <c r="D863" s="94">
        <v>0.51231350466802328</v>
      </c>
      <c r="E863" s="95">
        <v>2193.0700000000002</v>
      </c>
      <c r="F863" s="94">
        <v>0.58095240524253478</v>
      </c>
      <c r="G863" s="95">
        <f t="shared" si="77"/>
        <v>1300.8900000000003</v>
      </c>
      <c r="H863" s="110">
        <f t="shared" si="78"/>
        <v>6.8638900574511497E-2</v>
      </c>
      <c r="P863" s="107">
        <f t="shared" si="75"/>
        <v>50339.17046680233</v>
      </c>
      <c r="Q863" s="108">
        <f t="shared" si="76"/>
        <v>55902.170524253481</v>
      </c>
      <c r="S863" s="109">
        <f t="shared" si="79"/>
        <v>0</v>
      </c>
      <c r="T863" s="109">
        <f t="shared" si="80"/>
        <v>1</v>
      </c>
    </row>
    <row r="864" spans="2:20" ht="15" customHeight="1" x14ac:dyDescent="0.25">
      <c r="B864" s="94">
        <v>813</v>
      </c>
      <c r="C864" s="95">
        <v>856.45</v>
      </c>
      <c r="D864" s="94">
        <v>0.54254182785867333</v>
      </c>
      <c r="E864" s="95">
        <v>2191.64</v>
      </c>
      <c r="F864" s="94">
        <v>0.59370810507892691</v>
      </c>
      <c r="G864" s="95">
        <f t="shared" si="77"/>
        <v>1335.1899999999998</v>
      </c>
      <c r="H864" s="110">
        <f t="shared" si="78"/>
        <v>5.1166277220253575E-2</v>
      </c>
      <c r="P864" s="107">
        <f t="shared" si="75"/>
        <v>53397.732785867338</v>
      </c>
      <c r="Q864" s="108">
        <f t="shared" si="76"/>
        <v>57179.17050789269</v>
      </c>
      <c r="S864" s="109">
        <f t="shared" si="79"/>
        <v>0</v>
      </c>
      <c r="T864" s="109">
        <f t="shared" si="80"/>
        <v>1</v>
      </c>
    </row>
    <row r="865" spans="2:20" ht="15" customHeight="1" x14ac:dyDescent="0.25">
      <c r="B865" s="94">
        <v>814</v>
      </c>
      <c r="C865" s="95">
        <v>836.34</v>
      </c>
      <c r="D865" s="94">
        <v>0.52014168360915458</v>
      </c>
      <c r="E865" s="95">
        <v>2059.1</v>
      </c>
      <c r="F865" s="94">
        <v>0.57475705351218986</v>
      </c>
      <c r="G865" s="95">
        <f t="shared" si="77"/>
        <v>1222.7599999999998</v>
      </c>
      <c r="H865" s="110">
        <f t="shared" si="78"/>
        <v>5.4615369903035282E-2</v>
      </c>
      <c r="P865" s="107">
        <f t="shared" si="75"/>
        <v>51177.828360915461</v>
      </c>
      <c r="Q865" s="108">
        <f t="shared" si="76"/>
        <v>55416.60535121899</v>
      </c>
      <c r="S865" s="109">
        <f t="shared" si="79"/>
        <v>0</v>
      </c>
      <c r="T865" s="109">
        <f t="shared" si="80"/>
        <v>1</v>
      </c>
    </row>
    <row r="866" spans="2:20" ht="15" customHeight="1" x14ac:dyDescent="0.25">
      <c r="B866" s="94">
        <v>815</v>
      </c>
      <c r="C866" s="95">
        <v>898.67</v>
      </c>
      <c r="D866" s="94">
        <v>0.50956175492346123</v>
      </c>
      <c r="E866" s="95">
        <v>2209.77</v>
      </c>
      <c r="F866" s="94">
        <v>0.57622454036340442</v>
      </c>
      <c r="G866" s="95">
        <f t="shared" si="77"/>
        <v>1311.1</v>
      </c>
      <c r="H866" s="110">
        <f t="shared" si="78"/>
        <v>6.6662785439943195E-2</v>
      </c>
      <c r="P866" s="107">
        <f t="shared" si="75"/>
        <v>50057.505492346121</v>
      </c>
      <c r="Q866" s="108">
        <f t="shared" si="76"/>
        <v>55412.684036340448</v>
      </c>
      <c r="S866" s="109">
        <f t="shared" si="79"/>
        <v>0</v>
      </c>
      <c r="T866" s="109">
        <f t="shared" si="80"/>
        <v>1</v>
      </c>
    </row>
    <row r="867" spans="2:20" ht="15" customHeight="1" x14ac:dyDescent="0.25">
      <c r="B867" s="94">
        <v>816</v>
      </c>
      <c r="C867" s="95">
        <v>888.59</v>
      </c>
      <c r="D867" s="94">
        <v>0.52804436432235247</v>
      </c>
      <c r="E867" s="95">
        <v>2081.2800000000002</v>
      </c>
      <c r="F867" s="94">
        <v>0.58275105493450363</v>
      </c>
      <c r="G867" s="95">
        <f t="shared" si="77"/>
        <v>1192.69</v>
      </c>
      <c r="H867" s="110">
        <f t="shared" si="78"/>
        <v>5.4706690612151165E-2</v>
      </c>
      <c r="P867" s="107">
        <f t="shared" si="75"/>
        <v>51915.846432235252</v>
      </c>
      <c r="Q867" s="108">
        <f t="shared" si="76"/>
        <v>56193.825493450364</v>
      </c>
      <c r="S867" s="109">
        <f t="shared" si="79"/>
        <v>0</v>
      </c>
      <c r="T867" s="109">
        <f t="shared" si="80"/>
        <v>1</v>
      </c>
    </row>
    <row r="868" spans="2:20" ht="15" customHeight="1" x14ac:dyDescent="0.25">
      <c r="B868" s="94">
        <v>817</v>
      </c>
      <c r="C868" s="95">
        <v>879.34</v>
      </c>
      <c r="D868" s="94">
        <v>0.50980324581446201</v>
      </c>
      <c r="E868" s="95">
        <v>2144.34</v>
      </c>
      <c r="F868" s="94">
        <v>0.57068613596917694</v>
      </c>
      <c r="G868" s="95">
        <f t="shared" si="77"/>
        <v>1265</v>
      </c>
      <c r="H868" s="110">
        <f t="shared" si="78"/>
        <v>6.088289015471493E-2</v>
      </c>
      <c r="P868" s="107">
        <f t="shared" si="75"/>
        <v>50100.984581446202</v>
      </c>
      <c r="Q868" s="108">
        <f t="shared" si="76"/>
        <v>54924.273596917701</v>
      </c>
      <c r="S868" s="109">
        <f t="shared" si="79"/>
        <v>0</v>
      </c>
      <c r="T868" s="109">
        <f t="shared" si="80"/>
        <v>1</v>
      </c>
    </row>
    <row r="869" spans="2:20" ht="15" customHeight="1" x14ac:dyDescent="0.25">
      <c r="B869" s="94">
        <v>818</v>
      </c>
      <c r="C869" s="95">
        <v>814.18</v>
      </c>
      <c r="D869" s="94">
        <v>0.52497430114716515</v>
      </c>
      <c r="E869" s="95">
        <v>2130.39</v>
      </c>
      <c r="F869" s="94">
        <v>0.57191123533875299</v>
      </c>
      <c r="G869" s="95">
        <f t="shared" si="77"/>
        <v>1316.21</v>
      </c>
      <c r="H869" s="110">
        <f t="shared" si="78"/>
        <v>4.6936934191587842E-2</v>
      </c>
      <c r="P869" s="107">
        <f t="shared" si="75"/>
        <v>51683.250114716517</v>
      </c>
      <c r="Q869" s="108">
        <f t="shared" si="76"/>
        <v>55060.733533875296</v>
      </c>
      <c r="S869" s="109">
        <f t="shared" si="79"/>
        <v>0</v>
      </c>
      <c r="T869" s="109">
        <f t="shared" si="80"/>
        <v>1</v>
      </c>
    </row>
    <row r="870" spans="2:20" ht="15" customHeight="1" x14ac:dyDescent="0.25">
      <c r="B870" s="94">
        <v>819</v>
      </c>
      <c r="C870" s="95">
        <v>866.5</v>
      </c>
      <c r="D870" s="94">
        <v>0.4993549380983846</v>
      </c>
      <c r="E870" s="95">
        <v>2120.6799999999998</v>
      </c>
      <c r="F870" s="94">
        <v>0.5590709967231926</v>
      </c>
      <c r="G870" s="95">
        <f t="shared" si="77"/>
        <v>1254.1799999999998</v>
      </c>
      <c r="H870" s="110">
        <f t="shared" si="78"/>
        <v>5.9716058624807999E-2</v>
      </c>
      <c r="P870" s="107">
        <f t="shared" si="75"/>
        <v>49068.993809838459</v>
      </c>
      <c r="Q870" s="108">
        <f t="shared" si="76"/>
        <v>53786.419672319258</v>
      </c>
      <c r="S870" s="109">
        <f t="shared" si="79"/>
        <v>0</v>
      </c>
      <c r="T870" s="109">
        <f t="shared" si="80"/>
        <v>1</v>
      </c>
    </row>
    <row r="871" spans="2:20" ht="15" customHeight="1" x14ac:dyDescent="0.25">
      <c r="B871" s="94">
        <v>820</v>
      </c>
      <c r="C871" s="95">
        <v>791.82</v>
      </c>
      <c r="D871" s="94">
        <v>0.49765750347275406</v>
      </c>
      <c r="E871" s="95">
        <v>2066.21</v>
      </c>
      <c r="F871" s="94">
        <v>0.56181269779978238</v>
      </c>
      <c r="G871" s="95">
        <f t="shared" si="77"/>
        <v>1274.3899999999999</v>
      </c>
      <c r="H871" s="110">
        <f t="shared" si="78"/>
        <v>6.415519432702832E-2</v>
      </c>
      <c r="P871" s="107">
        <f t="shared" si="75"/>
        <v>48973.930347275404</v>
      </c>
      <c r="Q871" s="108">
        <f t="shared" si="76"/>
        <v>54115.059779978241</v>
      </c>
      <c r="S871" s="109">
        <f t="shared" si="79"/>
        <v>0</v>
      </c>
      <c r="T871" s="109">
        <f t="shared" si="80"/>
        <v>1</v>
      </c>
    </row>
    <row r="872" spans="2:20" ht="15" customHeight="1" x14ac:dyDescent="0.25">
      <c r="B872" s="94">
        <v>821</v>
      </c>
      <c r="C872" s="95">
        <v>844.85</v>
      </c>
      <c r="D872" s="94">
        <v>0.51194216350719013</v>
      </c>
      <c r="E872" s="95">
        <v>2144.62</v>
      </c>
      <c r="F872" s="94">
        <v>0.58644432768310095</v>
      </c>
      <c r="G872" s="95">
        <f t="shared" si="77"/>
        <v>1299.77</v>
      </c>
      <c r="H872" s="110">
        <f t="shared" si="78"/>
        <v>7.4502164175910823E-2</v>
      </c>
      <c r="P872" s="107">
        <f t="shared" si="75"/>
        <v>50349.366350719014</v>
      </c>
      <c r="Q872" s="108">
        <f t="shared" si="76"/>
        <v>56499.81276831009</v>
      </c>
      <c r="S872" s="109">
        <f t="shared" si="79"/>
        <v>0</v>
      </c>
      <c r="T872" s="109">
        <f t="shared" si="80"/>
        <v>1</v>
      </c>
    </row>
    <row r="873" spans="2:20" ht="15" customHeight="1" x14ac:dyDescent="0.25">
      <c r="B873" s="94">
        <v>822</v>
      </c>
      <c r="C873" s="95">
        <v>870.15</v>
      </c>
      <c r="D873" s="94">
        <v>0.49489482941078683</v>
      </c>
      <c r="E873" s="95">
        <v>2098.11</v>
      </c>
      <c r="F873" s="94">
        <v>0.56117757659335255</v>
      </c>
      <c r="G873" s="95">
        <f t="shared" si="77"/>
        <v>1227.96</v>
      </c>
      <c r="H873" s="110">
        <f t="shared" si="78"/>
        <v>6.6282747182565716E-2</v>
      </c>
      <c r="P873" s="107">
        <f t="shared" si="75"/>
        <v>48619.332941078683</v>
      </c>
      <c r="Q873" s="108">
        <f t="shared" si="76"/>
        <v>54019.647659335256</v>
      </c>
      <c r="S873" s="109">
        <f t="shared" si="79"/>
        <v>0</v>
      </c>
      <c r="T873" s="109">
        <f t="shared" si="80"/>
        <v>1</v>
      </c>
    </row>
    <row r="874" spans="2:20" ht="15" customHeight="1" x14ac:dyDescent="0.25">
      <c r="B874" s="94">
        <v>823</v>
      </c>
      <c r="C874" s="95">
        <v>891.34</v>
      </c>
      <c r="D874" s="94">
        <v>0.4914272518615993</v>
      </c>
      <c r="E874" s="95">
        <v>2130.5100000000002</v>
      </c>
      <c r="F874" s="94">
        <v>0.57145488084221152</v>
      </c>
      <c r="G874" s="95">
        <f t="shared" si="77"/>
        <v>1239.17</v>
      </c>
      <c r="H874" s="110">
        <f t="shared" si="78"/>
        <v>8.002762898061222E-2</v>
      </c>
      <c r="P874" s="107">
        <f t="shared" si="75"/>
        <v>48251.385186159932</v>
      </c>
      <c r="Q874" s="108">
        <f t="shared" si="76"/>
        <v>55014.978084221148</v>
      </c>
      <c r="S874" s="109">
        <f t="shared" si="79"/>
        <v>0</v>
      </c>
      <c r="T874" s="109">
        <f t="shared" si="80"/>
        <v>1</v>
      </c>
    </row>
    <row r="875" spans="2:20" ht="15" customHeight="1" x14ac:dyDescent="0.25">
      <c r="B875" s="94">
        <v>824</v>
      </c>
      <c r="C875" s="95">
        <v>891.13</v>
      </c>
      <c r="D875" s="94">
        <v>0.45954054649788734</v>
      </c>
      <c r="E875" s="95">
        <v>2106.36</v>
      </c>
      <c r="F875" s="94">
        <v>0.55364815806616663</v>
      </c>
      <c r="G875" s="95">
        <f t="shared" si="77"/>
        <v>1215.23</v>
      </c>
      <c r="H875" s="110">
        <f t="shared" si="78"/>
        <v>9.4107611568279292E-2</v>
      </c>
      <c r="P875" s="107">
        <f t="shared" si="75"/>
        <v>45062.924649788736</v>
      </c>
      <c r="Q875" s="108">
        <f t="shared" si="76"/>
        <v>53258.455806616665</v>
      </c>
      <c r="S875" s="109">
        <f t="shared" si="79"/>
        <v>0</v>
      </c>
      <c r="T875" s="109">
        <f t="shared" si="80"/>
        <v>1</v>
      </c>
    </row>
    <row r="876" spans="2:20" ht="15" customHeight="1" x14ac:dyDescent="0.25">
      <c r="B876" s="94">
        <v>825</v>
      </c>
      <c r="C876" s="95">
        <v>873.68</v>
      </c>
      <c r="D876" s="94">
        <v>0.46956146545290078</v>
      </c>
      <c r="E876" s="95">
        <v>2069.73</v>
      </c>
      <c r="F876" s="94">
        <v>0.55608883148755539</v>
      </c>
      <c r="G876" s="95">
        <f t="shared" si="77"/>
        <v>1196.0500000000002</v>
      </c>
      <c r="H876" s="110">
        <f t="shared" si="78"/>
        <v>8.6527366034654607E-2</v>
      </c>
      <c r="P876" s="107">
        <f t="shared" si="75"/>
        <v>46082.466545290081</v>
      </c>
      <c r="Q876" s="108">
        <f t="shared" si="76"/>
        <v>53539.153148755533</v>
      </c>
      <c r="S876" s="109">
        <f t="shared" si="79"/>
        <v>0</v>
      </c>
      <c r="T876" s="109">
        <f t="shared" si="80"/>
        <v>1</v>
      </c>
    </row>
    <row r="877" spans="2:20" ht="15" customHeight="1" x14ac:dyDescent="0.25">
      <c r="B877" s="94">
        <v>826</v>
      </c>
      <c r="C877" s="95">
        <v>851.26</v>
      </c>
      <c r="D877" s="94">
        <v>0.5305183817747231</v>
      </c>
      <c r="E877" s="95">
        <v>2186.5300000000002</v>
      </c>
      <c r="F877" s="94">
        <v>0.60192768778169969</v>
      </c>
      <c r="G877" s="95">
        <f t="shared" si="77"/>
        <v>1335.2700000000002</v>
      </c>
      <c r="H877" s="110">
        <f t="shared" si="78"/>
        <v>7.1409306006976592E-2</v>
      </c>
      <c r="P877" s="107">
        <f t="shared" si="75"/>
        <v>52200.578177472307</v>
      </c>
      <c r="Q877" s="108">
        <f t="shared" si="76"/>
        <v>58006.238778169973</v>
      </c>
      <c r="S877" s="109">
        <f t="shared" si="79"/>
        <v>0</v>
      </c>
      <c r="T877" s="109">
        <f t="shared" si="80"/>
        <v>1</v>
      </c>
    </row>
    <row r="878" spans="2:20" ht="15" customHeight="1" x14ac:dyDescent="0.25">
      <c r="B878" s="94">
        <v>827</v>
      </c>
      <c r="C878" s="95">
        <v>858.98</v>
      </c>
      <c r="D878" s="94">
        <v>0.52350758952079701</v>
      </c>
      <c r="E878" s="95">
        <v>2206.6799999999998</v>
      </c>
      <c r="F878" s="94">
        <v>0.57830126621070288</v>
      </c>
      <c r="G878" s="95">
        <f t="shared" si="77"/>
        <v>1347.6999999999998</v>
      </c>
      <c r="H878" s="110">
        <f t="shared" si="78"/>
        <v>5.4793676689905868E-2</v>
      </c>
      <c r="P878" s="107">
        <f t="shared" si="75"/>
        <v>51491.778952079701</v>
      </c>
      <c r="Q878" s="108">
        <f t="shared" si="76"/>
        <v>55623.446621070289</v>
      </c>
      <c r="S878" s="109">
        <f t="shared" si="79"/>
        <v>0</v>
      </c>
      <c r="T878" s="109">
        <f t="shared" si="80"/>
        <v>1</v>
      </c>
    </row>
    <row r="879" spans="2:20" ht="15" customHeight="1" x14ac:dyDescent="0.25">
      <c r="B879" s="94">
        <v>828</v>
      </c>
      <c r="C879" s="95">
        <v>874.87</v>
      </c>
      <c r="D879" s="94">
        <v>0.51885997479729529</v>
      </c>
      <c r="E879" s="95">
        <v>2203.16</v>
      </c>
      <c r="F879" s="94">
        <v>0.61015035019912056</v>
      </c>
      <c r="G879" s="95">
        <f t="shared" si="77"/>
        <v>1328.29</v>
      </c>
      <c r="H879" s="110">
        <f t="shared" si="78"/>
        <v>9.1290375401825274E-2</v>
      </c>
      <c r="P879" s="107">
        <f t="shared" si="75"/>
        <v>51011.127479729526</v>
      </c>
      <c r="Q879" s="108">
        <f t="shared" si="76"/>
        <v>58811.875019912055</v>
      </c>
      <c r="S879" s="109">
        <f t="shared" si="79"/>
        <v>0</v>
      </c>
      <c r="T879" s="109">
        <f t="shared" si="80"/>
        <v>1</v>
      </c>
    </row>
    <row r="880" spans="2:20" ht="15" customHeight="1" x14ac:dyDescent="0.25">
      <c r="B880" s="94">
        <v>829</v>
      </c>
      <c r="C880" s="95">
        <v>841.77</v>
      </c>
      <c r="D880" s="94">
        <v>0.53157849156521875</v>
      </c>
      <c r="E880" s="95">
        <v>2063.33</v>
      </c>
      <c r="F880" s="94">
        <v>0.57706323170155249</v>
      </c>
      <c r="G880" s="95">
        <f t="shared" si="77"/>
        <v>1221.56</v>
      </c>
      <c r="H880" s="110">
        <f t="shared" si="78"/>
        <v>4.5484740136333746E-2</v>
      </c>
      <c r="P880" s="107">
        <f t="shared" si="75"/>
        <v>52316.079156521875</v>
      </c>
      <c r="Q880" s="108">
        <f t="shared" si="76"/>
        <v>55642.993170155249</v>
      </c>
      <c r="S880" s="109">
        <f t="shared" si="79"/>
        <v>0</v>
      </c>
      <c r="T880" s="109">
        <f t="shared" si="80"/>
        <v>1</v>
      </c>
    </row>
    <row r="881" spans="2:20" ht="15" customHeight="1" x14ac:dyDescent="0.25">
      <c r="B881" s="94">
        <v>830</v>
      </c>
      <c r="C881" s="95">
        <v>907.95</v>
      </c>
      <c r="D881" s="94">
        <v>0.50585101222678497</v>
      </c>
      <c r="E881" s="95">
        <v>2181.11</v>
      </c>
      <c r="F881" s="94">
        <v>0.56330860816198658</v>
      </c>
      <c r="G881" s="95">
        <f t="shared" si="77"/>
        <v>1273.1600000000001</v>
      </c>
      <c r="H881" s="110">
        <f t="shared" si="78"/>
        <v>5.7457595935201611E-2</v>
      </c>
      <c r="P881" s="107">
        <f t="shared" si="75"/>
        <v>49677.151222678498</v>
      </c>
      <c r="Q881" s="108">
        <f t="shared" si="76"/>
        <v>54149.750816198655</v>
      </c>
      <c r="S881" s="109">
        <f t="shared" si="79"/>
        <v>0</v>
      </c>
      <c r="T881" s="109">
        <f t="shared" si="80"/>
        <v>1</v>
      </c>
    </row>
    <row r="882" spans="2:20" ht="15" customHeight="1" x14ac:dyDescent="0.25">
      <c r="B882" s="94">
        <v>831</v>
      </c>
      <c r="C882" s="95">
        <v>810.46</v>
      </c>
      <c r="D882" s="94">
        <v>0.49519094755861237</v>
      </c>
      <c r="E882" s="95">
        <v>2100.13</v>
      </c>
      <c r="F882" s="94">
        <v>0.54015093022565264</v>
      </c>
      <c r="G882" s="95">
        <f t="shared" si="77"/>
        <v>1289.67</v>
      </c>
      <c r="H882" s="110">
        <f t="shared" si="78"/>
        <v>4.4959982667040266E-2</v>
      </c>
      <c r="P882" s="107">
        <f t="shared" si="75"/>
        <v>48708.63475586124</v>
      </c>
      <c r="Q882" s="108">
        <f t="shared" si="76"/>
        <v>51914.963022565265</v>
      </c>
      <c r="S882" s="109">
        <f t="shared" si="79"/>
        <v>0</v>
      </c>
      <c r="T882" s="109">
        <f t="shared" si="80"/>
        <v>1</v>
      </c>
    </row>
    <row r="883" spans="2:20" ht="15" customHeight="1" x14ac:dyDescent="0.25">
      <c r="B883" s="94">
        <v>832</v>
      </c>
      <c r="C883" s="95">
        <v>898.83</v>
      </c>
      <c r="D883" s="94">
        <v>0.46050066006601437</v>
      </c>
      <c r="E883" s="95">
        <v>2139.65</v>
      </c>
      <c r="F883" s="94">
        <v>0.55055186197751982</v>
      </c>
      <c r="G883" s="95">
        <f t="shared" si="77"/>
        <v>1240.8200000000002</v>
      </c>
      <c r="H883" s="110">
        <f t="shared" si="78"/>
        <v>9.0051201911505452E-2</v>
      </c>
      <c r="P883" s="107">
        <f t="shared" si="75"/>
        <v>45151.236006601437</v>
      </c>
      <c r="Q883" s="108">
        <f t="shared" si="76"/>
        <v>52915.536197751979</v>
      </c>
      <c r="S883" s="109">
        <f t="shared" si="79"/>
        <v>0</v>
      </c>
      <c r="T883" s="109">
        <f t="shared" si="80"/>
        <v>1</v>
      </c>
    </row>
    <row r="884" spans="2:20" ht="15" customHeight="1" x14ac:dyDescent="0.25">
      <c r="B884" s="94">
        <v>833</v>
      </c>
      <c r="C884" s="95">
        <v>785.91</v>
      </c>
      <c r="D884" s="94">
        <v>0.53190439849845239</v>
      </c>
      <c r="E884" s="95">
        <v>2063.6799999999998</v>
      </c>
      <c r="F884" s="94">
        <v>0.58602819808346662</v>
      </c>
      <c r="G884" s="95">
        <f t="shared" si="77"/>
        <v>1277.77</v>
      </c>
      <c r="H884" s="110">
        <f t="shared" si="78"/>
        <v>5.4123799585014232E-2</v>
      </c>
      <c r="P884" s="107">
        <f t="shared" ref="P884:P947" si="81">IF(C884="","",D884*PSA_WTP-C884)</f>
        <v>52404.529849845232</v>
      </c>
      <c r="Q884" s="108">
        <f t="shared" ref="Q884:Q947" si="82">IF(C884="","",F884*PSA_WTP-E884)</f>
        <v>56539.139808346663</v>
      </c>
      <c r="S884" s="109">
        <f t="shared" si="79"/>
        <v>0</v>
      </c>
      <c r="T884" s="109">
        <f t="shared" si="80"/>
        <v>1</v>
      </c>
    </row>
    <row r="885" spans="2:20" ht="15" customHeight="1" x14ac:dyDescent="0.25">
      <c r="B885" s="94">
        <v>834</v>
      </c>
      <c r="C885" s="95">
        <v>890.49</v>
      </c>
      <c r="D885" s="94">
        <v>0.52335618568139919</v>
      </c>
      <c r="E885" s="95">
        <v>2117.1999999999998</v>
      </c>
      <c r="F885" s="94">
        <v>0.58954171083409745</v>
      </c>
      <c r="G885" s="95">
        <f t="shared" ref="G885:G948" si="83">E885-C885</f>
        <v>1226.7099999999998</v>
      </c>
      <c r="H885" s="110">
        <f t="shared" ref="H885:H948" si="84">F885-D885</f>
        <v>6.6185525152698266E-2</v>
      </c>
      <c r="P885" s="107">
        <f t="shared" si="81"/>
        <v>51445.128568139924</v>
      </c>
      <c r="Q885" s="108">
        <f t="shared" si="82"/>
        <v>56836.97108340975</v>
      </c>
      <c r="S885" s="109">
        <f t="shared" ref="S885:S948" si="85">IF(Q885="","",IF(Q885=MAX(P885,Q885),0,1))</f>
        <v>0</v>
      </c>
      <c r="T885" s="109">
        <f t="shared" ref="T885:T948" si="86">IF(Q885="","",IF(Q885=MAX(P885,Q885),1,0))</f>
        <v>1</v>
      </c>
    </row>
    <row r="886" spans="2:20" ht="15" customHeight="1" x14ac:dyDescent="0.25">
      <c r="B886" s="94">
        <v>835</v>
      </c>
      <c r="C886" s="95">
        <v>891.05</v>
      </c>
      <c r="D886" s="94">
        <v>0.49448090117128507</v>
      </c>
      <c r="E886" s="95">
        <v>2203.27</v>
      </c>
      <c r="F886" s="94">
        <v>0.58783746604807896</v>
      </c>
      <c r="G886" s="95">
        <f t="shared" si="83"/>
        <v>1312.22</v>
      </c>
      <c r="H886" s="110">
        <f t="shared" si="84"/>
        <v>9.335656487679389E-2</v>
      </c>
      <c r="P886" s="107">
        <f t="shared" si="81"/>
        <v>48557.040117128505</v>
      </c>
      <c r="Q886" s="108">
        <f t="shared" si="82"/>
        <v>56580.476604807896</v>
      </c>
      <c r="S886" s="109">
        <f t="shared" si="85"/>
        <v>0</v>
      </c>
      <c r="T886" s="109">
        <f t="shared" si="86"/>
        <v>1</v>
      </c>
    </row>
    <row r="887" spans="2:20" ht="15" customHeight="1" x14ac:dyDescent="0.25">
      <c r="B887" s="94">
        <v>836</v>
      </c>
      <c r="C887" s="95">
        <v>842.45</v>
      </c>
      <c r="D887" s="94">
        <v>0.47949516769386114</v>
      </c>
      <c r="E887" s="95">
        <v>2124.84</v>
      </c>
      <c r="F887" s="94">
        <v>0.59003591126899568</v>
      </c>
      <c r="G887" s="95">
        <f t="shared" si="83"/>
        <v>1282.3900000000001</v>
      </c>
      <c r="H887" s="110">
        <f t="shared" si="84"/>
        <v>0.11054074357513455</v>
      </c>
      <c r="P887" s="107">
        <f t="shared" si="81"/>
        <v>47107.066769386118</v>
      </c>
      <c r="Q887" s="108">
        <f t="shared" si="82"/>
        <v>56878.751126899573</v>
      </c>
      <c r="S887" s="109">
        <f t="shared" si="85"/>
        <v>0</v>
      </c>
      <c r="T887" s="109">
        <f t="shared" si="86"/>
        <v>1</v>
      </c>
    </row>
    <row r="888" spans="2:20" ht="15" customHeight="1" x14ac:dyDescent="0.25">
      <c r="B888" s="94">
        <v>837</v>
      </c>
      <c r="C888" s="95">
        <v>866.15</v>
      </c>
      <c r="D888" s="94">
        <v>0.50497203926032164</v>
      </c>
      <c r="E888" s="95">
        <v>2249.4</v>
      </c>
      <c r="F888" s="94">
        <v>0.56399839197408608</v>
      </c>
      <c r="G888" s="95">
        <f t="shared" si="83"/>
        <v>1383.25</v>
      </c>
      <c r="H888" s="110">
        <f t="shared" si="84"/>
        <v>5.9026352713764441E-2</v>
      </c>
      <c r="P888" s="107">
        <f t="shared" si="81"/>
        <v>49631.05392603216</v>
      </c>
      <c r="Q888" s="108">
        <f t="shared" si="82"/>
        <v>54150.439197408603</v>
      </c>
      <c r="S888" s="109">
        <f t="shared" si="85"/>
        <v>0</v>
      </c>
      <c r="T888" s="109">
        <f t="shared" si="86"/>
        <v>1</v>
      </c>
    </row>
    <row r="889" spans="2:20" ht="15" customHeight="1" x14ac:dyDescent="0.25">
      <c r="B889" s="94">
        <v>838</v>
      </c>
      <c r="C889" s="95">
        <v>852.33</v>
      </c>
      <c r="D889" s="94">
        <v>0.55244502016080077</v>
      </c>
      <c r="E889" s="95">
        <v>2090.25</v>
      </c>
      <c r="F889" s="94">
        <v>0.62558158412561182</v>
      </c>
      <c r="G889" s="95">
        <f t="shared" si="83"/>
        <v>1237.92</v>
      </c>
      <c r="H889" s="110">
        <f t="shared" si="84"/>
        <v>7.3136563964811052E-2</v>
      </c>
      <c r="P889" s="107">
        <f t="shared" si="81"/>
        <v>54392.172016080076</v>
      </c>
      <c r="Q889" s="108">
        <f t="shared" si="82"/>
        <v>60467.908412561184</v>
      </c>
      <c r="S889" s="109">
        <f t="shared" si="85"/>
        <v>0</v>
      </c>
      <c r="T889" s="109">
        <f t="shared" si="86"/>
        <v>1</v>
      </c>
    </row>
    <row r="890" spans="2:20" ht="15" customHeight="1" x14ac:dyDescent="0.25">
      <c r="B890" s="94">
        <v>839</v>
      </c>
      <c r="C890" s="95">
        <v>809.87</v>
      </c>
      <c r="D890" s="94">
        <v>0.48603288432454661</v>
      </c>
      <c r="E890" s="95">
        <v>2034.05</v>
      </c>
      <c r="F890" s="94">
        <v>0.57526864268165279</v>
      </c>
      <c r="G890" s="95">
        <f t="shared" si="83"/>
        <v>1224.1799999999998</v>
      </c>
      <c r="H890" s="110">
        <f t="shared" si="84"/>
        <v>8.9235758357106176E-2</v>
      </c>
      <c r="P890" s="107">
        <f t="shared" si="81"/>
        <v>47793.418432454659</v>
      </c>
      <c r="Q890" s="108">
        <f t="shared" si="82"/>
        <v>55492.814268165275</v>
      </c>
      <c r="S890" s="109">
        <f t="shared" si="85"/>
        <v>0</v>
      </c>
      <c r="T890" s="109">
        <f t="shared" si="86"/>
        <v>1</v>
      </c>
    </row>
    <row r="891" spans="2:20" ht="15" customHeight="1" x14ac:dyDescent="0.25">
      <c r="B891" s="94">
        <v>840</v>
      </c>
      <c r="C891" s="95">
        <v>849.03</v>
      </c>
      <c r="D891" s="94">
        <v>0.51932555709537698</v>
      </c>
      <c r="E891" s="95">
        <v>2086.23</v>
      </c>
      <c r="F891" s="94">
        <v>0.57545279763937263</v>
      </c>
      <c r="G891" s="95">
        <f t="shared" si="83"/>
        <v>1237.2</v>
      </c>
      <c r="H891" s="110">
        <f t="shared" si="84"/>
        <v>5.6127240543995649E-2</v>
      </c>
      <c r="P891" s="107">
        <f t="shared" si="81"/>
        <v>51083.525709537702</v>
      </c>
      <c r="Q891" s="108">
        <f t="shared" si="82"/>
        <v>55459.049763937262</v>
      </c>
      <c r="S891" s="109">
        <f t="shared" si="85"/>
        <v>0</v>
      </c>
      <c r="T891" s="109">
        <f t="shared" si="86"/>
        <v>1</v>
      </c>
    </row>
    <row r="892" spans="2:20" ht="15" customHeight="1" x14ac:dyDescent="0.25">
      <c r="B892" s="94">
        <v>841</v>
      </c>
      <c r="C892" s="95">
        <v>774.51</v>
      </c>
      <c r="D892" s="94">
        <v>0.5506915970218017</v>
      </c>
      <c r="E892" s="95">
        <v>2078.89</v>
      </c>
      <c r="F892" s="94">
        <v>0.60388691759301882</v>
      </c>
      <c r="G892" s="95">
        <f t="shared" si="83"/>
        <v>1304.3799999999999</v>
      </c>
      <c r="H892" s="110">
        <f t="shared" si="84"/>
        <v>5.319532057121712E-2</v>
      </c>
      <c r="P892" s="107">
        <f t="shared" si="81"/>
        <v>54294.64970218017</v>
      </c>
      <c r="Q892" s="108">
        <f t="shared" si="82"/>
        <v>58309.801759301881</v>
      </c>
      <c r="S892" s="109">
        <f t="shared" si="85"/>
        <v>0</v>
      </c>
      <c r="T892" s="109">
        <f t="shared" si="86"/>
        <v>1</v>
      </c>
    </row>
    <row r="893" spans="2:20" ht="15" customHeight="1" x14ac:dyDescent="0.25">
      <c r="B893" s="94">
        <v>842</v>
      </c>
      <c r="C893" s="95">
        <v>854.08</v>
      </c>
      <c r="D893" s="94">
        <v>0.4982721903088923</v>
      </c>
      <c r="E893" s="95">
        <v>2144.44</v>
      </c>
      <c r="F893" s="94">
        <v>0.54583021280510102</v>
      </c>
      <c r="G893" s="95">
        <f t="shared" si="83"/>
        <v>1290.3600000000001</v>
      </c>
      <c r="H893" s="110">
        <f t="shared" si="84"/>
        <v>4.7558022496208718E-2</v>
      </c>
      <c r="P893" s="107">
        <f t="shared" si="81"/>
        <v>48973.13903088923</v>
      </c>
      <c r="Q893" s="108">
        <f t="shared" si="82"/>
        <v>52438.581280510101</v>
      </c>
      <c r="S893" s="109">
        <f t="shared" si="85"/>
        <v>0</v>
      </c>
      <c r="T893" s="109">
        <f t="shared" si="86"/>
        <v>1</v>
      </c>
    </row>
    <row r="894" spans="2:20" ht="15" customHeight="1" x14ac:dyDescent="0.25">
      <c r="B894" s="94">
        <v>843</v>
      </c>
      <c r="C894" s="95">
        <v>823.77</v>
      </c>
      <c r="D894" s="94">
        <v>0.51772656843455989</v>
      </c>
      <c r="E894" s="95">
        <v>2169.4299999999998</v>
      </c>
      <c r="F894" s="94">
        <v>0.59842262158787773</v>
      </c>
      <c r="G894" s="95">
        <f t="shared" si="83"/>
        <v>1345.6599999999999</v>
      </c>
      <c r="H894" s="110">
        <f t="shared" si="84"/>
        <v>8.0696053153317848E-2</v>
      </c>
      <c r="P894" s="107">
        <f t="shared" si="81"/>
        <v>50948.886843455992</v>
      </c>
      <c r="Q894" s="108">
        <f t="shared" si="82"/>
        <v>57672.832158787773</v>
      </c>
      <c r="S894" s="109">
        <f t="shared" si="85"/>
        <v>0</v>
      </c>
      <c r="T894" s="109">
        <f t="shared" si="86"/>
        <v>1</v>
      </c>
    </row>
    <row r="895" spans="2:20" ht="15" customHeight="1" x14ac:dyDescent="0.25">
      <c r="B895" s="94">
        <v>844</v>
      </c>
      <c r="C895" s="95">
        <v>870.85</v>
      </c>
      <c r="D895" s="94">
        <v>0.47981949926354134</v>
      </c>
      <c r="E895" s="95">
        <v>2144.04</v>
      </c>
      <c r="F895" s="94">
        <v>0.55678538353210227</v>
      </c>
      <c r="G895" s="95">
        <f t="shared" si="83"/>
        <v>1273.19</v>
      </c>
      <c r="H895" s="110">
        <f t="shared" si="84"/>
        <v>7.6965884268560936E-2</v>
      </c>
      <c r="P895" s="107">
        <f t="shared" si="81"/>
        <v>47111.099926354138</v>
      </c>
      <c r="Q895" s="108">
        <f t="shared" si="82"/>
        <v>53534.498353210227</v>
      </c>
      <c r="S895" s="109">
        <f t="shared" si="85"/>
        <v>0</v>
      </c>
      <c r="T895" s="109">
        <f t="shared" si="86"/>
        <v>1</v>
      </c>
    </row>
    <row r="896" spans="2:20" ht="15" customHeight="1" x14ac:dyDescent="0.25">
      <c r="B896" s="94">
        <v>845</v>
      </c>
      <c r="C896" s="95">
        <v>865.76</v>
      </c>
      <c r="D896" s="94">
        <v>0.49181896929707342</v>
      </c>
      <c r="E896" s="95">
        <v>2048.41</v>
      </c>
      <c r="F896" s="94">
        <v>0.55626382121055373</v>
      </c>
      <c r="G896" s="95">
        <f t="shared" si="83"/>
        <v>1182.6499999999999</v>
      </c>
      <c r="H896" s="110">
        <f t="shared" si="84"/>
        <v>6.4444851913480317E-2</v>
      </c>
      <c r="P896" s="107">
        <f t="shared" si="81"/>
        <v>48316.13692970734</v>
      </c>
      <c r="Q896" s="108">
        <f t="shared" si="82"/>
        <v>53577.972121055369</v>
      </c>
      <c r="S896" s="109">
        <f t="shared" si="85"/>
        <v>0</v>
      </c>
      <c r="T896" s="109">
        <f t="shared" si="86"/>
        <v>1</v>
      </c>
    </row>
    <row r="897" spans="2:20" ht="15" customHeight="1" x14ac:dyDescent="0.25">
      <c r="B897" s="94">
        <v>846</v>
      </c>
      <c r="C897" s="95">
        <v>859.62</v>
      </c>
      <c r="D897" s="94">
        <v>0.49769341643921977</v>
      </c>
      <c r="E897" s="95">
        <v>2199.41</v>
      </c>
      <c r="F897" s="94">
        <v>0.56564009314195096</v>
      </c>
      <c r="G897" s="95">
        <f t="shared" si="83"/>
        <v>1339.79</v>
      </c>
      <c r="H897" s="110">
        <f t="shared" si="84"/>
        <v>6.794667670273119E-2</v>
      </c>
      <c r="P897" s="107">
        <f t="shared" si="81"/>
        <v>48909.721643921977</v>
      </c>
      <c r="Q897" s="108">
        <f t="shared" si="82"/>
        <v>54364.599314195089</v>
      </c>
      <c r="S897" s="109">
        <f t="shared" si="85"/>
        <v>0</v>
      </c>
      <c r="T897" s="109">
        <f t="shared" si="86"/>
        <v>1</v>
      </c>
    </row>
    <row r="898" spans="2:20" ht="15" customHeight="1" x14ac:dyDescent="0.25">
      <c r="B898" s="94">
        <v>847</v>
      </c>
      <c r="C898" s="95">
        <v>837.14</v>
      </c>
      <c r="D898" s="94">
        <v>0.52891571585425079</v>
      </c>
      <c r="E898" s="95">
        <v>2151.0100000000002</v>
      </c>
      <c r="F898" s="94">
        <v>0.57376526275495032</v>
      </c>
      <c r="G898" s="95">
        <f t="shared" si="83"/>
        <v>1313.8700000000003</v>
      </c>
      <c r="H898" s="110">
        <f t="shared" si="84"/>
        <v>4.4849546900699533E-2</v>
      </c>
      <c r="P898" s="107">
        <f t="shared" si="81"/>
        <v>52054.431585425082</v>
      </c>
      <c r="Q898" s="108">
        <f t="shared" si="82"/>
        <v>55225.516275495029</v>
      </c>
      <c r="S898" s="109">
        <f t="shared" si="85"/>
        <v>0</v>
      </c>
      <c r="T898" s="109">
        <f t="shared" si="86"/>
        <v>1</v>
      </c>
    </row>
    <row r="899" spans="2:20" ht="15" customHeight="1" x14ac:dyDescent="0.25">
      <c r="B899" s="94">
        <v>848</v>
      </c>
      <c r="C899" s="95">
        <v>935.36</v>
      </c>
      <c r="D899" s="94">
        <v>0.48879134955947284</v>
      </c>
      <c r="E899" s="95">
        <v>2118.77</v>
      </c>
      <c r="F899" s="94">
        <v>0.56099190743495153</v>
      </c>
      <c r="G899" s="95">
        <f t="shared" si="83"/>
        <v>1183.4099999999999</v>
      </c>
      <c r="H899" s="110">
        <f t="shared" si="84"/>
        <v>7.2200557875478688E-2</v>
      </c>
      <c r="P899" s="107">
        <f t="shared" si="81"/>
        <v>47943.774955947287</v>
      </c>
      <c r="Q899" s="108">
        <f t="shared" si="82"/>
        <v>53980.420743495153</v>
      </c>
      <c r="S899" s="109">
        <f t="shared" si="85"/>
        <v>0</v>
      </c>
      <c r="T899" s="109">
        <f t="shared" si="86"/>
        <v>1</v>
      </c>
    </row>
    <row r="900" spans="2:20" ht="15" customHeight="1" x14ac:dyDescent="0.25">
      <c r="B900" s="94">
        <v>849</v>
      </c>
      <c r="C900" s="95">
        <v>908.02</v>
      </c>
      <c r="D900" s="94">
        <v>0.50571065351312572</v>
      </c>
      <c r="E900" s="95">
        <v>2165.5500000000002</v>
      </c>
      <c r="F900" s="94">
        <v>0.56652217032141172</v>
      </c>
      <c r="G900" s="95">
        <f t="shared" si="83"/>
        <v>1257.5300000000002</v>
      </c>
      <c r="H900" s="110">
        <f t="shared" si="84"/>
        <v>6.0811516808286004E-2</v>
      </c>
      <c r="P900" s="107">
        <f t="shared" si="81"/>
        <v>49663.045351312576</v>
      </c>
      <c r="Q900" s="108">
        <f t="shared" si="82"/>
        <v>54486.667032141166</v>
      </c>
      <c r="S900" s="109">
        <f t="shared" si="85"/>
        <v>0</v>
      </c>
      <c r="T900" s="109">
        <f t="shared" si="86"/>
        <v>1</v>
      </c>
    </row>
    <row r="901" spans="2:20" ht="15" customHeight="1" x14ac:dyDescent="0.25">
      <c r="B901" s="94">
        <v>850</v>
      </c>
      <c r="C901" s="95">
        <v>845.31</v>
      </c>
      <c r="D901" s="94">
        <v>0.51068769756492505</v>
      </c>
      <c r="E901" s="95">
        <v>2131.6799999999998</v>
      </c>
      <c r="F901" s="94">
        <v>0.58391165041341819</v>
      </c>
      <c r="G901" s="95">
        <f t="shared" si="83"/>
        <v>1286.3699999999999</v>
      </c>
      <c r="H901" s="110">
        <f t="shared" si="84"/>
        <v>7.3223952848493146E-2</v>
      </c>
      <c r="P901" s="107">
        <f t="shared" si="81"/>
        <v>50223.459756492506</v>
      </c>
      <c r="Q901" s="108">
        <f t="shared" si="82"/>
        <v>56259.485041341817</v>
      </c>
      <c r="S901" s="109">
        <f t="shared" si="85"/>
        <v>0</v>
      </c>
      <c r="T901" s="109">
        <f t="shared" si="86"/>
        <v>1</v>
      </c>
    </row>
    <row r="902" spans="2:20" ht="15" customHeight="1" x14ac:dyDescent="0.25">
      <c r="B902" s="94">
        <v>851</v>
      </c>
      <c r="C902" s="95">
        <v>871.51</v>
      </c>
      <c r="D902" s="94">
        <v>0.47739916850139558</v>
      </c>
      <c r="E902" s="95">
        <v>2160.41</v>
      </c>
      <c r="F902" s="94">
        <v>0.53285585080156628</v>
      </c>
      <c r="G902" s="95">
        <f t="shared" si="83"/>
        <v>1288.8999999999999</v>
      </c>
      <c r="H902" s="110">
        <f t="shared" si="84"/>
        <v>5.5456682300170701E-2</v>
      </c>
      <c r="P902" s="107">
        <f t="shared" si="81"/>
        <v>46868.406850139552</v>
      </c>
      <c r="Q902" s="108">
        <f t="shared" si="82"/>
        <v>51125.175080156623</v>
      </c>
      <c r="S902" s="109">
        <f t="shared" si="85"/>
        <v>0</v>
      </c>
      <c r="T902" s="109">
        <f t="shared" si="86"/>
        <v>1</v>
      </c>
    </row>
    <row r="903" spans="2:20" ht="15" customHeight="1" x14ac:dyDescent="0.25">
      <c r="B903" s="94">
        <v>852</v>
      </c>
      <c r="C903" s="95">
        <v>784.27</v>
      </c>
      <c r="D903" s="94">
        <v>0.51445109182136728</v>
      </c>
      <c r="E903" s="95">
        <v>2071.2800000000002</v>
      </c>
      <c r="F903" s="94">
        <v>0.57045960321260503</v>
      </c>
      <c r="G903" s="95">
        <f t="shared" si="83"/>
        <v>1287.0100000000002</v>
      </c>
      <c r="H903" s="110">
        <f t="shared" si="84"/>
        <v>5.6008511391237747E-2</v>
      </c>
      <c r="P903" s="107">
        <f t="shared" si="81"/>
        <v>50660.839182136733</v>
      </c>
      <c r="Q903" s="108">
        <f t="shared" si="82"/>
        <v>54974.680321260501</v>
      </c>
      <c r="S903" s="109">
        <f t="shared" si="85"/>
        <v>0</v>
      </c>
      <c r="T903" s="109">
        <f t="shared" si="86"/>
        <v>1</v>
      </c>
    </row>
    <row r="904" spans="2:20" ht="15" customHeight="1" x14ac:dyDescent="0.25">
      <c r="B904" s="94">
        <v>853</v>
      </c>
      <c r="C904" s="95">
        <v>849.54</v>
      </c>
      <c r="D904" s="94">
        <v>0.50102222792537288</v>
      </c>
      <c r="E904" s="95">
        <v>2131.17</v>
      </c>
      <c r="F904" s="94">
        <v>0.58338161993342796</v>
      </c>
      <c r="G904" s="95">
        <f t="shared" si="83"/>
        <v>1281.6300000000001</v>
      </c>
      <c r="H904" s="110">
        <f t="shared" si="84"/>
        <v>8.2359392008055088E-2</v>
      </c>
      <c r="P904" s="107">
        <f t="shared" si="81"/>
        <v>49252.682792537285</v>
      </c>
      <c r="Q904" s="108">
        <f t="shared" si="82"/>
        <v>56206.991993342795</v>
      </c>
      <c r="S904" s="109">
        <f t="shared" si="85"/>
        <v>0</v>
      </c>
      <c r="T904" s="109">
        <f t="shared" si="86"/>
        <v>1</v>
      </c>
    </row>
    <row r="905" spans="2:20" ht="15" customHeight="1" x14ac:dyDescent="0.25">
      <c r="B905" s="94">
        <v>854</v>
      </c>
      <c r="C905" s="95">
        <v>859.1</v>
      </c>
      <c r="D905" s="94">
        <v>0.5025216071431039</v>
      </c>
      <c r="E905" s="95">
        <v>2195.62</v>
      </c>
      <c r="F905" s="94">
        <v>0.5577713202222222</v>
      </c>
      <c r="G905" s="95">
        <f t="shared" si="83"/>
        <v>1336.52</v>
      </c>
      <c r="H905" s="110">
        <f t="shared" si="84"/>
        <v>5.5249713079118301E-2</v>
      </c>
      <c r="P905" s="107">
        <f t="shared" si="81"/>
        <v>49393.060714310392</v>
      </c>
      <c r="Q905" s="108">
        <f t="shared" si="82"/>
        <v>53581.512022222218</v>
      </c>
      <c r="S905" s="109">
        <f t="shared" si="85"/>
        <v>0</v>
      </c>
      <c r="T905" s="109">
        <f t="shared" si="86"/>
        <v>1</v>
      </c>
    </row>
    <row r="906" spans="2:20" ht="15" customHeight="1" x14ac:dyDescent="0.25">
      <c r="B906" s="94">
        <v>855</v>
      </c>
      <c r="C906" s="95">
        <v>793.67</v>
      </c>
      <c r="D906" s="94">
        <v>0.48766307287986332</v>
      </c>
      <c r="E906" s="95">
        <v>2068.1</v>
      </c>
      <c r="F906" s="94">
        <v>0.56471976574697225</v>
      </c>
      <c r="G906" s="95">
        <f t="shared" si="83"/>
        <v>1274.4299999999998</v>
      </c>
      <c r="H906" s="110">
        <f t="shared" si="84"/>
        <v>7.7056692867108922E-2</v>
      </c>
      <c r="P906" s="107">
        <f t="shared" si="81"/>
        <v>47972.637287986334</v>
      </c>
      <c r="Q906" s="108">
        <f t="shared" si="82"/>
        <v>54403.876574697228</v>
      </c>
      <c r="S906" s="109">
        <f t="shared" si="85"/>
        <v>0</v>
      </c>
      <c r="T906" s="109">
        <f t="shared" si="86"/>
        <v>1</v>
      </c>
    </row>
    <row r="907" spans="2:20" ht="15" customHeight="1" x14ac:dyDescent="0.25">
      <c r="B907" s="94">
        <v>856</v>
      </c>
      <c r="C907" s="95">
        <v>867.31</v>
      </c>
      <c r="D907" s="94">
        <v>0.53485918805493138</v>
      </c>
      <c r="E907" s="95">
        <v>2174.65</v>
      </c>
      <c r="F907" s="94">
        <v>0.59656693488235235</v>
      </c>
      <c r="G907" s="95">
        <f t="shared" si="83"/>
        <v>1307.3400000000001</v>
      </c>
      <c r="H907" s="110">
        <f t="shared" si="84"/>
        <v>6.1707746827420973E-2</v>
      </c>
      <c r="P907" s="107">
        <f t="shared" si="81"/>
        <v>52618.608805493139</v>
      </c>
      <c r="Q907" s="108">
        <f t="shared" si="82"/>
        <v>57482.043488235235</v>
      </c>
      <c r="S907" s="109">
        <f t="shared" si="85"/>
        <v>0</v>
      </c>
      <c r="T907" s="109">
        <f t="shared" si="86"/>
        <v>1</v>
      </c>
    </row>
    <row r="908" spans="2:20" ht="15" customHeight="1" x14ac:dyDescent="0.25">
      <c r="B908" s="94">
        <v>857</v>
      </c>
      <c r="C908" s="95">
        <v>854.93</v>
      </c>
      <c r="D908" s="94">
        <v>0.53045547700470019</v>
      </c>
      <c r="E908" s="95">
        <v>2125.1</v>
      </c>
      <c r="F908" s="94">
        <v>0.58363950301074585</v>
      </c>
      <c r="G908" s="95">
        <f t="shared" si="83"/>
        <v>1270.17</v>
      </c>
      <c r="H908" s="110">
        <f t="shared" si="84"/>
        <v>5.3184026006045659E-2</v>
      </c>
      <c r="P908" s="107">
        <f t="shared" si="81"/>
        <v>52190.617700470022</v>
      </c>
      <c r="Q908" s="108">
        <f t="shared" si="82"/>
        <v>56238.850301074584</v>
      </c>
      <c r="S908" s="109">
        <f t="shared" si="85"/>
        <v>0</v>
      </c>
      <c r="T908" s="109">
        <f t="shared" si="86"/>
        <v>1</v>
      </c>
    </row>
    <row r="909" spans="2:20" ht="15" customHeight="1" x14ac:dyDescent="0.25">
      <c r="B909" s="94">
        <v>858</v>
      </c>
      <c r="C909" s="95">
        <v>837.96</v>
      </c>
      <c r="D909" s="94">
        <v>0.53720618751781768</v>
      </c>
      <c r="E909" s="95">
        <v>2100.15</v>
      </c>
      <c r="F909" s="94">
        <v>0.59588842359261629</v>
      </c>
      <c r="G909" s="95">
        <f t="shared" si="83"/>
        <v>1262.19</v>
      </c>
      <c r="H909" s="110">
        <f t="shared" si="84"/>
        <v>5.868223607479861E-2</v>
      </c>
      <c r="P909" s="107">
        <f t="shared" si="81"/>
        <v>52882.658751781768</v>
      </c>
      <c r="Q909" s="108">
        <f t="shared" si="82"/>
        <v>57488.692359261629</v>
      </c>
      <c r="S909" s="109">
        <f t="shared" si="85"/>
        <v>0</v>
      </c>
      <c r="T909" s="109">
        <f t="shared" si="86"/>
        <v>1</v>
      </c>
    </row>
    <row r="910" spans="2:20" ht="15" customHeight="1" x14ac:dyDescent="0.25">
      <c r="B910" s="94">
        <v>859</v>
      </c>
      <c r="C910" s="95">
        <v>816.74</v>
      </c>
      <c r="D910" s="94">
        <v>0.4960534507142198</v>
      </c>
      <c r="E910" s="95">
        <v>2208.6</v>
      </c>
      <c r="F910" s="94">
        <v>0.56380449095708429</v>
      </c>
      <c r="G910" s="95">
        <f t="shared" si="83"/>
        <v>1391.86</v>
      </c>
      <c r="H910" s="110">
        <f t="shared" si="84"/>
        <v>6.7751040242864491E-2</v>
      </c>
      <c r="P910" s="107">
        <f t="shared" si="81"/>
        <v>48788.605071421982</v>
      </c>
      <c r="Q910" s="108">
        <f t="shared" si="82"/>
        <v>54171.849095708429</v>
      </c>
      <c r="S910" s="109">
        <f t="shared" si="85"/>
        <v>0</v>
      </c>
      <c r="T910" s="109">
        <f t="shared" si="86"/>
        <v>1</v>
      </c>
    </row>
    <row r="911" spans="2:20" ht="15" customHeight="1" x14ac:dyDescent="0.25">
      <c r="B911" s="94">
        <v>860</v>
      </c>
      <c r="C911" s="95">
        <v>810.83</v>
      </c>
      <c r="D911" s="94">
        <v>0.56055929163313267</v>
      </c>
      <c r="E911" s="95">
        <v>2063.56</v>
      </c>
      <c r="F911" s="94">
        <v>0.61071374715456994</v>
      </c>
      <c r="G911" s="95">
        <f t="shared" si="83"/>
        <v>1252.73</v>
      </c>
      <c r="H911" s="110">
        <f t="shared" si="84"/>
        <v>5.0154455521437269E-2</v>
      </c>
      <c r="P911" s="107">
        <f t="shared" si="81"/>
        <v>55245.099163313265</v>
      </c>
      <c r="Q911" s="108">
        <f t="shared" si="82"/>
        <v>59007.814715456996</v>
      </c>
      <c r="S911" s="109">
        <f t="shared" si="85"/>
        <v>0</v>
      </c>
      <c r="T911" s="109">
        <f t="shared" si="86"/>
        <v>1</v>
      </c>
    </row>
    <row r="912" spans="2:20" ht="15" customHeight="1" x14ac:dyDescent="0.25">
      <c r="B912" s="94">
        <v>861</v>
      </c>
      <c r="C912" s="95">
        <v>785.82</v>
      </c>
      <c r="D912" s="94">
        <v>0.51104641414382102</v>
      </c>
      <c r="E912" s="95">
        <v>1992.02</v>
      </c>
      <c r="F912" s="94">
        <v>0.56561301533940378</v>
      </c>
      <c r="G912" s="95">
        <f t="shared" si="83"/>
        <v>1206.1999999999998</v>
      </c>
      <c r="H912" s="110">
        <f t="shared" si="84"/>
        <v>5.4566601195582765E-2</v>
      </c>
      <c r="P912" s="107">
        <f t="shared" si="81"/>
        <v>50318.821414382102</v>
      </c>
      <c r="Q912" s="108">
        <f t="shared" si="82"/>
        <v>54569.281533940382</v>
      </c>
      <c r="S912" s="109">
        <f t="shared" si="85"/>
        <v>0</v>
      </c>
      <c r="T912" s="109">
        <f t="shared" si="86"/>
        <v>1</v>
      </c>
    </row>
    <row r="913" spans="2:20" ht="15" customHeight="1" x14ac:dyDescent="0.25">
      <c r="B913" s="94">
        <v>862</v>
      </c>
      <c r="C913" s="95">
        <v>910.67</v>
      </c>
      <c r="D913" s="94">
        <v>0.48796061451426548</v>
      </c>
      <c r="E913" s="95">
        <v>2051.7800000000002</v>
      </c>
      <c r="F913" s="94">
        <v>0.55778998169702509</v>
      </c>
      <c r="G913" s="95">
        <f t="shared" si="83"/>
        <v>1141.1100000000001</v>
      </c>
      <c r="H913" s="110">
        <f t="shared" si="84"/>
        <v>6.9829367182759616E-2</v>
      </c>
      <c r="P913" s="107">
        <f t="shared" si="81"/>
        <v>47885.391451426549</v>
      </c>
      <c r="Q913" s="108">
        <f t="shared" si="82"/>
        <v>53727.218169702508</v>
      </c>
      <c r="S913" s="109">
        <f t="shared" si="85"/>
        <v>0</v>
      </c>
      <c r="T913" s="109">
        <f t="shared" si="86"/>
        <v>1</v>
      </c>
    </row>
    <row r="914" spans="2:20" ht="15" customHeight="1" x14ac:dyDescent="0.25">
      <c r="B914" s="94">
        <v>863</v>
      </c>
      <c r="C914" s="95">
        <v>856.14</v>
      </c>
      <c r="D914" s="94">
        <v>0.50875146941905269</v>
      </c>
      <c r="E914" s="95">
        <v>2253.83</v>
      </c>
      <c r="F914" s="94">
        <v>0.58934074252476076</v>
      </c>
      <c r="G914" s="95">
        <f t="shared" si="83"/>
        <v>1397.69</v>
      </c>
      <c r="H914" s="110">
        <f t="shared" si="84"/>
        <v>8.058927310570807E-2</v>
      </c>
      <c r="P914" s="107">
        <f t="shared" si="81"/>
        <v>50019.006941905267</v>
      </c>
      <c r="Q914" s="108">
        <f t="shared" si="82"/>
        <v>56680.244252476077</v>
      </c>
      <c r="S914" s="109">
        <f t="shared" si="85"/>
        <v>0</v>
      </c>
      <c r="T914" s="109">
        <f t="shared" si="86"/>
        <v>1</v>
      </c>
    </row>
    <row r="915" spans="2:20" ht="15" customHeight="1" x14ac:dyDescent="0.25">
      <c r="B915" s="94">
        <v>864</v>
      </c>
      <c r="C915" s="95">
        <v>789.49</v>
      </c>
      <c r="D915" s="94">
        <v>0.49247704934248787</v>
      </c>
      <c r="E915" s="95">
        <v>2008.89</v>
      </c>
      <c r="F915" s="94">
        <v>0.56032351427576399</v>
      </c>
      <c r="G915" s="95">
        <f t="shared" si="83"/>
        <v>1219.4000000000001</v>
      </c>
      <c r="H915" s="110">
        <f t="shared" si="84"/>
        <v>6.7846464933276118E-2</v>
      </c>
      <c r="P915" s="107">
        <f t="shared" si="81"/>
        <v>48458.21493424879</v>
      </c>
      <c r="Q915" s="108">
        <f t="shared" si="82"/>
        <v>54023.461427576396</v>
      </c>
      <c r="S915" s="109">
        <f t="shared" si="85"/>
        <v>0</v>
      </c>
      <c r="T915" s="109">
        <f t="shared" si="86"/>
        <v>1</v>
      </c>
    </row>
    <row r="916" spans="2:20" ht="15" customHeight="1" x14ac:dyDescent="0.25">
      <c r="B916" s="94">
        <v>865</v>
      </c>
      <c r="C916" s="95">
        <v>818.99</v>
      </c>
      <c r="D916" s="94">
        <v>0.50160558962430934</v>
      </c>
      <c r="E916" s="95">
        <v>2029.97</v>
      </c>
      <c r="F916" s="94">
        <v>0.54678832796817167</v>
      </c>
      <c r="G916" s="95">
        <f t="shared" si="83"/>
        <v>1210.98</v>
      </c>
      <c r="H916" s="110">
        <f t="shared" si="84"/>
        <v>4.5182738343862328E-2</v>
      </c>
      <c r="P916" s="107">
        <f t="shared" si="81"/>
        <v>49341.568962430938</v>
      </c>
      <c r="Q916" s="108">
        <f t="shared" si="82"/>
        <v>52648.862796817164</v>
      </c>
      <c r="S916" s="109">
        <f t="shared" si="85"/>
        <v>0</v>
      </c>
      <c r="T916" s="109">
        <f t="shared" si="86"/>
        <v>1</v>
      </c>
    </row>
    <row r="917" spans="2:20" ht="15" customHeight="1" x14ac:dyDescent="0.25">
      <c r="B917" s="94">
        <v>866</v>
      </c>
      <c r="C917" s="95">
        <v>833.91</v>
      </c>
      <c r="D917" s="94">
        <v>0.52675864939195138</v>
      </c>
      <c r="E917" s="95">
        <v>2120.91</v>
      </c>
      <c r="F917" s="94">
        <v>0.56524367845293666</v>
      </c>
      <c r="G917" s="95">
        <f t="shared" si="83"/>
        <v>1287</v>
      </c>
      <c r="H917" s="110">
        <f t="shared" si="84"/>
        <v>3.8485029060985276E-2</v>
      </c>
      <c r="P917" s="107">
        <f t="shared" si="81"/>
        <v>51841.954939195137</v>
      </c>
      <c r="Q917" s="108">
        <f t="shared" si="82"/>
        <v>54403.457845293669</v>
      </c>
      <c r="S917" s="109">
        <f t="shared" si="85"/>
        <v>0</v>
      </c>
      <c r="T917" s="109">
        <f t="shared" si="86"/>
        <v>1</v>
      </c>
    </row>
    <row r="918" spans="2:20" ht="15" customHeight="1" x14ac:dyDescent="0.25">
      <c r="B918" s="94">
        <v>867</v>
      </c>
      <c r="C918" s="95">
        <v>877.1</v>
      </c>
      <c r="D918" s="94">
        <v>0.53548097096400071</v>
      </c>
      <c r="E918" s="95">
        <v>2262.8000000000002</v>
      </c>
      <c r="F918" s="94">
        <v>0.61580903734296999</v>
      </c>
      <c r="G918" s="95">
        <f t="shared" si="83"/>
        <v>1385.7000000000003</v>
      </c>
      <c r="H918" s="110">
        <f t="shared" si="84"/>
        <v>8.0328066378969276E-2</v>
      </c>
      <c r="P918" s="107">
        <f t="shared" si="81"/>
        <v>52670.997096400075</v>
      </c>
      <c r="Q918" s="108">
        <f t="shared" si="82"/>
        <v>59318.103734296994</v>
      </c>
      <c r="S918" s="109">
        <f t="shared" si="85"/>
        <v>0</v>
      </c>
      <c r="T918" s="109">
        <f t="shared" si="86"/>
        <v>1</v>
      </c>
    </row>
    <row r="919" spans="2:20" ht="15" customHeight="1" x14ac:dyDescent="0.25">
      <c r="B919" s="94">
        <v>868</v>
      </c>
      <c r="C919" s="95">
        <v>810.79</v>
      </c>
      <c r="D919" s="94">
        <v>0.51847459474574564</v>
      </c>
      <c r="E919" s="95">
        <v>2050.73</v>
      </c>
      <c r="F919" s="94">
        <v>0.5914845302200602</v>
      </c>
      <c r="G919" s="95">
        <f t="shared" si="83"/>
        <v>1239.94</v>
      </c>
      <c r="H919" s="110">
        <f t="shared" si="84"/>
        <v>7.3009935474314558E-2</v>
      </c>
      <c r="P919" s="107">
        <f t="shared" si="81"/>
        <v>51036.669474574563</v>
      </c>
      <c r="Q919" s="108">
        <f t="shared" si="82"/>
        <v>57097.723022006016</v>
      </c>
      <c r="S919" s="109">
        <f t="shared" si="85"/>
        <v>0</v>
      </c>
      <c r="T919" s="109">
        <f t="shared" si="86"/>
        <v>1</v>
      </c>
    </row>
    <row r="920" spans="2:20" ht="15" customHeight="1" x14ac:dyDescent="0.25">
      <c r="B920" s="94">
        <v>869</v>
      </c>
      <c r="C920" s="95">
        <v>901.14</v>
      </c>
      <c r="D920" s="94">
        <v>0.53669145249110373</v>
      </c>
      <c r="E920" s="95">
        <v>2041.45</v>
      </c>
      <c r="F920" s="94">
        <v>0.60061476608315434</v>
      </c>
      <c r="G920" s="95">
        <f t="shared" si="83"/>
        <v>1140.31</v>
      </c>
      <c r="H920" s="110">
        <f t="shared" si="84"/>
        <v>6.3923313592050612E-2</v>
      </c>
      <c r="P920" s="107">
        <f t="shared" si="81"/>
        <v>52768.005249110371</v>
      </c>
      <c r="Q920" s="108">
        <f t="shared" si="82"/>
        <v>58020.026608315435</v>
      </c>
      <c r="S920" s="109">
        <f t="shared" si="85"/>
        <v>0</v>
      </c>
      <c r="T920" s="109">
        <f t="shared" si="86"/>
        <v>1</v>
      </c>
    </row>
    <row r="921" spans="2:20" ht="15" customHeight="1" x14ac:dyDescent="0.25">
      <c r="B921" s="94">
        <v>870</v>
      </c>
      <c r="C921" s="95">
        <v>890.78</v>
      </c>
      <c r="D921" s="94">
        <v>0.50084153892953565</v>
      </c>
      <c r="E921" s="95">
        <v>2177.1799999999998</v>
      </c>
      <c r="F921" s="94">
        <v>0.57370593520076729</v>
      </c>
      <c r="G921" s="95">
        <f t="shared" si="83"/>
        <v>1286.3999999999999</v>
      </c>
      <c r="H921" s="110">
        <f t="shared" si="84"/>
        <v>7.2864396271231646E-2</v>
      </c>
      <c r="P921" s="107">
        <f t="shared" si="81"/>
        <v>49193.373892953568</v>
      </c>
      <c r="Q921" s="108">
        <f t="shared" si="82"/>
        <v>55193.413520076727</v>
      </c>
      <c r="S921" s="109">
        <f t="shared" si="85"/>
        <v>0</v>
      </c>
      <c r="T921" s="109">
        <f t="shared" si="86"/>
        <v>1</v>
      </c>
    </row>
    <row r="922" spans="2:20" ht="15" customHeight="1" x14ac:dyDescent="0.25">
      <c r="B922" s="94">
        <v>871</v>
      </c>
      <c r="C922" s="95">
        <v>783.53</v>
      </c>
      <c r="D922" s="94">
        <v>0.47967096626688488</v>
      </c>
      <c r="E922" s="95">
        <v>2034.99</v>
      </c>
      <c r="F922" s="94">
        <v>0.5642013494602669</v>
      </c>
      <c r="G922" s="95">
        <f t="shared" si="83"/>
        <v>1251.46</v>
      </c>
      <c r="H922" s="110">
        <f t="shared" si="84"/>
        <v>8.4530383193382019E-2</v>
      </c>
      <c r="P922" s="107">
        <f t="shared" si="81"/>
        <v>47183.566626688487</v>
      </c>
      <c r="Q922" s="108">
        <f t="shared" si="82"/>
        <v>54385.144946026689</v>
      </c>
      <c r="S922" s="109">
        <f t="shared" si="85"/>
        <v>0</v>
      </c>
      <c r="T922" s="109">
        <f t="shared" si="86"/>
        <v>1</v>
      </c>
    </row>
    <row r="923" spans="2:20" ht="15" customHeight="1" x14ac:dyDescent="0.25">
      <c r="B923" s="94">
        <v>872</v>
      </c>
      <c r="C923" s="95">
        <v>803.52</v>
      </c>
      <c r="D923" s="94">
        <v>0.5211027342957012</v>
      </c>
      <c r="E923" s="95">
        <v>2116.73</v>
      </c>
      <c r="F923" s="94">
        <v>0.56380309433935816</v>
      </c>
      <c r="G923" s="95">
        <f t="shared" si="83"/>
        <v>1313.21</v>
      </c>
      <c r="H923" s="110">
        <f t="shared" si="84"/>
        <v>4.270036004365696E-2</v>
      </c>
      <c r="P923" s="107">
        <f t="shared" si="81"/>
        <v>51306.753429570126</v>
      </c>
      <c r="Q923" s="108">
        <f t="shared" si="82"/>
        <v>54263.579433935811</v>
      </c>
      <c r="S923" s="109">
        <f t="shared" si="85"/>
        <v>0</v>
      </c>
      <c r="T923" s="109">
        <f t="shared" si="86"/>
        <v>1</v>
      </c>
    </row>
    <row r="924" spans="2:20" ht="15" customHeight="1" x14ac:dyDescent="0.25">
      <c r="B924" s="94">
        <v>873</v>
      </c>
      <c r="C924" s="95">
        <v>823.31</v>
      </c>
      <c r="D924" s="94">
        <v>0.51087733348381525</v>
      </c>
      <c r="E924" s="95">
        <v>2179.37</v>
      </c>
      <c r="F924" s="94">
        <v>0.58659119331035792</v>
      </c>
      <c r="G924" s="95">
        <f t="shared" si="83"/>
        <v>1356.06</v>
      </c>
      <c r="H924" s="110">
        <f t="shared" si="84"/>
        <v>7.5713859826542662E-2</v>
      </c>
      <c r="P924" s="107">
        <f t="shared" si="81"/>
        <v>50264.423348381526</v>
      </c>
      <c r="Q924" s="108">
        <f t="shared" si="82"/>
        <v>56479.74933103579</v>
      </c>
      <c r="S924" s="109">
        <f t="shared" si="85"/>
        <v>0</v>
      </c>
      <c r="T924" s="109">
        <f t="shared" si="86"/>
        <v>1</v>
      </c>
    </row>
    <row r="925" spans="2:20" ht="15" customHeight="1" x14ac:dyDescent="0.25">
      <c r="B925" s="94">
        <v>874</v>
      </c>
      <c r="C925" s="95">
        <v>837.89</v>
      </c>
      <c r="D925" s="94">
        <v>0.49080845210443924</v>
      </c>
      <c r="E925" s="95">
        <v>2163.31</v>
      </c>
      <c r="F925" s="94">
        <v>0.54889461327822253</v>
      </c>
      <c r="G925" s="95">
        <f t="shared" si="83"/>
        <v>1325.42</v>
      </c>
      <c r="H925" s="110">
        <f t="shared" si="84"/>
        <v>5.8086161173783291E-2</v>
      </c>
      <c r="P925" s="107">
        <f t="shared" si="81"/>
        <v>48242.955210443928</v>
      </c>
      <c r="Q925" s="108">
        <f t="shared" si="82"/>
        <v>52726.151327822256</v>
      </c>
      <c r="S925" s="109">
        <f t="shared" si="85"/>
        <v>0</v>
      </c>
      <c r="T925" s="109">
        <f t="shared" si="86"/>
        <v>1</v>
      </c>
    </row>
    <row r="926" spans="2:20" ht="15" customHeight="1" x14ac:dyDescent="0.25">
      <c r="B926" s="94">
        <v>875</v>
      </c>
      <c r="C926" s="95">
        <v>834.56</v>
      </c>
      <c r="D926" s="94">
        <v>0.51818841408959992</v>
      </c>
      <c r="E926" s="95">
        <v>2251.66</v>
      </c>
      <c r="F926" s="94">
        <v>0.5996610916474483</v>
      </c>
      <c r="G926" s="95">
        <f t="shared" si="83"/>
        <v>1417.1</v>
      </c>
      <c r="H926" s="110">
        <f t="shared" si="84"/>
        <v>8.1472677557848372E-2</v>
      </c>
      <c r="P926" s="107">
        <f t="shared" si="81"/>
        <v>50984.281408959992</v>
      </c>
      <c r="Q926" s="108">
        <f t="shared" si="82"/>
        <v>57714.44916474483</v>
      </c>
      <c r="S926" s="109">
        <f t="shared" si="85"/>
        <v>0</v>
      </c>
      <c r="T926" s="109">
        <f t="shared" si="86"/>
        <v>1</v>
      </c>
    </row>
    <row r="927" spans="2:20" ht="15" customHeight="1" x14ac:dyDescent="0.25">
      <c r="B927" s="94">
        <v>876</v>
      </c>
      <c r="C927" s="95">
        <v>823.59</v>
      </c>
      <c r="D927" s="94">
        <v>0.51410360027563828</v>
      </c>
      <c r="E927" s="95">
        <v>2200.4899999999998</v>
      </c>
      <c r="F927" s="94">
        <v>0.57865662270154117</v>
      </c>
      <c r="G927" s="95">
        <f t="shared" si="83"/>
        <v>1376.8999999999996</v>
      </c>
      <c r="H927" s="110">
        <f t="shared" si="84"/>
        <v>6.4553022425902884E-2</v>
      </c>
      <c r="P927" s="107">
        <f t="shared" si="81"/>
        <v>50586.770027563834</v>
      </c>
      <c r="Q927" s="108">
        <f t="shared" si="82"/>
        <v>55665.172270154122</v>
      </c>
      <c r="S927" s="109">
        <f t="shared" si="85"/>
        <v>0</v>
      </c>
      <c r="T927" s="109">
        <f t="shared" si="86"/>
        <v>1</v>
      </c>
    </row>
    <row r="928" spans="2:20" ht="15" customHeight="1" x14ac:dyDescent="0.25">
      <c r="B928" s="94">
        <v>877</v>
      </c>
      <c r="C928" s="95">
        <v>900.97</v>
      </c>
      <c r="D928" s="94">
        <v>0.47746570401189636</v>
      </c>
      <c r="E928" s="95">
        <v>2100.71</v>
      </c>
      <c r="F928" s="94">
        <v>0.55636166676401522</v>
      </c>
      <c r="G928" s="95">
        <f t="shared" si="83"/>
        <v>1199.74</v>
      </c>
      <c r="H928" s="110">
        <f t="shared" si="84"/>
        <v>7.8895962752118853E-2</v>
      </c>
      <c r="P928" s="107">
        <f t="shared" si="81"/>
        <v>46845.600401189637</v>
      </c>
      <c r="Q928" s="108">
        <f t="shared" si="82"/>
        <v>53535.456676401525</v>
      </c>
      <c r="S928" s="109">
        <f t="shared" si="85"/>
        <v>0</v>
      </c>
      <c r="T928" s="109">
        <f t="shared" si="86"/>
        <v>1</v>
      </c>
    </row>
    <row r="929" spans="2:20" ht="15" customHeight="1" x14ac:dyDescent="0.25">
      <c r="B929" s="94">
        <v>878</v>
      </c>
      <c r="C929" s="95">
        <v>848.09</v>
      </c>
      <c r="D929" s="94">
        <v>0.53075687431993923</v>
      </c>
      <c r="E929" s="95">
        <v>2070.91</v>
      </c>
      <c r="F929" s="94">
        <v>0.59794390081620297</v>
      </c>
      <c r="G929" s="95">
        <f t="shared" si="83"/>
        <v>1222.8199999999997</v>
      </c>
      <c r="H929" s="110">
        <f t="shared" si="84"/>
        <v>6.7187026496263735E-2</v>
      </c>
      <c r="P929" s="107">
        <f t="shared" si="81"/>
        <v>52227.597431993927</v>
      </c>
      <c r="Q929" s="108">
        <f t="shared" si="82"/>
        <v>57723.480081620291</v>
      </c>
      <c r="S929" s="109">
        <f t="shared" si="85"/>
        <v>0</v>
      </c>
      <c r="T929" s="109">
        <f t="shared" si="86"/>
        <v>1</v>
      </c>
    </row>
    <row r="930" spans="2:20" ht="15" customHeight="1" x14ac:dyDescent="0.25">
      <c r="B930" s="94">
        <v>879</v>
      </c>
      <c r="C930" s="95">
        <v>830.81</v>
      </c>
      <c r="D930" s="94">
        <v>0.52996410822327356</v>
      </c>
      <c r="E930" s="95">
        <v>2071.86</v>
      </c>
      <c r="F930" s="94">
        <v>0.58292926073125539</v>
      </c>
      <c r="G930" s="95">
        <f t="shared" si="83"/>
        <v>1241.0500000000002</v>
      </c>
      <c r="H930" s="110">
        <f t="shared" si="84"/>
        <v>5.2965152507981839E-2</v>
      </c>
      <c r="P930" s="107">
        <f t="shared" si="81"/>
        <v>52165.60082232736</v>
      </c>
      <c r="Q930" s="108">
        <f t="shared" si="82"/>
        <v>56221.066073125541</v>
      </c>
      <c r="S930" s="109">
        <f t="shared" si="85"/>
        <v>0</v>
      </c>
      <c r="T930" s="109">
        <f t="shared" si="86"/>
        <v>1</v>
      </c>
    </row>
    <row r="931" spans="2:20" ht="15" customHeight="1" x14ac:dyDescent="0.25">
      <c r="B931" s="94">
        <v>880</v>
      </c>
      <c r="C931" s="95">
        <v>774.1</v>
      </c>
      <c r="D931" s="94">
        <v>0.48773533831742572</v>
      </c>
      <c r="E931" s="95">
        <v>2130.9699999999998</v>
      </c>
      <c r="F931" s="94">
        <v>0.55002004698272022</v>
      </c>
      <c r="G931" s="95">
        <f t="shared" si="83"/>
        <v>1356.87</v>
      </c>
      <c r="H931" s="110">
        <f t="shared" si="84"/>
        <v>6.2284708665294508E-2</v>
      </c>
      <c r="P931" s="107">
        <f t="shared" si="81"/>
        <v>47999.433831742572</v>
      </c>
      <c r="Q931" s="108">
        <f t="shared" si="82"/>
        <v>52871.034698272022</v>
      </c>
      <c r="S931" s="109">
        <f t="shared" si="85"/>
        <v>0</v>
      </c>
      <c r="T931" s="109">
        <f t="shared" si="86"/>
        <v>1</v>
      </c>
    </row>
    <row r="932" spans="2:20" ht="15" customHeight="1" x14ac:dyDescent="0.25">
      <c r="B932" s="94">
        <v>881</v>
      </c>
      <c r="C932" s="95">
        <v>806.16</v>
      </c>
      <c r="D932" s="94">
        <v>0.49450207972115767</v>
      </c>
      <c r="E932" s="95">
        <v>2056.6999999999998</v>
      </c>
      <c r="F932" s="94">
        <v>0.53852857954448952</v>
      </c>
      <c r="G932" s="95">
        <f t="shared" si="83"/>
        <v>1250.54</v>
      </c>
      <c r="H932" s="110">
        <f t="shared" si="84"/>
        <v>4.4026499823331844E-2</v>
      </c>
      <c r="P932" s="107">
        <f t="shared" si="81"/>
        <v>48644.047972115761</v>
      </c>
      <c r="Q932" s="108">
        <f t="shared" si="82"/>
        <v>51796.157954448958</v>
      </c>
      <c r="S932" s="109">
        <f t="shared" si="85"/>
        <v>0</v>
      </c>
      <c r="T932" s="109">
        <f t="shared" si="86"/>
        <v>1</v>
      </c>
    </row>
    <row r="933" spans="2:20" ht="15" customHeight="1" x14ac:dyDescent="0.25">
      <c r="B933" s="94">
        <v>882</v>
      </c>
      <c r="C933" s="95">
        <v>855.33</v>
      </c>
      <c r="D933" s="94">
        <v>0.49607237288099115</v>
      </c>
      <c r="E933" s="95">
        <v>2083.56</v>
      </c>
      <c r="F933" s="94">
        <v>0.546707124004571</v>
      </c>
      <c r="G933" s="95">
        <f t="shared" si="83"/>
        <v>1228.23</v>
      </c>
      <c r="H933" s="110">
        <f t="shared" si="84"/>
        <v>5.0634751123579846E-2</v>
      </c>
      <c r="P933" s="107">
        <f t="shared" si="81"/>
        <v>48751.907288099115</v>
      </c>
      <c r="Q933" s="108">
        <f t="shared" si="82"/>
        <v>52587.152400457104</v>
      </c>
      <c r="S933" s="109">
        <f t="shared" si="85"/>
        <v>0</v>
      </c>
      <c r="T933" s="109">
        <f t="shared" si="86"/>
        <v>1</v>
      </c>
    </row>
    <row r="934" spans="2:20" ht="15" customHeight="1" x14ac:dyDescent="0.25">
      <c r="B934" s="94">
        <v>883</v>
      </c>
      <c r="C934" s="95">
        <v>809.43</v>
      </c>
      <c r="D934" s="94">
        <v>0.51352954692104735</v>
      </c>
      <c r="E934" s="95">
        <v>2155.6</v>
      </c>
      <c r="F934" s="94">
        <v>0.57172022180609439</v>
      </c>
      <c r="G934" s="95">
        <f t="shared" si="83"/>
        <v>1346.17</v>
      </c>
      <c r="H934" s="110">
        <f t="shared" si="84"/>
        <v>5.8190674885047033E-2</v>
      </c>
      <c r="P934" s="107">
        <f t="shared" si="81"/>
        <v>50543.524692104736</v>
      </c>
      <c r="Q934" s="108">
        <f t="shared" si="82"/>
        <v>55016.422180609443</v>
      </c>
      <c r="S934" s="109">
        <f t="shared" si="85"/>
        <v>0</v>
      </c>
      <c r="T934" s="109">
        <f t="shared" si="86"/>
        <v>1</v>
      </c>
    </row>
    <row r="935" spans="2:20" ht="15" customHeight="1" x14ac:dyDescent="0.25">
      <c r="B935" s="94">
        <v>884</v>
      </c>
      <c r="C935" s="95">
        <v>927.48</v>
      </c>
      <c r="D935" s="94">
        <v>0.48908219788876078</v>
      </c>
      <c r="E935" s="95">
        <v>2261.66</v>
      </c>
      <c r="F935" s="94">
        <v>0.56567768890658132</v>
      </c>
      <c r="G935" s="95">
        <f t="shared" si="83"/>
        <v>1334.1799999999998</v>
      </c>
      <c r="H935" s="110">
        <f t="shared" si="84"/>
        <v>7.6595491017820538E-2</v>
      </c>
      <c r="P935" s="107">
        <f t="shared" si="81"/>
        <v>47980.739788876075</v>
      </c>
      <c r="Q935" s="108">
        <f t="shared" si="82"/>
        <v>54306.108890658128</v>
      </c>
      <c r="S935" s="109">
        <f t="shared" si="85"/>
        <v>0</v>
      </c>
      <c r="T935" s="109">
        <f t="shared" si="86"/>
        <v>1</v>
      </c>
    </row>
    <row r="936" spans="2:20" ht="15" customHeight="1" x14ac:dyDescent="0.25">
      <c r="B936" s="94">
        <v>885</v>
      </c>
      <c r="C936" s="95">
        <v>889.88</v>
      </c>
      <c r="D936" s="94">
        <v>0.46708030982701959</v>
      </c>
      <c r="E936" s="95">
        <v>2182.87</v>
      </c>
      <c r="F936" s="94">
        <v>0.53743010228986232</v>
      </c>
      <c r="G936" s="95">
        <f t="shared" si="83"/>
        <v>1292.9899999999998</v>
      </c>
      <c r="H936" s="110">
        <f t="shared" si="84"/>
        <v>7.0349792462842731E-2</v>
      </c>
      <c r="P936" s="107">
        <f t="shared" si="81"/>
        <v>45818.150982701962</v>
      </c>
      <c r="Q936" s="108">
        <f t="shared" si="82"/>
        <v>51560.140228986231</v>
      </c>
      <c r="S936" s="109">
        <f t="shared" si="85"/>
        <v>0</v>
      </c>
      <c r="T936" s="109">
        <f t="shared" si="86"/>
        <v>1</v>
      </c>
    </row>
    <row r="937" spans="2:20" ht="15" customHeight="1" x14ac:dyDescent="0.25">
      <c r="B937" s="94">
        <v>886</v>
      </c>
      <c r="C937" s="95">
        <v>958</v>
      </c>
      <c r="D937" s="94">
        <v>0.47654490037225977</v>
      </c>
      <c r="E937" s="95">
        <v>2278.08</v>
      </c>
      <c r="F937" s="94">
        <v>0.58777186446431851</v>
      </c>
      <c r="G937" s="95">
        <f t="shared" si="83"/>
        <v>1320.08</v>
      </c>
      <c r="H937" s="110">
        <f t="shared" si="84"/>
        <v>0.11122696409205873</v>
      </c>
      <c r="P937" s="107">
        <f t="shared" si="81"/>
        <v>46696.49003722598</v>
      </c>
      <c r="Q937" s="108">
        <f t="shared" si="82"/>
        <v>56499.106446431848</v>
      </c>
      <c r="S937" s="109">
        <f t="shared" si="85"/>
        <v>0</v>
      </c>
      <c r="T937" s="109">
        <f t="shared" si="86"/>
        <v>1</v>
      </c>
    </row>
    <row r="938" spans="2:20" ht="15" customHeight="1" x14ac:dyDescent="0.25">
      <c r="B938" s="94">
        <v>887</v>
      </c>
      <c r="C938" s="95">
        <v>870.21</v>
      </c>
      <c r="D938" s="94">
        <v>0.51365296948430084</v>
      </c>
      <c r="E938" s="95">
        <v>2291.5500000000002</v>
      </c>
      <c r="F938" s="94">
        <v>0.59544370771525212</v>
      </c>
      <c r="G938" s="95">
        <f t="shared" si="83"/>
        <v>1421.3400000000001</v>
      </c>
      <c r="H938" s="110">
        <f t="shared" si="84"/>
        <v>8.1790738230951288E-2</v>
      </c>
      <c r="P938" s="107">
        <f t="shared" si="81"/>
        <v>50495.086948430086</v>
      </c>
      <c r="Q938" s="108">
        <f t="shared" si="82"/>
        <v>57252.820771525207</v>
      </c>
      <c r="S938" s="109">
        <f t="shared" si="85"/>
        <v>0</v>
      </c>
      <c r="T938" s="109">
        <f t="shared" si="86"/>
        <v>1</v>
      </c>
    </row>
    <row r="939" spans="2:20" ht="15" customHeight="1" x14ac:dyDescent="0.25">
      <c r="B939" s="94">
        <v>888</v>
      </c>
      <c r="C939" s="95">
        <v>833.98</v>
      </c>
      <c r="D939" s="94">
        <v>0.51567894258328129</v>
      </c>
      <c r="E939" s="95">
        <v>2068.9899999999998</v>
      </c>
      <c r="F939" s="94">
        <v>0.56071208414910378</v>
      </c>
      <c r="G939" s="95">
        <f t="shared" si="83"/>
        <v>1235.0099999999998</v>
      </c>
      <c r="H939" s="110">
        <f t="shared" si="84"/>
        <v>4.5033141565822499E-2</v>
      </c>
      <c r="P939" s="107">
        <f t="shared" si="81"/>
        <v>50733.914258328128</v>
      </c>
      <c r="Q939" s="108">
        <f t="shared" si="82"/>
        <v>54002.218414910378</v>
      </c>
      <c r="S939" s="109">
        <f t="shared" si="85"/>
        <v>0</v>
      </c>
      <c r="T939" s="109">
        <f t="shared" si="86"/>
        <v>1</v>
      </c>
    </row>
    <row r="940" spans="2:20" ht="15" customHeight="1" x14ac:dyDescent="0.25">
      <c r="B940" s="94">
        <v>889</v>
      </c>
      <c r="C940" s="95">
        <v>850.43</v>
      </c>
      <c r="D940" s="94">
        <v>0.51736777067328765</v>
      </c>
      <c r="E940" s="95">
        <v>2150</v>
      </c>
      <c r="F940" s="94">
        <v>0.57690665589420975</v>
      </c>
      <c r="G940" s="95">
        <f t="shared" si="83"/>
        <v>1299.5700000000002</v>
      </c>
      <c r="H940" s="110">
        <f t="shared" si="84"/>
        <v>5.95388852209221E-2</v>
      </c>
      <c r="P940" s="107">
        <f t="shared" si="81"/>
        <v>50886.347067328767</v>
      </c>
      <c r="Q940" s="108">
        <f t="shared" si="82"/>
        <v>55540.665589420976</v>
      </c>
      <c r="S940" s="109">
        <f t="shared" si="85"/>
        <v>0</v>
      </c>
      <c r="T940" s="109">
        <f t="shared" si="86"/>
        <v>1</v>
      </c>
    </row>
    <row r="941" spans="2:20" ht="15" customHeight="1" x14ac:dyDescent="0.25">
      <c r="B941" s="94">
        <v>890</v>
      </c>
      <c r="C941" s="95">
        <v>935.5</v>
      </c>
      <c r="D941" s="94">
        <v>0.47048463311853156</v>
      </c>
      <c r="E941" s="95">
        <v>2151.79</v>
      </c>
      <c r="F941" s="94">
        <v>0.54959889498361403</v>
      </c>
      <c r="G941" s="95">
        <f t="shared" si="83"/>
        <v>1216.29</v>
      </c>
      <c r="H941" s="110">
        <f t="shared" si="84"/>
        <v>7.9114261865082469E-2</v>
      </c>
      <c r="P941" s="107">
        <f t="shared" si="81"/>
        <v>46112.963311853156</v>
      </c>
      <c r="Q941" s="108">
        <f t="shared" si="82"/>
        <v>52808.0994983614</v>
      </c>
      <c r="S941" s="109">
        <f t="shared" si="85"/>
        <v>0</v>
      </c>
      <c r="T941" s="109">
        <f t="shared" si="86"/>
        <v>1</v>
      </c>
    </row>
    <row r="942" spans="2:20" ht="15" customHeight="1" x14ac:dyDescent="0.25">
      <c r="B942" s="94">
        <v>891</v>
      </c>
      <c r="C942" s="95">
        <v>816.34</v>
      </c>
      <c r="D942" s="94">
        <v>0.54799631426633533</v>
      </c>
      <c r="E942" s="95">
        <v>2083.39</v>
      </c>
      <c r="F942" s="94">
        <v>0.60588389316061497</v>
      </c>
      <c r="G942" s="95">
        <f t="shared" si="83"/>
        <v>1267.0499999999997</v>
      </c>
      <c r="H942" s="110">
        <f t="shared" si="84"/>
        <v>5.7887578894279645E-2</v>
      </c>
      <c r="P942" s="107">
        <f t="shared" si="81"/>
        <v>53983.291426633536</v>
      </c>
      <c r="Q942" s="108">
        <f t="shared" si="82"/>
        <v>58504.999316061498</v>
      </c>
      <c r="S942" s="109">
        <f t="shared" si="85"/>
        <v>0</v>
      </c>
      <c r="T942" s="109">
        <f t="shared" si="86"/>
        <v>1</v>
      </c>
    </row>
    <row r="943" spans="2:20" ht="15" customHeight="1" x14ac:dyDescent="0.25">
      <c r="B943" s="94">
        <v>892</v>
      </c>
      <c r="C943" s="95">
        <v>886.49</v>
      </c>
      <c r="D943" s="94">
        <v>0.49216696621249456</v>
      </c>
      <c r="E943" s="95">
        <v>2171.6999999999998</v>
      </c>
      <c r="F943" s="94">
        <v>0.5669474943912256</v>
      </c>
      <c r="G943" s="95">
        <f t="shared" si="83"/>
        <v>1285.2099999999998</v>
      </c>
      <c r="H943" s="110">
        <f t="shared" si="84"/>
        <v>7.4780528178731043E-2</v>
      </c>
      <c r="P943" s="107">
        <f t="shared" si="81"/>
        <v>48330.206621249461</v>
      </c>
      <c r="Q943" s="108">
        <f t="shared" si="82"/>
        <v>54523.049439122566</v>
      </c>
      <c r="S943" s="109">
        <f t="shared" si="85"/>
        <v>0</v>
      </c>
      <c r="T943" s="109">
        <f t="shared" si="86"/>
        <v>1</v>
      </c>
    </row>
    <row r="944" spans="2:20" ht="15" customHeight="1" x14ac:dyDescent="0.25">
      <c r="B944" s="94">
        <v>893</v>
      </c>
      <c r="C944" s="95">
        <v>897.67</v>
      </c>
      <c r="D944" s="94">
        <v>0.48192572061300587</v>
      </c>
      <c r="E944" s="95">
        <v>2202.34</v>
      </c>
      <c r="F944" s="94">
        <v>0.54761133681519669</v>
      </c>
      <c r="G944" s="95">
        <f t="shared" si="83"/>
        <v>1304.67</v>
      </c>
      <c r="H944" s="110">
        <f t="shared" si="84"/>
        <v>6.5685616202190822E-2</v>
      </c>
      <c r="P944" s="107">
        <f t="shared" si="81"/>
        <v>47294.902061300592</v>
      </c>
      <c r="Q944" s="108">
        <f t="shared" si="82"/>
        <v>52558.793681519674</v>
      </c>
      <c r="S944" s="109">
        <f t="shared" si="85"/>
        <v>0</v>
      </c>
      <c r="T944" s="109">
        <f t="shared" si="86"/>
        <v>1</v>
      </c>
    </row>
    <row r="945" spans="2:20" ht="15" customHeight="1" x14ac:dyDescent="0.25">
      <c r="B945" s="94">
        <v>894</v>
      </c>
      <c r="C945" s="95">
        <v>864.21</v>
      </c>
      <c r="D945" s="94">
        <v>0.50375330106444816</v>
      </c>
      <c r="E945" s="95">
        <v>2167.73</v>
      </c>
      <c r="F945" s="94">
        <v>0.59332105273924107</v>
      </c>
      <c r="G945" s="95">
        <f t="shared" si="83"/>
        <v>1303.52</v>
      </c>
      <c r="H945" s="110">
        <f t="shared" si="84"/>
        <v>8.9567751674792917E-2</v>
      </c>
      <c r="P945" s="107">
        <f t="shared" si="81"/>
        <v>49511.120106444818</v>
      </c>
      <c r="Q945" s="108">
        <f t="shared" si="82"/>
        <v>57164.375273924103</v>
      </c>
      <c r="S945" s="109">
        <f t="shared" si="85"/>
        <v>0</v>
      </c>
      <c r="T945" s="109">
        <f t="shared" si="86"/>
        <v>1</v>
      </c>
    </row>
    <row r="946" spans="2:20" ht="15" customHeight="1" x14ac:dyDescent="0.25">
      <c r="B946" s="94">
        <v>895</v>
      </c>
      <c r="C946" s="95">
        <v>885</v>
      </c>
      <c r="D946" s="94">
        <v>0.50770094376587571</v>
      </c>
      <c r="E946" s="95">
        <v>2064.6999999999998</v>
      </c>
      <c r="F946" s="94">
        <v>0.57774669299233328</v>
      </c>
      <c r="G946" s="95">
        <f t="shared" si="83"/>
        <v>1179.6999999999998</v>
      </c>
      <c r="H946" s="110">
        <f t="shared" si="84"/>
        <v>7.0045749226457565E-2</v>
      </c>
      <c r="P946" s="107">
        <f t="shared" si="81"/>
        <v>49885.094376587571</v>
      </c>
      <c r="Q946" s="108">
        <f t="shared" si="82"/>
        <v>55709.969299233329</v>
      </c>
      <c r="S946" s="109">
        <f t="shared" si="85"/>
        <v>0</v>
      </c>
      <c r="T946" s="109">
        <f t="shared" si="86"/>
        <v>1</v>
      </c>
    </row>
    <row r="947" spans="2:20" ht="15" customHeight="1" x14ac:dyDescent="0.25">
      <c r="B947" s="94">
        <v>896</v>
      </c>
      <c r="C947" s="95">
        <v>814.3</v>
      </c>
      <c r="D947" s="94">
        <v>0.50980164645455794</v>
      </c>
      <c r="E947" s="95">
        <v>2165.4699999999998</v>
      </c>
      <c r="F947" s="94">
        <v>0.57433321669737236</v>
      </c>
      <c r="G947" s="95">
        <f t="shared" si="83"/>
        <v>1351.1699999999998</v>
      </c>
      <c r="H947" s="110">
        <f t="shared" si="84"/>
        <v>6.4531570242814418E-2</v>
      </c>
      <c r="P947" s="107">
        <f t="shared" si="81"/>
        <v>50165.864645455789</v>
      </c>
      <c r="Q947" s="108">
        <f t="shared" si="82"/>
        <v>55267.851669737232</v>
      </c>
      <c r="S947" s="109">
        <f t="shared" si="85"/>
        <v>0</v>
      </c>
      <c r="T947" s="109">
        <f t="shared" si="86"/>
        <v>1</v>
      </c>
    </row>
    <row r="948" spans="2:20" ht="15" customHeight="1" x14ac:dyDescent="0.25">
      <c r="B948" s="94">
        <v>897</v>
      </c>
      <c r="C948" s="95">
        <v>865.78</v>
      </c>
      <c r="D948" s="94">
        <v>0.49089776846013966</v>
      </c>
      <c r="E948" s="95">
        <v>2070.6</v>
      </c>
      <c r="F948" s="94">
        <v>0.59098373155748296</v>
      </c>
      <c r="G948" s="95">
        <f t="shared" si="83"/>
        <v>1204.82</v>
      </c>
      <c r="H948" s="110">
        <f t="shared" si="84"/>
        <v>0.1000859630973433</v>
      </c>
      <c r="P948" s="107">
        <f t="shared" ref="P948:P1011" si="87">IF(C948="","",D948*PSA_WTP-C948)</f>
        <v>48223.996846013964</v>
      </c>
      <c r="Q948" s="108">
        <f t="shared" ref="Q948:Q1011" si="88">IF(C948="","",F948*PSA_WTP-E948)</f>
        <v>57027.773155748298</v>
      </c>
      <c r="S948" s="109">
        <f t="shared" si="85"/>
        <v>0</v>
      </c>
      <c r="T948" s="109">
        <f t="shared" si="86"/>
        <v>1</v>
      </c>
    </row>
    <row r="949" spans="2:20" ht="15" customHeight="1" x14ac:dyDescent="0.25">
      <c r="B949" s="94">
        <v>898</v>
      </c>
      <c r="C949" s="95">
        <v>849.29</v>
      </c>
      <c r="D949" s="94">
        <v>0.52146731321413409</v>
      </c>
      <c r="E949" s="95">
        <v>2079.69</v>
      </c>
      <c r="F949" s="94">
        <v>0.59506774692698972</v>
      </c>
      <c r="G949" s="95">
        <f t="shared" ref="G949:G1012" si="89">E949-C949</f>
        <v>1230.4000000000001</v>
      </c>
      <c r="H949" s="110">
        <f t="shared" ref="H949:H1012" si="90">F949-D949</f>
        <v>7.3600433712855629E-2</v>
      </c>
      <c r="P949" s="107">
        <f t="shared" si="87"/>
        <v>51297.441321413411</v>
      </c>
      <c r="Q949" s="108">
        <f t="shared" si="88"/>
        <v>57427.084692698969</v>
      </c>
      <c r="S949" s="109">
        <f t="shared" ref="S949:S1012" si="91">IF(Q949="","",IF(Q949=MAX(P949,Q949),0,1))</f>
        <v>0</v>
      </c>
      <c r="T949" s="109">
        <f t="shared" ref="T949:T1012" si="92">IF(Q949="","",IF(Q949=MAX(P949,Q949),1,0))</f>
        <v>1</v>
      </c>
    </row>
    <row r="950" spans="2:20" ht="15" customHeight="1" x14ac:dyDescent="0.25">
      <c r="B950" s="94">
        <v>899</v>
      </c>
      <c r="C950" s="95">
        <v>918.32</v>
      </c>
      <c r="D950" s="94">
        <v>0.50860112538450242</v>
      </c>
      <c r="E950" s="95">
        <v>2146.14</v>
      </c>
      <c r="F950" s="94">
        <v>0.58822814088544295</v>
      </c>
      <c r="G950" s="95">
        <f t="shared" si="89"/>
        <v>1227.8199999999997</v>
      </c>
      <c r="H950" s="110">
        <f t="shared" si="90"/>
        <v>7.9627015500940534E-2</v>
      </c>
      <c r="P950" s="107">
        <f t="shared" si="87"/>
        <v>49941.792538450245</v>
      </c>
      <c r="Q950" s="108">
        <f t="shared" si="88"/>
        <v>56676.674088544292</v>
      </c>
      <c r="S950" s="109">
        <f t="shared" si="91"/>
        <v>0</v>
      </c>
      <c r="T950" s="109">
        <f t="shared" si="92"/>
        <v>1</v>
      </c>
    </row>
    <row r="951" spans="2:20" ht="15" customHeight="1" x14ac:dyDescent="0.25">
      <c r="B951" s="94">
        <v>900</v>
      </c>
      <c r="C951" s="95">
        <v>836.18</v>
      </c>
      <c r="D951" s="94">
        <v>0.49195578112790117</v>
      </c>
      <c r="E951" s="95">
        <v>2142.59</v>
      </c>
      <c r="F951" s="94">
        <v>0.57557400665902048</v>
      </c>
      <c r="G951" s="95">
        <f t="shared" si="89"/>
        <v>1306.4100000000003</v>
      </c>
      <c r="H951" s="110">
        <f t="shared" si="90"/>
        <v>8.3618225531119306E-2</v>
      </c>
      <c r="P951" s="107">
        <f t="shared" si="87"/>
        <v>48359.398112790113</v>
      </c>
      <c r="Q951" s="108">
        <f t="shared" si="88"/>
        <v>55414.810665902041</v>
      </c>
      <c r="S951" s="109">
        <f t="shared" si="91"/>
        <v>0</v>
      </c>
      <c r="T951" s="109">
        <f t="shared" si="92"/>
        <v>1</v>
      </c>
    </row>
    <row r="952" spans="2:20" ht="15" customHeight="1" x14ac:dyDescent="0.25">
      <c r="B952" s="94">
        <v>901</v>
      </c>
      <c r="C952" s="95">
        <v>772.19</v>
      </c>
      <c r="D952" s="94">
        <v>0.52235032714783092</v>
      </c>
      <c r="E952" s="95">
        <v>2098.15</v>
      </c>
      <c r="F952" s="94">
        <v>0.58391707421523664</v>
      </c>
      <c r="G952" s="95">
        <f t="shared" si="89"/>
        <v>1325.96</v>
      </c>
      <c r="H952" s="110">
        <f t="shared" si="90"/>
        <v>6.1566747067405725E-2</v>
      </c>
      <c r="P952" s="107">
        <f t="shared" si="87"/>
        <v>51462.842714783088</v>
      </c>
      <c r="Q952" s="108">
        <f t="shared" si="88"/>
        <v>56293.557421523663</v>
      </c>
      <c r="S952" s="109">
        <f t="shared" si="91"/>
        <v>0</v>
      </c>
      <c r="T952" s="109">
        <f t="shared" si="92"/>
        <v>1</v>
      </c>
    </row>
    <row r="953" spans="2:20" ht="15" customHeight="1" x14ac:dyDescent="0.25">
      <c r="B953" s="94">
        <v>902</v>
      </c>
      <c r="C953" s="95">
        <v>806.46</v>
      </c>
      <c r="D953" s="94">
        <v>0.50399029130561868</v>
      </c>
      <c r="E953" s="95">
        <v>2073.96</v>
      </c>
      <c r="F953" s="94">
        <v>0.57531787418314462</v>
      </c>
      <c r="G953" s="95">
        <f t="shared" si="89"/>
        <v>1267.5</v>
      </c>
      <c r="H953" s="110">
        <f t="shared" si="90"/>
        <v>7.1327582877525941E-2</v>
      </c>
      <c r="P953" s="107">
        <f t="shared" si="87"/>
        <v>49592.569130561867</v>
      </c>
      <c r="Q953" s="108">
        <f t="shared" si="88"/>
        <v>55457.82741831446</v>
      </c>
      <c r="S953" s="109">
        <f t="shared" si="91"/>
        <v>0</v>
      </c>
      <c r="T953" s="109">
        <f t="shared" si="92"/>
        <v>1</v>
      </c>
    </row>
    <row r="954" spans="2:20" ht="15" customHeight="1" x14ac:dyDescent="0.25">
      <c r="B954" s="94">
        <v>903</v>
      </c>
      <c r="C954" s="95">
        <v>811.09</v>
      </c>
      <c r="D954" s="94">
        <v>0.51914030043326687</v>
      </c>
      <c r="E954" s="95">
        <v>2113.66</v>
      </c>
      <c r="F954" s="94">
        <v>0.56694129126634218</v>
      </c>
      <c r="G954" s="95">
        <f t="shared" si="89"/>
        <v>1302.5699999999997</v>
      </c>
      <c r="H954" s="110">
        <f t="shared" si="90"/>
        <v>4.7800990833075319E-2</v>
      </c>
      <c r="P954" s="107">
        <f t="shared" si="87"/>
        <v>51102.940043326693</v>
      </c>
      <c r="Q954" s="108">
        <f t="shared" si="88"/>
        <v>54580.469126634212</v>
      </c>
      <c r="S954" s="109">
        <f t="shared" si="91"/>
        <v>0</v>
      </c>
      <c r="T954" s="109">
        <f t="shared" si="92"/>
        <v>1</v>
      </c>
    </row>
    <row r="955" spans="2:20" ht="15" customHeight="1" x14ac:dyDescent="0.25">
      <c r="B955" s="94">
        <v>904</v>
      </c>
      <c r="C955" s="95">
        <v>809.99</v>
      </c>
      <c r="D955" s="94">
        <v>0.4984135578435423</v>
      </c>
      <c r="E955" s="95">
        <v>2019.26</v>
      </c>
      <c r="F955" s="94">
        <v>0.56448999234915032</v>
      </c>
      <c r="G955" s="95">
        <f t="shared" si="89"/>
        <v>1209.27</v>
      </c>
      <c r="H955" s="110">
        <f t="shared" si="90"/>
        <v>6.6076434505608017E-2</v>
      </c>
      <c r="P955" s="107">
        <f t="shared" si="87"/>
        <v>49031.365784354231</v>
      </c>
      <c r="Q955" s="108">
        <f t="shared" si="88"/>
        <v>54429.739234915032</v>
      </c>
      <c r="S955" s="109">
        <f t="shared" si="91"/>
        <v>0</v>
      </c>
      <c r="T955" s="109">
        <f t="shared" si="92"/>
        <v>1</v>
      </c>
    </row>
    <row r="956" spans="2:20" ht="15" customHeight="1" x14ac:dyDescent="0.25">
      <c r="B956" s="94">
        <v>905</v>
      </c>
      <c r="C956" s="95">
        <v>823.76</v>
      </c>
      <c r="D956" s="94">
        <v>0.51699277506180441</v>
      </c>
      <c r="E956" s="95">
        <v>2113.54</v>
      </c>
      <c r="F956" s="94">
        <v>0.57205125093272335</v>
      </c>
      <c r="G956" s="95">
        <f t="shared" si="89"/>
        <v>1289.78</v>
      </c>
      <c r="H956" s="110">
        <f t="shared" si="90"/>
        <v>5.5058475870918944E-2</v>
      </c>
      <c r="P956" s="107">
        <f t="shared" si="87"/>
        <v>50875.51750618044</v>
      </c>
      <c r="Q956" s="108">
        <f t="shared" si="88"/>
        <v>55091.585093272333</v>
      </c>
      <c r="S956" s="109">
        <f t="shared" si="91"/>
        <v>0</v>
      </c>
      <c r="T956" s="109">
        <f t="shared" si="92"/>
        <v>1</v>
      </c>
    </row>
    <row r="957" spans="2:20" ht="15" customHeight="1" x14ac:dyDescent="0.25">
      <c r="B957" s="94">
        <v>906</v>
      </c>
      <c r="C957" s="95">
        <v>809.61</v>
      </c>
      <c r="D957" s="94">
        <v>0.50833087239734875</v>
      </c>
      <c r="E957" s="95">
        <v>2101.1</v>
      </c>
      <c r="F957" s="94">
        <v>0.56264508106206057</v>
      </c>
      <c r="G957" s="95">
        <f t="shared" si="89"/>
        <v>1291.4899999999998</v>
      </c>
      <c r="H957" s="110">
        <f t="shared" si="90"/>
        <v>5.4314208664711816E-2</v>
      </c>
      <c r="P957" s="107">
        <f t="shared" si="87"/>
        <v>50023.477239734872</v>
      </c>
      <c r="Q957" s="108">
        <f t="shared" si="88"/>
        <v>54163.408106206058</v>
      </c>
      <c r="S957" s="109">
        <f t="shared" si="91"/>
        <v>0</v>
      </c>
      <c r="T957" s="109">
        <f t="shared" si="92"/>
        <v>1</v>
      </c>
    </row>
    <row r="958" spans="2:20" ht="15" customHeight="1" x14ac:dyDescent="0.25">
      <c r="B958" s="94">
        <v>907</v>
      </c>
      <c r="C958" s="95">
        <v>772.81</v>
      </c>
      <c r="D958" s="94">
        <v>0.50723161990862442</v>
      </c>
      <c r="E958" s="95">
        <v>2042.82</v>
      </c>
      <c r="F958" s="94">
        <v>0.59322246482421348</v>
      </c>
      <c r="G958" s="95">
        <f t="shared" si="89"/>
        <v>1270.01</v>
      </c>
      <c r="H958" s="110">
        <f t="shared" si="90"/>
        <v>8.599084491558906E-2</v>
      </c>
      <c r="P958" s="107">
        <f t="shared" si="87"/>
        <v>49950.351990862444</v>
      </c>
      <c r="Q958" s="108">
        <f t="shared" si="88"/>
        <v>57279.426482421346</v>
      </c>
      <c r="S958" s="109">
        <f t="shared" si="91"/>
        <v>0</v>
      </c>
      <c r="T958" s="109">
        <f t="shared" si="92"/>
        <v>1</v>
      </c>
    </row>
    <row r="959" spans="2:20" ht="15" customHeight="1" x14ac:dyDescent="0.25">
      <c r="B959" s="94">
        <v>908</v>
      </c>
      <c r="C959" s="95">
        <v>816.14</v>
      </c>
      <c r="D959" s="94">
        <v>0.52643591968003955</v>
      </c>
      <c r="E959" s="95">
        <v>2146.0500000000002</v>
      </c>
      <c r="F959" s="94">
        <v>0.60461957051739001</v>
      </c>
      <c r="G959" s="95">
        <f t="shared" si="89"/>
        <v>1329.9100000000003</v>
      </c>
      <c r="H959" s="110">
        <f t="shared" si="90"/>
        <v>7.818365083735046E-2</v>
      </c>
      <c r="P959" s="107">
        <f t="shared" si="87"/>
        <v>51827.451968003959</v>
      </c>
      <c r="Q959" s="108">
        <f t="shared" si="88"/>
        <v>58315.907051738999</v>
      </c>
      <c r="S959" s="109">
        <f t="shared" si="91"/>
        <v>0</v>
      </c>
      <c r="T959" s="109">
        <f t="shared" si="92"/>
        <v>1</v>
      </c>
    </row>
    <row r="960" spans="2:20" ht="15" customHeight="1" x14ac:dyDescent="0.25">
      <c r="B960" s="94">
        <v>909</v>
      </c>
      <c r="C960" s="95">
        <v>774.22</v>
      </c>
      <c r="D960" s="94">
        <v>0.50793255364641343</v>
      </c>
      <c r="E960" s="95">
        <v>2032.2</v>
      </c>
      <c r="F960" s="94">
        <v>0.56683006979072614</v>
      </c>
      <c r="G960" s="95">
        <f t="shared" si="89"/>
        <v>1257.98</v>
      </c>
      <c r="H960" s="110">
        <f t="shared" si="90"/>
        <v>5.8897516144312712E-2</v>
      </c>
      <c r="P960" s="107">
        <f t="shared" si="87"/>
        <v>50019.035364641342</v>
      </c>
      <c r="Q960" s="108">
        <f t="shared" si="88"/>
        <v>54650.806979072615</v>
      </c>
      <c r="S960" s="109">
        <f t="shared" si="91"/>
        <v>0</v>
      </c>
      <c r="T960" s="109">
        <f t="shared" si="92"/>
        <v>1</v>
      </c>
    </row>
    <row r="961" spans="2:20" ht="15" customHeight="1" x14ac:dyDescent="0.25">
      <c r="B961" s="94">
        <v>910</v>
      </c>
      <c r="C961" s="95">
        <v>840.43</v>
      </c>
      <c r="D961" s="94">
        <v>0.4825485671013065</v>
      </c>
      <c r="E961" s="95">
        <v>2123.83</v>
      </c>
      <c r="F961" s="94">
        <v>0.55763786145645311</v>
      </c>
      <c r="G961" s="95">
        <f t="shared" si="89"/>
        <v>1283.4000000000001</v>
      </c>
      <c r="H961" s="110">
        <f t="shared" si="90"/>
        <v>7.5089294355146607E-2</v>
      </c>
      <c r="P961" s="107">
        <f t="shared" si="87"/>
        <v>47414.426710130647</v>
      </c>
      <c r="Q961" s="108">
        <f t="shared" si="88"/>
        <v>53639.956145645308</v>
      </c>
      <c r="S961" s="109">
        <f t="shared" si="91"/>
        <v>0</v>
      </c>
      <c r="T961" s="109">
        <f t="shared" si="92"/>
        <v>1</v>
      </c>
    </row>
    <row r="962" spans="2:20" ht="15" customHeight="1" x14ac:dyDescent="0.25">
      <c r="B962" s="94">
        <v>911</v>
      </c>
      <c r="C962" s="95">
        <v>852.64</v>
      </c>
      <c r="D962" s="94">
        <v>0.47852364905233796</v>
      </c>
      <c r="E962" s="95">
        <v>1972.2</v>
      </c>
      <c r="F962" s="94">
        <v>0.55311740913632268</v>
      </c>
      <c r="G962" s="95">
        <f t="shared" si="89"/>
        <v>1119.56</v>
      </c>
      <c r="H962" s="110">
        <f t="shared" si="90"/>
        <v>7.4593760083984717E-2</v>
      </c>
      <c r="P962" s="107">
        <f t="shared" si="87"/>
        <v>46999.724905233794</v>
      </c>
      <c r="Q962" s="108">
        <f t="shared" si="88"/>
        <v>53339.540913632271</v>
      </c>
      <c r="S962" s="109">
        <f t="shared" si="91"/>
        <v>0</v>
      </c>
      <c r="T962" s="109">
        <f t="shared" si="92"/>
        <v>1</v>
      </c>
    </row>
    <row r="963" spans="2:20" ht="15" customHeight="1" x14ac:dyDescent="0.25">
      <c r="B963" s="94">
        <v>912</v>
      </c>
      <c r="C963" s="95">
        <v>909.97</v>
      </c>
      <c r="D963" s="94">
        <v>0.51309336926773164</v>
      </c>
      <c r="E963" s="95">
        <v>2151.9</v>
      </c>
      <c r="F963" s="94">
        <v>0.5801448896748832</v>
      </c>
      <c r="G963" s="95">
        <f t="shared" si="89"/>
        <v>1241.93</v>
      </c>
      <c r="H963" s="110">
        <f t="shared" si="90"/>
        <v>6.7051520407151566E-2</v>
      </c>
      <c r="P963" s="107">
        <f t="shared" si="87"/>
        <v>50399.36692677316</v>
      </c>
      <c r="Q963" s="108">
        <f t="shared" si="88"/>
        <v>55862.588967488322</v>
      </c>
      <c r="S963" s="109">
        <f t="shared" si="91"/>
        <v>0</v>
      </c>
      <c r="T963" s="109">
        <f t="shared" si="92"/>
        <v>1</v>
      </c>
    </row>
    <row r="964" spans="2:20" ht="15" customHeight="1" x14ac:dyDescent="0.25">
      <c r="B964" s="94">
        <v>913</v>
      </c>
      <c r="C964" s="95">
        <v>913.43</v>
      </c>
      <c r="D964" s="94">
        <v>0.49968041163972005</v>
      </c>
      <c r="E964" s="95">
        <v>2271.2199999999998</v>
      </c>
      <c r="F964" s="94">
        <v>0.55345403522445835</v>
      </c>
      <c r="G964" s="95">
        <f t="shared" si="89"/>
        <v>1357.79</v>
      </c>
      <c r="H964" s="110">
        <f t="shared" si="90"/>
        <v>5.3773623584738306E-2</v>
      </c>
      <c r="P964" s="107">
        <f t="shared" si="87"/>
        <v>49054.611163972004</v>
      </c>
      <c r="Q964" s="108">
        <f t="shared" si="88"/>
        <v>53074.183522445834</v>
      </c>
      <c r="S964" s="109">
        <f t="shared" si="91"/>
        <v>0</v>
      </c>
      <c r="T964" s="109">
        <f t="shared" si="92"/>
        <v>1</v>
      </c>
    </row>
    <row r="965" spans="2:20" ht="15" customHeight="1" x14ac:dyDescent="0.25">
      <c r="B965" s="94">
        <v>914</v>
      </c>
      <c r="C965" s="95">
        <v>811.09</v>
      </c>
      <c r="D965" s="94">
        <v>0.52739583918663446</v>
      </c>
      <c r="E965" s="95">
        <v>2163.94</v>
      </c>
      <c r="F965" s="94">
        <v>0.59379501060647544</v>
      </c>
      <c r="G965" s="95">
        <f t="shared" si="89"/>
        <v>1352.85</v>
      </c>
      <c r="H965" s="110">
        <f t="shared" si="90"/>
        <v>6.6399171419840974E-2</v>
      </c>
      <c r="P965" s="107">
        <f t="shared" si="87"/>
        <v>51928.493918663451</v>
      </c>
      <c r="Q965" s="108">
        <f t="shared" si="88"/>
        <v>57215.561060647538</v>
      </c>
      <c r="S965" s="109">
        <f t="shared" si="91"/>
        <v>0</v>
      </c>
      <c r="T965" s="109">
        <f t="shared" si="92"/>
        <v>1</v>
      </c>
    </row>
    <row r="966" spans="2:20" ht="15" customHeight="1" x14ac:dyDescent="0.25">
      <c r="B966" s="94">
        <v>915</v>
      </c>
      <c r="C966" s="95">
        <v>815.97</v>
      </c>
      <c r="D966" s="94">
        <v>0.52403032129199489</v>
      </c>
      <c r="E966" s="95">
        <v>2115.89</v>
      </c>
      <c r="F966" s="94">
        <v>0.60428806283839087</v>
      </c>
      <c r="G966" s="95">
        <f t="shared" si="89"/>
        <v>1299.9199999999998</v>
      </c>
      <c r="H966" s="110">
        <f t="shared" si="90"/>
        <v>8.0257741546395978E-2</v>
      </c>
      <c r="P966" s="107">
        <f t="shared" si="87"/>
        <v>51587.06212919949</v>
      </c>
      <c r="Q966" s="108">
        <f t="shared" si="88"/>
        <v>58312.916283839091</v>
      </c>
      <c r="S966" s="109">
        <f t="shared" si="91"/>
        <v>0</v>
      </c>
      <c r="T966" s="109">
        <f t="shared" si="92"/>
        <v>1</v>
      </c>
    </row>
    <row r="967" spans="2:20" ht="15" customHeight="1" x14ac:dyDescent="0.25">
      <c r="B967" s="94">
        <v>916</v>
      </c>
      <c r="C967" s="95">
        <v>891.15</v>
      </c>
      <c r="D967" s="94">
        <v>0.52294258192178367</v>
      </c>
      <c r="E967" s="95">
        <v>2188.65</v>
      </c>
      <c r="F967" s="94">
        <v>0.58522019406574022</v>
      </c>
      <c r="G967" s="95">
        <f t="shared" si="89"/>
        <v>1297.5</v>
      </c>
      <c r="H967" s="110">
        <f t="shared" si="90"/>
        <v>6.2277612143956551E-2</v>
      </c>
      <c r="P967" s="107">
        <f t="shared" si="87"/>
        <v>51403.108192178363</v>
      </c>
      <c r="Q967" s="108">
        <f t="shared" si="88"/>
        <v>56333.36940657402</v>
      </c>
      <c r="S967" s="109">
        <f t="shared" si="91"/>
        <v>0</v>
      </c>
      <c r="T967" s="109">
        <f t="shared" si="92"/>
        <v>1</v>
      </c>
    </row>
    <row r="968" spans="2:20" ht="15" customHeight="1" x14ac:dyDescent="0.25">
      <c r="B968" s="94">
        <v>917</v>
      </c>
      <c r="C968" s="95">
        <v>853.84</v>
      </c>
      <c r="D968" s="94">
        <v>0.52158829783066218</v>
      </c>
      <c r="E968" s="95">
        <v>2130.1799999999998</v>
      </c>
      <c r="F968" s="94">
        <v>0.5908967949803291</v>
      </c>
      <c r="G968" s="95">
        <f t="shared" si="89"/>
        <v>1276.3399999999997</v>
      </c>
      <c r="H968" s="110">
        <f t="shared" si="90"/>
        <v>6.9308497149666914E-2</v>
      </c>
      <c r="P968" s="107">
        <f t="shared" si="87"/>
        <v>51304.989783066223</v>
      </c>
      <c r="Q968" s="108">
        <f t="shared" si="88"/>
        <v>56959.499498032907</v>
      </c>
      <c r="S968" s="109">
        <f t="shared" si="91"/>
        <v>0</v>
      </c>
      <c r="T968" s="109">
        <f t="shared" si="92"/>
        <v>1</v>
      </c>
    </row>
    <row r="969" spans="2:20" ht="15" customHeight="1" x14ac:dyDescent="0.25">
      <c r="B969" s="94">
        <v>918</v>
      </c>
      <c r="C969" s="95">
        <v>926.63</v>
      </c>
      <c r="D969" s="94">
        <v>0.50878618679525045</v>
      </c>
      <c r="E969" s="95">
        <v>2157.58</v>
      </c>
      <c r="F969" s="94">
        <v>0.58496576200010209</v>
      </c>
      <c r="G969" s="95">
        <f t="shared" si="89"/>
        <v>1230.9499999999998</v>
      </c>
      <c r="H969" s="110">
        <f t="shared" si="90"/>
        <v>7.6179575204851635E-2</v>
      </c>
      <c r="P969" s="107">
        <f t="shared" si="87"/>
        <v>49951.98867952505</v>
      </c>
      <c r="Q969" s="108">
        <f t="shared" si="88"/>
        <v>56338.99620001021</v>
      </c>
      <c r="S969" s="109">
        <f t="shared" si="91"/>
        <v>0</v>
      </c>
      <c r="T969" s="109">
        <f t="shared" si="92"/>
        <v>1</v>
      </c>
    </row>
    <row r="970" spans="2:20" ht="15" customHeight="1" x14ac:dyDescent="0.25">
      <c r="B970" s="94">
        <v>919</v>
      </c>
      <c r="C970" s="95">
        <v>879.9</v>
      </c>
      <c r="D970" s="94">
        <v>0.52143871005167308</v>
      </c>
      <c r="E970" s="95">
        <v>2191.8200000000002</v>
      </c>
      <c r="F970" s="94">
        <v>0.58746015541310947</v>
      </c>
      <c r="G970" s="95">
        <f t="shared" si="89"/>
        <v>1311.92</v>
      </c>
      <c r="H970" s="110">
        <f t="shared" si="90"/>
        <v>6.6021445361436393E-2</v>
      </c>
      <c r="P970" s="107">
        <f t="shared" si="87"/>
        <v>51263.97100516731</v>
      </c>
      <c r="Q970" s="108">
        <f t="shared" si="88"/>
        <v>56554.195541310946</v>
      </c>
      <c r="S970" s="109">
        <f t="shared" si="91"/>
        <v>0</v>
      </c>
      <c r="T970" s="109">
        <f t="shared" si="92"/>
        <v>1</v>
      </c>
    </row>
    <row r="971" spans="2:20" ht="15" customHeight="1" x14ac:dyDescent="0.25">
      <c r="B971" s="94">
        <v>920</v>
      </c>
      <c r="C971" s="95">
        <v>803.87</v>
      </c>
      <c r="D971" s="94">
        <v>0.5107337846656016</v>
      </c>
      <c r="E971" s="95">
        <v>2173.7199999999998</v>
      </c>
      <c r="F971" s="94">
        <v>0.57589996656353648</v>
      </c>
      <c r="G971" s="95">
        <f t="shared" si="89"/>
        <v>1369.85</v>
      </c>
      <c r="H971" s="110">
        <f t="shared" si="90"/>
        <v>6.5166181897934883E-2</v>
      </c>
      <c r="P971" s="107">
        <f t="shared" si="87"/>
        <v>50269.508466560161</v>
      </c>
      <c r="Q971" s="108">
        <f t="shared" si="88"/>
        <v>55416.27665635365</v>
      </c>
      <c r="S971" s="109">
        <f t="shared" si="91"/>
        <v>0</v>
      </c>
      <c r="T971" s="109">
        <f t="shared" si="92"/>
        <v>1</v>
      </c>
    </row>
    <row r="972" spans="2:20" ht="15" customHeight="1" x14ac:dyDescent="0.25">
      <c r="B972" s="94">
        <v>921</v>
      </c>
      <c r="C972" s="95">
        <v>845.94</v>
      </c>
      <c r="D972" s="94">
        <v>0.52182115876761537</v>
      </c>
      <c r="E972" s="95">
        <v>2099.58</v>
      </c>
      <c r="F972" s="94">
        <v>0.59804650191317354</v>
      </c>
      <c r="G972" s="95">
        <f t="shared" si="89"/>
        <v>1253.6399999999999</v>
      </c>
      <c r="H972" s="110">
        <f t="shared" si="90"/>
        <v>7.6225343145558178E-2</v>
      </c>
      <c r="P972" s="107">
        <f t="shared" si="87"/>
        <v>51336.175876761532</v>
      </c>
      <c r="Q972" s="108">
        <f t="shared" si="88"/>
        <v>57705.070191317354</v>
      </c>
      <c r="S972" s="109">
        <f t="shared" si="91"/>
        <v>0</v>
      </c>
      <c r="T972" s="109">
        <f t="shared" si="92"/>
        <v>1</v>
      </c>
    </row>
    <row r="973" spans="2:20" ht="15" customHeight="1" x14ac:dyDescent="0.25">
      <c r="B973" s="94">
        <v>922</v>
      </c>
      <c r="C973" s="95">
        <v>821.78</v>
      </c>
      <c r="D973" s="94">
        <v>0.48691068626220146</v>
      </c>
      <c r="E973" s="95">
        <v>2126.16</v>
      </c>
      <c r="F973" s="94">
        <v>0.5890527203438497</v>
      </c>
      <c r="G973" s="95">
        <f t="shared" si="89"/>
        <v>1304.3799999999999</v>
      </c>
      <c r="H973" s="110">
        <f t="shared" si="90"/>
        <v>0.10214203408164824</v>
      </c>
      <c r="P973" s="107">
        <f t="shared" si="87"/>
        <v>47869.28862622015</v>
      </c>
      <c r="Q973" s="108">
        <f t="shared" si="88"/>
        <v>56779.112034384976</v>
      </c>
      <c r="S973" s="109">
        <f t="shared" si="91"/>
        <v>0</v>
      </c>
      <c r="T973" s="109">
        <f t="shared" si="92"/>
        <v>1</v>
      </c>
    </row>
    <row r="974" spans="2:20" ht="15" customHeight="1" x14ac:dyDescent="0.25">
      <c r="B974" s="94">
        <v>923</v>
      </c>
      <c r="C974" s="95">
        <v>783.67</v>
      </c>
      <c r="D974" s="94">
        <v>0.47751693096087239</v>
      </c>
      <c r="E974" s="95">
        <v>2144.98</v>
      </c>
      <c r="F974" s="94">
        <v>0.54767410617036261</v>
      </c>
      <c r="G974" s="95">
        <f t="shared" si="89"/>
        <v>1361.31</v>
      </c>
      <c r="H974" s="110">
        <f t="shared" si="90"/>
        <v>7.0157175209490219E-2</v>
      </c>
      <c r="P974" s="107">
        <f t="shared" si="87"/>
        <v>46968.023096087243</v>
      </c>
      <c r="Q974" s="108">
        <f t="shared" si="88"/>
        <v>52622.430617036254</v>
      </c>
      <c r="S974" s="109">
        <f t="shared" si="91"/>
        <v>0</v>
      </c>
      <c r="T974" s="109">
        <f t="shared" si="92"/>
        <v>1</v>
      </c>
    </row>
    <row r="975" spans="2:20" ht="15" customHeight="1" x14ac:dyDescent="0.25">
      <c r="B975" s="94">
        <v>924</v>
      </c>
      <c r="C975" s="95">
        <v>843.87</v>
      </c>
      <c r="D975" s="94">
        <v>0.47575718774840875</v>
      </c>
      <c r="E975" s="95">
        <v>1998.26</v>
      </c>
      <c r="F975" s="94">
        <v>0.55009731302258857</v>
      </c>
      <c r="G975" s="95">
        <f t="shared" si="89"/>
        <v>1154.3899999999999</v>
      </c>
      <c r="H975" s="110">
        <f t="shared" si="90"/>
        <v>7.4340125274179825E-2</v>
      </c>
      <c r="P975" s="107">
        <f t="shared" si="87"/>
        <v>46731.848774840873</v>
      </c>
      <c r="Q975" s="108">
        <f t="shared" si="88"/>
        <v>53011.471302258855</v>
      </c>
      <c r="S975" s="109">
        <f t="shared" si="91"/>
        <v>0</v>
      </c>
      <c r="T975" s="109">
        <f t="shared" si="92"/>
        <v>1</v>
      </c>
    </row>
    <row r="976" spans="2:20" ht="15" customHeight="1" x14ac:dyDescent="0.25">
      <c r="B976" s="94">
        <v>925</v>
      </c>
      <c r="C976" s="95">
        <v>854.17</v>
      </c>
      <c r="D976" s="94">
        <v>0.50368929936501172</v>
      </c>
      <c r="E976" s="95">
        <v>2121.3200000000002</v>
      </c>
      <c r="F976" s="94">
        <v>0.57806048095834772</v>
      </c>
      <c r="G976" s="95">
        <f t="shared" si="89"/>
        <v>1267.1500000000001</v>
      </c>
      <c r="H976" s="110">
        <f t="shared" si="90"/>
        <v>7.4371181593336E-2</v>
      </c>
      <c r="P976" s="107">
        <f t="shared" si="87"/>
        <v>49514.759936501177</v>
      </c>
      <c r="Q976" s="108">
        <f t="shared" si="88"/>
        <v>55684.728095834769</v>
      </c>
      <c r="S976" s="109">
        <f t="shared" si="91"/>
        <v>0</v>
      </c>
      <c r="T976" s="109">
        <f t="shared" si="92"/>
        <v>1</v>
      </c>
    </row>
    <row r="977" spans="2:20" ht="15" customHeight="1" x14ac:dyDescent="0.25">
      <c r="B977" s="94">
        <v>926</v>
      </c>
      <c r="C977" s="95">
        <v>858.91</v>
      </c>
      <c r="D977" s="94">
        <v>0.48382735007970767</v>
      </c>
      <c r="E977" s="95">
        <v>2077.3000000000002</v>
      </c>
      <c r="F977" s="94">
        <v>0.54627128763034838</v>
      </c>
      <c r="G977" s="95">
        <f t="shared" si="89"/>
        <v>1218.3900000000003</v>
      </c>
      <c r="H977" s="110">
        <f t="shared" si="90"/>
        <v>6.2443937550640705E-2</v>
      </c>
      <c r="P977" s="107">
        <f t="shared" si="87"/>
        <v>47523.825007970765</v>
      </c>
      <c r="Q977" s="108">
        <f t="shared" si="88"/>
        <v>52549.828763034835</v>
      </c>
      <c r="S977" s="109">
        <f t="shared" si="91"/>
        <v>0</v>
      </c>
      <c r="T977" s="109">
        <f t="shared" si="92"/>
        <v>1</v>
      </c>
    </row>
    <row r="978" spans="2:20" ht="15" customHeight="1" x14ac:dyDescent="0.25">
      <c r="B978" s="94">
        <v>927</v>
      </c>
      <c r="C978" s="95">
        <v>880.86</v>
      </c>
      <c r="D978" s="94">
        <v>0.47702839088759691</v>
      </c>
      <c r="E978" s="95">
        <v>2087.19</v>
      </c>
      <c r="F978" s="94">
        <v>0.55201255373327773</v>
      </c>
      <c r="G978" s="95">
        <f t="shared" si="89"/>
        <v>1206.33</v>
      </c>
      <c r="H978" s="110">
        <f t="shared" si="90"/>
        <v>7.4984162845680824E-2</v>
      </c>
      <c r="P978" s="107">
        <f t="shared" si="87"/>
        <v>46821.97908875969</v>
      </c>
      <c r="Q978" s="108">
        <f t="shared" si="88"/>
        <v>53114.065373327772</v>
      </c>
      <c r="S978" s="109">
        <f t="shared" si="91"/>
        <v>0</v>
      </c>
      <c r="T978" s="109">
        <f t="shared" si="92"/>
        <v>1</v>
      </c>
    </row>
    <row r="979" spans="2:20" ht="15" customHeight="1" x14ac:dyDescent="0.25">
      <c r="B979" s="94">
        <v>928</v>
      </c>
      <c r="C979" s="95">
        <v>884.39</v>
      </c>
      <c r="D979" s="94">
        <v>0.51667015980450171</v>
      </c>
      <c r="E979" s="95">
        <v>2112.8200000000002</v>
      </c>
      <c r="F979" s="94">
        <v>0.59741461327941336</v>
      </c>
      <c r="G979" s="95">
        <f t="shared" si="89"/>
        <v>1228.4300000000003</v>
      </c>
      <c r="H979" s="110">
        <f t="shared" si="90"/>
        <v>8.0744453474911659E-2</v>
      </c>
      <c r="P979" s="107">
        <f t="shared" si="87"/>
        <v>50782.625980450168</v>
      </c>
      <c r="Q979" s="108">
        <f t="shared" si="88"/>
        <v>57628.641327941339</v>
      </c>
      <c r="S979" s="109">
        <f t="shared" si="91"/>
        <v>0</v>
      </c>
      <c r="T979" s="109">
        <f t="shared" si="92"/>
        <v>1</v>
      </c>
    </row>
    <row r="980" spans="2:20" ht="15" customHeight="1" x14ac:dyDescent="0.25">
      <c r="B980" s="94">
        <v>929</v>
      </c>
      <c r="C980" s="95">
        <v>882.8</v>
      </c>
      <c r="D980" s="94">
        <v>0.50714751665583691</v>
      </c>
      <c r="E980" s="95">
        <v>2211.59</v>
      </c>
      <c r="F980" s="94">
        <v>0.59411755474617645</v>
      </c>
      <c r="G980" s="95">
        <f t="shared" si="89"/>
        <v>1328.7900000000002</v>
      </c>
      <c r="H980" s="110">
        <f t="shared" si="90"/>
        <v>8.6970038090339541E-2</v>
      </c>
      <c r="P980" s="107">
        <f t="shared" si="87"/>
        <v>49831.951665583685</v>
      </c>
      <c r="Q980" s="108">
        <f t="shared" si="88"/>
        <v>57200.16547461765</v>
      </c>
      <c r="S980" s="109">
        <f t="shared" si="91"/>
        <v>0</v>
      </c>
      <c r="T980" s="109">
        <f t="shared" si="92"/>
        <v>1</v>
      </c>
    </row>
    <row r="981" spans="2:20" ht="15" customHeight="1" x14ac:dyDescent="0.25">
      <c r="B981" s="94">
        <v>930</v>
      </c>
      <c r="C981" s="95">
        <v>891.27</v>
      </c>
      <c r="D981" s="94">
        <v>0.50356364558021183</v>
      </c>
      <c r="E981" s="95">
        <v>2182.31</v>
      </c>
      <c r="F981" s="94">
        <v>0.59694383021238573</v>
      </c>
      <c r="G981" s="95">
        <f t="shared" si="89"/>
        <v>1291.04</v>
      </c>
      <c r="H981" s="110">
        <f t="shared" si="90"/>
        <v>9.3380184632173902E-2</v>
      </c>
      <c r="P981" s="107">
        <f t="shared" si="87"/>
        <v>49465.094558021185</v>
      </c>
      <c r="Q981" s="108">
        <f t="shared" si="88"/>
        <v>57512.073021238575</v>
      </c>
      <c r="S981" s="109">
        <f t="shared" si="91"/>
        <v>0</v>
      </c>
      <c r="T981" s="109">
        <f t="shared" si="92"/>
        <v>1</v>
      </c>
    </row>
    <row r="982" spans="2:20" ht="15" customHeight="1" x14ac:dyDescent="0.25">
      <c r="B982" s="94">
        <v>931</v>
      </c>
      <c r="C982" s="95">
        <v>922.87</v>
      </c>
      <c r="D982" s="94">
        <v>0.44253999051776899</v>
      </c>
      <c r="E982" s="95">
        <v>2202.14</v>
      </c>
      <c r="F982" s="94">
        <v>0.50982137828889318</v>
      </c>
      <c r="G982" s="95">
        <f t="shared" si="89"/>
        <v>1279.27</v>
      </c>
      <c r="H982" s="110">
        <f t="shared" si="90"/>
        <v>6.728138777112419E-2</v>
      </c>
      <c r="P982" s="107">
        <f t="shared" si="87"/>
        <v>43331.129051776894</v>
      </c>
      <c r="Q982" s="108">
        <f t="shared" si="88"/>
        <v>48779.997828889318</v>
      </c>
      <c r="S982" s="109">
        <f t="shared" si="91"/>
        <v>0</v>
      </c>
      <c r="T982" s="109">
        <f t="shared" si="92"/>
        <v>1</v>
      </c>
    </row>
    <row r="983" spans="2:20" ht="15" customHeight="1" x14ac:dyDescent="0.25">
      <c r="B983" s="94">
        <v>932</v>
      </c>
      <c r="C983" s="95">
        <v>858.67</v>
      </c>
      <c r="D983" s="94">
        <v>0.51545951487245589</v>
      </c>
      <c r="E983" s="95">
        <v>2094.71</v>
      </c>
      <c r="F983" s="94">
        <v>0.58709593021259787</v>
      </c>
      <c r="G983" s="95">
        <f t="shared" si="89"/>
        <v>1236.04</v>
      </c>
      <c r="H983" s="110">
        <f t="shared" si="90"/>
        <v>7.1636415340141979E-2</v>
      </c>
      <c r="P983" s="107">
        <f t="shared" si="87"/>
        <v>50687.281487245593</v>
      </c>
      <c r="Q983" s="108">
        <f t="shared" si="88"/>
        <v>56614.88302125979</v>
      </c>
      <c r="S983" s="109">
        <f t="shared" si="91"/>
        <v>0</v>
      </c>
      <c r="T983" s="109">
        <f t="shared" si="92"/>
        <v>1</v>
      </c>
    </row>
    <row r="984" spans="2:20" ht="15" customHeight="1" x14ac:dyDescent="0.25">
      <c r="B984" s="94">
        <v>933</v>
      </c>
      <c r="C984" s="95">
        <v>811.53</v>
      </c>
      <c r="D984" s="94">
        <v>0.48724897131141015</v>
      </c>
      <c r="E984" s="95">
        <v>2062.42</v>
      </c>
      <c r="F984" s="94">
        <v>0.54590586195474577</v>
      </c>
      <c r="G984" s="95">
        <f t="shared" si="89"/>
        <v>1250.8900000000001</v>
      </c>
      <c r="H984" s="110">
        <f t="shared" si="90"/>
        <v>5.8656890643335624E-2</v>
      </c>
      <c r="P984" s="107">
        <f t="shared" si="87"/>
        <v>47913.367131141014</v>
      </c>
      <c r="Q984" s="108">
        <f t="shared" si="88"/>
        <v>52528.16619547458</v>
      </c>
      <c r="S984" s="109">
        <f t="shared" si="91"/>
        <v>0</v>
      </c>
      <c r="T984" s="109">
        <f t="shared" si="92"/>
        <v>1</v>
      </c>
    </row>
    <row r="985" spans="2:20" ht="15" customHeight="1" x14ac:dyDescent="0.25">
      <c r="B985" s="94">
        <v>934</v>
      </c>
      <c r="C985" s="95">
        <v>949.45</v>
      </c>
      <c r="D985" s="94">
        <v>0.49093648025440095</v>
      </c>
      <c r="E985" s="95">
        <v>2232.94</v>
      </c>
      <c r="F985" s="94">
        <v>0.58534748745676168</v>
      </c>
      <c r="G985" s="95">
        <f t="shared" si="89"/>
        <v>1283.49</v>
      </c>
      <c r="H985" s="110">
        <f t="shared" si="90"/>
        <v>9.4411007202360731E-2</v>
      </c>
      <c r="P985" s="107">
        <f t="shared" si="87"/>
        <v>48144.198025440099</v>
      </c>
      <c r="Q985" s="108">
        <f t="shared" si="88"/>
        <v>56301.808745676164</v>
      </c>
      <c r="S985" s="109">
        <f t="shared" si="91"/>
        <v>0</v>
      </c>
      <c r="T985" s="109">
        <f t="shared" si="92"/>
        <v>1</v>
      </c>
    </row>
    <row r="986" spans="2:20" ht="15" customHeight="1" x14ac:dyDescent="0.25">
      <c r="B986" s="94">
        <v>935</v>
      </c>
      <c r="C986" s="95">
        <v>839.46</v>
      </c>
      <c r="D986" s="94">
        <v>0.50004015109289757</v>
      </c>
      <c r="E986" s="95">
        <v>2156.9499999999998</v>
      </c>
      <c r="F986" s="94">
        <v>0.55745941662994836</v>
      </c>
      <c r="G986" s="95">
        <f t="shared" si="89"/>
        <v>1317.4899999999998</v>
      </c>
      <c r="H986" s="110">
        <f t="shared" si="90"/>
        <v>5.741926553705079E-2</v>
      </c>
      <c r="P986" s="107">
        <f t="shared" si="87"/>
        <v>49164.555109289759</v>
      </c>
      <c r="Q986" s="108">
        <f t="shared" si="88"/>
        <v>53588.991662994842</v>
      </c>
      <c r="S986" s="109">
        <f t="shared" si="91"/>
        <v>0</v>
      </c>
      <c r="T986" s="109">
        <f t="shared" si="92"/>
        <v>1</v>
      </c>
    </row>
    <row r="987" spans="2:20" ht="15" customHeight="1" x14ac:dyDescent="0.25">
      <c r="B987" s="94">
        <v>936</v>
      </c>
      <c r="C987" s="95">
        <v>872.88</v>
      </c>
      <c r="D987" s="94">
        <v>0.49533416076050313</v>
      </c>
      <c r="E987" s="95">
        <v>2168.4299999999998</v>
      </c>
      <c r="F987" s="94">
        <v>0.57571706170011661</v>
      </c>
      <c r="G987" s="95">
        <f t="shared" si="89"/>
        <v>1295.5499999999997</v>
      </c>
      <c r="H987" s="110">
        <f t="shared" si="90"/>
        <v>8.0382900939613477E-2</v>
      </c>
      <c r="P987" s="107">
        <f t="shared" si="87"/>
        <v>48660.536076050317</v>
      </c>
      <c r="Q987" s="108">
        <f t="shared" si="88"/>
        <v>55403.276170011661</v>
      </c>
      <c r="S987" s="109">
        <f t="shared" si="91"/>
        <v>0</v>
      </c>
      <c r="T987" s="109">
        <f t="shared" si="92"/>
        <v>1</v>
      </c>
    </row>
    <row r="988" spans="2:20" ht="15" customHeight="1" x14ac:dyDescent="0.25">
      <c r="B988" s="94">
        <v>937</v>
      </c>
      <c r="C988" s="95">
        <v>805.99</v>
      </c>
      <c r="D988" s="94">
        <v>0.52251270852689169</v>
      </c>
      <c r="E988" s="95">
        <v>2076.4299999999998</v>
      </c>
      <c r="F988" s="94">
        <v>0.58479472361820373</v>
      </c>
      <c r="G988" s="95">
        <f t="shared" si="89"/>
        <v>1270.4399999999998</v>
      </c>
      <c r="H988" s="110">
        <f t="shared" si="90"/>
        <v>6.2282015091312037E-2</v>
      </c>
      <c r="P988" s="107">
        <f t="shared" si="87"/>
        <v>51445.280852689168</v>
      </c>
      <c r="Q988" s="108">
        <f t="shared" si="88"/>
        <v>56403.042361820371</v>
      </c>
      <c r="S988" s="109">
        <f t="shared" si="91"/>
        <v>0</v>
      </c>
      <c r="T988" s="109">
        <f t="shared" si="92"/>
        <v>1</v>
      </c>
    </row>
    <row r="989" spans="2:20" ht="15" customHeight="1" x14ac:dyDescent="0.25">
      <c r="B989" s="94">
        <v>938</v>
      </c>
      <c r="C989" s="95">
        <v>941.1</v>
      </c>
      <c r="D989" s="94">
        <v>0.49845333057225738</v>
      </c>
      <c r="E989" s="95">
        <v>2165.9699999999998</v>
      </c>
      <c r="F989" s="94">
        <v>0.56754458955246045</v>
      </c>
      <c r="G989" s="95">
        <f t="shared" si="89"/>
        <v>1224.8699999999999</v>
      </c>
      <c r="H989" s="110">
        <f t="shared" si="90"/>
        <v>6.9091258980203074E-2</v>
      </c>
      <c r="P989" s="107">
        <f t="shared" si="87"/>
        <v>48904.233057225742</v>
      </c>
      <c r="Q989" s="108">
        <f t="shared" si="88"/>
        <v>54588.488955246044</v>
      </c>
      <c r="S989" s="109">
        <f t="shared" si="91"/>
        <v>0</v>
      </c>
      <c r="T989" s="109">
        <f t="shared" si="92"/>
        <v>1</v>
      </c>
    </row>
    <row r="990" spans="2:20" ht="15" customHeight="1" x14ac:dyDescent="0.25">
      <c r="B990" s="94">
        <v>939</v>
      </c>
      <c r="C990" s="95">
        <v>935.83</v>
      </c>
      <c r="D990" s="94">
        <v>0.51393314682907898</v>
      </c>
      <c r="E990" s="95">
        <v>2140.2199999999998</v>
      </c>
      <c r="F990" s="94">
        <v>0.58231555792986156</v>
      </c>
      <c r="G990" s="95">
        <f t="shared" si="89"/>
        <v>1204.3899999999999</v>
      </c>
      <c r="H990" s="110">
        <f t="shared" si="90"/>
        <v>6.8382411100782581E-2</v>
      </c>
      <c r="P990" s="107">
        <f t="shared" si="87"/>
        <v>50457.484682907896</v>
      </c>
      <c r="Q990" s="108">
        <f t="shared" si="88"/>
        <v>56091.335792986152</v>
      </c>
      <c r="S990" s="109">
        <f t="shared" si="91"/>
        <v>0</v>
      </c>
      <c r="T990" s="109">
        <f t="shared" si="92"/>
        <v>1</v>
      </c>
    </row>
    <row r="991" spans="2:20" ht="15" customHeight="1" x14ac:dyDescent="0.25">
      <c r="B991" s="94">
        <v>940</v>
      </c>
      <c r="C991" s="95">
        <v>893.58</v>
      </c>
      <c r="D991" s="94">
        <v>0.47744128234469763</v>
      </c>
      <c r="E991" s="95">
        <v>2159.2800000000002</v>
      </c>
      <c r="F991" s="94">
        <v>0.55001756151211145</v>
      </c>
      <c r="G991" s="95">
        <f t="shared" si="89"/>
        <v>1265.7000000000003</v>
      </c>
      <c r="H991" s="110">
        <f t="shared" si="90"/>
        <v>7.2576279167413826E-2</v>
      </c>
      <c r="P991" s="107">
        <f t="shared" si="87"/>
        <v>46850.548234469759</v>
      </c>
      <c r="Q991" s="108">
        <f t="shared" si="88"/>
        <v>52842.476151211144</v>
      </c>
      <c r="S991" s="109">
        <f t="shared" si="91"/>
        <v>0</v>
      </c>
      <c r="T991" s="109">
        <f t="shared" si="92"/>
        <v>1</v>
      </c>
    </row>
    <row r="992" spans="2:20" ht="15" customHeight="1" x14ac:dyDescent="0.25">
      <c r="B992" s="94">
        <v>941</v>
      </c>
      <c r="C992" s="95">
        <v>770.47</v>
      </c>
      <c r="D992" s="94">
        <v>0.5116146486663512</v>
      </c>
      <c r="E992" s="95">
        <v>2059.46</v>
      </c>
      <c r="F992" s="94">
        <v>0.57360142939027758</v>
      </c>
      <c r="G992" s="95">
        <f t="shared" si="89"/>
        <v>1288.99</v>
      </c>
      <c r="H992" s="110">
        <f t="shared" si="90"/>
        <v>6.1986780723926382E-2</v>
      </c>
      <c r="P992" s="107">
        <f t="shared" si="87"/>
        <v>50390.994866635119</v>
      </c>
      <c r="Q992" s="108">
        <f t="shared" si="88"/>
        <v>55300.682939027756</v>
      </c>
      <c r="S992" s="109">
        <f t="shared" si="91"/>
        <v>0</v>
      </c>
      <c r="T992" s="109">
        <f t="shared" si="92"/>
        <v>1</v>
      </c>
    </row>
    <row r="993" spans="2:20" ht="15" customHeight="1" x14ac:dyDescent="0.25">
      <c r="B993" s="94">
        <v>942</v>
      </c>
      <c r="C993" s="95">
        <v>807.5</v>
      </c>
      <c r="D993" s="94">
        <v>0.48240983240362423</v>
      </c>
      <c r="E993" s="95">
        <v>2049.56</v>
      </c>
      <c r="F993" s="94">
        <v>0.54232147041249368</v>
      </c>
      <c r="G993" s="95">
        <f t="shared" si="89"/>
        <v>1242.06</v>
      </c>
      <c r="H993" s="110">
        <f t="shared" si="90"/>
        <v>5.991163800886945E-2</v>
      </c>
      <c r="P993" s="107">
        <f t="shared" si="87"/>
        <v>47433.483240362424</v>
      </c>
      <c r="Q993" s="108">
        <f t="shared" si="88"/>
        <v>52182.587041249368</v>
      </c>
      <c r="S993" s="109">
        <f t="shared" si="91"/>
        <v>0</v>
      </c>
      <c r="T993" s="109">
        <f t="shared" si="92"/>
        <v>1</v>
      </c>
    </row>
    <row r="994" spans="2:20" ht="15" customHeight="1" x14ac:dyDescent="0.25">
      <c r="B994" s="94">
        <v>943</v>
      </c>
      <c r="C994" s="95">
        <v>831.2</v>
      </c>
      <c r="D994" s="94">
        <v>0.51681643240999464</v>
      </c>
      <c r="E994" s="95">
        <v>2058.37</v>
      </c>
      <c r="F994" s="94">
        <v>0.57203258718658001</v>
      </c>
      <c r="G994" s="95">
        <f t="shared" si="89"/>
        <v>1227.1699999999998</v>
      </c>
      <c r="H994" s="110">
        <f t="shared" si="90"/>
        <v>5.5216154776585369E-2</v>
      </c>
      <c r="P994" s="107">
        <f t="shared" si="87"/>
        <v>50850.44324099947</v>
      </c>
      <c r="Q994" s="108">
        <f t="shared" si="88"/>
        <v>55144.888718657996</v>
      </c>
      <c r="S994" s="109">
        <f t="shared" si="91"/>
        <v>0</v>
      </c>
      <c r="T994" s="109">
        <f t="shared" si="92"/>
        <v>1</v>
      </c>
    </row>
    <row r="995" spans="2:20" ht="15" customHeight="1" x14ac:dyDescent="0.25">
      <c r="B995" s="94">
        <v>944</v>
      </c>
      <c r="C995" s="95">
        <v>849.85</v>
      </c>
      <c r="D995" s="94">
        <v>0.48945374465628388</v>
      </c>
      <c r="E995" s="95">
        <v>2193.77</v>
      </c>
      <c r="F995" s="94">
        <v>0.5622405704273955</v>
      </c>
      <c r="G995" s="95">
        <f t="shared" si="89"/>
        <v>1343.92</v>
      </c>
      <c r="H995" s="110">
        <f t="shared" si="90"/>
        <v>7.2786825771111618E-2</v>
      </c>
      <c r="P995" s="107">
        <f t="shared" si="87"/>
        <v>48095.52446562839</v>
      </c>
      <c r="Q995" s="108">
        <f t="shared" si="88"/>
        <v>54030.287042739554</v>
      </c>
      <c r="S995" s="109">
        <f t="shared" si="91"/>
        <v>0</v>
      </c>
      <c r="T995" s="109">
        <f t="shared" si="92"/>
        <v>1</v>
      </c>
    </row>
    <row r="996" spans="2:20" ht="15" customHeight="1" x14ac:dyDescent="0.25">
      <c r="B996" s="94">
        <v>945</v>
      </c>
      <c r="C996" s="95">
        <v>835.77</v>
      </c>
      <c r="D996" s="94">
        <v>0.48745181255040959</v>
      </c>
      <c r="E996" s="95">
        <v>2037.44</v>
      </c>
      <c r="F996" s="94">
        <v>0.55164686571353727</v>
      </c>
      <c r="G996" s="95">
        <f t="shared" si="89"/>
        <v>1201.67</v>
      </c>
      <c r="H996" s="110">
        <f t="shared" si="90"/>
        <v>6.419505316312768E-2</v>
      </c>
      <c r="P996" s="107">
        <f t="shared" si="87"/>
        <v>47909.411255040963</v>
      </c>
      <c r="Q996" s="108">
        <f t="shared" si="88"/>
        <v>53127.246571353724</v>
      </c>
      <c r="S996" s="109">
        <f t="shared" si="91"/>
        <v>0</v>
      </c>
      <c r="T996" s="109">
        <f t="shared" si="92"/>
        <v>1</v>
      </c>
    </row>
    <row r="997" spans="2:20" ht="15" customHeight="1" x14ac:dyDescent="0.25">
      <c r="B997" s="94">
        <v>946</v>
      </c>
      <c r="C997" s="95">
        <v>841.47</v>
      </c>
      <c r="D997" s="94">
        <v>0.55403925976157964</v>
      </c>
      <c r="E997" s="95">
        <v>2131.06</v>
      </c>
      <c r="F997" s="94">
        <v>0.6406761034499997</v>
      </c>
      <c r="G997" s="95">
        <f t="shared" si="89"/>
        <v>1289.5899999999999</v>
      </c>
      <c r="H997" s="110">
        <f t="shared" si="90"/>
        <v>8.6636843688420062E-2</v>
      </c>
      <c r="P997" s="107">
        <f t="shared" si="87"/>
        <v>54562.455976157966</v>
      </c>
      <c r="Q997" s="108">
        <f t="shared" si="88"/>
        <v>61936.550344999974</v>
      </c>
      <c r="S997" s="109">
        <f t="shared" si="91"/>
        <v>0</v>
      </c>
      <c r="T997" s="109">
        <f t="shared" si="92"/>
        <v>1</v>
      </c>
    </row>
    <row r="998" spans="2:20" ht="15" customHeight="1" x14ac:dyDescent="0.25">
      <c r="B998" s="94">
        <v>947</v>
      </c>
      <c r="C998" s="95">
        <v>801.81</v>
      </c>
      <c r="D998" s="94">
        <v>0.50650607158942851</v>
      </c>
      <c r="E998" s="95">
        <v>2193.75</v>
      </c>
      <c r="F998" s="94">
        <v>0.58651208339131056</v>
      </c>
      <c r="G998" s="95">
        <f t="shared" si="89"/>
        <v>1391.94</v>
      </c>
      <c r="H998" s="110">
        <f t="shared" si="90"/>
        <v>8.0006011801882049E-2</v>
      </c>
      <c r="P998" s="107">
        <f t="shared" si="87"/>
        <v>49848.797158942856</v>
      </c>
      <c r="Q998" s="108">
        <f t="shared" si="88"/>
        <v>56457.458339131059</v>
      </c>
      <c r="S998" s="109">
        <f t="shared" si="91"/>
        <v>0</v>
      </c>
      <c r="T998" s="109">
        <f t="shared" si="92"/>
        <v>1</v>
      </c>
    </row>
    <row r="999" spans="2:20" ht="15" customHeight="1" x14ac:dyDescent="0.25">
      <c r="B999" s="94">
        <v>948</v>
      </c>
      <c r="C999" s="95">
        <v>873.09</v>
      </c>
      <c r="D999" s="94">
        <v>0.48355697366896616</v>
      </c>
      <c r="E999" s="95">
        <v>2206.2600000000002</v>
      </c>
      <c r="F999" s="94">
        <v>0.59300802791667462</v>
      </c>
      <c r="G999" s="95">
        <f t="shared" si="89"/>
        <v>1333.17</v>
      </c>
      <c r="H999" s="110">
        <f t="shared" si="90"/>
        <v>0.10945105424770846</v>
      </c>
      <c r="P999" s="107">
        <f t="shared" si="87"/>
        <v>47482.60736689662</v>
      </c>
      <c r="Q999" s="108">
        <f t="shared" si="88"/>
        <v>57094.54279166746</v>
      </c>
      <c r="S999" s="109">
        <f t="shared" si="91"/>
        <v>0</v>
      </c>
      <c r="T999" s="109">
        <f t="shared" si="92"/>
        <v>1</v>
      </c>
    </row>
    <row r="1000" spans="2:20" ht="15" customHeight="1" x14ac:dyDescent="0.25">
      <c r="B1000" s="94">
        <v>949</v>
      </c>
      <c r="C1000" s="95">
        <v>834.09</v>
      </c>
      <c r="D1000" s="94">
        <v>0.51053585998395745</v>
      </c>
      <c r="E1000" s="95">
        <v>2174.5100000000002</v>
      </c>
      <c r="F1000" s="94">
        <v>0.58368945304408337</v>
      </c>
      <c r="G1000" s="95">
        <f t="shared" si="89"/>
        <v>1340.42</v>
      </c>
      <c r="H1000" s="110">
        <f t="shared" si="90"/>
        <v>7.3153593060125921E-2</v>
      </c>
      <c r="P1000" s="107">
        <f t="shared" si="87"/>
        <v>50219.495998395745</v>
      </c>
      <c r="Q1000" s="108">
        <f t="shared" si="88"/>
        <v>56194.435304408333</v>
      </c>
      <c r="S1000" s="109">
        <f t="shared" si="91"/>
        <v>0</v>
      </c>
      <c r="T1000" s="109">
        <f t="shared" si="92"/>
        <v>1</v>
      </c>
    </row>
    <row r="1001" spans="2:20" ht="15" customHeight="1" x14ac:dyDescent="0.25">
      <c r="B1001" s="94">
        <v>950</v>
      </c>
      <c r="C1001" s="95">
        <v>855.44</v>
      </c>
      <c r="D1001" s="94">
        <v>0.50131727055954356</v>
      </c>
      <c r="E1001" s="95">
        <v>2121.89</v>
      </c>
      <c r="F1001" s="94">
        <v>0.55402297214621177</v>
      </c>
      <c r="G1001" s="95">
        <f t="shared" si="89"/>
        <v>1266.4499999999998</v>
      </c>
      <c r="H1001" s="110">
        <f t="shared" si="90"/>
        <v>5.2705701586668208E-2</v>
      </c>
      <c r="P1001" s="107">
        <f t="shared" si="87"/>
        <v>49276.287055954352</v>
      </c>
      <c r="Q1001" s="108">
        <f t="shared" si="88"/>
        <v>53280.407214621177</v>
      </c>
      <c r="S1001" s="109">
        <f t="shared" si="91"/>
        <v>0</v>
      </c>
      <c r="T1001" s="109">
        <f t="shared" si="92"/>
        <v>1</v>
      </c>
    </row>
    <row r="1002" spans="2:20" ht="15" customHeight="1" x14ac:dyDescent="0.25">
      <c r="B1002" s="94">
        <v>951</v>
      </c>
      <c r="C1002" s="95">
        <v>852.37</v>
      </c>
      <c r="D1002" s="94">
        <v>0.50707193421596408</v>
      </c>
      <c r="E1002" s="95">
        <v>2138.58</v>
      </c>
      <c r="F1002" s="94">
        <v>0.58108726965456081</v>
      </c>
      <c r="G1002" s="95">
        <f t="shared" si="89"/>
        <v>1286.21</v>
      </c>
      <c r="H1002" s="110">
        <f t="shared" si="90"/>
        <v>7.401533543859673E-2</v>
      </c>
      <c r="P1002" s="107">
        <f t="shared" si="87"/>
        <v>49854.823421596404</v>
      </c>
      <c r="Q1002" s="108">
        <f t="shared" si="88"/>
        <v>55970.146965456079</v>
      </c>
      <c r="S1002" s="109">
        <f t="shared" si="91"/>
        <v>0</v>
      </c>
      <c r="T1002" s="109">
        <f t="shared" si="92"/>
        <v>1</v>
      </c>
    </row>
    <row r="1003" spans="2:20" ht="15" customHeight="1" x14ac:dyDescent="0.25">
      <c r="B1003" s="94">
        <v>952</v>
      </c>
      <c r="C1003" s="95">
        <v>871.43</v>
      </c>
      <c r="D1003" s="94">
        <v>0.53173041559674816</v>
      </c>
      <c r="E1003" s="95">
        <v>2198.3000000000002</v>
      </c>
      <c r="F1003" s="94">
        <v>0.58710559122163408</v>
      </c>
      <c r="G1003" s="95">
        <f t="shared" si="89"/>
        <v>1326.8700000000003</v>
      </c>
      <c r="H1003" s="110">
        <f t="shared" si="90"/>
        <v>5.5375175624885919E-2</v>
      </c>
      <c r="P1003" s="107">
        <f t="shared" si="87"/>
        <v>52301.611559674813</v>
      </c>
      <c r="Q1003" s="108">
        <f t="shared" si="88"/>
        <v>56512.259122163407</v>
      </c>
      <c r="S1003" s="109">
        <f t="shared" si="91"/>
        <v>0</v>
      </c>
      <c r="T1003" s="109">
        <f t="shared" si="92"/>
        <v>1</v>
      </c>
    </row>
    <row r="1004" spans="2:20" ht="15" customHeight="1" x14ac:dyDescent="0.25">
      <c r="B1004" s="94">
        <v>953</v>
      </c>
      <c r="C1004" s="95">
        <v>812.6</v>
      </c>
      <c r="D1004" s="94">
        <v>0.48123896366547336</v>
      </c>
      <c r="E1004" s="95">
        <v>2005.84</v>
      </c>
      <c r="F1004" s="94">
        <v>0.55353120063949524</v>
      </c>
      <c r="G1004" s="95">
        <f t="shared" si="89"/>
        <v>1193.2399999999998</v>
      </c>
      <c r="H1004" s="110">
        <f t="shared" si="90"/>
        <v>7.2292236974021873E-2</v>
      </c>
      <c r="P1004" s="107">
        <f t="shared" si="87"/>
        <v>47311.296366547336</v>
      </c>
      <c r="Q1004" s="108">
        <f t="shared" si="88"/>
        <v>53347.280063949525</v>
      </c>
      <c r="S1004" s="109">
        <f t="shared" si="91"/>
        <v>0</v>
      </c>
      <c r="T1004" s="109">
        <f t="shared" si="92"/>
        <v>1</v>
      </c>
    </row>
    <row r="1005" spans="2:20" ht="15" customHeight="1" x14ac:dyDescent="0.25">
      <c r="B1005" s="94">
        <v>954</v>
      </c>
      <c r="C1005" s="95">
        <v>867.97</v>
      </c>
      <c r="D1005" s="94">
        <v>0.53899395508230874</v>
      </c>
      <c r="E1005" s="95">
        <v>2123.85</v>
      </c>
      <c r="F1005" s="94">
        <v>0.61405133805823076</v>
      </c>
      <c r="G1005" s="95">
        <f t="shared" si="89"/>
        <v>1255.8799999999999</v>
      </c>
      <c r="H1005" s="110">
        <f t="shared" si="90"/>
        <v>7.5057382975922016E-2</v>
      </c>
      <c r="P1005" s="107">
        <f t="shared" si="87"/>
        <v>53031.425508230874</v>
      </c>
      <c r="Q1005" s="108">
        <f t="shared" si="88"/>
        <v>59281.283805823077</v>
      </c>
      <c r="S1005" s="109">
        <f t="shared" si="91"/>
        <v>0</v>
      </c>
      <c r="T1005" s="109">
        <f t="shared" si="92"/>
        <v>1</v>
      </c>
    </row>
    <row r="1006" spans="2:20" ht="15" customHeight="1" x14ac:dyDescent="0.25">
      <c r="B1006" s="94">
        <v>955</v>
      </c>
      <c r="C1006" s="95">
        <v>866.88</v>
      </c>
      <c r="D1006" s="94">
        <v>0.46645174606869666</v>
      </c>
      <c r="E1006" s="95">
        <v>2210.3200000000002</v>
      </c>
      <c r="F1006" s="94">
        <v>0.53032597783513258</v>
      </c>
      <c r="G1006" s="95">
        <f t="shared" si="89"/>
        <v>1343.44</v>
      </c>
      <c r="H1006" s="110">
        <f t="shared" si="90"/>
        <v>6.3874231766435918E-2</v>
      </c>
      <c r="P1006" s="107">
        <f t="shared" si="87"/>
        <v>45778.294606869669</v>
      </c>
      <c r="Q1006" s="108">
        <f t="shared" si="88"/>
        <v>50822.277783513258</v>
      </c>
      <c r="S1006" s="109">
        <f t="shared" si="91"/>
        <v>0</v>
      </c>
      <c r="T1006" s="109">
        <f t="shared" si="92"/>
        <v>1</v>
      </c>
    </row>
    <row r="1007" spans="2:20" ht="15" customHeight="1" x14ac:dyDescent="0.25">
      <c r="B1007" s="94">
        <v>956</v>
      </c>
      <c r="C1007" s="95">
        <v>843.35</v>
      </c>
      <c r="D1007" s="94">
        <v>0.53952113743898789</v>
      </c>
      <c r="E1007" s="95">
        <v>2170.4499999999998</v>
      </c>
      <c r="F1007" s="94">
        <v>0.60317152156108544</v>
      </c>
      <c r="G1007" s="95">
        <f t="shared" si="89"/>
        <v>1327.1</v>
      </c>
      <c r="H1007" s="110">
        <f t="shared" si="90"/>
        <v>6.3650384122097559E-2</v>
      </c>
      <c r="P1007" s="107">
        <f t="shared" si="87"/>
        <v>53108.763743898788</v>
      </c>
      <c r="Q1007" s="108">
        <f t="shared" si="88"/>
        <v>58146.702156108549</v>
      </c>
      <c r="S1007" s="109">
        <f t="shared" si="91"/>
        <v>0</v>
      </c>
      <c r="T1007" s="109">
        <f t="shared" si="92"/>
        <v>1</v>
      </c>
    </row>
    <row r="1008" spans="2:20" ht="15" customHeight="1" x14ac:dyDescent="0.25">
      <c r="B1008" s="94">
        <v>957</v>
      </c>
      <c r="C1008" s="95">
        <v>766.24</v>
      </c>
      <c r="D1008" s="94">
        <v>0.51672008489080712</v>
      </c>
      <c r="E1008" s="95">
        <v>2127.4499999999998</v>
      </c>
      <c r="F1008" s="94">
        <v>0.58488723904429374</v>
      </c>
      <c r="G1008" s="95">
        <f t="shared" si="89"/>
        <v>1361.2099999999998</v>
      </c>
      <c r="H1008" s="110">
        <f t="shared" si="90"/>
        <v>6.816715415348662E-2</v>
      </c>
      <c r="P1008" s="107">
        <f t="shared" si="87"/>
        <v>50905.768489080714</v>
      </c>
      <c r="Q1008" s="108">
        <f t="shared" si="88"/>
        <v>56361.273904429378</v>
      </c>
      <c r="S1008" s="109">
        <f t="shared" si="91"/>
        <v>0</v>
      </c>
      <c r="T1008" s="109">
        <f t="shared" si="92"/>
        <v>1</v>
      </c>
    </row>
    <row r="1009" spans="2:20" ht="15" customHeight="1" x14ac:dyDescent="0.25">
      <c r="B1009" s="94">
        <v>958</v>
      </c>
      <c r="C1009" s="95">
        <v>869.05</v>
      </c>
      <c r="D1009" s="94">
        <v>0.52691264711865082</v>
      </c>
      <c r="E1009" s="95">
        <v>2166.89</v>
      </c>
      <c r="F1009" s="94">
        <v>0.61530246922428711</v>
      </c>
      <c r="G1009" s="95">
        <f t="shared" si="89"/>
        <v>1297.8399999999999</v>
      </c>
      <c r="H1009" s="110">
        <f t="shared" si="90"/>
        <v>8.8389822105636284E-2</v>
      </c>
      <c r="P1009" s="107">
        <f t="shared" si="87"/>
        <v>51822.214711865083</v>
      </c>
      <c r="Q1009" s="108">
        <f t="shared" si="88"/>
        <v>59363.356922428713</v>
      </c>
      <c r="S1009" s="109">
        <f t="shared" si="91"/>
        <v>0</v>
      </c>
      <c r="T1009" s="109">
        <f t="shared" si="92"/>
        <v>1</v>
      </c>
    </row>
    <row r="1010" spans="2:20" ht="15" customHeight="1" x14ac:dyDescent="0.25">
      <c r="B1010" s="94">
        <v>959</v>
      </c>
      <c r="C1010" s="95">
        <v>843.44</v>
      </c>
      <c r="D1010" s="94">
        <v>0.52829936054370519</v>
      </c>
      <c r="E1010" s="95">
        <v>2128.8200000000002</v>
      </c>
      <c r="F1010" s="94">
        <v>0.57378813777418491</v>
      </c>
      <c r="G1010" s="95">
        <f t="shared" si="89"/>
        <v>1285.3800000000001</v>
      </c>
      <c r="H1010" s="110">
        <f t="shared" si="90"/>
        <v>4.5488777230479727E-2</v>
      </c>
      <c r="P1010" s="107">
        <f t="shared" si="87"/>
        <v>51986.496054370517</v>
      </c>
      <c r="Q1010" s="108">
        <f t="shared" si="88"/>
        <v>55249.993777418495</v>
      </c>
      <c r="S1010" s="109">
        <f t="shared" si="91"/>
        <v>0</v>
      </c>
      <c r="T1010" s="109">
        <f t="shared" si="92"/>
        <v>1</v>
      </c>
    </row>
    <row r="1011" spans="2:20" ht="15" customHeight="1" x14ac:dyDescent="0.25">
      <c r="B1011" s="94">
        <v>960</v>
      </c>
      <c r="C1011" s="95">
        <v>846.1</v>
      </c>
      <c r="D1011" s="94">
        <v>0.50005267732540704</v>
      </c>
      <c r="E1011" s="95">
        <v>2124.1</v>
      </c>
      <c r="F1011" s="94">
        <v>0.58219955518173272</v>
      </c>
      <c r="G1011" s="95">
        <f t="shared" si="89"/>
        <v>1278</v>
      </c>
      <c r="H1011" s="110">
        <f t="shared" si="90"/>
        <v>8.2146877856325684E-2</v>
      </c>
      <c r="P1011" s="107">
        <f t="shared" si="87"/>
        <v>49159.167732540707</v>
      </c>
      <c r="Q1011" s="108">
        <f t="shared" si="88"/>
        <v>56095.855518173274</v>
      </c>
      <c r="S1011" s="109">
        <f t="shared" si="91"/>
        <v>0</v>
      </c>
      <c r="T1011" s="109">
        <f t="shared" si="92"/>
        <v>1</v>
      </c>
    </row>
    <row r="1012" spans="2:20" ht="15" customHeight="1" x14ac:dyDescent="0.25">
      <c r="B1012" s="94">
        <v>961</v>
      </c>
      <c r="C1012" s="95">
        <v>878.55</v>
      </c>
      <c r="D1012" s="94">
        <v>0.49594992199479704</v>
      </c>
      <c r="E1012" s="95">
        <v>2042.65</v>
      </c>
      <c r="F1012" s="94">
        <v>0.56208920484576319</v>
      </c>
      <c r="G1012" s="95">
        <f t="shared" si="89"/>
        <v>1164.1000000000001</v>
      </c>
      <c r="H1012" s="110">
        <f t="shared" si="90"/>
        <v>6.6139282850966152E-2</v>
      </c>
      <c r="P1012" s="107">
        <f t="shared" ref="P1012:P1051" si="93">IF(C1012="","",D1012*PSA_WTP-C1012)</f>
        <v>48716.442199479701</v>
      </c>
      <c r="Q1012" s="108">
        <f t="shared" ref="Q1012:Q1051" si="94">IF(C1012="","",F1012*PSA_WTP-E1012)</f>
        <v>54166.270484576315</v>
      </c>
      <c r="S1012" s="109">
        <f t="shared" si="91"/>
        <v>0</v>
      </c>
      <c r="T1012" s="109">
        <f t="shared" si="92"/>
        <v>1</v>
      </c>
    </row>
    <row r="1013" spans="2:20" ht="15" customHeight="1" x14ac:dyDescent="0.25">
      <c r="B1013" s="94">
        <v>962</v>
      </c>
      <c r="C1013" s="95">
        <v>883.13</v>
      </c>
      <c r="D1013" s="94">
        <v>0.52739455509868471</v>
      </c>
      <c r="E1013" s="95">
        <v>2238.5100000000002</v>
      </c>
      <c r="F1013" s="94">
        <v>0.60888824793539609</v>
      </c>
      <c r="G1013" s="95">
        <f t="shared" ref="G1013:G1051" si="95">E1013-C1013</f>
        <v>1355.38</v>
      </c>
      <c r="H1013" s="110">
        <f t="shared" ref="H1013:H1051" si="96">F1013-D1013</f>
        <v>8.1493692836711373E-2</v>
      </c>
      <c r="P1013" s="107">
        <f t="shared" si="93"/>
        <v>51856.325509868475</v>
      </c>
      <c r="Q1013" s="108">
        <f t="shared" si="94"/>
        <v>58650.314793539605</v>
      </c>
      <c r="S1013" s="109">
        <f t="shared" ref="S1013:S1051" si="97">IF(Q1013="","",IF(Q1013=MAX(P1013,Q1013),0,1))</f>
        <v>0</v>
      </c>
      <c r="T1013" s="109">
        <f t="shared" ref="T1013:T1051" si="98">IF(Q1013="","",IF(Q1013=MAX(P1013,Q1013),1,0))</f>
        <v>1</v>
      </c>
    </row>
    <row r="1014" spans="2:20" ht="15" customHeight="1" x14ac:dyDescent="0.25">
      <c r="B1014" s="94">
        <v>963</v>
      </c>
      <c r="C1014" s="95">
        <v>789.27</v>
      </c>
      <c r="D1014" s="94">
        <v>0.53755780069462533</v>
      </c>
      <c r="E1014" s="95">
        <v>2110.9499999999998</v>
      </c>
      <c r="F1014" s="94">
        <v>0.60644415816388075</v>
      </c>
      <c r="G1014" s="95">
        <f t="shared" si="95"/>
        <v>1321.6799999999998</v>
      </c>
      <c r="H1014" s="110">
        <f t="shared" si="96"/>
        <v>6.8886357469255421E-2</v>
      </c>
      <c r="P1014" s="107">
        <f t="shared" si="93"/>
        <v>52966.510069462536</v>
      </c>
      <c r="Q1014" s="108">
        <f t="shared" si="94"/>
        <v>58533.465816388081</v>
      </c>
      <c r="S1014" s="109">
        <f t="shared" si="97"/>
        <v>0</v>
      </c>
      <c r="T1014" s="109">
        <f t="shared" si="98"/>
        <v>1</v>
      </c>
    </row>
    <row r="1015" spans="2:20" ht="15" customHeight="1" x14ac:dyDescent="0.25">
      <c r="B1015" s="94">
        <v>964</v>
      </c>
      <c r="C1015" s="95">
        <v>819.11</v>
      </c>
      <c r="D1015" s="94">
        <v>0.49981058146262469</v>
      </c>
      <c r="E1015" s="95">
        <v>2072.4499999999998</v>
      </c>
      <c r="F1015" s="94">
        <v>0.57876336135129902</v>
      </c>
      <c r="G1015" s="95">
        <f t="shared" si="95"/>
        <v>1253.3399999999997</v>
      </c>
      <c r="H1015" s="110">
        <f t="shared" si="96"/>
        <v>7.8952779888674329E-2</v>
      </c>
      <c r="P1015" s="107">
        <f t="shared" si="93"/>
        <v>49161.948146262468</v>
      </c>
      <c r="Q1015" s="108">
        <f t="shared" si="94"/>
        <v>55803.886135129906</v>
      </c>
      <c r="S1015" s="109">
        <f t="shared" si="97"/>
        <v>0</v>
      </c>
      <c r="T1015" s="109">
        <f t="shared" si="98"/>
        <v>1</v>
      </c>
    </row>
    <row r="1016" spans="2:20" ht="15" customHeight="1" x14ac:dyDescent="0.25">
      <c r="B1016" s="94">
        <v>965</v>
      </c>
      <c r="C1016" s="95">
        <v>824.95</v>
      </c>
      <c r="D1016" s="94">
        <v>0.52162435271699015</v>
      </c>
      <c r="E1016" s="95">
        <v>2186.21</v>
      </c>
      <c r="F1016" s="94">
        <v>0.58179706625878902</v>
      </c>
      <c r="G1016" s="95">
        <f t="shared" si="95"/>
        <v>1361.26</v>
      </c>
      <c r="H1016" s="110">
        <f t="shared" si="96"/>
        <v>6.0172713541798872E-2</v>
      </c>
      <c r="P1016" s="107">
        <f t="shared" si="93"/>
        <v>51337.485271699021</v>
      </c>
      <c r="Q1016" s="108">
        <f t="shared" si="94"/>
        <v>55993.496625878906</v>
      </c>
      <c r="S1016" s="109">
        <f t="shared" si="97"/>
        <v>0</v>
      </c>
      <c r="T1016" s="109">
        <f t="shared" si="98"/>
        <v>1</v>
      </c>
    </row>
    <row r="1017" spans="2:20" ht="15" customHeight="1" x14ac:dyDescent="0.25">
      <c r="B1017" s="94">
        <v>966</v>
      </c>
      <c r="C1017" s="95">
        <v>779.71</v>
      </c>
      <c r="D1017" s="94">
        <v>0.51688083756409642</v>
      </c>
      <c r="E1017" s="95">
        <v>2034.57</v>
      </c>
      <c r="F1017" s="94">
        <v>0.58462574743497264</v>
      </c>
      <c r="G1017" s="95">
        <f t="shared" si="95"/>
        <v>1254.8599999999999</v>
      </c>
      <c r="H1017" s="110">
        <f t="shared" si="96"/>
        <v>6.7744909870876224E-2</v>
      </c>
      <c r="P1017" s="107">
        <f t="shared" si="93"/>
        <v>50908.373756409645</v>
      </c>
      <c r="Q1017" s="108">
        <f t="shared" si="94"/>
        <v>56428.004743497266</v>
      </c>
      <c r="S1017" s="109">
        <f t="shared" si="97"/>
        <v>0</v>
      </c>
      <c r="T1017" s="109">
        <f t="shared" si="98"/>
        <v>1</v>
      </c>
    </row>
    <row r="1018" spans="2:20" ht="15" customHeight="1" x14ac:dyDescent="0.25">
      <c r="B1018" s="94">
        <v>967</v>
      </c>
      <c r="C1018" s="95">
        <v>906.17</v>
      </c>
      <c r="D1018" s="94">
        <v>0.49764269164619501</v>
      </c>
      <c r="E1018" s="95">
        <v>2158.11</v>
      </c>
      <c r="F1018" s="94">
        <v>0.57434138071293894</v>
      </c>
      <c r="G1018" s="95">
        <f t="shared" si="95"/>
        <v>1251.94</v>
      </c>
      <c r="H1018" s="110">
        <f t="shared" si="96"/>
        <v>7.669868906674393E-2</v>
      </c>
      <c r="P1018" s="107">
        <f t="shared" si="93"/>
        <v>48858.099164619503</v>
      </c>
      <c r="Q1018" s="108">
        <f t="shared" si="94"/>
        <v>55276.028071293891</v>
      </c>
      <c r="S1018" s="109">
        <f t="shared" si="97"/>
        <v>0</v>
      </c>
      <c r="T1018" s="109">
        <f t="shared" si="98"/>
        <v>1</v>
      </c>
    </row>
    <row r="1019" spans="2:20" ht="15" customHeight="1" x14ac:dyDescent="0.25">
      <c r="B1019" s="94">
        <v>968</v>
      </c>
      <c r="C1019" s="95">
        <v>846.08</v>
      </c>
      <c r="D1019" s="94">
        <v>0.49756187720775424</v>
      </c>
      <c r="E1019" s="95">
        <v>2145.66</v>
      </c>
      <c r="F1019" s="94">
        <v>0.57602775240385162</v>
      </c>
      <c r="G1019" s="95">
        <f t="shared" si="95"/>
        <v>1299.58</v>
      </c>
      <c r="H1019" s="110">
        <f t="shared" si="96"/>
        <v>7.8465875196097379E-2</v>
      </c>
      <c r="P1019" s="107">
        <f t="shared" si="93"/>
        <v>48910.107720775421</v>
      </c>
      <c r="Q1019" s="108">
        <f t="shared" si="94"/>
        <v>55457.115240385159</v>
      </c>
      <c r="S1019" s="109">
        <f t="shared" si="97"/>
        <v>0</v>
      </c>
      <c r="T1019" s="109">
        <f t="shared" si="98"/>
        <v>1</v>
      </c>
    </row>
    <row r="1020" spans="2:20" ht="15" customHeight="1" x14ac:dyDescent="0.25">
      <c r="B1020" s="94">
        <v>969</v>
      </c>
      <c r="C1020" s="95">
        <v>875.76</v>
      </c>
      <c r="D1020" s="94">
        <v>0.52037492482056302</v>
      </c>
      <c r="E1020" s="95">
        <v>2188.69</v>
      </c>
      <c r="F1020" s="94">
        <v>0.58748891157379968</v>
      </c>
      <c r="G1020" s="95">
        <f t="shared" si="95"/>
        <v>1312.93</v>
      </c>
      <c r="H1020" s="110">
        <f t="shared" si="96"/>
        <v>6.7113986753236654E-2</v>
      </c>
      <c r="P1020" s="107">
        <f t="shared" si="93"/>
        <v>51161.732482056301</v>
      </c>
      <c r="Q1020" s="108">
        <f t="shared" si="94"/>
        <v>56560.201157379968</v>
      </c>
      <c r="S1020" s="109">
        <f t="shared" si="97"/>
        <v>0</v>
      </c>
      <c r="T1020" s="109">
        <f t="shared" si="98"/>
        <v>1</v>
      </c>
    </row>
    <row r="1021" spans="2:20" ht="15" customHeight="1" x14ac:dyDescent="0.25">
      <c r="B1021" s="94">
        <v>970</v>
      </c>
      <c r="C1021" s="95">
        <v>831.18</v>
      </c>
      <c r="D1021" s="94">
        <v>0.51006656984108978</v>
      </c>
      <c r="E1021" s="95">
        <v>2179.2199999999998</v>
      </c>
      <c r="F1021" s="94">
        <v>0.55513157676495406</v>
      </c>
      <c r="G1021" s="95">
        <f t="shared" si="95"/>
        <v>1348.04</v>
      </c>
      <c r="H1021" s="110">
        <f t="shared" si="96"/>
        <v>4.5065006923864281E-2</v>
      </c>
      <c r="P1021" s="107">
        <f t="shared" si="93"/>
        <v>50175.47698410898</v>
      </c>
      <c r="Q1021" s="108">
        <f t="shared" si="94"/>
        <v>53333.937676495407</v>
      </c>
      <c r="S1021" s="109">
        <f t="shared" si="97"/>
        <v>0</v>
      </c>
      <c r="T1021" s="109">
        <f t="shared" si="98"/>
        <v>1</v>
      </c>
    </row>
    <row r="1022" spans="2:20" ht="15" customHeight="1" x14ac:dyDescent="0.25">
      <c r="B1022" s="94">
        <v>971</v>
      </c>
      <c r="C1022" s="95">
        <v>859.27</v>
      </c>
      <c r="D1022" s="94">
        <v>0.51262222913327937</v>
      </c>
      <c r="E1022" s="95">
        <v>1992.08</v>
      </c>
      <c r="F1022" s="94">
        <v>0.58166769103816007</v>
      </c>
      <c r="G1022" s="95">
        <f t="shared" si="95"/>
        <v>1132.81</v>
      </c>
      <c r="H1022" s="110">
        <f t="shared" si="96"/>
        <v>6.9045461904880701E-2</v>
      </c>
      <c r="P1022" s="107">
        <f t="shared" si="93"/>
        <v>50402.952913327943</v>
      </c>
      <c r="Q1022" s="108">
        <f t="shared" si="94"/>
        <v>56174.689103816003</v>
      </c>
      <c r="S1022" s="109">
        <f t="shared" si="97"/>
        <v>0</v>
      </c>
      <c r="T1022" s="109">
        <f t="shared" si="98"/>
        <v>1</v>
      </c>
    </row>
    <row r="1023" spans="2:20" ht="15" customHeight="1" x14ac:dyDescent="0.25">
      <c r="B1023" s="94">
        <v>972</v>
      </c>
      <c r="C1023" s="95">
        <v>887.35</v>
      </c>
      <c r="D1023" s="94">
        <v>0.51369502911426235</v>
      </c>
      <c r="E1023" s="95">
        <v>2261.91</v>
      </c>
      <c r="F1023" s="94">
        <v>0.59239452066772935</v>
      </c>
      <c r="G1023" s="95">
        <f t="shared" si="95"/>
        <v>1374.56</v>
      </c>
      <c r="H1023" s="110">
        <f t="shared" si="96"/>
        <v>7.8699491553467005E-2</v>
      </c>
      <c r="P1023" s="107">
        <f t="shared" si="93"/>
        <v>50482.152911426238</v>
      </c>
      <c r="Q1023" s="108">
        <f t="shared" si="94"/>
        <v>56977.542066772934</v>
      </c>
      <c r="S1023" s="109">
        <f t="shared" si="97"/>
        <v>0</v>
      </c>
      <c r="T1023" s="109">
        <f t="shared" si="98"/>
        <v>1</v>
      </c>
    </row>
    <row r="1024" spans="2:20" ht="15" customHeight="1" x14ac:dyDescent="0.25">
      <c r="B1024" s="94">
        <v>973</v>
      </c>
      <c r="C1024" s="95">
        <v>875.31</v>
      </c>
      <c r="D1024" s="94">
        <v>0.50798629608959622</v>
      </c>
      <c r="E1024" s="95">
        <v>2035.5</v>
      </c>
      <c r="F1024" s="94">
        <v>0.59467692699097974</v>
      </c>
      <c r="G1024" s="95">
        <f t="shared" si="95"/>
        <v>1160.19</v>
      </c>
      <c r="H1024" s="110">
        <f t="shared" si="96"/>
        <v>8.6690630901383514E-2</v>
      </c>
      <c r="P1024" s="107">
        <f t="shared" si="93"/>
        <v>49923.319608959624</v>
      </c>
      <c r="Q1024" s="108">
        <f t="shared" si="94"/>
        <v>57432.192699097977</v>
      </c>
      <c r="S1024" s="109">
        <f t="shared" si="97"/>
        <v>0</v>
      </c>
      <c r="T1024" s="109">
        <f t="shared" si="98"/>
        <v>1</v>
      </c>
    </row>
    <row r="1025" spans="2:20" ht="15" customHeight="1" x14ac:dyDescent="0.25">
      <c r="B1025" s="94">
        <v>974</v>
      </c>
      <c r="C1025" s="95">
        <v>888.99</v>
      </c>
      <c r="D1025" s="94">
        <v>0.51042710368518507</v>
      </c>
      <c r="E1025" s="95">
        <v>2117.69</v>
      </c>
      <c r="F1025" s="94">
        <v>0.59575462782354482</v>
      </c>
      <c r="G1025" s="95">
        <f t="shared" si="95"/>
        <v>1228.7</v>
      </c>
      <c r="H1025" s="110">
        <f t="shared" si="96"/>
        <v>8.5327524138359756E-2</v>
      </c>
      <c r="P1025" s="107">
        <f t="shared" si="93"/>
        <v>50153.720368518509</v>
      </c>
      <c r="Q1025" s="108">
        <f t="shared" si="94"/>
        <v>57457.772782354477</v>
      </c>
      <c r="S1025" s="109">
        <f t="shared" si="97"/>
        <v>0</v>
      </c>
      <c r="T1025" s="109">
        <f t="shared" si="98"/>
        <v>1</v>
      </c>
    </row>
    <row r="1026" spans="2:20" ht="15" customHeight="1" x14ac:dyDescent="0.25">
      <c r="B1026" s="94">
        <v>975</v>
      </c>
      <c r="C1026" s="95">
        <v>841.22</v>
      </c>
      <c r="D1026" s="94">
        <v>0.5053637729158359</v>
      </c>
      <c r="E1026" s="95">
        <v>2054.5500000000002</v>
      </c>
      <c r="F1026" s="94">
        <v>0.58435672607249589</v>
      </c>
      <c r="G1026" s="95">
        <f t="shared" si="95"/>
        <v>1213.3300000000002</v>
      </c>
      <c r="H1026" s="110">
        <f t="shared" si="96"/>
        <v>7.8992953156659995E-2</v>
      </c>
      <c r="P1026" s="107">
        <f t="shared" si="93"/>
        <v>49695.157291583586</v>
      </c>
      <c r="Q1026" s="108">
        <f t="shared" si="94"/>
        <v>56381.122607249585</v>
      </c>
      <c r="S1026" s="109">
        <f t="shared" si="97"/>
        <v>0</v>
      </c>
      <c r="T1026" s="109">
        <f t="shared" si="98"/>
        <v>1</v>
      </c>
    </row>
    <row r="1027" spans="2:20" ht="15" customHeight="1" x14ac:dyDescent="0.25">
      <c r="B1027" s="94">
        <v>976</v>
      </c>
      <c r="C1027" s="95">
        <v>773.83</v>
      </c>
      <c r="D1027" s="94">
        <v>0.51409606988122314</v>
      </c>
      <c r="E1027" s="95">
        <v>2072.79</v>
      </c>
      <c r="F1027" s="94">
        <v>0.57239280179004393</v>
      </c>
      <c r="G1027" s="95">
        <f t="shared" si="95"/>
        <v>1298.96</v>
      </c>
      <c r="H1027" s="110">
        <f t="shared" si="96"/>
        <v>5.8296731908820787E-2</v>
      </c>
      <c r="P1027" s="107">
        <f t="shared" si="93"/>
        <v>50635.776988122314</v>
      </c>
      <c r="Q1027" s="108">
        <f t="shared" si="94"/>
        <v>55166.490179004395</v>
      </c>
      <c r="S1027" s="109">
        <f t="shared" si="97"/>
        <v>0</v>
      </c>
      <c r="T1027" s="109">
        <f t="shared" si="98"/>
        <v>1</v>
      </c>
    </row>
    <row r="1028" spans="2:20" ht="15" customHeight="1" x14ac:dyDescent="0.25">
      <c r="B1028" s="94">
        <v>977</v>
      </c>
      <c r="C1028" s="95">
        <v>883.43</v>
      </c>
      <c r="D1028" s="94">
        <v>0.48595007910842064</v>
      </c>
      <c r="E1028" s="95">
        <v>2195.37</v>
      </c>
      <c r="F1028" s="94">
        <v>0.55986345775001956</v>
      </c>
      <c r="G1028" s="95">
        <f t="shared" si="95"/>
        <v>1311.94</v>
      </c>
      <c r="H1028" s="110">
        <f t="shared" si="96"/>
        <v>7.3913378641598915E-2</v>
      </c>
      <c r="P1028" s="107">
        <f t="shared" si="93"/>
        <v>47711.577910842061</v>
      </c>
      <c r="Q1028" s="108">
        <f t="shared" si="94"/>
        <v>53790.975775001956</v>
      </c>
      <c r="S1028" s="109">
        <f t="shared" si="97"/>
        <v>0</v>
      </c>
      <c r="T1028" s="109">
        <f t="shared" si="98"/>
        <v>1</v>
      </c>
    </row>
    <row r="1029" spans="2:20" ht="15" customHeight="1" x14ac:dyDescent="0.25">
      <c r="B1029" s="94">
        <v>978</v>
      </c>
      <c r="C1029" s="95">
        <v>868.67</v>
      </c>
      <c r="D1029" s="94">
        <v>0.49169150752102631</v>
      </c>
      <c r="E1029" s="95">
        <v>2112.9</v>
      </c>
      <c r="F1029" s="94">
        <v>0.55482431817160338</v>
      </c>
      <c r="G1029" s="95">
        <f t="shared" si="95"/>
        <v>1244.23</v>
      </c>
      <c r="H1029" s="110">
        <f t="shared" si="96"/>
        <v>6.3132810650577076E-2</v>
      </c>
      <c r="P1029" s="107">
        <f t="shared" si="93"/>
        <v>48300.480752102631</v>
      </c>
      <c r="Q1029" s="108">
        <f t="shared" si="94"/>
        <v>53369.531817160336</v>
      </c>
      <c r="S1029" s="109">
        <f t="shared" si="97"/>
        <v>0</v>
      </c>
      <c r="T1029" s="109">
        <f t="shared" si="98"/>
        <v>1</v>
      </c>
    </row>
    <row r="1030" spans="2:20" ht="15" customHeight="1" x14ac:dyDescent="0.25">
      <c r="B1030" s="94">
        <v>979</v>
      </c>
      <c r="C1030" s="95">
        <v>909.35</v>
      </c>
      <c r="D1030" s="94">
        <v>0.52473349178059248</v>
      </c>
      <c r="E1030" s="95">
        <v>2207.08</v>
      </c>
      <c r="F1030" s="94">
        <v>0.60269642315288041</v>
      </c>
      <c r="G1030" s="95">
        <f t="shared" si="95"/>
        <v>1297.73</v>
      </c>
      <c r="H1030" s="110">
        <f t="shared" si="96"/>
        <v>7.7962931372287936E-2</v>
      </c>
      <c r="P1030" s="107">
        <f t="shared" si="93"/>
        <v>51563.999178059246</v>
      </c>
      <c r="Q1030" s="108">
        <f t="shared" si="94"/>
        <v>58062.562315288036</v>
      </c>
      <c r="S1030" s="109">
        <f t="shared" si="97"/>
        <v>0</v>
      </c>
      <c r="T1030" s="109">
        <f t="shared" si="98"/>
        <v>1</v>
      </c>
    </row>
    <row r="1031" spans="2:20" ht="15" customHeight="1" x14ac:dyDescent="0.25">
      <c r="B1031" s="94">
        <v>980</v>
      </c>
      <c r="C1031" s="95">
        <v>872.2</v>
      </c>
      <c r="D1031" s="94">
        <v>0.48903454303411459</v>
      </c>
      <c r="E1031" s="95">
        <v>2117.08</v>
      </c>
      <c r="F1031" s="94">
        <v>0.578808579128548</v>
      </c>
      <c r="G1031" s="95">
        <f t="shared" si="95"/>
        <v>1244.8799999999999</v>
      </c>
      <c r="H1031" s="110">
        <f t="shared" si="96"/>
        <v>8.9774036094433407E-2</v>
      </c>
      <c r="P1031" s="107">
        <f t="shared" si="93"/>
        <v>48031.254303411464</v>
      </c>
      <c r="Q1031" s="108">
        <f t="shared" si="94"/>
        <v>55763.777912854799</v>
      </c>
      <c r="S1031" s="109">
        <f t="shared" si="97"/>
        <v>0</v>
      </c>
      <c r="T1031" s="109">
        <f t="shared" si="98"/>
        <v>1</v>
      </c>
    </row>
    <row r="1032" spans="2:20" ht="15" customHeight="1" x14ac:dyDescent="0.25">
      <c r="B1032" s="94">
        <v>981</v>
      </c>
      <c r="C1032" s="95">
        <v>824.59</v>
      </c>
      <c r="D1032" s="94">
        <v>0.51251309795273525</v>
      </c>
      <c r="E1032" s="95">
        <v>2180.09</v>
      </c>
      <c r="F1032" s="94">
        <v>0.57800181645437343</v>
      </c>
      <c r="G1032" s="95">
        <f t="shared" si="95"/>
        <v>1355.5</v>
      </c>
      <c r="H1032" s="110">
        <f t="shared" si="96"/>
        <v>6.5488718501638177E-2</v>
      </c>
      <c r="P1032" s="107">
        <f t="shared" si="93"/>
        <v>50426.71979527353</v>
      </c>
      <c r="Q1032" s="108">
        <f t="shared" si="94"/>
        <v>55620.091645437336</v>
      </c>
      <c r="S1032" s="109">
        <f t="shared" si="97"/>
        <v>0</v>
      </c>
      <c r="T1032" s="109">
        <f t="shared" si="98"/>
        <v>1</v>
      </c>
    </row>
    <row r="1033" spans="2:20" ht="15" customHeight="1" x14ac:dyDescent="0.25">
      <c r="B1033" s="94">
        <v>982</v>
      </c>
      <c r="C1033" s="95">
        <v>897.09</v>
      </c>
      <c r="D1033" s="94">
        <v>0.47277287392453898</v>
      </c>
      <c r="E1033" s="95">
        <v>2113.85</v>
      </c>
      <c r="F1033" s="94">
        <v>0.56080447714907433</v>
      </c>
      <c r="G1033" s="95">
        <f t="shared" si="95"/>
        <v>1216.7599999999998</v>
      </c>
      <c r="H1033" s="110">
        <f t="shared" si="96"/>
        <v>8.8031603224535349E-2</v>
      </c>
      <c r="P1033" s="107">
        <f t="shared" si="93"/>
        <v>46380.197392453905</v>
      </c>
      <c r="Q1033" s="108">
        <f t="shared" si="94"/>
        <v>53966.597714907432</v>
      </c>
      <c r="S1033" s="109">
        <f t="shared" si="97"/>
        <v>0</v>
      </c>
      <c r="T1033" s="109">
        <f t="shared" si="98"/>
        <v>1</v>
      </c>
    </row>
    <row r="1034" spans="2:20" ht="15" customHeight="1" x14ac:dyDescent="0.25">
      <c r="B1034" s="94">
        <v>983</v>
      </c>
      <c r="C1034" s="95">
        <v>953.57</v>
      </c>
      <c r="D1034" s="94">
        <v>0.48348801968484922</v>
      </c>
      <c r="E1034" s="95">
        <v>2064.4</v>
      </c>
      <c r="F1034" s="94">
        <v>0.55451922152045729</v>
      </c>
      <c r="G1034" s="95">
        <f t="shared" si="95"/>
        <v>1110.83</v>
      </c>
      <c r="H1034" s="110">
        <f t="shared" si="96"/>
        <v>7.1031201835608071E-2</v>
      </c>
      <c r="P1034" s="107">
        <f t="shared" si="93"/>
        <v>47395.231968484921</v>
      </c>
      <c r="Q1034" s="108">
        <f t="shared" si="94"/>
        <v>53387.522152045727</v>
      </c>
      <c r="S1034" s="109">
        <f t="shared" si="97"/>
        <v>0</v>
      </c>
      <c r="T1034" s="109">
        <f t="shared" si="98"/>
        <v>1</v>
      </c>
    </row>
    <row r="1035" spans="2:20" ht="15" customHeight="1" x14ac:dyDescent="0.25">
      <c r="B1035" s="94">
        <v>984</v>
      </c>
      <c r="C1035" s="95">
        <v>827.57</v>
      </c>
      <c r="D1035" s="94">
        <v>0.50891392802544322</v>
      </c>
      <c r="E1035" s="95">
        <v>2115.5</v>
      </c>
      <c r="F1035" s="94">
        <v>0.60438077088364139</v>
      </c>
      <c r="G1035" s="95">
        <f t="shared" si="95"/>
        <v>1287.9299999999998</v>
      </c>
      <c r="H1035" s="110">
        <f t="shared" si="96"/>
        <v>9.5466842858198175E-2</v>
      </c>
      <c r="P1035" s="107">
        <f t="shared" si="93"/>
        <v>50063.822802544324</v>
      </c>
      <c r="Q1035" s="108">
        <f t="shared" si="94"/>
        <v>58322.577088364138</v>
      </c>
      <c r="S1035" s="109">
        <f t="shared" si="97"/>
        <v>0</v>
      </c>
      <c r="T1035" s="109">
        <f t="shared" si="98"/>
        <v>1</v>
      </c>
    </row>
    <row r="1036" spans="2:20" ht="15" customHeight="1" x14ac:dyDescent="0.25">
      <c r="B1036" s="94">
        <v>985</v>
      </c>
      <c r="C1036" s="95">
        <v>867.4</v>
      </c>
      <c r="D1036" s="94">
        <v>0.5336627917230552</v>
      </c>
      <c r="E1036" s="95">
        <v>2172.9</v>
      </c>
      <c r="F1036" s="94">
        <v>0.62247827335485284</v>
      </c>
      <c r="G1036" s="95">
        <f t="shared" si="95"/>
        <v>1305.5</v>
      </c>
      <c r="H1036" s="110">
        <f t="shared" si="96"/>
        <v>8.8815481631797644E-2</v>
      </c>
      <c r="P1036" s="107">
        <f t="shared" si="93"/>
        <v>52498.879172305518</v>
      </c>
      <c r="Q1036" s="108">
        <f t="shared" si="94"/>
        <v>60074.927335485285</v>
      </c>
      <c r="S1036" s="109">
        <f t="shared" si="97"/>
        <v>0</v>
      </c>
      <c r="T1036" s="109">
        <f t="shared" si="98"/>
        <v>1</v>
      </c>
    </row>
    <row r="1037" spans="2:20" ht="15" customHeight="1" x14ac:dyDescent="0.25">
      <c r="B1037" s="94">
        <v>986</v>
      </c>
      <c r="C1037" s="95">
        <v>890.44</v>
      </c>
      <c r="D1037" s="94">
        <v>0.50235102551296884</v>
      </c>
      <c r="E1037" s="95">
        <v>2138.5300000000002</v>
      </c>
      <c r="F1037" s="94">
        <v>0.5647560380358132</v>
      </c>
      <c r="G1037" s="95">
        <f t="shared" si="95"/>
        <v>1248.0900000000001</v>
      </c>
      <c r="H1037" s="110">
        <f t="shared" si="96"/>
        <v>6.2405012522844361E-2</v>
      </c>
      <c r="P1037" s="107">
        <f t="shared" si="93"/>
        <v>49344.662551296882</v>
      </c>
      <c r="Q1037" s="108">
        <f t="shared" si="94"/>
        <v>54337.073803581319</v>
      </c>
      <c r="S1037" s="109">
        <f t="shared" si="97"/>
        <v>0</v>
      </c>
      <c r="T1037" s="109">
        <f t="shared" si="98"/>
        <v>1</v>
      </c>
    </row>
    <row r="1038" spans="2:20" ht="15" customHeight="1" x14ac:dyDescent="0.25">
      <c r="B1038" s="94">
        <v>987</v>
      </c>
      <c r="C1038" s="95">
        <v>837.91</v>
      </c>
      <c r="D1038" s="94">
        <v>0.52280889589068302</v>
      </c>
      <c r="E1038" s="95">
        <v>2119.0500000000002</v>
      </c>
      <c r="F1038" s="94">
        <v>0.55604895292207823</v>
      </c>
      <c r="G1038" s="95">
        <f t="shared" si="95"/>
        <v>1281.1400000000003</v>
      </c>
      <c r="H1038" s="110">
        <f t="shared" si="96"/>
        <v>3.3240057031395209E-2</v>
      </c>
      <c r="P1038" s="107">
        <f t="shared" si="93"/>
        <v>51442.979589068302</v>
      </c>
      <c r="Q1038" s="108">
        <f t="shared" si="94"/>
        <v>53485.845292207821</v>
      </c>
      <c r="S1038" s="109">
        <f t="shared" si="97"/>
        <v>0</v>
      </c>
      <c r="T1038" s="109">
        <f t="shared" si="98"/>
        <v>1</v>
      </c>
    </row>
    <row r="1039" spans="2:20" ht="15" customHeight="1" x14ac:dyDescent="0.25">
      <c r="B1039" s="94">
        <v>988</v>
      </c>
      <c r="C1039" s="95">
        <v>817.37</v>
      </c>
      <c r="D1039" s="94">
        <v>0.49820810863120346</v>
      </c>
      <c r="E1039" s="95">
        <v>2070.25</v>
      </c>
      <c r="F1039" s="94">
        <v>0.57554591454435777</v>
      </c>
      <c r="G1039" s="95">
        <f t="shared" si="95"/>
        <v>1252.8800000000001</v>
      </c>
      <c r="H1039" s="110">
        <f t="shared" si="96"/>
        <v>7.7337805913154312E-2</v>
      </c>
      <c r="P1039" s="107">
        <f t="shared" si="93"/>
        <v>49003.440863120341</v>
      </c>
      <c r="Q1039" s="108">
        <f t="shared" si="94"/>
        <v>55484.34145443578</v>
      </c>
      <c r="S1039" s="109">
        <f t="shared" si="97"/>
        <v>0</v>
      </c>
      <c r="T1039" s="109">
        <f t="shared" si="98"/>
        <v>1</v>
      </c>
    </row>
    <row r="1040" spans="2:20" ht="15" customHeight="1" x14ac:dyDescent="0.25">
      <c r="B1040" s="94">
        <v>989</v>
      </c>
      <c r="C1040" s="95">
        <v>828.44</v>
      </c>
      <c r="D1040" s="94">
        <v>0.48176320812479551</v>
      </c>
      <c r="E1040" s="95">
        <v>2066.16</v>
      </c>
      <c r="F1040" s="94">
        <v>0.58408361360224559</v>
      </c>
      <c r="G1040" s="95">
        <f t="shared" si="95"/>
        <v>1237.7199999999998</v>
      </c>
      <c r="H1040" s="110">
        <f t="shared" si="96"/>
        <v>0.10232040547745008</v>
      </c>
      <c r="P1040" s="107">
        <f t="shared" si="93"/>
        <v>47347.880812479547</v>
      </c>
      <c r="Q1040" s="108">
        <f t="shared" si="94"/>
        <v>56342.201360224557</v>
      </c>
      <c r="S1040" s="109">
        <f t="shared" si="97"/>
        <v>0</v>
      </c>
      <c r="T1040" s="109">
        <f t="shared" si="98"/>
        <v>1</v>
      </c>
    </row>
    <row r="1041" spans="2:20" ht="15" customHeight="1" x14ac:dyDescent="0.25">
      <c r="B1041" s="94">
        <v>990</v>
      </c>
      <c r="C1041" s="95">
        <v>875.51</v>
      </c>
      <c r="D1041" s="94">
        <v>0.54331633237269972</v>
      </c>
      <c r="E1041" s="95">
        <v>2170.11</v>
      </c>
      <c r="F1041" s="94">
        <v>0.60111947920754449</v>
      </c>
      <c r="G1041" s="95">
        <f t="shared" si="95"/>
        <v>1294.6000000000001</v>
      </c>
      <c r="H1041" s="110">
        <f t="shared" si="96"/>
        <v>5.7803146834844776E-2</v>
      </c>
      <c r="P1041" s="107">
        <f t="shared" si="93"/>
        <v>53456.123237269967</v>
      </c>
      <c r="Q1041" s="108">
        <f t="shared" si="94"/>
        <v>57941.837920754449</v>
      </c>
      <c r="S1041" s="109">
        <f t="shared" si="97"/>
        <v>0</v>
      </c>
      <c r="T1041" s="109">
        <f t="shared" si="98"/>
        <v>1</v>
      </c>
    </row>
    <row r="1042" spans="2:20" ht="15" customHeight="1" x14ac:dyDescent="0.25">
      <c r="B1042" s="94">
        <v>991</v>
      </c>
      <c r="C1042" s="95">
        <v>843.15</v>
      </c>
      <c r="D1042" s="94">
        <v>0.4998664891080335</v>
      </c>
      <c r="E1042" s="95">
        <v>2172.98</v>
      </c>
      <c r="F1042" s="94">
        <v>0.55469646320384192</v>
      </c>
      <c r="G1042" s="95">
        <f t="shared" si="95"/>
        <v>1329.83</v>
      </c>
      <c r="H1042" s="110">
        <f t="shared" si="96"/>
        <v>5.482997409580842E-2</v>
      </c>
      <c r="P1042" s="107">
        <f t="shared" si="93"/>
        <v>49143.498910803348</v>
      </c>
      <c r="Q1042" s="108">
        <f t="shared" si="94"/>
        <v>53296.666320384189</v>
      </c>
      <c r="S1042" s="109">
        <f t="shared" si="97"/>
        <v>0</v>
      </c>
      <c r="T1042" s="109">
        <f t="shared" si="98"/>
        <v>1</v>
      </c>
    </row>
    <row r="1043" spans="2:20" ht="15" customHeight="1" x14ac:dyDescent="0.25">
      <c r="B1043" s="94">
        <v>992</v>
      </c>
      <c r="C1043" s="95">
        <v>778.29</v>
      </c>
      <c r="D1043" s="94">
        <v>0.51249126343075269</v>
      </c>
      <c r="E1043" s="95">
        <v>2065.15</v>
      </c>
      <c r="F1043" s="94">
        <v>0.57652867171071898</v>
      </c>
      <c r="G1043" s="95">
        <f t="shared" si="95"/>
        <v>1286.8600000000001</v>
      </c>
      <c r="H1043" s="110">
        <f t="shared" si="96"/>
        <v>6.403740827996629E-2</v>
      </c>
      <c r="P1043" s="107">
        <f t="shared" si="93"/>
        <v>50470.836343075265</v>
      </c>
      <c r="Q1043" s="108">
        <f t="shared" si="94"/>
        <v>55587.717171071898</v>
      </c>
      <c r="S1043" s="109">
        <f t="shared" si="97"/>
        <v>0</v>
      </c>
      <c r="T1043" s="109">
        <f t="shared" si="98"/>
        <v>1</v>
      </c>
    </row>
    <row r="1044" spans="2:20" ht="15" customHeight="1" x14ac:dyDescent="0.25">
      <c r="B1044" s="94">
        <v>993</v>
      </c>
      <c r="C1044" s="95">
        <v>863.65</v>
      </c>
      <c r="D1044" s="94">
        <v>0.4601606908407701</v>
      </c>
      <c r="E1044" s="95">
        <v>2190.27</v>
      </c>
      <c r="F1044" s="94">
        <v>0.56406221519130217</v>
      </c>
      <c r="G1044" s="95">
        <f t="shared" si="95"/>
        <v>1326.62</v>
      </c>
      <c r="H1044" s="110">
        <f t="shared" si="96"/>
        <v>0.10390152435053207</v>
      </c>
      <c r="P1044" s="107">
        <f t="shared" si="93"/>
        <v>45152.41908407701</v>
      </c>
      <c r="Q1044" s="108">
        <f t="shared" si="94"/>
        <v>54215.95151913022</v>
      </c>
      <c r="S1044" s="109">
        <f t="shared" si="97"/>
        <v>0</v>
      </c>
      <c r="T1044" s="109">
        <f t="shared" si="98"/>
        <v>1</v>
      </c>
    </row>
    <row r="1045" spans="2:20" ht="15" customHeight="1" x14ac:dyDescent="0.25">
      <c r="B1045" s="94">
        <v>994</v>
      </c>
      <c r="C1045" s="95">
        <v>806.64</v>
      </c>
      <c r="D1045" s="94">
        <v>0.51488818951729853</v>
      </c>
      <c r="E1045" s="95">
        <v>2069.37</v>
      </c>
      <c r="F1045" s="94">
        <v>0.58656074534183722</v>
      </c>
      <c r="G1045" s="95">
        <f t="shared" si="95"/>
        <v>1262.73</v>
      </c>
      <c r="H1045" s="110">
        <f t="shared" si="96"/>
        <v>7.1672555824538686E-2</v>
      </c>
      <c r="P1045" s="107">
        <f t="shared" si="93"/>
        <v>50682.178951729853</v>
      </c>
      <c r="Q1045" s="108">
        <f t="shared" si="94"/>
        <v>56586.704534183722</v>
      </c>
      <c r="S1045" s="109">
        <f t="shared" si="97"/>
        <v>0</v>
      </c>
      <c r="T1045" s="109">
        <f t="shared" si="98"/>
        <v>1</v>
      </c>
    </row>
    <row r="1046" spans="2:20" ht="15" customHeight="1" x14ac:dyDescent="0.25">
      <c r="B1046" s="94">
        <v>995</v>
      </c>
      <c r="C1046" s="95">
        <v>851.64</v>
      </c>
      <c r="D1046" s="94">
        <v>0.50581285292373479</v>
      </c>
      <c r="E1046" s="95">
        <v>2188.12</v>
      </c>
      <c r="F1046" s="94">
        <v>0.56462712268487003</v>
      </c>
      <c r="G1046" s="95">
        <f t="shared" si="95"/>
        <v>1336.48</v>
      </c>
      <c r="H1046" s="110">
        <f t="shared" si="96"/>
        <v>5.8814269761135241E-2</v>
      </c>
      <c r="P1046" s="107">
        <f t="shared" si="93"/>
        <v>49729.645292373483</v>
      </c>
      <c r="Q1046" s="108">
        <f t="shared" si="94"/>
        <v>54274.592268487002</v>
      </c>
      <c r="S1046" s="109">
        <f t="shared" si="97"/>
        <v>0</v>
      </c>
      <c r="T1046" s="109">
        <f t="shared" si="98"/>
        <v>1</v>
      </c>
    </row>
    <row r="1047" spans="2:20" ht="15" customHeight="1" x14ac:dyDescent="0.25">
      <c r="B1047" s="94">
        <v>996</v>
      </c>
      <c r="C1047" s="95">
        <v>820.55</v>
      </c>
      <c r="D1047" s="94">
        <v>0.48943002464861901</v>
      </c>
      <c r="E1047" s="95">
        <v>2125.41</v>
      </c>
      <c r="F1047" s="94">
        <v>0.5576458633457364</v>
      </c>
      <c r="G1047" s="95">
        <f t="shared" si="95"/>
        <v>1304.8599999999999</v>
      </c>
      <c r="H1047" s="110">
        <f t="shared" si="96"/>
        <v>6.8215838697117392E-2</v>
      </c>
      <c r="P1047" s="107">
        <f t="shared" si="93"/>
        <v>48122.452464861897</v>
      </c>
      <c r="Q1047" s="108">
        <f t="shared" si="94"/>
        <v>53639.17633457364</v>
      </c>
      <c r="S1047" s="109">
        <f t="shared" si="97"/>
        <v>0</v>
      </c>
      <c r="T1047" s="109">
        <f t="shared" si="98"/>
        <v>1</v>
      </c>
    </row>
    <row r="1048" spans="2:20" ht="15" customHeight="1" x14ac:dyDescent="0.25">
      <c r="B1048" s="94">
        <v>997</v>
      </c>
      <c r="C1048" s="95">
        <v>921.39</v>
      </c>
      <c r="D1048" s="94">
        <v>0.48702164650454549</v>
      </c>
      <c r="E1048" s="95">
        <v>2232.6799999999998</v>
      </c>
      <c r="F1048" s="94">
        <v>0.58270775224663196</v>
      </c>
      <c r="G1048" s="95">
        <f t="shared" si="95"/>
        <v>1311.29</v>
      </c>
      <c r="H1048" s="110">
        <f t="shared" si="96"/>
        <v>9.5686105742086469E-2</v>
      </c>
      <c r="P1048" s="107">
        <f t="shared" si="93"/>
        <v>47780.77465045455</v>
      </c>
      <c r="Q1048" s="108">
        <f t="shared" si="94"/>
        <v>56038.095224663193</v>
      </c>
      <c r="S1048" s="109">
        <f t="shared" si="97"/>
        <v>0</v>
      </c>
      <c r="T1048" s="109">
        <f t="shared" si="98"/>
        <v>1</v>
      </c>
    </row>
    <row r="1049" spans="2:20" ht="15" customHeight="1" x14ac:dyDescent="0.25">
      <c r="B1049" s="94">
        <v>998</v>
      </c>
      <c r="C1049" s="95">
        <v>881.6</v>
      </c>
      <c r="D1049" s="94">
        <v>0.46930485260637594</v>
      </c>
      <c r="E1049" s="95">
        <v>2209.75</v>
      </c>
      <c r="F1049" s="94">
        <v>0.55907481781638346</v>
      </c>
      <c r="G1049" s="95">
        <f t="shared" si="95"/>
        <v>1328.15</v>
      </c>
      <c r="H1049" s="110">
        <f t="shared" si="96"/>
        <v>8.9769965210007518E-2</v>
      </c>
      <c r="P1049" s="107">
        <f t="shared" si="93"/>
        <v>46048.885260637595</v>
      </c>
      <c r="Q1049" s="108">
        <f t="shared" si="94"/>
        <v>53697.731781638344</v>
      </c>
      <c r="S1049" s="109">
        <f t="shared" si="97"/>
        <v>0</v>
      </c>
      <c r="T1049" s="109">
        <f t="shared" si="98"/>
        <v>1</v>
      </c>
    </row>
    <row r="1050" spans="2:20" ht="15" customHeight="1" x14ac:dyDescent="0.25">
      <c r="B1050" s="94">
        <v>999</v>
      </c>
      <c r="C1050" s="95">
        <v>799.29</v>
      </c>
      <c r="D1050" s="94">
        <v>0.53206871317174065</v>
      </c>
      <c r="E1050" s="95">
        <v>2077.16</v>
      </c>
      <c r="F1050" s="94">
        <v>0.5771926834595007</v>
      </c>
      <c r="G1050" s="95">
        <f t="shared" si="95"/>
        <v>1277.8699999999999</v>
      </c>
      <c r="H1050" s="110">
        <f t="shared" si="96"/>
        <v>4.5123970287760051E-2</v>
      </c>
      <c r="P1050" s="107">
        <f t="shared" si="93"/>
        <v>52407.581317174066</v>
      </c>
      <c r="Q1050" s="108">
        <f t="shared" si="94"/>
        <v>55642.108345950066</v>
      </c>
      <c r="S1050" s="109">
        <f t="shared" si="97"/>
        <v>0</v>
      </c>
      <c r="T1050" s="109">
        <f t="shared" si="98"/>
        <v>1</v>
      </c>
    </row>
    <row r="1051" spans="2:20" ht="15" customHeight="1" x14ac:dyDescent="0.25">
      <c r="B1051" s="94">
        <v>1000</v>
      </c>
      <c r="C1051" s="95">
        <v>868.74</v>
      </c>
      <c r="D1051" s="94">
        <v>0.48843026947182844</v>
      </c>
      <c r="E1051" s="95">
        <v>2150.9299999999998</v>
      </c>
      <c r="F1051" s="94">
        <v>0.5809450254850711</v>
      </c>
      <c r="G1051" s="95">
        <f t="shared" si="95"/>
        <v>1282.1899999999998</v>
      </c>
      <c r="H1051" s="110">
        <f t="shared" si="96"/>
        <v>9.2514756013242661E-2</v>
      </c>
      <c r="P1051" s="107">
        <f t="shared" si="93"/>
        <v>47974.286947182845</v>
      </c>
      <c r="Q1051" s="108">
        <f t="shared" si="94"/>
        <v>55943.572548507109</v>
      </c>
      <c r="S1051" s="109">
        <f t="shared" si="97"/>
        <v>0</v>
      </c>
      <c r="T1051" s="109">
        <f t="shared" si="98"/>
        <v>1</v>
      </c>
    </row>
    <row r="1052" spans="2:20" ht="15" customHeight="1" x14ac:dyDescent="0.25">
      <c r="B1052" s="94">
        <v>1001</v>
      </c>
      <c r="C1052" s="95"/>
      <c r="D1052" s="94"/>
      <c r="E1052" s="95"/>
      <c r="F1052" s="94"/>
      <c r="G1052" s="95">
        <f t="shared" ref="G1052:G1115" si="99">E1052-C1052</f>
        <v>0</v>
      </c>
      <c r="H1052" s="110">
        <f t="shared" ref="H1052:H1115" si="100">F1052-D1052</f>
        <v>0</v>
      </c>
      <c r="P1052" s="107" t="str">
        <f t="shared" ref="P1052:P1115" si="101">IF(C1052="","",D1052*PSA_WTP-C1052)</f>
        <v/>
      </c>
      <c r="Q1052" s="108" t="str">
        <f t="shared" ref="Q1052:Q1115" si="102">IF(C1052="","",F1052*PSA_WTP-E1052)</f>
        <v/>
      </c>
      <c r="S1052" s="109" t="str">
        <f t="shared" ref="S1052:S1115" si="103">IF(Q1052="","",IF(Q1052=MAX(P1052,Q1052),0,1))</f>
        <v/>
      </c>
      <c r="T1052" s="109" t="str">
        <f t="shared" ref="T1052:T1115" si="104">IF(Q1052="","",IF(Q1052=MAX(P1052,Q1052),1,0))</f>
        <v/>
      </c>
    </row>
    <row r="1053" spans="2:20" ht="15" customHeight="1" x14ac:dyDescent="0.25">
      <c r="B1053" s="94">
        <v>1002</v>
      </c>
      <c r="C1053" s="95"/>
      <c r="D1053" s="94"/>
      <c r="E1053" s="95"/>
      <c r="F1053" s="94"/>
      <c r="G1053" s="95">
        <f t="shared" si="99"/>
        <v>0</v>
      </c>
      <c r="H1053" s="110">
        <f t="shared" si="100"/>
        <v>0</v>
      </c>
      <c r="P1053" s="107" t="str">
        <f t="shared" si="101"/>
        <v/>
      </c>
      <c r="Q1053" s="108" t="str">
        <f t="shared" si="102"/>
        <v/>
      </c>
      <c r="S1053" s="109" t="str">
        <f t="shared" si="103"/>
        <v/>
      </c>
      <c r="T1053" s="109" t="str">
        <f t="shared" si="104"/>
        <v/>
      </c>
    </row>
    <row r="1054" spans="2:20" ht="15" customHeight="1" x14ac:dyDescent="0.25">
      <c r="B1054" s="94">
        <v>1003</v>
      </c>
      <c r="C1054" s="95"/>
      <c r="D1054" s="94"/>
      <c r="E1054" s="95"/>
      <c r="F1054" s="94"/>
      <c r="G1054" s="95">
        <f t="shared" si="99"/>
        <v>0</v>
      </c>
      <c r="H1054" s="110">
        <f t="shared" si="100"/>
        <v>0</v>
      </c>
      <c r="P1054" s="107" t="str">
        <f t="shared" si="101"/>
        <v/>
      </c>
      <c r="Q1054" s="108" t="str">
        <f t="shared" si="102"/>
        <v/>
      </c>
      <c r="S1054" s="109" t="str">
        <f t="shared" si="103"/>
        <v/>
      </c>
      <c r="T1054" s="109" t="str">
        <f t="shared" si="104"/>
        <v/>
      </c>
    </row>
    <row r="1055" spans="2:20" ht="15" customHeight="1" x14ac:dyDescent="0.25">
      <c r="B1055" s="94">
        <v>1004</v>
      </c>
      <c r="C1055" s="95"/>
      <c r="D1055" s="94"/>
      <c r="E1055" s="95"/>
      <c r="F1055" s="94"/>
      <c r="G1055" s="95">
        <f t="shared" si="99"/>
        <v>0</v>
      </c>
      <c r="H1055" s="110">
        <f t="shared" si="100"/>
        <v>0</v>
      </c>
      <c r="P1055" s="107" t="str">
        <f t="shared" si="101"/>
        <v/>
      </c>
      <c r="Q1055" s="108" t="str">
        <f t="shared" si="102"/>
        <v/>
      </c>
      <c r="S1055" s="109" t="str">
        <f t="shared" si="103"/>
        <v/>
      </c>
      <c r="T1055" s="109" t="str">
        <f t="shared" si="104"/>
        <v/>
      </c>
    </row>
    <row r="1056" spans="2:20" ht="15" customHeight="1" x14ac:dyDescent="0.25">
      <c r="B1056" s="94">
        <v>1005</v>
      </c>
      <c r="C1056" s="95"/>
      <c r="D1056" s="94"/>
      <c r="E1056" s="95"/>
      <c r="F1056" s="94"/>
      <c r="G1056" s="95">
        <f t="shared" si="99"/>
        <v>0</v>
      </c>
      <c r="H1056" s="110">
        <f t="shared" si="100"/>
        <v>0</v>
      </c>
      <c r="P1056" s="107" t="str">
        <f t="shared" si="101"/>
        <v/>
      </c>
      <c r="Q1056" s="108" t="str">
        <f t="shared" si="102"/>
        <v/>
      </c>
      <c r="S1056" s="109" t="str">
        <f t="shared" si="103"/>
        <v/>
      </c>
      <c r="T1056" s="109" t="str">
        <f t="shared" si="104"/>
        <v/>
      </c>
    </row>
    <row r="1057" spans="2:20" ht="15" customHeight="1" x14ac:dyDescent="0.25">
      <c r="B1057" s="94">
        <v>1006</v>
      </c>
      <c r="C1057" s="95"/>
      <c r="D1057" s="94"/>
      <c r="E1057" s="95"/>
      <c r="F1057" s="94"/>
      <c r="G1057" s="95">
        <f t="shared" si="99"/>
        <v>0</v>
      </c>
      <c r="H1057" s="110">
        <f t="shared" si="100"/>
        <v>0</v>
      </c>
      <c r="P1057" s="107" t="str">
        <f t="shared" si="101"/>
        <v/>
      </c>
      <c r="Q1057" s="108" t="str">
        <f t="shared" si="102"/>
        <v/>
      </c>
      <c r="S1057" s="109" t="str">
        <f t="shared" si="103"/>
        <v/>
      </c>
      <c r="T1057" s="109" t="str">
        <f t="shared" si="104"/>
        <v/>
      </c>
    </row>
    <row r="1058" spans="2:20" ht="15" customHeight="1" x14ac:dyDescent="0.25">
      <c r="B1058" s="94">
        <v>1007</v>
      </c>
      <c r="C1058" s="95"/>
      <c r="D1058" s="94"/>
      <c r="E1058" s="95"/>
      <c r="F1058" s="94"/>
      <c r="G1058" s="95">
        <f t="shared" si="99"/>
        <v>0</v>
      </c>
      <c r="H1058" s="110">
        <f t="shared" si="100"/>
        <v>0</v>
      </c>
      <c r="P1058" s="107" t="str">
        <f t="shared" si="101"/>
        <v/>
      </c>
      <c r="Q1058" s="108" t="str">
        <f t="shared" si="102"/>
        <v/>
      </c>
      <c r="S1058" s="109" t="str">
        <f t="shared" si="103"/>
        <v/>
      </c>
      <c r="T1058" s="109" t="str">
        <f t="shared" si="104"/>
        <v/>
      </c>
    </row>
    <row r="1059" spans="2:20" ht="15" customHeight="1" x14ac:dyDescent="0.25">
      <c r="B1059" s="94">
        <v>1008</v>
      </c>
      <c r="C1059" s="95"/>
      <c r="D1059" s="94"/>
      <c r="E1059" s="95"/>
      <c r="F1059" s="94"/>
      <c r="G1059" s="95">
        <f t="shared" si="99"/>
        <v>0</v>
      </c>
      <c r="H1059" s="110">
        <f t="shared" si="100"/>
        <v>0</v>
      </c>
      <c r="P1059" s="107" t="str">
        <f t="shared" si="101"/>
        <v/>
      </c>
      <c r="Q1059" s="108" t="str">
        <f t="shared" si="102"/>
        <v/>
      </c>
      <c r="S1059" s="109" t="str">
        <f t="shared" si="103"/>
        <v/>
      </c>
      <c r="T1059" s="109" t="str">
        <f t="shared" si="104"/>
        <v/>
      </c>
    </row>
    <row r="1060" spans="2:20" ht="15" customHeight="1" x14ac:dyDescent="0.25">
      <c r="B1060" s="94">
        <v>1009</v>
      </c>
      <c r="C1060" s="95"/>
      <c r="D1060" s="94"/>
      <c r="E1060" s="95"/>
      <c r="F1060" s="94"/>
      <c r="G1060" s="95">
        <f t="shared" si="99"/>
        <v>0</v>
      </c>
      <c r="H1060" s="110">
        <f t="shared" si="100"/>
        <v>0</v>
      </c>
      <c r="P1060" s="107" t="str">
        <f t="shared" si="101"/>
        <v/>
      </c>
      <c r="Q1060" s="108" t="str">
        <f t="shared" si="102"/>
        <v/>
      </c>
      <c r="S1060" s="109" t="str">
        <f t="shared" si="103"/>
        <v/>
      </c>
      <c r="T1060" s="109" t="str">
        <f t="shared" si="104"/>
        <v/>
      </c>
    </row>
    <row r="1061" spans="2:20" ht="15" customHeight="1" x14ac:dyDescent="0.25">
      <c r="B1061" s="94">
        <v>1010</v>
      </c>
      <c r="C1061" s="95"/>
      <c r="D1061" s="94"/>
      <c r="E1061" s="95"/>
      <c r="F1061" s="94"/>
      <c r="G1061" s="95">
        <f t="shared" si="99"/>
        <v>0</v>
      </c>
      <c r="H1061" s="110">
        <f t="shared" si="100"/>
        <v>0</v>
      </c>
      <c r="P1061" s="107" t="str">
        <f t="shared" si="101"/>
        <v/>
      </c>
      <c r="Q1061" s="108" t="str">
        <f t="shared" si="102"/>
        <v/>
      </c>
      <c r="S1061" s="109" t="str">
        <f t="shared" si="103"/>
        <v/>
      </c>
      <c r="T1061" s="109" t="str">
        <f t="shared" si="104"/>
        <v/>
      </c>
    </row>
    <row r="1062" spans="2:20" ht="15" customHeight="1" x14ac:dyDescent="0.25">
      <c r="B1062" s="94">
        <v>1011</v>
      </c>
      <c r="C1062" s="95"/>
      <c r="D1062" s="94"/>
      <c r="E1062" s="95"/>
      <c r="F1062" s="94"/>
      <c r="G1062" s="95">
        <f t="shared" si="99"/>
        <v>0</v>
      </c>
      <c r="H1062" s="110">
        <f t="shared" si="100"/>
        <v>0</v>
      </c>
      <c r="P1062" s="107" t="str">
        <f t="shared" si="101"/>
        <v/>
      </c>
      <c r="Q1062" s="108" t="str">
        <f t="shared" si="102"/>
        <v/>
      </c>
      <c r="S1062" s="109" t="str">
        <f t="shared" si="103"/>
        <v/>
      </c>
      <c r="T1062" s="109" t="str">
        <f t="shared" si="104"/>
        <v/>
      </c>
    </row>
    <row r="1063" spans="2:20" ht="15" customHeight="1" x14ac:dyDescent="0.25">
      <c r="B1063" s="94">
        <v>1012</v>
      </c>
      <c r="C1063" s="95"/>
      <c r="D1063" s="94"/>
      <c r="E1063" s="95"/>
      <c r="F1063" s="94"/>
      <c r="G1063" s="95">
        <f t="shared" si="99"/>
        <v>0</v>
      </c>
      <c r="H1063" s="110">
        <f t="shared" si="100"/>
        <v>0</v>
      </c>
      <c r="P1063" s="107" t="str">
        <f t="shared" si="101"/>
        <v/>
      </c>
      <c r="Q1063" s="108" t="str">
        <f t="shared" si="102"/>
        <v/>
      </c>
      <c r="S1063" s="109" t="str">
        <f t="shared" si="103"/>
        <v/>
      </c>
      <c r="T1063" s="109" t="str">
        <f t="shared" si="104"/>
        <v/>
      </c>
    </row>
    <row r="1064" spans="2:20" ht="15" customHeight="1" x14ac:dyDescent="0.25">
      <c r="B1064" s="94">
        <v>1013</v>
      </c>
      <c r="C1064" s="95"/>
      <c r="D1064" s="94"/>
      <c r="E1064" s="95"/>
      <c r="F1064" s="94"/>
      <c r="G1064" s="95">
        <f t="shared" si="99"/>
        <v>0</v>
      </c>
      <c r="H1064" s="110">
        <f t="shared" si="100"/>
        <v>0</v>
      </c>
      <c r="P1064" s="107" t="str">
        <f t="shared" si="101"/>
        <v/>
      </c>
      <c r="Q1064" s="108" t="str">
        <f t="shared" si="102"/>
        <v/>
      </c>
      <c r="S1064" s="109" t="str">
        <f t="shared" si="103"/>
        <v/>
      </c>
      <c r="T1064" s="109" t="str">
        <f t="shared" si="104"/>
        <v/>
      </c>
    </row>
    <row r="1065" spans="2:20" ht="15" customHeight="1" x14ac:dyDescent="0.25">
      <c r="B1065" s="94">
        <v>1014</v>
      </c>
      <c r="C1065" s="95"/>
      <c r="D1065" s="94"/>
      <c r="E1065" s="95"/>
      <c r="F1065" s="94"/>
      <c r="G1065" s="95">
        <f t="shared" si="99"/>
        <v>0</v>
      </c>
      <c r="H1065" s="110">
        <f t="shared" si="100"/>
        <v>0</v>
      </c>
      <c r="P1065" s="107" t="str">
        <f t="shared" si="101"/>
        <v/>
      </c>
      <c r="Q1065" s="108" t="str">
        <f t="shared" si="102"/>
        <v/>
      </c>
      <c r="S1065" s="109" t="str">
        <f t="shared" si="103"/>
        <v/>
      </c>
      <c r="T1065" s="109" t="str">
        <f t="shared" si="104"/>
        <v/>
      </c>
    </row>
    <row r="1066" spans="2:20" ht="15" customHeight="1" x14ac:dyDescent="0.25">
      <c r="B1066" s="94">
        <v>1015</v>
      </c>
      <c r="C1066" s="95"/>
      <c r="D1066" s="94"/>
      <c r="E1066" s="95"/>
      <c r="F1066" s="94"/>
      <c r="G1066" s="95">
        <f t="shared" si="99"/>
        <v>0</v>
      </c>
      <c r="H1066" s="110">
        <f t="shared" si="100"/>
        <v>0</v>
      </c>
      <c r="P1066" s="107" t="str">
        <f t="shared" si="101"/>
        <v/>
      </c>
      <c r="Q1066" s="108" t="str">
        <f t="shared" si="102"/>
        <v/>
      </c>
      <c r="S1066" s="109" t="str">
        <f t="shared" si="103"/>
        <v/>
      </c>
      <c r="T1066" s="109" t="str">
        <f t="shared" si="104"/>
        <v/>
      </c>
    </row>
    <row r="1067" spans="2:20" ht="15" customHeight="1" x14ac:dyDescent="0.25">
      <c r="B1067" s="94">
        <v>1016</v>
      </c>
      <c r="C1067" s="95"/>
      <c r="D1067" s="94"/>
      <c r="E1067" s="95"/>
      <c r="F1067" s="94"/>
      <c r="G1067" s="95">
        <f t="shared" si="99"/>
        <v>0</v>
      </c>
      <c r="H1067" s="110">
        <f t="shared" si="100"/>
        <v>0</v>
      </c>
      <c r="P1067" s="107" t="str">
        <f t="shared" si="101"/>
        <v/>
      </c>
      <c r="Q1067" s="108" t="str">
        <f t="shared" si="102"/>
        <v/>
      </c>
      <c r="S1067" s="109" t="str">
        <f t="shared" si="103"/>
        <v/>
      </c>
      <c r="T1067" s="109" t="str">
        <f t="shared" si="104"/>
        <v/>
      </c>
    </row>
    <row r="1068" spans="2:20" ht="15" customHeight="1" x14ac:dyDescent="0.25">
      <c r="B1068" s="94">
        <v>1017</v>
      </c>
      <c r="C1068" s="95"/>
      <c r="D1068" s="94"/>
      <c r="E1068" s="95"/>
      <c r="F1068" s="94"/>
      <c r="G1068" s="95">
        <f t="shared" si="99"/>
        <v>0</v>
      </c>
      <c r="H1068" s="110">
        <f t="shared" si="100"/>
        <v>0</v>
      </c>
      <c r="P1068" s="107" t="str">
        <f t="shared" si="101"/>
        <v/>
      </c>
      <c r="Q1068" s="108" t="str">
        <f t="shared" si="102"/>
        <v/>
      </c>
      <c r="S1068" s="109" t="str">
        <f t="shared" si="103"/>
        <v/>
      </c>
      <c r="T1068" s="109" t="str">
        <f t="shared" si="104"/>
        <v/>
      </c>
    </row>
    <row r="1069" spans="2:20" ht="15" customHeight="1" x14ac:dyDescent="0.25">
      <c r="B1069" s="94">
        <v>1018</v>
      </c>
      <c r="C1069" s="95"/>
      <c r="D1069" s="94"/>
      <c r="E1069" s="95"/>
      <c r="F1069" s="94"/>
      <c r="G1069" s="95">
        <f t="shared" si="99"/>
        <v>0</v>
      </c>
      <c r="H1069" s="110">
        <f t="shared" si="100"/>
        <v>0</v>
      </c>
      <c r="P1069" s="107" t="str">
        <f t="shared" si="101"/>
        <v/>
      </c>
      <c r="Q1069" s="108" t="str">
        <f t="shared" si="102"/>
        <v/>
      </c>
      <c r="S1069" s="109" t="str">
        <f t="shared" si="103"/>
        <v/>
      </c>
      <c r="T1069" s="109" t="str">
        <f t="shared" si="104"/>
        <v/>
      </c>
    </row>
    <row r="1070" spans="2:20" ht="15" customHeight="1" x14ac:dyDescent="0.25">
      <c r="B1070" s="94">
        <v>1019</v>
      </c>
      <c r="C1070" s="95"/>
      <c r="D1070" s="94"/>
      <c r="E1070" s="95"/>
      <c r="F1070" s="94"/>
      <c r="G1070" s="95">
        <f t="shared" si="99"/>
        <v>0</v>
      </c>
      <c r="H1070" s="110">
        <f t="shared" si="100"/>
        <v>0</v>
      </c>
      <c r="P1070" s="107" t="str">
        <f t="shared" si="101"/>
        <v/>
      </c>
      <c r="Q1070" s="108" t="str">
        <f t="shared" si="102"/>
        <v/>
      </c>
      <c r="S1070" s="109" t="str">
        <f t="shared" si="103"/>
        <v/>
      </c>
      <c r="T1070" s="109" t="str">
        <f t="shared" si="104"/>
        <v/>
      </c>
    </row>
    <row r="1071" spans="2:20" ht="15" customHeight="1" x14ac:dyDescent="0.25">
      <c r="B1071" s="94">
        <v>1020</v>
      </c>
      <c r="C1071" s="95"/>
      <c r="D1071" s="94"/>
      <c r="E1071" s="95"/>
      <c r="F1071" s="94"/>
      <c r="G1071" s="95">
        <f t="shared" si="99"/>
        <v>0</v>
      </c>
      <c r="H1071" s="110">
        <f t="shared" si="100"/>
        <v>0</v>
      </c>
      <c r="P1071" s="107" t="str">
        <f t="shared" si="101"/>
        <v/>
      </c>
      <c r="Q1071" s="108" t="str">
        <f t="shared" si="102"/>
        <v/>
      </c>
      <c r="S1071" s="109" t="str">
        <f t="shared" si="103"/>
        <v/>
      </c>
      <c r="T1071" s="109" t="str">
        <f t="shared" si="104"/>
        <v/>
      </c>
    </row>
    <row r="1072" spans="2:20" ht="15" customHeight="1" x14ac:dyDescent="0.25">
      <c r="B1072" s="94">
        <v>1021</v>
      </c>
      <c r="C1072" s="95"/>
      <c r="D1072" s="94"/>
      <c r="E1072" s="95"/>
      <c r="F1072" s="94"/>
      <c r="G1072" s="95">
        <f t="shared" si="99"/>
        <v>0</v>
      </c>
      <c r="H1072" s="110">
        <f t="shared" si="100"/>
        <v>0</v>
      </c>
      <c r="P1072" s="107" t="str">
        <f t="shared" si="101"/>
        <v/>
      </c>
      <c r="Q1072" s="108" t="str">
        <f t="shared" si="102"/>
        <v/>
      </c>
      <c r="S1072" s="109" t="str">
        <f t="shared" si="103"/>
        <v/>
      </c>
      <c r="T1072" s="109" t="str">
        <f t="shared" si="104"/>
        <v/>
      </c>
    </row>
    <row r="1073" spans="2:20" ht="15" customHeight="1" x14ac:dyDescent="0.25">
      <c r="B1073" s="94">
        <v>1022</v>
      </c>
      <c r="C1073" s="95"/>
      <c r="D1073" s="94"/>
      <c r="E1073" s="95"/>
      <c r="F1073" s="94"/>
      <c r="G1073" s="95">
        <f t="shared" si="99"/>
        <v>0</v>
      </c>
      <c r="H1073" s="110">
        <f t="shared" si="100"/>
        <v>0</v>
      </c>
      <c r="P1073" s="107" t="str">
        <f t="shared" si="101"/>
        <v/>
      </c>
      <c r="Q1073" s="108" t="str">
        <f t="shared" si="102"/>
        <v/>
      </c>
      <c r="S1073" s="109" t="str">
        <f t="shared" si="103"/>
        <v/>
      </c>
      <c r="T1073" s="109" t="str">
        <f t="shared" si="104"/>
        <v/>
      </c>
    </row>
    <row r="1074" spans="2:20" ht="15" customHeight="1" x14ac:dyDescent="0.25">
      <c r="B1074" s="94">
        <v>1023</v>
      </c>
      <c r="C1074" s="95"/>
      <c r="D1074" s="94"/>
      <c r="E1074" s="95"/>
      <c r="F1074" s="94"/>
      <c r="G1074" s="95">
        <f t="shared" si="99"/>
        <v>0</v>
      </c>
      <c r="H1074" s="110">
        <f t="shared" si="100"/>
        <v>0</v>
      </c>
      <c r="P1074" s="107" t="str">
        <f t="shared" si="101"/>
        <v/>
      </c>
      <c r="Q1074" s="108" t="str">
        <f t="shared" si="102"/>
        <v/>
      </c>
      <c r="S1074" s="109" t="str">
        <f t="shared" si="103"/>
        <v/>
      </c>
      <c r="T1074" s="109" t="str">
        <f t="shared" si="104"/>
        <v/>
      </c>
    </row>
    <row r="1075" spans="2:20" ht="15" customHeight="1" x14ac:dyDescent="0.25">
      <c r="B1075" s="94">
        <v>1024</v>
      </c>
      <c r="C1075" s="95"/>
      <c r="D1075" s="94"/>
      <c r="E1075" s="95"/>
      <c r="F1075" s="94"/>
      <c r="G1075" s="95">
        <f t="shared" si="99"/>
        <v>0</v>
      </c>
      <c r="H1075" s="110">
        <f t="shared" si="100"/>
        <v>0</v>
      </c>
      <c r="P1075" s="107" t="str">
        <f t="shared" si="101"/>
        <v/>
      </c>
      <c r="Q1075" s="108" t="str">
        <f t="shared" si="102"/>
        <v/>
      </c>
      <c r="S1075" s="109" t="str">
        <f t="shared" si="103"/>
        <v/>
      </c>
      <c r="T1075" s="109" t="str">
        <f t="shared" si="104"/>
        <v/>
      </c>
    </row>
    <row r="1076" spans="2:20" ht="15" customHeight="1" x14ac:dyDescent="0.25">
      <c r="B1076" s="94">
        <v>1025</v>
      </c>
      <c r="C1076" s="95"/>
      <c r="D1076" s="94"/>
      <c r="E1076" s="95"/>
      <c r="F1076" s="94"/>
      <c r="G1076" s="95">
        <f t="shared" si="99"/>
        <v>0</v>
      </c>
      <c r="H1076" s="110">
        <f t="shared" si="100"/>
        <v>0</v>
      </c>
      <c r="P1076" s="107" t="str">
        <f t="shared" si="101"/>
        <v/>
      </c>
      <c r="Q1076" s="108" t="str">
        <f t="shared" si="102"/>
        <v/>
      </c>
      <c r="S1076" s="109" t="str">
        <f t="shared" si="103"/>
        <v/>
      </c>
      <c r="T1076" s="109" t="str">
        <f t="shared" si="104"/>
        <v/>
      </c>
    </row>
    <row r="1077" spans="2:20" ht="15" customHeight="1" x14ac:dyDescent="0.25">
      <c r="B1077" s="94">
        <v>1026</v>
      </c>
      <c r="C1077" s="95"/>
      <c r="D1077" s="94"/>
      <c r="E1077" s="95"/>
      <c r="F1077" s="94"/>
      <c r="G1077" s="95">
        <f t="shared" si="99"/>
        <v>0</v>
      </c>
      <c r="H1077" s="110">
        <f t="shared" si="100"/>
        <v>0</v>
      </c>
      <c r="P1077" s="107" t="str">
        <f t="shared" si="101"/>
        <v/>
      </c>
      <c r="Q1077" s="108" t="str">
        <f t="shared" si="102"/>
        <v/>
      </c>
      <c r="S1077" s="109" t="str">
        <f t="shared" si="103"/>
        <v/>
      </c>
      <c r="T1077" s="109" t="str">
        <f t="shared" si="104"/>
        <v/>
      </c>
    </row>
    <row r="1078" spans="2:20" ht="15" customHeight="1" x14ac:dyDescent="0.25">
      <c r="B1078" s="94">
        <v>1027</v>
      </c>
      <c r="C1078" s="95"/>
      <c r="D1078" s="94"/>
      <c r="E1078" s="95"/>
      <c r="F1078" s="94"/>
      <c r="G1078" s="95">
        <f t="shared" si="99"/>
        <v>0</v>
      </c>
      <c r="H1078" s="110">
        <f t="shared" si="100"/>
        <v>0</v>
      </c>
      <c r="P1078" s="107" t="str">
        <f t="shared" si="101"/>
        <v/>
      </c>
      <c r="Q1078" s="108" t="str">
        <f t="shared" si="102"/>
        <v/>
      </c>
      <c r="S1078" s="109" t="str">
        <f t="shared" si="103"/>
        <v/>
      </c>
      <c r="T1078" s="109" t="str">
        <f t="shared" si="104"/>
        <v/>
      </c>
    </row>
    <row r="1079" spans="2:20" ht="15" customHeight="1" x14ac:dyDescent="0.25">
      <c r="B1079" s="94">
        <v>1028</v>
      </c>
      <c r="C1079" s="95"/>
      <c r="D1079" s="94"/>
      <c r="E1079" s="95"/>
      <c r="F1079" s="94"/>
      <c r="G1079" s="95">
        <f t="shared" si="99"/>
        <v>0</v>
      </c>
      <c r="H1079" s="110">
        <f t="shared" si="100"/>
        <v>0</v>
      </c>
      <c r="P1079" s="107" t="str">
        <f t="shared" si="101"/>
        <v/>
      </c>
      <c r="Q1079" s="108" t="str">
        <f t="shared" si="102"/>
        <v/>
      </c>
      <c r="S1079" s="109" t="str">
        <f t="shared" si="103"/>
        <v/>
      </c>
      <c r="T1079" s="109" t="str">
        <f t="shared" si="104"/>
        <v/>
      </c>
    </row>
    <row r="1080" spans="2:20" ht="15" customHeight="1" x14ac:dyDescent="0.25">
      <c r="B1080" s="94">
        <v>1029</v>
      </c>
      <c r="C1080" s="95"/>
      <c r="D1080" s="94"/>
      <c r="E1080" s="95"/>
      <c r="F1080" s="94"/>
      <c r="G1080" s="95">
        <f t="shared" si="99"/>
        <v>0</v>
      </c>
      <c r="H1080" s="110">
        <f t="shared" si="100"/>
        <v>0</v>
      </c>
      <c r="P1080" s="107" t="str">
        <f t="shared" si="101"/>
        <v/>
      </c>
      <c r="Q1080" s="108" t="str">
        <f t="shared" si="102"/>
        <v/>
      </c>
      <c r="S1080" s="109" t="str">
        <f t="shared" si="103"/>
        <v/>
      </c>
      <c r="T1080" s="109" t="str">
        <f t="shared" si="104"/>
        <v/>
      </c>
    </row>
    <row r="1081" spans="2:20" ht="15" customHeight="1" x14ac:dyDescent="0.25">
      <c r="B1081" s="94">
        <v>1030</v>
      </c>
      <c r="C1081" s="95"/>
      <c r="D1081" s="94"/>
      <c r="E1081" s="95"/>
      <c r="F1081" s="94"/>
      <c r="G1081" s="95">
        <f t="shared" si="99"/>
        <v>0</v>
      </c>
      <c r="H1081" s="110">
        <f t="shared" si="100"/>
        <v>0</v>
      </c>
      <c r="P1081" s="107" t="str">
        <f t="shared" si="101"/>
        <v/>
      </c>
      <c r="Q1081" s="108" t="str">
        <f t="shared" si="102"/>
        <v/>
      </c>
      <c r="S1081" s="109" t="str">
        <f t="shared" si="103"/>
        <v/>
      </c>
      <c r="T1081" s="109" t="str">
        <f t="shared" si="104"/>
        <v/>
      </c>
    </row>
    <row r="1082" spans="2:20" ht="15" customHeight="1" x14ac:dyDescent="0.25">
      <c r="B1082" s="94">
        <v>1031</v>
      </c>
      <c r="C1082" s="95"/>
      <c r="D1082" s="94"/>
      <c r="E1082" s="95"/>
      <c r="F1082" s="94"/>
      <c r="G1082" s="95">
        <f t="shared" si="99"/>
        <v>0</v>
      </c>
      <c r="H1082" s="110">
        <f t="shared" si="100"/>
        <v>0</v>
      </c>
      <c r="P1082" s="107" t="str">
        <f t="shared" si="101"/>
        <v/>
      </c>
      <c r="Q1082" s="108" t="str">
        <f t="shared" si="102"/>
        <v/>
      </c>
      <c r="S1082" s="109" t="str">
        <f t="shared" si="103"/>
        <v/>
      </c>
      <c r="T1082" s="109" t="str">
        <f t="shared" si="104"/>
        <v/>
      </c>
    </row>
    <row r="1083" spans="2:20" ht="15" customHeight="1" x14ac:dyDescent="0.25">
      <c r="B1083" s="94">
        <v>1032</v>
      </c>
      <c r="C1083" s="95"/>
      <c r="D1083" s="94"/>
      <c r="E1083" s="95"/>
      <c r="F1083" s="94"/>
      <c r="G1083" s="95">
        <f t="shared" si="99"/>
        <v>0</v>
      </c>
      <c r="H1083" s="110">
        <f t="shared" si="100"/>
        <v>0</v>
      </c>
      <c r="P1083" s="107" t="str">
        <f t="shared" si="101"/>
        <v/>
      </c>
      <c r="Q1083" s="108" t="str">
        <f t="shared" si="102"/>
        <v/>
      </c>
      <c r="S1083" s="109" t="str">
        <f t="shared" si="103"/>
        <v/>
      </c>
      <c r="T1083" s="109" t="str">
        <f t="shared" si="104"/>
        <v/>
      </c>
    </row>
    <row r="1084" spans="2:20" ht="15" customHeight="1" x14ac:dyDescent="0.25">
      <c r="B1084" s="94">
        <v>1033</v>
      </c>
      <c r="C1084" s="95"/>
      <c r="D1084" s="94"/>
      <c r="E1084" s="95"/>
      <c r="F1084" s="94"/>
      <c r="G1084" s="95">
        <f t="shared" si="99"/>
        <v>0</v>
      </c>
      <c r="H1084" s="110">
        <f t="shared" si="100"/>
        <v>0</v>
      </c>
      <c r="P1084" s="107" t="str">
        <f t="shared" si="101"/>
        <v/>
      </c>
      <c r="Q1084" s="108" t="str">
        <f t="shared" si="102"/>
        <v/>
      </c>
      <c r="S1084" s="109" t="str">
        <f t="shared" si="103"/>
        <v/>
      </c>
      <c r="T1084" s="109" t="str">
        <f t="shared" si="104"/>
        <v/>
      </c>
    </row>
    <row r="1085" spans="2:20" ht="15" customHeight="1" x14ac:dyDescent="0.25">
      <c r="B1085" s="94">
        <v>1034</v>
      </c>
      <c r="C1085" s="95"/>
      <c r="D1085" s="94"/>
      <c r="E1085" s="95"/>
      <c r="F1085" s="94"/>
      <c r="G1085" s="95">
        <f t="shared" si="99"/>
        <v>0</v>
      </c>
      <c r="H1085" s="110">
        <f t="shared" si="100"/>
        <v>0</v>
      </c>
      <c r="P1085" s="107" t="str">
        <f t="shared" si="101"/>
        <v/>
      </c>
      <c r="Q1085" s="108" t="str">
        <f t="shared" si="102"/>
        <v/>
      </c>
      <c r="S1085" s="109" t="str">
        <f t="shared" si="103"/>
        <v/>
      </c>
      <c r="T1085" s="109" t="str">
        <f t="shared" si="104"/>
        <v/>
      </c>
    </row>
    <row r="1086" spans="2:20" ht="15" customHeight="1" x14ac:dyDescent="0.25">
      <c r="B1086" s="94">
        <v>1035</v>
      </c>
      <c r="C1086" s="95"/>
      <c r="D1086" s="94"/>
      <c r="E1086" s="95"/>
      <c r="F1086" s="94"/>
      <c r="G1086" s="95">
        <f t="shared" si="99"/>
        <v>0</v>
      </c>
      <c r="H1086" s="110">
        <f t="shared" si="100"/>
        <v>0</v>
      </c>
      <c r="P1086" s="107" t="str">
        <f t="shared" si="101"/>
        <v/>
      </c>
      <c r="Q1086" s="108" t="str">
        <f t="shared" si="102"/>
        <v/>
      </c>
      <c r="S1086" s="109" t="str">
        <f t="shared" si="103"/>
        <v/>
      </c>
      <c r="T1086" s="109" t="str">
        <f t="shared" si="104"/>
        <v/>
      </c>
    </row>
    <row r="1087" spans="2:20" ht="15" customHeight="1" x14ac:dyDescent="0.25">
      <c r="B1087" s="94">
        <v>1036</v>
      </c>
      <c r="C1087" s="95"/>
      <c r="D1087" s="94"/>
      <c r="E1087" s="95"/>
      <c r="F1087" s="94"/>
      <c r="G1087" s="95">
        <f t="shared" si="99"/>
        <v>0</v>
      </c>
      <c r="H1087" s="110">
        <f t="shared" si="100"/>
        <v>0</v>
      </c>
      <c r="P1087" s="107" t="str">
        <f t="shared" si="101"/>
        <v/>
      </c>
      <c r="Q1087" s="108" t="str">
        <f t="shared" si="102"/>
        <v/>
      </c>
      <c r="S1087" s="109" t="str">
        <f t="shared" si="103"/>
        <v/>
      </c>
      <c r="T1087" s="109" t="str">
        <f t="shared" si="104"/>
        <v/>
      </c>
    </row>
    <row r="1088" spans="2:20" ht="15" customHeight="1" x14ac:dyDescent="0.25">
      <c r="B1088" s="94">
        <v>1037</v>
      </c>
      <c r="C1088" s="95"/>
      <c r="D1088" s="94"/>
      <c r="E1088" s="95"/>
      <c r="F1088" s="94"/>
      <c r="G1088" s="95">
        <f t="shared" si="99"/>
        <v>0</v>
      </c>
      <c r="H1088" s="110">
        <f t="shared" si="100"/>
        <v>0</v>
      </c>
      <c r="P1088" s="107" t="str">
        <f t="shared" si="101"/>
        <v/>
      </c>
      <c r="Q1088" s="108" t="str">
        <f t="shared" si="102"/>
        <v/>
      </c>
      <c r="S1088" s="109" t="str">
        <f t="shared" si="103"/>
        <v/>
      </c>
      <c r="T1088" s="109" t="str">
        <f t="shared" si="104"/>
        <v/>
      </c>
    </row>
    <row r="1089" spans="2:20" ht="15" customHeight="1" x14ac:dyDescent="0.25">
      <c r="B1089" s="94">
        <v>1038</v>
      </c>
      <c r="C1089" s="95"/>
      <c r="D1089" s="94"/>
      <c r="E1089" s="95"/>
      <c r="F1089" s="94"/>
      <c r="G1089" s="95">
        <f t="shared" si="99"/>
        <v>0</v>
      </c>
      <c r="H1089" s="110">
        <f t="shared" si="100"/>
        <v>0</v>
      </c>
      <c r="P1089" s="107" t="str">
        <f t="shared" si="101"/>
        <v/>
      </c>
      <c r="Q1089" s="108" t="str">
        <f t="shared" si="102"/>
        <v/>
      </c>
      <c r="S1089" s="109" t="str">
        <f t="shared" si="103"/>
        <v/>
      </c>
      <c r="T1089" s="109" t="str">
        <f t="shared" si="104"/>
        <v/>
      </c>
    </row>
    <row r="1090" spans="2:20" ht="15" customHeight="1" x14ac:dyDescent="0.25">
      <c r="B1090" s="94">
        <v>1039</v>
      </c>
      <c r="C1090" s="95"/>
      <c r="D1090" s="94"/>
      <c r="E1090" s="95"/>
      <c r="F1090" s="94"/>
      <c r="G1090" s="95">
        <f t="shared" si="99"/>
        <v>0</v>
      </c>
      <c r="H1090" s="110">
        <f t="shared" si="100"/>
        <v>0</v>
      </c>
      <c r="P1090" s="107" t="str">
        <f t="shared" si="101"/>
        <v/>
      </c>
      <c r="Q1090" s="108" t="str">
        <f t="shared" si="102"/>
        <v/>
      </c>
      <c r="S1090" s="109" t="str">
        <f t="shared" si="103"/>
        <v/>
      </c>
      <c r="T1090" s="109" t="str">
        <f t="shared" si="104"/>
        <v/>
      </c>
    </row>
    <row r="1091" spans="2:20" ht="15" customHeight="1" x14ac:dyDescent="0.25">
      <c r="B1091" s="94">
        <v>1040</v>
      </c>
      <c r="C1091" s="95"/>
      <c r="D1091" s="94"/>
      <c r="E1091" s="95"/>
      <c r="F1091" s="94"/>
      <c r="G1091" s="95">
        <f t="shared" si="99"/>
        <v>0</v>
      </c>
      <c r="H1091" s="110">
        <f t="shared" si="100"/>
        <v>0</v>
      </c>
      <c r="P1091" s="107" t="str">
        <f t="shared" si="101"/>
        <v/>
      </c>
      <c r="Q1091" s="108" t="str">
        <f t="shared" si="102"/>
        <v/>
      </c>
      <c r="S1091" s="109" t="str">
        <f t="shared" si="103"/>
        <v/>
      </c>
      <c r="T1091" s="109" t="str">
        <f t="shared" si="104"/>
        <v/>
      </c>
    </row>
    <row r="1092" spans="2:20" ht="15" customHeight="1" x14ac:dyDescent="0.25">
      <c r="B1092" s="94">
        <v>1041</v>
      </c>
      <c r="C1092" s="95"/>
      <c r="D1092" s="94"/>
      <c r="E1092" s="95"/>
      <c r="F1092" s="94"/>
      <c r="G1092" s="95">
        <f t="shared" si="99"/>
        <v>0</v>
      </c>
      <c r="H1092" s="110">
        <f t="shared" si="100"/>
        <v>0</v>
      </c>
      <c r="P1092" s="107" t="str">
        <f t="shared" si="101"/>
        <v/>
      </c>
      <c r="Q1092" s="108" t="str">
        <f t="shared" si="102"/>
        <v/>
      </c>
      <c r="S1092" s="109" t="str">
        <f t="shared" si="103"/>
        <v/>
      </c>
      <c r="T1092" s="109" t="str">
        <f t="shared" si="104"/>
        <v/>
      </c>
    </row>
    <row r="1093" spans="2:20" ht="15" customHeight="1" x14ac:dyDescent="0.25">
      <c r="B1093" s="94">
        <v>1042</v>
      </c>
      <c r="C1093" s="95"/>
      <c r="D1093" s="94"/>
      <c r="E1093" s="95"/>
      <c r="F1093" s="94"/>
      <c r="G1093" s="95">
        <f t="shared" si="99"/>
        <v>0</v>
      </c>
      <c r="H1093" s="110">
        <f t="shared" si="100"/>
        <v>0</v>
      </c>
      <c r="P1093" s="107" t="str">
        <f t="shared" si="101"/>
        <v/>
      </c>
      <c r="Q1093" s="108" t="str">
        <f t="shared" si="102"/>
        <v/>
      </c>
      <c r="S1093" s="109" t="str">
        <f t="shared" si="103"/>
        <v/>
      </c>
      <c r="T1093" s="109" t="str">
        <f t="shared" si="104"/>
        <v/>
      </c>
    </row>
    <row r="1094" spans="2:20" ht="15" customHeight="1" x14ac:dyDescent="0.25">
      <c r="B1094" s="94">
        <v>1043</v>
      </c>
      <c r="C1094" s="95"/>
      <c r="D1094" s="94"/>
      <c r="E1094" s="95"/>
      <c r="F1094" s="94"/>
      <c r="G1094" s="95">
        <f t="shared" si="99"/>
        <v>0</v>
      </c>
      <c r="H1094" s="110">
        <f t="shared" si="100"/>
        <v>0</v>
      </c>
      <c r="P1094" s="107" t="str">
        <f t="shared" si="101"/>
        <v/>
      </c>
      <c r="Q1094" s="108" t="str">
        <f t="shared" si="102"/>
        <v/>
      </c>
      <c r="S1094" s="109" t="str">
        <f t="shared" si="103"/>
        <v/>
      </c>
      <c r="T1094" s="109" t="str">
        <f t="shared" si="104"/>
        <v/>
      </c>
    </row>
    <row r="1095" spans="2:20" ht="15" customHeight="1" x14ac:dyDescent="0.25">
      <c r="B1095" s="94">
        <v>1044</v>
      </c>
      <c r="C1095" s="95"/>
      <c r="D1095" s="94"/>
      <c r="E1095" s="95"/>
      <c r="F1095" s="94"/>
      <c r="G1095" s="95">
        <f t="shared" si="99"/>
        <v>0</v>
      </c>
      <c r="H1095" s="110">
        <f t="shared" si="100"/>
        <v>0</v>
      </c>
      <c r="P1095" s="107" t="str">
        <f t="shared" si="101"/>
        <v/>
      </c>
      <c r="Q1095" s="108" t="str">
        <f t="shared" si="102"/>
        <v/>
      </c>
      <c r="S1095" s="109" t="str">
        <f t="shared" si="103"/>
        <v/>
      </c>
      <c r="T1095" s="109" t="str">
        <f t="shared" si="104"/>
        <v/>
      </c>
    </row>
    <row r="1096" spans="2:20" ht="15" customHeight="1" x14ac:dyDescent="0.25">
      <c r="B1096" s="94">
        <v>1045</v>
      </c>
      <c r="C1096" s="95"/>
      <c r="D1096" s="94"/>
      <c r="E1096" s="95"/>
      <c r="F1096" s="94"/>
      <c r="G1096" s="95">
        <f t="shared" si="99"/>
        <v>0</v>
      </c>
      <c r="H1096" s="110">
        <f t="shared" si="100"/>
        <v>0</v>
      </c>
      <c r="P1096" s="107" t="str">
        <f t="shared" si="101"/>
        <v/>
      </c>
      <c r="Q1096" s="108" t="str">
        <f t="shared" si="102"/>
        <v/>
      </c>
      <c r="S1096" s="109" t="str">
        <f t="shared" si="103"/>
        <v/>
      </c>
      <c r="T1096" s="109" t="str">
        <f t="shared" si="104"/>
        <v/>
      </c>
    </row>
    <row r="1097" spans="2:20" ht="15" customHeight="1" x14ac:dyDescent="0.25">
      <c r="B1097" s="94">
        <v>1046</v>
      </c>
      <c r="C1097" s="95"/>
      <c r="D1097" s="94"/>
      <c r="E1097" s="95"/>
      <c r="F1097" s="94"/>
      <c r="G1097" s="95">
        <f t="shared" si="99"/>
        <v>0</v>
      </c>
      <c r="H1097" s="110">
        <f t="shared" si="100"/>
        <v>0</v>
      </c>
      <c r="P1097" s="107" t="str">
        <f t="shared" si="101"/>
        <v/>
      </c>
      <c r="Q1097" s="108" t="str">
        <f t="shared" si="102"/>
        <v/>
      </c>
      <c r="S1097" s="109" t="str">
        <f t="shared" si="103"/>
        <v/>
      </c>
      <c r="T1097" s="109" t="str">
        <f t="shared" si="104"/>
        <v/>
      </c>
    </row>
    <row r="1098" spans="2:20" ht="15" customHeight="1" x14ac:dyDescent="0.25">
      <c r="B1098" s="94">
        <v>1047</v>
      </c>
      <c r="C1098" s="95"/>
      <c r="D1098" s="94"/>
      <c r="E1098" s="95"/>
      <c r="F1098" s="94"/>
      <c r="G1098" s="95">
        <f t="shared" si="99"/>
        <v>0</v>
      </c>
      <c r="H1098" s="110">
        <f t="shared" si="100"/>
        <v>0</v>
      </c>
      <c r="P1098" s="107" t="str">
        <f t="shared" si="101"/>
        <v/>
      </c>
      <c r="Q1098" s="108" t="str">
        <f t="shared" si="102"/>
        <v/>
      </c>
      <c r="S1098" s="109" t="str">
        <f t="shared" si="103"/>
        <v/>
      </c>
      <c r="T1098" s="109" t="str">
        <f t="shared" si="104"/>
        <v/>
      </c>
    </row>
    <row r="1099" spans="2:20" ht="15" customHeight="1" x14ac:dyDescent="0.25">
      <c r="B1099" s="94">
        <v>1048</v>
      </c>
      <c r="C1099" s="95"/>
      <c r="D1099" s="94"/>
      <c r="E1099" s="95"/>
      <c r="F1099" s="94"/>
      <c r="G1099" s="95">
        <f t="shared" si="99"/>
        <v>0</v>
      </c>
      <c r="H1099" s="110">
        <f t="shared" si="100"/>
        <v>0</v>
      </c>
      <c r="P1099" s="107" t="str">
        <f t="shared" si="101"/>
        <v/>
      </c>
      <c r="Q1099" s="108" t="str">
        <f t="shared" si="102"/>
        <v/>
      </c>
      <c r="S1099" s="109" t="str">
        <f t="shared" si="103"/>
        <v/>
      </c>
      <c r="T1099" s="109" t="str">
        <f t="shared" si="104"/>
        <v/>
      </c>
    </row>
    <row r="1100" spans="2:20" ht="15" customHeight="1" x14ac:dyDescent="0.25">
      <c r="B1100" s="94">
        <v>1049</v>
      </c>
      <c r="C1100" s="95"/>
      <c r="D1100" s="94"/>
      <c r="E1100" s="95"/>
      <c r="F1100" s="94"/>
      <c r="G1100" s="95">
        <f t="shared" si="99"/>
        <v>0</v>
      </c>
      <c r="H1100" s="110">
        <f t="shared" si="100"/>
        <v>0</v>
      </c>
      <c r="P1100" s="107" t="str">
        <f t="shared" si="101"/>
        <v/>
      </c>
      <c r="Q1100" s="108" t="str">
        <f t="shared" si="102"/>
        <v/>
      </c>
      <c r="S1100" s="109" t="str">
        <f t="shared" si="103"/>
        <v/>
      </c>
      <c r="T1100" s="109" t="str">
        <f t="shared" si="104"/>
        <v/>
      </c>
    </row>
    <row r="1101" spans="2:20" ht="15" customHeight="1" x14ac:dyDescent="0.25">
      <c r="B1101" s="94">
        <v>1050</v>
      </c>
      <c r="C1101" s="95"/>
      <c r="D1101" s="94"/>
      <c r="E1101" s="95"/>
      <c r="F1101" s="94"/>
      <c r="G1101" s="95">
        <f t="shared" si="99"/>
        <v>0</v>
      </c>
      <c r="H1101" s="110">
        <f t="shared" si="100"/>
        <v>0</v>
      </c>
      <c r="P1101" s="107" t="str">
        <f t="shared" si="101"/>
        <v/>
      </c>
      <c r="Q1101" s="108" t="str">
        <f t="shared" si="102"/>
        <v/>
      </c>
      <c r="S1101" s="109" t="str">
        <f t="shared" si="103"/>
        <v/>
      </c>
      <c r="T1101" s="109" t="str">
        <f t="shared" si="104"/>
        <v/>
      </c>
    </row>
    <row r="1102" spans="2:20" ht="15" customHeight="1" x14ac:dyDescent="0.25">
      <c r="B1102" s="94">
        <v>1051</v>
      </c>
      <c r="C1102" s="95"/>
      <c r="D1102" s="94"/>
      <c r="E1102" s="95"/>
      <c r="F1102" s="94"/>
      <c r="G1102" s="95">
        <f t="shared" si="99"/>
        <v>0</v>
      </c>
      <c r="H1102" s="110">
        <f t="shared" si="100"/>
        <v>0</v>
      </c>
      <c r="P1102" s="107" t="str">
        <f t="shared" si="101"/>
        <v/>
      </c>
      <c r="Q1102" s="108" t="str">
        <f t="shared" si="102"/>
        <v/>
      </c>
      <c r="S1102" s="109" t="str">
        <f t="shared" si="103"/>
        <v/>
      </c>
      <c r="T1102" s="109" t="str">
        <f t="shared" si="104"/>
        <v/>
      </c>
    </row>
    <row r="1103" spans="2:20" ht="15" customHeight="1" x14ac:dyDescent="0.25">
      <c r="B1103" s="94">
        <v>1052</v>
      </c>
      <c r="C1103" s="95"/>
      <c r="D1103" s="94"/>
      <c r="E1103" s="95"/>
      <c r="F1103" s="94"/>
      <c r="G1103" s="95">
        <f t="shared" si="99"/>
        <v>0</v>
      </c>
      <c r="H1103" s="110">
        <f t="shared" si="100"/>
        <v>0</v>
      </c>
      <c r="P1103" s="107" t="str">
        <f t="shared" si="101"/>
        <v/>
      </c>
      <c r="Q1103" s="108" t="str">
        <f t="shared" si="102"/>
        <v/>
      </c>
      <c r="S1103" s="109" t="str">
        <f t="shared" si="103"/>
        <v/>
      </c>
      <c r="T1103" s="109" t="str">
        <f t="shared" si="104"/>
        <v/>
      </c>
    </row>
    <row r="1104" spans="2:20" ht="15" customHeight="1" x14ac:dyDescent="0.25">
      <c r="B1104" s="94">
        <v>1053</v>
      </c>
      <c r="C1104" s="95"/>
      <c r="D1104" s="94"/>
      <c r="E1104" s="95"/>
      <c r="F1104" s="94"/>
      <c r="G1104" s="95">
        <f t="shared" si="99"/>
        <v>0</v>
      </c>
      <c r="H1104" s="110">
        <f t="shared" si="100"/>
        <v>0</v>
      </c>
      <c r="P1104" s="107" t="str">
        <f t="shared" si="101"/>
        <v/>
      </c>
      <c r="Q1104" s="108" t="str">
        <f t="shared" si="102"/>
        <v/>
      </c>
      <c r="S1104" s="109" t="str">
        <f t="shared" si="103"/>
        <v/>
      </c>
      <c r="T1104" s="109" t="str">
        <f t="shared" si="104"/>
        <v/>
      </c>
    </row>
    <row r="1105" spans="2:20" ht="15" customHeight="1" x14ac:dyDescent="0.25">
      <c r="B1105" s="94">
        <v>1054</v>
      </c>
      <c r="C1105" s="95"/>
      <c r="D1105" s="94"/>
      <c r="E1105" s="95"/>
      <c r="F1105" s="94"/>
      <c r="G1105" s="95">
        <f t="shared" si="99"/>
        <v>0</v>
      </c>
      <c r="H1105" s="110">
        <f t="shared" si="100"/>
        <v>0</v>
      </c>
      <c r="P1105" s="107" t="str">
        <f t="shared" si="101"/>
        <v/>
      </c>
      <c r="Q1105" s="108" t="str">
        <f t="shared" si="102"/>
        <v/>
      </c>
      <c r="S1105" s="109" t="str">
        <f t="shared" si="103"/>
        <v/>
      </c>
      <c r="T1105" s="109" t="str">
        <f t="shared" si="104"/>
        <v/>
      </c>
    </row>
    <row r="1106" spans="2:20" ht="15" customHeight="1" x14ac:dyDescent="0.25">
      <c r="B1106" s="94">
        <v>1055</v>
      </c>
      <c r="C1106" s="95"/>
      <c r="D1106" s="94"/>
      <c r="E1106" s="95"/>
      <c r="F1106" s="94"/>
      <c r="G1106" s="95">
        <f t="shared" si="99"/>
        <v>0</v>
      </c>
      <c r="H1106" s="110">
        <f t="shared" si="100"/>
        <v>0</v>
      </c>
      <c r="P1106" s="107" t="str">
        <f t="shared" si="101"/>
        <v/>
      </c>
      <c r="Q1106" s="108" t="str">
        <f t="shared" si="102"/>
        <v/>
      </c>
      <c r="S1106" s="109" t="str">
        <f t="shared" si="103"/>
        <v/>
      </c>
      <c r="T1106" s="109" t="str">
        <f t="shared" si="104"/>
        <v/>
      </c>
    </row>
    <row r="1107" spans="2:20" ht="15" customHeight="1" x14ac:dyDescent="0.25">
      <c r="B1107" s="94">
        <v>1056</v>
      </c>
      <c r="C1107" s="95"/>
      <c r="D1107" s="94"/>
      <c r="E1107" s="95"/>
      <c r="F1107" s="94"/>
      <c r="G1107" s="95">
        <f t="shared" si="99"/>
        <v>0</v>
      </c>
      <c r="H1107" s="110">
        <f t="shared" si="100"/>
        <v>0</v>
      </c>
      <c r="P1107" s="107" t="str">
        <f t="shared" si="101"/>
        <v/>
      </c>
      <c r="Q1107" s="108" t="str">
        <f t="shared" si="102"/>
        <v/>
      </c>
      <c r="S1107" s="109" t="str">
        <f t="shared" si="103"/>
        <v/>
      </c>
      <c r="T1107" s="109" t="str">
        <f t="shared" si="104"/>
        <v/>
      </c>
    </row>
    <row r="1108" spans="2:20" ht="15" customHeight="1" x14ac:dyDescent="0.25">
      <c r="B1108" s="94">
        <v>1057</v>
      </c>
      <c r="C1108" s="95"/>
      <c r="D1108" s="94"/>
      <c r="E1108" s="95"/>
      <c r="F1108" s="94"/>
      <c r="G1108" s="95">
        <f t="shared" si="99"/>
        <v>0</v>
      </c>
      <c r="H1108" s="110">
        <f t="shared" si="100"/>
        <v>0</v>
      </c>
      <c r="P1108" s="107" t="str">
        <f t="shared" si="101"/>
        <v/>
      </c>
      <c r="Q1108" s="108" t="str">
        <f t="shared" si="102"/>
        <v/>
      </c>
      <c r="S1108" s="109" t="str">
        <f t="shared" si="103"/>
        <v/>
      </c>
      <c r="T1108" s="109" t="str">
        <f t="shared" si="104"/>
        <v/>
      </c>
    </row>
    <row r="1109" spans="2:20" ht="15" customHeight="1" x14ac:dyDescent="0.25">
      <c r="B1109" s="94">
        <v>1058</v>
      </c>
      <c r="C1109" s="95"/>
      <c r="D1109" s="94"/>
      <c r="E1109" s="95"/>
      <c r="F1109" s="94"/>
      <c r="G1109" s="95">
        <f t="shared" si="99"/>
        <v>0</v>
      </c>
      <c r="H1109" s="110">
        <f t="shared" si="100"/>
        <v>0</v>
      </c>
      <c r="P1109" s="107" t="str">
        <f t="shared" si="101"/>
        <v/>
      </c>
      <c r="Q1109" s="108" t="str">
        <f t="shared" si="102"/>
        <v/>
      </c>
      <c r="S1109" s="109" t="str">
        <f t="shared" si="103"/>
        <v/>
      </c>
      <c r="T1109" s="109" t="str">
        <f t="shared" si="104"/>
        <v/>
      </c>
    </row>
    <row r="1110" spans="2:20" ht="15" customHeight="1" x14ac:dyDescent="0.25">
      <c r="B1110" s="94">
        <v>1059</v>
      </c>
      <c r="C1110" s="95"/>
      <c r="D1110" s="94"/>
      <c r="E1110" s="95"/>
      <c r="F1110" s="94"/>
      <c r="G1110" s="95">
        <f t="shared" si="99"/>
        <v>0</v>
      </c>
      <c r="H1110" s="110">
        <f t="shared" si="100"/>
        <v>0</v>
      </c>
      <c r="P1110" s="107" t="str">
        <f t="shared" si="101"/>
        <v/>
      </c>
      <c r="Q1110" s="108" t="str">
        <f t="shared" si="102"/>
        <v/>
      </c>
      <c r="S1110" s="109" t="str">
        <f t="shared" si="103"/>
        <v/>
      </c>
      <c r="T1110" s="109" t="str">
        <f t="shared" si="104"/>
        <v/>
      </c>
    </row>
    <row r="1111" spans="2:20" ht="15" customHeight="1" x14ac:dyDescent="0.25">
      <c r="B1111" s="94">
        <v>1060</v>
      </c>
      <c r="C1111" s="95"/>
      <c r="D1111" s="94"/>
      <c r="E1111" s="95"/>
      <c r="F1111" s="94"/>
      <c r="G1111" s="95">
        <f t="shared" si="99"/>
        <v>0</v>
      </c>
      <c r="H1111" s="110">
        <f t="shared" si="100"/>
        <v>0</v>
      </c>
      <c r="P1111" s="107" t="str">
        <f t="shared" si="101"/>
        <v/>
      </c>
      <c r="Q1111" s="108" t="str">
        <f t="shared" si="102"/>
        <v/>
      </c>
      <c r="S1111" s="109" t="str">
        <f t="shared" si="103"/>
        <v/>
      </c>
      <c r="T1111" s="109" t="str">
        <f t="shared" si="104"/>
        <v/>
      </c>
    </row>
    <row r="1112" spans="2:20" ht="15" customHeight="1" x14ac:dyDescent="0.25">
      <c r="B1112" s="94">
        <v>1061</v>
      </c>
      <c r="C1112" s="95"/>
      <c r="D1112" s="94"/>
      <c r="E1112" s="95"/>
      <c r="F1112" s="94"/>
      <c r="G1112" s="95">
        <f t="shared" si="99"/>
        <v>0</v>
      </c>
      <c r="H1112" s="110">
        <f t="shared" si="100"/>
        <v>0</v>
      </c>
      <c r="P1112" s="107" t="str">
        <f t="shared" si="101"/>
        <v/>
      </c>
      <c r="Q1112" s="108" t="str">
        <f t="shared" si="102"/>
        <v/>
      </c>
      <c r="S1112" s="109" t="str">
        <f t="shared" si="103"/>
        <v/>
      </c>
      <c r="T1112" s="109" t="str">
        <f t="shared" si="104"/>
        <v/>
      </c>
    </row>
    <row r="1113" spans="2:20" ht="15" customHeight="1" x14ac:dyDescent="0.25">
      <c r="B1113" s="94">
        <v>1062</v>
      </c>
      <c r="C1113" s="95"/>
      <c r="D1113" s="94"/>
      <c r="E1113" s="95"/>
      <c r="F1113" s="94"/>
      <c r="G1113" s="95">
        <f t="shared" si="99"/>
        <v>0</v>
      </c>
      <c r="H1113" s="110">
        <f t="shared" si="100"/>
        <v>0</v>
      </c>
      <c r="P1113" s="107" t="str">
        <f t="shared" si="101"/>
        <v/>
      </c>
      <c r="Q1113" s="108" t="str">
        <f t="shared" si="102"/>
        <v/>
      </c>
      <c r="S1113" s="109" t="str">
        <f t="shared" si="103"/>
        <v/>
      </c>
      <c r="T1113" s="109" t="str">
        <f t="shared" si="104"/>
        <v/>
      </c>
    </row>
    <row r="1114" spans="2:20" ht="15" customHeight="1" x14ac:dyDescent="0.25">
      <c r="B1114" s="94">
        <v>1063</v>
      </c>
      <c r="C1114" s="95"/>
      <c r="D1114" s="94"/>
      <c r="E1114" s="95"/>
      <c r="F1114" s="94"/>
      <c r="G1114" s="95">
        <f t="shared" si="99"/>
        <v>0</v>
      </c>
      <c r="H1114" s="110">
        <f t="shared" si="100"/>
        <v>0</v>
      </c>
      <c r="P1114" s="107" t="str">
        <f t="shared" si="101"/>
        <v/>
      </c>
      <c r="Q1114" s="108" t="str">
        <f t="shared" si="102"/>
        <v/>
      </c>
      <c r="S1114" s="109" t="str">
        <f t="shared" si="103"/>
        <v/>
      </c>
      <c r="T1114" s="109" t="str">
        <f t="shared" si="104"/>
        <v/>
      </c>
    </row>
    <row r="1115" spans="2:20" ht="15" customHeight="1" x14ac:dyDescent="0.25">
      <c r="B1115" s="94">
        <v>1064</v>
      </c>
      <c r="C1115" s="95"/>
      <c r="D1115" s="94"/>
      <c r="E1115" s="95"/>
      <c r="F1115" s="94"/>
      <c r="G1115" s="95">
        <f t="shared" si="99"/>
        <v>0</v>
      </c>
      <c r="H1115" s="110">
        <f t="shared" si="100"/>
        <v>0</v>
      </c>
      <c r="P1115" s="107" t="str">
        <f t="shared" si="101"/>
        <v/>
      </c>
      <c r="Q1115" s="108" t="str">
        <f t="shared" si="102"/>
        <v/>
      </c>
      <c r="S1115" s="109" t="str">
        <f t="shared" si="103"/>
        <v/>
      </c>
      <c r="T1115" s="109" t="str">
        <f t="shared" si="104"/>
        <v/>
      </c>
    </row>
    <row r="1116" spans="2:20" ht="15" customHeight="1" x14ac:dyDescent="0.25">
      <c r="B1116" s="94">
        <v>1065</v>
      </c>
      <c r="C1116" s="95"/>
      <c r="D1116" s="94"/>
      <c r="E1116" s="95"/>
      <c r="F1116" s="94"/>
      <c r="G1116" s="95">
        <f t="shared" ref="G1116:G1179" si="105">E1116-C1116</f>
        <v>0</v>
      </c>
      <c r="H1116" s="110">
        <f t="shared" ref="H1116:H1179" si="106">F1116-D1116</f>
        <v>0</v>
      </c>
      <c r="P1116" s="107" t="str">
        <f t="shared" ref="P1116:P1179" si="107">IF(C1116="","",D1116*PSA_WTP-C1116)</f>
        <v/>
      </c>
      <c r="Q1116" s="108" t="str">
        <f t="shared" ref="Q1116:Q1179" si="108">IF(C1116="","",F1116*PSA_WTP-E1116)</f>
        <v/>
      </c>
      <c r="S1116" s="109" t="str">
        <f t="shared" ref="S1116:S1179" si="109">IF(Q1116="","",IF(Q1116=MAX(P1116,Q1116),0,1))</f>
        <v/>
      </c>
      <c r="T1116" s="109" t="str">
        <f t="shared" ref="T1116:T1179" si="110">IF(Q1116="","",IF(Q1116=MAX(P1116,Q1116),1,0))</f>
        <v/>
      </c>
    </row>
    <row r="1117" spans="2:20" ht="15" customHeight="1" x14ac:dyDescent="0.25">
      <c r="B1117" s="94">
        <v>1066</v>
      </c>
      <c r="C1117" s="95"/>
      <c r="D1117" s="94"/>
      <c r="E1117" s="95"/>
      <c r="F1117" s="94"/>
      <c r="G1117" s="95">
        <f t="shared" si="105"/>
        <v>0</v>
      </c>
      <c r="H1117" s="110">
        <f t="shared" si="106"/>
        <v>0</v>
      </c>
      <c r="P1117" s="107" t="str">
        <f t="shared" si="107"/>
        <v/>
      </c>
      <c r="Q1117" s="108" t="str">
        <f t="shared" si="108"/>
        <v/>
      </c>
      <c r="S1117" s="109" t="str">
        <f t="shared" si="109"/>
        <v/>
      </c>
      <c r="T1117" s="109" t="str">
        <f t="shared" si="110"/>
        <v/>
      </c>
    </row>
    <row r="1118" spans="2:20" ht="15" customHeight="1" x14ac:dyDescent="0.25">
      <c r="B1118" s="94">
        <v>1067</v>
      </c>
      <c r="C1118" s="95"/>
      <c r="D1118" s="94"/>
      <c r="E1118" s="95"/>
      <c r="F1118" s="94"/>
      <c r="G1118" s="95">
        <f t="shared" si="105"/>
        <v>0</v>
      </c>
      <c r="H1118" s="110">
        <f t="shared" si="106"/>
        <v>0</v>
      </c>
      <c r="P1118" s="107" t="str">
        <f t="shared" si="107"/>
        <v/>
      </c>
      <c r="Q1118" s="108" t="str">
        <f t="shared" si="108"/>
        <v/>
      </c>
      <c r="S1118" s="109" t="str">
        <f t="shared" si="109"/>
        <v/>
      </c>
      <c r="T1118" s="109" t="str">
        <f t="shared" si="110"/>
        <v/>
      </c>
    </row>
    <row r="1119" spans="2:20" ht="15" customHeight="1" x14ac:dyDescent="0.25">
      <c r="B1119" s="94">
        <v>1068</v>
      </c>
      <c r="C1119" s="95"/>
      <c r="D1119" s="94"/>
      <c r="E1119" s="95"/>
      <c r="F1119" s="94"/>
      <c r="G1119" s="95">
        <f t="shared" si="105"/>
        <v>0</v>
      </c>
      <c r="H1119" s="110">
        <f t="shared" si="106"/>
        <v>0</v>
      </c>
      <c r="P1119" s="107" t="str">
        <f t="shared" si="107"/>
        <v/>
      </c>
      <c r="Q1119" s="108" t="str">
        <f t="shared" si="108"/>
        <v/>
      </c>
      <c r="S1119" s="109" t="str">
        <f t="shared" si="109"/>
        <v/>
      </c>
      <c r="T1119" s="109" t="str">
        <f t="shared" si="110"/>
        <v/>
      </c>
    </row>
    <row r="1120" spans="2:20" ht="15" customHeight="1" x14ac:dyDescent="0.25">
      <c r="B1120" s="94">
        <v>1069</v>
      </c>
      <c r="C1120" s="95"/>
      <c r="D1120" s="94"/>
      <c r="E1120" s="95"/>
      <c r="F1120" s="94"/>
      <c r="G1120" s="95">
        <f t="shared" si="105"/>
        <v>0</v>
      </c>
      <c r="H1120" s="110">
        <f t="shared" si="106"/>
        <v>0</v>
      </c>
      <c r="P1120" s="107" t="str">
        <f t="shared" si="107"/>
        <v/>
      </c>
      <c r="Q1120" s="108" t="str">
        <f t="shared" si="108"/>
        <v/>
      </c>
      <c r="S1120" s="109" t="str">
        <f t="shared" si="109"/>
        <v/>
      </c>
      <c r="T1120" s="109" t="str">
        <f t="shared" si="110"/>
        <v/>
      </c>
    </row>
    <row r="1121" spans="2:20" ht="15" customHeight="1" x14ac:dyDescent="0.25">
      <c r="B1121" s="94">
        <v>1070</v>
      </c>
      <c r="C1121" s="95"/>
      <c r="D1121" s="94"/>
      <c r="E1121" s="95"/>
      <c r="F1121" s="94"/>
      <c r="G1121" s="95">
        <f t="shared" si="105"/>
        <v>0</v>
      </c>
      <c r="H1121" s="110">
        <f t="shared" si="106"/>
        <v>0</v>
      </c>
      <c r="P1121" s="107" t="str">
        <f t="shared" si="107"/>
        <v/>
      </c>
      <c r="Q1121" s="108" t="str">
        <f t="shared" si="108"/>
        <v/>
      </c>
      <c r="S1121" s="109" t="str">
        <f t="shared" si="109"/>
        <v/>
      </c>
      <c r="T1121" s="109" t="str">
        <f t="shared" si="110"/>
        <v/>
      </c>
    </row>
    <row r="1122" spans="2:20" ht="15" customHeight="1" x14ac:dyDescent="0.25">
      <c r="B1122" s="94">
        <v>1071</v>
      </c>
      <c r="C1122" s="95"/>
      <c r="D1122" s="94"/>
      <c r="E1122" s="95"/>
      <c r="F1122" s="94"/>
      <c r="G1122" s="95">
        <f t="shared" si="105"/>
        <v>0</v>
      </c>
      <c r="H1122" s="110">
        <f t="shared" si="106"/>
        <v>0</v>
      </c>
      <c r="P1122" s="107" t="str">
        <f t="shared" si="107"/>
        <v/>
      </c>
      <c r="Q1122" s="108" t="str">
        <f t="shared" si="108"/>
        <v/>
      </c>
      <c r="S1122" s="109" t="str">
        <f t="shared" si="109"/>
        <v/>
      </c>
      <c r="T1122" s="109" t="str">
        <f t="shared" si="110"/>
        <v/>
      </c>
    </row>
    <row r="1123" spans="2:20" ht="15" customHeight="1" x14ac:dyDescent="0.25">
      <c r="B1123" s="94">
        <v>1072</v>
      </c>
      <c r="C1123" s="95"/>
      <c r="D1123" s="94"/>
      <c r="E1123" s="95"/>
      <c r="F1123" s="94"/>
      <c r="G1123" s="95">
        <f t="shared" si="105"/>
        <v>0</v>
      </c>
      <c r="H1123" s="110">
        <f t="shared" si="106"/>
        <v>0</v>
      </c>
      <c r="P1123" s="107" t="str">
        <f t="shared" si="107"/>
        <v/>
      </c>
      <c r="Q1123" s="108" t="str">
        <f t="shared" si="108"/>
        <v/>
      </c>
      <c r="S1123" s="109" t="str">
        <f t="shared" si="109"/>
        <v/>
      </c>
      <c r="T1123" s="109" t="str">
        <f t="shared" si="110"/>
        <v/>
      </c>
    </row>
    <row r="1124" spans="2:20" ht="15" customHeight="1" x14ac:dyDescent="0.25">
      <c r="B1124" s="94">
        <v>1073</v>
      </c>
      <c r="C1124" s="95"/>
      <c r="D1124" s="94"/>
      <c r="E1124" s="95"/>
      <c r="F1124" s="94"/>
      <c r="G1124" s="95">
        <f t="shared" si="105"/>
        <v>0</v>
      </c>
      <c r="H1124" s="110">
        <f t="shared" si="106"/>
        <v>0</v>
      </c>
      <c r="P1124" s="107" t="str">
        <f t="shared" si="107"/>
        <v/>
      </c>
      <c r="Q1124" s="108" t="str">
        <f t="shared" si="108"/>
        <v/>
      </c>
      <c r="S1124" s="109" t="str">
        <f t="shared" si="109"/>
        <v/>
      </c>
      <c r="T1124" s="109" t="str">
        <f t="shared" si="110"/>
        <v/>
      </c>
    </row>
    <row r="1125" spans="2:20" ht="15" customHeight="1" x14ac:dyDescent="0.25">
      <c r="B1125" s="94">
        <v>1074</v>
      </c>
      <c r="C1125" s="95"/>
      <c r="D1125" s="94"/>
      <c r="E1125" s="95"/>
      <c r="F1125" s="94"/>
      <c r="G1125" s="95">
        <f t="shared" si="105"/>
        <v>0</v>
      </c>
      <c r="H1125" s="110">
        <f t="shared" si="106"/>
        <v>0</v>
      </c>
      <c r="P1125" s="107" t="str">
        <f t="shared" si="107"/>
        <v/>
      </c>
      <c r="Q1125" s="108" t="str">
        <f t="shared" si="108"/>
        <v/>
      </c>
      <c r="S1125" s="109" t="str">
        <f t="shared" si="109"/>
        <v/>
      </c>
      <c r="T1125" s="109" t="str">
        <f t="shared" si="110"/>
        <v/>
      </c>
    </row>
    <row r="1126" spans="2:20" ht="15" customHeight="1" x14ac:dyDescent="0.25">
      <c r="B1126" s="94">
        <v>1075</v>
      </c>
      <c r="C1126" s="95"/>
      <c r="D1126" s="94"/>
      <c r="E1126" s="95"/>
      <c r="F1126" s="94"/>
      <c r="G1126" s="95">
        <f t="shared" si="105"/>
        <v>0</v>
      </c>
      <c r="H1126" s="110">
        <f t="shared" si="106"/>
        <v>0</v>
      </c>
      <c r="P1126" s="107" t="str">
        <f t="shared" si="107"/>
        <v/>
      </c>
      <c r="Q1126" s="108" t="str">
        <f t="shared" si="108"/>
        <v/>
      </c>
      <c r="S1126" s="109" t="str">
        <f t="shared" si="109"/>
        <v/>
      </c>
      <c r="T1126" s="109" t="str">
        <f t="shared" si="110"/>
        <v/>
      </c>
    </row>
    <row r="1127" spans="2:20" ht="15" customHeight="1" x14ac:dyDescent="0.25">
      <c r="B1127" s="94">
        <v>1076</v>
      </c>
      <c r="C1127" s="95"/>
      <c r="D1127" s="94"/>
      <c r="E1127" s="95"/>
      <c r="F1127" s="94"/>
      <c r="G1127" s="95">
        <f t="shared" si="105"/>
        <v>0</v>
      </c>
      <c r="H1127" s="110">
        <f t="shared" si="106"/>
        <v>0</v>
      </c>
      <c r="P1127" s="107" t="str">
        <f t="shared" si="107"/>
        <v/>
      </c>
      <c r="Q1127" s="108" t="str">
        <f t="shared" si="108"/>
        <v/>
      </c>
      <c r="S1127" s="109" t="str">
        <f t="shared" si="109"/>
        <v/>
      </c>
      <c r="T1127" s="109" t="str">
        <f t="shared" si="110"/>
        <v/>
      </c>
    </row>
    <row r="1128" spans="2:20" ht="15" customHeight="1" x14ac:dyDescent="0.25">
      <c r="B1128" s="94">
        <v>1077</v>
      </c>
      <c r="C1128" s="95"/>
      <c r="D1128" s="94"/>
      <c r="E1128" s="95"/>
      <c r="F1128" s="94"/>
      <c r="G1128" s="95">
        <f t="shared" si="105"/>
        <v>0</v>
      </c>
      <c r="H1128" s="110">
        <f t="shared" si="106"/>
        <v>0</v>
      </c>
      <c r="P1128" s="107" t="str">
        <f t="shared" si="107"/>
        <v/>
      </c>
      <c r="Q1128" s="108" t="str">
        <f t="shared" si="108"/>
        <v/>
      </c>
      <c r="S1128" s="109" t="str">
        <f t="shared" si="109"/>
        <v/>
      </c>
      <c r="T1128" s="109" t="str">
        <f t="shared" si="110"/>
        <v/>
      </c>
    </row>
    <row r="1129" spans="2:20" ht="15" customHeight="1" x14ac:dyDescent="0.25">
      <c r="B1129" s="94">
        <v>1078</v>
      </c>
      <c r="C1129" s="95"/>
      <c r="D1129" s="94"/>
      <c r="E1129" s="95"/>
      <c r="F1129" s="94"/>
      <c r="G1129" s="95">
        <f t="shared" si="105"/>
        <v>0</v>
      </c>
      <c r="H1129" s="110">
        <f t="shared" si="106"/>
        <v>0</v>
      </c>
      <c r="P1129" s="107" t="str">
        <f t="shared" si="107"/>
        <v/>
      </c>
      <c r="Q1129" s="108" t="str">
        <f t="shared" si="108"/>
        <v/>
      </c>
      <c r="S1129" s="109" t="str">
        <f t="shared" si="109"/>
        <v/>
      </c>
      <c r="T1129" s="109" t="str">
        <f t="shared" si="110"/>
        <v/>
      </c>
    </row>
    <row r="1130" spans="2:20" ht="15" customHeight="1" x14ac:dyDescent="0.25">
      <c r="B1130" s="94">
        <v>1079</v>
      </c>
      <c r="C1130" s="95"/>
      <c r="D1130" s="94"/>
      <c r="E1130" s="95"/>
      <c r="F1130" s="94"/>
      <c r="G1130" s="95">
        <f t="shared" si="105"/>
        <v>0</v>
      </c>
      <c r="H1130" s="110">
        <f t="shared" si="106"/>
        <v>0</v>
      </c>
      <c r="P1130" s="107" t="str">
        <f t="shared" si="107"/>
        <v/>
      </c>
      <c r="Q1130" s="108" t="str">
        <f t="shared" si="108"/>
        <v/>
      </c>
      <c r="S1130" s="109" t="str">
        <f t="shared" si="109"/>
        <v/>
      </c>
      <c r="T1130" s="109" t="str">
        <f t="shared" si="110"/>
        <v/>
      </c>
    </row>
    <row r="1131" spans="2:20" ht="15" customHeight="1" x14ac:dyDescent="0.25">
      <c r="B1131" s="94">
        <v>1080</v>
      </c>
      <c r="C1131" s="95"/>
      <c r="D1131" s="94"/>
      <c r="E1131" s="95"/>
      <c r="F1131" s="94"/>
      <c r="G1131" s="95">
        <f t="shared" si="105"/>
        <v>0</v>
      </c>
      <c r="H1131" s="110">
        <f t="shared" si="106"/>
        <v>0</v>
      </c>
      <c r="P1131" s="107" t="str">
        <f t="shared" si="107"/>
        <v/>
      </c>
      <c r="Q1131" s="108" t="str">
        <f t="shared" si="108"/>
        <v/>
      </c>
      <c r="S1131" s="109" t="str">
        <f t="shared" si="109"/>
        <v/>
      </c>
      <c r="T1131" s="109" t="str">
        <f t="shared" si="110"/>
        <v/>
      </c>
    </row>
    <row r="1132" spans="2:20" ht="15" customHeight="1" x14ac:dyDescent="0.25">
      <c r="B1132" s="94">
        <v>1081</v>
      </c>
      <c r="C1132" s="95"/>
      <c r="D1132" s="94"/>
      <c r="E1132" s="95"/>
      <c r="F1132" s="94"/>
      <c r="G1132" s="95">
        <f t="shared" si="105"/>
        <v>0</v>
      </c>
      <c r="H1132" s="110">
        <f t="shared" si="106"/>
        <v>0</v>
      </c>
      <c r="P1132" s="107" t="str">
        <f t="shared" si="107"/>
        <v/>
      </c>
      <c r="Q1132" s="108" t="str">
        <f t="shared" si="108"/>
        <v/>
      </c>
      <c r="S1132" s="109" t="str">
        <f t="shared" si="109"/>
        <v/>
      </c>
      <c r="T1132" s="109" t="str">
        <f t="shared" si="110"/>
        <v/>
      </c>
    </row>
    <row r="1133" spans="2:20" ht="15" customHeight="1" x14ac:dyDescent="0.25">
      <c r="B1133" s="94">
        <v>1082</v>
      </c>
      <c r="C1133" s="95"/>
      <c r="D1133" s="94"/>
      <c r="E1133" s="95"/>
      <c r="F1133" s="94"/>
      <c r="G1133" s="95">
        <f t="shared" si="105"/>
        <v>0</v>
      </c>
      <c r="H1133" s="110">
        <f t="shared" si="106"/>
        <v>0</v>
      </c>
      <c r="P1133" s="107" t="str">
        <f t="shared" si="107"/>
        <v/>
      </c>
      <c r="Q1133" s="108" t="str">
        <f t="shared" si="108"/>
        <v/>
      </c>
      <c r="S1133" s="109" t="str">
        <f t="shared" si="109"/>
        <v/>
      </c>
      <c r="T1133" s="109" t="str">
        <f t="shared" si="110"/>
        <v/>
      </c>
    </row>
    <row r="1134" spans="2:20" ht="15" customHeight="1" x14ac:dyDescent="0.25">
      <c r="B1134" s="94">
        <v>1083</v>
      </c>
      <c r="C1134" s="95"/>
      <c r="D1134" s="94"/>
      <c r="E1134" s="95"/>
      <c r="F1134" s="94"/>
      <c r="G1134" s="95">
        <f t="shared" si="105"/>
        <v>0</v>
      </c>
      <c r="H1134" s="110">
        <f t="shared" si="106"/>
        <v>0</v>
      </c>
      <c r="P1134" s="107" t="str">
        <f t="shared" si="107"/>
        <v/>
      </c>
      <c r="Q1134" s="108" t="str">
        <f t="shared" si="108"/>
        <v/>
      </c>
      <c r="S1134" s="109" t="str">
        <f t="shared" si="109"/>
        <v/>
      </c>
      <c r="T1134" s="109" t="str">
        <f t="shared" si="110"/>
        <v/>
      </c>
    </row>
    <row r="1135" spans="2:20" ht="15" customHeight="1" x14ac:dyDescent="0.25">
      <c r="B1135" s="94">
        <v>1084</v>
      </c>
      <c r="C1135" s="95"/>
      <c r="D1135" s="94"/>
      <c r="E1135" s="95"/>
      <c r="F1135" s="94"/>
      <c r="G1135" s="95">
        <f t="shared" si="105"/>
        <v>0</v>
      </c>
      <c r="H1135" s="110">
        <f t="shared" si="106"/>
        <v>0</v>
      </c>
      <c r="P1135" s="107" t="str">
        <f t="shared" si="107"/>
        <v/>
      </c>
      <c r="Q1135" s="108" t="str">
        <f t="shared" si="108"/>
        <v/>
      </c>
      <c r="S1135" s="109" t="str">
        <f t="shared" si="109"/>
        <v/>
      </c>
      <c r="T1135" s="109" t="str">
        <f t="shared" si="110"/>
        <v/>
      </c>
    </row>
    <row r="1136" spans="2:20" ht="15" customHeight="1" x14ac:dyDescent="0.25">
      <c r="B1136" s="94">
        <v>1085</v>
      </c>
      <c r="C1136" s="95"/>
      <c r="D1136" s="94"/>
      <c r="E1136" s="95"/>
      <c r="F1136" s="94"/>
      <c r="G1136" s="95">
        <f t="shared" si="105"/>
        <v>0</v>
      </c>
      <c r="H1136" s="110">
        <f t="shared" si="106"/>
        <v>0</v>
      </c>
      <c r="P1136" s="107" t="str">
        <f t="shared" si="107"/>
        <v/>
      </c>
      <c r="Q1136" s="108" t="str">
        <f t="shared" si="108"/>
        <v/>
      </c>
      <c r="S1136" s="109" t="str">
        <f t="shared" si="109"/>
        <v/>
      </c>
      <c r="T1136" s="109" t="str">
        <f t="shared" si="110"/>
        <v/>
      </c>
    </row>
    <row r="1137" spans="2:20" ht="15" customHeight="1" x14ac:dyDescent="0.25">
      <c r="B1137" s="94">
        <v>1086</v>
      </c>
      <c r="C1137" s="95"/>
      <c r="D1137" s="94"/>
      <c r="E1137" s="95"/>
      <c r="F1137" s="94"/>
      <c r="G1137" s="95">
        <f t="shared" si="105"/>
        <v>0</v>
      </c>
      <c r="H1137" s="110">
        <f t="shared" si="106"/>
        <v>0</v>
      </c>
      <c r="P1137" s="107" t="str">
        <f t="shared" si="107"/>
        <v/>
      </c>
      <c r="Q1137" s="108" t="str">
        <f t="shared" si="108"/>
        <v/>
      </c>
      <c r="S1137" s="109" t="str">
        <f t="shared" si="109"/>
        <v/>
      </c>
      <c r="T1137" s="109" t="str">
        <f t="shared" si="110"/>
        <v/>
      </c>
    </row>
    <row r="1138" spans="2:20" ht="15" customHeight="1" x14ac:dyDescent="0.25">
      <c r="B1138" s="94">
        <v>1087</v>
      </c>
      <c r="C1138" s="95"/>
      <c r="D1138" s="94"/>
      <c r="E1138" s="95"/>
      <c r="F1138" s="94"/>
      <c r="G1138" s="95">
        <f t="shared" si="105"/>
        <v>0</v>
      </c>
      <c r="H1138" s="110">
        <f t="shared" si="106"/>
        <v>0</v>
      </c>
      <c r="P1138" s="107" t="str">
        <f t="shared" si="107"/>
        <v/>
      </c>
      <c r="Q1138" s="108" t="str">
        <f t="shared" si="108"/>
        <v/>
      </c>
      <c r="S1138" s="109" t="str">
        <f t="shared" si="109"/>
        <v/>
      </c>
      <c r="T1138" s="109" t="str">
        <f t="shared" si="110"/>
        <v/>
      </c>
    </row>
    <row r="1139" spans="2:20" ht="15" customHeight="1" x14ac:dyDescent="0.25">
      <c r="B1139" s="94">
        <v>1088</v>
      </c>
      <c r="C1139" s="95"/>
      <c r="D1139" s="94"/>
      <c r="E1139" s="95"/>
      <c r="F1139" s="94"/>
      <c r="G1139" s="95">
        <f t="shared" si="105"/>
        <v>0</v>
      </c>
      <c r="H1139" s="110">
        <f t="shared" si="106"/>
        <v>0</v>
      </c>
      <c r="P1139" s="107" t="str">
        <f t="shared" si="107"/>
        <v/>
      </c>
      <c r="Q1139" s="108" t="str">
        <f t="shared" si="108"/>
        <v/>
      </c>
      <c r="S1139" s="109" t="str">
        <f t="shared" si="109"/>
        <v/>
      </c>
      <c r="T1139" s="109" t="str">
        <f t="shared" si="110"/>
        <v/>
      </c>
    </row>
    <row r="1140" spans="2:20" ht="15" customHeight="1" x14ac:dyDescent="0.25">
      <c r="B1140" s="94">
        <v>1089</v>
      </c>
      <c r="C1140" s="95"/>
      <c r="D1140" s="94"/>
      <c r="E1140" s="95"/>
      <c r="F1140" s="94"/>
      <c r="G1140" s="95">
        <f t="shared" si="105"/>
        <v>0</v>
      </c>
      <c r="H1140" s="110">
        <f t="shared" si="106"/>
        <v>0</v>
      </c>
      <c r="P1140" s="107" t="str">
        <f t="shared" si="107"/>
        <v/>
      </c>
      <c r="Q1140" s="108" t="str">
        <f t="shared" si="108"/>
        <v/>
      </c>
      <c r="S1140" s="109" t="str">
        <f t="shared" si="109"/>
        <v/>
      </c>
      <c r="T1140" s="109" t="str">
        <f t="shared" si="110"/>
        <v/>
      </c>
    </row>
    <row r="1141" spans="2:20" ht="15" customHeight="1" x14ac:dyDescent="0.25">
      <c r="B1141" s="94">
        <v>1090</v>
      </c>
      <c r="C1141" s="95"/>
      <c r="D1141" s="94"/>
      <c r="E1141" s="95"/>
      <c r="F1141" s="94"/>
      <c r="G1141" s="95">
        <f t="shared" si="105"/>
        <v>0</v>
      </c>
      <c r="H1141" s="110">
        <f t="shared" si="106"/>
        <v>0</v>
      </c>
      <c r="P1141" s="107" t="str">
        <f t="shared" si="107"/>
        <v/>
      </c>
      <c r="Q1141" s="108" t="str">
        <f t="shared" si="108"/>
        <v/>
      </c>
      <c r="S1141" s="109" t="str">
        <f t="shared" si="109"/>
        <v/>
      </c>
      <c r="T1141" s="109" t="str">
        <f t="shared" si="110"/>
        <v/>
      </c>
    </row>
    <row r="1142" spans="2:20" ht="15" customHeight="1" x14ac:dyDescent="0.25">
      <c r="B1142" s="94">
        <v>1091</v>
      </c>
      <c r="C1142" s="95"/>
      <c r="D1142" s="94"/>
      <c r="E1142" s="95"/>
      <c r="F1142" s="94"/>
      <c r="G1142" s="95">
        <f t="shared" si="105"/>
        <v>0</v>
      </c>
      <c r="H1142" s="110">
        <f t="shared" si="106"/>
        <v>0</v>
      </c>
      <c r="P1142" s="107" t="str">
        <f t="shared" si="107"/>
        <v/>
      </c>
      <c r="Q1142" s="108" t="str">
        <f t="shared" si="108"/>
        <v/>
      </c>
      <c r="S1142" s="109" t="str">
        <f t="shared" si="109"/>
        <v/>
      </c>
      <c r="T1142" s="109" t="str">
        <f t="shared" si="110"/>
        <v/>
      </c>
    </row>
    <row r="1143" spans="2:20" ht="15" customHeight="1" x14ac:dyDescent="0.25">
      <c r="B1143" s="94">
        <v>1092</v>
      </c>
      <c r="C1143" s="95"/>
      <c r="D1143" s="94"/>
      <c r="E1143" s="95"/>
      <c r="F1143" s="94"/>
      <c r="G1143" s="95">
        <f t="shared" si="105"/>
        <v>0</v>
      </c>
      <c r="H1143" s="110">
        <f t="shared" si="106"/>
        <v>0</v>
      </c>
      <c r="P1143" s="107" t="str">
        <f t="shared" si="107"/>
        <v/>
      </c>
      <c r="Q1143" s="108" t="str">
        <f t="shared" si="108"/>
        <v/>
      </c>
      <c r="S1143" s="109" t="str">
        <f t="shared" si="109"/>
        <v/>
      </c>
      <c r="T1143" s="109" t="str">
        <f t="shared" si="110"/>
        <v/>
      </c>
    </row>
    <row r="1144" spans="2:20" ht="15" customHeight="1" x14ac:dyDescent="0.25">
      <c r="B1144" s="94">
        <v>1093</v>
      </c>
      <c r="C1144" s="95"/>
      <c r="D1144" s="94"/>
      <c r="E1144" s="95"/>
      <c r="F1144" s="94"/>
      <c r="G1144" s="95">
        <f t="shared" si="105"/>
        <v>0</v>
      </c>
      <c r="H1144" s="110">
        <f t="shared" si="106"/>
        <v>0</v>
      </c>
      <c r="P1144" s="107" t="str">
        <f t="shared" si="107"/>
        <v/>
      </c>
      <c r="Q1144" s="108" t="str">
        <f t="shared" si="108"/>
        <v/>
      </c>
      <c r="S1144" s="109" t="str">
        <f t="shared" si="109"/>
        <v/>
      </c>
      <c r="T1144" s="109" t="str">
        <f t="shared" si="110"/>
        <v/>
      </c>
    </row>
    <row r="1145" spans="2:20" ht="15" customHeight="1" x14ac:dyDescent="0.25">
      <c r="B1145" s="94">
        <v>1094</v>
      </c>
      <c r="C1145" s="95"/>
      <c r="D1145" s="94"/>
      <c r="E1145" s="95"/>
      <c r="F1145" s="94"/>
      <c r="G1145" s="95">
        <f t="shared" si="105"/>
        <v>0</v>
      </c>
      <c r="H1145" s="110">
        <f t="shared" si="106"/>
        <v>0</v>
      </c>
      <c r="P1145" s="107" t="str">
        <f t="shared" si="107"/>
        <v/>
      </c>
      <c r="Q1145" s="108" t="str">
        <f t="shared" si="108"/>
        <v/>
      </c>
      <c r="S1145" s="109" t="str">
        <f t="shared" si="109"/>
        <v/>
      </c>
      <c r="T1145" s="109" t="str">
        <f t="shared" si="110"/>
        <v/>
      </c>
    </row>
    <row r="1146" spans="2:20" ht="15" customHeight="1" x14ac:dyDescent="0.25">
      <c r="B1146" s="94">
        <v>1095</v>
      </c>
      <c r="C1146" s="95"/>
      <c r="D1146" s="94"/>
      <c r="E1146" s="95"/>
      <c r="F1146" s="94"/>
      <c r="G1146" s="95">
        <f t="shared" si="105"/>
        <v>0</v>
      </c>
      <c r="H1146" s="110">
        <f t="shared" si="106"/>
        <v>0</v>
      </c>
      <c r="P1146" s="107" t="str">
        <f t="shared" si="107"/>
        <v/>
      </c>
      <c r="Q1146" s="108" t="str">
        <f t="shared" si="108"/>
        <v/>
      </c>
      <c r="S1146" s="109" t="str">
        <f t="shared" si="109"/>
        <v/>
      </c>
      <c r="T1146" s="109" t="str">
        <f t="shared" si="110"/>
        <v/>
      </c>
    </row>
    <row r="1147" spans="2:20" ht="15" customHeight="1" x14ac:dyDescent="0.25">
      <c r="B1147" s="94">
        <v>1096</v>
      </c>
      <c r="C1147" s="95"/>
      <c r="D1147" s="94"/>
      <c r="E1147" s="95"/>
      <c r="F1147" s="94"/>
      <c r="G1147" s="95">
        <f t="shared" si="105"/>
        <v>0</v>
      </c>
      <c r="H1147" s="110">
        <f t="shared" si="106"/>
        <v>0</v>
      </c>
      <c r="P1147" s="107" t="str">
        <f t="shared" si="107"/>
        <v/>
      </c>
      <c r="Q1147" s="108" t="str">
        <f t="shared" si="108"/>
        <v/>
      </c>
      <c r="S1147" s="109" t="str">
        <f t="shared" si="109"/>
        <v/>
      </c>
      <c r="T1147" s="109" t="str">
        <f t="shared" si="110"/>
        <v/>
      </c>
    </row>
    <row r="1148" spans="2:20" ht="15" customHeight="1" x14ac:dyDescent="0.25">
      <c r="B1148" s="94">
        <v>1097</v>
      </c>
      <c r="C1148" s="95"/>
      <c r="D1148" s="94"/>
      <c r="E1148" s="95"/>
      <c r="F1148" s="94"/>
      <c r="G1148" s="95">
        <f t="shared" si="105"/>
        <v>0</v>
      </c>
      <c r="H1148" s="110">
        <f t="shared" si="106"/>
        <v>0</v>
      </c>
      <c r="P1148" s="107" t="str">
        <f t="shared" si="107"/>
        <v/>
      </c>
      <c r="Q1148" s="108" t="str">
        <f t="shared" si="108"/>
        <v/>
      </c>
      <c r="S1148" s="109" t="str">
        <f t="shared" si="109"/>
        <v/>
      </c>
      <c r="T1148" s="109" t="str">
        <f t="shared" si="110"/>
        <v/>
      </c>
    </row>
    <row r="1149" spans="2:20" ht="15" customHeight="1" x14ac:dyDescent="0.25">
      <c r="B1149" s="94">
        <v>1098</v>
      </c>
      <c r="C1149" s="95"/>
      <c r="D1149" s="94"/>
      <c r="E1149" s="95"/>
      <c r="F1149" s="94"/>
      <c r="G1149" s="95">
        <f t="shared" si="105"/>
        <v>0</v>
      </c>
      <c r="H1149" s="110">
        <f t="shared" si="106"/>
        <v>0</v>
      </c>
      <c r="P1149" s="107" t="str">
        <f t="shared" si="107"/>
        <v/>
      </c>
      <c r="Q1149" s="108" t="str">
        <f t="shared" si="108"/>
        <v/>
      </c>
      <c r="S1149" s="109" t="str">
        <f t="shared" si="109"/>
        <v/>
      </c>
      <c r="T1149" s="109" t="str">
        <f t="shared" si="110"/>
        <v/>
      </c>
    </row>
    <row r="1150" spans="2:20" ht="15" customHeight="1" x14ac:dyDescent="0.25">
      <c r="B1150" s="94">
        <v>1099</v>
      </c>
      <c r="C1150" s="95"/>
      <c r="D1150" s="94"/>
      <c r="E1150" s="95"/>
      <c r="F1150" s="94"/>
      <c r="G1150" s="95">
        <f t="shared" si="105"/>
        <v>0</v>
      </c>
      <c r="H1150" s="110">
        <f t="shared" si="106"/>
        <v>0</v>
      </c>
      <c r="P1150" s="107" t="str">
        <f t="shared" si="107"/>
        <v/>
      </c>
      <c r="Q1150" s="108" t="str">
        <f t="shared" si="108"/>
        <v/>
      </c>
      <c r="S1150" s="109" t="str">
        <f t="shared" si="109"/>
        <v/>
      </c>
      <c r="T1150" s="109" t="str">
        <f t="shared" si="110"/>
        <v/>
      </c>
    </row>
    <row r="1151" spans="2:20" ht="15" customHeight="1" x14ac:dyDescent="0.25">
      <c r="B1151" s="94">
        <v>1100</v>
      </c>
      <c r="C1151" s="95"/>
      <c r="D1151" s="94"/>
      <c r="E1151" s="95"/>
      <c r="F1151" s="94"/>
      <c r="G1151" s="95">
        <f t="shared" si="105"/>
        <v>0</v>
      </c>
      <c r="H1151" s="110">
        <f t="shared" si="106"/>
        <v>0</v>
      </c>
      <c r="P1151" s="107" t="str">
        <f t="shared" si="107"/>
        <v/>
      </c>
      <c r="Q1151" s="108" t="str">
        <f t="shared" si="108"/>
        <v/>
      </c>
      <c r="S1151" s="109" t="str">
        <f t="shared" si="109"/>
        <v/>
      </c>
      <c r="T1151" s="109" t="str">
        <f t="shared" si="110"/>
        <v/>
      </c>
    </row>
    <row r="1152" spans="2:20" ht="15" customHeight="1" x14ac:dyDescent="0.25">
      <c r="B1152" s="94">
        <v>1101</v>
      </c>
      <c r="C1152" s="95"/>
      <c r="D1152" s="94"/>
      <c r="E1152" s="95"/>
      <c r="F1152" s="94"/>
      <c r="G1152" s="95">
        <f t="shared" si="105"/>
        <v>0</v>
      </c>
      <c r="H1152" s="110">
        <f t="shared" si="106"/>
        <v>0</v>
      </c>
      <c r="P1152" s="107" t="str">
        <f t="shared" si="107"/>
        <v/>
      </c>
      <c r="Q1152" s="108" t="str">
        <f t="shared" si="108"/>
        <v/>
      </c>
      <c r="S1152" s="109" t="str">
        <f t="shared" si="109"/>
        <v/>
      </c>
      <c r="T1152" s="109" t="str">
        <f t="shared" si="110"/>
        <v/>
      </c>
    </row>
    <row r="1153" spans="2:20" ht="15" customHeight="1" x14ac:dyDescent="0.25">
      <c r="B1153" s="94">
        <v>1102</v>
      </c>
      <c r="C1153" s="95"/>
      <c r="D1153" s="94"/>
      <c r="E1153" s="95"/>
      <c r="F1153" s="94"/>
      <c r="G1153" s="95">
        <f t="shared" si="105"/>
        <v>0</v>
      </c>
      <c r="H1153" s="110">
        <f t="shared" si="106"/>
        <v>0</v>
      </c>
      <c r="P1153" s="107" t="str">
        <f t="shared" si="107"/>
        <v/>
      </c>
      <c r="Q1153" s="108" t="str">
        <f t="shared" si="108"/>
        <v/>
      </c>
      <c r="S1153" s="109" t="str">
        <f t="shared" si="109"/>
        <v/>
      </c>
      <c r="T1153" s="109" t="str">
        <f t="shared" si="110"/>
        <v/>
      </c>
    </row>
    <row r="1154" spans="2:20" ht="15" customHeight="1" x14ac:dyDescent="0.25">
      <c r="B1154" s="94">
        <v>1103</v>
      </c>
      <c r="C1154" s="95"/>
      <c r="D1154" s="94"/>
      <c r="E1154" s="95"/>
      <c r="F1154" s="94"/>
      <c r="G1154" s="95">
        <f t="shared" si="105"/>
        <v>0</v>
      </c>
      <c r="H1154" s="110">
        <f t="shared" si="106"/>
        <v>0</v>
      </c>
      <c r="P1154" s="107" t="str">
        <f t="shared" si="107"/>
        <v/>
      </c>
      <c r="Q1154" s="108" t="str">
        <f t="shared" si="108"/>
        <v/>
      </c>
      <c r="S1154" s="109" t="str">
        <f t="shared" si="109"/>
        <v/>
      </c>
      <c r="T1154" s="109" t="str">
        <f t="shared" si="110"/>
        <v/>
      </c>
    </row>
    <row r="1155" spans="2:20" ht="15" customHeight="1" x14ac:dyDescent="0.25">
      <c r="B1155" s="94">
        <v>1104</v>
      </c>
      <c r="C1155" s="95"/>
      <c r="D1155" s="94"/>
      <c r="E1155" s="95"/>
      <c r="F1155" s="94"/>
      <c r="G1155" s="95">
        <f t="shared" si="105"/>
        <v>0</v>
      </c>
      <c r="H1155" s="110">
        <f t="shared" si="106"/>
        <v>0</v>
      </c>
      <c r="P1155" s="107" t="str">
        <f t="shared" si="107"/>
        <v/>
      </c>
      <c r="Q1155" s="108" t="str">
        <f t="shared" si="108"/>
        <v/>
      </c>
      <c r="S1155" s="109" t="str">
        <f t="shared" si="109"/>
        <v/>
      </c>
      <c r="T1155" s="109" t="str">
        <f t="shared" si="110"/>
        <v/>
      </c>
    </row>
    <row r="1156" spans="2:20" ht="15" customHeight="1" x14ac:dyDescent="0.25">
      <c r="B1156" s="94">
        <v>1105</v>
      </c>
      <c r="C1156" s="95"/>
      <c r="D1156" s="94"/>
      <c r="E1156" s="95"/>
      <c r="F1156" s="94"/>
      <c r="G1156" s="95">
        <f t="shared" si="105"/>
        <v>0</v>
      </c>
      <c r="H1156" s="110">
        <f t="shared" si="106"/>
        <v>0</v>
      </c>
      <c r="P1156" s="107" t="str">
        <f t="shared" si="107"/>
        <v/>
      </c>
      <c r="Q1156" s="108" t="str">
        <f t="shared" si="108"/>
        <v/>
      </c>
      <c r="S1156" s="109" t="str">
        <f t="shared" si="109"/>
        <v/>
      </c>
      <c r="T1156" s="109" t="str">
        <f t="shared" si="110"/>
        <v/>
      </c>
    </row>
    <row r="1157" spans="2:20" ht="15" customHeight="1" x14ac:dyDescent="0.25">
      <c r="B1157" s="94">
        <v>1106</v>
      </c>
      <c r="C1157" s="95"/>
      <c r="D1157" s="94"/>
      <c r="E1157" s="95"/>
      <c r="F1157" s="94"/>
      <c r="G1157" s="95">
        <f t="shared" si="105"/>
        <v>0</v>
      </c>
      <c r="H1157" s="110">
        <f t="shared" si="106"/>
        <v>0</v>
      </c>
      <c r="P1157" s="107" t="str">
        <f t="shared" si="107"/>
        <v/>
      </c>
      <c r="Q1157" s="108" t="str">
        <f t="shared" si="108"/>
        <v/>
      </c>
      <c r="S1157" s="109" t="str">
        <f t="shared" si="109"/>
        <v/>
      </c>
      <c r="T1157" s="109" t="str">
        <f t="shared" si="110"/>
        <v/>
      </c>
    </row>
    <row r="1158" spans="2:20" ht="15" customHeight="1" x14ac:dyDescent="0.25">
      <c r="B1158" s="94">
        <v>1107</v>
      </c>
      <c r="C1158" s="95"/>
      <c r="D1158" s="94"/>
      <c r="E1158" s="95"/>
      <c r="F1158" s="94"/>
      <c r="G1158" s="95">
        <f t="shared" si="105"/>
        <v>0</v>
      </c>
      <c r="H1158" s="110">
        <f t="shared" si="106"/>
        <v>0</v>
      </c>
      <c r="P1158" s="107" t="str">
        <f t="shared" si="107"/>
        <v/>
      </c>
      <c r="Q1158" s="108" t="str">
        <f t="shared" si="108"/>
        <v/>
      </c>
      <c r="S1158" s="109" t="str">
        <f t="shared" si="109"/>
        <v/>
      </c>
      <c r="T1158" s="109" t="str">
        <f t="shared" si="110"/>
        <v/>
      </c>
    </row>
    <row r="1159" spans="2:20" ht="15" customHeight="1" x14ac:dyDescent="0.25">
      <c r="B1159" s="94">
        <v>1108</v>
      </c>
      <c r="C1159" s="95"/>
      <c r="D1159" s="94"/>
      <c r="E1159" s="95"/>
      <c r="F1159" s="94"/>
      <c r="G1159" s="95">
        <f t="shared" si="105"/>
        <v>0</v>
      </c>
      <c r="H1159" s="110">
        <f t="shared" si="106"/>
        <v>0</v>
      </c>
      <c r="P1159" s="107" t="str">
        <f t="shared" si="107"/>
        <v/>
      </c>
      <c r="Q1159" s="108" t="str">
        <f t="shared" si="108"/>
        <v/>
      </c>
      <c r="S1159" s="109" t="str">
        <f t="shared" si="109"/>
        <v/>
      </c>
      <c r="T1159" s="109" t="str">
        <f t="shared" si="110"/>
        <v/>
      </c>
    </row>
    <row r="1160" spans="2:20" ht="15" customHeight="1" x14ac:dyDescent="0.25">
      <c r="B1160" s="94">
        <v>1109</v>
      </c>
      <c r="C1160" s="95"/>
      <c r="D1160" s="94"/>
      <c r="E1160" s="95"/>
      <c r="F1160" s="94"/>
      <c r="G1160" s="95">
        <f t="shared" si="105"/>
        <v>0</v>
      </c>
      <c r="H1160" s="110">
        <f t="shared" si="106"/>
        <v>0</v>
      </c>
      <c r="P1160" s="107" t="str">
        <f t="shared" si="107"/>
        <v/>
      </c>
      <c r="Q1160" s="108" t="str">
        <f t="shared" si="108"/>
        <v/>
      </c>
      <c r="S1160" s="109" t="str">
        <f t="shared" si="109"/>
        <v/>
      </c>
      <c r="T1160" s="109" t="str">
        <f t="shared" si="110"/>
        <v/>
      </c>
    </row>
    <row r="1161" spans="2:20" ht="15" customHeight="1" x14ac:dyDescent="0.25">
      <c r="B1161" s="94">
        <v>1110</v>
      </c>
      <c r="C1161" s="95"/>
      <c r="D1161" s="94"/>
      <c r="E1161" s="95"/>
      <c r="F1161" s="94"/>
      <c r="G1161" s="95">
        <f t="shared" si="105"/>
        <v>0</v>
      </c>
      <c r="H1161" s="110">
        <f t="shared" si="106"/>
        <v>0</v>
      </c>
      <c r="P1161" s="107" t="str">
        <f t="shared" si="107"/>
        <v/>
      </c>
      <c r="Q1161" s="108" t="str">
        <f t="shared" si="108"/>
        <v/>
      </c>
      <c r="S1161" s="109" t="str">
        <f t="shared" si="109"/>
        <v/>
      </c>
      <c r="T1161" s="109" t="str">
        <f t="shared" si="110"/>
        <v/>
      </c>
    </row>
    <row r="1162" spans="2:20" ht="15" customHeight="1" x14ac:dyDescent="0.25">
      <c r="B1162" s="94">
        <v>1111</v>
      </c>
      <c r="C1162" s="95"/>
      <c r="D1162" s="94"/>
      <c r="E1162" s="95"/>
      <c r="F1162" s="94"/>
      <c r="G1162" s="95">
        <f t="shared" si="105"/>
        <v>0</v>
      </c>
      <c r="H1162" s="110">
        <f t="shared" si="106"/>
        <v>0</v>
      </c>
      <c r="P1162" s="107" t="str">
        <f t="shared" si="107"/>
        <v/>
      </c>
      <c r="Q1162" s="108" t="str">
        <f t="shared" si="108"/>
        <v/>
      </c>
      <c r="S1162" s="109" t="str">
        <f t="shared" si="109"/>
        <v/>
      </c>
      <c r="T1162" s="109" t="str">
        <f t="shared" si="110"/>
        <v/>
      </c>
    </row>
    <row r="1163" spans="2:20" ht="15" customHeight="1" x14ac:dyDescent="0.25">
      <c r="B1163" s="94">
        <v>1112</v>
      </c>
      <c r="C1163" s="95"/>
      <c r="D1163" s="94"/>
      <c r="E1163" s="95"/>
      <c r="F1163" s="94"/>
      <c r="G1163" s="95">
        <f t="shared" si="105"/>
        <v>0</v>
      </c>
      <c r="H1163" s="110">
        <f t="shared" si="106"/>
        <v>0</v>
      </c>
      <c r="P1163" s="107" t="str">
        <f t="shared" si="107"/>
        <v/>
      </c>
      <c r="Q1163" s="108" t="str">
        <f t="shared" si="108"/>
        <v/>
      </c>
      <c r="S1163" s="109" t="str">
        <f t="shared" si="109"/>
        <v/>
      </c>
      <c r="T1163" s="109" t="str">
        <f t="shared" si="110"/>
        <v/>
      </c>
    </row>
    <row r="1164" spans="2:20" ht="15" customHeight="1" x14ac:dyDescent="0.25">
      <c r="B1164" s="94">
        <v>1113</v>
      </c>
      <c r="C1164" s="95"/>
      <c r="D1164" s="94"/>
      <c r="E1164" s="95"/>
      <c r="F1164" s="94"/>
      <c r="G1164" s="95">
        <f t="shared" si="105"/>
        <v>0</v>
      </c>
      <c r="H1164" s="110">
        <f t="shared" si="106"/>
        <v>0</v>
      </c>
      <c r="P1164" s="107" t="str">
        <f t="shared" si="107"/>
        <v/>
      </c>
      <c r="Q1164" s="108" t="str">
        <f t="shared" si="108"/>
        <v/>
      </c>
      <c r="S1164" s="109" t="str">
        <f t="shared" si="109"/>
        <v/>
      </c>
      <c r="T1164" s="109" t="str">
        <f t="shared" si="110"/>
        <v/>
      </c>
    </row>
    <row r="1165" spans="2:20" ht="15" customHeight="1" x14ac:dyDescent="0.25">
      <c r="B1165" s="94">
        <v>1114</v>
      </c>
      <c r="C1165" s="95"/>
      <c r="D1165" s="94"/>
      <c r="E1165" s="95"/>
      <c r="F1165" s="94"/>
      <c r="G1165" s="95">
        <f t="shared" si="105"/>
        <v>0</v>
      </c>
      <c r="H1165" s="110">
        <f t="shared" si="106"/>
        <v>0</v>
      </c>
      <c r="P1165" s="107" t="str">
        <f t="shared" si="107"/>
        <v/>
      </c>
      <c r="Q1165" s="108" t="str">
        <f t="shared" si="108"/>
        <v/>
      </c>
      <c r="S1165" s="109" t="str">
        <f t="shared" si="109"/>
        <v/>
      </c>
      <c r="T1165" s="109" t="str">
        <f t="shared" si="110"/>
        <v/>
      </c>
    </row>
    <row r="1166" spans="2:20" ht="15" customHeight="1" x14ac:dyDescent="0.25">
      <c r="B1166" s="94">
        <v>1115</v>
      </c>
      <c r="C1166" s="95"/>
      <c r="D1166" s="94"/>
      <c r="E1166" s="95"/>
      <c r="F1166" s="94"/>
      <c r="G1166" s="95">
        <f t="shared" si="105"/>
        <v>0</v>
      </c>
      <c r="H1166" s="110">
        <f t="shared" si="106"/>
        <v>0</v>
      </c>
      <c r="P1166" s="107" t="str">
        <f t="shared" si="107"/>
        <v/>
      </c>
      <c r="Q1166" s="108" t="str">
        <f t="shared" si="108"/>
        <v/>
      </c>
      <c r="S1166" s="109" t="str">
        <f t="shared" si="109"/>
        <v/>
      </c>
      <c r="T1166" s="109" t="str">
        <f t="shared" si="110"/>
        <v/>
      </c>
    </row>
    <row r="1167" spans="2:20" ht="15" customHeight="1" x14ac:dyDescent="0.25">
      <c r="B1167" s="94">
        <v>1116</v>
      </c>
      <c r="C1167" s="95"/>
      <c r="D1167" s="94"/>
      <c r="E1167" s="95"/>
      <c r="F1167" s="94"/>
      <c r="G1167" s="95">
        <f t="shared" si="105"/>
        <v>0</v>
      </c>
      <c r="H1167" s="110">
        <f t="shared" si="106"/>
        <v>0</v>
      </c>
      <c r="P1167" s="107" t="str">
        <f t="shared" si="107"/>
        <v/>
      </c>
      <c r="Q1167" s="108" t="str">
        <f t="shared" si="108"/>
        <v/>
      </c>
      <c r="S1167" s="109" t="str">
        <f t="shared" si="109"/>
        <v/>
      </c>
      <c r="T1167" s="109" t="str">
        <f t="shared" si="110"/>
        <v/>
      </c>
    </row>
    <row r="1168" spans="2:20" ht="15" customHeight="1" x14ac:dyDescent="0.25">
      <c r="B1168" s="94">
        <v>1117</v>
      </c>
      <c r="C1168" s="95"/>
      <c r="D1168" s="94"/>
      <c r="E1168" s="95"/>
      <c r="F1168" s="94"/>
      <c r="G1168" s="95">
        <f t="shared" si="105"/>
        <v>0</v>
      </c>
      <c r="H1168" s="110">
        <f t="shared" si="106"/>
        <v>0</v>
      </c>
      <c r="P1168" s="107" t="str">
        <f t="shared" si="107"/>
        <v/>
      </c>
      <c r="Q1168" s="108" t="str">
        <f t="shared" si="108"/>
        <v/>
      </c>
      <c r="S1168" s="109" t="str">
        <f t="shared" si="109"/>
        <v/>
      </c>
      <c r="T1168" s="109" t="str">
        <f t="shared" si="110"/>
        <v/>
      </c>
    </row>
    <row r="1169" spans="2:20" ht="15" customHeight="1" x14ac:dyDescent="0.25">
      <c r="B1169" s="94">
        <v>1118</v>
      </c>
      <c r="C1169" s="95"/>
      <c r="D1169" s="94"/>
      <c r="E1169" s="95"/>
      <c r="F1169" s="94"/>
      <c r="G1169" s="95">
        <f t="shared" si="105"/>
        <v>0</v>
      </c>
      <c r="H1169" s="110">
        <f t="shared" si="106"/>
        <v>0</v>
      </c>
      <c r="P1169" s="107" t="str">
        <f t="shared" si="107"/>
        <v/>
      </c>
      <c r="Q1169" s="108" t="str">
        <f t="shared" si="108"/>
        <v/>
      </c>
      <c r="S1169" s="109" t="str">
        <f t="shared" si="109"/>
        <v/>
      </c>
      <c r="T1169" s="109" t="str">
        <f t="shared" si="110"/>
        <v/>
      </c>
    </row>
    <row r="1170" spans="2:20" ht="15" customHeight="1" x14ac:dyDescent="0.25">
      <c r="B1170" s="94">
        <v>1119</v>
      </c>
      <c r="C1170" s="95"/>
      <c r="D1170" s="94"/>
      <c r="E1170" s="95"/>
      <c r="F1170" s="94"/>
      <c r="G1170" s="95">
        <f t="shared" si="105"/>
        <v>0</v>
      </c>
      <c r="H1170" s="110">
        <f t="shared" si="106"/>
        <v>0</v>
      </c>
      <c r="P1170" s="107" t="str">
        <f t="shared" si="107"/>
        <v/>
      </c>
      <c r="Q1170" s="108" t="str">
        <f t="shared" si="108"/>
        <v/>
      </c>
      <c r="S1170" s="109" t="str">
        <f t="shared" si="109"/>
        <v/>
      </c>
      <c r="T1170" s="109" t="str">
        <f t="shared" si="110"/>
        <v/>
      </c>
    </row>
    <row r="1171" spans="2:20" ht="15" customHeight="1" x14ac:dyDescent="0.25">
      <c r="B1171" s="94">
        <v>1120</v>
      </c>
      <c r="C1171" s="95"/>
      <c r="D1171" s="94"/>
      <c r="E1171" s="95"/>
      <c r="F1171" s="94"/>
      <c r="G1171" s="95">
        <f t="shared" si="105"/>
        <v>0</v>
      </c>
      <c r="H1171" s="110">
        <f t="shared" si="106"/>
        <v>0</v>
      </c>
      <c r="P1171" s="107" t="str">
        <f t="shared" si="107"/>
        <v/>
      </c>
      <c r="Q1171" s="108" t="str">
        <f t="shared" si="108"/>
        <v/>
      </c>
      <c r="S1171" s="109" t="str">
        <f t="shared" si="109"/>
        <v/>
      </c>
      <c r="T1171" s="109" t="str">
        <f t="shared" si="110"/>
        <v/>
      </c>
    </row>
    <row r="1172" spans="2:20" ht="15" customHeight="1" x14ac:dyDescent="0.25">
      <c r="B1172" s="94">
        <v>1121</v>
      </c>
      <c r="C1172" s="95"/>
      <c r="D1172" s="94"/>
      <c r="E1172" s="95"/>
      <c r="F1172" s="94"/>
      <c r="G1172" s="95">
        <f t="shared" si="105"/>
        <v>0</v>
      </c>
      <c r="H1172" s="110">
        <f t="shared" si="106"/>
        <v>0</v>
      </c>
      <c r="P1172" s="107" t="str">
        <f t="shared" si="107"/>
        <v/>
      </c>
      <c r="Q1172" s="108" t="str">
        <f t="shared" si="108"/>
        <v/>
      </c>
      <c r="S1172" s="109" t="str">
        <f t="shared" si="109"/>
        <v/>
      </c>
      <c r="T1172" s="109" t="str">
        <f t="shared" si="110"/>
        <v/>
      </c>
    </row>
    <row r="1173" spans="2:20" ht="15" customHeight="1" x14ac:dyDescent="0.25">
      <c r="B1173" s="94">
        <v>1122</v>
      </c>
      <c r="C1173" s="95"/>
      <c r="D1173" s="94"/>
      <c r="E1173" s="95"/>
      <c r="F1173" s="94"/>
      <c r="G1173" s="95">
        <f t="shared" si="105"/>
        <v>0</v>
      </c>
      <c r="H1173" s="110">
        <f t="shared" si="106"/>
        <v>0</v>
      </c>
      <c r="P1173" s="107" t="str">
        <f t="shared" si="107"/>
        <v/>
      </c>
      <c r="Q1173" s="108" t="str">
        <f t="shared" si="108"/>
        <v/>
      </c>
      <c r="S1173" s="109" t="str">
        <f t="shared" si="109"/>
        <v/>
      </c>
      <c r="T1173" s="109" t="str">
        <f t="shared" si="110"/>
        <v/>
      </c>
    </row>
    <row r="1174" spans="2:20" ht="15" customHeight="1" x14ac:dyDescent="0.25">
      <c r="B1174" s="94">
        <v>1123</v>
      </c>
      <c r="C1174" s="95"/>
      <c r="D1174" s="94"/>
      <c r="E1174" s="95"/>
      <c r="F1174" s="94"/>
      <c r="G1174" s="95">
        <f t="shared" si="105"/>
        <v>0</v>
      </c>
      <c r="H1174" s="110">
        <f t="shared" si="106"/>
        <v>0</v>
      </c>
      <c r="P1174" s="107" t="str">
        <f t="shared" si="107"/>
        <v/>
      </c>
      <c r="Q1174" s="108" t="str">
        <f t="shared" si="108"/>
        <v/>
      </c>
      <c r="S1174" s="109" t="str">
        <f t="shared" si="109"/>
        <v/>
      </c>
      <c r="T1174" s="109" t="str">
        <f t="shared" si="110"/>
        <v/>
      </c>
    </row>
    <row r="1175" spans="2:20" ht="15" customHeight="1" x14ac:dyDescent="0.25">
      <c r="B1175" s="94">
        <v>1124</v>
      </c>
      <c r="C1175" s="95"/>
      <c r="D1175" s="94"/>
      <c r="E1175" s="95"/>
      <c r="F1175" s="94"/>
      <c r="G1175" s="95">
        <f t="shared" si="105"/>
        <v>0</v>
      </c>
      <c r="H1175" s="110">
        <f t="shared" si="106"/>
        <v>0</v>
      </c>
      <c r="P1175" s="107" t="str">
        <f t="shared" si="107"/>
        <v/>
      </c>
      <c r="Q1175" s="108" t="str">
        <f t="shared" si="108"/>
        <v/>
      </c>
      <c r="S1175" s="109" t="str">
        <f t="shared" si="109"/>
        <v/>
      </c>
      <c r="T1175" s="109" t="str">
        <f t="shared" si="110"/>
        <v/>
      </c>
    </row>
    <row r="1176" spans="2:20" ht="15" customHeight="1" x14ac:dyDescent="0.25">
      <c r="B1176" s="94">
        <v>1125</v>
      </c>
      <c r="C1176" s="95"/>
      <c r="D1176" s="94"/>
      <c r="E1176" s="95"/>
      <c r="F1176" s="94"/>
      <c r="G1176" s="95">
        <f t="shared" si="105"/>
        <v>0</v>
      </c>
      <c r="H1176" s="110">
        <f t="shared" si="106"/>
        <v>0</v>
      </c>
      <c r="P1176" s="107" t="str">
        <f t="shared" si="107"/>
        <v/>
      </c>
      <c r="Q1176" s="108" t="str">
        <f t="shared" si="108"/>
        <v/>
      </c>
      <c r="S1176" s="109" t="str">
        <f t="shared" si="109"/>
        <v/>
      </c>
      <c r="T1176" s="109" t="str">
        <f t="shared" si="110"/>
        <v/>
      </c>
    </row>
    <row r="1177" spans="2:20" ht="15" customHeight="1" x14ac:dyDescent="0.25">
      <c r="B1177" s="94">
        <v>1126</v>
      </c>
      <c r="C1177" s="95"/>
      <c r="D1177" s="94"/>
      <c r="E1177" s="95"/>
      <c r="F1177" s="94"/>
      <c r="G1177" s="95">
        <f t="shared" si="105"/>
        <v>0</v>
      </c>
      <c r="H1177" s="110">
        <f t="shared" si="106"/>
        <v>0</v>
      </c>
      <c r="P1177" s="107" t="str">
        <f t="shared" si="107"/>
        <v/>
      </c>
      <c r="Q1177" s="108" t="str">
        <f t="shared" si="108"/>
        <v/>
      </c>
      <c r="S1177" s="109" t="str">
        <f t="shared" si="109"/>
        <v/>
      </c>
      <c r="T1177" s="109" t="str">
        <f t="shared" si="110"/>
        <v/>
      </c>
    </row>
    <row r="1178" spans="2:20" ht="15" customHeight="1" x14ac:dyDescent="0.25">
      <c r="B1178" s="94">
        <v>1127</v>
      </c>
      <c r="C1178" s="95"/>
      <c r="D1178" s="94"/>
      <c r="E1178" s="95"/>
      <c r="F1178" s="94"/>
      <c r="G1178" s="95">
        <f t="shared" si="105"/>
        <v>0</v>
      </c>
      <c r="H1178" s="110">
        <f t="shared" si="106"/>
        <v>0</v>
      </c>
      <c r="P1178" s="107" t="str">
        <f t="shared" si="107"/>
        <v/>
      </c>
      <c r="Q1178" s="108" t="str">
        <f t="shared" si="108"/>
        <v/>
      </c>
      <c r="S1178" s="109" t="str">
        <f t="shared" si="109"/>
        <v/>
      </c>
      <c r="T1178" s="109" t="str">
        <f t="shared" si="110"/>
        <v/>
      </c>
    </row>
    <row r="1179" spans="2:20" ht="15" customHeight="1" x14ac:dyDescent="0.25">
      <c r="B1179" s="94">
        <v>1128</v>
      </c>
      <c r="C1179" s="95"/>
      <c r="D1179" s="94"/>
      <c r="E1179" s="95"/>
      <c r="F1179" s="94"/>
      <c r="G1179" s="95">
        <f t="shared" si="105"/>
        <v>0</v>
      </c>
      <c r="H1179" s="110">
        <f t="shared" si="106"/>
        <v>0</v>
      </c>
      <c r="P1179" s="107" t="str">
        <f t="shared" si="107"/>
        <v/>
      </c>
      <c r="Q1179" s="108" t="str">
        <f t="shared" si="108"/>
        <v/>
      </c>
      <c r="S1179" s="109" t="str">
        <f t="shared" si="109"/>
        <v/>
      </c>
      <c r="T1179" s="109" t="str">
        <f t="shared" si="110"/>
        <v/>
      </c>
    </row>
    <row r="1180" spans="2:20" ht="15" customHeight="1" x14ac:dyDescent="0.25">
      <c r="B1180" s="94">
        <v>1129</v>
      </c>
      <c r="C1180" s="95"/>
      <c r="D1180" s="94"/>
      <c r="E1180" s="95"/>
      <c r="F1180" s="94"/>
      <c r="G1180" s="95">
        <f t="shared" ref="G1180:G1243" si="111">E1180-C1180</f>
        <v>0</v>
      </c>
      <c r="H1180" s="110">
        <f t="shared" ref="H1180:H1243" si="112">F1180-D1180</f>
        <v>0</v>
      </c>
      <c r="P1180" s="107" t="str">
        <f t="shared" ref="P1180:P1243" si="113">IF(C1180="","",D1180*PSA_WTP-C1180)</f>
        <v/>
      </c>
      <c r="Q1180" s="108" t="str">
        <f t="shared" ref="Q1180:Q1243" si="114">IF(C1180="","",F1180*PSA_WTP-E1180)</f>
        <v/>
      </c>
      <c r="S1180" s="109" t="str">
        <f t="shared" ref="S1180:S1243" si="115">IF(Q1180="","",IF(Q1180=MAX(P1180,Q1180),0,1))</f>
        <v/>
      </c>
      <c r="T1180" s="109" t="str">
        <f t="shared" ref="T1180:T1243" si="116">IF(Q1180="","",IF(Q1180=MAX(P1180,Q1180),1,0))</f>
        <v/>
      </c>
    </row>
    <row r="1181" spans="2:20" ht="15" customHeight="1" x14ac:dyDescent="0.25">
      <c r="B1181" s="94">
        <v>1130</v>
      </c>
      <c r="C1181" s="95"/>
      <c r="D1181" s="94"/>
      <c r="E1181" s="95"/>
      <c r="F1181" s="94"/>
      <c r="G1181" s="95">
        <f t="shared" si="111"/>
        <v>0</v>
      </c>
      <c r="H1181" s="110">
        <f t="shared" si="112"/>
        <v>0</v>
      </c>
      <c r="P1181" s="107" t="str">
        <f t="shared" si="113"/>
        <v/>
      </c>
      <c r="Q1181" s="108" t="str">
        <f t="shared" si="114"/>
        <v/>
      </c>
      <c r="S1181" s="109" t="str">
        <f t="shared" si="115"/>
        <v/>
      </c>
      <c r="T1181" s="109" t="str">
        <f t="shared" si="116"/>
        <v/>
      </c>
    </row>
    <row r="1182" spans="2:20" ht="15" customHeight="1" x14ac:dyDescent="0.25">
      <c r="B1182" s="94">
        <v>1131</v>
      </c>
      <c r="C1182" s="95"/>
      <c r="D1182" s="94"/>
      <c r="E1182" s="95"/>
      <c r="F1182" s="94"/>
      <c r="G1182" s="95">
        <f t="shared" si="111"/>
        <v>0</v>
      </c>
      <c r="H1182" s="110">
        <f t="shared" si="112"/>
        <v>0</v>
      </c>
      <c r="P1182" s="107" t="str">
        <f t="shared" si="113"/>
        <v/>
      </c>
      <c r="Q1182" s="108" t="str">
        <f t="shared" si="114"/>
        <v/>
      </c>
      <c r="S1182" s="109" t="str">
        <f t="shared" si="115"/>
        <v/>
      </c>
      <c r="T1182" s="109" t="str">
        <f t="shared" si="116"/>
        <v/>
      </c>
    </row>
    <row r="1183" spans="2:20" ht="15" customHeight="1" x14ac:dyDescent="0.25">
      <c r="B1183" s="94">
        <v>1132</v>
      </c>
      <c r="C1183" s="95"/>
      <c r="D1183" s="94"/>
      <c r="E1183" s="95"/>
      <c r="F1183" s="94"/>
      <c r="G1183" s="95">
        <f t="shared" si="111"/>
        <v>0</v>
      </c>
      <c r="H1183" s="110">
        <f t="shared" si="112"/>
        <v>0</v>
      </c>
      <c r="P1183" s="107" t="str">
        <f t="shared" si="113"/>
        <v/>
      </c>
      <c r="Q1183" s="108" t="str">
        <f t="shared" si="114"/>
        <v/>
      </c>
      <c r="S1183" s="109" t="str">
        <f t="shared" si="115"/>
        <v/>
      </c>
      <c r="T1183" s="109" t="str">
        <f t="shared" si="116"/>
        <v/>
      </c>
    </row>
    <row r="1184" spans="2:20" ht="15" customHeight="1" x14ac:dyDescent="0.25">
      <c r="B1184" s="94">
        <v>1133</v>
      </c>
      <c r="C1184" s="95"/>
      <c r="D1184" s="94"/>
      <c r="E1184" s="95"/>
      <c r="F1184" s="94"/>
      <c r="G1184" s="95">
        <f t="shared" si="111"/>
        <v>0</v>
      </c>
      <c r="H1184" s="110">
        <f t="shared" si="112"/>
        <v>0</v>
      </c>
      <c r="P1184" s="107" t="str">
        <f t="shared" si="113"/>
        <v/>
      </c>
      <c r="Q1184" s="108" t="str">
        <f t="shared" si="114"/>
        <v/>
      </c>
      <c r="S1184" s="109" t="str">
        <f t="shared" si="115"/>
        <v/>
      </c>
      <c r="T1184" s="109" t="str">
        <f t="shared" si="116"/>
        <v/>
      </c>
    </row>
    <row r="1185" spans="2:20" ht="15" customHeight="1" x14ac:dyDescent="0.25">
      <c r="B1185" s="94">
        <v>1134</v>
      </c>
      <c r="C1185" s="95"/>
      <c r="D1185" s="94"/>
      <c r="E1185" s="95"/>
      <c r="F1185" s="94"/>
      <c r="G1185" s="95">
        <f t="shared" si="111"/>
        <v>0</v>
      </c>
      <c r="H1185" s="110">
        <f t="shared" si="112"/>
        <v>0</v>
      </c>
      <c r="P1185" s="107" t="str">
        <f t="shared" si="113"/>
        <v/>
      </c>
      <c r="Q1185" s="108" t="str">
        <f t="shared" si="114"/>
        <v/>
      </c>
      <c r="S1185" s="109" t="str">
        <f t="shared" si="115"/>
        <v/>
      </c>
      <c r="T1185" s="109" t="str">
        <f t="shared" si="116"/>
        <v/>
      </c>
    </row>
    <row r="1186" spans="2:20" ht="15" customHeight="1" x14ac:dyDescent="0.25">
      <c r="B1186" s="94">
        <v>1135</v>
      </c>
      <c r="C1186" s="95"/>
      <c r="D1186" s="94"/>
      <c r="E1186" s="95"/>
      <c r="F1186" s="94"/>
      <c r="G1186" s="95">
        <f t="shared" si="111"/>
        <v>0</v>
      </c>
      <c r="H1186" s="110">
        <f t="shared" si="112"/>
        <v>0</v>
      </c>
      <c r="P1186" s="107" t="str">
        <f t="shared" si="113"/>
        <v/>
      </c>
      <c r="Q1186" s="108" t="str">
        <f t="shared" si="114"/>
        <v/>
      </c>
      <c r="S1186" s="109" t="str">
        <f t="shared" si="115"/>
        <v/>
      </c>
      <c r="T1186" s="109" t="str">
        <f t="shared" si="116"/>
        <v/>
      </c>
    </row>
    <row r="1187" spans="2:20" ht="15" customHeight="1" x14ac:dyDescent="0.25">
      <c r="B1187" s="94">
        <v>1136</v>
      </c>
      <c r="C1187" s="95"/>
      <c r="D1187" s="94"/>
      <c r="E1187" s="95"/>
      <c r="F1187" s="94"/>
      <c r="G1187" s="95">
        <f t="shared" si="111"/>
        <v>0</v>
      </c>
      <c r="H1187" s="110">
        <f t="shared" si="112"/>
        <v>0</v>
      </c>
      <c r="P1187" s="107" t="str">
        <f t="shared" si="113"/>
        <v/>
      </c>
      <c r="Q1187" s="108" t="str">
        <f t="shared" si="114"/>
        <v/>
      </c>
      <c r="S1187" s="109" t="str">
        <f t="shared" si="115"/>
        <v/>
      </c>
      <c r="T1187" s="109" t="str">
        <f t="shared" si="116"/>
        <v/>
      </c>
    </row>
    <row r="1188" spans="2:20" ht="15" customHeight="1" x14ac:dyDescent="0.25">
      <c r="B1188" s="94">
        <v>1137</v>
      </c>
      <c r="C1188" s="95"/>
      <c r="D1188" s="94"/>
      <c r="E1188" s="95"/>
      <c r="F1188" s="94"/>
      <c r="G1188" s="95">
        <f t="shared" si="111"/>
        <v>0</v>
      </c>
      <c r="H1188" s="110">
        <f t="shared" si="112"/>
        <v>0</v>
      </c>
      <c r="P1188" s="107" t="str">
        <f t="shared" si="113"/>
        <v/>
      </c>
      <c r="Q1188" s="108" t="str">
        <f t="shared" si="114"/>
        <v/>
      </c>
      <c r="S1188" s="109" t="str">
        <f t="shared" si="115"/>
        <v/>
      </c>
      <c r="T1188" s="109" t="str">
        <f t="shared" si="116"/>
        <v/>
      </c>
    </row>
    <row r="1189" spans="2:20" ht="15" customHeight="1" x14ac:dyDescent="0.25">
      <c r="B1189" s="94">
        <v>1138</v>
      </c>
      <c r="C1189" s="95"/>
      <c r="D1189" s="94"/>
      <c r="E1189" s="95"/>
      <c r="F1189" s="94"/>
      <c r="G1189" s="95">
        <f t="shared" si="111"/>
        <v>0</v>
      </c>
      <c r="H1189" s="110">
        <f t="shared" si="112"/>
        <v>0</v>
      </c>
      <c r="P1189" s="107" t="str">
        <f t="shared" si="113"/>
        <v/>
      </c>
      <c r="Q1189" s="108" t="str">
        <f t="shared" si="114"/>
        <v/>
      </c>
      <c r="S1189" s="109" t="str">
        <f t="shared" si="115"/>
        <v/>
      </c>
      <c r="T1189" s="109" t="str">
        <f t="shared" si="116"/>
        <v/>
      </c>
    </row>
    <row r="1190" spans="2:20" ht="15" customHeight="1" x14ac:dyDescent="0.25">
      <c r="B1190" s="94">
        <v>1139</v>
      </c>
      <c r="C1190" s="95"/>
      <c r="D1190" s="94"/>
      <c r="E1190" s="95"/>
      <c r="F1190" s="94"/>
      <c r="G1190" s="95">
        <f t="shared" si="111"/>
        <v>0</v>
      </c>
      <c r="H1190" s="110">
        <f t="shared" si="112"/>
        <v>0</v>
      </c>
      <c r="P1190" s="107" t="str">
        <f t="shared" si="113"/>
        <v/>
      </c>
      <c r="Q1190" s="108" t="str">
        <f t="shared" si="114"/>
        <v/>
      </c>
      <c r="S1190" s="109" t="str">
        <f t="shared" si="115"/>
        <v/>
      </c>
      <c r="T1190" s="109" t="str">
        <f t="shared" si="116"/>
        <v/>
      </c>
    </row>
    <row r="1191" spans="2:20" ht="15" customHeight="1" x14ac:dyDescent="0.25">
      <c r="B1191" s="94">
        <v>1140</v>
      </c>
      <c r="C1191" s="95"/>
      <c r="D1191" s="94"/>
      <c r="E1191" s="95"/>
      <c r="F1191" s="94"/>
      <c r="G1191" s="95">
        <f t="shared" si="111"/>
        <v>0</v>
      </c>
      <c r="H1191" s="110">
        <f t="shared" si="112"/>
        <v>0</v>
      </c>
      <c r="P1191" s="107" t="str">
        <f t="shared" si="113"/>
        <v/>
      </c>
      <c r="Q1191" s="108" t="str">
        <f t="shared" si="114"/>
        <v/>
      </c>
      <c r="S1191" s="109" t="str">
        <f t="shared" si="115"/>
        <v/>
      </c>
      <c r="T1191" s="109" t="str">
        <f t="shared" si="116"/>
        <v/>
      </c>
    </row>
    <row r="1192" spans="2:20" ht="15" customHeight="1" x14ac:dyDescent="0.25">
      <c r="B1192" s="94">
        <v>1141</v>
      </c>
      <c r="C1192" s="95"/>
      <c r="D1192" s="94"/>
      <c r="E1192" s="95"/>
      <c r="F1192" s="94"/>
      <c r="G1192" s="95">
        <f t="shared" si="111"/>
        <v>0</v>
      </c>
      <c r="H1192" s="110">
        <f t="shared" si="112"/>
        <v>0</v>
      </c>
      <c r="P1192" s="107" t="str">
        <f t="shared" si="113"/>
        <v/>
      </c>
      <c r="Q1192" s="108" t="str">
        <f t="shared" si="114"/>
        <v/>
      </c>
      <c r="S1192" s="109" t="str">
        <f t="shared" si="115"/>
        <v/>
      </c>
      <c r="T1192" s="109" t="str">
        <f t="shared" si="116"/>
        <v/>
      </c>
    </row>
    <row r="1193" spans="2:20" ht="15" customHeight="1" x14ac:dyDescent="0.25">
      <c r="B1193" s="94">
        <v>1142</v>
      </c>
      <c r="C1193" s="95"/>
      <c r="D1193" s="94"/>
      <c r="E1193" s="95"/>
      <c r="F1193" s="94"/>
      <c r="G1193" s="95">
        <f t="shared" si="111"/>
        <v>0</v>
      </c>
      <c r="H1193" s="110">
        <f t="shared" si="112"/>
        <v>0</v>
      </c>
      <c r="P1193" s="107" t="str">
        <f t="shared" si="113"/>
        <v/>
      </c>
      <c r="Q1193" s="108" t="str">
        <f t="shared" si="114"/>
        <v/>
      </c>
      <c r="S1193" s="109" t="str">
        <f t="shared" si="115"/>
        <v/>
      </c>
      <c r="T1193" s="109" t="str">
        <f t="shared" si="116"/>
        <v/>
      </c>
    </row>
    <row r="1194" spans="2:20" ht="15" customHeight="1" x14ac:dyDescent="0.25">
      <c r="B1194" s="94">
        <v>1143</v>
      </c>
      <c r="C1194" s="95"/>
      <c r="D1194" s="94"/>
      <c r="E1194" s="95"/>
      <c r="F1194" s="94"/>
      <c r="G1194" s="95">
        <f t="shared" si="111"/>
        <v>0</v>
      </c>
      <c r="H1194" s="110">
        <f t="shared" si="112"/>
        <v>0</v>
      </c>
      <c r="P1194" s="107" t="str">
        <f t="shared" si="113"/>
        <v/>
      </c>
      <c r="Q1194" s="108" t="str">
        <f t="shared" si="114"/>
        <v/>
      </c>
      <c r="S1194" s="109" t="str">
        <f t="shared" si="115"/>
        <v/>
      </c>
      <c r="T1194" s="109" t="str">
        <f t="shared" si="116"/>
        <v/>
      </c>
    </row>
    <row r="1195" spans="2:20" ht="15" customHeight="1" x14ac:dyDescent="0.25">
      <c r="B1195" s="94">
        <v>1144</v>
      </c>
      <c r="C1195" s="95"/>
      <c r="D1195" s="94"/>
      <c r="E1195" s="95"/>
      <c r="F1195" s="94"/>
      <c r="G1195" s="95">
        <f t="shared" si="111"/>
        <v>0</v>
      </c>
      <c r="H1195" s="110">
        <f t="shared" si="112"/>
        <v>0</v>
      </c>
      <c r="P1195" s="107" t="str">
        <f t="shared" si="113"/>
        <v/>
      </c>
      <c r="Q1195" s="108" t="str">
        <f t="shared" si="114"/>
        <v/>
      </c>
      <c r="S1195" s="109" t="str">
        <f t="shared" si="115"/>
        <v/>
      </c>
      <c r="T1195" s="109" t="str">
        <f t="shared" si="116"/>
        <v/>
      </c>
    </row>
    <row r="1196" spans="2:20" ht="15" customHeight="1" x14ac:dyDescent="0.25">
      <c r="B1196" s="94">
        <v>1145</v>
      </c>
      <c r="C1196" s="95"/>
      <c r="D1196" s="94"/>
      <c r="E1196" s="95"/>
      <c r="F1196" s="94"/>
      <c r="G1196" s="95">
        <f t="shared" si="111"/>
        <v>0</v>
      </c>
      <c r="H1196" s="110">
        <f t="shared" si="112"/>
        <v>0</v>
      </c>
      <c r="P1196" s="107" t="str">
        <f t="shared" si="113"/>
        <v/>
      </c>
      <c r="Q1196" s="108" t="str">
        <f t="shared" si="114"/>
        <v/>
      </c>
      <c r="S1196" s="109" t="str">
        <f t="shared" si="115"/>
        <v/>
      </c>
      <c r="T1196" s="109" t="str">
        <f t="shared" si="116"/>
        <v/>
      </c>
    </row>
    <row r="1197" spans="2:20" ht="15" customHeight="1" x14ac:dyDescent="0.25">
      <c r="B1197" s="94">
        <v>1146</v>
      </c>
      <c r="C1197" s="95"/>
      <c r="D1197" s="94"/>
      <c r="E1197" s="95"/>
      <c r="F1197" s="94"/>
      <c r="G1197" s="95">
        <f t="shared" si="111"/>
        <v>0</v>
      </c>
      <c r="H1197" s="110">
        <f t="shared" si="112"/>
        <v>0</v>
      </c>
      <c r="P1197" s="107" t="str">
        <f t="shared" si="113"/>
        <v/>
      </c>
      <c r="Q1197" s="108" t="str">
        <f t="shared" si="114"/>
        <v/>
      </c>
      <c r="S1197" s="109" t="str">
        <f t="shared" si="115"/>
        <v/>
      </c>
      <c r="T1197" s="109" t="str">
        <f t="shared" si="116"/>
        <v/>
      </c>
    </row>
    <row r="1198" spans="2:20" ht="15" customHeight="1" x14ac:dyDescent="0.25">
      <c r="B1198" s="94">
        <v>1147</v>
      </c>
      <c r="C1198" s="95"/>
      <c r="D1198" s="94"/>
      <c r="E1198" s="95"/>
      <c r="F1198" s="94"/>
      <c r="G1198" s="95">
        <f t="shared" si="111"/>
        <v>0</v>
      </c>
      <c r="H1198" s="110">
        <f t="shared" si="112"/>
        <v>0</v>
      </c>
      <c r="P1198" s="107" t="str">
        <f t="shared" si="113"/>
        <v/>
      </c>
      <c r="Q1198" s="108" t="str">
        <f t="shared" si="114"/>
        <v/>
      </c>
      <c r="S1198" s="109" t="str">
        <f t="shared" si="115"/>
        <v/>
      </c>
      <c r="T1198" s="109" t="str">
        <f t="shared" si="116"/>
        <v/>
      </c>
    </row>
    <row r="1199" spans="2:20" ht="15" customHeight="1" x14ac:dyDescent="0.25">
      <c r="B1199" s="94">
        <v>1148</v>
      </c>
      <c r="C1199" s="95"/>
      <c r="D1199" s="94"/>
      <c r="E1199" s="95"/>
      <c r="F1199" s="94"/>
      <c r="G1199" s="95">
        <f t="shared" si="111"/>
        <v>0</v>
      </c>
      <c r="H1199" s="110">
        <f t="shared" si="112"/>
        <v>0</v>
      </c>
      <c r="P1199" s="107" t="str">
        <f t="shared" si="113"/>
        <v/>
      </c>
      <c r="Q1199" s="108" t="str">
        <f t="shared" si="114"/>
        <v/>
      </c>
      <c r="S1199" s="109" t="str">
        <f t="shared" si="115"/>
        <v/>
      </c>
      <c r="T1199" s="109" t="str">
        <f t="shared" si="116"/>
        <v/>
      </c>
    </row>
    <row r="1200" spans="2:20" ht="15" customHeight="1" x14ac:dyDescent="0.25">
      <c r="B1200" s="94">
        <v>1149</v>
      </c>
      <c r="C1200" s="95"/>
      <c r="D1200" s="94"/>
      <c r="E1200" s="95"/>
      <c r="F1200" s="94"/>
      <c r="G1200" s="95">
        <f t="shared" si="111"/>
        <v>0</v>
      </c>
      <c r="H1200" s="110">
        <f t="shared" si="112"/>
        <v>0</v>
      </c>
      <c r="P1200" s="107" t="str">
        <f t="shared" si="113"/>
        <v/>
      </c>
      <c r="Q1200" s="108" t="str">
        <f t="shared" si="114"/>
        <v/>
      </c>
      <c r="S1200" s="109" t="str">
        <f t="shared" si="115"/>
        <v/>
      </c>
      <c r="T1200" s="109" t="str">
        <f t="shared" si="116"/>
        <v/>
      </c>
    </row>
    <row r="1201" spans="2:20" ht="15" customHeight="1" x14ac:dyDescent="0.25">
      <c r="B1201" s="94">
        <v>1150</v>
      </c>
      <c r="C1201" s="95"/>
      <c r="D1201" s="94"/>
      <c r="E1201" s="95"/>
      <c r="F1201" s="94"/>
      <c r="G1201" s="95">
        <f t="shared" si="111"/>
        <v>0</v>
      </c>
      <c r="H1201" s="110">
        <f t="shared" si="112"/>
        <v>0</v>
      </c>
      <c r="P1201" s="107" t="str">
        <f t="shared" si="113"/>
        <v/>
      </c>
      <c r="Q1201" s="108" t="str">
        <f t="shared" si="114"/>
        <v/>
      </c>
      <c r="S1201" s="109" t="str">
        <f t="shared" si="115"/>
        <v/>
      </c>
      <c r="T1201" s="109" t="str">
        <f t="shared" si="116"/>
        <v/>
      </c>
    </row>
    <row r="1202" spans="2:20" ht="15" customHeight="1" x14ac:dyDescent="0.25">
      <c r="B1202" s="94">
        <v>1151</v>
      </c>
      <c r="C1202" s="95"/>
      <c r="D1202" s="94"/>
      <c r="E1202" s="95"/>
      <c r="F1202" s="94"/>
      <c r="G1202" s="95">
        <f t="shared" si="111"/>
        <v>0</v>
      </c>
      <c r="H1202" s="110">
        <f t="shared" si="112"/>
        <v>0</v>
      </c>
      <c r="P1202" s="107" t="str">
        <f t="shared" si="113"/>
        <v/>
      </c>
      <c r="Q1202" s="108" t="str">
        <f t="shared" si="114"/>
        <v/>
      </c>
      <c r="S1202" s="109" t="str">
        <f t="shared" si="115"/>
        <v/>
      </c>
      <c r="T1202" s="109" t="str">
        <f t="shared" si="116"/>
        <v/>
      </c>
    </row>
    <row r="1203" spans="2:20" ht="15" customHeight="1" x14ac:dyDescent="0.25">
      <c r="B1203" s="94">
        <v>1152</v>
      </c>
      <c r="C1203" s="95"/>
      <c r="D1203" s="94"/>
      <c r="E1203" s="95"/>
      <c r="F1203" s="94"/>
      <c r="G1203" s="95">
        <f t="shared" si="111"/>
        <v>0</v>
      </c>
      <c r="H1203" s="110">
        <f t="shared" si="112"/>
        <v>0</v>
      </c>
      <c r="P1203" s="107" t="str">
        <f t="shared" si="113"/>
        <v/>
      </c>
      <c r="Q1203" s="108" t="str">
        <f t="shared" si="114"/>
        <v/>
      </c>
      <c r="S1203" s="109" t="str">
        <f t="shared" si="115"/>
        <v/>
      </c>
      <c r="T1203" s="109" t="str">
        <f t="shared" si="116"/>
        <v/>
      </c>
    </row>
    <row r="1204" spans="2:20" ht="15" customHeight="1" x14ac:dyDescent="0.25">
      <c r="B1204" s="94">
        <v>1153</v>
      </c>
      <c r="C1204" s="95"/>
      <c r="D1204" s="94"/>
      <c r="E1204" s="95"/>
      <c r="F1204" s="94"/>
      <c r="G1204" s="95">
        <f t="shared" si="111"/>
        <v>0</v>
      </c>
      <c r="H1204" s="110">
        <f t="shared" si="112"/>
        <v>0</v>
      </c>
      <c r="P1204" s="107" t="str">
        <f t="shared" si="113"/>
        <v/>
      </c>
      <c r="Q1204" s="108" t="str">
        <f t="shared" si="114"/>
        <v/>
      </c>
      <c r="S1204" s="109" t="str">
        <f t="shared" si="115"/>
        <v/>
      </c>
      <c r="T1204" s="109" t="str">
        <f t="shared" si="116"/>
        <v/>
      </c>
    </row>
    <row r="1205" spans="2:20" ht="15" customHeight="1" x14ac:dyDescent="0.25">
      <c r="B1205" s="94">
        <v>1154</v>
      </c>
      <c r="C1205" s="95"/>
      <c r="D1205" s="94"/>
      <c r="E1205" s="95"/>
      <c r="F1205" s="94"/>
      <c r="G1205" s="95">
        <f t="shared" si="111"/>
        <v>0</v>
      </c>
      <c r="H1205" s="110">
        <f t="shared" si="112"/>
        <v>0</v>
      </c>
      <c r="P1205" s="107" t="str">
        <f t="shared" si="113"/>
        <v/>
      </c>
      <c r="Q1205" s="108" t="str">
        <f t="shared" si="114"/>
        <v/>
      </c>
      <c r="S1205" s="109" t="str">
        <f t="shared" si="115"/>
        <v/>
      </c>
      <c r="T1205" s="109" t="str">
        <f t="shared" si="116"/>
        <v/>
      </c>
    </row>
    <row r="1206" spans="2:20" ht="15" customHeight="1" x14ac:dyDescent="0.25">
      <c r="B1206" s="94">
        <v>1155</v>
      </c>
      <c r="C1206" s="95"/>
      <c r="D1206" s="94"/>
      <c r="E1206" s="95"/>
      <c r="F1206" s="94"/>
      <c r="G1206" s="95">
        <f t="shared" si="111"/>
        <v>0</v>
      </c>
      <c r="H1206" s="110">
        <f t="shared" si="112"/>
        <v>0</v>
      </c>
      <c r="P1206" s="107" t="str">
        <f t="shared" si="113"/>
        <v/>
      </c>
      <c r="Q1206" s="108" t="str">
        <f t="shared" si="114"/>
        <v/>
      </c>
      <c r="S1206" s="109" t="str">
        <f t="shared" si="115"/>
        <v/>
      </c>
      <c r="T1206" s="109" t="str">
        <f t="shared" si="116"/>
        <v/>
      </c>
    </row>
    <row r="1207" spans="2:20" ht="15" customHeight="1" x14ac:dyDescent="0.25">
      <c r="B1207" s="94">
        <v>1156</v>
      </c>
      <c r="C1207" s="95"/>
      <c r="D1207" s="94"/>
      <c r="E1207" s="95"/>
      <c r="F1207" s="94"/>
      <c r="G1207" s="95">
        <f t="shared" si="111"/>
        <v>0</v>
      </c>
      <c r="H1207" s="110">
        <f t="shared" si="112"/>
        <v>0</v>
      </c>
      <c r="P1207" s="107" t="str">
        <f t="shared" si="113"/>
        <v/>
      </c>
      <c r="Q1207" s="108" t="str">
        <f t="shared" si="114"/>
        <v/>
      </c>
      <c r="S1207" s="109" t="str">
        <f t="shared" si="115"/>
        <v/>
      </c>
      <c r="T1207" s="109" t="str">
        <f t="shared" si="116"/>
        <v/>
      </c>
    </row>
    <row r="1208" spans="2:20" ht="15" customHeight="1" x14ac:dyDescent="0.25">
      <c r="B1208" s="94">
        <v>1157</v>
      </c>
      <c r="C1208" s="95"/>
      <c r="D1208" s="94"/>
      <c r="E1208" s="95"/>
      <c r="F1208" s="94"/>
      <c r="G1208" s="95">
        <f t="shared" si="111"/>
        <v>0</v>
      </c>
      <c r="H1208" s="110">
        <f t="shared" si="112"/>
        <v>0</v>
      </c>
      <c r="P1208" s="107" t="str">
        <f t="shared" si="113"/>
        <v/>
      </c>
      <c r="Q1208" s="108" t="str">
        <f t="shared" si="114"/>
        <v/>
      </c>
      <c r="S1208" s="109" t="str">
        <f t="shared" si="115"/>
        <v/>
      </c>
      <c r="T1208" s="109" t="str">
        <f t="shared" si="116"/>
        <v/>
      </c>
    </row>
    <row r="1209" spans="2:20" ht="15" customHeight="1" x14ac:dyDescent="0.25">
      <c r="B1209" s="94">
        <v>1158</v>
      </c>
      <c r="C1209" s="95"/>
      <c r="D1209" s="94"/>
      <c r="E1209" s="95"/>
      <c r="F1209" s="94"/>
      <c r="G1209" s="95">
        <f t="shared" si="111"/>
        <v>0</v>
      </c>
      <c r="H1209" s="110">
        <f t="shared" si="112"/>
        <v>0</v>
      </c>
      <c r="P1209" s="107" t="str">
        <f t="shared" si="113"/>
        <v/>
      </c>
      <c r="Q1209" s="108" t="str">
        <f t="shared" si="114"/>
        <v/>
      </c>
      <c r="S1209" s="109" t="str">
        <f t="shared" si="115"/>
        <v/>
      </c>
      <c r="T1209" s="109" t="str">
        <f t="shared" si="116"/>
        <v/>
      </c>
    </row>
    <row r="1210" spans="2:20" ht="15" customHeight="1" x14ac:dyDescent="0.25">
      <c r="B1210" s="94">
        <v>1159</v>
      </c>
      <c r="C1210" s="95"/>
      <c r="D1210" s="94"/>
      <c r="E1210" s="95"/>
      <c r="F1210" s="94"/>
      <c r="G1210" s="95">
        <f t="shared" si="111"/>
        <v>0</v>
      </c>
      <c r="H1210" s="110">
        <f t="shared" si="112"/>
        <v>0</v>
      </c>
      <c r="P1210" s="107" t="str">
        <f t="shared" si="113"/>
        <v/>
      </c>
      <c r="Q1210" s="108" t="str">
        <f t="shared" si="114"/>
        <v/>
      </c>
      <c r="S1210" s="109" t="str">
        <f t="shared" si="115"/>
        <v/>
      </c>
      <c r="T1210" s="109" t="str">
        <f t="shared" si="116"/>
        <v/>
      </c>
    </row>
    <row r="1211" spans="2:20" ht="15" customHeight="1" x14ac:dyDescent="0.25">
      <c r="B1211" s="94">
        <v>1160</v>
      </c>
      <c r="C1211" s="95"/>
      <c r="D1211" s="94"/>
      <c r="E1211" s="95"/>
      <c r="F1211" s="94"/>
      <c r="G1211" s="95">
        <f t="shared" si="111"/>
        <v>0</v>
      </c>
      <c r="H1211" s="110">
        <f t="shared" si="112"/>
        <v>0</v>
      </c>
      <c r="P1211" s="107" t="str">
        <f t="shared" si="113"/>
        <v/>
      </c>
      <c r="Q1211" s="108" t="str">
        <f t="shared" si="114"/>
        <v/>
      </c>
      <c r="S1211" s="109" t="str">
        <f t="shared" si="115"/>
        <v/>
      </c>
      <c r="T1211" s="109" t="str">
        <f t="shared" si="116"/>
        <v/>
      </c>
    </row>
    <row r="1212" spans="2:20" ht="15" customHeight="1" x14ac:dyDescent="0.25">
      <c r="B1212" s="94">
        <v>1161</v>
      </c>
      <c r="C1212" s="95"/>
      <c r="D1212" s="94"/>
      <c r="E1212" s="95"/>
      <c r="F1212" s="94"/>
      <c r="G1212" s="95">
        <f t="shared" si="111"/>
        <v>0</v>
      </c>
      <c r="H1212" s="110">
        <f t="shared" si="112"/>
        <v>0</v>
      </c>
      <c r="P1212" s="107" t="str">
        <f t="shared" si="113"/>
        <v/>
      </c>
      <c r="Q1212" s="108" t="str">
        <f t="shared" si="114"/>
        <v/>
      </c>
      <c r="S1212" s="109" t="str">
        <f t="shared" si="115"/>
        <v/>
      </c>
      <c r="T1212" s="109" t="str">
        <f t="shared" si="116"/>
        <v/>
      </c>
    </row>
    <row r="1213" spans="2:20" ht="15" customHeight="1" x14ac:dyDescent="0.25">
      <c r="B1213" s="94">
        <v>1162</v>
      </c>
      <c r="C1213" s="95"/>
      <c r="D1213" s="94"/>
      <c r="E1213" s="95"/>
      <c r="F1213" s="94"/>
      <c r="G1213" s="95">
        <f t="shared" si="111"/>
        <v>0</v>
      </c>
      <c r="H1213" s="110">
        <f t="shared" si="112"/>
        <v>0</v>
      </c>
      <c r="P1213" s="107" t="str">
        <f t="shared" si="113"/>
        <v/>
      </c>
      <c r="Q1213" s="108" t="str">
        <f t="shared" si="114"/>
        <v/>
      </c>
      <c r="S1213" s="109" t="str">
        <f t="shared" si="115"/>
        <v/>
      </c>
      <c r="T1213" s="109" t="str">
        <f t="shared" si="116"/>
        <v/>
      </c>
    </row>
    <row r="1214" spans="2:20" ht="15" customHeight="1" x14ac:dyDescent="0.25">
      <c r="B1214" s="94">
        <v>1163</v>
      </c>
      <c r="C1214" s="95"/>
      <c r="D1214" s="94"/>
      <c r="E1214" s="95"/>
      <c r="F1214" s="94"/>
      <c r="G1214" s="95">
        <f t="shared" si="111"/>
        <v>0</v>
      </c>
      <c r="H1214" s="110">
        <f t="shared" si="112"/>
        <v>0</v>
      </c>
      <c r="P1214" s="107" t="str">
        <f t="shared" si="113"/>
        <v/>
      </c>
      <c r="Q1214" s="108" t="str">
        <f t="shared" si="114"/>
        <v/>
      </c>
      <c r="S1214" s="109" t="str">
        <f t="shared" si="115"/>
        <v/>
      </c>
      <c r="T1214" s="109" t="str">
        <f t="shared" si="116"/>
        <v/>
      </c>
    </row>
    <row r="1215" spans="2:20" ht="15" customHeight="1" x14ac:dyDescent="0.25">
      <c r="B1215" s="94">
        <v>1164</v>
      </c>
      <c r="C1215" s="95"/>
      <c r="D1215" s="94"/>
      <c r="E1215" s="95"/>
      <c r="F1215" s="94"/>
      <c r="G1215" s="95">
        <f t="shared" si="111"/>
        <v>0</v>
      </c>
      <c r="H1215" s="110">
        <f t="shared" si="112"/>
        <v>0</v>
      </c>
      <c r="P1215" s="107" t="str">
        <f t="shared" si="113"/>
        <v/>
      </c>
      <c r="Q1215" s="108" t="str">
        <f t="shared" si="114"/>
        <v/>
      </c>
      <c r="S1215" s="109" t="str">
        <f t="shared" si="115"/>
        <v/>
      </c>
      <c r="T1215" s="109" t="str">
        <f t="shared" si="116"/>
        <v/>
      </c>
    </row>
    <row r="1216" spans="2:20" ht="15" customHeight="1" x14ac:dyDescent="0.25">
      <c r="B1216" s="94">
        <v>1165</v>
      </c>
      <c r="C1216" s="95"/>
      <c r="D1216" s="94"/>
      <c r="E1216" s="95"/>
      <c r="F1216" s="94"/>
      <c r="G1216" s="95">
        <f t="shared" si="111"/>
        <v>0</v>
      </c>
      <c r="H1216" s="110">
        <f t="shared" si="112"/>
        <v>0</v>
      </c>
      <c r="P1216" s="107" t="str">
        <f t="shared" si="113"/>
        <v/>
      </c>
      <c r="Q1216" s="108" t="str">
        <f t="shared" si="114"/>
        <v/>
      </c>
      <c r="S1216" s="109" t="str">
        <f t="shared" si="115"/>
        <v/>
      </c>
      <c r="T1216" s="109" t="str">
        <f t="shared" si="116"/>
        <v/>
      </c>
    </row>
    <row r="1217" spans="2:20" ht="15" customHeight="1" x14ac:dyDescent="0.25">
      <c r="B1217" s="94">
        <v>1166</v>
      </c>
      <c r="C1217" s="95"/>
      <c r="D1217" s="94"/>
      <c r="E1217" s="95"/>
      <c r="F1217" s="94"/>
      <c r="G1217" s="95">
        <f t="shared" si="111"/>
        <v>0</v>
      </c>
      <c r="H1217" s="110">
        <f t="shared" si="112"/>
        <v>0</v>
      </c>
      <c r="P1217" s="107" t="str">
        <f t="shared" si="113"/>
        <v/>
      </c>
      <c r="Q1217" s="108" t="str">
        <f t="shared" si="114"/>
        <v/>
      </c>
      <c r="S1217" s="109" t="str">
        <f t="shared" si="115"/>
        <v/>
      </c>
      <c r="T1217" s="109" t="str">
        <f t="shared" si="116"/>
        <v/>
      </c>
    </row>
    <row r="1218" spans="2:20" ht="15" customHeight="1" x14ac:dyDescent="0.25">
      <c r="B1218" s="94">
        <v>1167</v>
      </c>
      <c r="C1218" s="95"/>
      <c r="D1218" s="94"/>
      <c r="E1218" s="95"/>
      <c r="F1218" s="94"/>
      <c r="G1218" s="95">
        <f t="shared" si="111"/>
        <v>0</v>
      </c>
      <c r="H1218" s="110">
        <f t="shared" si="112"/>
        <v>0</v>
      </c>
      <c r="P1218" s="107" t="str">
        <f t="shared" si="113"/>
        <v/>
      </c>
      <c r="Q1218" s="108" t="str">
        <f t="shared" si="114"/>
        <v/>
      </c>
      <c r="S1218" s="109" t="str">
        <f t="shared" si="115"/>
        <v/>
      </c>
      <c r="T1218" s="109" t="str">
        <f t="shared" si="116"/>
        <v/>
      </c>
    </row>
    <row r="1219" spans="2:20" ht="15" customHeight="1" x14ac:dyDescent="0.25">
      <c r="B1219" s="94">
        <v>1168</v>
      </c>
      <c r="C1219" s="95"/>
      <c r="D1219" s="94"/>
      <c r="E1219" s="95"/>
      <c r="F1219" s="94"/>
      <c r="G1219" s="95">
        <f t="shared" si="111"/>
        <v>0</v>
      </c>
      <c r="H1219" s="110">
        <f t="shared" si="112"/>
        <v>0</v>
      </c>
      <c r="P1219" s="107" t="str">
        <f t="shared" si="113"/>
        <v/>
      </c>
      <c r="Q1219" s="108" t="str">
        <f t="shared" si="114"/>
        <v/>
      </c>
      <c r="S1219" s="109" t="str">
        <f t="shared" si="115"/>
        <v/>
      </c>
      <c r="T1219" s="109" t="str">
        <f t="shared" si="116"/>
        <v/>
      </c>
    </row>
    <row r="1220" spans="2:20" ht="15" customHeight="1" x14ac:dyDescent="0.25">
      <c r="B1220" s="94">
        <v>1169</v>
      </c>
      <c r="C1220" s="95"/>
      <c r="D1220" s="94"/>
      <c r="E1220" s="95"/>
      <c r="F1220" s="94"/>
      <c r="G1220" s="95">
        <f t="shared" si="111"/>
        <v>0</v>
      </c>
      <c r="H1220" s="110">
        <f t="shared" si="112"/>
        <v>0</v>
      </c>
      <c r="P1220" s="107" t="str">
        <f t="shared" si="113"/>
        <v/>
      </c>
      <c r="Q1220" s="108" t="str">
        <f t="shared" si="114"/>
        <v/>
      </c>
      <c r="S1220" s="109" t="str">
        <f t="shared" si="115"/>
        <v/>
      </c>
      <c r="T1220" s="109" t="str">
        <f t="shared" si="116"/>
        <v/>
      </c>
    </row>
    <row r="1221" spans="2:20" ht="15" customHeight="1" x14ac:dyDescent="0.25">
      <c r="B1221" s="94">
        <v>1170</v>
      </c>
      <c r="C1221" s="95"/>
      <c r="D1221" s="94"/>
      <c r="E1221" s="95"/>
      <c r="F1221" s="94"/>
      <c r="G1221" s="95">
        <f t="shared" si="111"/>
        <v>0</v>
      </c>
      <c r="H1221" s="110">
        <f t="shared" si="112"/>
        <v>0</v>
      </c>
      <c r="P1221" s="107" t="str">
        <f t="shared" si="113"/>
        <v/>
      </c>
      <c r="Q1221" s="108" t="str">
        <f t="shared" si="114"/>
        <v/>
      </c>
      <c r="S1221" s="109" t="str">
        <f t="shared" si="115"/>
        <v/>
      </c>
      <c r="T1221" s="109" t="str">
        <f t="shared" si="116"/>
        <v/>
      </c>
    </row>
    <row r="1222" spans="2:20" ht="15" customHeight="1" x14ac:dyDescent="0.25">
      <c r="B1222" s="94">
        <v>1171</v>
      </c>
      <c r="C1222" s="95"/>
      <c r="D1222" s="94"/>
      <c r="E1222" s="95"/>
      <c r="F1222" s="94"/>
      <c r="G1222" s="95">
        <f t="shared" si="111"/>
        <v>0</v>
      </c>
      <c r="H1222" s="110">
        <f t="shared" si="112"/>
        <v>0</v>
      </c>
      <c r="P1222" s="107" t="str">
        <f t="shared" si="113"/>
        <v/>
      </c>
      <c r="Q1222" s="108" t="str">
        <f t="shared" si="114"/>
        <v/>
      </c>
      <c r="S1222" s="109" t="str">
        <f t="shared" si="115"/>
        <v/>
      </c>
      <c r="T1222" s="109" t="str">
        <f t="shared" si="116"/>
        <v/>
      </c>
    </row>
    <row r="1223" spans="2:20" ht="15" customHeight="1" x14ac:dyDescent="0.25">
      <c r="B1223" s="94">
        <v>1172</v>
      </c>
      <c r="C1223" s="95"/>
      <c r="D1223" s="94"/>
      <c r="E1223" s="95"/>
      <c r="F1223" s="94"/>
      <c r="G1223" s="95">
        <f t="shared" si="111"/>
        <v>0</v>
      </c>
      <c r="H1223" s="110">
        <f t="shared" si="112"/>
        <v>0</v>
      </c>
      <c r="P1223" s="107" t="str">
        <f t="shared" si="113"/>
        <v/>
      </c>
      <c r="Q1223" s="108" t="str">
        <f t="shared" si="114"/>
        <v/>
      </c>
      <c r="S1223" s="109" t="str">
        <f t="shared" si="115"/>
        <v/>
      </c>
      <c r="T1223" s="109" t="str">
        <f t="shared" si="116"/>
        <v/>
      </c>
    </row>
    <row r="1224" spans="2:20" ht="15" customHeight="1" x14ac:dyDescent="0.25">
      <c r="B1224" s="94">
        <v>1173</v>
      </c>
      <c r="C1224" s="95"/>
      <c r="D1224" s="94"/>
      <c r="E1224" s="95"/>
      <c r="F1224" s="94"/>
      <c r="G1224" s="95">
        <f t="shared" si="111"/>
        <v>0</v>
      </c>
      <c r="H1224" s="110">
        <f t="shared" si="112"/>
        <v>0</v>
      </c>
      <c r="P1224" s="107" t="str">
        <f t="shared" si="113"/>
        <v/>
      </c>
      <c r="Q1224" s="108" t="str">
        <f t="shared" si="114"/>
        <v/>
      </c>
      <c r="S1224" s="109" t="str">
        <f t="shared" si="115"/>
        <v/>
      </c>
      <c r="T1224" s="109" t="str">
        <f t="shared" si="116"/>
        <v/>
      </c>
    </row>
    <row r="1225" spans="2:20" ht="15" customHeight="1" x14ac:dyDescent="0.25">
      <c r="B1225" s="94">
        <v>1174</v>
      </c>
      <c r="C1225" s="95"/>
      <c r="D1225" s="94"/>
      <c r="E1225" s="95"/>
      <c r="F1225" s="94"/>
      <c r="G1225" s="95">
        <f t="shared" si="111"/>
        <v>0</v>
      </c>
      <c r="H1225" s="110">
        <f t="shared" si="112"/>
        <v>0</v>
      </c>
      <c r="P1225" s="107" t="str">
        <f t="shared" si="113"/>
        <v/>
      </c>
      <c r="Q1225" s="108" t="str">
        <f t="shared" si="114"/>
        <v/>
      </c>
      <c r="S1225" s="109" t="str">
        <f t="shared" si="115"/>
        <v/>
      </c>
      <c r="T1225" s="109" t="str">
        <f t="shared" si="116"/>
        <v/>
      </c>
    </row>
    <row r="1226" spans="2:20" ht="15" customHeight="1" x14ac:dyDescent="0.25">
      <c r="B1226" s="94">
        <v>1175</v>
      </c>
      <c r="C1226" s="95"/>
      <c r="D1226" s="94"/>
      <c r="E1226" s="95"/>
      <c r="F1226" s="94"/>
      <c r="G1226" s="95">
        <f t="shared" si="111"/>
        <v>0</v>
      </c>
      <c r="H1226" s="110">
        <f t="shared" si="112"/>
        <v>0</v>
      </c>
      <c r="P1226" s="107" t="str">
        <f t="shared" si="113"/>
        <v/>
      </c>
      <c r="Q1226" s="108" t="str">
        <f t="shared" si="114"/>
        <v/>
      </c>
      <c r="S1226" s="109" t="str">
        <f t="shared" si="115"/>
        <v/>
      </c>
      <c r="T1226" s="109" t="str">
        <f t="shared" si="116"/>
        <v/>
      </c>
    </row>
    <row r="1227" spans="2:20" ht="15" customHeight="1" x14ac:dyDescent="0.25">
      <c r="B1227" s="94">
        <v>1176</v>
      </c>
      <c r="C1227" s="95"/>
      <c r="D1227" s="94"/>
      <c r="E1227" s="95"/>
      <c r="F1227" s="94"/>
      <c r="G1227" s="95">
        <f t="shared" si="111"/>
        <v>0</v>
      </c>
      <c r="H1227" s="110">
        <f t="shared" si="112"/>
        <v>0</v>
      </c>
      <c r="P1227" s="107" t="str">
        <f t="shared" si="113"/>
        <v/>
      </c>
      <c r="Q1227" s="108" t="str">
        <f t="shared" si="114"/>
        <v/>
      </c>
      <c r="S1227" s="109" t="str">
        <f t="shared" si="115"/>
        <v/>
      </c>
      <c r="T1227" s="109" t="str">
        <f t="shared" si="116"/>
        <v/>
      </c>
    </row>
    <row r="1228" spans="2:20" ht="15" customHeight="1" x14ac:dyDescent="0.25">
      <c r="B1228" s="94">
        <v>1177</v>
      </c>
      <c r="C1228" s="95"/>
      <c r="D1228" s="94"/>
      <c r="E1228" s="95"/>
      <c r="F1228" s="94"/>
      <c r="G1228" s="95">
        <f t="shared" si="111"/>
        <v>0</v>
      </c>
      <c r="H1228" s="110">
        <f t="shared" si="112"/>
        <v>0</v>
      </c>
      <c r="P1228" s="107" t="str">
        <f t="shared" si="113"/>
        <v/>
      </c>
      <c r="Q1228" s="108" t="str">
        <f t="shared" si="114"/>
        <v/>
      </c>
      <c r="S1228" s="109" t="str">
        <f t="shared" si="115"/>
        <v/>
      </c>
      <c r="T1228" s="109" t="str">
        <f t="shared" si="116"/>
        <v/>
      </c>
    </row>
    <row r="1229" spans="2:20" ht="15" customHeight="1" x14ac:dyDescent="0.25">
      <c r="B1229" s="94">
        <v>1178</v>
      </c>
      <c r="C1229" s="95"/>
      <c r="D1229" s="94"/>
      <c r="E1229" s="95"/>
      <c r="F1229" s="94"/>
      <c r="G1229" s="95">
        <f t="shared" si="111"/>
        <v>0</v>
      </c>
      <c r="H1229" s="110">
        <f t="shared" si="112"/>
        <v>0</v>
      </c>
      <c r="P1229" s="107" t="str">
        <f t="shared" si="113"/>
        <v/>
      </c>
      <c r="Q1229" s="108" t="str">
        <f t="shared" si="114"/>
        <v/>
      </c>
      <c r="S1229" s="109" t="str">
        <f t="shared" si="115"/>
        <v/>
      </c>
      <c r="T1229" s="109" t="str">
        <f t="shared" si="116"/>
        <v/>
      </c>
    </row>
    <row r="1230" spans="2:20" ht="15" customHeight="1" x14ac:dyDescent="0.25">
      <c r="B1230" s="94">
        <v>1179</v>
      </c>
      <c r="C1230" s="95"/>
      <c r="D1230" s="94"/>
      <c r="E1230" s="95"/>
      <c r="F1230" s="94"/>
      <c r="G1230" s="95">
        <f t="shared" si="111"/>
        <v>0</v>
      </c>
      <c r="H1230" s="110">
        <f t="shared" si="112"/>
        <v>0</v>
      </c>
      <c r="P1230" s="107" t="str">
        <f t="shared" si="113"/>
        <v/>
      </c>
      <c r="Q1230" s="108" t="str">
        <f t="shared" si="114"/>
        <v/>
      </c>
      <c r="S1230" s="109" t="str">
        <f t="shared" si="115"/>
        <v/>
      </c>
      <c r="T1230" s="109" t="str">
        <f t="shared" si="116"/>
        <v/>
      </c>
    </row>
    <row r="1231" spans="2:20" ht="15" customHeight="1" x14ac:dyDescent="0.25">
      <c r="B1231" s="94">
        <v>1180</v>
      </c>
      <c r="C1231" s="95"/>
      <c r="D1231" s="94"/>
      <c r="E1231" s="95"/>
      <c r="F1231" s="94"/>
      <c r="G1231" s="95">
        <f t="shared" si="111"/>
        <v>0</v>
      </c>
      <c r="H1231" s="110">
        <f t="shared" si="112"/>
        <v>0</v>
      </c>
      <c r="P1231" s="107" t="str">
        <f t="shared" si="113"/>
        <v/>
      </c>
      <c r="Q1231" s="108" t="str">
        <f t="shared" si="114"/>
        <v/>
      </c>
      <c r="S1231" s="109" t="str">
        <f t="shared" si="115"/>
        <v/>
      </c>
      <c r="T1231" s="109" t="str">
        <f t="shared" si="116"/>
        <v/>
      </c>
    </row>
    <row r="1232" spans="2:20" ht="15" customHeight="1" x14ac:dyDescent="0.25">
      <c r="B1232" s="94">
        <v>1181</v>
      </c>
      <c r="C1232" s="95"/>
      <c r="D1232" s="94"/>
      <c r="E1232" s="95"/>
      <c r="F1232" s="94"/>
      <c r="G1232" s="95">
        <f t="shared" si="111"/>
        <v>0</v>
      </c>
      <c r="H1232" s="110">
        <f t="shared" si="112"/>
        <v>0</v>
      </c>
      <c r="P1232" s="107" t="str">
        <f t="shared" si="113"/>
        <v/>
      </c>
      <c r="Q1232" s="108" t="str">
        <f t="shared" si="114"/>
        <v/>
      </c>
      <c r="S1232" s="109" t="str">
        <f t="shared" si="115"/>
        <v/>
      </c>
      <c r="T1232" s="109" t="str">
        <f t="shared" si="116"/>
        <v/>
      </c>
    </row>
    <row r="1233" spans="2:20" ht="15" customHeight="1" x14ac:dyDescent="0.25">
      <c r="B1233" s="94">
        <v>1182</v>
      </c>
      <c r="C1233" s="95"/>
      <c r="D1233" s="94"/>
      <c r="E1233" s="95"/>
      <c r="F1233" s="94"/>
      <c r="G1233" s="95">
        <f t="shared" si="111"/>
        <v>0</v>
      </c>
      <c r="H1233" s="110">
        <f t="shared" si="112"/>
        <v>0</v>
      </c>
      <c r="P1233" s="107" t="str">
        <f t="shared" si="113"/>
        <v/>
      </c>
      <c r="Q1233" s="108" t="str">
        <f t="shared" si="114"/>
        <v/>
      </c>
      <c r="S1233" s="109" t="str">
        <f t="shared" si="115"/>
        <v/>
      </c>
      <c r="T1233" s="109" t="str">
        <f t="shared" si="116"/>
        <v/>
      </c>
    </row>
    <row r="1234" spans="2:20" ht="15" customHeight="1" x14ac:dyDescent="0.25">
      <c r="B1234" s="94">
        <v>1183</v>
      </c>
      <c r="C1234" s="95"/>
      <c r="D1234" s="94"/>
      <c r="E1234" s="95"/>
      <c r="F1234" s="94"/>
      <c r="G1234" s="95">
        <f t="shared" si="111"/>
        <v>0</v>
      </c>
      <c r="H1234" s="110">
        <f t="shared" si="112"/>
        <v>0</v>
      </c>
      <c r="P1234" s="107" t="str">
        <f t="shared" si="113"/>
        <v/>
      </c>
      <c r="Q1234" s="108" t="str">
        <f t="shared" si="114"/>
        <v/>
      </c>
      <c r="S1234" s="109" t="str">
        <f t="shared" si="115"/>
        <v/>
      </c>
      <c r="T1234" s="109" t="str">
        <f t="shared" si="116"/>
        <v/>
      </c>
    </row>
    <row r="1235" spans="2:20" ht="15" customHeight="1" x14ac:dyDescent="0.25">
      <c r="B1235" s="94">
        <v>1184</v>
      </c>
      <c r="C1235" s="95"/>
      <c r="D1235" s="94"/>
      <c r="E1235" s="95"/>
      <c r="F1235" s="94"/>
      <c r="G1235" s="95">
        <f t="shared" si="111"/>
        <v>0</v>
      </c>
      <c r="H1235" s="110">
        <f t="shared" si="112"/>
        <v>0</v>
      </c>
      <c r="P1235" s="107" t="str">
        <f t="shared" si="113"/>
        <v/>
      </c>
      <c r="Q1235" s="108" t="str">
        <f t="shared" si="114"/>
        <v/>
      </c>
      <c r="S1235" s="109" t="str">
        <f t="shared" si="115"/>
        <v/>
      </c>
      <c r="T1235" s="109" t="str">
        <f t="shared" si="116"/>
        <v/>
      </c>
    </row>
    <row r="1236" spans="2:20" ht="15" customHeight="1" x14ac:dyDescent="0.25">
      <c r="B1236" s="94">
        <v>1185</v>
      </c>
      <c r="C1236" s="95"/>
      <c r="D1236" s="94"/>
      <c r="E1236" s="95"/>
      <c r="F1236" s="94"/>
      <c r="G1236" s="95">
        <f t="shared" si="111"/>
        <v>0</v>
      </c>
      <c r="H1236" s="110">
        <f t="shared" si="112"/>
        <v>0</v>
      </c>
      <c r="P1236" s="107" t="str">
        <f t="shared" si="113"/>
        <v/>
      </c>
      <c r="Q1236" s="108" t="str">
        <f t="shared" si="114"/>
        <v/>
      </c>
      <c r="S1236" s="109" t="str">
        <f t="shared" si="115"/>
        <v/>
      </c>
      <c r="T1236" s="109" t="str">
        <f t="shared" si="116"/>
        <v/>
      </c>
    </row>
    <row r="1237" spans="2:20" ht="15" customHeight="1" x14ac:dyDescent="0.25">
      <c r="B1237" s="94">
        <v>1186</v>
      </c>
      <c r="C1237" s="95"/>
      <c r="D1237" s="94"/>
      <c r="E1237" s="95"/>
      <c r="F1237" s="94"/>
      <c r="G1237" s="95">
        <f t="shared" si="111"/>
        <v>0</v>
      </c>
      <c r="H1237" s="110">
        <f t="shared" si="112"/>
        <v>0</v>
      </c>
      <c r="P1237" s="107" t="str">
        <f t="shared" si="113"/>
        <v/>
      </c>
      <c r="Q1237" s="108" t="str">
        <f t="shared" si="114"/>
        <v/>
      </c>
      <c r="S1237" s="109" t="str">
        <f t="shared" si="115"/>
        <v/>
      </c>
      <c r="T1237" s="109" t="str">
        <f t="shared" si="116"/>
        <v/>
      </c>
    </row>
    <row r="1238" spans="2:20" ht="15" customHeight="1" x14ac:dyDescent="0.25">
      <c r="B1238" s="94">
        <v>1187</v>
      </c>
      <c r="C1238" s="95"/>
      <c r="D1238" s="94"/>
      <c r="E1238" s="95"/>
      <c r="F1238" s="94"/>
      <c r="G1238" s="95">
        <f t="shared" si="111"/>
        <v>0</v>
      </c>
      <c r="H1238" s="110">
        <f t="shared" si="112"/>
        <v>0</v>
      </c>
      <c r="P1238" s="107" t="str">
        <f t="shared" si="113"/>
        <v/>
      </c>
      <c r="Q1238" s="108" t="str">
        <f t="shared" si="114"/>
        <v/>
      </c>
      <c r="S1238" s="109" t="str">
        <f t="shared" si="115"/>
        <v/>
      </c>
      <c r="T1238" s="109" t="str">
        <f t="shared" si="116"/>
        <v/>
      </c>
    </row>
    <row r="1239" spans="2:20" ht="15" customHeight="1" x14ac:dyDescent="0.25">
      <c r="B1239" s="94">
        <v>1188</v>
      </c>
      <c r="C1239" s="95"/>
      <c r="D1239" s="94"/>
      <c r="E1239" s="95"/>
      <c r="F1239" s="94"/>
      <c r="G1239" s="95">
        <f t="shared" si="111"/>
        <v>0</v>
      </c>
      <c r="H1239" s="110">
        <f t="shared" si="112"/>
        <v>0</v>
      </c>
      <c r="P1239" s="107" t="str">
        <f t="shared" si="113"/>
        <v/>
      </c>
      <c r="Q1239" s="108" t="str">
        <f t="shared" si="114"/>
        <v/>
      </c>
      <c r="S1239" s="109" t="str">
        <f t="shared" si="115"/>
        <v/>
      </c>
      <c r="T1239" s="109" t="str">
        <f t="shared" si="116"/>
        <v/>
      </c>
    </row>
    <row r="1240" spans="2:20" ht="15" customHeight="1" x14ac:dyDescent="0.25">
      <c r="B1240" s="94">
        <v>1189</v>
      </c>
      <c r="C1240" s="95"/>
      <c r="D1240" s="94"/>
      <c r="E1240" s="95"/>
      <c r="F1240" s="94"/>
      <c r="G1240" s="95">
        <f t="shared" si="111"/>
        <v>0</v>
      </c>
      <c r="H1240" s="110">
        <f t="shared" si="112"/>
        <v>0</v>
      </c>
      <c r="P1240" s="107" t="str">
        <f t="shared" si="113"/>
        <v/>
      </c>
      <c r="Q1240" s="108" t="str">
        <f t="shared" si="114"/>
        <v/>
      </c>
      <c r="S1240" s="109" t="str">
        <f t="shared" si="115"/>
        <v/>
      </c>
      <c r="T1240" s="109" t="str">
        <f t="shared" si="116"/>
        <v/>
      </c>
    </row>
    <row r="1241" spans="2:20" ht="15" customHeight="1" x14ac:dyDescent="0.25">
      <c r="B1241" s="94">
        <v>1190</v>
      </c>
      <c r="C1241" s="95"/>
      <c r="D1241" s="94"/>
      <c r="E1241" s="95"/>
      <c r="F1241" s="94"/>
      <c r="G1241" s="95">
        <f t="shared" si="111"/>
        <v>0</v>
      </c>
      <c r="H1241" s="110">
        <f t="shared" si="112"/>
        <v>0</v>
      </c>
      <c r="P1241" s="107" t="str">
        <f t="shared" si="113"/>
        <v/>
      </c>
      <c r="Q1241" s="108" t="str">
        <f t="shared" si="114"/>
        <v/>
      </c>
      <c r="S1241" s="109" t="str">
        <f t="shared" si="115"/>
        <v/>
      </c>
      <c r="T1241" s="109" t="str">
        <f t="shared" si="116"/>
        <v/>
      </c>
    </row>
    <row r="1242" spans="2:20" ht="15" customHeight="1" x14ac:dyDescent="0.25">
      <c r="B1242" s="94">
        <v>1191</v>
      </c>
      <c r="C1242" s="95"/>
      <c r="D1242" s="94"/>
      <c r="E1242" s="95"/>
      <c r="F1242" s="94"/>
      <c r="G1242" s="95">
        <f t="shared" si="111"/>
        <v>0</v>
      </c>
      <c r="H1242" s="110">
        <f t="shared" si="112"/>
        <v>0</v>
      </c>
      <c r="P1242" s="107" t="str">
        <f t="shared" si="113"/>
        <v/>
      </c>
      <c r="Q1242" s="108" t="str">
        <f t="shared" si="114"/>
        <v/>
      </c>
      <c r="S1242" s="109" t="str">
        <f t="shared" si="115"/>
        <v/>
      </c>
      <c r="T1242" s="109" t="str">
        <f t="shared" si="116"/>
        <v/>
      </c>
    </row>
    <row r="1243" spans="2:20" ht="15" customHeight="1" x14ac:dyDescent="0.25">
      <c r="B1243" s="94">
        <v>1192</v>
      </c>
      <c r="C1243" s="95"/>
      <c r="D1243" s="94"/>
      <c r="E1243" s="95"/>
      <c r="F1243" s="94"/>
      <c r="G1243" s="95">
        <f t="shared" si="111"/>
        <v>0</v>
      </c>
      <c r="H1243" s="110">
        <f t="shared" si="112"/>
        <v>0</v>
      </c>
      <c r="P1243" s="107" t="str">
        <f t="shared" si="113"/>
        <v/>
      </c>
      <c r="Q1243" s="108" t="str">
        <f t="shared" si="114"/>
        <v/>
      </c>
      <c r="S1243" s="109" t="str">
        <f t="shared" si="115"/>
        <v/>
      </c>
      <c r="T1243" s="109" t="str">
        <f t="shared" si="116"/>
        <v/>
      </c>
    </row>
    <row r="1244" spans="2:20" ht="15" customHeight="1" x14ac:dyDescent="0.25">
      <c r="B1244" s="94">
        <v>1193</v>
      </c>
      <c r="C1244" s="95"/>
      <c r="D1244" s="94"/>
      <c r="E1244" s="95"/>
      <c r="F1244" s="94"/>
      <c r="G1244" s="95">
        <f t="shared" ref="G1244:G1307" si="117">E1244-C1244</f>
        <v>0</v>
      </c>
      <c r="H1244" s="110">
        <f t="shared" ref="H1244:H1307" si="118">F1244-D1244</f>
        <v>0</v>
      </c>
      <c r="P1244" s="107" t="str">
        <f t="shared" ref="P1244:P1307" si="119">IF(C1244="","",D1244*PSA_WTP-C1244)</f>
        <v/>
      </c>
      <c r="Q1244" s="108" t="str">
        <f t="shared" ref="Q1244:Q1307" si="120">IF(C1244="","",F1244*PSA_WTP-E1244)</f>
        <v/>
      </c>
      <c r="S1244" s="109" t="str">
        <f t="shared" ref="S1244:S1307" si="121">IF(Q1244="","",IF(Q1244=MAX(P1244,Q1244),0,1))</f>
        <v/>
      </c>
      <c r="T1244" s="109" t="str">
        <f t="shared" ref="T1244:T1307" si="122">IF(Q1244="","",IF(Q1244=MAX(P1244,Q1244),1,0))</f>
        <v/>
      </c>
    </row>
    <row r="1245" spans="2:20" ht="15" customHeight="1" x14ac:dyDescent="0.25">
      <c r="B1245" s="94">
        <v>1194</v>
      </c>
      <c r="C1245" s="95"/>
      <c r="D1245" s="94"/>
      <c r="E1245" s="95"/>
      <c r="F1245" s="94"/>
      <c r="G1245" s="95">
        <f t="shared" si="117"/>
        <v>0</v>
      </c>
      <c r="H1245" s="110">
        <f t="shared" si="118"/>
        <v>0</v>
      </c>
      <c r="P1245" s="107" t="str">
        <f t="shared" si="119"/>
        <v/>
      </c>
      <c r="Q1245" s="108" t="str">
        <f t="shared" si="120"/>
        <v/>
      </c>
      <c r="S1245" s="109" t="str">
        <f t="shared" si="121"/>
        <v/>
      </c>
      <c r="T1245" s="109" t="str">
        <f t="shared" si="122"/>
        <v/>
      </c>
    </row>
    <row r="1246" spans="2:20" ht="15" customHeight="1" x14ac:dyDescent="0.25">
      <c r="B1246" s="94">
        <v>1195</v>
      </c>
      <c r="C1246" s="95"/>
      <c r="D1246" s="94"/>
      <c r="E1246" s="95"/>
      <c r="F1246" s="94"/>
      <c r="G1246" s="95">
        <f t="shared" si="117"/>
        <v>0</v>
      </c>
      <c r="H1246" s="110">
        <f t="shared" si="118"/>
        <v>0</v>
      </c>
      <c r="P1246" s="107" t="str">
        <f t="shared" si="119"/>
        <v/>
      </c>
      <c r="Q1246" s="108" t="str">
        <f t="shared" si="120"/>
        <v/>
      </c>
      <c r="S1246" s="109" t="str">
        <f t="shared" si="121"/>
        <v/>
      </c>
      <c r="T1246" s="109" t="str">
        <f t="shared" si="122"/>
        <v/>
      </c>
    </row>
    <row r="1247" spans="2:20" ht="15" customHeight="1" x14ac:dyDescent="0.25">
      <c r="B1247" s="94">
        <v>1196</v>
      </c>
      <c r="C1247" s="95"/>
      <c r="D1247" s="94"/>
      <c r="E1247" s="95"/>
      <c r="F1247" s="94"/>
      <c r="G1247" s="95">
        <f t="shared" si="117"/>
        <v>0</v>
      </c>
      <c r="H1247" s="110">
        <f t="shared" si="118"/>
        <v>0</v>
      </c>
      <c r="P1247" s="107" t="str">
        <f t="shared" si="119"/>
        <v/>
      </c>
      <c r="Q1247" s="108" t="str">
        <f t="shared" si="120"/>
        <v/>
      </c>
      <c r="S1247" s="109" t="str">
        <f t="shared" si="121"/>
        <v/>
      </c>
      <c r="T1247" s="109" t="str">
        <f t="shared" si="122"/>
        <v/>
      </c>
    </row>
    <row r="1248" spans="2:20" ht="15" customHeight="1" x14ac:dyDescent="0.25">
      <c r="B1248" s="94">
        <v>1197</v>
      </c>
      <c r="C1248" s="95"/>
      <c r="D1248" s="94"/>
      <c r="E1248" s="95"/>
      <c r="F1248" s="94"/>
      <c r="G1248" s="95">
        <f t="shared" si="117"/>
        <v>0</v>
      </c>
      <c r="H1248" s="110">
        <f t="shared" si="118"/>
        <v>0</v>
      </c>
      <c r="P1248" s="107" t="str">
        <f t="shared" si="119"/>
        <v/>
      </c>
      <c r="Q1248" s="108" t="str">
        <f t="shared" si="120"/>
        <v/>
      </c>
      <c r="S1248" s="109" t="str">
        <f t="shared" si="121"/>
        <v/>
      </c>
      <c r="T1248" s="109" t="str">
        <f t="shared" si="122"/>
        <v/>
      </c>
    </row>
    <row r="1249" spans="2:20" ht="15" customHeight="1" x14ac:dyDescent="0.25">
      <c r="B1249" s="94">
        <v>1198</v>
      </c>
      <c r="C1249" s="95"/>
      <c r="D1249" s="94"/>
      <c r="E1249" s="95"/>
      <c r="F1249" s="94"/>
      <c r="G1249" s="95">
        <f t="shared" si="117"/>
        <v>0</v>
      </c>
      <c r="H1249" s="110">
        <f t="shared" si="118"/>
        <v>0</v>
      </c>
      <c r="P1249" s="107" t="str">
        <f t="shared" si="119"/>
        <v/>
      </c>
      <c r="Q1249" s="108" t="str">
        <f t="shared" si="120"/>
        <v/>
      </c>
      <c r="S1249" s="109" t="str">
        <f t="shared" si="121"/>
        <v/>
      </c>
      <c r="T1249" s="109" t="str">
        <f t="shared" si="122"/>
        <v/>
      </c>
    </row>
    <row r="1250" spans="2:20" ht="15" customHeight="1" x14ac:dyDescent="0.25">
      <c r="B1250" s="94">
        <v>1199</v>
      </c>
      <c r="C1250" s="95"/>
      <c r="D1250" s="94"/>
      <c r="E1250" s="95"/>
      <c r="F1250" s="94"/>
      <c r="G1250" s="95">
        <f t="shared" si="117"/>
        <v>0</v>
      </c>
      <c r="H1250" s="110">
        <f t="shared" si="118"/>
        <v>0</v>
      </c>
      <c r="P1250" s="107" t="str">
        <f t="shared" si="119"/>
        <v/>
      </c>
      <c r="Q1250" s="108" t="str">
        <f t="shared" si="120"/>
        <v/>
      </c>
      <c r="S1250" s="109" t="str">
        <f t="shared" si="121"/>
        <v/>
      </c>
      <c r="T1250" s="109" t="str">
        <f t="shared" si="122"/>
        <v/>
      </c>
    </row>
    <row r="1251" spans="2:20" ht="15" customHeight="1" x14ac:dyDescent="0.25">
      <c r="B1251" s="94">
        <v>1200</v>
      </c>
      <c r="C1251" s="95"/>
      <c r="D1251" s="94"/>
      <c r="E1251" s="95"/>
      <c r="F1251" s="94"/>
      <c r="G1251" s="95">
        <f t="shared" si="117"/>
        <v>0</v>
      </c>
      <c r="H1251" s="110">
        <f t="shared" si="118"/>
        <v>0</v>
      </c>
      <c r="P1251" s="107" t="str">
        <f t="shared" si="119"/>
        <v/>
      </c>
      <c r="Q1251" s="108" t="str">
        <f t="shared" si="120"/>
        <v/>
      </c>
      <c r="S1251" s="109" t="str">
        <f t="shared" si="121"/>
        <v/>
      </c>
      <c r="T1251" s="109" t="str">
        <f t="shared" si="122"/>
        <v/>
      </c>
    </row>
    <row r="1252" spans="2:20" ht="15" customHeight="1" x14ac:dyDescent="0.25">
      <c r="B1252" s="94">
        <v>1201</v>
      </c>
      <c r="C1252" s="95"/>
      <c r="D1252" s="94"/>
      <c r="E1252" s="95"/>
      <c r="F1252" s="94"/>
      <c r="G1252" s="95">
        <f t="shared" si="117"/>
        <v>0</v>
      </c>
      <c r="H1252" s="110">
        <f t="shared" si="118"/>
        <v>0</v>
      </c>
      <c r="P1252" s="107" t="str">
        <f t="shared" si="119"/>
        <v/>
      </c>
      <c r="Q1252" s="108" t="str">
        <f t="shared" si="120"/>
        <v/>
      </c>
      <c r="S1252" s="109" t="str">
        <f t="shared" si="121"/>
        <v/>
      </c>
      <c r="T1252" s="109" t="str">
        <f t="shared" si="122"/>
        <v/>
      </c>
    </row>
    <row r="1253" spans="2:20" ht="15" customHeight="1" x14ac:dyDescent="0.25">
      <c r="B1253" s="94">
        <v>1202</v>
      </c>
      <c r="C1253" s="95"/>
      <c r="D1253" s="94"/>
      <c r="E1253" s="95"/>
      <c r="F1253" s="94"/>
      <c r="G1253" s="95">
        <f t="shared" si="117"/>
        <v>0</v>
      </c>
      <c r="H1253" s="110">
        <f t="shared" si="118"/>
        <v>0</v>
      </c>
      <c r="P1253" s="107" t="str">
        <f t="shared" si="119"/>
        <v/>
      </c>
      <c r="Q1253" s="108" t="str">
        <f t="shared" si="120"/>
        <v/>
      </c>
      <c r="S1253" s="109" t="str">
        <f t="shared" si="121"/>
        <v/>
      </c>
      <c r="T1253" s="109" t="str">
        <f t="shared" si="122"/>
        <v/>
      </c>
    </row>
    <row r="1254" spans="2:20" ht="15" customHeight="1" x14ac:dyDescent="0.25">
      <c r="B1254" s="94">
        <v>1203</v>
      </c>
      <c r="C1254" s="95"/>
      <c r="D1254" s="94"/>
      <c r="E1254" s="95"/>
      <c r="F1254" s="94"/>
      <c r="G1254" s="95">
        <f t="shared" si="117"/>
        <v>0</v>
      </c>
      <c r="H1254" s="110">
        <f t="shared" si="118"/>
        <v>0</v>
      </c>
      <c r="P1254" s="107" t="str">
        <f t="shared" si="119"/>
        <v/>
      </c>
      <c r="Q1254" s="108" t="str">
        <f t="shared" si="120"/>
        <v/>
      </c>
      <c r="S1254" s="109" t="str">
        <f t="shared" si="121"/>
        <v/>
      </c>
      <c r="T1254" s="109" t="str">
        <f t="shared" si="122"/>
        <v/>
      </c>
    </row>
    <row r="1255" spans="2:20" ht="15" customHeight="1" x14ac:dyDescent="0.25">
      <c r="B1255" s="94">
        <v>1204</v>
      </c>
      <c r="C1255" s="95"/>
      <c r="D1255" s="94"/>
      <c r="E1255" s="95"/>
      <c r="F1255" s="94"/>
      <c r="G1255" s="95">
        <f t="shared" si="117"/>
        <v>0</v>
      </c>
      <c r="H1255" s="110">
        <f t="shared" si="118"/>
        <v>0</v>
      </c>
      <c r="P1255" s="107" t="str">
        <f t="shared" si="119"/>
        <v/>
      </c>
      <c r="Q1255" s="108" t="str">
        <f t="shared" si="120"/>
        <v/>
      </c>
      <c r="S1255" s="109" t="str">
        <f t="shared" si="121"/>
        <v/>
      </c>
      <c r="T1255" s="109" t="str">
        <f t="shared" si="122"/>
        <v/>
      </c>
    </row>
    <row r="1256" spans="2:20" ht="15" customHeight="1" x14ac:dyDescent="0.25">
      <c r="B1256" s="94">
        <v>1205</v>
      </c>
      <c r="C1256" s="95"/>
      <c r="D1256" s="94"/>
      <c r="E1256" s="95"/>
      <c r="F1256" s="94"/>
      <c r="G1256" s="95">
        <f t="shared" si="117"/>
        <v>0</v>
      </c>
      <c r="H1256" s="110">
        <f t="shared" si="118"/>
        <v>0</v>
      </c>
      <c r="P1256" s="107" t="str">
        <f t="shared" si="119"/>
        <v/>
      </c>
      <c r="Q1256" s="108" t="str">
        <f t="shared" si="120"/>
        <v/>
      </c>
      <c r="S1256" s="109" t="str">
        <f t="shared" si="121"/>
        <v/>
      </c>
      <c r="T1256" s="109" t="str">
        <f t="shared" si="122"/>
        <v/>
      </c>
    </row>
    <row r="1257" spans="2:20" ht="15" customHeight="1" x14ac:dyDescent="0.25">
      <c r="B1257" s="94">
        <v>1206</v>
      </c>
      <c r="C1257" s="95"/>
      <c r="D1257" s="94"/>
      <c r="E1257" s="95"/>
      <c r="F1257" s="94"/>
      <c r="G1257" s="95">
        <f t="shared" si="117"/>
        <v>0</v>
      </c>
      <c r="H1257" s="110">
        <f t="shared" si="118"/>
        <v>0</v>
      </c>
      <c r="P1257" s="107" t="str">
        <f t="shared" si="119"/>
        <v/>
      </c>
      <c r="Q1257" s="108" t="str">
        <f t="shared" si="120"/>
        <v/>
      </c>
      <c r="S1257" s="109" t="str">
        <f t="shared" si="121"/>
        <v/>
      </c>
      <c r="T1257" s="109" t="str">
        <f t="shared" si="122"/>
        <v/>
      </c>
    </row>
    <row r="1258" spans="2:20" ht="15" customHeight="1" x14ac:dyDescent="0.25">
      <c r="B1258" s="94">
        <v>1207</v>
      </c>
      <c r="C1258" s="95"/>
      <c r="D1258" s="94"/>
      <c r="E1258" s="95"/>
      <c r="F1258" s="94"/>
      <c r="G1258" s="95">
        <f t="shared" si="117"/>
        <v>0</v>
      </c>
      <c r="H1258" s="110">
        <f t="shared" si="118"/>
        <v>0</v>
      </c>
      <c r="P1258" s="107" t="str">
        <f t="shared" si="119"/>
        <v/>
      </c>
      <c r="Q1258" s="108" t="str">
        <f t="shared" si="120"/>
        <v/>
      </c>
      <c r="S1258" s="109" t="str">
        <f t="shared" si="121"/>
        <v/>
      </c>
      <c r="T1258" s="109" t="str">
        <f t="shared" si="122"/>
        <v/>
      </c>
    </row>
    <row r="1259" spans="2:20" ht="15" customHeight="1" x14ac:dyDescent="0.25">
      <c r="B1259" s="94">
        <v>1208</v>
      </c>
      <c r="C1259" s="95"/>
      <c r="D1259" s="94"/>
      <c r="E1259" s="95"/>
      <c r="F1259" s="94"/>
      <c r="G1259" s="95">
        <f t="shared" si="117"/>
        <v>0</v>
      </c>
      <c r="H1259" s="110">
        <f t="shared" si="118"/>
        <v>0</v>
      </c>
      <c r="P1259" s="107" t="str">
        <f t="shared" si="119"/>
        <v/>
      </c>
      <c r="Q1259" s="108" t="str">
        <f t="shared" si="120"/>
        <v/>
      </c>
      <c r="S1259" s="109" t="str">
        <f t="shared" si="121"/>
        <v/>
      </c>
      <c r="T1259" s="109" t="str">
        <f t="shared" si="122"/>
        <v/>
      </c>
    </row>
    <row r="1260" spans="2:20" ht="15" customHeight="1" x14ac:dyDescent="0.25">
      <c r="B1260" s="94">
        <v>1209</v>
      </c>
      <c r="C1260" s="95"/>
      <c r="D1260" s="94"/>
      <c r="E1260" s="95"/>
      <c r="F1260" s="94"/>
      <c r="G1260" s="95">
        <f t="shared" si="117"/>
        <v>0</v>
      </c>
      <c r="H1260" s="110">
        <f t="shared" si="118"/>
        <v>0</v>
      </c>
      <c r="P1260" s="107" t="str">
        <f t="shared" si="119"/>
        <v/>
      </c>
      <c r="Q1260" s="108" t="str">
        <f t="shared" si="120"/>
        <v/>
      </c>
      <c r="S1260" s="109" t="str">
        <f t="shared" si="121"/>
        <v/>
      </c>
      <c r="T1260" s="109" t="str">
        <f t="shared" si="122"/>
        <v/>
      </c>
    </row>
    <row r="1261" spans="2:20" ht="15" customHeight="1" x14ac:dyDescent="0.25">
      <c r="B1261" s="94">
        <v>1210</v>
      </c>
      <c r="C1261" s="95"/>
      <c r="D1261" s="94"/>
      <c r="E1261" s="95"/>
      <c r="F1261" s="94"/>
      <c r="G1261" s="95">
        <f t="shared" si="117"/>
        <v>0</v>
      </c>
      <c r="H1261" s="110">
        <f t="shared" si="118"/>
        <v>0</v>
      </c>
      <c r="P1261" s="107" t="str">
        <f t="shared" si="119"/>
        <v/>
      </c>
      <c r="Q1261" s="108" t="str">
        <f t="shared" si="120"/>
        <v/>
      </c>
      <c r="S1261" s="109" t="str">
        <f t="shared" si="121"/>
        <v/>
      </c>
      <c r="T1261" s="109" t="str">
        <f t="shared" si="122"/>
        <v/>
      </c>
    </row>
    <row r="1262" spans="2:20" ht="15" customHeight="1" x14ac:dyDescent="0.25">
      <c r="B1262" s="94">
        <v>1211</v>
      </c>
      <c r="C1262" s="95"/>
      <c r="D1262" s="94"/>
      <c r="E1262" s="95"/>
      <c r="F1262" s="94"/>
      <c r="G1262" s="95">
        <f t="shared" si="117"/>
        <v>0</v>
      </c>
      <c r="H1262" s="110">
        <f t="shared" si="118"/>
        <v>0</v>
      </c>
      <c r="P1262" s="107" t="str">
        <f t="shared" si="119"/>
        <v/>
      </c>
      <c r="Q1262" s="108" t="str">
        <f t="shared" si="120"/>
        <v/>
      </c>
      <c r="S1262" s="109" t="str">
        <f t="shared" si="121"/>
        <v/>
      </c>
      <c r="T1262" s="109" t="str">
        <f t="shared" si="122"/>
        <v/>
      </c>
    </row>
    <row r="1263" spans="2:20" ht="15" customHeight="1" x14ac:dyDescent="0.25">
      <c r="B1263" s="94">
        <v>1212</v>
      </c>
      <c r="C1263" s="95"/>
      <c r="D1263" s="94"/>
      <c r="E1263" s="95"/>
      <c r="F1263" s="94"/>
      <c r="G1263" s="95">
        <f t="shared" si="117"/>
        <v>0</v>
      </c>
      <c r="H1263" s="110">
        <f t="shared" si="118"/>
        <v>0</v>
      </c>
      <c r="P1263" s="107" t="str">
        <f t="shared" si="119"/>
        <v/>
      </c>
      <c r="Q1263" s="108" t="str">
        <f t="shared" si="120"/>
        <v/>
      </c>
      <c r="S1263" s="109" t="str">
        <f t="shared" si="121"/>
        <v/>
      </c>
      <c r="T1263" s="109" t="str">
        <f t="shared" si="122"/>
        <v/>
      </c>
    </row>
    <row r="1264" spans="2:20" ht="15" customHeight="1" x14ac:dyDescent="0.25">
      <c r="B1264" s="94">
        <v>1213</v>
      </c>
      <c r="C1264" s="95"/>
      <c r="D1264" s="94"/>
      <c r="E1264" s="95"/>
      <c r="F1264" s="94"/>
      <c r="G1264" s="95">
        <f t="shared" si="117"/>
        <v>0</v>
      </c>
      <c r="H1264" s="110">
        <f t="shared" si="118"/>
        <v>0</v>
      </c>
      <c r="P1264" s="107" t="str">
        <f t="shared" si="119"/>
        <v/>
      </c>
      <c r="Q1264" s="108" t="str">
        <f t="shared" si="120"/>
        <v/>
      </c>
      <c r="S1264" s="109" t="str">
        <f t="shared" si="121"/>
        <v/>
      </c>
      <c r="T1264" s="109" t="str">
        <f t="shared" si="122"/>
        <v/>
      </c>
    </row>
    <row r="1265" spans="2:20" ht="15" customHeight="1" x14ac:dyDescent="0.25">
      <c r="B1265" s="94">
        <v>1214</v>
      </c>
      <c r="C1265" s="95"/>
      <c r="D1265" s="94"/>
      <c r="E1265" s="95"/>
      <c r="F1265" s="94"/>
      <c r="G1265" s="95">
        <f t="shared" si="117"/>
        <v>0</v>
      </c>
      <c r="H1265" s="110">
        <f t="shared" si="118"/>
        <v>0</v>
      </c>
      <c r="P1265" s="107" t="str">
        <f t="shared" si="119"/>
        <v/>
      </c>
      <c r="Q1265" s="108" t="str">
        <f t="shared" si="120"/>
        <v/>
      </c>
      <c r="S1265" s="109" t="str">
        <f t="shared" si="121"/>
        <v/>
      </c>
      <c r="T1265" s="109" t="str">
        <f t="shared" si="122"/>
        <v/>
      </c>
    </row>
    <row r="1266" spans="2:20" ht="15" customHeight="1" x14ac:dyDescent="0.25">
      <c r="B1266" s="94">
        <v>1215</v>
      </c>
      <c r="C1266" s="95"/>
      <c r="D1266" s="94"/>
      <c r="E1266" s="95"/>
      <c r="F1266" s="94"/>
      <c r="G1266" s="95">
        <f t="shared" si="117"/>
        <v>0</v>
      </c>
      <c r="H1266" s="110">
        <f t="shared" si="118"/>
        <v>0</v>
      </c>
      <c r="P1266" s="107" t="str">
        <f t="shared" si="119"/>
        <v/>
      </c>
      <c r="Q1266" s="108" t="str">
        <f t="shared" si="120"/>
        <v/>
      </c>
      <c r="S1266" s="109" t="str">
        <f t="shared" si="121"/>
        <v/>
      </c>
      <c r="T1266" s="109" t="str">
        <f t="shared" si="122"/>
        <v/>
      </c>
    </row>
    <row r="1267" spans="2:20" ht="15" customHeight="1" x14ac:dyDescent="0.25">
      <c r="B1267" s="94">
        <v>1216</v>
      </c>
      <c r="C1267" s="95"/>
      <c r="D1267" s="94"/>
      <c r="E1267" s="95"/>
      <c r="F1267" s="94"/>
      <c r="G1267" s="95">
        <f t="shared" si="117"/>
        <v>0</v>
      </c>
      <c r="H1267" s="110">
        <f t="shared" si="118"/>
        <v>0</v>
      </c>
      <c r="P1267" s="107" t="str">
        <f t="shared" si="119"/>
        <v/>
      </c>
      <c r="Q1267" s="108" t="str">
        <f t="shared" si="120"/>
        <v/>
      </c>
      <c r="S1267" s="109" t="str">
        <f t="shared" si="121"/>
        <v/>
      </c>
      <c r="T1267" s="109" t="str">
        <f t="shared" si="122"/>
        <v/>
      </c>
    </row>
    <row r="1268" spans="2:20" ht="15" customHeight="1" x14ac:dyDescent="0.25">
      <c r="B1268" s="94">
        <v>1217</v>
      </c>
      <c r="C1268" s="95"/>
      <c r="D1268" s="94"/>
      <c r="E1268" s="95"/>
      <c r="F1268" s="94"/>
      <c r="G1268" s="95">
        <f t="shared" si="117"/>
        <v>0</v>
      </c>
      <c r="H1268" s="110">
        <f t="shared" si="118"/>
        <v>0</v>
      </c>
      <c r="P1268" s="107" t="str">
        <f t="shared" si="119"/>
        <v/>
      </c>
      <c r="Q1268" s="108" t="str">
        <f t="shared" si="120"/>
        <v/>
      </c>
      <c r="S1268" s="109" t="str">
        <f t="shared" si="121"/>
        <v/>
      </c>
      <c r="T1268" s="109" t="str">
        <f t="shared" si="122"/>
        <v/>
      </c>
    </row>
    <row r="1269" spans="2:20" ht="15" customHeight="1" x14ac:dyDescent="0.25">
      <c r="B1269" s="94">
        <v>1218</v>
      </c>
      <c r="C1269" s="95"/>
      <c r="D1269" s="94"/>
      <c r="E1269" s="95"/>
      <c r="F1269" s="94"/>
      <c r="G1269" s="95">
        <f t="shared" si="117"/>
        <v>0</v>
      </c>
      <c r="H1269" s="110">
        <f t="shared" si="118"/>
        <v>0</v>
      </c>
      <c r="P1269" s="107" t="str">
        <f t="shared" si="119"/>
        <v/>
      </c>
      <c r="Q1269" s="108" t="str">
        <f t="shared" si="120"/>
        <v/>
      </c>
      <c r="S1269" s="109" t="str">
        <f t="shared" si="121"/>
        <v/>
      </c>
      <c r="T1269" s="109" t="str">
        <f t="shared" si="122"/>
        <v/>
      </c>
    </row>
    <row r="1270" spans="2:20" ht="15" customHeight="1" x14ac:dyDescent="0.25">
      <c r="B1270" s="94">
        <v>1219</v>
      </c>
      <c r="C1270" s="95"/>
      <c r="D1270" s="94"/>
      <c r="E1270" s="95"/>
      <c r="F1270" s="94"/>
      <c r="G1270" s="95">
        <f t="shared" si="117"/>
        <v>0</v>
      </c>
      <c r="H1270" s="110">
        <f t="shared" si="118"/>
        <v>0</v>
      </c>
      <c r="P1270" s="107" t="str">
        <f t="shared" si="119"/>
        <v/>
      </c>
      <c r="Q1270" s="108" t="str">
        <f t="shared" si="120"/>
        <v/>
      </c>
      <c r="S1270" s="109" t="str">
        <f t="shared" si="121"/>
        <v/>
      </c>
      <c r="T1270" s="109" t="str">
        <f t="shared" si="122"/>
        <v/>
      </c>
    </row>
    <row r="1271" spans="2:20" ht="15" customHeight="1" x14ac:dyDescent="0.25">
      <c r="B1271" s="94">
        <v>1220</v>
      </c>
      <c r="C1271" s="95"/>
      <c r="D1271" s="94"/>
      <c r="E1271" s="95"/>
      <c r="F1271" s="94"/>
      <c r="G1271" s="95">
        <f t="shared" si="117"/>
        <v>0</v>
      </c>
      <c r="H1271" s="110">
        <f t="shared" si="118"/>
        <v>0</v>
      </c>
      <c r="P1271" s="107" t="str">
        <f t="shared" si="119"/>
        <v/>
      </c>
      <c r="Q1271" s="108" t="str">
        <f t="shared" si="120"/>
        <v/>
      </c>
      <c r="S1271" s="109" t="str">
        <f t="shared" si="121"/>
        <v/>
      </c>
      <c r="T1271" s="109" t="str">
        <f t="shared" si="122"/>
        <v/>
      </c>
    </row>
    <row r="1272" spans="2:20" ht="15" customHeight="1" x14ac:dyDescent="0.25">
      <c r="B1272" s="94">
        <v>1221</v>
      </c>
      <c r="C1272" s="95"/>
      <c r="D1272" s="94"/>
      <c r="E1272" s="95"/>
      <c r="F1272" s="94"/>
      <c r="G1272" s="95">
        <f t="shared" si="117"/>
        <v>0</v>
      </c>
      <c r="H1272" s="110">
        <f t="shared" si="118"/>
        <v>0</v>
      </c>
      <c r="P1272" s="107" t="str">
        <f t="shared" si="119"/>
        <v/>
      </c>
      <c r="Q1272" s="108" t="str">
        <f t="shared" si="120"/>
        <v/>
      </c>
      <c r="S1272" s="109" t="str">
        <f t="shared" si="121"/>
        <v/>
      </c>
      <c r="T1272" s="109" t="str">
        <f t="shared" si="122"/>
        <v/>
      </c>
    </row>
    <row r="1273" spans="2:20" ht="15" customHeight="1" x14ac:dyDescent="0.25">
      <c r="B1273" s="94">
        <v>1222</v>
      </c>
      <c r="C1273" s="95"/>
      <c r="D1273" s="94"/>
      <c r="E1273" s="95"/>
      <c r="F1273" s="94"/>
      <c r="G1273" s="95">
        <f t="shared" si="117"/>
        <v>0</v>
      </c>
      <c r="H1273" s="110">
        <f t="shared" si="118"/>
        <v>0</v>
      </c>
      <c r="P1273" s="107" t="str">
        <f t="shared" si="119"/>
        <v/>
      </c>
      <c r="Q1273" s="108" t="str">
        <f t="shared" si="120"/>
        <v/>
      </c>
      <c r="S1273" s="109" t="str">
        <f t="shared" si="121"/>
        <v/>
      </c>
      <c r="T1273" s="109" t="str">
        <f t="shared" si="122"/>
        <v/>
      </c>
    </row>
    <row r="1274" spans="2:20" ht="15" customHeight="1" x14ac:dyDescent="0.25">
      <c r="B1274" s="94">
        <v>1223</v>
      </c>
      <c r="C1274" s="95"/>
      <c r="D1274" s="94"/>
      <c r="E1274" s="95"/>
      <c r="F1274" s="94"/>
      <c r="G1274" s="95">
        <f t="shared" si="117"/>
        <v>0</v>
      </c>
      <c r="H1274" s="110">
        <f t="shared" si="118"/>
        <v>0</v>
      </c>
      <c r="P1274" s="107" t="str">
        <f t="shared" si="119"/>
        <v/>
      </c>
      <c r="Q1274" s="108" t="str">
        <f t="shared" si="120"/>
        <v/>
      </c>
      <c r="S1274" s="109" t="str">
        <f t="shared" si="121"/>
        <v/>
      </c>
      <c r="T1274" s="109" t="str">
        <f t="shared" si="122"/>
        <v/>
      </c>
    </row>
    <row r="1275" spans="2:20" ht="15" customHeight="1" x14ac:dyDescent="0.25">
      <c r="B1275" s="94">
        <v>1224</v>
      </c>
      <c r="C1275" s="95"/>
      <c r="D1275" s="94"/>
      <c r="E1275" s="95"/>
      <c r="F1275" s="94"/>
      <c r="G1275" s="95">
        <f t="shared" si="117"/>
        <v>0</v>
      </c>
      <c r="H1275" s="110">
        <f t="shared" si="118"/>
        <v>0</v>
      </c>
      <c r="P1275" s="107" t="str">
        <f t="shared" si="119"/>
        <v/>
      </c>
      <c r="Q1275" s="108" t="str">
        <f t="shared" si="120"/>
        <v/>
      </c>
      <c r="S1275" s="109" t="str">
        <f t="shared" si="121"/>
        <v/>
      </c>
      <c r="T1275" s="109" t="str">
        <f t="shared" si="122"/>
        <v/>
      </c>
    </row>
    <row r="1276" spans="2:20" ht="15" customHeight="1" x14ac:dyDescent="0.25">
      <c r="B1276" s="94">
        <v>1225</v>
      </c>
      <c r="C1276" s="95"/>
      <c r="D1276" s="94"/>
      <c r="E1276" s="95"/>
      <c r="F1276" s="94"/>
      <c r="G1276" s="95">
        <f t="shared" si="117"/>
        <v>0</v>
      </c>
      <c r="H1276" s="110">
        <f t="shared" si="118"/>
        <v>0</v>
      </c>
      <c r="P1276" s="107" t="str">
        <f t="shared" si="119"/>
        <v/>
      </c>
      <c r="Q1276" s="108" t="str">
        <f t="shared" si="120"/>
        <v/>
      </c>
      <c r="S1276" s="109" t="str">
        <f t="shared" si="121"/>
        <v/>
      </c>
      <c r="T1276" s="109" t="str">
        <f t="shared" si="122"/>
        <v/>
      </c>
    </row>
    <row r="1277" spans="2:20" ht="15" customHeight="1" x14ac:dyDescent="0.25">
      <c r="B1277" s="94">
        <v>1226</v>
      </c>
      <c r="C1277" s="95"/>
      <c r="D1277" s="94"/>
      <c r="E1277" s="95"/>
      <c r="F1277" s="94"/>
      <c r="G1277" s="95">
        <f t="shared" si="117"/>
        <v>0</v>
      </c>
      <c r="H1277" s="110">
        <f t="shared" si="118"/>
        <v>0</v>
      </c>
      <c r="P1277" s="107" t="str">
        <f t="shared" si="119"/>
        <v/>
      </c>
      <c r="Q1277" s="108" t="str">
        <f t="shared" si="120"/>
        <v/>
      </c>
      <c r="S1277" s="109" t="str">
        <f t="shared" si="121"/>
        <v/>
      </c>
      <c r="T1277" s="109" t="str">
        <f t="shared" si="122"/>
        <v/>
      </c>
    </row>
    <row r="1278" spans="2:20" ht="15" customHeight="1" x14ac:dyDescent="0.25">
      <c r="B1278" s="94">
        <v>1227</v>
      </c>
      <c r="C1278" s="95"/>
      <c r="D1278" s="94"/>
      <c r="E1278" s="95"/>
      <c r="F1278" s="94"/>
      <c r="G1278" s="95">
        <f t="shared" si="117"/>
        <v>0</v>
      </c>
      <c r="H1278" s="110">
        <f t="shared" si="118"/>
        <v>0</v>
      </c>
      <c r="P1278" s="107" t="str">
        <f t="shared" si="119"/>
        <v/>
      </c>
      <c r="Q1278" s="108" t="str">
        <f t="shared" si="120"/>
        <v/>
      </c>
      <c r="S1278" s="109" t="str">
        <f t="shared" si="121"/>
        <v/>
      </c>
      <c r="T1278" s="109" t="str">
        <f t="shared" si="122"/>
        <v/>
      </c>
    </row>
    <row r="1279" spans="2:20" ht="15" customHeight="1" x14ac:dyDescent="0.25">
      <c r="B1279" s="94">
        <v>1228</v>
      </c>
      <c r="C1279" s="95"/>
      <c r="D1279" s="94"/>
      <c r="E1279" s="95"/>
      <c r="F1279" s="94"/>
      <c r="G1279" s="95">
        <f t="shared" si="117"/>
        <v>0</v>
      </c>
      <c r="H1279" s="110">
        <f t="shared" si="118"/>
        <v>0</v>
      </c>
      <c r="P1279" s="107" t="str">
        <f t="shared" si="119"/>
        <v/>
      </c>
      <c r="Q1279" s="108" t="str">
        <f t="shared" si="120"/>
        <v/>
      </c>
      <c r="S1279" s="109" t="str">
        <f t="shared" si="121"/>
        <v/>
      </c>
      <c r="T1279" s="109" t="str">
        <f t="shared" si="122"/>
        <v/>
      </c>
    </row>
    <row r="1280" spans="2:20" ht="15" customHeight="1" x14ac:dyDescent="0.25">
      <c r="B1280" s="94">
        <v>1229</v>
      </c>
      <c r="C1280" s="95"/>
      <c r="D1280" s="94"/>
      <c r="E1280" s="95"/>
      <c r="F1280" s="94"/>
      <c r="G1280" s="95">
        <f t="shared" si="117"/>
        <v>0</v>
      </c>
      <c r="H1280" s="110">
        <f t="shared" si="118"/>
        <v>0</v>
      </c>
      <c r="P1280" s="107" t="str">
        <f t="shared" si="119"/>
        <v/>
      </c>
      <c r="Q1280" s="108" t="str">
        <f t="shared" si="120"/>
        <v/>
      </c>
      <c r="S1280" s="109" t="str">
        <f t="shared" si="121"/>
        <v/>
      </c>
      <c r="T1280" s="109" t="str">
        <f t="shared" si="122"/>
        <v/>
      </c>
    </row>
    <row r="1281" spans="2:20" ht="15" customHeight="1" x14ac:dyDescent="0.25">
      <c r="B1281" s="94">
        <v>1230</v>
      </c>
      <c r="C1281" s="95"/>
      <c r="D1281" s="94"/>
      <c r="E1281" s="95"/>
      <c r="F1281" s="94"/>
      <c r="G1281" s="95">
        <f t="shared" si="117"/>
        <v>0</v>
      </c>
      <c r="H1281" s="110">
        <f t="shared" si="118"/>
        <v>0</v>
      </c>
      <c r="P1281" s="107" t="str">
        <f t="shared" si="119"/>
        <v/>
      </c>
      <c r="Q1281" s="108" t="str">
        <f t="shared" si="120"/>
        <v/>
      </c>
      <c r="S1281" s="109" t="str">
        <f t="shared" si="121"/>
        <v/>
      </c>
      <c r="T1281" s="109" t="str">
        <f t="shared" si="122"/>
        <v/>
      </c>
    </row>
    <row r="1282" spans="2:20" ht="15" customHeight="1" x14ac:dyDescent="0.25">
      <c r="B1282" s="94">
        <v>1231</v>
      </c>
      <c r="C1282" s="95"/>
      <c r="D1282" s="94"/>
      <c r="E1282" s="95"/>
      <c r="F1282" s="94"/>
      <c r="G1282" s="95">
        <f t="shared" si="117"/>
        <v>0</v>
      </c>
      <c r="H1282" s="110">
        <f t="shared" si="118"/>
        <v>0</v>
      </c>
      <c r="P1282" s="107" t="str">
        <f t="shared" si="119"/>
        <v/>
      </c>
      <c r="Q1282" s="108" t="str">
        <f t="shared" si="120"/>
        <v/>
      </c>
      <c r="S1282" s="109" t="str">
        <f t="shared" si="121"/>
        <v/>
      </c>
      <c r="T1282" s="109" t="str">
        <f t="shared" si="122"/>
        <v/>
      </c>
    </row>
    <row r="1283" spans="2:20" ht="15" customHeight="1" x14ac:dyDescent="0.25">
      <c r="B1283" s="94">
        <v>1232</v>
      </c>
      <c r="C1283" s="95"/>
      <c r="D1283" s="94"/>
      <c r="E1283" s="95"/>
      <c r="F1283" s="94"/>
      <c r="G1283" s="95">
        <f t="shared" si="117"/>
        <v>0</v>
      </c>
      <c r="H1283" s="110">
        <f t="shared" si="118"/>
        <v>0</v>
      </c>
      <c r="P1283" s="107" t="str">
        <f t="shared" si="119"/>
        <v/>
      </c>
      <c r="Q1283" s="108" t="str">
        <f t="shared" si="120"/>
        <v/>
      </c>
      <c r="S1283" s="109" t="str">
        <f t="shared" si="121"/>
        <v/>
      </c>
      <c r="T1283" s="109" t="str">
        <f t="shared" si="122"/>
        <v/>
      </c>
    </row>
    <row r="1284" spans="2:20" ht="15" customHeight="1" x14ac:dyDescent="0.25">
      <c r="B1284" s="94">
        <v>1233</v>
      </c>
      <c r="C1284" s="95"/>
      <c r="D1284" s="94"/>
      <c r="E1284" s="95"/>
      <c r="F1284" s="94"/>
      <c r="G1284" s="95">
        <f t="shared" si="117"/>
        <v>0</v>
      </c>
      <c r="H1284" s="110">
        <f t="shared" si="118"/>
        <v>0</v>
      </c>
      <c r="P1284" s="107" t="str">
        <f t="shared" si="119"/>
        <v/>
      </c>
      <c r="Q1284" s="108" t="str">
        <f t="shared" si="120"/>
        <v/>
      </c>
      <c r="S1284" s="109" t="str">
        <f t="shared" si="121"/>
        <v/>
      </c>
      <c r="T1284" s="109" t="str">
        <f t="shared" si="122"/>
        <v/>
      </c>
    </row>
    <row r="1285" spans="2:20" ht="15" customHeight="1" x14ac:dyDescent="0.25">
      <c r="B1285" s="94">
        <v>1234</v>
      </c>
      <c r="C1285" s="95"/>
      <c r="D1285" s="94"/>
      <c r="E1285" s="95"/>
      <c r="F1285" s="94"/>
      <c r="G1285" s="95">
        <f t="shared" si="117"/>
        <v>0</v>
      </c>
      <c r="H1285" s="110">
        <f t="shared" si="118"/>
        <v>0</v>
      </c>
      <c r="P1285" s="107" t="str">
        <f t="shared" si="119"/>
        <v/>
      </c>
      <c r="Q1285" s="108" t="str">
        <f t="shared" si="120"/>
        <v/>
      </c>
      <c r="S1285" s="109" t="str">
        <f t="shared" si="121"/>
        <v/>
      </c>
      <c r="T1285" s="109" t="str">
        <f t="shared" si="122"/>
        <v/>
      </c>
    </row>
    <row r="1286" spans="2:20" ht="15" customHeight="1" x14ac:dyDescent="0.25">
      <c r="B1286" s="94">
        <v>1235</v>
      </c>
      <c r="C1286" s="95"/>
      <c r="D1286" s="94"/>
      <c r="E1286" s="95"/>
      <c r="F1286" s="94"/>
      <c r="G1286" s="95">
        <f t="shared" si="117"/>
        <v>0</v>
      </c>
      <c r="H1286" s="110">
        <f t="shared" si="118"/>
        <v>0</v>
      </c>
      <c r="P1286" s="107" t="str">
        <f t="shared" si="119"/>
        <v/>
      </c>
      <c r="Q1286" s="108" t="str">
        <f t="shared" si="120"/>
        <v/>
      </c>
      <c r="S1286" s="109" t="str">
        <f t="shared" si="121"/>
        <v/>
      </c>
      <c r="T1286" s="109" t="str">
        <f t="shared" si="122"/>
        <v/>
      </c>
    </row>
    <row r="1287" spans="2:20" ht="15" customHeight="1" x14ac:dyDescent="0.25">
      <c r="B1287" s="94">
        <v>1236</v>
      </c>
      <c r="C1287" s="95"/>
      <c r="D1287" s="94"/>
      <c r="E1287" s="95"/>
      <c r="F1287" s="94"/>
      <c r="G1287" s="95">
        <f t="shared" si="117"/>
        <v>0</v>
      </c>
      <c r="H1287" s="110">
        <f t="shared" si="118"/>
        <v>0</v>
      </c>
      <c r="P1287" s="107" t="str">
        <f t="shared" si="119"/>
        <v/>
      </c>
      <c r="Q1287" s="108" t="str">
        <f t="shared" si="120"/>
        <v/>
      </c>
      <c r="S1287" s="109" t="str">
        <f t="shared" si="121"/>
        <v/>
      </c>
      <c r="T1287" s="109" t="str">
        <f t="shared" si="122"/>
        <v/>
      </c>
    </row>
    <row r="1288" spans="2:20" ht="15" customHeight="1" x14ac:dyDescent="0.25">
      <c r="B1288" s="94">
        <v>1237</v>
      </c>
      <c r="C1288" s="95"/>
      <c r="D1288" s="94"/>
      <c r="E1288" s="95"/>
      <c r="F1288" s="94"/>
      <c r="G1288" s="95">
        <f t="shared" si="117"/>
        <v>0</v>
      </c>
      <c r="H1288" s="110">
        <f t="shared" si="118"/>
        <v>0</v>
      </c>
      <c r="P1288" s="107" t="str">
        <f t="shared" si="119"/>
        <v/>
      </c>
      <c r="Q1288" s="108" t="str">
        <f t="shared" si="120"/>
        <v/>
      </c>
      <c r="S1288" s="109" t="str">
        <f t="shared" si="121"/>
        <v/>
      </c>
      <c r="T1288" s="109" t="str">
        <f t="shared" si="122"/>
        <v/>
      </c>
    </row>
    <row r="1289" spans="2:20" ht="15" customHeight="1" x14ac:dyDescent="0.25">
      <c r="B1289" s="94">
        <v>1238</v>
      </c>
      <c r="C1289" s="95"/>
      <c r="D1289" s="94"/>
      <c r="E1289" s="95"/>
      <c r="F1289" s="94"/>
      <c r="G1289" s="95">
        <f t="shared" si="117"/>
        <v>0</v>
      </c>
      <c r="H1289" s="110">
        <f t="shared" si="118"/>
        <v>0</v>
      </c>
      <c r="P1289" s="107" t="str">
        <f t="shared" si="119"/>
        <v/>
      </c>
      <c r="Q1289" s="108" t="str">
        <f t="shared" si="120"/>
        <v/>
      </c>
      <c r="S1289" s="109" t="str">
        <f t="shared" si="121"/>
        <v/>
      </c>
      <c r="T1289" s="109" t="str">
        <f t="shared" si="122"/>
        <v/>
      </c>
    </row>
    <row r="1290" spans="2:20" ht="15" customHeight="1" x14ac:dyDescent="0.25">
      <c r="B1290" s="94">
        <v>1239</v>
      </c>
      <c r="C1290" s="95"/>
      <c r="D1290" s="94"/>
      <c r="E1290" s="95"/>
      <c r="F1290" s="94"/>
      <c r="G1290" s="95">
        <f t="shared" si="117"/>
        <v>0</v>
      </c>
      <c r="H1290" s="110">
        <f t="shared" si="118"/>
        <v>0</v>
      </c>
      <c r="P1290" s="107" t="str">
        <f t="shared" si="119"/>
        <v/>
      </c>
      <c r="Q1290" s="108" t="str">
        <f t="shared" si="120"/>
        <v/>
      </c>
      <c r="S1290" s="109" t="str">
        <f t="shared" si="121"/>
        <v/>
      </c>
      <c r="T1290" s="109" t="str">
        <f t="shared" si="122"/>
        <v/>
      </c>
    </row>
    <row r="1291" spans="2:20" ht="15" customHeight="1" x14ac:dyDescent="0.25">
      <c r="B1291" s="94">
        <v>1240</v>
      </c>
      <c r="C1291" s="95"/>
      <c r="D1291" s="94"/>
      <c r="E1291" s="95"/>
      <c r="F1291" s="94"/>
      <c r="G1291" s="95">
        <f t="shared" si="117"/>
        <v>0</v>
      </c>
      <c r="H1291" s="110">
        <f t="shared" si="118"/>
        <v>0</v>
      </c>
      <c r="P1291" s="107" t="str">
        <f t="shared" si="119"/>
        <v/>
      </c>
      <c r="Q1291" s="108" t="str">
        <f t="shared" si="120"/>
        <v/>
      </c>
      <c r="S1291" s="109" t="str">
        <f t="shared" si="121"/>
        <v/>
      </c>
      <c r="T1291" s="109" t="str">
        <f t="shared" si="122"/>
        <v/>
      </c>
    </row>
    <row r="1292" spans="2:20" ht="15" customHeight="1" x14ac:dyDescent="0.25">
      <c r="B1292" s="94">
        <v>1241</v>
      </c>
      <c r="C1292" s="95"/>
      <c r="D1292" s="94"/>
      <c r="E1292" s="95"/>
      <c r="F1292" s="94"/>
      <c r="G1292" s="95">
        <f t="shared" si="117"/>
        <v>0</v>
      </c>
      <c r="H1292" s="110">
        <f t="shared" si="118"/>
        <v>0</v>
      </c>
      <c r="P1292" s="107" t="str">
        <f t="shared" si="119"/>
        <v/>
      </c>
      <c r="Q1292" s="108" t="str">
        <f t="shared" si="120"/>
        <v/>
      </c>
      <c r="S1292" s="109" t="str">
        <f t="shared" si="121"/>
        <v/>
      </c>
      <c r="T1292" s="109" t="str">
        <f t="shared" si="122"/>
        <v/>
      </c>
    </row>
    <row r="1293" spans="2:20" ht="15" customHeight="1" x14ac:dyDescent="0.25">
      <c r="B1293" s="94">
        <v>1242</v>
      </c>
      <c r="C1293" s="95"/>
      <c r="D1293" s="94"/>
      <c r="E1293" s="95"/>
      <c r="F1293" s="94"/>
      <c r="G1293" s="95">
        <f t="shared" si="117"/>
        <v>0</v>
      </c>
      <c r="H1293" s="110">
        <f t="shared" si="118"/>
        <v>0</v>
      </c>
      <c r="P1293" s="107" t="str">
        <f t="shared" si="119"/>
        <v/>
      </c>
      <c r="Q1293" s="108" t="str">
        <f t="shared" si="120"/>
        <v/>
      </c>
      <c r="S1293" s="109" t="str">
        <f t="shared" si="121"/>
        <v/>
      </c>
      <c r="T1293" s="109" t="str">
        <f t="shared" si="122"/>
        <v/>
      </c>
    </row>
    <row r="1294" spans="2:20" ht="15" customHeight="1" x14ac:dyDescent="0.25">
      <c r="B1294" s="94">
        <v>1243</v>
      </c>
      <c r="C1294" s="95"/>
      <c r="D1294" s="94"/>
      <c r="E1294" s="95"/>
      <c r="F1294" s="94"/>
      <c r="G1294" s="95">
        <f t="shared" si="117"/>
        <v>0</v>
      </c>
      <c r="H1294" s="110">
        <f t="shared" si="118"/>
        <v>0</v>
      </c>
      <c r="P1294" s="107" t="str">
        <f t="shared" si="119"/>
        <v/>
      </c>
      <c r="Q1294" s="108" t="str">
        <f t="shared" si="120"/>
        <v/>
      </c>
      <c r="S1294" s="109" t="str">
        <f t="shared" si="121"/>
        <v/>
      </c>
      <c r="T1294" s="109" t="str">
        <f t="shared" si="122"/>
        <v/>
      </c>
    </row>
    <row r="1295" spans="2:20" ht="15" customHeight="1" x14ac:dyDescent="0.25">
      <c r="B1295" s="94">
        <v>1244</v>
      </c>
      <c r="C1295" s="95"/>
      <c r="D1295" s="94"/>
      <c r="E1295" s="95"/>
      <c r="F1295" s="94"/>
      <c r="G1295" s="95">
        <f t="shared" si="117"/>
        <v>0</v>
      </c>
      <c r="H1295" s="110">
        <f t="shared" si="118"/>
        <v>0</v>
      </c>
      <c r="P1295" s="107" t="str">
        <f t="shared" si="119"/>
        <v/>
      </c>
      <c r="Q1295" s="108" t="str">
        <f t="shared" si="120"/>
        <v/>
      </c>
      <c r="S1295" s="109" t="str">
        <f t="shared" si="121"/>
        <v/>
      </c>
      <c r="T1295" s="109" t="str">
        <f t="shared" si="122"/>
        <v/>
      </c>
    </row>
    <row r="1296" spans="2:20" ht="15" customHeight="1" x14ac:dyDescent="0.25">
      <c r="B1296" s="94">
        <v>1245</v>
      </c>
      <c r="C1296" s="95"/>
      <c r="D1296" s="94"/>
      <c r="E1296" s="95"/>
      <c r="F1296" s="94"/>
      <c r="G1296" s="95">
        <f t="shared" si="117"/>
        <v>0</v>
      </c>
      <c r="H1296" s="110">
        <f t="shared" si="118"/>
        <v>0</v>
      </c>
      <c r="P1296" s="107" t="str">
        <f t="shared" si="119"/>
        <v/>
      </c>
      <c r="Q1296" s="108" t="str">
        <f t="shared" si="120"/>
        <v/>
      </c>
      <c r="S1296" s="109" t="str">
        <f t="shared" si="121"/>
        <v/>
      </c>
      <c r="T1296" s="109" t="str">
        <f t="shared" si="122"/>
        <v/>
      </c>
    </row>
    <row r="1297" spans="2:20" ht="15" customHeight="1" x14ac:dyDescent="0.25">
      <c r="B1297" s="94">
        <v>1246</v>
      </c>
      <c r="C1297" s="95"/>
      <c r="D1297" s="94"/>
      <c r="E1297" s="95"/>
      <c r="F1297" s="94"/>
      <c r="G1297" s="95">
        <f t="shared" si="117"/>
        <v>0</v>
      </c>
      <c r="H1297" s="110">
        <f t="shared" si="118"/>
        <v>0</v>
      </c>
      <c r="P1297" s="107" t="str">
        <f t="shared" si="119"/>
        <v/>
      </c>
      <c r="Q1297" s="108" t="str">
        <f t="shared" si="120"/>
        <v/>
      </c>
      <c r="S1297" s="109" t="str">
        <f t="shared" si="121"/>
        <v/>
      </c>
      <c r="T1297" s="109" t="str">
        <f t="shared" si="122"/>
        <v/>
      </c>
    </row>
    <row r="1298" spans="2:20" ht="15" customHeight="1" x14ac:dyDescent="0.25">
      <c r="B1298" s="94">
        <v>1247</v>
      </c>
      <c r="C1298" s="95"/>
      <c r="D1298" s="94"/>
      <c r="E1298" s="95"/>
      <c r="F1298" s="94"/>
      <c r="G1298" s="95">
        <f t="shared" si="117"/>
        <v>0</v>
      </c>
      <c r="H1298" s="110">
        <f t="shared" si="118"/>
        <v>0</v>
      </c>
      <c r="P1298" s="107" t="str">
        <f t="shared" si="119"/>
        <v/>
      </c>
      <c r="Q1298" s="108" t="str">
        <f t="shared" si="120"/>
        <v/>
      </c>
      <c r="S1298" s="109" t="str">
        <f t="shared" si="121"/>
        <v/>
      </c>
      <c r="T1298" s="109" t="str">
        <f t="shared" si="122"/>
        <v/>
      </c>
    </row>
    <row r="1299" spans="2:20" ht="15" customHeight="1" x14ac:dyDescent="0.25">
      <c r="B1299" s="94">
        <v>1248</v>
      </c>
      <c r="C1299" s="95"/>
      <c r="D1299" s="94"/>
      <c r="E1299" s="95"/>
      <c r="F1299" s="94"/>
      <c r="G1299" s="95">
        <f t="shared" si="117"/>
        <v>0</v>
      </c>
      <c r="H1299" s="110">
        <f t="shared" si="118"/>
        <v>0</v>
      </c>
      <c r="P1299" s="107" t="str">
        <f t="shared" si="119"/>
        <v/>
      </c>
      <c r="Q1299" s="108" t="str">
        <f t="shared" si="120"/>
        <v/>
      </c>
      <c r="S1299" s="109" t="str">
        <f t="shared" si="121"/>
        <v/>
      </c>
      <c r="T1299" s="109" t="str">
        <f t="shared" si="122"/>
        <v/>
      </c>
    </row>
    <row r="1300" spans="2:20" ht="15" customHeight="1" x14ac:dyDescent="0.25">
      <c r="B1300" s="94">
        <v>1249</v>
      </c>
      <c r="C1300" s="95"/>
      <c r="D1300" s="94"/>
      <c r="E1300" s="95"/>
      <c r="F1300" s="94"/>
      <c r="G1300" s="95">
        <f t="shared" si="117"/>
        <v>0</v>
      </c>
      <c r="H1300" s="110">
        <f t="shared" si="118"/>
        <v>0</v>
      </c>
      <c r="P1300" s="107" t="str">
        <f t="shared" si="119"/>
        <v/>
      </c>
      <c r="Q1300" s="108" t="str">
        <f t="shared" si="120"/>
        <v/>
      </c>
      <c r="S1300" s="109" t="str">
        <f t="shared" si="121"/>
        <v/>
      </c>
      <c r="T1300" s="109" t="str">
        <f t="shared" si="122"/>
        <v/>
      </c>
    </row>
    <row r="1301" spans="2:20" ht="15" customHeight="1" x14ac:dyDescent="0.25">
      <c r="B1301" s="94">
        <v>1250</v>
      </c>
      <c r="C1301" s="95"/>
      <c r="D1301" s="94"/>
      <c r="E1301" s="95"/>
      <c r="F1301" s="94"/>
      <c r="G1301" s="95">
        <f t="shared" si="117"/>
        <v>0</v>
      </c>
      <c r="H1301" s="110">
        <f t="shared" si="118"/>
        <v>0</v>
      </c>
      <c r="P1301" s="107" t="str">
        <f t="shared" si="119"/>
        <v/>
      </c>
      <c r="Q1301" s="108" t="str">
        <f t="shared" si="120"/>
        <v/>
      </c>
      <c r="S1301" s="109" t="str">
        <f t="shared" si="121"/>
        <v/>
      </c>
      <c r="T1301" s="109" t="str">
        <f t="shared" si="122"/>
        <v/>
      </c>
    </row>
    <row r="1302" spans="2:20" ht="15" customHeight="1" x14ac:dyDescent="0.25">
      <c r="B1302" s="94">
        <v>1251</v>
      </c>
      <c r="C1302" s="95"/>
      <c r="D1302" s="94"/>
      <c r="E1302" s="95"/>
      <c r="F1302" s="94"/>
      <c r="G1302" s="95">
        <f t="shared" si="117"/>
        <v>0</v>
      </c>
      <c r="H1302" s="110">
        <f t="shared" si="118"/>
        <v>0</v>
      </c>
      <c r="P1302" s="107" t="str">
        <f t="shared" si="119"/>
        <v/>
      </c>
      <c r="Q1302" s="108" t="str">
        <f t="shared" si="120"/>
        <v/>
      </c>
      <c r="S1302" s="109" t="str">
        <f t="shared" si="121"/>
        <v/>
      </c>
      <c r="T1302" s="109" t="str">
        <f t="shared" si="122"/>
        <v/>
      </c>
    </row>
    <row r="1303" spans="2:20" ht="15" customHeight="1" x14ac:dyDescent="0.25">
      <c r="B1303" s="94">
        <v>1252</v>
      </c>
      <c r="C1303" s="95"/>
      <c r="D1303" s="94"/>
      <c r="E1303" s="95"/>
      <c r="F1303" s="94"/>
      <c r="G1303" s="95">
        <f t="shared" si="117"/>
        <v>0</v>
      </c>
      <c r="H1303" s="110">
        <f t="shared" si="118"/>
        <v>0</v>
      </c>
      <c r="P1303" s="107" t="str">
        <f t="shared" si="119"/>
        <v/>
      </c>
      <c r="Q1303" s="108" t="str">
        <f t="shared" si="120"/>
        <v/>
      </c>
      <c r="S1303" s="109" t="str">
        <f t="shared" si="121"/>
        <v/>
      </c>
      <c r="T1303" s="109" t="str">
        <f t="shared" si="122"/>
        <v/>
      </c>
    </row>
    <row r="1304" spans="2:20" ht="15" customHeight="1" x14ac:dyDescent="0.25">
      <c r="B1304" s="94">
        <v>1253</v>
      </c>
      <c r="C1304" s="95"/>
      <c r="D1304" s="94"/>
      <c r="E1304" s="95"/>
      <c r="F1304" s="94"/>
      <c r="G1304" s="95">
        <f t="shared" si="117"/>
        <v>0</v>
      </c>
      <c r="H1304" s="110">
        <f t="shared" si="118"/>
        <v>0</v>
      </c>
      <c r="P1304" s="107" t="str">
        <f t="shared" si="119"/>
        <v/>
      </c>
      <c r="Q1304" s="108" t="str">
        <f t="shared" si="120"/>
        <v/>
      </c>
      <c r="S1304" s="109" t="str">
        <f t="shared" si="121"/>
        <v/>
      </c>
      <c r="T1304" s="109" t="str">
        <f t="shared" si="122"/>
        <v/>
      </c>
    </row>
    <row r="1305" spans="2:20" ht="15" customHeight="1" x14ac:dyDescent="0.25">
      <c r="B1305" s="94">
        <v>1254</v>
      </c>
      <c r="C1305" s="95"/>
      <c r="D1305" s="94"/>
      <c r="E1305" s="95"/>
      <c r="F1305" s="94"/>
      <c r="G1305" s="95">
        <f t="shared" si="117"/>
        <v>0</v>
      </c>
      <c r="H1305" s="110">
        <f t="shared" si="118"/>
        <v>0</v>
      </c>
      <c r="P1305" s="107" t="str">
        <f t="shared" si="119"/>
        <v/>
      </c>
      <c r="Q1305" s="108" t="str">
        <f t="shared" si="120"/>
        <v/>
      </c>
      <c r="S1305" s="109" t="str">
        <f t="shared" si="121"/>
        <v/>
      </c>
      <c r="T1305" s="109" t="str">
        <f t="shared" si="122"/>
        <v/>
      </c>
    </row>
    <row r="1306" spans="2:20" ht="15" customHeight="1" x14ac:dyDescent="0.25">
      <c r="B1306" s="94">
        <v>1255</v>
      </c>
      <c r="C1306" s="95"/>
      <c r="D1306" s="94"/>
      <c r="E1306" s="95"/>
      <c r="F1306" s="94"/>
      <c r="G1306" s="95">
        <f t="shared" si="117"/>
        <v>0</v>
      </c>
      <c r="H1306" s="110">
        <f t="shared" si="118"/>
        <v>0</v>
      </c>
      <c r="P1306" s="107" t="str">
        <f t="shared" si="119"/>
        <v/>
      </c>
      <c r="Q1306" s="108" t="str">
        <f t="shared" si="120"/>
        <v/>
      </c>
      <c r="S1306" s="109" t="str">
        <f t="shared" si="121"/>
        <v/>
      </c>
      <c r="T1306" s="109" t="str">
        <f t="shared" si="122"/>
        <v/>
      </c>
    </row>
    <row r="1307" spans="2:20" ht="15" customHeight="1" x14ac:dyDescent="0.25">
      <c r="B1307" s="94">
        <v>1256</v>
      </c>
      <c r="C1307" s="95"/>
      <c r="D1307" s="94"/>
      <c r="E1307" s="95"/>
      <c r="F1307" s="94"/>
      <c r="G1307" s="95">
        <f t="shared" si="117"/>
        <v>0</v>
      </c>
      <c r="H1307" s="110">
        <f t="shared" si="118"/>
        <v>0</v>
      </c>
      <c r="P1307" s="107" t="str">
        <f t="shared" si="119"/>
        <v/>
      </c>
      <c r="Q1307" s="108" t="str">
        <f t="shared" si="120"/>
        <v/>
      </c>
      <c r="S1307" s="109" t="str">
        <f t="shared" si="121"/>
        <v/>
      </c>
      <c r="T1307" s="109" t="str">
        <f t="shared" si="122"/>
        <v/>
      </c>
    </row>
    <row r="1308" spans="2:20" ht="15" customHeight="1" x14ac:dyDescent="0.25">
      <c r="B1308" s="94">
        <v>1257</v>
      </c>
      <c r="C1308" s="95"/>
      <c r="D1308" s="94"/>
      <c r="E1308" s="95"/>
      <c r="F1308" s="94"/>
      <c r="G1308" s="95">
        <f t="shared" ref="G1308:G1371" si="123">E1308-C1308</f>
        <v>0</v>
      </c>
      <c r="H1308" s="110">
        <f t="shared" ref="H1308:H1371" si="124">F1308-D1308</f>
        <v>0</v>
      </c>
      <c r="P1308" s="107" t="str">
        <f t="shared" ref="P1308:P1371" si="125">IF(C1308="","",D1308*PSA_WTP-C1308)</f>
        <v/>
      </c>
      <c r="Q1308" s="108" t="str">
        <f t="shared" ref="Q1308:Q1371" si="126">IF(C1308="","",F1308*PSA_WTP-E1308)</f>
        <v/>
      </c>
      <c r="S1308" s="109" t="str">
        <f t="shared" ref="S1308:S1371" si="127">IF(Q1308="","",IF(Q1308=MAX(P1308,Q1308),0,1))</f>
        <v/>
      </c>
      <c r="T1308" s="109" t="str">
        <f t="shared" ref="T1308:T1371" si="128">IF(Q1308="","",IF(Q1308=MAX(P1308,Q1308),1,0))</f>
        <v/>
      </c>
    </row>
    <row r="1309" spans="2:20" ht="15" customHeight="1" x14ac:dyDescent="0.25">
      <c r="B1309" s="94">
        <v>1258</v>
      </c>
      <c r="C1309" s="95"/>
      <c r="D1309" s="94"/>
      <c r="E1309" s="95"/>
      <c r="F1309" s="94"/>
      <c r="G1309" s="95">
        <f t="shared" si="123"/>
        <v>0</v>
      </c>
      <c r="H1309" s="110">
        <f t="shared" si="124"/>
        <v>0</v>
      </c>
      <c r="P1309" s="107" t="str">
        <f t="shared" si="125"/>
        <v/>
      </c>
      <c r="Q1309" s="108" t="str">
        <f t="shared" si="126"/>
        <v/>
      </c>
      <c r="S1309" s="109" t="str">
        <f t="shared" si="127"/>
        <v/>
      </c>
      <c r="T1309" s="109" t="str">
        <f t="shared" si="128"/>
        <v/>
      </c>
    </row>
    <row r="1310" spans="2:20" ht="15" customHeight="1" x14ac:dyDescent="0.25">
      <c r="B1310" s="94">
        <v>1259</v>
      </c>
      <c r="C1310" s="95"/>
      <c r="D1310" s="94"/>
      <c r="E1310" s="95"/>
      <c r="F1310" s="94"/>
      <c r="G1310" s="95">
        <f t="shared" si="123"/>
        <v>0</v>
      </c>
      <c r="H1310" s="110">
        <f t="shared" si="124"/>
        <v>0</v>
      </c>
      <c r="P1310" s="107" t="str">
        <f t="shared" si="125"/>
        <v/>
      </c>
      <c r="Q1310" s="108" t="str">
        <f t="shared" si="126"/>
        <v/>
      </c>
      <c r="S1310" s="109" t="str">
        <f t="shared" si="127"/>
        <v/>
      </c>
      <c r="T1310" s="109" t="str">
        <f t="shared" si="128"/>
        <v/>
      </c>
    </row>
    <row r="1311" spans="2:20" ht="15" customHeight="1" x14ac:dyDescent="0.25">
      <c r="B1311" s="94">
        <v>1260</v>
      </c>
      <c r="C1311" s="95"/>
      <c r="D1311" s="94"/>
      <c r="E1311" s="95"/>
      <c r="F1311" s="94"/>
      <c r="G1311" s="95">
        <f t="shared" si="123"/>
        <v>0</v>
      </c>
      <c r="H1311" s="110">
        <f t="shared" si="124"/>
        <v>0</v>
      </c>
      <c r="P1311" s="107" t="str">
        <f t="shared" si="125"/>
        <v/>
      </c>
      <c r="Q1311" s="108" t="str">
        <f t="shared" si="126"/>
        <v/>
      </c>
      <c r="S1311" s="109" t="str">
        <f t="shared" si="127"/>
        <v/>
      </c>
      <c r="T1311" s="109" t="str">
        <f t="shared" si="128"/>
        <v/>
      </c>
    </row>
    <row r="1312" spans="2:20" ht="15" customHeight="1" x14ac:dyDescent="0.25">
      <c r="B1312" s="94">
        <v>1261</v>
      </c>
      <c r="C1312" s="95"/>
      <c r="D1312" s="94"/>
      <c r="E1312" s="95"/>
      <c r="F1312" s="94"/>
      <c r="G1312" s="95">
        <f t="shared" si="123"/>
        <v>0</v>
      </c>
      <c r="H1312" s="110">
        <f t="shared" si="124"/>
        <v>0</v>
      </c>
      <c r="P1312" s="107" t="str">
        <f t="shared" si="125"/>
        <v/>
      </c>
      <c r="Q1312" s="108" t="str">
        <f t="shared" si="126"/>
        <v/>
      </c>
      <c r="S1312" s="109" t="str">
        <f t="shared" si="127"/>
        <v/>
      </c>
      <c r="T1312" s="109" t="str">
        <f t="shared" si="128"/>
        <v/>
      </c>
    </row>
    <row r="1313" spans="2:20" ht="15" customHeight="1" x14ac:dyDescent="0.25">
      <c r="B1313" s="94">
        <v>1262</v>
      </c>
      <c r="C1313" s="95"/>
      <c r="D1313" s="94"/>
      <c r="E1313" s="95"/>
      <c r="F1313" s="94"/>
      <c r="G1313" s="95">
        <f t="shared" si="123"/>
        <v>0</v>
      </c>
      <c r="H1313" s="110">
        <f t="shared" si="124"/>
        <v>0</v>
      </c>
      <c r="P1313" s="107" t="str">
        <f t="shared" si="125"/>
        <v/>
      </c>
      <c r="Q1313" s="108" t="str">
        <f t="shared" si="126"/>
        <v/>
      </c>
      <c r="S1313" s="109" t="str">
        <f t="shared" si="127"/>
        <v/>
      </c>
      <c r="T1313" s="109" t="str">
        <f t="shared" si="128"/>
        <v/>
      </c>
    </row>
    <row r="1314" spans="2:20" ht="15" customHeight="1" x14ac:dyDescent="0.25">
      <c r="B1314" s="94">
        <v>1263</v>
      </c>
      <c r="C1314" s="95"/>
      <c r="D1314" s="94"/>
      <c r="E1314" s="95"/>
      <c r="F1314" s="94"/>
      <c r="G1314" s="95">
        <f t="shared" si="123"/>
        <v>0</v>
      </c>
      <c r="H1314" s="110">
        <f t="shared" si="124"/>
        <v>0</v>
      </c>
      <c r="P1314" s="107" t="str">
        <f t="shared" si="125"/>
        <v/>
      </c>
      <c r="Q1314" s="108" t="str">
        <f t="shared" si="126"/>
        <v/>
      </c>
      <c r="S1314" s="109" t="str">
        <f t="shared" si="127"/>
        <v/>
      </c>
      <c r="T1314" s="109" t="str">
        <f t="shared" si="128"/>
        <v/>
      </c>
    </row>
    <row r="1315" spans="2:20" ht="15" customHeight="1" x14ac:dyDescent="0.25">
      <c r="B1315" s="94">
        <v>1264</v>
      </c>
      <c r="C1315" s="95"/>
      <c r="D1315" s="94"/>
      <c r="E1315" s="95"/>
      <c r="F1315" s="94"/>
      <c r="G1315" s="95">
        <f t="shared" si="123"/>
        <v>0</v>
      </c>
      <c r="H1315" s="110">
        <f t="shared" si="124"/>
        <v>0</v>
      </c>
      <c r="P1315" s="107" t="str">
        <f t="shared" si="125"/>
        <v/>
      </c>
      <c r="Q1315" s="108" t="str">
        <f t="shared" si="126"/>
        <v/>
      </c>
      <c r="S1315" s="109" t="str">
        <f t="shared" si="127"/>
        <v/>
      </c>
      <c r="T1315" s="109" t="str">
        <f t="shared" si="128"/>
        <v/>
      </c>
    </row>
    <row r="1316" spans="2:20" ht="15" customHeight="1" x14ac:dyDescent="0.25">
      <c r="B1316" s="94">
        <v>1265</v>
      </c>
      <c r="C1316" s="95"/>
      <c r="D1316" s="94"/>
      <c r="E1316" s="95"/>
      <c r="F1316" s="94"/>
      <c r="G1316" s="95">
        <f t="shared" si="123"/>
        <v>0</v>
      </c>
      <c r="H1316" s="110">
        <f t="shared" si="124"/>
        <v>0</v>
      </c>
      <c r="P1316" s="107" t="str">
        <f t="shared" si="125"/>
        <v/>
      </c>
      <c r="Q1316" s="108" t="str">
        <f t="shared" si="126"/>
        <v/>
      </c>
      <c r="S1316" s="109" t="str">
        <f t="shared" si="127"/>
        <v/>
      </c>
      <c r="T1316" s="109" t="str">
        <f t="shared" si="128"/>
        <v/>
      </c>
    </row>
    <row r="1317" spans="2:20" ht="15" customHeight="1" x14ac:dyDescent="0.25">
      <c r="B1317" s="94">
        <v>1266</v>
      </c>
      <c r="C1317" s="95"/>
      <c r="D1317" s="94"/>
      <c r="E1317" s="95"/>
      <c r="F1317" s="94"/>
      <c r="G1317" s="95">
        <f t="shared" si="123"/>
        <v>0</v>
      </c>
      <c r="H1317" s="110">
        <f t="shared" si="124"/>
        <v>0</v>
      </c>
      <c r="P1317" s="107" t="str">
        <f t="shared" si="125"/>
        <v/>
      </c>
      <c r="Q1317" s="108" t="str">
        <f t="shared" si="126"/>
        <v/>
      </c>
      <c r="S1317" s="109" t="str">
        <f t="shared" si="127"/>
        <v/>
      </c>
      <c r="T1317" s="109" t="str">
        <f t="shared" si="128"/>
        <v/>
      </c>
    </row>
    <row r="1318" spans="2:20" ht="15" customHeight="1" x14ac:dyDescent="0.25">
      <c r="B1318" s="94">
        <v>1267</v>
      </c>
      <c r="C1318" s="95"/>
      <c r="D1318" s="94"/>
      <c r="E1318" s="95"/>
      <c r="F1318" s="94"/>
      <c r="G1318" s="95">
        <f t="shared" si="123"/>
        <v>0</v>
      </c>
      <c r="H1318" s="110">
        <f t="shared" si="124"/>
        <v>0</v>
      </c>
      <c r="P1318" s="107" t="str">
        <f t="shared" si="125"/>
        <v/>
      </c>
      <c r="Q1318" s="108" t="str">
        <f t="shared" si="126"/>
        <v/>
      </c>
      <c r="S1318" s="109" t="str">
        <f t="shared" si="127"/>
        <v/>
      </c>
      <c r="T1318" s="109" t="str">
        <f t="shared" si="128"/>
        <v/>
      </c>
    </row>
    <row r="1319" spans="2:20" ht="15" customHeight="1" x14ac:dyDescent="0.25">
      <c r="B1319" s="94">
        <v>1268</v>
      </c>
      <c r="C1319" s="95"/>
      <c r="D1319" s="94"/>
      <c r="E1319" s="95"/>
      <c r="F1319" s="94"/>
      <c r="G1319" s="95">
        <f t="shared" si="123"/>
        <v>0</v>
      </c>
      <c r="H1319" s="110">
        <f t="shared" si="124"/>
        <v>0</v>
      </c>
      <c r="P1319" s="107" t="str">
        <f t="shared" si="125"/>
        <v/>
      </c>
      <c r="Q1319" s="108" t="str">
        <f t="shared" si="126"/>
        <v/>
      </c>
      <c r="S1319" s="109" t="str">
        <f t="shared" si="127"/>
        <v/>
      </c>
      <c r="T1319" s="109" t="str">
        <f t="shared" si="128"/>
        <v/>
      </c>
    </row>
    <row r="1320" spans="2:20" ht="15" customHeight="1" x14ac:dyDescent="0.25">
      <c r="B1320" s="94">
        <v>1269</v>
      </c>
      <c r="C1320" s="95"/>
      <c r="D1320" s="94"/>
      <c r="E1320" s="95"/>
      <c r="F1320" s="94"/>
      <c r="G1320" s="95">
        <f t="shared" si="123"/>
        <v>0</v>
      </c>
      <c r="H1320" s="110">
        <f t="shared" si="124"/>
        <v>0</v>
      </c>
      <c r="P1320" s="107" t="str">
        <f t="shared" si="125"/>
        <v/>
      </c>
      <c r="Q1320" s="108" t="str">
        <f t="shared" si="126"/>
        <v/>
      </c>
      <c r="S1320" s="109" t="str">
        <f t="shared" si="127"/>
        <v/>
      </c>
      <c r="T1320" s="109" t="str">
        <f t="shared" si="128"/>
        <v/>
      </c>
    </row>
    <row r="1321" spans="2:20" ht="15" customHeight="1" x14ac:dyDescent="0.25">
      <c r="B1321" s="94">
        <v>1270</v>
      </c>
      <c r="C1321" s="95"/>
      <c r="D1321" s="94"/>
      <c r="E1321" s="95"/>
      <c r="F1321" s="94"/>
      <c r="G1321" s="95">
        <f t="shared" si="123"/>
        <v>0</v>
      </c>
      <c r="H1321" s="110">
        <f t="shared" si="124"/>
        <v>0</v>
      </c>
      <c r="P1321" s="107" t="str">
        <f t="shared" si="125"/>
        <v/>
      </c>
      <c r="Q1321" s="108" t="str">
        <f t="shared" si="126"/>
        <v/>
      </c>
      <c r="S1321" s="109" t="str">
        <f t="shared" si="127"/>
        <v/>
      </c>
      <c r="T1321" s="109" t="str">
        <f t="shared" si="128"/>
        <v/>
      </c>
    </row>
    <row r="1322" spans="2:20" ht="15" customHeight="1" x14ac:dyDescent="0.25">
      <c r="B1322" s="94">
        <v>1271</v>
      </c>
      <c r="C1322" s="95"/>
      <c r="D1322" s="94"/>
      <c r="E1322" s="95"/>
      <c r="F1322" s="94"/>
      <c r="G1322" s="95">
        <f t="shared" si="123"/>
        <v>0</v>
      </c>
      <c r="H1322" s="110">
        <f t="shared" si="124"/>
        <v>0</v>
      </c>
      <c r="P1322" s="107" t="str">
        <f t="shared" si="125"/>
        <v/>
      </c>
      <c r="Q1322" s="108" t="str">
        <f t="shared" si="126"/>
        <v/>
      </c>
      <c r="S1322" s="109" t="str">
        <f t="shared" si="127"/>
        <v/>
      </c>
      <c r="T1322" s="109" t="str">
        <f t="shared" si="128"/>
        <v/>
      </c>
    </row>
    <row r="1323" spans="2:20" ht="15" customHeight="1" x14ac:dyDescent="0.25">
      <c r="B1323" s="94">
        <v>1272</v>
      </c>
      <c r="C1323" s="95"/>
      <c r="D1323" s="94"/>
      <c r="E1323" s="95"/>
      <c r="F1323" s="94"/>
      <c r="G1323" s="95">
        <f t="shared" si="123"/>
        <v>0</v>
      </c>
      <c r="H1323" s="110">
        <f t="shared" si="124"/>
        <v>0</v>
      </c>
      <c r="P1323" s="107" t="str">
        <f t="shared" si="125"/>
        <v/>
      </c>
      <c r="Q1323" s="108" t="str">
        <f t="shared" si="126"/>
        <v/>
      </c>
      <c r="S1323" s="109" t="str">
        <f t="shared" si="127"/>
        <v/>
      </c>
      <c r="T1323" s="109" t="str">
        <f t="shared" si="128"/>
        <v/>
      </c>
    </row>
    <row r="1324" spans="2:20" ht="15" customHeight="1" x14ac:dyDescent="0.25">
      <c r="B1324" s="94">
        <v>1273</v>
      </c>
      <c r="C1324" s="95"/>
      <c r="D1324" s="94"/>
      <c r="E1324" s="95"/>
      <c r="F1324" s="94"/>
      <c r="G1324" s="95">
        <f t="shared" si="123"/>
        <v>0</v>
      </c>
      <c r="H1324" s="110">
        <f t="shared" si="124"/>
        <v>0</v>
      </c>
      <c r="P1324" s="107" t="str">
        <f t="shared" si="125"/>
        <v/>
      </c>
      <c r="Q1324" s="108" t="str">
        <f t="shared" si="126"/>
        <v/>
      </c>
      <c r="S1324" s="109" t="str">
        <f t="shared" si="127"/>
        <v/>
      </c>
      <c r="T1324" s="109" t="str">
        <f t="shared" si="128"/>
        <v/>
      </c>
    </row>
    <row r="1325" spans="2:20" ht="15" customHeight="1" x14ac:dyDescent="0.25">
      <c r="B1325" s="94">
        <v>1274</v>
      </c>
      <c r="C1325" s="95"/>
      <c r="D1325" s="94"/>
      <c r="E1325" s="95"/>
      <c r="F1325" s="94"/>
      <c r="G1325" s="95">
        <f t="shared" si="123"/>
        <v>0</v>
      </c>
      <c r="H1325" s="110">
        <f t="shared" si="124"/>
        <v>0</v>
      </c>
      <c r="P1325" s="107" t="str">
        <f t="shared" si="125"/>
        <v/>
      </c>
      <c r="Q1325" s="108" t="str">
        <f t="shared" si="126"/>
        <v/>
      </c>
      <c r="S1325" s="109" t="str">
        <f t="shared" si="127"/>
        <v/>
      </c>
      <c r="T1325" s="109" t="str">
        <f t="shared" si="128"/>
        <v/>
      </c>
    </row>
    <row r="1326" spans="2:20" ht="15" customHeight="1" x14ac:dyDescent="0.25">
      <c r="B1326" s="94">
        <v>1275</v>
      </c>
      <c r="C1326" s="95"/>
      <c r="D1326" s="94"/>
      <c r="E1326" s="95"/>
      <c r="F1326" s="94"/>
      <c r="G1326" s="95">
        <f t="shared" si="123"/>
        <v>0</v>
      </c>
      <c r="H1326" s="110">
        <f t="shared" si="124"/>
        <v>0</v>
      </c>
      <c r="P1326" s="107" t="str">
        <f t="shared" si="125"/>
        <v/>
      </c>
      <c r="Q1326" s="108" t="str">
        <f t="shared" si="126"/>
        <v/>
      </c>
      <c r="S1326" s="109" t="str">
        <f t="shared" si="127"/>
        <v/>
      </c>
      <c r="T1326" s="109" t="str">
        <f t="shared" si="128"/>
        <v/>
      </c>
    </row>
    <row r="1327" spans="2:20" ht="15" customHeight="1" x14ac:dyDescent="0.25">
      <c r="B1327" s="94">
        <v>1276</v>
      </c>
      <c r="C1327" s="95"/>
      <c r="D1327" s="94"/>
      <c r="E1327" s="95"/>
      <c r="F1327" s="94"/>
      <c r="G1327" s="95">
        <f t="shared" si="123"/>
        <v>0</v>
      </c>
      <c r="H1327" s="110">
        <f t="shared" si="124"/>
        <v>0</v>
      </c>
      <c r="P1327" s="107" t="str">
        <f t="shared" si="125"/>
        <v/>
      </c>
      <c r="Q1327" s="108" t="str">
        <f t="shared" si="126"/>
        <v/>
      </c>
      <c r="S1327" s="109" t="str">
        <f t="shared" si="127"/>
        <v/>
      </c>
      <c r="T1327" s="109" t="str">
        <f t="shared" si="128"/>
        <v/>
      </c>
    </row>
    <row r="1328" spans="2:20" ht="15" customHeight="1" x14ac:dyDescent="0.25">
      <c r="B1328" s="94">
        <v>1277</v>
      </c>
      <c r="C1328" s="95"/>
      <c r="D1328" s="94"/>
      <c r="E1328" s="95"/>
      <c r="F1328" s="94"/>
      <c r="G1328" s="95">
        <f t="shared" si="123"/>
        <v>0</v>
      </c>
      <c r="H1328" s="110">
        <f t="shared" si="124"/>
        <v>0</v>
      </c>
      <c r="P1328" s="107" t="str">
        <f t="shared" si="125"/>
        <v/>
      </c>
      <c r="Q1328" s="108" t="str">
        <f t="shared" si="126"/>
        <v/>
      </c>
      <c r="S1328" s="109" t="str">
        <f t="shared" si="127"/>
        <v/>
      </c>
      <c r="T1328" s="109" t="str">
        <f t="shared" si="128"/>
        <v/>
      </c>
    </row>
    <row r="1329" spans="2:20" ht="15" customHeight="1" x14ac:dyDescent="0.25">
      <c r="B1329" s="94">
        <v>1278</v>
      </c>
      <c r="C1329" s="95"/>
      <c r="D1329" s="94"/>
      <c r="E1329" s="95"/>
      <c r="F1329" s="94"/>
      <c r="G1329" s="95">
        <f t="shared" si="123"/>
        <v>0</v>
      </c>
      <c r="H1329" s="110">
        <f t="shared" si="124"/>
        <v>0</v>
      </c>
      <c r="P1329" s="107" t="str">
        <f t="shared" si="125"/>
        <v/>
      </c>
      <c r="Q1329" s="108" t="str">
        <f t="shared" si="126"/>
        <v/>
      </c>
      <c r="S1329" s="109" t="str">
        <f t="shared" si="127"/>
        <v/>
      </c>
      <c r="T1329" s="109" t="str">
        <f t="shared" si="128"/>
        <v/>
      </c>
    </row>
    <row r="1330" spans="2:20" ht="15" customHeight="1" x14ac:dyDescent="0.25">
      <c r="B1330" s="94">
        <v>1279</v>
      </c>
      <c r="C1330" s="95"/>
      <c r="D1330" s="94"/>
      <c r="E1330" s="95"/>
      <c r="F1330" s="94"/>
      <c r="G1330" s="95">
        <f t="shared" si="123"/>
        <v>0</v>
      </c>
      <c r="H1330" s="110">
        <f t="shared" si="124"/>
        <v>0</v>
      </c>
      <c r="P1330" s="107" t="str">
        <f t="shared" si="125"/>
        <v/>
      </c>
      <c r="Q1330" s="108" t="str">
        <f t="shared" si="126"/>
        <v/>
      </c>
      <c r="S1330" s="109" t="str">
        <f t="shared" si="127"/>
        <v/>
      </c>
      <c r="T1330" s="109" t="str">
        <f t="shared" si="128"/>
        <v/>
      </c>
    </row>
    <row r="1331" spans="2:20" ht="15" customHeight="1" x14ac:dyDescent="0.25">
      <c r="B1331" s="94">
        <v>1280</v>
      </c>
      <c r="C1331" s="95"/>
      <c r="D1331" s="94"/>
      <c r="E1331" s="95"/>
      <c r="F1331" s="94"/>
      <c r="G1331" s="95">
        <f t="shared" si="123"/>
        <v>0</v>
      </c>
      <c r="H1331" s="110">
        <f t="shared" si="124"/>
        <v>0</v>
      </c>
      <c r="P1331" s="107" t="str">
        <f t="shared" si="125"/>
        <v/>
      </c>
      <c r="Q1331" s="108" t="str">
        <f t="shared" si="126"/>
        <v/>
      </c>
      <c r="S1331" s="109" t="str">
        <f t="shared" si="127"/>
        <v/>
      </c>
      <c r="T1331" s="109" t="str">
        <f t="shared" si="128"/>
        <v/>
      </c>
    </row>
    <row r="1332" spans="2:20" ht="15" customHeight="1" x14ac:dyDescent="0.25">
      <c r="B1332" s="94">
        <v>1281</v>
      </c>
      <c r="C1332" s="95"/>
      <c r="D1332" s="94"/>
      <c r="E1332" s="95"/>
      <c r="F1332" s="94"/>
      <c r="G1332" s="95">
        <f t="shared" si="123"/>
        <v>0</v>
      </c>
      <c r="H1332" s="110">
        <f t="shared" si="124"/>
        <v>0</v>
      </c>
      <c r="P1332" s="107" t="str">
        <f t="shared" si="125"/>
        <v/>
      </c>
      <c r="Q1332" s="108" t="str">
        <f t="shared" si="126"/>
        <v/>
      </c>
      <c r="S1332" s="109" t="str">
        <f t="shared" si="127"/>
        <v/>
      </c>
      <c r="T1332" s="109" t="str">
        <f t="shared" si="128"/>
        <v/>
      </c>
    </row>
    <row r="1333" spans="2:20" ht="15" customHeight="1" x14ac:dyDescent="0.25">
      <c r="B1333" s="94">
        <v>1282</v>
      </c>
      <c r="C1333" s="95"/>
      <c r="D1333" s="94"/>
      <c r="E1333" s="95"/>
      <c r="F1333" s="94"/>
      <c r="G1333" s="95">
        <f t="shared" si="123"/>
        <v>0</v>
      </c>
      <c r="H1333" s="110">
        <f t="shared" si="124"/>
        <v>0</v>
      </c>
      <c r="P1333" s="107" t="str">
        <f t="shared" si="125"/>
        <v/>
      </c>
      <c r="Q1333" s="108" t="str">
        <f t="shared" si="126"/>
        <v/>
      </c>
      <c r="S1333" s="109" t="str">
        <f t="shared" si="127"/>
        <v/>
      </c>
      <c r="T1333" s="109" t="str">
        <f t="shared" si="128"/>
        <v/>
      </c>
    </row>
    <row r="1334" spans="2:20" ht="15" customHeight="1" x14ac:dyDescent="0.25">
      <c r="B1334" s="94">
        <v>1283</v>
      </c>
      <c r="C1334" s="95"/>
      <c r="D1334" s="94"/>
      <c r="E1334" s="95"/>
      <c r="F1334" s="94"/>
      <c r="G1334" s="95">
        <f t="shared" si="123"/>
        <v>0</v>
      </c>
      <c r="H1334" s="110">
        <f t="shared" si="124"/>
        <v>0</v>
      </c>
      <c r="P1334" s="107" t="str">
        <f t="shared" si="125"/>
        <v/>
      </c>
      <c r="Q1334" s="108" t="str">
        <f t="shared" si="126"/>
        <v/>
      </c>
      <c r="S1334" s="109" t="str">
        <f t="shared" si="127"/>
        <v/>
      </c>
      <c r="T1334" s="109" t="str">
        <f t="shared" si="128"/>
        <v/>
      </c>
    </row>
    <row r="1335" spans="2:20" ht="15" customHeight="1" x14ac:dyDescent="0.25">
      <c r="B1335" s="94">
        <v>1284</v>
      </c>
      <c r="C1335" s="95"/>
      <c r="D1335" s="94"/>
      <c r="E1335" s="95"/>
      <c r="F1335" s="94"/>
      <c r="G1335" s="95">
        <f t="shared" si="123"/>
        <v>0</v>
      </c>
      <c r="H1335" s="110">
        <f t="shared" si="124"/>
        <v>0</v>
      </c>
      <c r="P1335" s="107" t="str">
        <f t="shared" si="125"/>
        <v/>
      </c>
      <c r="Q1335" s="108" t="str">
        <f t="shared" si="126"/>
        <v/>
      </c>
      <c r="S1335" s="109" t="str">
        <f t="shared" si="127"/>
        <v/>
      </c>
      <c r="T1335" s="109" t="str">
        <f t="shared" si="128"/>
        <v/>
      </c>
    </row>
    <row r="1336" spans="2:20" ht="15" customHeight="1" x14ac:dyDescent="0.25">
      <c r="B1336" s="94">
        <v>1285</v>
      </c>
      <c r="C1336" s="95"/>
      <c r="D1336" s="94"/>
      <c r="E1336" s="95"/>
      <c r="F1336" s="94"/>
      <c r="G1336" s="95">
        <f t="shared" si="123"/>
        <v>0</v>
      </c>
      <c r="H1336" s="110">
        <f t="shared" si="124"/>
        <v>0</v>
      </c>
      <c r="P1336" s="107" t="str">
        <f t="shared" si="125"/>
        <v/>
      </c>
      <c r="Q1336" s="108" t="str">
        <f t="shared" si="126"/>
        <v/>
      </c>
      <c r="S1336" s="109" t="str">
        <f t="shared" si="127"/>
        <v/>
      </c>
      <c r="T1336" s="109" t="str">
        <f t="shared" si="128"/>
        <v/>
      </c>
    </row>
    <row r="1337" spans="2:20" ht="15" customHeight="1" x14ac:dyDescent="0.25">
      <c r="B1337" s="94">
        <v>1286</v>
      </c>
      <c r="C1337" s="95"/>
      <c r="D1337" s="94"/>
      <c r="E1337" s="95"/>
      <c r="F1337" s="94"/>
      <c r="G1337" s="95">
        <f t="shared" si="123"/>
        <v>0</v>
      </c>
      <c r="H1337" s="110">
        <f t="shared" si="124"/>
        <v>0</v>
      </c>
      <c r="P1337" s="107" t="str">
        <f t="shared" si="125"/>
        <v/>
      </c>
      <c r="Q1337" s="108" t="str">
        <f t="shared" si="126"/>
        <v/>
      </c>
      <c r="S1337" s="109" t="str">
        <f t="shared" si="127"/>
        <v/>
      </c>
      <c r="T1337" s="109" t="str">
        <f t="shared" si="128"/>
        <v/>
      </c>
    </row>
    <row r="1338" spans="2:20" ht="15" customHeight="1" x14ac:dyDescent="0.25">
      <c r="B1338" s="94">
        <v>1287</v>
      </c>
      <c r="C1338" s="95"/>
      <c r="D1338" s="94"/>
      <c r="E1338" s="95"/>
      <c r="F1338" s="94"/>
      <c r="G1338" s="95">
        <f t="shared" si="123"/>
        <v>0</v>
      </c>
      <c r="H1338" s="110">
        <f t="shared" si="124"/>
        <v>0</v>
      </c>
      <c r="P1338" s="107" t="str">
        <f t="shared" si="125"/>
        <v/>
      </c>
      <c r="Q1338" s="108" t="str">
        <f t="shared" si="126"/>
        <v/>
      </c>
      <c r="S1338" s="109" t="str">
        <f t="shared" si="127"/>
        <v/>
      </c>
      <c r="T1338" s="109" t="str">
        <f t="shared" si="128"/>
        <v/>
      </c>
    </row>
    <row r="1339" spans="2:20" ht="15" customHeight="1" x14ac:dyDescent="0.25">
      <c r="B1339" s="94">
        <v>1288</v>
      </c>
      <c r="C1339" s="95"/>
      <c r="D1339" s="94"/>
      <c r="E1339" s="95"/>
      <c r="F1339" s="94"/>
      <c r="G1339" s="95">
        <f t="shared" si="123"/>
        <v>0</v>
      </c>
      <c r="H1339" s="110">
        <f t="shared" si="124"/>
        <v>0</v>
      </c>
      <c r="P1339" s="107" t="str">
        <f t="shared" si="125"/>
        <v/>
      </c>
      <c r="Q1339" s="108" t="str">
        <f t="shared" si="126"/>
        <v/>
      </c>
      <c r="S1339" s="109" t="str">
        <f t="shared" si="127"/>
        <v/>
      </c>
      <c r="T1339" s="109" t="str">
        <f t="shared" si="128"/>
        <v/>
      </c>
    </row>
    <row r="1340" spans="2:20" ht="15" customHeight="1" x14ac:dyDescent="0.25">
      <c r="B1340" s="94">
        <v>1289</v>
      </c>
      <c r="C1340" s="95"/>
      <c r="D1340" s="94"/>
      <c r="E1340" s="95"/>
      <c r="F1340" s="94"/>
      <c r="G1340" s="95">
        <f t="shared" si="123"/>
        <v>0</v>
      </c>
      <c r="H1340" s="110">
        <f t="shared" si="124"/>
        <v>0</v>
      </c>
      <c r="P1340" s="107" t="str">
        <f t="shared" si="125"/>
        <v/>
      </c>
      <c r="Q1340" s="108" t="str">
        <f t="shared" si="126"/>
        <v/>
      </c>
      <c r="S1340" s="109" t="str">
        <f t="shared" si="127"/>
        <v/>
      </c>
      <c r="T1340" s="109" t="str">
        <f t="shared" si="128"/>
        <v/>
      </c>
    </row>
    <row r="1341" spans="2:20" ht="15" customHeight="1" x14ac:dyDescent="0.25">
      <c r="B1341" s="94">
        <v>1290</v>
      </c>
      <c r="C1341" s="95"/>
      <c r="D1341" s="94"/>
      <c r="E1341" s="95"/>
      <c r="F1341" s="94"/>
      <c r="G1341" s="95">
        <f t="shared" si="123"/>
        <v>0</v>
      </c>
      <c r="H1341" s="110">
        <f t="shared" si="124"/>
        <v>0</v>
      </c>
      <c r="P1341" s="107" t="str">
        <f t="shared" si="125"/>
        <v/>
      </c>
      <c r="Q1341" s="108" t="str">
        <f t="shared" si="126"/>
        <v/>
      </c>
      <c r="S1341" s="109" t="str">
        <f t="shared" si="127"/>
        <v/>
      </c>
      <c r="T1341" s="109" t="str">
        <f t="shared" si="128"/>
        <v/>
      </c>
    </row>
    <row r="1342" spans="2:20" ht="15" customHeight="1" x14ac:dyDescent="0.25">
      <c r="B1342" s="94">
        <v>1291</v>
      </c>
      <c r="C1342" s="95"/>
      <c r="D1342" s="94"/>
      <c r="E1342" s="95"/>
      <c r="F1342" s="94"/>
      <c r="G1342" s="95">
        <f t="shared" si="123"/>
        <v>0</v>
      </c>
      <c r="H1342" s="110">
        <f t="shared" si="124"/>
        <v>0</v>
      </c>
      <c r="P1342" s="107" t="str">
        <f t="shared" si="125"/>
        <v/>
      </c>
      <c r="Q1342" s="108" t="str">
        <f t="shared" si="126"/>
        <v/>
      </c>
      <c r="S1342" s="109" t="str">
        <f t="shared" si="127"/>
        <v/>
      </c>
      <c r="T1342" s="109" t="str">
        <f t="shared" si="128"/>
        <v/>
      </c>
    </row>
    <row r="1343" spans="2:20" ht="15" customHeight="1" x14ac:dyDescent="0.25">
      <c r="B1343" s="94">
        <v>1292</v>
      </c>
      <c r="C1343" s="95"/>
      <c r="D1343" s="94"/>
      <c r="E1343" s="95"/>
      <c r="F1343" s="94"/>
      <c r="G1343" s="95">
        <f t="shared" si="123"/>
        <v>0</v>
      </c>
      <c r="H1343" s="110">
        <f t="shared" si="124"/>
        <v>0</v>
      </c>
      <c r="P1343" s="107" t="str">
        <f t="shared" si="125"/>
        <v/>
      </c>
      <c r="Q1343" s="108" t="str">
        <f t="shared" si="126"/>
        <v/>
      </c>
      <c r="S1343" s="109" t="str">
        <f t="shared" si="127"/>
        <v/>
      </c>
      <c r="T1343" s="109" t="str">
        <f t="shared" si="128"/>
        <v/>
      </c>
    </row>
    <row r="1344" spans="2:20" ht="15" customHeight="1" x14ac:dyDescent="0.25">
      <c r="B1344" s="94">
        <v>1293</v>
      </c>
      <c r="C1344" s="95"/>
      <c r="D1344" s="94"/>
      <c r="E1344" s="95"/>
      <c r="F1344" s="94"/>
      <c r="G1344" s="95">
        <f t="shared" si="123"/>
        <v>0</v>
      </c>
      <c r="H1344" s="110">
        <f t="shared" si="124"/>
        <v>0</v>
      </c>
      <c r="P1344" s="107" t="str">
        <f t="shared" si="125"/>
        <v/>
      </c>
      <c r="Q1344" s="108" t="str">
        <f t="shared" si="126"/>
        <v/>
      </c>
      <c r="S1344" s="109" t="str">
        <f t="shared" si="127"/>
        <v/>
      </c>
      <c r="T1344" s="109" t="str">
        <f t="shared" si="128"/>
        <v/>
      </c>
    </row>
    <row r="1345" spans="2:20" ht="15" customHeight="1" x14ac:dyDescent="0.25">
      <c r="B1345" s="94">
        <v>1294</v>
      </c>
      <c r="C1345" s="95"/>
      <c r="D1345" s="94"/>
      <c r="E1345" s="95"/>
      <c r="F1345" s="94"/>
      <c r="G1345" s="95">
        <f t="shared" si="123"/>
        <v>0</v>
      </c>
      <c r="H1345" s="110">
        <f t="shared" si="124"/>
        <v>0</v>
      </c>
      <c r="P1345" s="107" t="str">
        <f t="shared" si="125"/>
        <v/>
      </c>
      <c r="Q1345" s="108" t="str">
        <f t="shared" si="126"/>
        <v/>
      </c>
      <c r="S1345" s="109" t="str">
        <f t="shared" si="127"/>
        <v/>
      </c>
      <c r="T1345" s="109" t="str">
        <f t="shared" si="128"/>
        <v/>
      </c>
    </row>
    <row r="1346" spans="2:20" ht="15" customHeight="1" x14ac:dyDescent="0.25">
      <c r="B1346" s="94">
        <v>1295</v>
      </c>
      <c r="C1346" s="95"/>
      <c r="D1346" s="94"/>
      <c r="E1346" s="95"/>
      <c r="F1346" s="94"/>
      <c r="G1346" s="95">
        <f t="shared" si="123"/>
        <v>0</v>
      </c>
      <c r="H1346" s="110">
        <f t="shared" si="124"/>
        <v>0</v>
      </c>
      <c r="P1346" s="107" t="str">
        <f t="shared" si="125"/>
        <v/>
      </c>
      <c r="Q1346" s="108" t="str">
        <f t="shared" si="126"/>
        <v/>
      </c>
      <c r="S1346" s="109" t="str">
        <f t="shared" si="127"/>
        <v/>
      </c>
      <c r="T1346" s="109" t="str">
        <f t="shared" si="128"/>
        <v/>
      </c>
    </row>
    <row r="1347" spans="2:20" ht="15" customHeight="1" x14ac:dyDescent="0.25">
      <c r="B1347" s="94">
        <v>1296</v>
      </c>
      <c r="C1347" s="95"/>
      <c r="D1347" s="94"/>
      <c r="E1347" s="95"/>
      <c r="F1347" s="94"/>
      <c r="G1347" s="95">
        <f t="shared" si="123"/>
        <v>0</v>
      </c>
      <c r="H1347" s="110">
        <f t="shared" si="124"/>
        <v>0</v>
      </c>
      <c r="P1347" s="107" t="str">
        <f t="shared" si="125"/>
        <v/>
      </c>
      <c r="Q1347" s="108" t="str">
        <f t="shared" si="126"/>
        <v/>
      </c>
      <c r="S1347" s="109" t="str">
        <f t="shared" si="127"/>
        <v/>
      </c>
      <c r="T1347" s="109" t="str">
        <f t="shared" si="128"/>
        <v/>
      </c>
    </row>
    <row r="1348" spans="2:20" ht="15" customHeight="1" x14ac:dyDescent="0.25">
      <c r="B1348" s="94">
        <v>1297</v>
      </c>
      <c r="C1348" s="95"/>
      <c r="D1348" s="94"/>
      <c r="E1348" s="95"/>
      <c r="F1348" s="94"/>
      <c r="G1348" s="95">
        <f t="shared" si="123"/>
        <v>0</v>
      </c>
      <c r="H1348" s="110">
        <f t="shared" si="124"/>
        <v>0</v>
      </c>
      <c r="P1348" s="107" t="str">
        <f t="shared" si="125"/>
        <v/>
      </c>
      <c r="Q1348" s="108" t="str">
        <f t="shared" si="126"/>
        <v/>
      </c>
      <c r="S1348" s="109" t="str">
        <f t="shared" si="127"/>
        <v/>
      </c>
      <c r="T1348" s="109" t="str">
        <f t="shared" si="128"/>
        <v/>
      </c>
    </row>
    <row r="1349" spans="2:20" ht="15" customHeight="1" x14ac:dyDescent="0.25">
      <c r="B1349" s="94">
        <v>1298</v>
      </c>
      <c r="C1349" s="95"/>
      <c r="D1349" s="94"/>
      <c r="E1349" s="95"/>
      <c r="F1349" s="94"/>
      <c r="G1349" s="95">
        <f t="shared" si="123"/>
        <v>0</v>
      </c>
      <c r="H1349" s="110">
        <f t="shared" si="124"/>
        <v>0</v>
      </c>
      <c r="P1349" s="107" t="str">
        <f t="shared" si="125"/>
        <v/>
      </c>
      <c r="Q1349" s="108" t="str">
        <f t="shared" si="126"/>
        <v/>
      </c>
      <c r="S1349" s="109" t="str">
        <f t="shared" si="127"/>
        <v/>
      </c>
      <c r="T1349" s="109" t="str">
        <f t="shared" si="128"/>
        <v/>
      </c>
    </row>
    <row r="1350" spans="2:20" ht="15" customHeight="1" x14ac:dyDescent="0.25">
      <c r="B1350" s="94">
        <v>1299</v>
      </c>
      <c r="C1350" s="95"/>
      <c r="D1350" s="94"/>
      <c r="E1350" s="95"/>
      <c r="F1350" s="94"/>
      <c r="G1350" s="95">
        <f t="shared" si="123"/>
        <v>0</v>
      </c>
      <c r="H1350" s="110">
        <f t="shared" si="124"/>
        <v>0</v>
      </c>
      <c r="P1350" s="107" t="str">
        <f t="shared" si="125"/>
        <v/>
      </c>
      <c r="Q1350" s="108" t="str">
        <f t="shared" si="126"/>
        <v/>
      </c>
      <c r="S1350" s="109" t="str">
        <f t="shared" si="127"/>
        <v/>
      </c>
      <c r="T1350" s="109" t="str">
        <f t="shared" si="128"/>
        <v/>
      </c>
    </row>
    <row r="1351" spans="2:20" ht="15" customHeight="1" x14ac:dyDescent="0.25">
      <c r="B1351" s="94">
        <v>1300</v>
      </c>
      <c r="C1351" s="95"/>
      <c r="D1351" s="94"/>
      <c r="E1351" s="95"/>
      <c r="F1351" s="94"/>
      <c r="G1351" s="95">
        <f t="shared" si="123"/>
        <v>0</v>
      </c>
      <c r="H1351" s="110">
        <f t="shared" si="124"/>
        <v>0</v>
      </c>
      <c r="P1351" s="107" t="str">
        <f t="shared" si="125"/>
        <v/>
      </c>
      <c r="Q1351" s="108" t="str">
        <f t="shared" si="126"/>
        <v/>
      </c>
      <c r="S1351" s="109" t="str">
        <f t="shared" si="127"/>
        <v/>
      </c>
      <c r="T1351" s="109" t="str">
        <f t="shared" si="128"/>
        <v/>
      </c>
    </row>
    <row r="1352" spans="2:20" ht="15" customHeight="1" x14ac:dyDescent="0.25">
      <c r="B1352" s="94">
        <v>1301</v>
      </c>
      <c r="C1352" s="95"/>
      <c r="D1352" s="94"/>
      <c r="E1352" s="95"/>
      <c r="F1352" s="94"/>
      <c r="G1352" s="95">
        <f t="shared" si="123"/>
        <v>0</v>
      </c>
      <c r="H1352" s="110">
        <f t="shared" si="124"/>
        <v>0</v>
      </c>
      <c r="P1352" s="107" t="str">
        <f t="shared" si="125"/>
        <v/>
      </c>
      <c r="Q1352" s="108" t="str">
        <f t="shared" si="126"/>
        <v/>
      </c>
      <c r="S1352" s="109" t="str">
        <f t="shared" si="127"/>
        <v/>
      </c>
      <c r="T1352" s="109" t="str">
        <f t="shared" si="128"/>
        <v/>
      </c>
    </row>
    <row r="1353" spans="2:20" ht="15" customHeight="1" x14ac:dyDescent="0.25">
      <c r="B1353" s="94">
        <v>1302</v>
      </c>
      <c r="C1353" s="95"/>
      <c r="D1353" s="94"/>
      <c r="E1353" s="95"/>
      <c r="F1353" s="94"/>
      <c r="G1353" s="95">
        <f t="shared" si="123"/>
        <v>0</v>
      </c>
      <c r="H1353" s="110">
        <f t="shared" si="124"/>
        <v>0</v>
      </c>
      <c r="P1353" s="107" t="str">
        <f t="shared" si="125"/>
        <v/>
      </c>
      <c r="Q1353" s="108" t="str">
        <f t="shared" si="126"/>
        <v/>
      </c>
      <c r="S1353" s="109" t="str">
        <f t="shared" si="127"/>
        <v/>
      </c>
      <c r="T1353" s="109" t="str">
        <f t="shared" si="128"/>
        <v/>
      </c>
    </row>
    <row r="1354" spans="2:20" ht="15" customHeight="1" x14ac:dyDescent="0.25">
      <c r="B1354" s="94">
        <v>1303</v>
      </c>
      <c r="C1354" s="95"/>
      <c r="D1354" s="94"/>
      <c r="E1354" s="95"/>
      <c r="F1354" s="94"/>
      <c r="G1354" s="95">
        <f t="shared" si="123"/>
        <v>0</v>
      </c>
      <c r="H1354" s="110">
        <f t="shared" si="124"/>
        <v>0</v>
      </c>
      <c r="P1354" s="107" t="str">
        <f t="shared" si="125"/>
        <v/>
      </c>
      <c r="Q1354" s="108" t="str">
        <f t="shared" si="126"/>
        <v/>
      </c>
      <c r="S1354" s="109" t="str">
        <f t="shared" si="127"/>
        <v/>
      </c>
      <c r="T1354" s="109" t="str">
        <f t="shared" si="128"/>
        <v/>
      </c>
    </row>
    <row r="1355" spans="2:20" ht="15" customHeight="1" x14ac:dyDescent="0.25">
      <c r="B1355" s="94">
        <v>1304</v>
      </c>
      <c r="C1355" s="95"/>
      <c r="D1355" s="94"/>
      <c r="E1355" s="95"/>
      <c r="F1355" s="94"/>
      <c r="G1355" s="95">
        <f t="shared" si="123"/>
        <v>0</v>
      </c>
      <c r="H1355" s="110">
        <f t="shared" si="124"/>
        <v>0</v>
      </c>
      <c r="P1355" s="107" t="str">
        <f t="shared" si="125"/>
        <v/>
      </c>
      <c r="Q1355" s="108" t="str">
        <f t="shared" si="126"/>
        <v/>
      </c>
      <c r="S1355" s="109" t="str">
        <f t="shared" si="127"/>
        <v/>
      </c>
      <c r="T1355" s="109" t="str">
        <f t="shared" si="128"/>
        <v/>
      </c>
    </row>
    <row r="1356" spans="2:20" ht="15" customHeight="1" x14ac:dyDescent="0.25">
      <c r="B1356" s="94">
        <v>1305</v>
      </c>
      <c r="C1356" s="95"/>
      <c r="D1356" s="94"/>
      <c r="E1356" s="95"/>
      <c r="F1356" s="94"/>
      <c r="G1356" s="95">
        <f t="shared" si="123"/>
        <v>0</v>
      </c>
      <c r="H1356" s="110">
        <f t="shared" si="124"/>
        <v>0</v>
      </c>
      <c r="P1356" s="107" t="str">
        <f t="shared" si="125"/>
        <v/>
      </c>
      <c r="Q1356" s="108" t="str">
        <f t="shared" si="126"/>
        <v/>
      </c>
      <c r="S1356" s="109" t="str">
        <f t="shared" si="127"/>
        <v/>
      </c>
      <c r="T1356" s="109" t="str">
        <f t="shared" si="128"/>
        <v/>
      </c>
    </row>
    <row r="1357" spans="2:20" ht="15" customHeight="1" x14ac:dyDescent="0.25">
      <c r="B1357" s="94">
        <v>1306</v>
      </c>
      <c r="C1357" s="95"/>
      <c r="D1357" s="94"/>
      <c r="E1357" s="95"/>
      <c r="F1357" s="94"/>
      <c r="G1357" s="95">
        <f t="shared" si="123"/>
        <v>0</v>
      </c>
      <c r="H1357" s="110">
        <f t="shared" si="124"/>
        <v>0</v>
      </c>
      <c r="P1357" s="107" t="str">
        <f t="shared" si="125"/>
        <v/>
      </c>
      <c r="Q1357" s="108" t="str">
        <f t="shared" si="126"/>
        <v/>
      </c>
      <c r="S1357" s="109" t="str">
        <f t="shared" si="127"/>
        <v/>
      </c>
      <c r="T1357" s="109" t="str">
        <f t="shared" si="128"/>
        <v/>
      </c>
    </row>
    <row r="1358" spans="2:20" ht="15" customHeight="1" x14ac:dyDescent="0.25">
      <c r="B1358" s="94">
        <v>1307</v>
      </c>
      <c r="C1358" s="95"/>
      <c r="D1358" s="94"/>
      <c r="E1358" s="95"/>
      <c r="F1358" s="94"/>
      <c r="G1358" s="95">
        <f t="shared" si="123"/>
        <v>0</v>
      </c>
      <c r="H1358" s="110">
        <f t="shared" si="124"/>
        <v>0</v>
      </c>
      <c r="P1358" s="107" t="str">
        <f t="shared" si="125"/>
        <v/>
      </c>
      <c r="Q1358" s="108" t="str">
        <f t="shared" si="126"/>
        <v/>
      </c>
      <c r="S1358" s="109" t="str">
        <f t="shared" si="127"/>
        <v/>
      </c>
      <c r="T1358" s="109" t="str">
        <f t="shared" si="128"/>
        <v/>
      </c>
    </row>
    <row r="1359" spans="2:20" ht="15" customHeight="1" x14ac:dyDescent="0.25">
      <c r="B1359" s="94">
        <v>1308</v>
      </c>
      <c r="C1359" s="95"/>
      <c r="D1359" s="94"/>
      <c r="E1359" s="95"/>
      <c r="F1359" s="94"/>
      <c r="G1359" s="95">
        <f t="shared" si="123"/>
        <v>0</v>
      </c>
      <c r="H1359" s="110">
        <f t="shared" si="124"/>
        <v>0</v>
      </c>
      <c r="P1359" s="107" t="str">
        <f t="shared" si="125"/>
        <v/>
      </c>
      <c r="Q1359" s="108" t="str">
        <f t="shared" si="126"/>
        <v/>
      </c>
      <c r="S1359" s="109" t="str">
        <f t="shared" si="127"/>
        <v/>
      </c>
      <c r="T1359" s="109" t="str">
        <f t="shared" si="128"/>
        <v/>
      </c>
    </row>
    <row r="1360" spans="2:20" ht="15" customHeight="1" x14ac:dyDescent="0.25">
      <c r="B1360" s="94">
        <v>1309</v>
      </c>
      <c r="C1360" s="95"/>
      <c r="D1360" s="94"/>
      <c r="E1360" s="95"/>
      <c r="F1360" s="94"/>
      <c r="G1360" s="95">
        <f t="shared" si="123"/>
        <v>0</v>
      </c>
      <c r="H1360" s="110">
        <f t="shared" si="124"/>
        <v>0</v>
      </c>
      <c r="P1360" s="107" t="str">
        <f t="shared" si="125"/>
        <v/>
      </c>
      <c r="Q1360" s="108" t="str">
        <f t="shared" si="126"/>
        <v/>
      </c>
      <c r="S1360" s="109" t="str">
        <f t="shared" si="127"/>
        <v/>
      </c>
      <c r="T1360" s="109" t="str">
        <f t="shared" si="128"/>
        <v/>
      </c>
    </row>
    <row r="1361" spans="2:20" ht="15" customHeight="1" x14ac:dyDescent="0.25">
      <c r="B1361" s="94">
        <v>1310</v>
      </c>
      <c r="C1361" s="95"/>
      <c r="D1361" s="94"/>
      <c r="E1361" s="95"/>
      <c r="F1361" s="94"/>
      <c r="G1361" s="95">
        <f t="shared" si="123"/>
        <v>0</v>
      </c>
      <c r="H1361" s="110">
        <f t="shared" si="124"/>
        <v>0</v>
      </c>
      <c r="P1361" s="107" t="str">
        <f t="shared" si="125"/>
        <v/>
      </c>
      <c r="Q1361" s="108" t="str">
        <f t="shared" si="126"/>
        <v/>
      </c>
      <c r="S1361" s="109" t="str">
        <f t="shared" si="127"/>
        <v/>
      </c>
      <c r="T1361" s="109" t="str">
        <f t="shared" si="128"/>
        <v/>
      </c>
    </row>
    <row r="1362" spans="2:20" ht="15" customHeight="1" x14ac:dyDescent="0.25">
      <c r="B1362" s="94">
        <v>1311</v>
      </c>
      <c r="C1362" s="95"/>
      <c r="D1362" s="94"/>
      <c r="E1362" s="95"/>
      <c r="F1362" s="94"/>
      <c r="G1362" s="95">
        <f t="shared" si="123"/>
        <v>0</v>
      </c>
      <c r="H1362" s="110">
        <f t="shared" si="124"/>
        <v>0</v>
      </c>
      <c r="P1362" s="107" t="str">
        <f t="shared" si="125"/>
        <v/>
      </c>
      <c r="Q1362" s="108" t="str">
        <f t="shared" si="126"/>
        <v/>
      </c>
      <c r="S1362" s="109" t="str">
        <f t="shared" si="127"/>
        <v/>
      </c>
      <c r="T1362" s="109" t="str">
        <f t="shared" si="128"/>
        <v/>
      </c>
    </row>
    <row r="1363" spans="2:20" ht="15" customHeight="1" x14ac:dyDescent="0.25">
      <c r="B1363" s="94">
        <v>1312</v>
      </c>
      <c r="C1363" s="95"/>
      <c r="D1363" s="94"/>
      <c r="E1363" s="95"/>
      <c r="F1363" s="94"/>
      <c r="G1363" s="95">
        <f t="shared" si="123"/>
        <v>0</v>
      </c>
      <c r="H1363" s="110">
        <f t="shared" si="124"/>
        <v>0</v>
      </c>
      <c r="P1363" s="107" t="str">
        <f t="shared" si="125"/>
        <v/>
      </c>
      <c r="Q1363" s="108" t="str">
        <f t="shared" si="126"/>
        <v/>
      </c>
      <c r="S1363" s="109" t="str">
        <f t="shared" si="127"/>
        <v/>
      </c>
      <c r="T1363" s="109" t="str">
        <f t="shared" si="128"/>
        <v/>
      </c>
    </row>
    <row r="1364" spans="2:20" ht="15" customHeight="1" x14ac:dyDescent="0.25">
      <c r="B1364" s="94">
        <v>1313</v>
      </c>
      <c r="C1364" s="95"/>
      <c r="D1364" s="94"/>
      <c r="E1364" s="95"/>
      <c r="F1364" s="94"/>
      <c r="G1364" s="95">
        <f t="shared" si="123"/>
        <v>0</v>
      </c>
      <c r="H1364" s="110">
        <f t="shared" si="124"/>
        <v>0</v>
      </c>
      <c r="P1364" s="107" t="str">
        <f t="shared" si="125"/>
        <v/>
      </c>
      <c r="Q1364" s="108" t="str">
        <f t="shared" si="126"/>
        <v/>
      </c>
      <c r="S1364" s="109" t="str">
        <f t="shared" si="127"/>
        <v/>
      </c>
      <c r="T1364" s="109" t="str">
        <f t="shared" si="128"/>
        <v/>
      </c>
    </row>
    <row r="1365" spans="2:20" ht="15" customHeight="1" x14ac:dyDescent="0.25">
      <c r="B1365" s="94">
        <v>1314</v>
      </c>
      <c r="C1365" s="95"/>
      <c r="D1365" s="94"/>
      <c r="E1365" s="95"/>
      <c r="F1365" s="94"/>
      <c r="G1365" s="95">
        <f t="shared" si="123"/>
        <v>0</v>
      </c>
      <c r="H1365" s="110">
        <f t="shared" si="124"/>
        <v>0</v>
      </c>
      <c r="P1365" s="107" t="str">
        <f t="shared" si="125"/>
        <v/>
      </c>
      <c r="Q1365" s="108" t="str">
        <f t="shared" si="126"/>
        <v/>
      </c>
      <c r="S1365" s="109" t="str">
        <f t="shared" si="127"/>
        <v/>
      </c>
      <c r="T1365" s="109" t="str">
        <f t="shared" si="128"/>
        <v/>
      </c>
    </row>
    <row r="1366" spans="2:20" ht="15" customHeight="1" x14ac:dyDescent="0.25">
      <c r="B1366" s="94">
        <v>1315</v>
      </c>
      <c r="C1366" s="95"/>
      <c r="D1366" s="94"/>
      <c r="E1366" s="95"/>
      <c r="F1366" s="94"/>
      <c r="G1366" s="95">
        <f t="shared" si="123"/>
        <v>0</v>
      </c>
      <c r="H1366" s="110">
        <f t="shared" si="124"/>
        <v>0</v>
      </c>
      <c r="P1366" s="107" t="str">
        <f t="shared" si="125"/>
        <v/>
      </c>
      <c r="Q1366" s="108" t="str">
        <f t="shared" si="126"/>
        <v/>
      </c>
      <c r="S1366" s="109" t="str">
        <f t="shared" si="127"/>
        <v/>
      </c>
      <c r="T1366" s="109" t="str">
        <f t="shared" si="128"/>
        <v/>
      </c>
    </row>
    <row r="1367" spans="2:20" ht="15" customHeight="1" x14ac:dyDescent="0.25">
      <c r="B1367" s="94">
        <v>1316</v>
      </c>
      <c r="C1367" s="95"/>
      <c r="D1367" s="94"/>
      <c r="E1367" s="95"/>
      <c r="F1367" s="94"/>
      <c r="G1367" s="95">
        <f t="shared" si="123"/>
        <v>0</v>
      </c>
      <c r="H1367" s="110">
        <f t="shared" si="124"/>
        <v>0</v>
      </c>
      <c r="P1367" s="107" t="str">
        <f t="shared" si="125"/>
        <v/>
      </c>
      <c r="Q1367" s="108" t="str">
        <f t="shared" si="126"/>
        <v/>
      </c>
      <c r="S1367" s="109" t="str">
        <f t="shared" si="127"/>
        <v/>
      </c>
      <c r="T1367" s="109" t="str">
        <f t="shared" si="128"/>
        <v/>
      </c>
    </row>
    <row r="1368" spans="2:20" ht="15" customHeight="1" x14ac:dyDescent="0.25">
      <c r="B1368" s="94">
        <v>1317</v>
      </c>
      <c r="C1368" s="95"/>
      <c r="D1368" s="94"/>
      <c r="E1368" s="95"/>
      <c r="F1368" s="94"/>
      <c r="G1368" s="95">
        <f t="shared" si="123"/>
        <v>0</v>
      </c>
      <c r="H1368" s="110">
        <f t="shared" si="124"/>
        <v>0</v>
      </c>
      <c r="P1368" s="107" t="str">
        <f t="shared" si="125"/>
        <v/>
      </c>
      <c r="Q1368" s="108" t="str">
        <f t="shared" si="126"/>
        <v/>
      </c>
      <c r="S1368" s="109" t="str">
        <f t="shared" si="127"/>
        <v/>
      </c>
      <c r="T1368" s="109" t="str">
        <f t="shared" si="128"/>
        <v/>
      </c>
    </row>
    <row r="1369" spans="2:20" ht="15" customHeight="1" x14ac:dyDescent="0.25">
      <c r="B1369" s="94">
        <v>1318</v>
      </c>
      <c r="C1369" s="95"/>
      <c r="D1369" s="94"/>
      <c r="E1369" s="95"/>
      <c r="F1369" s="94"/>
      <c r="G1369" s="95">
        <f t="shared" si="123"/>
        <v>0</v>
      </c>
      <c r="H1369" s="110">
        <f t="shared" si="124"/>
        <v>0</v>
      </c>
      <c r="P1369" s="107" t="str">
        <f t="shared" si="125"/>
        <v/>
      </c>
      <c r="Q1369" s="108" t="str">
        <f t="shared" si="126"/>
        <v/>
      </c>
      <c r="S1369" s="109" t="str">
        <f t="shared" si="127"/>
        <v/>
      </c>
      <c r="T1369" s="109" t="str">
        <f t="shared" si="128"/>
        <v/>
      </c>
    </row>
    <row r="1370" spans="2:20" ht="15" customHeight="1" x14ac:dyDescent="0.25">
      <c r="B1370" s="94">
        <v>1319</v>
      </c>
      <c r="C1370" s="95"/>
      <c r="D1370" s="94"/>
      <c r="E1370" s="95"/>
      <c r="F1370" s="94"/>
      <c r="G1370" s="95">
        <f t="shared" si="123"/>
        <v>0</v>
      </c>
      <c r="H1370" s="110">
        <f t="shared" si="124"/>
        <v>0</v>
      </c>
      <c r="P1370" s="107" t="str">
        <f t="shared" si="125"/>
        <v/>
      </c>
      <c r="Q1370" s="108" t="str">
        <f t="shared" si="126"/>
        <v/>
      </c>
      <c r="S1370" s="109" t="str">
        <f t="shared" si="127"/>
        <v/>
      </c>
      <c r="T1370" s="109" t="str">
        <f t="shared" si="128"/>
        <v/>
      </c>
    </row>
    <row r="1371" spans="2:20" ht="15" customHeight="1" x14ac:dyDescent="0.25">
      <c r="B1371" s="94">
        <v>1320</v>
      </c>
      <c r="C1371" s="95"/>
      <c r="D1371" s="94"/>
      <c r="E1371" s="95"/>
      <c r="F1371" s="94"/>
      <c r="G1371" s="95">
        <f t="shared" si="123"/>
        <v>0</v>
      </c>
      <c r="H1371" s="110">
        <f t="shared" si="124"/>
        <v>0</v>
      </c>
      <c r="P1371" s="107" t="str">
        <f t="shared" si="125"/>
        <v/>
      </c>
      <c r="Q1371" s="108" t="str">
        <f t="shared" si="126"/>
        <v/>
      </c>
      <c r="S1371" s="109" t="str">
        <f t="shared" si="127"/>
        <v/>
      </c>
      <c r="T1371" s="109" t="str">
        <f t="shared" si="128"/>
        <v/>
      </c>
    </row>
    <row r="1372" spans="2:20" ht="15" customHeight="1" x14ac:dyDescent="0.25">
      <c r="B1372" s="94">
        <v>1321</v>
      </c>
      <c r="C1372" s="95"/>
      <c r="D1372" s="94"/>
      <c r="E1372" s="95"/>
      <c r="F1372" s="94"/>
      <c r="G1372" s="95">
        <f t="shared" ref="G1372:G1435" si="129">E1372-C1372</f>
        <v>0</v>
      </c>
      <c r="H1372" s="110">
        <f t="shared" ref="H1372:H1435" si="130">F1372-D1372</f>
        <v>0</v>
      </c>
      <c r="P1372" s="107" t="str">
        <f t="shared" ref="P1372:P1435" si="131">IF(C1372="","",D1372*PSA_WTP-C1372)</f>
        <v/>
      </c>
      <c r="Q1372" s="108" t="str">
        <f t="shared" ref="Q1372:Q1435" si="132">IF(C1372="","",F1372*PSA_WTP-E1372)</f>
        <v/>
      </c>
      <c r="S1372" s="109" t="str">
        <f t="shared" ref="S1372:S1435" si="133">IF(Q1372="","",IF(Q1372=MAX(P1372,Q1372),0,1))</f>
        <v/>
      </c>
      <c r="T1372" s="109" t="str">
        <f t="shared" ref="T1372:T1435" si="134">IF(Q1372="","",IF(Q1372=MAX(P1372,Q1372),1,0))</f>
        <v/>
      </c>
    </row>
    <row r="1373" spans="2:20" ht="15" customHeight="1" x14ac:dyDescent="0.25">
      <c r="B1373" s="94">
        <v>1322</v>
      </c>
      <c r="C1373" s="95"/>
      <c r="D1373" s="94"/>
      <c r="E1373" s="95"/>
      <c r="F1373" s="94"/>
      <c r="G1373" s="95">
        <f t="shared" si="129"/>
        <v>0</v>
      </c>
      <c r="H1373" s="110">
        <f t="shared" si="130"/>
        <v>0</v>
      </c>
      <c r="P1373" s="107" t="str">
        <f t="shared" si="131"/>
        <v/>
      </c>
      <c r="Q1373" s="108" t="str">
        <f t="shared" si="132"/>
        <v/>
      </c>
      <c r="S1373" s="109" t="str">
        <f t="shared" si="133"/>
        <v/>
      </c>
      <c r="T1373" s="109" t="str">
        <f t="shared" si="134"/>
        <v/>
      </c>
    </row>
    <row r="1374" spans="2:20" ht="15" customHeight="1" x14ac:dyDescent="0.25">
      <c r="B1374" s="94">
        <v>1323</v>
      </c>
      <c r="C1374" s="95"/>
      <c r="D1374" s="94"/>
      <c r="E1374" s="95"/>
      <c r="F1374" s="94"/>
      <c r="G1374" s="95">
        <f t="shared" si="129"/>
        <v>0</v>
      </c>
      <c r="H1374" s="110">
        <f t="shared" si="130"/>
        <v>0</v>
      </c>
      <c r="P1374" s="107" t="str">
        <f t="shared" si="131"/>
        <v/>
      </c>
      <c r="Q1374" s="108" t="str">
        <f t="shared" si="132"/>
        <v/>
      </c>
      <c r="S1374" s="109" t="str">
        <f t="shared" si="133"/>
        <v/>
      </c>
      <c r="T1374" s="109" t="str">
        <f t="shared" si="134"/>
        <v/>
      </c>
    </row>
    <row r="1375" spans="2:20" ht="15" customHeight="1" x14ac:dyDescent="0.25">
      <c r="B1375" s="94">
        <v>1324</v>
      </c>
      <c r="C1375" s="95"/>
      <c r="D1375" s="94"/>
      <c r="E1375" s="95"/>
      <c r="F1375" s="94"/>
      <c r="G1375" s="95">
        <f t="shared" si="129"/>
        <v>0</v>
      </c>
      <c r="H1375" s="110">
        <f t="shared" si="130"/>
        <v>0</v>
      </c>
      <c r="P1375" s="107" t="str">
        <f t="shared" si="131"/>
        <v/>
      </c>
      <c r="Q1375" s="108" t="str">
        <f t="shared" si="132"/>
        <v/>
      </c>
      <c r="S1375" s="109" t="str">
        <f t="shared" si="133"/>
        <v/>
      </c>
      <c r="T1375" s="109" t="str">
        <f t="shared" si="134"/>
        <v/>
      </c>
    </row>
    <row r="1376" spans="2:20" ht="15" customHeight="1" x14ac:dyDescent="0.25">
      <c r="B1376" s="94">
        <v>1325</v>
      </c>
      <c r="C1376" s="95"/>
      <c r="D1376" s="94"/>
      <c r="E1376" s="95"/>
      <c r="F1376" s="94"/>
      <c r="G1376" s="95">
        <f t="shared" si="129"/>
        <v>0</v>
      </c>
      <c r="H1376" s="110">
        <f t="shared" si="130"/>
        <v>0</v>
      </c>
      <c r="P1376" s="107" t="str">
        <f t="shared" si="131"/>
        <v/>
      </c>
      <c r="Q1376" s="108" t="str">
        <f t="shared" si="132"/>
        <v/>
      </c>
      <c r="S1376" s="109" t="str">
        <f t="shared" si="133"/>
        <v/>
      </c>
      <c r="T1376" s="109" t="str">
        <f t="shared" si="134"/>
        <v/>
      </c>
    </row>
    <row r="1377" spans="2:20" ht="15" customHeight="1" x14ac:dyDescent="0.25">
      <c r="B1377" s="94">
        <v>1326</v>
      </c>
      <c r="C1377" s="95"/>
      <c r="D1377" s="94"/>
      <c r="E1377" s="95"/>
      <c r="F1377" s="94"/>
      <c r="G1377" s="95">
        <f t="shared" si="129"/>
        <v>0</v>
      </c>
      <c r="H1377" s="110">
        <f t="shared" si="130"/>
        <v>0</v>
      </c>
      <c r="P1377" s="107" t="str">
        <f t="shared" si="131"/>
        <v/>
      </c>
      <c r="Q1377" s="108" t="str">
        <f t="shared" si="132"/>
        <v/>
      </c>
      <c r="S1377" s="109" t="str">
        <f t="shared" si="133"/>
        <v/>
      </c>
      <c r="T1377" s="109" t="str">
        <f t="shared" si="134"/>
        <v/>
      </c>
    </row>
    <row r="1378" spans="2:20" ht="15" customHeight="1" x14ac:dyDescent="0.25">
      <c r="B1378" s="94">
        <v>1327</v>
      </c>
      <c r="C1378" s="95"/>
      <c r="D1378" s="94"/>
      <c r="E1378" s="95"/>
      <c r="F1378" s="94"/>
      <c r="G1378" s="95">
        <f t="shared" si="129"/>
        <v>0</v>
      </c>
      <c r="H1378" s="110">
        <f t="shared" si="130"/>
        <v>0</v>
      </c>
      <c r="P1378" s="107" t="str">
        <f t="shared" si="131"/>
        <v/>
      </c>
      <c r="Q1378" s="108" t="str">
        <f t="shared" si="132"/>
        <v/>
      </c>
      <c r="S1378" s="109" t="str">
        <f t="shared" si="133"/>
        <v/>
      </c>
      <c r="T1378" s="109" t="str">
        <f t="shared" si="134"/>
        <v/>
      </c>
    </row>
    <row r="1379" spans="2:20" ht="15" customHeight="1" x14ac:dyDescent="0.25">
      <c r="B1379" s="94">
        <v>1328</v>
      </c>
      <c r="C1379" s="95"/>
      <c r="D1379" s="94"/>
      <c r="E1379" s="95"/>
      <c r="F1379" s="94"/>
      <c r="G1379" s="95">
        <f t="shared" si="129"/>
        <v>0</v>
      </c>
      <c r="H1379" s="110">
        <f t="shared" si="130"/>
        <v>0</v>
      </c>
      <c r="P1379" s="107" t="str">
        <f t="shared" si="131"/>
        <v/>
      </c>
      <c r="Q1379" s="108" t="str">
        <f t="shared" si="132"/>
        <v/>
      </c>
      <c r="S1379" s="109" t="str">
        <f t="shared" si="133"/>
        <v/>
      </c>
      <c r="T1379" s="109" t="str">
        <f t="shared" si="134"/>
        <v/>
      </c>
    </row>
    <row r="1380" spans="2:20" ht="15" customHeight="1" x14ac:dyDescent="0.25">
      <c r="B1380" s="94">
        <v>1329</v>
      </c>
      <c r="C1380" s="95"/>
      <c r="D1380" s="94"/>
      <c r="E1380" s="95"/>
      <c r="F1380" s="94"/>
      <c r="G1380" s="95">
        <f t="shared" si="129"/>
        <v>0</v>
      </c>
      <c r="H1380" s="110">
        <f t="shared" si="130"/>
        <v>0</v>
      </c>
      <c r="P1380" s="107" t="str">
        <f t="shared" si="131"/>
        <v/>
      </c>
      <c r="Q1380" s="108" t="str">
        <f t="shared" si="132"/>
        <v/>
      </c>
      <c r="S1380" s="109" t="str">
        <f t="shared" si="133"/>
        <v/>
      </c>
      <c r="T1380" s="109" t="str">
        <f t="shared" si="134"/>
        <v/>
      </c>
    </row>
    <row r="1381" spans="2:20" ht="15" customHeight="1" x14ac:dyDescent="0.25">
      <c r="B1381" s="94">
        <v>1330</v>
      </c>
      <c r="C1381" s="95"/>
      <c r="D1381" s="94"/>
      <c r="E1381" s="95"/>
      <c r="F1381" s="94"/>
      <c r="G1381" s="95">
        <f t="shared" si="129"/>
        <v>0</v>
      </c>
      <c r="H1381" s="110">
        <f t="shared" si="130"/>
        <v>0</v>
      </c>
      <c r="P1381" s="107" t="str">
        <f t="shared" si="131"/>
        <v/>
      </c>
      <c r="Q1381" s="108" t="str">
        <f t="shared" si="132"/>
        <v/>
      </c>
      <c r="S1381" s="109" t="str">
        <f t="shared" si="133"/>
        <v/>
      </c>
      <c r="T1381" s="109" t="str">
        <f t="shared" si="134"/>
        <v/>
      </c>
    </row>
    <row r="1382" spans="2:20" ht="15" customHeight="1" x14ac:dyDescent="0.25">
      <c r="B1382" s="94">
        <v>1331</v>
      </c>
      <c r="C1382" s="95"/>
      <c r="D1382" s="94"/>
      <c r="E1382" s="95"/>
      <c r="F1382" s="94"/>
      <c r="G1382" s="95">
        <f t="shared" si="129"/>
        <v>0</v>
      </c>
      <c r="H1382" s="110">
        <f t="shared" si="130"/>
        <v>0</v>
      </c>
      <c r="P1382" s="107" t="str">
        <f t="shared" si="131"/>
        <v/>
      </c>
      <c r="Q1382" s="108" t="str">
        <f t="shared" si="132"/>
        <v/>
      </c>
      <c r="S1382" s="109" t="str">
        <f t="shared" si="133"/>
        <v/>
      </c>
      <c r="T1382" s="109" t="str">
        <f t="shared" si="134"/>
        <v/>
      </c>
    </row>
    <row r="1383" spans="2:20" ht="15" customHeight="1" x14ac:dyDescent="0.25">
      <c r="B1383" s="94">
        <v>1332</v>
      </c>
      <c r="C1383" s="95"/>
      <c r="D1383" s="94"/>
      <c r="E1383" s="95"/>
      <c r="F1383" s="94"/>
      <c r="G1383" s="95">
        <f t="shared" si="129"/>
        <v>0</v>
      </c>
      <c r="H1383" s="110">
        <f t="shared" si="130"/>
        <v>0</v>
      </c>
      <c r="P1383" s="107" t="str">
        <f t="shared" si="131"/>
        <v/>
      </c>
      <c r="Q1383" s="108" t="str">
        <f t="shared" si="132"/>
        <v/>
      </c>
      <c r="S1383" s="109" t="str">
        <f t="shared" si="133"/>
        <v/>
      </c>
      <c r="T1383" s="109" t="str">
        <f t="shared" si="134"/>
        <v/>
      </c>
    </row>
    <row r="1384" spans="2:20" ht="15" customHeight="1" x14ac:dyDescent="0.25">
      <c r="B1384" s="94">
        <v>1333</v>
      </c>
      <c r="C1384" s="95"/>
      <c r="D1384" s="94"/>
      <c r="E1384" s="95"/>
      <c r="F1384" s="94"/>
      <c r="G1384" s="95">
        <f t="shared" si="129"/>
        <v>0</v>
      </c>
      <c r="H1384" s="110">
        <f t="shared" si="130"/>
        <v>0</v>
      </c>
      <c r="P1384" s="107" t="str">
        <f t="shared" si="131"/>
        <v/>
      </c>
      <c r="Q1384" s="108" t="str">
        <f t="shared" si="132"/>
        <v/>
      </c>
      <c r="S1384" s="109" t="str">
        <f t="shared" si="133"/>
        <v/>
      </c>
      <c r="T1384" s="109" t="str">
        <f t="shared" si="134"/>
        <v/>
      </c>
    </row>
    <row r="1385" spans="2:20" ht="15" customHeight="1" x14ac:dyDescent="0.25">
      <c r="B1385" s="94">
        <v>1334</v>
      </c>
      <c r="C1385" s="95"/>
      <c r="D1385" s="94"/>
      <c r="E1385" s="95"/>
      <c r="F1385" s="94"/>
      <c r="G1385" s="95">
        <f t="shared" si="129"/>
        <v>0</v>
      </c>
      <c r="H1385" s="110">
        <f t="shared" si="130"/>
        <v>0</v>
      </c>
      <c r="P1385" s="107" t="str">
        <f t="shared" si="131"/>
        <v/>
      </c>
      <c r="Q1385" s="108" t="str">
        <f t="shared" si="132"/>
        <v/>
      </c>
      <c r="S1385" s="109" t="str">
        <f t="shared" si="133"/>
        <v/>
      </c>
      <c r="T1385" s="109" t="str">
        <f t="shared" si="134"/>
        <v/>
      </c>
    </row>
    <row r="1386" spans="2:20" ht="15" customHeight="1" x14ac:dyDescent="0.25">
      <c r="B1386" s="94">
        <v>1335</v>
      </c>
      <c r="C1386" s="95"/>
      <c r="D1386" s="94"/>
      <c r="E1386" s="95"/>
      <c r="F1386" s="94"/>
      <c r="G1386" s="95">
        <f t="shared" si="129"/>
        <v>0</v>
      </c>
      <c r="H1386" s="110">
        <f t="shared" si="130"/>
        <v>0</v>
      </c>
      <c r="P1386" s="107" t="str">
        <f t="shared" si="131"/>
        <v/>
      </c>
      <c r="Q1386" s="108" t="str">
        <f t="shared" si="132"/>
        <v/>
      </c>
      <c r="S1386" s="109" t="str">
        <f t="shared" si="133"/>
        <v/>
      </c>
      <c r="T1386" s="109" t="str">
        <f t="shared" si="134"/>
        <v/>
      </c>
    </row>
    <row r="1387" spans="2:20" ht="15" customHeight="1" x14ac:dyDescent="0.25">
      <c r="B1387" s="94">
        <v>1336</v>
      </c>
      <c r="C1387" s="95"/>
      <c r="D1387" s="94"/>
      <c r="E1387" s="95"/>
      <c r="F1387" s="94"/>
      <c r="G1387" s="95">
        <f t="shared" si="129"/>
        <v>0</v>
      </c>
      <c r="H1387" s="110">
        <f t="shared" si="130"/>
        <v>0</v>
      </c>
      <c r="P1387" s="107" t="str">
        <f t="shared" si="131"/>
        <v/>
      </c>
      <c r="Q1387" s="108" t="str">
        <f t="shared" si="132"/>
        <v/>
      </c>
      <c r="S1387" s="109" t="str">
        <f t="shared" si="133"/>
        <v/>
      </c>
      <c r="T1387" s="109" t="str">
        <f t="shared" si="134"/>
        <v/>
      </c>
    </row>
    <row r="1388" spans="2:20" ht="15" customHeight="1" x14ac:dyDescent="0.25">
      <c r="B1388" s="94">
        <v>1337</v>
      </c>
      <c r="C1388" s="95"/>
      <c r="D1388" s="94"/>
      <c r="E1388" s="95"/>
      <c r="F1388" s="94"/>
      <c r="G1388" s="95">
        <f t="shared" si="129"/>
        <v>0</v>
      </c>
      <c r="H1388" s="110">
        <f t="shared" si="130"/>
        <v>0</v>
      </c>
      <c r="P1388" s="107" t="str">
        <f t="shared" si="131"/>
        <v/>
      </c>
      <c r="Q1388" s="108" t="str">
        <f t="shared" si="132"/>
        <v/>
      </c>
      <c r="S1388" s="109" t="str">
        <f t="shared" si="133"/>
        <v/>
      </c>
      <c r="T1388" s="109" t="str">
        <f t="shared" si="134"/>
        <v/>
      </c>
    </row>
    <row r="1389" spans="2:20" ht="15" customHeight="1" x14ac:dyDescent="0.25">
      <c r="B1389" s="94">
        <v>1338</v>
      </c>
      <c r="C1389" s="95"/>
      <c r="D1389" s="94"/>
      <c r="E1389" s="95"/>
      <c r="F1389" s="94"/>
      <c r="G1389" s="95">
        <f t="shared" si="129"/>
        <v>0</v>
      </c>
      <c r="H1389" s="110">
        <f t="shared" si="130"/>
        <v>0</v>
      </c>
      <c r="P1389" s="107" t="str">
        <f t="shared" si="131"/>
        <v/>
      </c>
      <c r="Q1389" s="108" t="str">
        <f t="shared" si="132"/>
        <v/>
      </c>
      <c r="S1389" s="109" t="str">
        <f t="shared" si="133"/>
        <v/>
      </c>
      <c r="T1389" s="109" t="str">
        <f t="shared" si="134"/>
        <v/>
      </c>
    </row>
    <row r="1390" spans="2:20" ht="15" customHeight="1" x14ac:dyDescent="0.25">
      <c r="B1390" s="94">
        <v>1339</v>
      </c>
      <c r="C1390" s="95"/>
      <c r="D1390" s="94"/>
      <c r="E1390" s="95"/>
      <c r="F1390" s="94"/>
      <c r="G1390" s="95">
        <f t="shared" si="129"/>
        <v>0</v>
      </c>
      <c r="H1390" s="110">
        <f t="shared" si="130"/>
        <v>0</v>
      </c>
      <c r="P1390" s="107" t="str">
        <f t="shared" si="131"/>
        <v/>
      </c>
      <c r="Q1390" s="108" t="str">
        <f t="shared" si="132"/>
        <v/>
      </c>
      <c r="S1390" s="109" t="str">
        <f t="shared" si="133"/>
        <v/>
      </c>
      <c r="T1390" s="109" t="str">
        <f t="shared" si="134"/>
        <v/>
      </c>
    </row>
    <row r="1391" spans="2:20" ht="15" customHeight="1" x14ac:dyDescent="0.25">
      <c r="B1391" s="94">
        <v>1340</v>
      </c>
      <c r="C1391" s="95"/>
      <c r="D1391" s="94"/>
      <c r="E1391" s="95"/>
      <c r="F1391" s="94"/>
      <c r="G1391" s="95">
        <f t="shared" si="129"/>
        <v>0</v>
      </c>
      <c r="H1391" s="110">
        <f t="shared" si="130"/>
        <v>0</v>
      </c>
      <c r="P1391" s="107" t="str">
        <f t="shared" si="131"/>
        <v/>
      </c>
      <c r="Q1391" s="108" t="str">
        <f t="shared" si="132"/>
        <v/>
      </c>
      <c r="S1391" s="109" t="str">
        <f t="shared" si="133"/>
        <v/>
      </c>
      <c r="T1391" s="109" t="str">
        <f t="shared" si="134"/>
        <v/>
      </c>
    </row>
    <row r="1392" spans="2:20" ht="15" customHeight="1" x14ac:dyDescent="0.25">
      <c r="B1392" s="94">
        <v>1341</v>
      </c>
      <c r="C1392" s="95"/>
      <c r="D1392" s="94"/>
      <c r="E1392" s="95"/>
      <c r="F1392" s="94"/>
      <c r="G1392" s="95">
        <f t="shared" si="129"/>
        <v>0</v>
      </c>
      <c r="H1392" s="110">
        <f t="shared" si="130"/>
        <v>0</v>
      </c>
      <c r="P1392" s="107" t="str">
        <f t="shared" si="131"/>
        <v/>
      </c>
      <c r="Q1392" s="108" t="str">
        <f t="shared" si="132"/>
        <v/>
      </c>
      <c r="S1392" s="109" t="str">
        <f t="shared" si="133"/>
        <v/>
      </c>
      <c r="T1392" s="109" t="str">
        <f t="shared" si="134"/>
        <v/>
      </c>
    </row>
    <row r="1393" spans="2:20" ht="15" customHeight="1" x14ac:dyDescent="0.25">
      <c r="B1393" s="94">
        <v>1342</v>
      </c>
      <c r="C1393" s="95"/>
      <c r="D1393" s="94"/>
      <c r="E1393" s="95"/>
      <c r="F1393" s="94"/>
      <c r="G1393" s="95">
        <f t="shared" si="129"/>
        <v>0</v>
      </c>
      <c r="H1393" s="110">
        <f t="shared" si="130"/>
        <v>0</v>
      </c>
      <c r="P1393" s="107" t="str">
        <f t="shared" si="131"/>
        <v/>
      </c>
      <c r="Q1393" s="108" t="str">
        <f t="shared" si="132"/>
        <v/>
      </c>
      <c r="S1393" s="109" t="str">
        <f t="shared" si="133"/>
        <v/>
      </c>
      <c r="T1393" s="109" t="str">
        <f t="shared" si="134"/>
        <v/>
      </c>
    </row>
    <row r="1394" spans="2:20" ht="15" customHeight="1" x14ac:dyDescent="0.25">
      <c r="B1394" s="94">
        <v>1343</v>
      </c>
      <c r="C1394" s="95"/>
      <c r="D1394" s="94"/>
      <c r="E1394" s="95"/>
      <c r="F1394" s="94"/>
      <c r="G1394" s="95">
        <f t="shared" si="129"/>
        <v>0</v>
      </c>
      <c r="H1394" s="110">
        <f t="shared" si="130"/>
        <v>0</v>
      </c>
      <c r="P1394" s="107" t="str">
        <f t="shared" si="131"/>
        <v/>
      </c>
      <c r="Q1394" s="108" t="str">
        <f t="shared" si="132"/>
        <v/>
      </c>
      <c r="S1394" s="109" t="str">
        <f t="shared" si="133"/>
        <v/>
      </c>
      <c r="T1394" s="109" t="str">
        <f t="shared" si="134"/>
        <v/>
      </c>
    </row>
    <row r="1395" spans="2:20" ht="15" customHeight="1" x14ac:dyDescent="0.25">
      <c r="B1395" s="94">
        <v>1344</v>
      </c>
      <c r="C1395" s="95"/>
      <c r="D1395" s="94"/>
      <c r="E1395" s="95"/>
      <c r="F1395" s="94"/>
      <c r="G1395" s="95">
        <f t="shared" si="129"/>
        <v>0</v>
      </c>
      <c r="H1395" s="110">
        <f t="shared" si="130"/>
        <v>0</v>
      </c>
      <c r="P1395" s="107" t="str">
        <f t="shared" si="131"/>
        <v/>
      </c>
      <c r="Q1395" s="108" t="str">
        <f t="shared" si="132"/>
        <v/>
      </c>
      <c r="S1395" s="109" t="str">
        <f t="shared" si="133"/>
        <v/>
      </c>
      <c r="T1395" s="109" t="str">
        <f t="shared" si="134"/>
        <v/>
      </c>
    </row>
    <row r="1396" spans="2:20" ht="15" customHeight="1" x14ac:dyDescent="0.25">
      <c r="B1396" s="94">
        <v>1345</v>
      </c>
      <c r="C1396" s="95"/>
      <c r="D1396" s="94"/>
      <c r="E1396" s="95"/>
      <c r="F1396" s="94"/>
      <c r="G1396" s="95">
        <f t="shared" si="129"/>
        <v>0</v>
      </c>
      <c r="H1396" s="110">
        <f t="shared" si="130"/>
        <v>0</v>
      </c>
      <c r="P1396" s="107" t="str">
        <f t="shared" si="131"/>
        <v/>
      </c>
      <c r="Q1396" s="108" t="str">
        <f t="shared" si="132"/>
        <v/>
      </c>
      <c r="S1396" s="109" t="str">
        <f t="shared" si="133"/>
        <v/>
      </c>
      <c r="T1396" s="109" t="str">
        <f t="shared" si="134"/>
        <v/>
      </c>
    </row>
    <row r="1397" spans="2:20" ht="15" customHeight="1" x14ac:dyDescent="0.25">
      <c r="B1397" s="94">
        <v>1346</v>
      </c>
      <c r="C1397" s="95"/>
      <c r="D1397" s="94"/>
      <c r="E1397" s="95"/>
      <c r="F1397" s="94"/>
      <c r="G1397" s="95">
        <f t="shared" si="129"/>
        <v>0</v>
      </c>
      <c r="H1397" s="110">
        <f t="shared" si="130"/>
        <v>0</v>
      </c>
      <c r="P1397" s="107" t="str">
        <f t="shared" si="131"/>
        <v/>
      </c>
      <c r="Q1397" s="108" t="str">
        <f t="shared" si="132"/>
        <v/>
      </c>
      <c r="S1397" s="109" t="str">
        <f t="shared" si="133"/>
        <v/>
      </c>
      <c r="T1397" s="109" t="str">
        <f t="shared" si="134"/>
        <v/>
      </c>
    </row>
    <row r="1398" spans="2:20" ht="15" customHeight="1" x14ac:dyDescent="0.25">
      <c r="B1398" s="94">
        <v>1347</v>
      </c>
      <c r="C1398" s="95"/>
      <c r="D1398" s="94"/>
      <c r="E1398" s="95"/>
      <c r="F1398" s="94"/>
      <c r="G1398" s="95">
        <f t="shared" si="129"/>
        <v>0</v>
      </c>
      <c r="H1398" s="110">
        <f t="shared" si="130"/>
        <v>0</v>
      </c>
      <c r="P1398" s="107" t="str">
        <f t="shared" si="131"/>
        <v/>
      </c>
      <c r="Q1398" s="108" t="str">
        <f t="shared" si="132"/>
        <v/>
      </c>
      <c r="S1398" s="109" t="str">
        <f t="shared" si="133"/>
        <v/>
      </c>
      <c r="T1398" s="109" t="str">
        <f t="shared" si="134"/>
        <v/>
      </c>
    </row>
    <row r="1399" spans="2:20" ht="15" customHeight="1" x14ac:dyDescent="0.25">
      <c r="B1399" s="94">
        <v>1348</v>
      </c>
      <c r="C1399" s="95"/>
      <c r="D1399" s="94"/>
      <c r="E1399" s="95"/>
      <c r="F1399" s="94"/>
      <c r="G1399" s="95">
        <f t="shared" si="129"/>
        <v>0</v>
      </c>
      <c r="H1399" s="110">
        <f t="shared" si="130"/>
        <v>0</v>
      </c>
      <c r="P1399" s="107" t="str">
        <f t="shared" si="131"/>
        <v/>
      </c>
      <c r="Q1399" s="108" t="str">
        <f t="shared" si="132"/>
        <v/>
      </c>
      <c r="S1399" s="109" t="str">
        <f t="shared" si="133"/>
        <v/>
      </c>
      <c r="T1399" s="109" t="str">
        <f t="shared" si="134"/>
        <v/>
      </c>
    </row>
    <row r="1400" spans="2:20" ht="15" customHeight="1" x14ac:dyDescent="0.25">
      <c r="B1400" s="94">
        <v>1349</v>
      </c>
      <c r="C1400" s="95"/>
      <c r="D1400" s="94"/>
      <c r="E1400" s="95"/>
      <c r="F1400" s="94"/>
      <c r="G1400" s="95">
        <f t="shared" si="129"/>
        <v>0</v>
      </c>
      <c r="H1400" s="110">
        <f t="shared" si="130"/>
        <v>0</v>
      </c>
      <c r="P1400" s="107" t="str">
        <f t="shared" si="131"/>
        <v/>
      </c>
      <c r="Q1400" s="108" t="str">
        <f t="shared" si="132"/>
        <v/>
      </c>
      <c r="S1400" s="109" t="str">
        <f t="shared" si="133"/>
        <v/>
      </c>
      <c r="T1400" s="109" t="str">
        <f t="shared" si="134"/>
        <v/>
      </c>
    </row>
    <row r="1401" spans="2:20" ht="15" customHeight="1" x14ac:dyDescent="0.25">
      <c r="B1401" s="94">
        <v>1350</v>
      </c>
      <c r="C1401" s="95"/>
      <c r="D1401" s="94"/>
      <c r="E1401" s="95"/>
      <c r="F1401" s="94"/>
      <c r="G1401" s="95">
        <f t="shared" si="129"/>
        <v>0</v>
      </c>
      <c r="H1401" s="110">
        <f t="shared" si="130"/>
        <v>0</v>
      </c>
      <c r="P1401" s="107" t="str">
        <f t="shared" si="131"/>
        <v/>
      </c>
      <c r="Q1401" s="108" t="str">
        <f t="shared" si="132"/>
        <v/>
      </c>
      <c r="S1401" s="109" t="str">
        <f t="shared" si="133"/>
        <v/>
      </c>
      <c r="T1401" s="109" t="str">
        <f t="shared" si="134"/>
        <v/>
      </c>
    </row>
    <row r="1402" spans="2:20" ht="15" customHeight="1" x14ac:dyDescent="0.25">
      <c r="B1402" s="94">
        <v>1351</v>
      </c>
      <c r="C1402" s="95"/>
      <c r="D1402" s="94"/>
      <c r="E1402" s="95"/>
      <c r="F1402" s="94"/>
      <c r="G1402" s="95">
        <f t="shared" si="129"/>
        <v>0</v>
      </c>
      <c r="H1402" s="110">
        <f t="shared" si="130"/>
        <v>0</v>
      </c>
      <c r="P1402" s="107" t="str">
        <f t="shared" si="131"/>
        <v/>
      </c>
      <c r="Q1402" s="108" t="str">
        <f t="shared" si="132"/>
        <v/>
      </c>
      <c r="S1402" s="109" t="str">
        <f t="shared" si="133"/>
        <v/>
      </c>
      <c r="T1402" s="109" t="str">
        <f t="shared" si="134"/>
        <v/>
      </c>
    </row>
    <row r="1403" spans="2:20" ht="15" customHeight="1" x14ac:dyDescent="0.25">
      <c r="B1403" s="94">
        <v>1352</v>
      </c>
      <c r="C1403" s="95"/>
      <c r="D1403" s="94"/>
      <c r="E1403" s="95"/>
      <c r="F1403" s="94"/>
      <c r="G1403" s="95">
        <f t="shared" si="129"/>
        <v>0</v>
      </c>
      <c r="H1403" s="110">
        <f t="shared" si="130"/>
        <v>0</v>
      </c>
      <c r="P1403" s="107" t="str">
        <f t="shared" si="131"/>
        <v/>
      </c>
      <c r="Q1403" s="108" t="str">
        <f t="shared" si="132"/>
        <v/>
      </c>
      <c r="S1403" s="109" t="str">
        <f t="shared" si="133"/>
        <v/>
      </c>
      <c r="T1403" s="109" t="str">
        <f t="shared" si="134"/>
        <v/>
      </c>
    </row>
    <row r="1404" spans="2:20" ht="15" customHeight="1" x14ac:dyDescent="0.25">
      <c r="B1404" s="94">
        <v>1353</v>
      </c>
      <c r="C1404" s="95"/>
      <c r="D1404" s="94"/>
      <c r="E1404" s="95"/>
      <c r="F1404" s="94"/>
      <c r="G1404" s="95">
        <f t="shared" si="129"/>
        <v>0</v>
      </c>
      <c r="H1404" s="110">
        <f t="shared" si="130"/>
        <v>0</v>
      </c>
      <c r="P1404" s="107" t="str">
        <f t="shared" si="131"/>
        <v/>
      </c>
      <c r="Q1404" s="108" t="str">
        <f t="shared" si="132"/>
        <v/>
      </c>
      <c r="S1404" s="109" t="str">
        <f t="shared" si="133"/>
        <v/>
      </c>
      <c r="T1404" s="109" t="str">
        <f t="shared" si="134"/>
        <v/>
      </c>
    </row>
    <row r="1405" spans="2:20" ht="15" customHeight="1" x14ac:dyDescent="0.25">
      <c r="B1405" s="94">
        <v>1354</v>
      </c>
      <c r="C1405" s="95"/>
      <c r="D1405" s="94"/>
      <c r="E1405" s="95"/>
      <c r="F1405" s="94"/>
      <c r="G1405" s="95">
        <f t="shared" si="129"/>
        <v>0</v>
      </c>
      <c r="H1405" s="110">
        <f t="shared" si="130"/>
        <v>0</v>
      </c>
      <c r="P1405" s="107" t="str">
        <f t="shared" si="131"/>
        <v/>
      </c>
      <c r="Q1405" s="108" t="str">
        <f t="shared" si="132"/>
        <v/>
      </c>
      <c r="S1405" s="109" t="str">
        <f t="shared" si="133"/>
        <v/>
      </c>
      <c r="T1405" s="109" t="str">
        <f t="shared" si="134"/>
        <v/>
      </c>
    </row>
    <row r="1406" spans="2:20" ht="15" customHeight="1" x14ac:dyDescent="0.25">
      <c r="B1406" s="94">
        <v>1355</v>
      </c>
      <c r="C1406" s="95"/>
      <c r="D1406" s="94"/>
      <c r="E1406" s="95"/>
      <c r="F1406" s="94"/>
      <c r="G1406" s="95">
        <f t="shared" si="129"/>
        <v>0</v>
      </c>
      <c r="H1406" s="110">
        <f t="shared" si="130"/>
        <v>0</v>
      </c>
      <c r="P1406" s="107" t="str">
        <f t="shared" si="131"/>
        <v/>
      </c>
      <c r="Q1406" s="108" t="str">
        <f t="shared" si="132"/>
        <v/>
      </c>
      <c r="S1406" s="109" t="str">
        <f t="shared" si="133"/>
        <v/>
      </c>
      <c r="T1406" s="109" t="str">
        <f t="shared" si="134"/>
        <v/>
      </c>
    </row>
    <row r="1407" spans="2:20" ht="15" customHeight="1" x14ac:dyDescent="0.25">
      <c r="B1407" s="94">
        <v>1356</v>
      </c>
      <c r="C1407" s="95"/>
      <c r="D1407" s="94"/>
      <c r="E1407" s="95"/>
      <c r="F1407" s="94"/>
      <c r="G1407" s="95">
        <f t="shared" si="129"/>
        <v>0</v>
      </c>
      <c r="H1407" s="110">
        <f t="shared" si="130"/>
        <v>0</v>
      </c>
      <c r="P1407" s="107" t="str">
        <f t="shared" si="131"/>
        <v/>
      </c>
      <c r="Q1407" s="108" t="str">
        <f t="shared" si="132"/>
        <v/>
      </c>
      <c r="S1407" s="109" t="str">
        <f t="shared" si="133"/>
        <v/>
      </c>
      <c r="T1407" s="109" t="str">
        <f t="shared" si="134"/>
        <v/>
      </c>
    </row>
    <row r="1408" spans="2:20" ht="15" customHeight="1" x14ac:dyDescent="0.25">
      <c r="B1408" s="94">
        <v>1357</v>
      </c>
      <c r="C1408" s="95"/>
      <c r="D1408" s="94"/>
      <c r="E1408" s="95"/>
      <c r="F1408" s="94"/>
      <c r="G1408" s="95">
        <f t="shared" si="129"/>
        <v>0</v>
      </c>
      <c r="H1408" s="110">
        <f t="shared" si="130"/>
        <v>0</v>
      </c>
      <c r="P1408" s="107" t="str">
        <f t="shared" si="131"/>
        <v/>
      </c>
      <c r="Q1408" s="108" t="str">
        <f t="shared" si="132"/>
        <v/>
      </c>
      <c r="S1408" s="109" t="str">
        <f t="shared" si="133"/>
        <v/>
      </c>
      <c r="T1408" s="109" t="str">
        <f t="shared" si="134"/>
        <v/>
      </c>
    </row>
    <row r="1409" spans="2:20" ht="15" customHeight="1" x14ac:dyDescent="0.25">
      <c r="B1409" s="94">
        <v>1358</v>
      </c>
      <c r="C1409" s="95"/>
      <c r="D1409" s="94"/>
      <c r="E1409" s="95"/>
      <c r="F1409" s="94"/>
      <c r="G1409" s="95">
        <f t="shared" si="129"/>
        <v>0</v>
      </c>
      <c r="H1409" s="110">
        <f t="shared" si="130"/>
        <v>0</v>
      </c>
      <c r="P1409" s="107" t="str">
        <f t="shared" si="131"/>
        <v/>
      </c>
      <c r="Q1409" s="108" t="str">
        <f t="shared" si="132"/>
        <v/>
      </c>
      <c r="S1409" s="109" t="str">
        <f t="shared" si="133"/>
        <v/>
      </c>
      <c r="T1409" s="109" t="str">
        <f t="shared" si="134"/>
        <v/>
      </c>
    </row>
    <row r="1410" spans="2:20" ht="15" customHeight="1" x14ac:dyDescent="0.25">
      <c r="B1410" s="94">
        <v>1359</v>
      </c>
      <c r="C1410" s="95"/>
      <c r="D1410" s="94"/>
      <c r="E1410" s="95"/>
      <c r="F1410" s="94"/>
      <c r="G1410" s="95">
        <f t="shared" si="129"/>
        <v>0</v>
      </c>
      <c r="H1410" s="110">
        <f t="shared" si="130"/>
        <v>0</v>
      </c>
      <c r="P1410" s="107" t="str">
        <f t="shared" si="131"/>
        <v/>
      </c>
      <c r="Q1410" s="108" t="str">
        <f t="shared" si="132"/>
        <v/>
      </c>
      <c r="S1410" s="109" t="str">
        <f t="shared" si="133"/>
        <v/>
      </c>
      <c r="T1410" s="109" t="str">
        <f t="shared" si="134"/>
        <v/>
      </c>
    </row>
    <row r="1411" spans="2:20" ht="15" customHeight="1" x14ac:dyDescent="0.25">
      <c r="B1411" s="94">
        <v>1360</v>
      </c>
      <c r="C1411" s="95"/>
      <c r="D1411" s="94"/>
      <c r="E1411" s="95"/>
      <c r="F1411" s="94"/>
      <c r="G1411" s="95">
        <f t="shared" si="129"/>
        <v>0</v>
      </c>
      <c r="H1411" s="110">
        <f t="shared" si="130"/>
        <v>0</v>
      </c>
      <c r="P1411" s="107" t="str">
        <f t="shared" si="131"/>
        <v/>
      </c>
      <c r="Q1411" s="108" t="str">
        <f t="shared" si="132"/>
        <v/>
      </c>
      <c r="S1411" s="109" t="str">
        <f t="shared" si="133"/>
        <v/>
      </c>
      <c r="T1411" s="109" t="str">
        <f t="shared" si="134"/>
        <v/>
      </c>
    </row>
    <row r="1412" spans="2:20" ht="15" customHeight="1" x14ac:dyDescent="0.25">
      <c r="B1412" s="94">
        <v>1361</v>
      </c>
      <c r="C1412" s="95"/>
      <c r="D1412" s="94"/>
      <c r="E1412" s="95"/>
      <c r="F1412" s="94"/>
      <c r="G1412" s="95">
        <f t="shared" si="129"/>
        <v>0</v>
      </c>
      <c r="H1412" s="110">
        <f t="shared" si="130"/>
        <v>0</v>
      </c>
      <c r="P1412" s="107" t="str">
        <f t="shared" si="131"/>
        <v/>
      </c>
      <c r="Q1412" s="108" t="str">
        <f t="shared" si="132"/>
        <v/>
      </c>
      <c r="S1412" s="109" t="str">
        <f t="shared" si="133"/>
        <v/>
      </c>
      <c r="T1412" s="109" t="str">
        <f t="shared" si="134"/>
        <v/>
      </c>
    </row>
    <row r="1413" spans="2:20" ht="15" customHeight="1" x14ac:dyDescent="0.25">
      <c r="B1413" s="94">
        <v>1362</v>
      </c>
      <c r="C1413" s="95"/>
      <c r="D1413" s="94"/>
      <c r="E1413" s="95"/>
      <c r="F1413" s="94"/>
      <c r="G1413" s="95">
        <f t="shared" si="129"/>
        <v>0</v>
      </c>
      <c r="H1413" s="110">
        <f t="shared" si="130"/>
        <v>0</v>
      </c>
      <c r="P1413" s="107" t="str">
        <f t="shared" si="131"/>
        <v/>
      </c>
      <c r="Q1413" s="108" t="str">
        <f t="shared" si="132"/>
        <v/>
      </c>
      <c r="S1413" s="109" t="str">
        <f t="shared" si="133"/>
        <v/>
      </c>
      <c r="T1413" s="109" t="str">
        <f t="shared" si="134"/>
        <v/>
      </c>
    </row>
    <row r="1414" spans="2:20" ht="15" customHeight="1" x14ac:dyDescent="0.25">
      <c r="B1414" s="94">
        <v>1363</v>
      </c>
      <c r="C1414" s="95"/>
      <c r="D1414" s="94"/>
      <c r="E1414" s="95"/>
      <c r="F1414" s="94"/>
      <c r="G1414" s="95">
        <f t="shared" si="129"/>
        <v>0</v>
      </c>
      <c r="H1414" s="110">
        <f t="shared" si="130"/>
        <v>0</v>
      </c>
      <c r="P1414" s="107" t="str">
        <f t="shared" si="131"/>
        <v/>
      </c>
      <c r="Q1414" s="108" t="str">
        <f t="shared" si="132"/>
        <v/>
      </c>
      <c r="S1414" s="109" t="str">
        <f t="shared" si="133"/>
        <v/>
      </c>
      <c r="T1414" s="109" t="str">
        <f t="shared" si="134"/>
        <v/>
      </c>
    </row>
    <row r="1415" spans="2:20" ht="15" customHeight="1" x14ac:dyDescent="0.25">
      <c r="B1415" s="94">
        <v>1364</v>
      </c>
      <c r="C1415" s="95"/>
      <c r="D1415" s="94"/>
      <c r="E1415" s="95"/>
      <c r="F1415" s="94"/>
      <c r="G1415" s="95">
        <f t="shared" si="129"/>
        <v>0</v>
      </c>
      <c r="H1415" s="110">
        <f t="shared" si="130"/>
        <v>0</v>
      </c>
      <c r="P1415" s="107" t="str">
        <f t="shared" si="131"/>
        <v/>
      </c>
      <c r="Q1415" s="108" t="str">
        <f t="shared" si="132"/>
        <v/>
      </c>
      <c r="S1415" s="109" t="str">
        <f t="shared" si="133"/>
        <v/>
      </c>
      <c r="T1415" s="109" t="str">
        <f t="shared" si="134"/>
        <v/>
      </c>
    </row>
    <row r="1416" spans="2:20" ht="15" customHeight="1" x14ac:dyDescent="0.25">
      <c r="B1416" s="94">
        <v>1365</v>
      </c>
      <c r="C1416" s="95"/>
      <c r="D1416" s="94"/>
      <c r="E1416" s="95"/>
      <c r="F1416" s="94"/>
      <c r="G1416" s="95">
        <f t="shared" si="129"/>
        <v>0</v>
      </c>
      <c r="H1416" s="110">
        <f t="shared" si="130"/>
        <v>0</v>
      </c>
      <c r="P1416" s="107" t="str">
        <f t="shared" si="131"/>
        <v/>
      </c>
      <c r="Q1416" s="108" t="str">
        <f t="shared" si="132"/>
        <v/>
      </c>
      <c r="S1416" s="109" t="str">
        <f t="shared" si="133"/>
        <v/>
      </c>
      <c r="T1416" s="109" t="str">
        <f t="shared" si="134"/>
        <v/>
      </c>
    </row>
    <row r="1417" spans="2:20" ht="15" customHeight="1" x14ac:dyDescent="0.25">
      <c r="B1417" s="94">
        <v>1366</v>
      </c>
      <c r="C1417" s="95"/>
      <c r="D1417" s="94"/>
      <c r="E1417" s="95"/>
      <c r="F1417" s="94"/>
      <c r="G1417" s="95">
        <f t="shared" si="129"/>
        <v>0</v>
      </c>
      <c r="H1417" s="110">
        <f t="shared" si="130"/>
        <v>0</v>
      </c>
      <c r="P1417" s="107" t="str">
        <f t="shared" si="131"/>
        <v/>
      </c>
      <c r="Q1417" s="108" t="str">
        <f t="shared" si="132"/>
        <v/>
      </c>
      <c r="S1417" s="109" t="str">
        <f t="shared" si="133"/>
        <v/>
      </c>
      <c r="T1417" s="109" t="str">
        <f t="shared" si="134"/>
        <v/>
      </c>
    </row>
    <row r="1418" spans="2:20" ht="15" customHeight="1" x14ac:dyDescent="0.25">
      <c r="B1418" s="94">
        <v>1367</v>
      </c>
      <c r="C1418" s="95"/>
      <c r="D1418" s="94"/>
      <c r="E1418" s="95"/>
      <c r="F1418" s="94"/>
      <c r="G1418" s="95">
        <f t="shared" si="129"/>
        <v>0</v>
      </c>
      <c r="H1418" s="110">
        <f t="shared" si="130"/>
        <v>0</v>
      </c>
      <c r="P1418" s="107" t="str">
        <f t="shared" si="131"/>
        <v/>
      </c>
      <c r="Q1418" s="108" t="str">
        <f t="shared" si="132"/>
        <v/>
      </c>
      <c r="S1418" s="109" t="str">
        <f t="shared" si="133"/>
        <v/>
      </c>
      <c r="T1418" s="109" t="str">
        <f t="shared" si="134"/>
        <v/>
      </c>
    </row>
    <row r="1419" spans="2:20" ht="15" customHeight="1" x14ac:dyDescent="0.25">
      <c r="B1419" s="94">
        <v>1368</v>
      </c>
      <c r="C1419" s="95"/>
      <c r="D1419" s="94"/>
      <c r="E1419" s="95"/>
      <c r="F1419" s="94"/>
      <c r="G1419" s="95">
        <f t="shared" si="129"/>
        <v>0</v>
      </c>
      <c r="H1419" s="110">
        <f t="shared" si="130"/>
        <v>0</v>
      </c>
      <c r="P1419" s="107" t="str">
        <f t="shared" si="131"/>
        <v/>
      </c>
      <c r="Q1419" s="108" t="str">
        <f t="shared" si="132"/>
        <v/>
      </c>
      <c r="S1419" s="109" t="str">
        <f t="shared" si="133"/>
        <v/>
      </c>
      <c r="T1419" s="109" t="str">
        <f t="shared" si="134"/>
        <v/>
      </c>
    </row>
    <row r="1420" spans="2:20" ht="15" customHeight="1" x14ac:dyDescent="0.25">
      <c r="B1420" s="94">
        <v>1369</v>
      </c>
      <c r="C1420" s="95"/>
      <c r="D1420" s="94"/>
      <c r="E1420" s="95"/>
      <c r="F1420" s="94"/>
      <c r="G1420" s="95">
        <f t="shared" si="129"/>
        <v>0</v>
      </c>
      <c r="H1420" s="110">
        <f t="shared" si="130"/>
        <v>0</v>
      </c>
      <c r="P1420" s="107" t="str">
        <f t="shared" si="131"/>
        <v/>
      </c>
      <c r="Q1420" s="108" t="str">
        <f t="shared" si="132"/>
        <v/>
      </c>
      <c r="S1420" s="109" t="str">
        <f t="shared" si="133"/>
        <v/>
      </c>
      <c r="T1420" s="109" t="str">
        <f t="shared" si="134"/>
        <v/>
      </c>
    </row>
    <row r="1421" spans="2:20" ht="15" customHeight="1" x14ac:dyDescent="0.25">
      <c r="B1421" s="94">
        <v>1370</v>
      </c>
      <c r="C1421" s="95"/>
      <c r="D1421" s="94"/>
      <c r="E1421" s="95"/>
      <c r="F1421" s="94"/>
      <c r="G1421" s="95">
        <f t="shared" si="129"/>
        <v>0</v>
      </c>
      <c r="H1421" s="110">
        <f t="shared" si="130"/>
        <v>0</v>
      </c>
      <c r="P1421" s="107" t="str">
        <f t="shared" si="131"/>
        <v/>
      </c>
      <c r="Q1421" s="108" t="str">
        <f t="shared" si="132"/>
        <v/>
      </c>
      <c r="S1421" s="109" t="str">
        <f t="shared" si="133"/>
        <v/>
      </c>
      <c r="T1421" s="109" t="str">
        <f t="shared" si="134"/>
        <v/>
      </c>
    </row>
    <row r="1422" spans="2:20" ht="15" customHeight="1" x14ac:dyDescent="0.25">
      <c r="B1422" s="94">
        <v>1371</v>
      </c>
      <c r="C1422" s="95"/>
      <c r="D1422" s="94"/>
      <c r="E1422" s="95"/>
      <c r="F1422" s="94"/>
      <c r="G1422" s="95">
        <f t="shared" si="129"/>
        <v>0</v>
      </c>
      <c r="H1422" s="110">
        <f t="shared" si="130"/>
        <v>0</v>
      </c>
      <c r="P1422" s="107" t="str">
        <f t="shared" si="131"/>
        <v/>
      </c>
      <c r="Q1422" s="108" t="str">
        <f t="shared" si="132"/>
        <v/>
      </c>
      <c r="S1422" s="109" t="str">
        <f t="shared" si="133"/>
        <v/>
      </c>
      <c r="T1422" s="109" t="str">
        <f t="shared" si="134"/>
        <v/>
      </c>
    </row>
    <row r="1423" spans="2:20" ht="15" customHeight="1" x14ac:dyDescent="0.25">
      <c r="B1423" s="94">
        <v>1372</v>
      </c>
      <c r="C1423" s="95"/>
      <c r="D1423" s="94"/>
      <c r="E1423" s="95"/>
      <c r="F1423" s="94"/>
      <c r="G1423" s="95">
        <f t="shared" si="129"/>
        <v>0</v>
      </c>
      <c r="H1423" s="110">
        <f t="shared" si="130"/>
        <v>0</v>
      </c>
      <c r="P1423" s="107" t="str">
        <f t="shared" si="131"/>
        <v/>
      </c>
      <c r="Q1423" s="108" t="str">
        <f t="shared" si="132"/>
        <v/>
      </c>
      <c r="S1423" s="109" t="str">
        <f t="shared" si="133"/>
        <v/>
      </c>
      <c r="T1423" s="109" t="str">
        <f t="shared" si="134"/>
        <v/>
      </c>
    </row>
    <row r="1424" spans="2:20" ht="15" customHeight="1" x14ac:dyDescent="0.25">
      <c r="B1424" s="94">
        <v>1373</v>
      </c>
      <c r="C1424" s="95"/>
      <c r="D1424" s="94"/>
      <c r="E1424" s="95"/>
      <c r="F1424" s="94"/>
      <c r="G1424" s="95">
        <f t="shared" si="129"/>
        <v>0</v>
      </c>
      <c r="H1424" s="110">
        <f t="shared" si="130"/>
        <v>0</v>
      </c>
      <c r="P1424" s="107" t="str">
        <f t="shared" si="131"/>
        <v/>
      </c>
      <c r="Q1424" s="108" t="str">
        <f t="shared" si="132"/>
        <v/>
      </c>
      <c r="S1424" s="109" t="str">
        <f t="shared" si="133"/>
        <v/>
      </c>
      <c r="T1424" s="109" t="str">
        <f t="shared" si="134"/>
        <v/>
      </c>
    </row>
    <row r="1425" spans="2:20" ht="15" customHeight="1" x14ac:dyDescent="0.25">
      <c r="B1425" s="94">
        <v>1374</v>
      </c>
      <c r="C1425" s="95"/>
      <c r="D1425" s="94"/>
      <c r="E1425" s="95"/>
      <c r="F1425" s="94"/>
      <c r="G1425" s="95">
        <f t="shared" si="129"/>
        <v>0</v>
      </c>
      <c r="H1425" s="110">
        <f t="shared" si="130"/>
        <v>0</v>
      </c>
      <c r="P1425" s="107" t="str">
        <f t="shared" si="131"/>
        <v/>
      </c>
      <c r="Q1425" s="108" t="str">
        <f t="shared" si="132"/>
        <v/>
      </c>
      <c r="S1425" s="109" t="str">
        <f t="shared" si="133"/>
        <v/>
      </c>
      <c r="T1425" s="109" t="str">
        <f t="shared" si="134"/>
        <v/>
      </c>
    </row>
    <row r="1426" spans="2:20" ht="15" customHeight="1" x14ac:dyDescent="0.25">
      <c r="B1426" s="94">
        <v>1375</v>
      </c>
      <c r="C1426" s="95"/>
      <c r="D1426" s="94"/>
      <c r="E1426" s="95"/>
      <c r="F1426" s="94"/>
      <c r="G1426" s="95">
        <f t="shared" si="129"/>
        <v>0</v>
      </c>
      <c r="H1426" s="110">
        <f t="shared" si="130"/>
        <v>0</v>
      </c>
      <c r="P1426" s="107" t="str">
        <f t="shared" si="131"/>
        <v/>
      </c>
      <c r="Q1426" s="108" t="str">
        <f t="shared" si="132"/>
        <v/>
      </c>
      <c r="S1426" s="109" t="str">
        <f t="shared" si="133"/>
        <v/>
      </c>
      <c r="T1426" s="109" t="str">
        <f t="shared" si="134"/>
        <v/>
      </c>
    </row>
    <row r="1427" spans="2:20" ht="15" customHeight="1" x14ac:dyDescent="0.25">
      <c r="B1427" s="94">
        <v>1376</v>
      </c>
      <c r="C1427" s="95"/>
      <c r="D1427" s="94"/>
      <c r="E1427" s="95"/>
      <c r="F1427" s="94"/>
      <c r="G1427" s="95">
        <f t="shared" si="129"/>
        <v>0</v>
      </c>
      <c r="H1427" s="110">
        <f t="shared" si="130"/>
        <v>0</v>
      </c>
      <c r="P1427" s="107" t="str">
        <f t="shared" si="131"/>
        <v/>
      </c>
      <c r="Q1427" s="108" t="str">
        <f t="shared" si="132"/>
        <v/>
      </c>
      <c r="S1427" s="109" t="str">
        <f t="shared" si="133"/>
        <v/>
      </c>
      <c r="T1427" s="109" t="str">
        <f t="shared" si="134"/>
        <v/>
      </c>
    </row>
    <row r="1428" spans="2:20" ht="15" customHeight="1" x14ac:dyDescent="0.25">
      <c r="B1428" s="94">
        <v>1377</v>
      </c>
      <c r="C1428" s="95"/>
      <c r="D1428" s="94"/>
      <c r="E1428" s="95"/>
      <c r="F1428" s="94"/>
      <c r="G1428" s="95">
        <f t="shared" si="129"/>
        <v>0</v>
      </c>
      <c r="H1428" s="110">
        <f t="shared" si="130"/>
        <v>0</v>
      </c>
      <c r="P1428" s="107" t="str">
        <f t="shared" si="131"/>
        <v/>
      </c>
      <c r="Q1428" s="108" t="str">
        <f t="shared" si="132"/>
        <v/>
      </c>
      <c r="S1428" s="109" t="str">
        <f t="shared" si="133"/>
        <v/>
      </c>
      <c r="T1428" s="109" t="str">
        <f t="shared" si="134"/>
        <v/>
      </c>
    </row>
    <row r="1429" spans="2:20" ht="15" customHeight="1" x14ac:dyDescent="0.25">
      <c r="B1429" s="94">
        <v>1378</v>
      </c>
      <c r="C1429" s="95"/>
      <c r="D1429" s="94"/>
      <c r="E1429" s="95"/>
      <c r="F1429" s="94"/>
      <c r="G1429" s="95">
        <f t="shared" si="129"/>
        <v>0</v>
      </c>
      <c r="H1429" s="110">
        <f t="shared" si="130"/>
        <v>0</v>
      </c>
      <c r="P1429" s="107" t="str">
        <f t="shared" si="131"/>
        <v/>
      </c>
      <c r="Q1429" s="108" t="str">
        <f t="shared" si="132"/>
        <v/>
      </c>
      <c r="S1429" s="109" t="str">
        <f t="shared" si="133"/>
        <v/>
      </c>
      <c r="T1429" s="109" t="str">
        <f t="shared" si="134"/>
        <v/>
      </c>
    </row>
    <row r="1430" spans="2:20" ht="15" customHeight="1" x14ac:dyDescent="0.25">
      <c r="B1430" s="94">
        <v>1379</v>
      </c>
      <c r="C1430" s="95"/>
      <c r="D1430" s="94"/>
      <c r="E1430" s="95"/>
      <c r="F1430" s="94"/>
      <c r="G1430" s="95">
        <f t="shared" si="129"/>
        <v>0</v>
      </c>
      <c r="H1430" s="110">
        <f t="shared" si="130"/>
        <v>0</v>
      </c>
      <c r="P1430" s="107" t="str">
        <f t="shared" si="131"/>
        <v/>
      </c>
      <c r="Q1430" s="108" t="str">
        <f t="shared" si="132"/>
        <v/>
      </c>
      <c r="S1430" s="109" t="str">
        <f t="shared" si="133"/>
        <v/>
      </c>
      <c r="T1430" s="109" t="str">
        <f t="shared" si="134"/>
        <v/>
      </c>
    </row>
    <row r="1431" spans="2:20" ht="15" customHeight="1" x14ac:dyDescent="0.25">
      <c r="B1431" s="94">
        <v>1380</v>
      </c>
      <c r="C1431" s="95"/>
      <c r="D1431" s="94"/>
      <c r="E1431" s="95"/>
      <c r="F1431" s="94"/>
      <c r="G1431" s="95">
        <f t="shared" si="129"/>
        <v>0</v>
      </c>
      <c r="H1431" s="110">
        <f t="shared" si="130"/>
        <v>0</v>
      </c>
      <c r="P1431" s="107" t="str">
        <f t="shared" si="131"/>
        <v/>
      </c>
      <c r="Q1431" s="108" t="str">
        <f t="shared" si="132"/>
        <v/>
      </c>
      <c r="S1431" s="109" t="str">
        <f t="shared" si="133"/>
        <v/>
      </c>
      <c r="T1431" s="109" t="str">
        <f t="shared" si="134"/>
        <v/>
      </c>
    </row>
    <row r="1432" spans="2:20" ht="15" customHeight="1" x14ac:dyDescent="0.25">
      <c r="B1432" s="94">
        <v>1381</v>
      </c>
      <c r="C1432" s="95"/>
      <c r="D1432" s="94"/>
      <c r="E1432" s="95"/>
      <c r="F1432" s="94"/>
      <c r="G1432" s="95">
        <f t="shared" si="129"/>
        <v>0</v>
      </c>
      <c r="H1432" s="110">
        <f t="shared" si="130"/>
        <v>0</v>
      </c>
      <c r="P1432" s="107" t="str">
        <f t="shared" si="131"/>
        <v/>
      </c>
      <c r="Q1432" s="108" t="str">
        <f t="shared" si="132"/>
        <v/>
      </c>
      <c r="S1432" s="109" t="str">
        <f t="shared" si="133"/>
        <v/>
      </c>
      <c r="T1432" s="109" t="str">
        <f t="shared" si="134"/>
        <v/>
      </c>
    </row>
    <row r="1433" spans="2:20" ht="15" customHeight="1" x14ac:dyDescent="0.25">
      <c r="B1433" s="94">
        <v>1382</v>
      </c>
      <c r="C1433" s="95"/>
      <c r="D1433" s="94"/>
      <c r="E1433" s="95"/>
      <c r="F1433" s="94"/>
      <c r="G1433" s="95">
        <f t="shared" si="129"/>
        <v>0</v>
      </c>
      <c r="H1433" s="110">
        <f t="shared" si="130"/>
        <v>0</v>
      </c>
      <c r="P1433" s="107" t="str">
        <f t="shared" si="131"/>
        <v/>
      </c>
      <c r="Q1433" s="108" t="str">
        <f t="shared" si="132"/>
        <v/>
      </c>
      <c r="S1433" s="109" t="str">
        <f t="shared" si="133"/>
        <v/>
      </c>
      <c r="T1433" s="109" t="str">
        <f t="shared" si="134"/>
        <v/>
      </c>
    </row>
    <row r="1434" spans="2:20" ht="15" customHeight="1" x14ac:dyDescent="0.25">
      <c r="B1434" s="94">
        <v>1383</v>
      </c>
      <c r="C1434" s="95"/>
      <c r="D1434" s="94"/>
      <c r="E1434" s="95"/>
      <c r="F1434" s="94"/>
      <c r="G1434" s="95">
        <f t="shared" si="129"/>
        <v>0</v>
      </c>
      <c r="H1434" s="110">
        <f t="shared" si="130"/>
        <v>0</v>
      </c>
      <c r="P1434" s="107" t="str">
        <f t="shared" si="131"/>
        <v/>
      </c>
      <c r="Q1434" s="108" t="str">
        <f t="shared" si="132"/>
        <v/>
      </c>
      <c r="S1434" s="109" t="str">
        <f t="shared" si="133"/>
        <v/>
      </c>
      <c r="T1434" s="109" t="str">
        <f t="shared" si="134"/>
        <v/>
      </c>
    </row>
    <row r="1435" spans="2:20" ht="15" customHeight="1" x14ac:dyDescent="0.25">
      <c r="B1435" s="94">
        <v>1384</v>
      </c>
      <c r="C1435" s="95"/>
      <c r="D1435" s="94"/>
      <c r="E1435" s="95"/>
      <c r="F1435" s="94"/>
      <c r="G1435" s="95">
        <f t="shared" si="129"/>
        <v>0</v>
      </c>
      <c r="H1435" s="110">
        <f t="shared" si="130"/>
        <v>0</v>
      </c>
      <c r="P1435" s="107" t="str">
        <f t="shared" si="131"/>
        <v/>
      </c>
      <c r="Q1435" s="108" t="str">
        <f t="shared" si="132"/>
        <v/>
      </c>
      <c r="S1435" s="109" t="str">
        <f t="shared" si="133"/>
        <v/>
      </c>
      <c r="T1435" s="109" t="str">
        <f t="shared" si="134"/>
        <v/>
      </c>
    </row>
    <row r="1436" spans="2:20" ht="15" customHeight="1" x14ac:dyDescent="0.25">
      <c r="B1436" s="94">
        <v>1385</v>
      </c>
      <c r="C1436" s="95"/>
      <c r="D1436" s="94"/>
      <c r="E1436" s="95"/>
      <c r="F1436" s="94"/>
      <c r="G1436" s="95">
        <f t="shared" ref="G1436:G1499" si="135">E1436-C1436</f>
        <v>0</v>
      </c>
      <c r="H1436" s="110">
        <f t="shared" ref="H1436:H1499" si="136">F1436-D1436</f>
        <v>0</v>
      </c>
      <c r="P1436" s="107" t="str">
        <f t="shared" ref="P1436:P1499" si="137">IF(C1436="","",D1436*PSA_WTP-C1436)</f>
        <v/>
      </c>
      <c r="Q1436" s="108" t="str">
        <f t="shared" ref="Q1436:Q1499" si="138">IF(C1436="","",F1436*PSA_WTP-E1436)</f>
        <v/>
      </c>
      <c r="S1436" s="109" t="str">
        <f t="shared" ref="S1436:S1499" si="139">IF(Q1436="","",IF(Q1436=MAX(P1436,Q1436),0,1))</f>
        <v/>
      </c>
      <c r="T1436" s="109" t="str">
        <f t="shared" ref="T1436:T1499" si="140">IF(Q1436="","",IF(Q1436=MAX(P1436,Q1436),1,0))</f>
        <v/>
      </c>
    </row>
    <row r="1437" spans="2:20" ht="15" customHeight="1" x14ac:dyDescent="0.25">
      <c r="B1437" s="94">
        <v>1386</v>
      </c>
      <c r="C1437" s="95"/>
      <c r="D1437" s="94"/>
      <c r="E1437" s="95"/>
      <c r="F1437" s="94"/>
      <c r="G1437" s="95">
        <f t="shared" si="135"/>
        <v>0</v>
      </c>
      <c r="H1437" s="110">
        <f t="shared" si="136"/>
        <v>0</v>
      </c>
      <c r="P1437" s="107" t="str">
        <f t="shared" si="137"/>
        <v/>
      </c>
      <c r="Q1437" s="108" t="str">
        <f t="shared" si="138"/>
        <v/>
      </c>
      <c r="S1437" s="109" t="str">
        <f t="shared" si="139"/>
        <v/>
      </c>
      <c r="T1437" s="109" t="str">
        <f t="shared" si="140"/>
        <v/>
      </c>
    </row>
    <row r="1438" spans="2:20" ht="15" customHeight="1" x14ac:dyDescent="0.25">
      <c r="B1438" s="94">
        <v>1387</v>
      </c>
      <c r="C1438" s="95"/>
      <c r="D1438" s="94"/>
      <c r="E1438" s="95"/>
      <c r="F1438" s="94"/>
      <c r="G1438" s="95">
        <f t="shared" si="135"/>
        <v>0</v>
      </c>
      <c r="H1438" s="110">
        <f t="shared" si="136"/>
        <v>0</v>
      </c>
      <c r="P1438" s="107" t="str">
        <f t="shared" si="137"/>
        <v/>
      </c>
      <c r="Q1438" s="108" t="str">
        <f t="shared" si="138"/>
        <v/>
      </c>
      <c r="S1438" s="109" t="str">
        <f t="shared" si="139"/>
        <v/>
      </c>
      <c r="T1438" s="109" t="str">
        <f t="shared" si="140"/>
        <v/>
      </c>
    </row>
    <row r="1439" spans="2:20" ht="15" customHeight="1" x14ac:dyDescent="0.25">
      <c r="B1439" s="94">
        <v>1388</v>
      </c>
      <c r="C1439" s="95"/>
      <c r="D1439" s="94"/>
      <c r="E1439" s="95"/>
      <c r="F1439" s="94"/>
      <c r="G1439" s="95">
        <f t="shared" si="135"/>
        <v>0</v>
      </c>
      <c r="H1439" s="110">
        <f t="shared" si="136"/>
        <v>0</v>
      </c>
      <c r="P1439" s="107" t="str">
        <f t="shared" si="137"/>
        <v/>
      </c>
      <c r="Q1439" s="108" t="str">
        <f t="shared" si="138"/>
        <v/>
      </c>
      <c r="S1439" s="109" t="str">
        <f t="shared" si="139"/>
        <v/>
      </c>
      <c r="T1439" s="109" t="str">
        <f t="shared" si="140"/>
        <v/>
      </c>
    </row>
    <row r="1440" spans="2:20" ht="15" customHeight="1" x14ac:dyDescent="0.25">
      <c r="B1440" s="94">
        <v>1389</v>
      </c>
      <c r="C1440" s="95"/>
      <c r="D1440" s="94"/>
      <c r="E1440" s="95"/>
      <c r="F1440" s="94"/>
      <c r="G1440" s="95">
        <f t="shared" si="135"/>
        <v>0</v>
      </c>
      <c r="H1440" s="110">
        <f t="shared" si="136"/>
        <v>0</v>
      </c>
      <c r="P1440" s="107" t="str">
        <f t="shared" si="137"/>
        <v/>
      </c>
      <c r="Q1440" s="108" t="str">
        <f t="shared" si="138"/>
        <v/>
      </c>
      <c r="S1440" s="109" t="str">
        <f t="shared" si="139"/>
        <v/>
      </c>
      <c r="T1440" s="109" t="str">
        <f t="shared" si="140"/>
        <v/>
      </c>
    </row>
    <row r="1441" spans="2:20" ht="15" customHeight="1" x14ac:dyDescent="0.25">
      <c r="B1441" s="94">
        <v>1390</v>
      </c>
      <c r="C1441" s="95"/>
      <c r="D1441" s="94"/>
      <c r="E1441" s="95"/>
      <c r="F1441" s="94"/>
      <c r="G1441" s="95">
        <f t="shared" si="135"/>
        <v>0</v>
      </c>
      <c r="H1441" s="110">
        <f t="shared" si="136"/>
        <v>0</v>
      </c>
      <c r="P1441" s="107" t="str">
        <f t="shared" si="137"/>
        <v/>
      </c>
      <c r="Q1441" s="108" t="str">
        <f t="shared" si="138"/>
        <v/>
      </c>
      <c r="S1441" s="109" t="str">
        <f t="shared" si="139"/>
        <v/>
      </c>
      <c r="T1441" s="109" t="str">
        <f t="shared" si="140"/>
        <v/>
      </c>
    </row>
    <row r="1442" spans="2:20" ht="15" customHeight="1" x14ac:dyDescent="0.25">
      <c r="B1442" s="94">
        <v>1391</v>
      </c>
      <c r="C1442" s="95"/>
      <c r="D1442" s="94"/>
      <c r="E1442" s="95"/>
      <c r="F1442" s="94"/>
      <c r="G1442" s="95">
        <f t="shared" si="135"/>
        <v>0</v>
      </c>
      <c r="H1442" s="110">
        <f t="shared" si="136"/>
        <v>0</v>
      </c>
      <c r="P1442" s="107" t="str">
        <f t="shared" si="137"/>
        <v/>
      </c>
      <c r="Q1442" s="108" t="str">
        <f t="shared" si="138"/>
        <v/>
      </c>
      <c r="S1442" s="109" t="str">
        <f t="shared" si="139"/>
        <v/>
      </c>
      <c r="T1442" s="109" t="str">
        <f t="shared" si="140"/>
        <v/>
      </c>
    </row>
    <row r="1443" spans="2:20" ht="15" customHeight="1" x14ac:dyDescent="0.25">
      <c r="B1443" s="94">
        <v>1392</v>
      </c>
      <c r="C1443" s="95"/>
      <c r="D1443" s="94"/>
      <c r="E1443" s="95"/>
      <c r="F1443" s="94"/>
      <c r="G1443" s="95">
        <f t="shared" si="135"/>
        <v>0</v>
      </c>
      <c r="H1443" s="110">
        <f t="shared" si="136"/>
        <v>0</v>
      </c>
      <c r="P1443" s="107" t="str">
        <f t="shared" si="137"/>
        <v/>
      </c>
      <c r="Q1443" s="108" t="str">
        <f t="shared" si="138"/>
        <v/>
      </c>
      <c r="S1443" s="109" t="str">
        <f t="shared" si="139"/>
        <v/>
      </c>
      <c r="T1443" s="109" t="str">
        <f t="shared" si="140"/>
        <v/>
      </c>
    </row>
    <row r="1444" spans="2:20" ht="15" customHeight="1" x14ac:dyDescent="0.25">
      <c r="B1444" s="94">
        <v>1393</v>
      </c>
      <c r="C1444" s="95"/>
      <c r="D1444" s="94"/>
      <c r="E1444" s="95"/>
      <c r="F1444" s="94"/>
      <c r="G1444" s="95">
        <f t="shared" si="135"/>
        <v>0</v>
      </c>
      <c r="H1444" s="110">
        <f t="shared" si="136"/>
        <v>0</v>
      </c>
      <c r="P1444" s="107" t="str">
        <f t="shared" si="137"/>
        <v/>
      </c>
      <c r="Q1444" s="108" t="str">
        <f t="shared" si="138"/>
        <v/>
      </c>
      <c r="S1444" s="109" t="str">
        <f t="shared" si="139"/>
        <v/>
      </c>
      <c r="T1444" s="109" t="str">
        <f t="shared" si="140"/>
        <v/>
      </c>
    </row>
    <row r="1445" spans="2:20" ht="15" customHeight="1" x14ac:dyDescent="0.25">
      <c r="B1445" s="94">
        <v>1394</v>
      </c>
      <c r="C1445" s="95"/>
      <c r="D1445" s="94"/>
      <c r="E1445" s="95"/>
      <c r="F1445" s="94"/>
      <c r="G1445" s="95">
        <f t="shared" si="135"/>
        <v>0</v>
      </c>
      <c r="H1445" s="110">
        <f t="shared" si="136"/>
        <v>0</v>
      </c>
      <c r="P1445" s="107" t="str">
        <f t="shared" si="137"/>
        <v/>
      </c>
      <c r="Q1445" s="108" t="str">
        <f t="shared" si="138"/>
        <v/>
      </c>
      <c r="S1445" s="109" t="str">
        <f t="shared" si="139"/>
        <v/>
      </c>
      <c r="T1445" s="109" t="str">
        <f t="shared" si="140"/>
        <v/>
      </c>
    </row>
    <row r="1446" spans="2:20" ht="15" customHeight="1" x14ac:dyDescent="0.25">
      <c r="B1446" s="94">
        <v>1395</v>
      </c>
      <c r="C1446" s="95"/>
      <c r="D1446" s="94"/>
      <c r="E1446" s="95"/>
      <c r="F1446" s="94"/>
      <c r="G1446" s="95">
        <f t="shared" si="135"/>
        <v>0</v>
      </c>
      <c r="H1446" s="110">
        <f t="shared" si="136"/>
        <v>0</v>
      </c>
      <c r="P1446" s="107" t="str">
        <f t="shared" si="137"/>
        <v/>
      </c>
      <c r="Q1446" s="108" t="str">
        <f t="shared" si="138"/>
        <v/>
      </c>
      <c r="S1446" s="109" t="str">
        <f t="shared" si="139"/>
        <v/>
      </c>
      <c r="T1446" s="109" t="str">
        <f t="shared" si="140"/>
        <v/>
      </c>
    </row>
    <row r="1447" spans="2:20" ht="15" customHeight="1" x14ac:dyDescent="0.25">
      <c r="B1447" s="94">
        <v>1396</v>
      </c>
      <c r="C1447" s="95"/>
      <c r="D1447" s="94"/>
      <c r="E1447" s="95"/>
      <c r="F1447" s="94"/>
      <c r="G1447" s="95">
        <f t="shared" si="135"/>
        <v>0</v>
      </c>
      <c r="H1447" s="110">
        <f t="shared" si="136"/>
        <v>0</v>
      </c>
      <c r="P1447" s="107" t="str">
        <f t="shared" si="137"/>
        <v/>
      </c>
      <c r="Q1447" s="108" t="str">
        <f t="shared" si="138"/>
        <v/>
      </c>
      <c r="S1447" s="109" t="str">
        <f t="shared" si="139"/>
        <v/>
      </c>
      <c r="T1447" s="109" t="str">
        <f t="shared" si="140"/>
        <v/>
      </c>
    </row>
    <row r="1448" spans="2:20" ht="15" customHeight="1" x14ac:dyDescent="0.25">
      <c r="B1448" s="94">
        <v>1397</v>
      </c>
      <c r="C1448" s="95"/>
      <c r="D1448" s="94"/>
      <c r="E1448" s="95"/>
      <c r="F1448" s="94"/>
      <c r="G1448" s="95">
        <f t="shared" si="135"/>
        <v>0</v>
      </c>
      <c r="H1448" s="110">
        <f t="shared" si="136"/>
        <v>0</v>
      </c>
      <c r="P1448" s="107" t="str">
        <f t="shared" si="137"/>
        <v/>
      </c>
      <c r="Q1448" s="108" t="str">
        <f t="shared" si="138"/>
        <v/>
      </c>
      <c r="S1448" s="109" t="str">
        <f t="shared" si="139"/>
        <v/>
      </c>
      <c r="T1448" s="109" t="str">
        <f t="shared" si="140"/>
        <v/>
      </c>
    </row>
    <row r="1449" spans="2:20" ht="15" customHeight="1" x14ac:dyDescent="0.25">
      <c r="B1449" s="94">
        <v>1398</v>
      </c>
      <c r="C1449" s="95"/>
      <c r="D1449" s="94"/>
      <c r="E1449" s="95"/>
      <c r="F1449" s="94"/>
      <c r="G1449" s="95">
        <f t="shared" si="135"/>
        <v>0</v>
      </c>
      <c r="H1449" s="110">
        <f t="shared" si="136"/>
        <v>0</v>
      </c>
      <c r="P1449" s="107" t="str">
        <f t="shared" si="137"/>
        <v/>
      </c>
      <c r="Q1449" s="108" t="str">
        <f t="shared" si="138"/>
        <v/>
      </c>
      <c r="S1449" s="109" t="str">
        <f t="shared" si="139"/>
        <v/>
      </c>
      <c r="T1449" s="109" t="str">
        <f t="shared" si="140"/>
        <v/>
      </c>
    </row>
    <row r="1450" spans="2:20" ht="15" customHeight="1" x14ac:dyDescent="0.25">
      <c r="B1450" s="94">
        <v>1399</v>
      </c>
      <c r="C1450" s="95"/>
      <c r="D1450" s="94"/>
      <c r="E1450" s="95"/>
      <c r="F1450" s="94"/>
      <c r="G1450" s="95">
        <f t="shared" si="135"/>
        <v>0</v>
      </c>
      <c r="H1450" s="110">
        <f t="shared" si="136"/>
        <v>0</v>
      </c>
      <c r="P1450" s="107" t="str">
        <f t="shared" si="137"/>
        <v/>
      </c>
      <c r="Q1450" s="108" t="str">
        <f t="shared" si="138"/>
        <v/>
      </c>
      <c r="S1450" s="109" t="str">
        <f t="shared" si="139"/>
        <v/>
      </c>
      <c r="T1450" s="109" t="str">
        <f t="shared" si="140"/>
        <v/>
      </c>
    </row>
    <row r="1451" spans="2:20" ht="15" customHeight="1" x14ac:dyDescent="0.25">
      <c r="B1451" s="94">
        <v>1400</v>
      </c>
      <c r="C1451" s="95"/>
      <c r="D1451" s="94"/>
      <c r="E1451" s="95"/>
      <c r="F1451" s="94"/>
      <c r="G1451" s="95">
        <f t="shared" si="135"/>
        <v>0</v>
      </c>
      <c r="H1451" s="110">
        <f t="shared" si="136"/>
        <v>0</v>
      </c>
      <c r="P1451" s="107" t="str">
        <f t="shared" si="137"/>
        <v/>
      </c>
      <c r="Q1451" s="108" t="str">
        <f t="shared" si="138"/>
        <v/>
      </c>
      <c r="S1451" s="109" t="str">
        <f t="shared" si="139"/>
        <v/>
      </c>
      <c r="T1451" s="109" t="str">
        <f t="shared" si="140"/>
        <v/>
      </c>
    </row>
    <row r="1452" spans="2:20" ht="15" customHeight="1" x14ac:dyDescent="0.25">
      <c r="B1452" s="94">
        <v>1401</v>
      </c>
      <c r="C1452" s="95"/>
      <c r="D1452" s="94"/>
      <c r="E1452" s="95"/>
      <c r="F1452" s="94"/>
      <c r="G1452" s="95">
        <f t="shared" si="135"/>
        <v>0</v>
      </c>
      <c r="H1452" s="110">
        <f t="shared" si="136"/>
        <v>0</v>
      </c>
      <c r="P1452" s="107" t="str">
        <f t="shared" si="137"/>
        <v/>
      </c>
      <c r="Q1452" s="108" t="str">
        <f t="shared" si="138"/>
        <v/>
      </c>
      <c r="S1452" s="109" t="str">
        <f t="shared" si="139"/>
        <v/>
      </c>
      <c r="T1452" s="109" t="str">
        <f t="shared" si="140"/>
        <v/>
      </c>
    </row>
    <row r="1453" spans="2:20" ht="15" customHeight="1" x14ac:dyDescent="0.25">
      <c r="B1453" s="94">
        <v>1402</v>
      </c>
      <c r="C1453" s="95"/>
      <c r="D1453" s="94"/>
      <c r="E1453" s="95"/>
      <c r="F1453" s="94"/>
      <c r="G1453" s="95">
        <f t="shared" si="135"/>
        <v>0</v>
      </c>
      <c r="H1453" s="110">
        <f t="shared" si="136"/>
        <v>0</v>
      </c>
      <c r="P1453" s="107" t="str">
        <f t="shared" si="137"/>
        <v/>
      </c>
      <c r="Q1453" s="108" t="str">
        <f t="shared" si="138"/>
        <v/>
      </c>
      <c r="S1453" s="109" t="str">
        <f t="shared" si="139"/>
        <v/>
      </c>
      <c r="T1453" s="109" t="str">
        <f t="shared" si="140"/>
        <v/>
      </c>
    </row>
    <row r="1454" spans="2:20" ht="15" customHeight="1" x14ac:dyDescent="0.25">
      <c r="B1454" s="94">
        <v>1403</v>
      </c>
      <c r="C1454" s="95"/>
      <c r="D1454" s="94"/>
      <c r="E1454" s="95"/>
      <c r="F1454" s="94"/>
      <c r="G1454" s="95">
        <f t="shared" si="135"/>
        <v>0</v>
      </c>
      <c r="H1454" s="110">
        <f t="shared" si="136"/>
        <v>0</v>
      </c>
      <c r="P1454" s="107" t="str">
        <f t="shared" si="137"/>
        <v/>
      </c>
      <c r="Q1454" s="108" t="str">
        <f t="shared" si="138"/>
        <v/>
      </c>
      <c r="S1454" s="109" t="str">
        <f t="shared" si="139"/>
        <v/>
      </c>
      <c r="T1454" s="109" t="str">
        <f t="shared" si="140"/>
        <v/>
      </c>
    </row>
    <row r="1455" spans="2:20" ht="15" customHeight="1" x14ac:dyDescent="0.25">
      <c r="B1455" s="94">
        <v>1404</v>
      </c>
      <c r="C1455" s="95"/>
      <c r="D1455" s="94"/>
      <c r="E1455" s="95"/>
      <c r="F1455" s="94"/>
      <c r="G1455" s="95">
        <f t="shared" si="135"/>
        <v>0</v>
      </c>
      <c r="H1455" s="110">
        <f t="shared" si="136"/>
        <v>0</v>
      </c>
      <c r="P1455" s="107" t="str">
        <f t="shared" si="137"/>
        <v/>
      </c>
      <c r="Q1455" s="108" t="str">
        <f t="shared" si="138"/>
        <v/>
      </c>
      <c r="S1455" s="109" t="str">
        <f t="shared" si="139"/>
        <v/>
      </c>
      <c r="T1455" s="109" t="str">
        <f t="shared" si="140"/>
        <v/>
      </c>
    </row>
    <row r="1456" spans="2:20" ht="15" customHeight="1" x14ac:dyDescent="0.25">
      <c r="B1456" s="94">
        <v>1405</v>
      </c>
      <c r="C1456" s="95"/>
      <c r="D1456" s="94"/>
      <c r="E1456" s="95"/>
      <c r="F1456" s="94"/>
      <c r="G1456" s="95">
        <f t="shared" si="135"/>
        <v>0</v>
      </c>
      <c r="H1456" s="110">
        <f t="shared" si="136"/>
        <v>0</v>
      </c>
      <c r="P1456" s="107" t="str">
        <f t="shared" si="137"/>
        <v/>
      </c>
      <c r="Q1456" s="108" t="str">
        <f t="shared" si="138"/>
        <v/>
      </c>
      <c r="S1456" s="109" t="str">
        <f t="shared" si="139"/>
        <v/>
      </c>
      <c r="T1456" s="109" t="str">
        <f t="shared" si="140"/>
        <v/>
      </c>
    </row>
    <row r="1457" spans="2:20" ht="15" customHeight="1" x14ac:dyDescent="0.25">
      <c r="B1457" s="94">
        <v>1406</v>
      </c>
      <c r="C1457" s="95"/>
      <c r="D1457" s="94"/>
      <c r="E1457" s="95"/>
      <c r="F1457" s="94"/>
      <c r="G1457" s="95">
        <f t="shared" si="135"/>
        <v>0</v>
      </c>
      <c r="H1457" s="110">
        <f t="shared" si="136"/>
        <v>0</v>
      </c>
      <c r="P1457" s="107" t="str">
        <f t="shared" si="137"/>
        <v/>
      </c>
      <c r="Q1457" s="108" t="str">
        <f t="shared" si="138"/>
        <v/>
      </c>
      <c r="S1457" s="109" t="str">
        <f t="shared" si="139"/>
        <v/>
      </c>
      <c r="T1457" s="109" t="str">
        <f t="shared" si="140"/>
        <v/>
      </c>
    </row>
    <row r="1458" spans="2:20" ht="15" customHeight="1" x14ac:dyDescent="0.25">
      <c r="B1458" s="94">
        <v>1407</v>
      </c>
      <c r="C1458" s="95"/>
      <c r="D1458" s="94"/>
      <c r="E1458" s="95"/>
      <c r="F1458" s="94"/>
      <c r="G1458" s="95">
        <f t="shared" si="135"/>
        <v>0</v>
      </c>
      <c r="H1458" s="110">
        <f t="shared" si="136"/>
        <v>0</v>
      </c>
      <c r="P1458" s="107" t="str">
        <f t="shared" si="137"/>
        <v/>
      </c>
      <c r="Q1458" s="108" t="str">
        <f t="shared" si="138"/>
        <v/>
      </c>
      <c r="S1458" s="109" t="str">
        <f t="shared" si="139"/>
        <v/>
      </c>
      <c r="T1458" s="109" t="str">
        <f t="shared" si="140"/>
        <v/>
      </c>
    </row>
    <row r="1459" spans="2:20" ht="15" customHeight="1" x14ac:dyDescent="0.25">
      <c r="B1459" s="94">
        <v>1408</v>
      </c>
      <c r="C1459" s="95"/>
      <c r="D1459" s="94"/>
      <c r="E1459" s="95"/>
      <c r="F1459" s="94"/>
      <c r="G1459" s="95">
        <f t="shared" si="135"/>
        <v>0</v>
      </c>
      <c r="H1459" s="110">
        <f t="shared" si="136"/>
        <v>0</v>
      </c>
      <c r="P1459" s="107" t="str">
        <f t="shared" si="137"/>
        <v/>
      </c>
      <c r="Q1459" s="108" t="str">
        <f t="shared" si="138"/>
        <v/>
      </c>
      <c r="S1459" s="109" t="str">
        <f t="shared" si="139"/>
        <v/>
      </c>
      <c r="T1459" s="109" t="str">
        <f t="shared" si="140"/>
        <v/>
      </c>
    </row>
    <row r="1460" spans="2:20" ht="15" customHeight="1" x14ac:dyDescent="0.25">
      <c r="B1460" s="94">
        <v>1409</v>
      </c>
      <c r="C1460" s="95"/>
      <c r="D1460" s="94"/>
      <c r="E1460" s="95"/>
      <c r="F1460" s="94"/>
      <c r="G1460" s="95">
        <f t="shared" si="135"/>
        <v>0</v>
      </c>
      <c r="H1460" s="110">
        <f t="shared" si="136"/>
        <v>0</v>
      </c>
      <c r="P1460" s="107" t="str">
        <f t="shared" si="137"/>
        <v/>
      </c>
      <c r="Q1460" s="108" t="str">
        <f t="shared" si="138"/>
        <v/>
      </c>
      <c r="S1460" s="109" t="str">
        <f t="shared" si="139"/>
        <v/>
      </c>
      <c r="T1460" s="109" t="str">
        <f t="shared" si="140"/>
        <v/>
      </c>
    </row>
    <row r="1461" spans="2:20" ht="15" customHeight="1" x14ac:dyDescent="0.25">
      <c r="B1461" s="94">
        <v>1410</v>
      </c>
      <c r="C1461" s="95"/>
      <c r="D1461" s="94"/>
      <c r="E1461" s="95"/>
      <c r="F1461" s="94"/>
      <c r="G1461" s="95">
        <f t="shared" si="135"/>
        <v>0</v>
      </c>
      <c r="H1461" s="110">
        <f t="shared" si="136"/>
        <v>0</v>
      </c>
      <c r="P1461" s="107" t="str">
        <f t="shared" si="137"/>
        <v/>
      </c>
      <c r="Q1461" s="108" t="str">
        <f t="shared" si="138"/>
        <v/>
      </c>
      <c r="S1461" s="109" t="str">
        <f t="shared" si="139"/>
        <v/>
      </c>
      <c r="T1461" s="109" t="str">
        <f t="shared" si="140"/>
        <v/>
      </c>
    </row>
    <row r="1462" spans="2:20" ht="15" customHeight="1" x14ac:dyDescent="0.25">
      <c r="B1462" s="94">
        <v>1411</v>
      </c>
      <c r="C1462" s="95"/>
      <c r="D1462" s="94"/>
      <c r="E1462" s="95"/>
      <c r="F1462" s="94"/>
      <c r="G1462" s="95">
        <f t="shared" si="135"/>
        <v>0</v>
      </c>
      <c r="H1462" s="110">
        <f t="shared" si="136"/>
        <v>0</v>
      </c>
      <c r="P1462" s="107" t="str">
        <f t="shared" si="137"/>
        <v/>
      </c>
      <c r="Q1462" s="108" t="str">
        <f t="shared" si="138"/>
        <v/>
      </c>
      <c r="S1462" s="109" t="str">
        <f t="shared" si="139"/>
        <v/>
      </c>
      <c r="T1462" s="109" t="str">
        <f t="shared" si="140"/>
        <v/>
      </c>
    </row>
    <row r="1463" spans="2:20" ht="15" customHeight="1" x14ac:dyDescent="0.25">
      <c r="B1463" s="94">
        <v>1412</v>
      </c>
      <c r="C1463" s="95"/>
      <c r="D1463" s="94"/>
      <c r="E1463" s="95"/>
      <c r="F1463" s="94"/>
      <c r="G1463" s="95">
        <f t="shared" si="135"/>
        <v>0</v>
      </c>
      <c r="H1463" s="110">
        <f t="shared" si="136"/>
        <v>0</v>
      </c>
      <c r="P1463" s="107" t="str">
        <f t="shared" si="137"/>
        <v/>
      </c>
      <c r="Q1463" s="108" t="str">
        <f t="shared" si="138"/>
        <v/>
      </c>
      <c r="S1463" s="109" t="str">
        <f t="shared" si="139"/>
        <v/>
      </c>
      <c r="T1463" s="109" t="str">
        <f t="shared" si="140"/>
        <v/>
      </c>
    </row>
    <row r="1464" spans="2:20" ht="15" customHeight="1" x14ac:dyDescent="0.25">
      <c r="B1464" s="94">
        <v>1413</v>
      </c>
      <c r="C1464" s="95"/>
      <c r="D1464" s="94"/>
      <c r="E1464" s="95"/>
      <c r="F1464" s="94"/>
      <c r="G1464" s="95">
        <f t="shared" si="135"/>
        <v>0</v>
      </c>
      <c r="H1464" s="110">
        <f t="shared" si="136"/>
        <v>0</v>
      </c>
      <c r="P1464" s="107" t="str">
        <f t="shared" si="137"/>
        <v/>
      </c>
      <c r="Q1464" s="108" t="str">
        <f t="shared" si="138"/>
        <v/>
      </c>
      <c r="S1464" s="109" t="str">
        <f t="shared" si="139"/>
        <v/>
      </c>
      <c r="T1464" s="109" t="str">
        <f t="shared" si="140"/>
        <v/>
      </c>
    </row>
    <row r="1465" spans="2:20" ht="15" customHeight="1" x14ac:dyDescent="0.25">
      <c r="B1465" s="94">
        <v>1414</v>
      </c>
      <c r="C1465" s="95"/>
      <c r="D1465" s="94"/>
      <c r="E1465" s="95"/>
      <c r="F1465" s="94"/>
      <c r="G1465" s="95">
        <f t="shared" si="135"/>
        <v>0</v>
      </c>
      <c r="H1465" s="110">
        <f t="shared" si="136"/>
        <v>0</v>
      </c>
      <c r="P1465" s="107" t="str">
        <f t="shared" si="137"/>
        <v/>
      </c>
      <c r="Q1465" s="108" t="str">
        <f t="shared" si="138"/>
        <v/>
      </c>
      <c r="S1465" s="109" t="str">
        <f t="shared" si="139"/>
        <v/>
      </c>
      <c r="T1465" s="109" t="str">
        <f t="shared" si="140"/>
        <v/>
      </c>
    </row>
    <row r="1466" spans="2:20" ht="15" customHeight="1" x14ac:dyDescent="0.25">
      <c r="B1466" s="94">
        <v>1415</v>
      </c>
      <c r="C1466" s="95"/>
      <c r="D1466" s="94"/>
      <c r="E1466" s="95"/>
      <c r="F1466" s="94"/>
      <c r="G1466" s="95">
        <f t="shared" si="135"/>
        <v>0</v>
      </c>
      <c r="H1466" s="110">
        <f t="shared" si="136"/>
        <v>0</v>
      </c>
      <c r="P1466" s="107" t="str">
        <f t="shared" si="137"/>
        <v/>
      </c>
      <c r="Q1466" s="108" t="str">
        <f t="shared" si="138"/>
        <v/>
      </c>
      <c r="S1466" s="109" t="str">
        <f t="shared" si="139"/>
        <v/>
      </c>
      <c r="T1466" s="109" t="str">
        <f t="shared" si="140"/>
        <v/>
      </c>
    </row>
    <row r="1467" spans="2:20" ht="15" customHeight="1" x14ac:dyDescent="0.25">
      <c r="B1467" s="94">
        <v>1416</v>
      </c>
      <c r="C1467" s="95"/>
      <c r="D1467" s="94"/>
      <c r="E1467" s="95"/>
      <c r="F1467" s="94"/>
      <c r="G1467" s="95">
        <f t="shared" si="135"/>
        <v>0</v>
      </c>
      <c r="H1467" s="110">
        <f t="shared" si="136"/>
        <v>0</v>
      </c>
      <c r="P1467" s="107" t="str">
        <f t="shared" si="137"/>
        <v/>
      </c>
      <c r="Q1467" s="108" t="str">
        <f t="shared" si="138"/>
        <v/>
      </c>
      <c r="S1467" s="109" t="str">
        <f t="shared" si="139"/>
        <v/>
      </c>
      <c r="T1467" s="109" t="str">
        <f t="shared" si="140"/>
        <v/>
      </c>
    </row>
    <row r="1468" spans="2:20" ht="15" customHeight="1" x14ac:dyDescent="0.25">
      <c r="B1468" s="94">
        <v>1417</v>
      </c>
      <c r="C1468" s="95"/>
      <c r="D1468" s="94"/>
      <c r="E1468" s="95"/>
      <c r="F1468" s="94"/>
      <c r="G1468" s="95">
        <f t="shared" si="135"/>
        <v>0</v>
      </c>
      <c r="H1468" s="110">
        <f t="shared" si="136"/>
        <v>0</v>
      </c>
      <c r="P1468" s="107" t="str">
        <f t="shared" si="137"/>
        <v/>
      </c>
      <c r="Q1468" s="108" t="str">
        <f t="shared" si="138"/>
        <v/>
      </c>
      <c r="S1468" s="109" t="str">
        <f t="shared" si="139"/>
        <v/>
      </c>
      <c r="T1468" s="109" t="str">
        <f t="shared" si="140"/>
        <v/>
      </c>
    </row>
    <row r="1469" spans="2:20" ht="15" customHeight="1" x14ac:dyDescent="0.25">
      <c r="B1469" s="94">
        <v>1418</v>
      </c>
      <c r="C1469" s="95"/>
      <c r="D1469" s="94"/>
      <c r="E1469" s="95"/>
      <c r="F1469" s="94"/>
      <c r="G1469" s="95">
        <f t="shared" si="135"/>
        <v>0</v>
      </c>
      <c r="H1469" s="110">
        <f t="shared" si="136"/>
        <v>0</v>
      </c>
      <c r="P1469" s="107" t="str">
        <f t="shared" si="137"/>
        <v/>
      </c>
      <c r="Q1469" s="108" t="str">
        <f t="shared" si="138"/>
        <v/>
      </c>
      <c r="S1469" s="109" t="str">
        <f t="shared" si="139"/>
        <v/>
      </c>
      <c r="T1469" s="109" t="str">
        <f t="shared" si="140"/>
        <v/>
      </c>
    </row>
    <row r="1470" spans="2:20" ht="15" customHeight="1" x14ac:dyDescent="0.25">
      <c r="B1470" s="94">
        <v>1419</v>
      </c>
      <c r="C1470" s="95"/>
      <c r="D1470" s="94"/>
      <c r="E1470" s="95"/>
      <c r="F1470" s="94"/>
      <c r="G1470" s="95">
        <f t="shared" si="135"/>
        <v>0</v>
      </c>
      <c r="H1470" s="110">
        <f t="shared" si="136"/>
        <v>0</v>
      </c>
      <c r="P1470" s="107" t="str">
        <f t="shared" si="137"/>
        <v/>
      </c>
      <c r="Q1470" s="108" t="str">
        <f t="shared" si="138"/>
        <v/>
      </c>
      <c r="S1470" s="109" t="str">
        <f t="shared" si="139"/>
        <v/>
      </c>
      <c r="T1470" s="109" t="str">
        <f t="shared" si="140"/>
        <v/>
      </c>
    </row>
    <row r="1471" spans="2:20" ht="15" customHeight="1" x14ac:dyDescent="0.25">
      <c r="B1471" s="94">
        <v>1420</v>
      </c>
      <c r="C1471" s="95"/>
      <c r="D1471" s="94"/>
      <c r="E1471" s="95"/>
      <c r="F1471" s="94"/>
      <c r="G1471" s="95">
        <f t="shared" si="135"/>
        <v>0</v>
      </c>
      <c r="H1471" s="110">
        <f t="shared" si="136"/>
        <v>0</v>
      </c>
      <c r="P1471" s="107" t="str">
        <f t="shared" si="137"/>
        <v/>
      </c>
      <c r="Q1471" s="108" t="str">
        <f t="shared" si="138"/>
        <v/>
      </c>
      <c r="S1471" s="109" t="str">
        <f t="shared" si="139"/>
        <v/>
      </c>
      <c r="T1471" s="109" t="str">
        <f t="shared" si="140"/>
        <v/>
      </c>
    </row>
    <row r="1472" spans="2:20" ht="15" customHeight="1" x14ac:dyDescent="0.25">
      <c r="B1472" s="94">
        <v>1421</v>
      </c>
      <c r="C1472" s="95"/>
      <c r="D1472" s="94"/>
      <c r="E1472" s="95"/>
      <c r="F1472" s="94"/>
      <c r="G1472" s="95">
        <f t="shared" si="135"/>
        <v>0</v>
      </c>
      <c r="H1472" s="110">
        <f t="shared" si="136"/>
        <v>0</v>
      </c>
      <c r="P1472" s="107" t="str">
        <f t="shared" si="137"/>
        <v/>
      </c>
      <c r="Q1472" s="108" t="str">
        <f t="shared" si="138"/>
        <v/>
      </c>
      <c r="S1472" s="109" t="str">
        <f t="shared" si="139"/>
        <v/>
      </c>
      <c r="T1472" s="109" t="str">
        <f t="shared" si="140"/>
        <v/>
      </c>
    </row>
    <row r="1473" spans="2:20" ht="15" customHeight="1" x14ac:dyDescent="0.25">
      <c r="B1473" s="94">
        <v>1422</v>
      </c>
      <c r="C1473" s="95"/>
      <c r="D1473" s="94"/>
      <c r="E1473" s="95"/>
      <c r="F1473" s="94"/>
      <c r="G1473" s="95">
        <f t="shared" si="135"/>
        <v>0</v>
      </c>
      <c r="H1473" s="110">
        <f t="shared" si="136"/>
        <v>0</v>
      </c>
      <c r="P1473" s="107" t="str">
        <f t="shared" si="137"/>
        <v/>
      </c>
      <c r="Q1473" s="108" t="str">
        <f t="shared" si="138"/>
        <v/>
      </c>
      <c r="S1473" s="109" t="str">
        <f t="shared" si="139"/>
        <v/>
      </c>
      <c r="T1473" s="109" t="str">
        <f t="shared" si="140"/>
        <v/>
      </c>
    </row>
    <row r="1474" spans="2:20" ht="15" customHeight="1" x14ac:dyDescent="0.25">
      <c r="B1474" s="94">
        <v>1423</v>
      </c>
      <c r="C1474" s="95"/>
      <c r="D1474" s="94"/>
      <c r="E1474" s="95"/>
      <c r="F1474" s="94"/>
      <c r="G1474" s="95">
        <f t="shared" si="135"/>
        <v>0</v>
      </c>
      <c r="H1474" s="110">
        <f t="shared" si="136"/>
        <v>0</v>
      </c>
      <c r="P1474" s="107" t="str">
        <f t="shared" si="137"/>
        <v/>
      </c>
      <c r="Q1474" s="108" t="str">
        <f t="shared" si="138"/>
        <v/>
      </c>
      <c r="S1474" s="109" t="str">
        <f t="shared" si="139"/>
        <v/>
      </c>
      <c r="T1474" s="109" t="str">
        <f t="shared" si="140"/>
        <v/>
      </c>
    </row>
    <row r="1475" spans="2:20" ht="15" customHeight="1" x14ac:dyDescent="0.25">
      <c r="B1475" s="94">
        <v>1424</v>
      </c>
      <c r="C1475" s="95"/>
      <c r="D1475" s="94"/>
      <c r="E1475" s="95"/>
      <c r="F1475" s="94"/>
      <c r="G1475" s="95">
        <f t="shared" si="135"/>
        <v>0</v>
      </c>
      <c r="H1475" s="110">
        <f t="shared" si="136"/>
        <v>0</v>
      </c>
      <c r="P1475" s="107" t="str">
        <f t="shared" si="137"/>
        <v/>
      </c>
      <c r="Q1475" s="108" t="str">
        <f t="shared" si="138"/>
        <v/>
      </c>
      <c r="S1475" s="109" t="str">
        <f t="shared" si="139"/>
        <v/>
      </c>
      <c r="T1475" s="109" t="str">
        <f t="shared" si="140"/>
        <v/>
      </c>
    </row>
    <row r="1476" spans="2:20" ht="15" customHeight="1" x14ac:dyDescent="0.25">
      <c r="B1476" s="94">
        <v>1425</v>
      </c>
      <c r="C1476" s="95"/>
      <c r="D1476" s="94"/>
      <c r="E1476" s="95"/>
      <c r="F1476" s="94"/>
      <c r="G1476" s="95">
        <f t="shared" si="135"/>
        <v>0</v>
      </c>
      <c r="H1476" s="110">
        <f t="shared" si="136"/>
        <v>0</v>
      </c>
      <c r="P1476" s="107" t="str">
        <f t="shared" si="137"/>
        <v/>
      </c>
      <c r="Q1476" s="108" t="str">
        <f t="shared" si="138"/>
        <v/>
      </c>
      <c r="S1476" s="109" t="str">
        <f t="shared" si="139"/>
        <v/>
      </c>
      <c r="T1476" s="109" t="str">
        <f t="shared" si="140"/>
        <v/>
      </c>
    </row>
    <row r="1477" spans="2:20" ht="15" customHeight="1" x14ac:dyDescent="0.25">
      <c r="B1477" s="94">
        <v>1426</v>
      </c>
      <c r="C1477" s="95"/>
      <c r="D1477" s="94"/>
      <c r="E1477" s="95"/>
      <c r="F1477" s="94"/>
      <c r="G1477" s="95">
        <f t="shared" si="135"/>
        <v>0</v>
      </c>
      <c r="H1477" s="110">
        <f t="shared" si="136"/>
        <v>0</v>
      </c>
      <c r="P1477" s="107" t="str">
        <f t="shared" si="137"/>
        <v/>
      </c>
      <c r="Q1477" s="108" t="str">
        <f t="shared" si="138"/>
        <v/>
      </c>
      <c r="S1477" s="109" t="str">
        <f t="shared" si="139"/>
        <v/>
      </c>
      <c r="T1477" s="109" t="str">
        <f t="shared" si="140"/>
        <v/>
      </c>
    </row>
    <row r="1478" spans="2:20" ht="15" customHeight="1" x14ac:dyDescent="0.25">
      <c r="B1478" s="94">
        <v>1427</v>
      </c>
      <c r="C1478" s="95"/>
      <c r="D1478" s="94"/>
      <c r="E1478" s="95"/>
      <c r="F1478" s="94"/>
      <c r="G1478" s="95">
        <f t="shared" si="135"/>
        <v>0</v>
      </c>
      <c r="H1478" s="110">
        <f t="shared" si="136"/>
        <v>0</v>
      </c>
      <c r="P1478" s="107" t="str">
        <f t="shared" si="137"/>
        <v/>
      </c>
      <c r="Q1478" s="108" t="str">
        <f t="shared" si="138"/>
        <v/>
      </c>
      <c r="S1478" s="109" t="str">
        <f t="shared" si="139"/>
        <v/>
      </c>
      <c r="T1478" s="109" t="str">
        <f t="shared" si="140"/>
        <v/>
      </c>
    </row>
    <row r="1479" spans="2:20" ht="15" customHeight="1" x14ac:dyDescent="0.25">
      <c r="B1479" s="94">
        <v>1428</v>
      </c>
      <c r="C1479" s="95"/>
      <c r="D1479" s="94"/>
      <c r="E1479" s="95"/>
      <c r="F1479" s="94"/>
      <c r="G1479" s="95">
        <f t="shared" si="135"/>
        <v>0</v>
      </c>
      <c r="H1479" s="110">
        <f t="shared" si="136"/>
        <v>0</v>
      </c>
      <c r="P1479" s="107" t="str">
        <f t="shared" si="137"/>
        <v/>
      </c>
      <c r="Q1479" s="108" t="str">
        <f t="shared" si="138"/>
        <v/>
      </c>
      <c r="S1479" s="109" t="str">
        <f t="shared" si="139"/>
        <v/>
      </c>
      <c r="T1479" s="109" t="str">
        <f t="shared" si="140"/>
        <v/>
      </c>
    </row>
    <row r="1480" spans="2:20" ht="15" customHeight="1" x14ac:dyDescent="0.25">
      <c r="B1480" s="94">
        <v>1429</v>
      </c>
      <c r="C1480" s="95"/>
      <c r="D1480" s="94"/>
      <c r="E1480" s="95"/>
      <c r="F1480" s="94"/>
      <c r="G1480" s="95">
        <f t="shared" si="135"/>
        <v>0</v>
      </c>
      <c r="H1480" s="110">
        <f t="shared" si="136"/>
        <v>0</v>
      </c>
      <c r="P1480" s="107" t="str">
        <f t="shared" si="137"/>
        <v/>
      </c>
      <c r="Q1480" s="108" t="str">
        <f t="shared" si="138"/>
        <v/>
      </c>
      <c r="S1480" s="109" t="str">
        <f t="shared" si="139"/>
        <v/>
      </c>
      <c r="T1480" s="109" t="str">
        <f t="shared" si="140"/>
        <v/>
      </c>
    </row>
    <row r="1481" spans="2:20" ht="15" customHeight="1" x14ac:dyDescent="0.25">
      <c r="B1481" s="94">
        <v>1430</v>
      </c>
      <c r="C1481" s="95"/>
      <c r="D1481" s="94"/>
      <c r="E1481" s="95"/>
      <c r="F1481" s="94"/>
      <c r="G1481" s="95">
        <f t="shared" si="135"/>
        <v>0</v>
      </c>
      <c r="H1481" s="110">
        <f t="shared" si="136"/>
        <v>0</v>
      </c>
      <c r="P1481" s="107" t="str">
        <f t="shared" si="137"/>
        <v/>
      </c>
      <c r="Q1481" s="108" t="str">
        <f t="shared" si="138"/>
        <v/>
      </c>
      <c r="S1481" s="109" t="str">
        <f t="shared" si="139"/>
        <v/>
      </c>
      <c r="T1481" s="109" t="str">
        <f t="shared" si="140"/>
        <v/>
      </c>
    </row>
    <row r="1482" spans="2:20" ht="15" customHeight="1" x14ac:dyDescent="0.25">
      <c r="B1482" s="94">
        <v>1431</v>
      </c>
      <c r="C1482" s="95"/>
      <c r="D1482" s="94"/>
      <c r="E1482" s="95"/>
      <c r="F1482" s="94"/>
      <c r="G1482" s="95">
        <f t="shared" si="135"/>
        <v>0</v>
      </c>
      <c r="H1482" s="110">
        <f t="shared" si="136"/>
        <v>0</v>
      </c>
      <c r="P1482" s="107" t="str">
        <f t="shared" si="137"/>
        <v/>
      </c>
      <c r="Q1482" s="108" t="str">
        <f t="shared" si="138"/>
        <v/>
      </c>
      <c r="S1482" s="109" t="str">
        <f t="shared" si="139"/>
        <v/>
      </c>
      <c r="T1482" s="109" t="str">
        <f t="shared" si="140"/>
        <v/>
      </c>
    </row>
    <row r="1483" spans="2:20" ht="15" customHeight="1" x14ac:dyDescent="0.25">
      <c r="B1483" s="94">
        <v>1432</v>
      </c>
      <c r="C1483" s="95"/>
      <c r="D1483" s="94"/>
      <c r="E1483" s="95"/>
      <c r="F1483" s="94"/>
      <c r="G1483" s="95">
        <f t="shared" si="135"/>
        <v>0</v>
      </c>
      <c r="H1483" s="110">
        <f t="shared" si="136"/>
        <v>0</v>
      </c>
      <c r="P1483" s="107" t="str">
        <f t="shared" si="137"/>
        <v/>
      </c>
      <c r="Q1483" s="108" t="str">
        <f t="shared" si="138"/>
        <v/>
      </c>
      <c r="S1483" s="109" t="str">
        <f t="shared" si="139"/>
        <v/>
      </c>
      <c r="T1483" s="109" t="str">
        <f t="shared" si="140"/>
        <v/>
      </c>
    </row>
    <row r="1484" spans="2:20" ht="15" customHeight="1" x14ac:dyDescent="0.25">
      <c r="B1484" s="94">
        <v>1433</v>
      </c>
      <c r="C1484" s="95"/>
      <c r="D1484" s="94"/>
      <c r="E1484" s="95"/>
      <c r="F1484" s="94"/>
      <c r="G1484" s="95">
        <f t="shared" si="135"/>
        <v>0</v>
      </c>
      <c r="H1484" s="110">
        <f t="shared" si="136"/>
        <v>0</v>
      </c>
      <c r="P1484" s="107" t="str">
        <f t="shared" si="137"/>
        <v/>
      </c>
      <c r="Q1484" s="108" t="str">
        <f t="shared" si="138"/>
        <v/>
      </c>
      <c r="S1484" s="109" t="str">
        <f t="shared" si="139"/>
        <v/>
      </c>
      <c r="T1484" s="109" t="str">
        <f t="shared" si="140"/>
        <v/>
      </c>
    </row>
    <row r="1485" spans="2:20" ht="15" customHeight="1" x14ac:dyDescent="0.25">
      <c r="B1485" s="94">
        <v>1434</v>
      </c>
      <c r="C1485" s="95"/>
      <c r="D1485" s="94"/>
      <c r="E1485" s="95"/>
      <c r="F1485" s="94"/>
      <c r="G1485" s="95">
        <f t="shared" si="135"/>
        <v>0</v>
      </c>
      <c r="H1485" s="110">
        <f t="shared" si="136"/>
        <v>0</v>
      </c>
      <c r="P1485" s="107" t="str">
        <f t="shared" si="137"/>
        <v/>
      </c>
      <c r="Q1485" s="108" t="str">
        <f t="shared" si="138"/>
        <v/>
      </c>
      <c r="S1485" s="109" t="str">
        <f t="shared" si="139"/>
        <v/>
      </c>
      <c r="T1485" s="109" t="str">
        <f t="shared" si="140"/>
        <v/>
      </c>
    </row>
    <row r="1486" spans="2:20" ht="15" customHeight="1" x14ac:dyDescent="0.25">
      <c r="B1486" s="94">
        <v>1435</v>
      </c>
      <c r="C1486" s="95"/>
      <c r="D1486" s="94"/>
      <c r="E1486" s="95"/>
      <c r="F1486" s="94"/>
      <c r="G1486" s="95">
        <f t="shared" si="135"/>
        <v>0</v>
      </c>
      <c r="H1486" s="110">
        <f t="shared" si="136"/>
        <v>0</v>
      </c>
      <c r="P1486" s="107" t="str">
        <f t="shared" si="137"/>
        <v/>
      </c>
      <c r="Q1486" s="108" t="str">
        <f t="shared" si="138"/>
        <v/>
      </c>
      <c r="S1486" s="109" t="str">
        <f t="shared" si="139"/>
        <v/>
      </c>
      <c r="T1486" s="109" t="str">
        <f t="shared" si="140"/>
        <v/>
      </c>
    </row>
    <row r="1487" spans="2:20" ht="15" customHeight="1" x14ac:dyDescent="0.25">
      <c r="B1487" s="94">
        <v>1436</v>
      </c>
      <c r="C1487" s="95"/>
      <c r="D1487" s="94"/>
      <c r="E1487" s="95"/>
      <c r="F1487" s="94"/>
      <c r="G1487" s="95">
        <f t="shared" si="135"/>
        <v>0</v>
      </c>
      <c r="H1487" s="110">
        <f t="shared" si="136"/>
        <v>0</v>
      </c>
      <c r="P1487" s="107" t="str">
        <f t="shared" si="137"/>
        <v/>
      </c>
      <c r="Q1487" s="108" t="str">
        <f t="shared" si="138"/>
        <v/>
      </c>
      <c r="S1487" s="109" t="str">
        <f t="shared" si="139"/>
        <v/>
      </c>
      <c r="T1487" s="109" t="str">
        <f t="shared" si="140"/>
        <v/>
      </c>
    </row>
    <row r="1488" spans="2:20" ht="15" customHeight="1" x14ac:dyDescent="0.25">
      <c r="B1488" s="94">
        <v>1437</v>
      </c>
      <c r="C1488" s="95"/>
      <c r="D1488" s="94"/>
      <c r="E1488" s="95"/>
      <c r="F1488" s="94"/>
      <c r="G1488" s="95">
        <f t="shared" si="135"/>
        <v>0</v>
      </c>
      <c r="H1488" s="110">
        <f t="shared" si="136"/>
        <v>0</v>
      </c>
      <c r="P1488" s="107" t="str">
        <f t="shared" si="137"/>
        <v/>
      </c>
      <c r="Q1488" s="108" t="str">
        <f t="shared" si="138"/>
        <v/>
      </c>
      <c r="S1488" s="109" t="str">
        <f t="shared" si="139"/>
        <v/>
      </c>
      <c r="T1488" s="109" t="str">
        <f t="shared" si="140"/>
        <v/>
      </c>
    </row>
    <row r="1489" spans="2:20" ht="15" customHeight="1" x14ac:dyDescent="0.25">
      <c r="B1489" s="94">
        <v>1438</v>
      </c>
      <c r="C1489" s="95"/>
      <c r="D1489" s="94"/>
      <c r="E1489" s="95"/>
      <c r="F1489" s="94"/>
      <c r="G1489" s="95">
        <f t="shared" si="135"/>
        <v>0</v>
      </c>
      <c r="H1489" s="110">
        <f t="shared" si="136"/>
        <v>0</v>
      </c>
      <c r="P1489" s="107" t="str">
        <f t="shared" si="137"/>
        <v/>
      </c>
      <c r="Q1489" s="108" t="str">
        <f t="shared" si="138"/>
        <v/>
      </c>
      <c r="S1489" s="109" t="str">
        <f t="shared" si="139"/>
        <v/>
      </c>
      <c r="T1489" s="109" t="str">
        <f t="shared" si="140"/>
        <v/>
      </c>
    </row>
    <row r="1490" spans="2:20" ht="15" customHeight="1" x14ac:dyDescent="0.25">
      <c r="B1490" s="94">
        <v>1439</v>
      </c>
      <c r="C1490" s="95"/>
      <c r="D1490" s="94"/>
      <c r="E1490" s="95"/>
      <c r="F1490" s="94"/>
      <c r="G1490" s="95">
        <f t="shared" si="135"/>
        <v>0</v>
      </c>
      <c r="H1490" s="110">
        <f t="shared" si="136"/>
        <v>0</v>
      </c>
      <c r="P1490" s="107" t="str">
        <f t="shared" si="137"/>
        <v/>
      </c>
      <c r="Q1490" s="108" t="str">
        <f t="shared" si="138"/>
        <v/>
      </c>
      <c r="S1490" s="109" t="str">
        <f t="shared" si="139"/>
        <v/>
      </c>
      <c r="T1490" s="109" t="str">
        <f t="shared" si="140"/>
        <v/>
      </c>
    </row>
    <row r="1491" spans="2:20" ht="15" customHeight="1" x14ac:dyDescent="0.25">
      <c r="B1491" s="94">
        <v>1440</v>
      </c>
      <c r="C1491" s="95"/>
      <c r="D1491" s="94"/>
      <c r="E1491" s="95"/>
      <c r="F1491" s="94"/>
      <c r="G1491" s="95">
        <f t="shared" si="135"/>
        <v>0</v>
      </c>
      <c r="H1491" s="110">
        <f t="shared" si="136"/>
        <v>0</v>
      </c>
      <c r="P1491" s="107" t="str">
        <f t="shared" si="137"/>
        <v/>
      </c>
      <c r="Q1491" s="108" t="str">
        <f t="shared" si="138"/>
        <v/>
      </c>
      <c r="S1491" s="109" t="str">
        <f t="shared" si="139"/>
        <v/>
      </c>
      <c r="T1491" s="109" t="str">
        <f t="shared" si="140"/>
        <v/>
      </c>
    </row>
    <row r="1492" spans="2:20" ht="15" customHeight="1" x14ac:dyDescent="0.25">
      <c r="B1492" s="94">
        <v>1441</v>
      </c>
      <c r="C1492" s="95"/>
      <c r="D1492" s="94"/>
      <c r="E1492" s="95"/>
      <c r="F1492" s="94"/>
      <c r="G1492" s="95">
        <f t="shared" si="135"/>
        <v>0</v>
      </c>
      <c r="H1492" s="110">
        <f t="shared" si="136"/>
        <v>0</v>
      </c>
      <c r="P1492" s="107" t="str">
        <f t="shared" si="137"/>
        <v/>
      </c>
      <c r="Q1492" s="108" t="str">
        <f t="shared" si="138"/>
        <v/>
      </c>
      <c r="S1492" s="109" t="str">
        <f t="shared" si="139"/>
        <v/>
      </c>
      <c r="T1492" s="109" t="str">
        <f t="shared" si="140"/>
        <v/>
      </c>
    </row>
    <row r="1493" spans="2:20" ht="15" customHeight="1" x14ac:dyDescent="0.25">
      <c r="B1493" s="94">
        <v>1442</v>
      </c>
      <c r="C1493" s="95"/>
      <c r="D1493" s="94"/>
      <c r="E1493" s="95"/>
      <c r="F1493" s="94"/>
      <c r="G1493" s="95">
        <f t="shared" si="135"/>
        <v>0</v>
      </c>
      <c r="H1493" s="110">
        <f t="shared" si="136"/>
        <v>0</v>
      </c>
      <c r="P1493" s="107" t="str">
        <f t="shared" si="137"/>
        <v/>
      </c>
      <c r="Q1493" s="108" t="str">
        <f t="shared" si="138"/>
        <v/>
      </c>
      <c r="S1493" s="109" t="str">
        <f t="shared" si="139"/>
        <v/>
      </c>
      <c r="T1493" s="109" t="str">
        <f t="shared" si="140"/>
        <v/>
      </c>
    </row>
    <row r="1494" spans="2:20" ht="15" customHeight="1" x14ac:dyDescent="0.25">
      <c r="B1494" s="94">
        <v>1443</v>
      </c>
      <c r="C1494" s="95"/>
      <c r="D1494" s="94"/>
      <c r="E1494" s="95"/>
      <c r="F1494" s="94"/>
      <c r="G1494" s="95">
        <f t="shared" si="135"/>
        <v>0</v>
      </c>
      <c r="H1494" s="110">
        <f t="shared" si="136"/>
        <v>0</v>
      </c>
      <c r="P1494" s="107" t="str">
        <f t="shared" si="137"/>
        <v/>
      </c>
      <c r="Q1494" s="108" t="str">
        <f t="shared" si="138"/>
        <v/>
      </c>
      <c r="S1494" s="109" t="str">
        <f t="shared" si="139"/>
        <v/>
      </c>
      <c r="T1494" s="109" t="str">
        <f t="shared" si="140"/>
        <v/>
      </c>
    </row>
    <row r="1495" spans="2:20" ht="15" customHeight="1" x14ac:dyDescent="0.25">
      <c r="B1495" s="94">
        <v>1444</v>
      </c>
      <c r="C1495" s="95"/>
      <c r="D1495" s="94"/>
      <c r="E1495" s="95"/>
      <c r="F1495" s="94"/>
      <c r="G1495" s="95">
        <f t="shared" si="135"/>
        <v>0</v>
      </c>
      <c r="H1495" s="110">
        <f t="shared" si="136"/>
        <v>0</v>
      </c>
      <c r="P1495" s="107" t="str">
        <f t="shared" si="137"/>
        <v/>
      </c>
      <c r="Q1495" s="108" t="str">
        <f t="shared" si="138"/>
        <v/>
      </c>
      <c r="S1495" s="109" t="str">
        <f t="shared" si="139"/>
        <v/>
      </c>
      <c r="T1495" s="109" t="str">
        <f t="shared" si="140"/>
        <v/>
      </c>
    </row>
    <row r="1496" spans="2:20" ht="15" customHeight="1" x14ac:dyDescent="0.25">
      <c r="B1496" s="94">
        <v>1445</v>
      </c>
      <c r="C1496" s="95"/>
      <c r="D1496" s="94"/>
      <c r="E1496" s="95"/>
      <c r="F1496" s="94"/>
      <c r="G1496" s="95">
        <f t="shared" si="135"/>
        <v>0</v>
      </c>
      <c r="H1496" s="110">
        <f t="shared" si="136"/>
        <v>0</v>
      </c>
      <c r="P1496" s="107" t="str">
        <f t="shared" si="137"/>
        <v/>
      </c>
      <c r="Q1496" s="108" t="str">
        <f t="shared" si="138"/>
        <v/>
      </c>
      <c r="S1496" s="109" t="str">
        <f t="shared" si="139"/>
        <v/>
      </c>
      <c r="T1496" s="109" t="str">
        <f t="shared" si="140"/>
        <v/>
      </c>
    </row>
    <row r="1497" spans="2:20" ht="15" customHeight="1" x14ac:dyDescent="0.25">
      <c r="B1497" s="94">
        <v>1446</v>
      </c>
      <c r="C1497" s="95"/>
      <c r="D1497" s="94"/>
      <c r="E1497" s="95"/>
      <c r="F1497" s="94"/>
      <c r="G1497" s="95">
        <f t="shared" si="135"/>
        <v>0</v>
      </c>
      <c r="H1497" s="110">
        <f t="shared" si="136"/>
        <v>0</v>
      </c>
      <c r="P1497" s="107" t="str">
        <f t="shared" si="137"/>
        <v/>
      </c>
      <c r="Q1497" s="108" t="str">
        <f t="shared" si="138"/>
        <v/>
      </c>
      <c r="S1497" s="109" t="str">
        <f t="shared" si="139"/>
        <v/>
      </c>
      <c r="T1497" s="109" t="str">
        <f t="shared" si="140"/>
        <v/>
      </c>
    </row>
    <row r="1498" spans="2:20" ht="15" customHeight="1" x14ac:dyDescent="0.25">
      <c r="B1498" s="94">
        <v>1447</v>
      </c>
      <c r="C1498" s="95"/>
      <c r="D1498" s="94"/>
      <c r="E1498" s="95"/>
      <c r="F1498" s="94"/>
      <c r="G1498" s="95">
        <f t="shared" si="135"/>
        <v>0</v>
      </c>
      <c r="H1498" s="110">
        <f t="shared" si="136"/>
        <v>0</v>
      </c>
      <c r="P1498" s="107" t="str">
        <f t="shared" si="137"/>
        <v/>
      </c>
      <c r="Q1498" s="108" t="str">
        <f t="shared" si="138"/>
        <v/>
      </c>
      <c r="S1498" s="109" t="str">
        <f t="shared" si="139"/>
        <v/>
      </c>
      <c r="T1498" s="109" t="str">
        <f t="shared" si="140"/>
        <v/>
      </c>
    </row>
    <row r="1499" spans="2:20" ht="15" customHeight="1" x14ac:dyDescent="0.25">
      <c r="B1499" s="94">
        <v>1448</v>
      </c>
      <c r="C1499" s="95"/>
      <c r="D1499" s="94"/>
      <c r="E1499" s="95"/>
      <c r="F1499" s="94"/>
      <c r="G1499" s="95">
        <f t="shared" si="135"/>
        <v>0</v>
      </c>
      <c r="H1499" s="110">
        <f t="shared" si="136"/>
        <v>0</v>
      </c>
      <c r="P1499" s="107" t="str">
        <f t="shared" si="137"/>
        <v/>
      </c>
      <c r="Q1499" s="108" t="str">
        <f t="shared" si="138"/>
        <v/>
      </c>
      <c r="S1499" s="109" t="str">
        <f t="shared" si="139"/>
        <v/>
      </c>
      <c r="T1499" s="109" t="str">
        <f t="shared" si="140"/>
        <v/>
      </c>
    </row>
    <row r="1500" spans="2:20" ht="15" customHeight="1" x14ac:dyDescent="0.25">
      <c r="B1500" s="94">
        <v>1449</v>
      </c>
      <c r="C1500" s="95"/>
      <c r="D1500" s="94"/>
      <c r="E1500" s="95"/>
      <c r="F1500" s="94"/>
      <c r="G1500" s="95">
        <f t="shared" ref="G1500:G1563" si="141">E1500-C1500</f>
        <v>0</v>
      </c>
      <c r="H1500" s="110">
        <f t="shared" ref="H1500:H1563" si="142">F1500-D1500</f>
        <v>0</v>
      </c>
      <c r="P1500" s="107" t="str">
        <f t="shared" ref="P1500:P1563" si="143">IF(C1500="","",D1500*PSA_WTP-C1500)</f>
        <v/>
      </c>
      <c r="Q1500" s="108" t="str">
        <f t="shared" ref="Q1500:Q1563" si="144">IF(C1500="","",F1500*PSA_WTP-E1500)</f>
        <v/>
      </c>
      <c r="S1500" s="109" t="str">
        <f t="shared" ref="S1500:S1563" si="145">IF(Q1500="","",IF(Q1500=MAX(P1500,Q1500),0,1))</f>
        <v/>
      </c>
      <c r="T1500" s="109" t="str">
        <f t="shared" ref="T1500:T1563" si="146">IF(Q1500="","",IF(Q1500=MAX(P1500,Q1500),1,0))</f>
        <v/>
      </c>
    </row>
    <row r="1501" spans="2:20" ht="15" customHeight="1" x14ac:dyDescent="0.25">
      <c r="B1501" s="94">
        <v>1450</v>
      </c>
      <c r="C1501" s="95"/>
      <c r="D1501" s="94"/>
      <c r="E1501" s="95"/>
      <c r="F1501" s="94"/>
      <c r="G1501" s="95">
        <f t="shared" si="141"/>
        <v>0</v>
      </c>
      <c r="H1501" s="110">
        <f t="shared" si="142"/>
        <v>0</v>
      </c>
      <c r="P1501" s="107" t="str">
        <f t="shared" si="143"/>
        <v/>
      </c>
      <c r="Q1501" s="108" t="str">
        <f t="shared" si="144"/>
        <v/>
      </c>
      <c r="S1501" s="109" t="str">
        <f t="shared" si="145"/>
        <v/>
      </c>
      <c r="T1501" s="109" t="str">
        <f t="shared" si="146"/>
        <v/>
      </c>
    </row>
    <row r="1502" spans="2:20" ht="15" customHeight="1" x14ac:dyDescent="0.25">
      <c r="B1502" s="94">
        <v>1451</v>
      </c>
      <c r="C1502" s="95"/>
      <c r="D1502" s="94"/>
      <c r="E1502" s="95"/>
      <c r="F1502" s="94"/>
      <c r="G1502" s="95">
        <f t="shared" si="141"/>
        <v>0</v>
      </c>
      <c r="H1502" s="110">
        <f t="shared" si="142"/>
        <v>0</v>
      </c>
      <c r="P1502" s="107" t="str">
        <f t="shared" si="143"/>
        <v/>
      </c>
      <c r="Q1502" s="108" t="str">
        <f t="shared" si="144"/>
        <v/>
      </c>
      <c r="S1502" s="109" t="str">
        <f t="shared" si="145"/>
        <v/>
      </c>
      <c r="T1502" s="109" t="str">
        <f t="shared" si="146"/>
        <v/>
      </c>
    </row>
    <row r="1503" spans="2:20" ht="15" customHeight="1" x14ac:dyDescent="0.25">
      <c r="B1503" s="94">
        <v>1452</v>
      </c>
      <c r="C1503" s="95"/>
      <c r="D1503" s="94"/>
      <c r="E1503" s="95"/>
      <c r="F1503" s="94"/>
      <c r="G1503" s="95">
        <f t="shared" si="141"/>
        <v>0</v>
      </c>
      <c r="H1503" s="110">
        <f t="shared" si="142"/>
        <v>0</v>
      </c>
      <c r="P1503" s="107" t="str">
        <f t="shared" si="143"/>
        <v/>
      </c>
      <c r="Q1503" s="108" t="str">
        <f t="shared" si="144"/>
        <v/>
      </c>
      <c r="S1503" s="109" t="str">
        <f t="shared" si="145"/>
        <v/>
      </c>
      <c r="T1503" s="109" t="str">
        <f t="shared" si="146"/>
        <v/>
      </c>
    </row>
    <row r="1504" spans="2:20" ht="15" customHeight="1" x14ac:dyDescent="0.25">
      <c r="B1504" s="94">
        <v>1453</v>
      </c>
      <c r="C1504" s="95"/>
      <c r="D1504" s="94"/>
      <c r="E1504" s="95"/>
      <c r="F1504" s="94"/>
      <c r="G1504" s="95">
        <f t="shared" si="141"/>
        <v>0</v>
      </c>
      <c r="H1504" s="110">
        <f t="shared" si="142"/>
        <v>0</v>
      </c>
      <c r="P1504" s="107" t="str">
        <f t="shared" si="143"/>
        <v/>
      </c>
      <c r="Q1504" s="108" t="str">
        <f t="shared" si="144"/>
        <v/>
      </c>
      <c r="S1504" s="109" t="str">
        <f t="shared" si="145"/>
        <v/>
      </c>
      <c r="T1504" s="109" t="str">
        <f t="shared" si="146"/>
        <v/>
      </c>
    </row>
    <row r="1505" spans="2:20" ht="15" customHeight="1" x14ac:dyDescent="0.25">
      <c r="B1505" s="94">
        <v>1454</v>
      </c>
      <c r="C1505" s="95"/>
      <c r="D1505" s="94"/>
      <c r="E1505" s="95"/>
      <c r="F1505" s="94"/>
      <c r="G1505" s="95">
        <f t="shared" si="141"/>
        <v>0</v>
      </c>
      <c r="H1505" s="110">
        <f t="shared" si="142"/>
        <v>0</v>
      </c>
      <c r="P1505" s="107" t="str">
        <f t="shared" si="143"/>
        <v/>
      </c>
      <c r="Q1505" s="108" t="str">
        <f t="shared" si="144"/>
        <v/>
      </c>
      <c r="S1505" s="109" t="str">
        <f t="shared" si="145"/>
        <v/>
      </c>
      <c r="T1505" s="109" t="str">
        <f t="shared" si="146"/>
        <v/>
      </c>
    </row>
    <row r="1506" spans="2:20" ht="15" customHeight="1" x14ac:dyDescent="0.25">
      <c r="B1506" s="94">
        <v>1455</v>
      </c>
      <c r="C1506" s="95"/>
      <c r="D1506" s="94"/>
      <c r="E1506" s="95"/>
      <c r="F1506" s="94"/>
      <c r="G1506" s="95">
        <f t="shared" si="141"/>
        <v>0</v>
      </c>
      <c r="H1506" s="110">
        <f t="shared" si="142"/>
        <v>0</v>
      </c>
      <c r="P1506" s="107" t="str">
        <f t="shared" si="143"/>
        <v/>
      </c>
      <c r="Q1506" s="108" t="str">
        <f t="shared" si="144"/>
        <v/>
      </c>
      <c r="S1506" s="109" t="str">
        <f t="shared" si="145"/>
        <v/>
      </c>
      <c r="T1506" s="109" t="str">
        <f t="shared" si="146"/>
        <v/>
      </c>
    </row>
    <row r="1507" spans="2:20" ht="15" customHeight="1" x14ac:dyDescent="0.25">
      <c r="B1507" s="94">
        <v>1456</v>
      </c>
      <c r="C1507" s="95"/>
      <c r="D1507" s="94"/>
      <c r="E1507" s="95"/>
      <c r="F1507" s="94"/>
      <c r="G1507" s="95">
        <f t="shared" si="141"/>
        <v>0</v>
      </c>
      <c r="H1507" s="110">
        <f t="shared" si="142"/>
        <v>0</v>
      </c>
      <c r="P1507" s="107" t="str">
        <f t="shared" si="143"/>
        <v/>
      </c>
      <c r="Q1507" s="108" t="str">
        <f t="shared" si="144"/>
        <v/>
      </c>
      <c r="S1507" s="109" t="str">
        <f t="shared" si="145"/>
        <v/>
      </c>
      <c r="T1507" s="109" t="str">
        <f t="shared" si="146"/>
        <v/>
      </c>
    </row>
    <row r="1508" spans="2:20" ht="15" customHeight="1" x14ac:dyDescent="0.25">
      <c r="B1508" s="94">
        <v>1457</v>
      </c>
      <c r="C1508" s="95"/>
      <c r="D1508" s="94"/>
      <c r="E1508" s="95"/>
      <c r="F1508" s="94"/>
      <c r="G1508" s="95">
        <f t="shared" si="141"/>
        <v>0</v>
      </c>
      <c r="H1508" s="110">
        <f t="shared" si="142"/>
        <v>0</v>
      </c>
      <c r="P1508" s="107" t="str">
        <f t="shared" si="143"/>
        <v/>
      </c>
      <c r="Q1508" s="108" t="str">
        <f t="shared" si="144"/>
        <v/>
      </c>
      <c r="S1508" s="109" t="str">
        <f t="shared" si="145"/>
        <v/>
      </c>
      <c r="T1508" s="109" t="str">
        <f t="shared" si="146"/>
        <v/>
      </c>
    </row>
    <row r="1509" spans="2:20" ht="15" customHeight="1" x14ac:dyDescent="0.25">
      <c r="B1509" s="94">
        <v>1458</v>
      </c>
      <c r="C1509" s="95"/>
      <c r="D1509" s="94"/>
      <c r="E1509" s="95"/>
      <c r="F1509" s="94"/>
      <c r="G1509" s="95">
        <f t="shared" si="141"/>
        <v>0</v>
      </c>
      <c r="H1509" s="110">
        <f t="shared" si="142"/>
        <v>0</v>
      </c>
      <c r="P1509" s="107" t="str">
        <f t="shared" si="143"/>
        <v/>
      </c>
      <c r="Q1509" s="108" t="str">
        <f t="shared" si="144"/>
        <v/>
      </c>
      <c r="S1509" s="109" t="str">
        <f t="shared" si="145"/>
        <v/>
      </c>
      <c r="T1509" s="109" t="str">
        <f t="shared" si="146"/>
        <v/>
      </c>
    </row>
    <row r="1510" spans="2:20" ht="15" customHeight="1" x14ac:dyDescent="0.25">
      <c r="B1510" s="94">
        <v>1459</v>
      </c>
      <c r="C1510" s="95"/>
      <c r="D1510" s="94"/>
      <c r="E1510" s="95"/>
      <c r="F1510" s="94"/>
      <c r="G1510" s="95">
        <f t="shared" si="141"/>
        <v>0</v>
      </c>
      <c r="H1510" s="110">
        <f t="shared" si="142"/>
        <v>0</v>
      </c>
      <c r="P1510" s="107" t="str">
        <f t="shared" si="143"/>
        <v/>
      </c>
      <c r="Q1510" s="108" t="str">
        <f t="shared" si="144"/>
        <v/>
      </c>
      <c r="S1510" s="109" t="str">
        <f t="shared" si="145"/>
        <v/>
      </c>
      <c r="T1510" s="109" t="str">
        <f t="shared" si="146"/>
        <v/>
      </c>
    </row>
    <row r="1511" spans="2:20" ht="15" customHeight="1" x14ac:dyDescent="0.25">
      <c r="B1511" s="94">
        <v>1460</v>
      </c>
      <c r="C1511" s="95"/>
      <c r="D1511" s="94"/>
      <c r="E1511" s="95"/>
      <c r="F1511" s="94"/>
      <c r="G1511" s="95">
        <f t="shared" si="141"/>
        <v>0</v>
      </c>
      <c r="H1511" s="110">
        <f t="shared" si="142"/>
        <v>0</v>
      </c>
      <c r="P1511" s="107" t="str">
        <f t="shared" si="143"/>
        <v/>
      </c>
      <c r="Q1511" s="108" t="str">
        <f t="shared" si="144"/>
        <v/>
      </c>
      <c r="S1511" s="109" t="str">
        <f t="shared" si="145"/>
        <v/>
      </c>
      <c r="T1511" s="109" t="str">
        <f t="shared" si="146"/>
        <v/>
      </c>
    </row>
    <row r="1512" spans="2:20" ht="15" customHeight="1" x14ac:dyDescent="0.25">
      <c r="B1512" s="94">
        <v>1461</v>
      </c>
      <c r="C1512" s="95"/>
      <c r="D1512" s="94"/>
      <c r="E1512" s="95"/>
      <c r="F1512" s="94"/>
      <c r="G1512" s="95">
        <f t="shared" si="141"/>
        <v>0</v>
      </c>
      <c r="H1512" s="110">
        <f t="shared" si="142"/>
        <v>0</v>
      </c>
      <c r="P1512" s="107" t="str">
        <f t="shared" si="143"/>
        <v/>
      </c>
      <c r="Q1512" s="108" t="str">
        <f t="shared" si="144"/>
        <v/>
      </c>
      <c r="S1512" s="109" t="str">
        <f t="shared" si="145"/>
        <v/>
      </c>
      <c r="T1512" s="109" t="str">
        <f t="shared" si="146"/>
        <v/>
      </c>
    </row>
    <row r="1513" spans="2:20" ht="15" customHeight="1" x14ac:dyDescent="0.25">
      <c r="B1513" s="94">
        <v>1462</v>
      </c>
      <c r="C1513" s="95"/>
      <c r="D1513" s="94"/>
      <c r="E1513" s="95"/>
      <c r="F1513" s="94"/>
      <c r="G1513" s="95">
        <f t="shared" si="141"/>
        <v>0</v>
      </c>
      <c r="H1513" s="110">
        <f t="shared" si="142"/>
        <v>0</v>
      </c>
      <c r="P1513" s="107" t="str">
        <f t="shared" si="143"/>
        <v/>
      </c>
      <c r="Q1513" s="108" t="str">
        <f t="shared" si="144"/>
        <v/>
      </c>
      <c r="S1513" s="109" t="str">
        <f t="shared" si="145"/>
        <v/>
      </c>
      <c r="T1513" s="109" t="str">
        <f t="shared" si="146"/>
        <v/>
      </c>
    </row>
    <row r="1514" spans="2:20" ht="15" customHeight="1" x14ac:dyDescent="0.25">
      <c r="B1514" s="94">
        <v>1463</v>
      </c>
      <c r="C1514" s="95"/>
      <c r="D1514" s="94"/>
      <c r="E1514" s="95"/>
      <c r="F1514" s="94"/>
      <c r="G1514" s="95">
        <f t="shared" si="141"/>
        <v>0</v>
      </c>
      <c r="H1514" s="110">
        <f t="shared" si="142"/>
        <v>0</v>
      </c>
      <c r="P1514" s="107" t="str">
        <f t="shared" si="143"/>
        <v/>
      </c>
      <c r="Q1514" s="108" t="str">
        <f t="shared" si="144"/>
        <v/>
      </c>
      <c r="S1514" s="109" t="str">
        <f t="shared" si="145"/>
        <v/>
      </c>
      <c r="T1514" s="109" t="str">
        <f t="shared" si="146"/>
        <v/>
      </c>
    </row>
    <row r="1515" spans="2:20" ht="15" customHeight="1" x14ac:dyDescent="0.25">
      <c r="B1515" s="94">
        <v>1464</v>
      </c>
      <c r="C1515" s="95"/>
      <c r="D1515" s="94"/>
      <c r="E1515" s="95"/>
      <c r="F1515" s="94"/>
      <c r="G1515" s="95">
        <f t="shared" si="141"/>
        <v>0</v>
      </c>
      <c r="H1515" s="110">
        <f t="shared" si="142"/>
        <v>0</v>
      </c>
      <c r="P1515" s="107" t="str">
        <f t="shared" si="143"/>
        <v/>
      </c>
      <c r="Q1515" s="108" t="str">
        <f t="shared" si="144"/>
        <v/>
      </c>
      <c r="S1515" s="109" t="str">
        <f t="shared" si="145"/>
        <v/>
      </c>
      <c r="T1515" s="109" t="str">
        <f t="shared" si="146"/>
        <v/>
      </c>
    </row>
    <row r="1516" spans="2:20" ht="15" customHeight="1" x14ac:dyDescent="0.25">
      <c r="B1516" s="94">
        <v>1465</v>
      </c>
      <c r="C1516" s="95"/>
      <c r="D1516" s="94"/>
      <c r="E1516" s="95"/>
      <c r="F1516" s="94"/>
      <c r="G1516" s="95">
        <f t="shared" si="141"/>
        <v>0</v>
      </c>
      <c r="H1516" s="110">
        <f t="shared" si="142"/>
        <v>0</v>
      </c>
      <c r="P1516" s="107" t="str">
        <f t="shared" si="143"/>
        <v/>
      </c>
      <c r="Q1516" s="108" t="str">
        <f t="shared" si="144"/>
        <v/>
      </c>
      <c r="S1516" s="109" t="str">
        <f t="shared" si="145"/>
        <v/>
      </c>
      <c r="T1516" s="109" t="str">
        <f t="shared" si="146"/>
        <v/>
      </c>
    </row>
    <row r="1517" spans="2:20" ht="15" customHeight="1" x14ac:dyDescent="0.25">
      <c r="B1517" s="94">
        <v>1466</v>
      </c>
      <c r="C1517" s="95"/>
      <c r="D1517" s="94"/>
      <c r="E1517" s="95"/>
      <c r="F1517" s="94"/>
      <c r="G1517" s="95">
        <f t="shared" si="141"/>
        <v>0</v>
      </c>
      <c r="H1517" s="110">
        <f t="shared" si="142"/>
        <v>0</v>
      </c>
      <c r="P1517" s="107" t="str">
        <f t="shared" si="143"/>
        <v/>
      </c>
      <c r="Q1517" s="108" t="str">
        <f t="shared" si="144"/>
        <v/>
      </c>
      <c r="S1517" s="109" t="str">
        <f t="shared" si="145"/>
        <v/>
      </c>
      <c r="T1517" s="109" t="str">
        <f t="shared" si="146"/>
        <v/>
      </c>
    </row>
    <row r="1518" spans="2:20" ht="15" customHeight="1" x14ac:dyDescent="0.25">
      <c r="B1518" s="94">
        <v>1467</v>
      </c>
      <c r="C1518" s="95"/>
      <c r="D1518" s="94"/>
      <c r="E1518" s="95"/>
      <c r="F1518" s="94"/>
      <c r="G1518" s="95">
        <f t="shared" si="141"/>
        <v>0</v>
      </c>
      <c r="H1518" s="110">
        <f t="shared" si="142"/>
        <v>0</v>
      </c>
      <c r="P1518" s="107" t="str">
        <f t="shared" si="143"/>
        <v/>
      </c>
      <c r="Q1518" s="108" t="str">
        <f t="shared" si="144"/>
        <v/>
      </c>
      <c r="S1518" s="109" t="str">
        <f t="shared" si="145"/>
        <v/>
      </c>
      <c r="T1518" s="109" t="str">
        <f t="shared" si="146"/>
        <v/>
      </c>
    </row>
    <row r="1519" spans="2:20" ht="15" customHeight="1" x14ac:dyDescent="0.25">
      <c r="B1519" s="94">
        <v>1468</v>
      </c>
      <c r="C1519" s="95"/>
      <c r="D1519" s="94"/>
      <c r="E1519" s="95"/>
      <c r="F1519" s="94"/>
      <c r="G1519" s="95">
        <f t="shared" si="141"/>
        <v>0</v>
      </c>
      <c r="H1519" s="110">
        <f t="shared" si="142"/>
        <v>0</v>
      </c>
      <c r="P1519" s="107" t="str">
        <f t="shared" si="143"/>
        <v/>
      </c>
      <c r="Q1519" s="108" t="str">
        <f t="shared" si="144"/>
        <v/>
      </c>
      <c r="S1519" s="109" t="str">
        <f t="shared" si="145"/>
        <v/>
      </c>
      <c r="T1519" s="109" t="str">
        <f t="shared" si="146"/>
        <v/>
      </c>
    </row>
    <row r="1520" spans="2:20" ht="15" customHeight="1" x14ac:dyDescent="0.25">
      <c r="B1520" s="94">
        <v>1469</v>
      </c>
      <c r="C1520" s="95"/>
      <c r="D1520" s="94"/>
      <c r="E1520" s="95"/>
      <c r="F1520" s="94"/>
      <c r="G1520" s="95">
        <f t="shared" si="141"/>
        <v>0</v>
      </c>
      <c r="H1520" s="110">
        <f t="shared" si="142"/>
        <v>0</v>
      </c>
      <c r="P1520" s="107" t="str">
        <f t="shared" si="143"/>
        <v/>
      </c>
      <c r="Q1520" s="108" t="str">
        <f t="shared" si="144"/>
        <v/>
      </c>
      <c r="S1520" s="109" t="str">
        <f t="shared" si="145"/>
        <v/>
      </c>
      <c r="T1520" s="109" t="str">
        <f t="shared" si="146"/>
        <v/>
      </c>
    </row>
    <row r="1521" spans="2:20" ht="15" customHeight="1" x14ac:dyDescent="0.25">
      <c r="B1521" s="94">
        <v>1470</v>
      </c>
      <c r="C1521" s="95"/>
      <c r="D1521" s="94"/>
      <c r="E1521" s="95"/>
      <c r="F1521" s="94"/>
      <c r="G1521" s="95">
        <f t="shared" si="141"/>
        <v>0</v>
      </c>
      <c r="H1521" s="110">
        <f t="shared" si="142"/>
        <v>0</v>
      </c>
      <c r="P1521" s="107" t="str">
        <f t="shared" si="143"/>
        <v/>
      </c>
      <c r="Q1521" s="108" t="str">
        <f t="shared" si="144"/>
        <v/>
      </c>
      <c r="S1521" s="109" t="str">
        <f t="shared" si="145"/>
        <v/>
      </c>
      <c r="T1521" s="109" t="str">
        <f t="shared" si="146"/>
        <v/>
      </c>
    </row>
    <row r="1522" spans="2:20" ht="15" customHeight="1" x14ac:dyDescent="0.25">
      <c r="B1522" s="94">
        <v>1471</v>
      </c>
      <c r="C1522" s="95"/>
      <c r="D1522" s="94"/>
      <c r="E1522" s="95"/>
      <c r="F1522" s="94"/>
      <c r="G1522" s="95">
        <f t="shared" si="141"/>
        <v>0</v>
      </c>
      <c r="H1522" s="110">
        <f t="shared" si="142"/>
        <v>0</v>
      </c>
      <c r="P1522" s="107" t="str">
        <f t="shared" si="143"/>
        <v/>
      </c>
      <c r="Q1522" s="108" t="str">
        <f t="shared" si="144"/>
        <v/>
      </c>
      <c r="S1522" s="109" t="str">
        <f t="shared" si="145"/>
        <v/>
      </c>
      <c r="T1522" s="109" t="str">
        <f t="shared" si="146"/>
        <v/>
      </c>
    </row>
    <row r="1523" spans="2:20" ht="15" customHeight="1" x14ac:dyDescent="0.25">
      <c r="B1523" s="94">
        <v>1472</v>
      </c>
      <c r="C1523" s="95"/>
      <c r="D1523" s="94"/>
      <c r="E1523" s="95"/>
      <c r="F1523" s="94"/>
      <c r="G1523" s="95">
        <f t="shared" si="141"/>
        <v>0</v>
      </c>
      <c r="H1523" s="110">
        <f t="shared" si="142"/>
        <v>0</v>
      </c>
      <c r="P1523" s="107" t="str">
        <f t="shared" si="143"/>
        <v/>
      </c>
      <c r="Q1523" s="108" t="str">
        <f t="shared" si="144"/>
        <v/>
      </c>
      <c r="S1523" s="109" t="str">
        <f t="shared" si="145"/>
        <v/>
      </c>
      <c r="T1523" s="109" t="str">
        <f t="shared" si="146"/>
        <v/>
      </c>
    </row>
    <row r="1524" spans="2:20" ht="15" customHeight="1" x14ac:dyDescent="0.25">
      <c r="B1524" s="94">
        <v>1473</v>
      </c>
      <c r="C1524" s="95"/>
      <c r="D1524" s="94"/>
      <c r="E1524" s="95"/>
      <c r="F1524" s="94"/>
      <c r="G1524" s="95">
        <f t="shared" si="141"/>
        <v>0</v>
      </c>
      <c r="H1524" s="110">
        <f t="shared" si="142"/>
        <v>0</v>
      </c>
      <c r="P1524" s="107" t="str">
        <f t="shared" si="143"/>
        <v/>
      </c>
      <c r="Q1524" s="108" t="str">
        <f t="shared" si="144"/>
        <v/>
      </c>
      <c r="S1524" s="109" t="str">
        <f t="shared" si="145"/>
        <v/>
      </c>
      <c r="T1524" s="109" t="str">
        <f t="shared" si="146"/>
        <v/>
      </c>
    </row>
    <row r="1525" spans="2:20" ht="15" customHeight="1" x14ac:dyDescent="0.25">
      <c r="B1525" s="94">
        <v>1474</v>
      </c>
      <c r="C1525" s="95"/>
      <c r="D1525" s="94"/>
      <c r="E1525" s="95"/>
      <c r="F1525" s="94"/>
      <c r="G1525" s="95">
        <f t="shared" si="141"/>
        <v>0</v>
      </c>
      <c r="H1525" s="110">
        <f t="shared" si="142"/>
        <v>0</v>
      </c>
      <c r="P1525" s="107" t="str">
        <f t="shared" si="143"/>
        <v/>
      </c>
      <c r="Q1525" s="108" t="str">
        <f t="shared" si="144"/>
        <v/>
      </c>
      <c r="S1525" s="109" t="str">
        <f t="shared" si="145"/>
        <v/>
      </c>
      <c r="T1525" s="109" t="str">
        <f t="shared" si="146"/>
        <v/>
      </c>
    </row>
    <row r="1526" spans="2:20" ht="15" customHeight="1" x14ac:dyDescent="0.25">
      <c r="B1526" s="94">
        <v>1475</v>
      </c>
      <c r="C1526" s="95"/>
      <c r="D1526" s="94"/>
      <c r="E1526" s="95"/>
      <c r="F1526" s="94"/>
      <c r="G1526" s="95">
        <f t="shared" si="141"/>
        <v>0</v>
      </c>
      <c r="H1526" s="110">
        <f t="shared" si="142"/>
        <v>0</v>
      </c>
      <c r="P1526" s="107" t="str">
        <f t="shared" si="143"/>
        <v/>
      </c>
      <c r="Q1526" s="108" t="str">
        <f t="shared" si="144"/>
        <v/>
      </c>
      <c r="S1526" s="109" t="str">
        <f t="shared" si="145"/>
        <v/>
      </c>
      <c r="T1526" s="109" t="str">
        <f t="shared" si="146"/>
        <v/>
      </c>
    </row>
    <row r="1527" spans="2:20" ht="15" customHeight="1" x14ac:dyDescent="0.25">
      <c r="B1527" s="94">
        <v>1476</v>
      </c>
      <c r="C1527" s="95"/>
      <c r="D1527" s="94"/>
      <c r="E1527" s="95"/>
      <c r="F1527" s="94"/>
      <c r="G1527" s="95">
        <f t="shared" si="141"/>
        <v>0</v>
      </c>
      <c r="H1527" s="110">
        <f t="shared" si="142"/>
        <v>0</v>
      </c>
      <c r="P1527" s="107" t="str">
        <f t="shared" si="143"/>
        <v/>
      </c>
      <c r="Q1527" s="108" t="str">
        <f t="shared" si="144"/>
        <v/>
      </c>
      <c r="S1527" s="109" t="str">
        <f t="shared" si="145"/>
        <v/>
      </c>
      <c r="T1527" s="109" t="str">
        <f t="shared" si="146"/>
        <v/>
      </c>
    </row>
    <row r="1528" spans="2:20" ht="15" customHeight="1" x14ac:dyDescent="0.25">
      <c r="B1528" s="94">
        <v>1477</v>
      </c>
      <c r="C1528" s="95"/>
      <c r="D1528" s="94"/>
      <c r="E1528" s="95"/>
      <c r="F1528" s="94"/>
      <c r="G1528" s="95">
        <f t="shared" si="141"/>
        <v>0</v>
      </c>
      <c r="H1528" s="110">
        <f t="shared" si="142"/>
        <v>0</v>
      </c>
      <c r="P1528" s="107" t="str">
        <f t="shared" si="143"/>
        <v/>
      </c>
      <c r="Q1528" s="108" t="str">
        <f t="shared" si="144"/>
        <v/>
      </c>
      <c r="S1528" s="109" t="str">
        <f t="shared" si="145"/>
        <v/>
      </c>
      <c r="T1528" s="109" t="str">
        <f t="shared" si="146"/>
        <v/>
      </c>
    </row>
    <row r="1529" spans="2:20" ht="15" customHeight="1" x14ac:dyDescent="0.25">
      <c r="B1529" s="94">
        <v>1478</v>
      </c>
      <c r="C1529" s="95"/>
      <c r="D1529" s="94"/>
      <c r="E1529" s="95"/>
      <c r="F1529" s="94"/>
      <c r="G1529" s="95">
        <f t="shared" si="141"/>
        <v>0</v>
      </c>
      <c r="H1529" s="110">
        <f t="shared" si="142"/>
        <v>0</v>
      </c>
      <c r="P1529" s="107" t="str">
        <f t="shared" si="143"/>
        <v/>
      </c>
      <c r="Q1529" s="108" t="str">
        <f t="shared" si="144"/>
        <v/>
      </c>
      <c r="S1529" s="109" t="str">
        <f t="shared" si="145"/>
        <v/>
      </c>
      <c r="T1529" s="109" t="str">
        <f t="shared" si="146"/>
        <v/>
      </c>
    </row>
    <row r="1530" spans="2:20" ht="15" customHeight="1" x14ac:dyDescent="0.25">
      <c r="B1530" s="94">
        <v>1479</v>
      </c>
      <c r="C1530" s="95"/>
      <c r="D1530" s="94"/>
      <c r="E1530" s="95"/>
      <c r="F1530" s="94"/>
      <c r="G1530" s="95">
        <f t="shared" si="141"/>
        <v>0</v>
      </c>
      <c r="H1530" s="110">
        <f t="shared" si="142"/>
        <v>0</v>
      </c>
      <c r="P1530" s="107" t="str">
        <f t="shared" si="143"/>
        <v/>
      </c>
      <c r="Q1530" s="108" t="str">
        <f t="shared" si="144"/>
        <v/>
      </c>
      <c r="S1530" s="109" t="str">
        <f t="shared" si="145"/>
        <v/>
      </c>
      <c r="T1530" s="109" t="str">
        <f t="shared" si="146"/>
        <v/>
      </c>
    </row>
    <row r="1531" spans="2:20" ht="15" customHeight="1" x14ac:dyDescent="0.25">
      <c r="B1531" s="94">
        <v>1480</v>
      </c>
      <c r="C1531" s="95"/>
      <c r="D1531" s="94"/>
      <c r="E1531" s="95"/>
      <c r="F1531" s="94"/>
      <c r="G1531" s="95">
        <f t="shared" si="141"/>
        <v>0</v>
      </c>
      <c r="H1531" s="110">
        <f t="shared" si="142"/>
        <v>0</v>
      </c>
      <c r="P1531" s="107" t="str">
        <f t="shared" si="143"/>
        <v/>
      </c>
      <c r="Q1531" s="108" t="str">
        <f t="shared" si="144"/>
        <v/>
      </c>
      <c r="S1531" s="109" t="str">
        <f t="shared" si="145"/>
        <v/>
      </c>
      <c r="T1531" s="109" t="str">
        <f t="shared" si="146"/>
        <v/>
      </c>
    </row>
    <row r="1532" spans="2:20" ht="15" customHeight="1" x14ac:dyDescent="0.25">
      <c r="B1532" s="94">
        <v>1481</v>
      </c>
      <c r="C1532" s="95"/>
      <c r="D1532" s="94"/>
      <c r="E1532" s="95"/>
      <c r="F1532" s="94"/>
      <c r="G1532" s="95">
        <f t="shared" si="141"/>
        <v>0</v>
      </c>
      <c r="H1532" s="110">
        <f t="shared" si="142"/>
        <v>0</v>
      </c>
      <c r="P1532" s="107" t="str">
        <f t="shared" si="143"/>
        <v/>
      </c>
      <c r="Q1532" s="108" t="str">
        <f t="shared" si="144"/>
        <v/>
      </c>
      <c r="S1532" s="109" t="str">
        <f t="shared" si="145"/>
        <v/>
      </c>
      <c r="T1532" s="109" t="str">
        <f t="shared" si="146"/>
        <v/>
      </c>
    </row>
    <row r="1533" spans="2:20" ht="15" customHeight="1" x14ac:dyDescent="0.25">
      <c r="B1533" s="94">
        <v>1482</v>
      </c>
      <c r="C1533" s="95"/>
      <c r="D1533" s="94"/>
      <c r="E1533" s="95"/>
      <c r="F1533" s="94"/>
      <c r="G1533" s="95">
        <f t="shared" si="141"/>
        <v>0</v>
      </c>
      <c r="H1533" s="110">
        <f t="shared" si="142"/>
        <v>0</v>
      </c>
      <c r="P1533" s="107" t="str">
        <f t="shared" si="143"/>
        <v/>
      </c>
      <c r="Q1533" s="108" t="str">
        <f t="shared" si="144"/>
        <v/>
      </c>
      <c r="S1533" s="109" t="str">
        <f t="shared" si="145"/>
        <v/>
      </c>
      <c r="T1533" s="109" t="str">
        <f t="shared" si="146"/>
        <v/>
      </c>
    </row>
    <row r="1534" spans="2:20" ht="15" customHeight="1" x14ac:dyDescent="0.25">
      <c r="B1534" s="94">
        <v>1483</v>
      </c>
      <c r="C1534" s="95"/>
      <c r="D1534" s="94"/>
      <c r="E1534" s="95"/>
      <c r="F1534" s="94"/>
      <c r="G1534" s="95">
        <f t="shared" si="141"/>
        <v>0</v>
      </c>
      <c r="H1534" s="110">
        <f t="shared" si="142"/>
        <v>0</v>
      </c>
      <c r="P1534" s="107" t="str">
        <f t="shared" si="143"/>
        <v/>
      </c>
      <c r="Q1534" s="108" t="str">
        <f t="shared" si="144"/>
        <v/>
      </c>
      <c r="S1534" s="109" t="str">
        <f t="shared" si="145"/>
        <v/>
      </c>
      <c r="T1534" s="109" t="str">
        <f t="shared" si="146"/>
        <v/>
      </c>
    </row>
    <row r="1535" spans="2:20" ht="15" customHeight="1" x14ac:dyDescent="0.25">
      <c r="B1535" s="94">
        <v>1484</v>
      </c>
      <c r="C1535" s="95"/>
      <c r="D1535" s="94"/>
      <c r="E1535" s="95"/>
      <c r="F1535" s="94"/>
      <c r="G1535" s="95">
        <f t="shared" si="141"/>
        <v>0</v>
      </c>
      <c r="H1535" s="110">
        <f t="shared" si="142"/>
        <v>0</v>
      </c>
      <c r="P1535" s="107" t="str">
        <f t="shared" si="143"/>
        <v/>
      </c>
      <c r="Q1535" s="108" t="str">
        <f t="shared" si="144"/>
        <v/>
      </c>
      <c r="S1535" s="109" t="str">
        <f t="shared" si="145"/>
        <v/>
      </c>
      <c r="T1535" s="109" t="str">
        <f t="shared" si="146"/>
        <v/>
      </c>
    </row>
    <row r="1536" spans="2:20" ht="15" customHeight="1" x14ac:dyDescent="0.25">
      <c r="B1536" s="94">
        <v>1485</v>
      </c>
      <c r="C1536" s="95"/>
      <c r="D1536" s="94"/>
      <c r="E1536" s="95"/>
      <c r="F1536" s="94"/>
      <c r="G1536" s="95">
        <f t="shared" si="141"/>
        <v>0</v>
      </c>
      <c r="H1536" s="110">
        <f t="shared" si="142"/>
        <v>0</v>
      </c>
      <c r="P1536" s="107" t="str">
        <f t="shared" si="143"/>
        <v/>
      </c>
      <c r="Q1536" s="108" t="str">
        <f t="shared" si="144"/>
        <v/>
      </c>
      <c r="S1536" s="109" t="str">
        <f t="shared" si="145"/>
        <v/>
      </c>
      <c r="T1536" s="109" t="str">
        <f t="shared" si="146"/>
        <v/>
      </c>
    </row>
    <row r="1537" spans="2:20" ht="15" customHeight="1" x14ac:dyDescent="0.25">
      <c r="B1537" s="94">
        <v>1486</v>
      </c>
      <c r="C1537" s="95"/>
      <c r="D1537" s="94"/>
      <c r="E1537" s="95"/>
      <c r="F1537" s="94"/>
      <c r="G1537" s="95">
        <f t="shared" si="141"/>
        <v>0</v>
      </c>
      <c r="H1537" s="110">
        <f t="shared" si="142"/>
        <v>0</v>
      </c>
      <c r="P1537" s="107" t="str">
        <f t="shared" si="143"/>
        <v/>
      </c>
      <c r="Q1537" s="108" t="str">
        <f t="shared" si="144"/>
        <v/>
      </c>
      <c r="S1537" s="109" t="str">
        <f t="shared" si="145"/>
        <v/>
      </c>
      <c r="T1537" s="109" t="str">
        <f t="shared" si="146"/>
        <v/>
      </c>
    </row>
    <row r="1538" spans="2:20" ht="15" customHeight="1" x14ac:dyDescent="0.25">
      <c r="B1538" s="94">
        <v>1487</v>
      </c>
      <c r="C1538" s="95"/>
      <c r="D1538" s="94"/>
      <c r="E1538" s="95"/>
      <c r="F1538" s="94"/>
      <c r="G1538" s="95">
        <f t="shared" si="141"/>
        <v>0</v>
      </c>
      <c r="H1538" s="110">
        <f t="shared" si="142"/>
        <v>0</v>
      </c>
      <c r="P1538" s="107" t="str">
        <f t="shared" si="143"/>
        <v/>
      </c>
      <c r="Q1538" s="108" t="str">
        <f t="shared" si="144"/>
        <v/>
      </c>
      <c r="S1538" s="109" t="str">
        <f t="shared" si="145"/>
        <v/>
      </c>
      <c r="T1538" s="109" t="str">
        <f t="shared" si="146"/>
        <v/>
      </c>
    </row>
    <row r="1539" spans="2:20" ht="15" customHeight="1" x14ac:dyDescent="0.25">
      <c r="B1539" s="94">
        <v>1488</v>
      </c>
      <c r="C1539" s="95"/>
      <c r="D1539" s="94"/>
      <c r="E1539" s="95"/>
      <c r="F1539" s="94"/>
      <c r="G1539" s="95">
        <f t="shared" si="141"/>
        <v>0</v>
      </c>
      <c r="H1539" s="110">
        <f t="shared" si="142"/>
        <v>0</v>
      </c>
      <c r="P1539" s="107" t="str">
        <f t="shared" si="143"/>
        <v/>
      </c>
      <c r="Q1539" s="108" t="str">
        <f t="shared" si="144"/>
        <v/>
      </c>
      <c r="S1539" s="109" t="str">
        <f t="shared" si="145"/>
        <v/>
      </c>
      <c r="T1539" s="109" t="str">
        <f t="shared" si="146"/>
        <v/>
      </c>
    </row>
    <row r="1540" spans="2:20" ht="15" customHeight="1" x14ac:dyDescent="0.25">
      <c r="B1540" s="94">
        <v>1489</v>
      </c>
      <c r="C1540" s="95"/>
      <c r="D1540" s="94"/>
      <c r="E1540" s="95"/>
      <c r="F1540" s="94"/>
      <c r="G1540" s="95">
        <f t="shared" si="141"/>
        <v>0</v>
      </c>
      <c r="H1540" s="110">
        <f t="shared" si="142"/>
        <v>0</v>
      </c>
      <c r="P1540" s="107" t="str">
        <f t="shared" si="143"/>
        <v/>
      </c>
      <c r="Q1540" s="108" t="str">
        <f t="shared" si="144"/>
        <v/>
      </c>
      <c r="S1540" s="109" t="str">
        <f t="shared" si="145"/>
        <v/>
      </c>
      <c r="T1540" s="109" t="str">
        <f t="shared" si="146"/>
        <v/>
      </c>
    </row>
    <row r="1541" spans="2:20" ht="15" customHeight="1" x14ac:dyDescent="0.25">
      <c r="B1541" s="94">
        <v>1490</v>
      </c>
      <c r="C1541" s="95"/>
      <c r="D1541" s="94"/>
      <c r="E1541" s="95"/>
      <c r="F1541" s="94"/>
      <c r="G1541" s="95">
        <f t="shared" si="141"/>
        <v>0</v>
      </c>
      <c r="H1541" s="110">
        <f t="shared" si="142"/>
        <v>0</v>
      </c>
      <c r="P1541" s="107" t="str">
        <f t="shared" si="143"/>
        <v/>
      </c>
      <c r="Q1541" s="108" t="str">
        <f t="shared" si="144"/>
        <v/>
      </c>
      <c r="S1541" s="109" t="str">
        <f t="shared" si="145"/>
        <v/>
      </c>
      <c r="T1541" s="109" t="str">
        <f t="shared" si="146"/>
        <v/>
      </c>
    </row>
    <row r="1542" spans="2:20" ht="15" customHeight="1" x14ac:dyDescent="0.25">
      <c r="B1542" s="94">
        <v>1491</v>
      </c>
      <c r="C1542" s="95"/>
      <c r="D1542" s="94"/>
      <c r="E1542" s="95"/>
      <c r="F1542" s="94"/>
      <c r="G1542" s="95">
        <f t="shared" si="141"/>
        <v>0</v>
      </c>
      <c r="H1542" s="110">
        <f t="shared" si="142"/>
        <v>0</v>
      </c>
      <c r="P1542" s="107" t="str">
        <f t="shared" si="143"/>
        <v/>
      </c>
      <c r="Q1542" s="108" t="str">
        <f t="shared" si="144"/>
        <v/>
      </c>
      <c r="S1542" s="109" t="str">
        <f t="shared" si="145"/>
        <v/>
      </c>
      <c r="T1542" s="109" t="str">
        <f t="shared" si="146"/>
        <v/>
      </c>
    </row>
    <row r="1543" spans="2:20" ht="15" customHeight="1" x14ac:dyDescent="0.25">
      <c r="B1543" s="94">
        <v>1492</v>
      </c>
      <c r="C1543" s="95"/>
      <c r="D1543" s="94"/>
      <c r="E1543" s="95"/>
      <c r="F1543" s="94"/>
      <c r="G1543" s="95">
        <f t="shared" si="141"/>
        <v>0</v>
      </c>
      <c r="H1543" s="110">
        <f t="shared" si="142"/>
        <v>0</v>
      </c>
      <c r="P1543" s="107" t="str">
        <f t="shared" si="143"/>
        <v/>
      </c>
      <c r="Q1543" s="108" t="str">
        <f t="shared" si="144"/>
        <v/>
      </c>
      <c r="S1543" s="109" t="str">
        <f t="shared" si="145"/>
        <v/>
      </c>
      <c r="T1543" s="109" t="str">
        <f t="shared" si="146"/>
        <v/>
      </c>
    </row>
    <row r="1544" spans="2:20" ht="15" customHeight="1" x14ac:dyDescent="0.25">
      <c r="B1544" s="94">
        <v>1493</v>
      </c>
      <c r="C1544" s="95"/>
      <c r="D1544" s="94"/>
      <c r="E1544" s="95"/>
      <c r="F1544" s="94"/>
      <c r="G1544" s="95">
        <f t="shared" si="141"/>
        <v>0</v>
      </c>
      <c r="H1544" s="110">
        <f t="shared" si="142"/>
        <v>0</v>
      </c>
      <c r="P1544" s="107" t="str">
        <f t="shared" si="143"/>
        <v/>
      </c>
      <c r="Q1544" s="108" t="str">
        <f t="shared" si="144"/>
        <v/>
      </c>
      <c r="S1544" s="109" t="str">
        <f t="shared" si="145"/>
        <v/>
      </c>
      <c r="T1544" s="109" t="str">
        <f t="shared" si="146"/>
        <v/>
      </c>
    </row>
    <row r="1545" spans="2:20" ht="15" customHeight="1" x14ac:dyDescent="0.25">
      <c r="B1545" s="94">
        <v>1494</v>
      </c>
      <c r="C1545" s="95"/>
      <c r="D1545" s="94"/>
      <c r="E1545" s="95"/>
      <c r="F1545" s="94"/>
      <c r="G1545" s="95">
        <f t="shared" si="141"/>
        <v>0</v>
      </c>
      <c r="H1545" s="110">
        <f t="shared" si="142"/>
        <v>0</v>
      </c>
      <c r="P1545" s="107" t="str">
        <f t="shared" si="143"/>
        <v/>
      </c>
      <c r="Q1545" s="108" t="str">
        <f t="shared" si="144"/>
        <v/>
      </c>
      <c r="S1545" s="109" t="str">
        <f t="shared" si="145"/>
        <v/>
      </c>
      <c r="T1545" s="109" t="str">
        <f t="shared" si="146"/>
        <v/>
      </c>
    </row>
    <row r="1546" spans="2:20" ht="15" customHeight="1" x14ac:dyDescent="0.25">
      <c r="B1546" s="94">
        <v>1495</v>
      </c>
      <c r="C1546" s="95"/>
      <c r="D1546" s="94"/>
      <c r="E1546" s="95"/>
      <c r="F1546" s="94"/>
      <c r="G1546" s="95">
        <f t="shared" si="141"/>
        <v>0</v>
      </c>
      <c r="H1546" s="110">
        <f t="shared" si="142"/>
        <v>0</v>
      </c>
      <c r="P1546" s="107" t="str">
        <f t="shared" si="143"/>
        <v/>
      </c>
      <c r="Q1546" s="108" t="str">
        <f t="shared" si="144"/>
        <v/>
      </c>
      <c r="S1546" s="109" t="str">
        <f t="shared" si="145"/>
        <v/>
      </c>
      <c r="T1546" s="109" t="str">
        <f t="shared" si="146"/>
        <v/>
      </c>
    </row>
    <row r="1547" spans="2:20" ht="15" customHeight="1" x14ac:dyDescent="0.25">
      <c r="B1547" s="94">
        <v>1496</v>
      </c>
      <c r="C1547" s="95"/>
      <c r="D1547" s="94"/>
      <c r="E1547" s="95"/>
      <c r="F1547" s="94"/>
      <c r="G1547" s="95">
        <f t="shared" si="141"/>
        <v>0</v>
      </c>
      <c r="H1547" s="110">
        <f t="shared" si="142"/>
        <v>0</v>
      </c>
      <c r="P1547" s="107" t="str">
        <f t="shared" si="143"/>
        <v/>
      </c>
      <c r="Q1547" s="108" t="str">
        <f t="shared" si="144"/>
        <v/>
      </c>
      <c r="S1547" s="109" t="str">
        <f t="shared" si="145"/>
        <v/>
      </c>
      <c r="T1547" s="109" t="str">
        <f t="shared" si="146"/>
        <v/>
      </c>
    </row>
    <row r="1548" spans="2:20" ht="15" customHeight="1" x14ac:dyDescent="0.25">
      <c r="B1548" s="94">
        <v>1497</v>
      </c>
      <c r="C1548" s="95"/>
      <c r="D1548" s="94"/>
      <c r="E1548" s="95"/>
      <c r="F1548" s="94"/>
      <c r="G1548" s="95">
        <f t="shared" si="141"/>
        <v>0</v>
      </c>
      <c r="H1548" s="110">
        <f t="shared" si="142"/>
        <v>0</v>
      </c>
      <c r="P1548" s="107" t="str">
        <f t="shared" si="143"/>
        <v/>
      </c>
      <c r="Q1548" s="108" t="str">
        <f t="shared" si="144"/>
        <v/>
      </c>
      <c r="S1548" s="109" t="str">
        <f t="shared" si="145"/>
        <v/>
      </c>
      <c r="T1548" s="109" t="str">
        <f t="shared" si="146"/>
        <v/>
      </c>
    </row>
    <row r="1549" spans="2:20" ht="15" customHeight="1" x14ac:dyDescent="0.25">
      <c r="B1549" s="94">
        <v>1498</v>
      </c>
      <c r="C1549" s="95"/>
      <c r="D1549" s="94"/>
      <c r="E1549" s="95"/>
      <c r="F1549" s="94"/>
      <c r="G1549" s="95">
        <f t="shared" si="141"/>
        <v>0</v>
      </c>
      <c r="H1549" s="110">
        <f t="shared" si="142"/>
        <v>0</v>
      </c>
      <c r="P1549" s="107" t="str">
        <f t="shared" si="143"/>
        <v/>
      </c>
      <c r="Q1549" s="108" t="str">
        <f t="shared" si="144"/>
        <v/>
      </c>
      <c r="S1549" s="109" t="str">
        <f t="shared" si="145"/>
        <v/>
      </c>
      <c r="T1549" s="109" t="str">
        <f t="shared" si="146"/>
        <v/>
      </c>
    </row>
    <row r="1550" spans="2:20" ht="15" customHeight="1" x14ac:dyDescent="0.25">
      <c r="B1550" s="94">
        <v>1499</v>
      </c>
      <c r="C1550" s="95"/>
      <c r="D1550" s="94"/>
      <c r="E1550" s="95"/>
      <c r="F1550" s="94"/>
      <c r="G1550" s="95">
        <f t="shared" si="141"/>
        <v>0</v>
      </c>
      <c r="H1550" s="110">
        <f t="shared" si="142"/>
        <v>0</v>
      </c>
      <c r="P1550" s="107" t="str">
        <f t="shared" si="143"/>
        <v/>
      </c>
      <c r="Q1550" s="108" t="str">
        <f t="shared" si="144"/>
        <v/>
      </c>
      <c r="S1550" s="109" t="str">
        <f t="shared" si="145"/>
        <v/>
      </c>
      <c r="T1550" s="109" t="str">
        <f t="shared" si="146"/>
        <v/>
      </c>
    </row>
    <row r="1551" spans="2:20" ht="15" customHeight="1" x14ac:dyDescent="0.25">
      <c r="B1551" s="94">
        <v>1500</v>
      </c>
      <c r="C1551" s="95"/>
      <c r="D1551" s="94"/>
      <c r="E1551" s="95"/>
      <c r="F1551" s="94"/>
      <c r="G1551" s="95">
        <f t="shared" si="141"/>
        <v>0</v>
      </c>
      <c r="H1551" s="110">
        <f t="shared" si="142"/>
        <v>0</v>
      </c>
      <c r="P1551" s="107" t="str">
        <f t="shared" si="143"/>
        <v/>
      </c>
      <c r="Q1551" s="108" t="str">
        <f t="shared" si="144"/>
        <v/>
      </c>
      <c r="S1551" s="109" t="str">
        <f t="shared" si="145"/>
        <v/>
      </c>
      <c r="T1551" s="109" t="str">
        <f t="shared" si="146"/>
        <v/>
      </c>
    </row>
    <row r="1552" spans="2:20" ht="15" customHeight="1" x14ac:dyDescent="0.25">
      <c r="B1552" s="94">
        <v>1501</v>
      </c>
      <c r="C1552" s="95"/>
      <c r="D1552" s="94"/>
      <c r="E1552" s="95"/>
      <c r="F1552" s="94"/>
      <c r="G1552" s="95">
        <f t="shared" si="141"/>
        <v>0</v>
      </c>
      <c r="H1552" s="110">
        <f t="shared" si="142"/>
        <v>0</v>
      </c>
      <c r="P1552" s="107" t="str">
        <f t="shared" si="143"/>
        <v/>
      </c>
      <c r="Q1552" s="108" t="str">
        <f t="shared" si="144"/>
        <v/>
      </c>
      <c r="S1552" s="109" t="str">
        <f t="shared" si="145"/>
        <v/>
      </c>
      <c r="T1552" s="109" t="str">
        <f t="shared" si="146"/>
        <v/>
      </c>
    </row>
    <row r="1553" spans="2:20" ht="15" customHeight="1" x14ac:dyDescent="0.25">
      <c r="B1553" s="94">
        <v>1502</v>
      </c>
      <c r="C1553" s="95"/>
      <c r="D1553" s="94"/>
      <c r="E1553" s="95"/>
      <c r="F1553" s="94"/>
      <c r="G1553" s="95">
        <f t="shared" si="141"/>
        <v>0</v>
      </c>
      <c r="H1553" s="110">
        <f t="shared" si="142"/>
        <v>0</v>
      </c>
      <c r="P1553" s="107" t="str">
        <f t="shared" si="143"/>
        <v/>
      </c>
      <c r="Q1553" s="108" t="str">
        <f t="shared" si="144"/>
        <v/>
      </c>
      <c r="S1553" s="109" t="str">
        <f t="shared" si="145"/>
        <v/>
      </c>
      <c r="T1553" s="109" t="str">
        <f t="shared" si="146"/>
        <v/>
      </c>
    </row>
    <row r="1554" spans="2:20" ht="15" customHeight="1" x14ac:dyDescent="0.25">
      <c r="B1554" s="94">
        <v>1503</v>
      </c>
      <c r="C1554" s="95"/>
      <c r="D1554" s="94"/>
      <c r="E1554" s="95"/>
      <c r="F1554" s="94"/>
      <c r="G1554" s="95">
        <f t="shared" si="141"/>
        <v>0</v>
      </c>
      <c r="H1554" s="110">
        <f t="shared" si="142"/>
        <v>0</v>
      </c>
      <c r="P1554" s="107" t="str">
        <f t="shared" si="143"/>
        <v/>
      </c>
      <c r="Q1554" s="108" t="str">
        <f t="shared" si="144"/>
        <v/>
      </c>
      <c r="S1554" s="109" t="str">
        <f t="shared" si="145"/>
        <v/>
      </c>
      <c r="T1554" s="109" t="str">
        <f t="shared" si="146"/>
        <v/>
      </c>
    </row>
    <row r="1555" spans="2:20" ht="15" customHeight="1" x14ac:dyDescent="0.25">
      <c r="B1555" s="94">
        <v>1504</v>
      </c>
      <c r="C1555" s="95"/>
      <c r="D1555" s="94"/>
      <c r="E1555" s="95"/>
      <c r="F1555" s="94"/>
      <c r="G1555" s="95">
        <f t="shared" si="141"/>
        <v>0</v>
      </c>
      <c r="H1555" s="110">
        <f t="shared" si="142"/>
        <v>0</v>
      </c>
      <c r="P1555" s="107" t="str">
        <f t="shared" si="143"/>
        <v/>
      </c>
      <c r="Q1555" s="108" t="str">
        <f t="shared" si="144"/>
        <v/>
      </c>
      <c r="S1555" s="109" t="str">
        <f t="shared" si="145"/>
        <v/>
      </c>
      <c r="T1555" s="109" t="str">
        <f t="shared" si="146"/>
        <v/>
      </c>
    </row>
    <row r="1556" spans="2:20" ht="15" customHeight="1" x14ac:dyDescent="0.25">
      <c r="B1556" s="94">
        <v>1505</v>
      </c>
      <c r="C1556" s="95"/>
      <c r="D1556" s="94"/>
      <c r="E1556" s="95"/>
      <c r="F1556" s="94"/>
      <c r="G1556" s="95">
        <f t="shared" si="141"/>
        <v>0</v>
      </c>
      <c r="H1556" s="110">
        <f t="shared" si="142"/>
        <v>0</v>
      </c>
      <c r="P1556" s="107" t="str">
        <f t="shared" si="143"/>
        <v/>
      </c>
      <c r="Q1556" s="108" t="str">
        <f t="shared" si="144"/>
        <v/>
      </c>
      <c r="S1556" s="109" t="str">
        <f t="shared" si="145"/>
        <v/>
      </c>
      <c r="T1556" s="109" t="str">
        <f t="shared" si="146"/>
        <v/>
      </c>
    </row>
    <row r="1557" spans="2:20" ht="15" customHeight="1" x14ac:dyDescent="0.25">
      <c r="B1557" s="94">
        <v>1506</v>
      </c>
      <c r="C1557" s="95"/>
      <c r="D1557" s="94"/>
      <c r="E1557" s="95"/>
      <c r="F1557" s="94"/>
      <c r="G1557" s="95">
        <f t="shared" si="141"/>
        <v>0</v>
      </c>
      <c r="H1557" s="110">
        <f t="shared" si="142"/>
        <v>0</v>
      </c>
      <c r="P1557" s="107" t="str">
        <f t="shared" si="143"/>
        <v/>
      </c>
      <c r="Q1557" s="108" t="str">
        <f t="shared" si="144"/>
        <v/>
      </c>
      <c r="S1557" s="109" t="str">
        <f t="shared" si="145"/>
        <v/>
      </c>
      <c r="T1557" s="109" t="str">
        <f t="shared" si="146"/>
        <v/>
      </c>
    </row>
    <row r="1558" spans="2:20" ht="15" customHeight="1" x14ac:dyDescent="0.25">
      <c r="B1558" s="94">
        <v>1507</v>
      </c>
      <c r="C1558" s="95"/>
      <c r="D1558" s="94"/>
      <c r="E1558" s="95"/>
      <c r="F1558" s="94"/>
      <c r="G1558" s="95">
        <f t="shared" si="141"/>
        <v>0</v>
      </c>
      <c r="H1558" s="110">
        <f t="shared" si="142"/>
        <v>0</v>
      </c>
      <c r="P1558" s="107" t="str">
        <f t="shared" si="143"/>
        <v/>
      </c>
      <c r="Q1558" s="108" t="str">
        <f t="shared" si="144"/>
        <v/>
      </c>
      <c r="S1558" s="109" t="str">
        <f t="shared" si="145"/>
        <v/>
      </c>
      <c r="T1558" s="109" t="str">
        <f t="shared" si="146"/>
        <v/>
      </c>
    </row>
    <row r="1559" spans="2:20" ht="15" customHeight="1" x14ac:dyDescent="0.25">
      <c r="B1559" s="94">
        <v>1508</v>
      </c>
      <c r="C1559" s="95"/>
      <c r="D1559" s="94"/>
      <c r="E1559" s="95"/>
      <c r="F1559" s="94"/>
      <c r="G1559" s="95">
        <f t="shared" si="141"/>
        <v>0</v>
      </c>
      <c r="H1559" s="110">
        <f t="shared" si="142"/>
        <v>0</v>
      </c>
      <c r="P1559" s="107" t="str">
        <f t="shared" si="143"/>
        <v/>
      </c>
      <c r="Q1559" s="108" t="str">
        <f t="shared" si="144"/>
        <v/>
      </c>
      <c r="S1559" s="109" t="str">
        <f t="shared" si="145"/>
        <v/>
      </c>
      <c r="T1559" s="109" t="str">
        <f t="shared" si="146"/>
        <v/>
      </c>
    </row>
    <row r="1560" spans="2:20" ht="15" customHeight="1" x14ac:dyDescent="0.25">
      <c r="B1560" s="94">
        <v>1509</v>
      </c>
      <c r="C1560" s="95"/>
      <c r="D1560" s="94"/>
      <c r="E1560" s="95"/>
      <c r="F1560" s="94"/>
      <c r="G1560" s="95">
        <f t="shared" si="141"/>
        <v>0</v>
      </c>
      <c r="H1560" s="110">
        <f t="shared" si="142"/>
        <v>0</v>
      </c>
      <c r="P1560" s="107" t="str">
        <f t="shared" si="143"/>
        <v/>
      </c>
      <c r="Q1560" s="108" t="str">
        <f t="shared" si="144"/>
        <v/>
      </c>
      <c r="S1560" s="109" t="str">
        <f t="shared" si="145"/>
        <v/>
      </c>
      <c r="T1560" s="109" t="str">
        <f t="shared" si="146"/>
        <v/>
      </c>
    </row>
    <row r="1561" spans="2:20" ht="15" customHeight="1" x14ac:dyDescent="0.25">
      <c r="B1561" s="94">
        <v>1510</v>
      </c>
      <c r="C1561" s="95"/>
      <c r="D1561" s="94"/>
      <c r="E1561" s="95"/>
      <c r="F1561" s="94"/>
      <c r="G1561" s="95">
        <f t="shared" si="141"/>
        <v>0</v>
      </c>
      <c r="H1561" s="110">
        <f t="shared" si="142"/>
        <v>0</v>
      </c>
      <c r="P1561" s="107" t="str">
        <f t="shared" si="143"/>
        <v/>
      </c>
      <c r="Q1561" s="108" t="str">
        <f t="shared" si="144"/>
        <v/>
      </c>
      <c r="S1561" s="109" t="str">
        <f t="shared" si="145"/>
        <v/>
      </c>
      <c r="T1561" s="109" t="str">
        <f t="shared" si="146"/>
        <v/>
      </c>
    </row>
    <row r="1562" spans="2:20" ht="15" customHeight="1" x14ac:dyDescent="0.25">
      <c r="B1562" s="94">
        <v>1511</v>
      </c>
      <c r="C1562" s="95"/>
      <c r="D1562" s="94"/>
      <c r="E1562" s="95"/>
      <c r="F1562" s="94"/>
      <c r="G1562" s="95">
        <f t="shared" si="141"/>
        <v>0</v>
      </c>
      <c r="H1562" s="110">
        <f t="shared" si="142"/>
        <v>0</v>
      </c>
      <c r="P1562" s="107" t="str">
        <f t="shared" si="143"/>
        <v/>
      </c>
      <c r="Q1562" s="108" t="str">
        <f t="shared" si="144"/>
        <v/>
      </c>
      <c r="S1562" s="109" t="str">
        <f t="shared" si="145"/>
        <v/>
      </c>
      <c r="T1562" s="109" t="str">
        <f t="shared" si="146"/>
        <v/>
      </c>
    </row>
    <row r="1563" spans="2:20" ht="15" customHeight="1" x14ac:dyDescent="0.25">
      <c r="B1563" s="94">
        <v>1512</v>
      </c>
      <c r="C1563" s="95"/>
      <c r="D1563" s="94"/>
      <c r="E1563" s="95"/>
      <c r="F1563" s="94"/>
      <c r="G1563" s="95">
        <f t="shared" si="141"/>
        <v>0</v>
      </c>
      <c r="H1563" s="110">
        <f t="shared" si="142"/>
        <v>0</v>
      </c>
      <c r="P1563" s="107" t="str">
        <f t="shared" si="143"/>
        <v/>
      </c>
      <c r="Q1563" s="108" t="str">
        <f t="shared" si="144"/>
        <v/>
      </c>
      <c r="S1563" s="109" t="str">
        <f t="shared" si="145"/>
        <v/>
      </c>
      <c r="T1563" s="109" t="str">
        <f t="shared" si="146"/>
        <v/>
      </c>
    </row>
    <row r="1564" spans="2:20" ht="15" customHeight="1" x14ac:dyDescent="0.25">
      <c r="B1564" s="94">
        <v>1513</v>
      </c>
      <c r="C1564" s="95"/>
      <c r="D1564" s="94"/>
      <c r="E1564" s="95"/>
      <c r="F1564" s="94"/>
      <c r="G1564" s="95">
        <f t="shared" ref="G1564:G1627" si="147">E1564-C1564</f>
        <v>0</v>
      </c>
      <c r="H1564" s="110">
        <f t="shared" ref="H1564:H1627" si="148">F1564-D1564</f>
        <v>0</v>
      </c>
      <c r="P1564" s="107" t="str">
        <f t="shared" ref="P1564:P1627" si="149">IF(C1564="","",D1564*PSA_WTP-C1564)</f>
        <v/>
      </c>
      <c r="Q1564" s="108" t="str">
        <f t="shared" ref="Q1564:Q1627" si="150">IF(C1564="","",F1564*PSA_WTP-E1564)</f>
        <v/>
      </c>
      <c r="S1564" s="109" t="str">
        <f t="shared" ref="S1564:S1627" si="151">IF(Q1564="","",IF(Q1564=MAX(P1564,Q1564),0,1))</f>
        <v/>
      </c>
      <c r="T1564" s="109" t="str">
        <f t="shared" ref="T1564:T1627" si="152">IF(Q1564="","",IF(Q1564=MAX(P1564,Q1564),1,0))</f>
        <v/>
      </c>
    </row>
    <row r="1565" spans="2:20" ht="15" customHeight="1" x14ac:dyDescent="0.25">
      <c r="B1565" s="94">
        <v>1514</v>
      </c>
      <c r="C1565" s="95"/>
      <c r="D1565" s="94"/>
      <c r="E1565" s="95"/>
      <c r="F1565" s="94"/>
      <c r="G1565" s="95">
        <f t="shared" si="147"/>
        <v>0</v>
      </c>
      <c r="H1565" s="110">
        <f t="shared" si="148"/>
        <v>0</v>
      </c>
      <c r="P1565" s="107" t="str">
        <f t="shared" si="149"/>
        <v/>
      </c>
      <c r="Q1565" s="108" t="str">
        <f t="shared" si="150"/>
        <v/>
      </c>
      <c r="S1565" s="109" t="str">
        <f t="shared" si="151"/>
        <v/>
      </c>
      <c r="T1565" s="109" t="str">
        <f t="shared" si="152"/>
        <v/>
      </c>
    </row>
    <row r="1566" spans="2:20" ht="15" customHeight="1" x14ac:dyDescent="0.25">
      <c r="B1566" s="94">
        <v>1515</v>
      </c>
      <c r="C1566" s="95"/>
      <c r="D1566" s="94"/>
      <c r="E1566" s="95"/>
      <c r="F1566" s="94"/>
      <c r="G1566" s="95">
        <f t="shared" si="147"/>
        <v>0</v>
      </c>
      <c r="H1566" s="110">
        <f t="shared" si="148"/>
        <v>0</v>
      </c>
      <c r="P1566" s="107" t="str">
        <f t="shared" si="149"/>
        <v/>
      </c>
      <c r="Q1566" s="108" t="str">
        <f t="shared" si="150"/>
        <v/>
      </c>
      <c r="S1566" s="109" t="str">
        <f t="shared" si="151"/>
        <v/>
      </c>
      <c r="T1566" s="109" t="str">
        <f t="shared" si="152"/>
        <v/>
      </c>
    </row>
    <row r="1567" spans="2:20" ht="15" customHeight="1" x14ac:dyDescent="0.25">
      <c r="B1567" s="94">
        <v>1516</v>
      </c>
      <c r="C1567" s="95"/>
      <c r="D1567" s="94"/>
      <c r="E1567" s="95"/>
      <c r="F1567" s="94"/>
      <c r="G1567" s="95">
        <f t="shared" si="147"/>
        <v>0</v>
      </c>
      <c r="H1567" s="110">
        <f t="shared" si="148"/>
        <v>0</v>
      </c>
      <c r="P1567" s="107" t="str">
        <f t="shared" si="149"/>
        <v/>
      </c>
      <c r="Q1567" s="108" t="str">
        <f t="shared" si="150"/>
        <v/>
      </c>
      <c r="S1567" s="109" t="str">
        <f t="shared" si="151"/>
        <v/>
      </c>
      <c r="T1567" s="109" t="str">
        <f t="shared" si="152"/>
        <v/>
      </c>
    </row>
    <row r="1568" spans="2:20" ht="15" customHeight="1" x14ac:dyDescent="0.25">
      <c r="B1568" s="94">
        <v>1517</v>
      </c>
      <c r="C1568" s="95"/>
      <c r="D1568" s="94"/>
      <c r="E1568" s="95"/>
      <c r="F1568" s="94"/>
      <c r="G1568" s="95">
        <f t="shared" si="147"/>
        <v>0</v>
      </c>
      <c r="H1568" s="110">
        <f t="shared" si="148"/>
        <v>0</v>
      </c>
      <c r="P1568" s="107" t="str">
        <f t="shared" si="149"/>
        <v/>
      </c>
      <c r="Q1568" s="108" t="str">
        <f t="shared" si="150"/>
        <v/>
      </c>
      <c r="S1568" s="109" t="str">
        <f t="shared" si="151"/>
        <v/>
      </c>
      <c r="T1568" s="109" t="str">
        <f t="shared" si="152"/>
        <v/>
      </c>
    </row>
    <row r="1569" spans="2:20" ht="15" customHeight="1" x14ac:dyDescent="0.25">
      <c r="B1569" s="94">
        <v>1518</v>
      </c>
      <c r="C1569" s="95"/>
      <c r="D1569" s="94"/>
      <c r="E1569" s="95"/>
      <c r="F1569" s="94"/>
      <c r="G1569" s="95">
        <f t="shared" si="147"/>
        <v>0</v>
      </c>
      <c r="H1569" s="110">
        <f t="shared" si="148"/>
        <v>0</v>
      </c>
      <c r="P1569" s="107" t="str">
        <f t="shared" si="149"/>
        <v/>
      </c>
      <c r="Q1569" s="108" t="str">
        <f t="shared" si="150"/>
        <v/>
      </c>
      <c r="S1569" s="109" t="str">
        <f t="shared" si="151"/>
        <v/>
      </c>
      <c r="T1569" s="109" t="str">
        <f t="shared" si="152"/>
        <v/>
      </c>
    </row>
    <row r="1570" spans="2:20" ht="15" customHeight="1" x14ac:dyDescent="0.25">
      <c r="B1570" s="94">
        <v>1519</v>
      </c>
      <c r="C1570" s="95"/>
      <c r="D1570" s="94"/>
      <c r="E1570" s="95"/>
      <c r="F1570" s="94"/>
      <c r="G1570" s="95">
        <f t="shared" si="147"/>
        <v>0</v>
      </c>
      <c r="H1570" s="110">
        <f t="shared" si="148"/>
        <v>0</v>
      </c>
      <c r="P1570" s="107" t="str">
        <f t="shared" si="149"/>
        <v/>
      </c>
      <c r="Q1570" s="108" t="str">
        <f t="shared" si="150"/>
        <v/>
      </c>
      <c r="S1570" s="109" t="str">
        <f t="shared" si="151"/>
        <v/>
      </c>
      <c r="T1570" s="109" t="str">
        <f t="shared" si="152"/>
        <v/>
      </c>
    </row>
    <row r="1571" spans="2:20" ht="15" customHeight="1" x14ac:dyDescent="0.25">
      <c r="B1571" s="94">
        <v>1520</v>
      </c>
      <c r="C1571" s="95"/>
      <c r="D1571" s="94"/>
      <c r="E1571" s="95"/>
      <c r="F1571" s="94"/>
      <c r="G1571" s="95">
        <f t="shared" si="147"/>
        <v>0</v>
      </c>
      <c r="H1571" s="110">
        <f t="shared" si="148"/>
        <v>0</v>
      </c>
      <c r="P1571" s="107" t="str">
        <f t="shared" si="149"/>
        <v/>
      </c>
      <c r="Q1571" s="108" t="str">
        <f t="shared" si="150"/>
        <v/>
      </c>
      <c r="S1571" s="109" t="str">
        <f t="shared" si="151"/>
        <v/>
      </c>
      <c r="T1571" s="109" t="str">
        <f t="shared" si="152"/>
        <v/>
      </c>
    </row>
    <row r="1572" spans="2:20" ht="15" customHeight="1" x14ac:dyDescent="0.25">
      <c r="B1572" s="94">
        <v>1521</v>
      </c>
      <c r="C1572" s="95"/>
      <c r="D1572" s="94"/>
      <c r="E1572" s="95"/>
      <c r="F1572" s="94"/>
      <c r="G1572" s="95">
        <f t="shared" si="147"/>
        <v>0</v>
      </c>
      <c r="H1572" s="110">
        <f t="shared" si="148"/>
        <v>0</v>
      </c>
      <c r="P1572" s="107" t="str">
        <f t="shared" si="149"/>
        <v/>
      </c>
      <c r="Q1572" s="108" t="str">
        <f t="shared" si="150"/>
        <v/>
      </c>
      <c r="S1572" s="109" t="str">
        <f t="shared" si="151"/>
        <v/>
      </c>
      <c r="T1572" s="109" t="str">
        <f t="shared" si="152"/>
        <v/>
      </c>
    </row>
    <row r="1573" spans="2:20" ht="15" customHeight="1" x14ac:dyDescent="0.25">
      <c r="B1573" s="94">
        <v>1522</v>
      </c>
      <c r="C1573" s="95"/>
      <c r="D1573" s="94"/>
      <c r="E1573" s="95"/>
      <c r="F1573" s="94"/>
      <c r="G1573" s="95">
        <f t="shared" si="147"/>
        <v>0</v>
      </c>
      <c r="H1573" s="110">
        <f t="shared" si="148"/>
        <v>0</v>
      </c>
      <c r="P1573" s="107" t="str">
        <f t="shared" si="149"/>
        <v/>
      </c>
      <c r="Q1573" s="108" t="str">
        <f t="shared" si="150"/>
        <v/>
      </c>
      <c r="S1573" s="109" t="str">
        <f t="shared" si="151"/>
        <v/>
      </c>
      <c r="T1573" s="109" t="str">
        <f t="shared" si="152"/>
        <v/>
      </c>
    </row>
    <row r="1574" spans="2:20" ht="15" customHeight="1" x14ac:dyDescent="0.25">
      <c r="B1574" s="94">
        <v>1523</v>
      </c>
      <c r="C1574" s="95"/>
      <c r="D1574" s="94"/>
      <c r="E1574" s="95"/>
      <c r="F1574" s="94"/>
      <c r="G1574" s="95">
        <f t="shared" si="147"/>
        <v>0</v>
      </c>
      <c r="H1574" s="110">
        <f t="shared" si="148"/>
        <v>0</v>
      </c>
      <c r="P1574" s="107" t="str">
        <f t="shared" si="149"/>
        <v/>
      </c>
      <c r="Q1574" s="108" t="str">
        <f t="shared" si="150"/>
        <v/>
      </c>
      <c r="S1574" s="109" t="str">
        <f t="shared" si="151"/>
        <v/>
      </c>
      <c r="T1574" s="109" t="str">
        <f t="shared" si="152"/>
        <v/>
      </c>
    </row>
    <row r="1575" spans="2:20" ht="15" customHeight="1" x14ac:dyDescent="0.25">
      <c r="B1575" s="94">
        <v>1524</v>
      </c>
      <c r="C1575" s="95"/>
      <c r="D1575" s="94"/>
      <c r="E1575" s="95"/>
      <c r="F1575" s="94"/>
      <c r="G1575" s="95">
        <f t="shared" si="147"/>
        <v>0</v>
      </c>
      <c r="H1575" s="110">
        <f t="shared" si="148"/>
        <v>0</v>
      </c>
      <c r="P1575" s="107" t="str">
        <f t="shared" si="149"/>
        <v/>
      </c>
      <c r="Q1575" s="108" t="str">
        <f t="shared" si="150"/>
        <v/>
      </c>
      <c r="S1575" s="109" t="str">
        <f t="shared" si="151"/>
        <v/>
      </c>
      <c r="T1575" s="109" t="str">
        <f t="shared" si="152"/>
        <v/>
      </c>
    </row>
    <row r="1576" spans="2:20" ht="15" customHeight="1" x14ac:dyDescent="0.25">
      <c r="B1576" s="94">
        <v>1525</v>
      </c>
      <c r="C1576" s="95"/>
      <c r="D1576" s="94"/>
      <c r="E1576" s="95"/>
      <c r="F1576" s="94"/>
      <c r="G1576" s="95">
        <f t="shared" si="147"/>
        <v>0</v>
      </c>
      <c r="H1576" s="110">
        <f t="shared" si="148"/>
        <v>0</v>
      </c>
      <c r="P1576" s="107" t="str">
        <f t="shared" si="149"/>
        <v/>
      </c>
      <c r="Q1576" s="108" t="str">
        <f t="shared" si="150"/>
        <v/>
      </c>
      <c r="S1576" s="109" t="str">
        <f t="shared" si="151"/>
        <v/>
      </c>
      <c r="T1576" s="109" t="str">
        <f t="shared" si="152"/>
        <v/>
      </c>
    </row>
    <row r="1577" spans="2:20" ht="15" customHeight="1" x14ac:dyDescent="0.25">
      <c r="B1577" s="94">
        <v>1526</v>
      </c>
      <c r="C1577" s="95"/>
      <c r="D1577" s="94"/>
      <c r="E1577" s="95"/>
      <c r="F1577" s="94"/>
      <c r="G1577" s="95">
        <f t="shared" si="147"/>
        <v>0</v>
      </c>
      <c r="H1577" s="110">
        <f t="shared" si="148"/>
        <v>0</v>
      </c>
      <c r="P1577" s="107" t="str">
        <f t="shared" si="149"/>
        <v/>
      </c>
      <c r="Q1577" s="108" t="str">
        <f t="shared" si="150"/>
        <v/>
      </c>
      <c r="S1577" s="109" t="str">
        <f t="shared" si="151"/>
        <v/>
      </c>
      <c r="T1577" s="109" t="str">
        <f t="shared" si="152"/>
        <v/>
      </c>
    </row>
    <row r="1578" spans="2:20" ht="15" customHeight="1" x14ac:dyDescent="0.25">
      <c r="B1578" s="94">
        <v>1527</v>
      </c>
      <c r="C1578" s="95"/>
      <c r="D1578" s="94"/>
      <c r="E1578" s="95"/>
      <c r="F1578" s="94"/>
      <c r="G1578" s="95">
        <f t="shared" si="147"/>
        <v>0</v>
      </c>
      <c r="H1578" s="110">
        <f t="shared" si="148"/>
        <v>0</v>
      </c>
      <c r="P1578" s="107" t="str">
        <f t="shared" si="149"/>
        <v/>
      </c>
      <c r="Q1578" s="108" t="str">
        <f t="shared" si="150"/>
        <v/>
      </c>
      <c r="S1578" s="109" t="str">
        <f t="shared" si="151"/>
        <v/>
      </c>
      <c r="T1578" s="109" t="str">
        <f t="shared" si="152"/>
        <v/>
      </c>
    </row>
    <row r="1579" spans="2:20" ht="15" customHeight="1" x14ac:dyDescent="0.25">
      <c r="B1579" s="94">
        <v>1528</v>
      </c>
      <c r="C1579" s="95"/>
      <c r="D1579" s="94"/>
      <c r="E1579" s="95"/>
      <c r="F1579" s="94"/>
      <c r="G1579" s="95">
        <f t="shared" si="147"/>
        <v>0</v>
      </c>
      <c r="H1579" s="110">
        <f t="shared" si="148"/>
        <v>0</v>
      </c>
      <c r="P1579" s="107" t="str">
        <f t="shared" si="149"/>
        <v/>
      </c>
      <c r="Q1579" s="108" t="str">
        <f t="shared" si="150"/>
        <v/>
      </c>
      <c r="S1579" s="109" t="str">
        <f t="shared" si="151"/>
        <v/>
      </c>
      <c r="T1579" s="109" t="str">
        <f t="shared" si="152"/>
        <v/>
      </c>
    </row>
    <row r="1580" spans="2:20" ht="15" customHeight="1" x14ac:dyDescent="0.25">
      <c r="B1580" s="94">
        <v>1529</v>
      </c>
      <c r="C1580" s="95"/>
      <c r="D1580" s="94"/>
      <c r="E1580" s="95"/>
      <c r="F1580" s="94"/>
      <c r="G1580" s="95">
        <f t="shared" si="147"/>
        <v>0</v>
      </c>
      <c r="H1580" s="110">
        <f t="shared" si="148"/>
        <v>0</v>
      </c>
      <c r="P1580" s="107" t="str">
        <f t="shared" si="149"/>
        <v/>
      </c>
      <c r="Q1580" s="108" t="str">
        <f t="shared" si="150"/>
        <v/>
      </c>
      <c r="S1580" s="109" t="str">
        <f t="shared" si="151"/>
        <v/>
      </c>
      <c r="T1580" s="109" t="str">
        <f t="shared" si="152"/>
        <v/>
      </c>
    </row>
    <row r="1581" spans="2:20" ht="15" customHeight="1" x14ac:dyDescent="0.25">
      <c r="B1581" s="94">
        <v>1530</v>
      </c>
      <c r="C1581" s="95"/>
      <c r="D1581" s="94"/>
      <c r="E1581" s="95"/>
      <c r="F1581" s="94"/>
      <c r="G1581" s="95">
        <f t="shared" si="147"/>
        <v>0</v>
      </c>
      <c r="H1581" s="110">
        <f t="shared" si="148"/>
        <v>0</v>
      </c>
      <c r="P1581" s="107" t="str">
        <f t="shared" si="149"/>
        <v/>
      </c>
      <c r="Q1581" s="108" t="str">
        <f t="shared" si="150"/>
        <v/>
      </c>
      <c r="S1581" s="109" t="str">
        <f t="shared" si="151"/>
        <v/>
      </c>
      <c r="T1581" s="109" t="str">
        <f t="shared" si="152"/>
        <v/>
      </c>
    </row>
    <row r="1582" spans="2:20" ht="15" customHeight="1" x14ac:dyDescent="0.25">
      <c r="B1582" s="94">
        <v>1531</v>
      </c>
      <c r="C1582" s="95"/>
      <c r="D1582" s="94"/>
      <c r="E1582" s="95"/>
      <c r="F1582" s="94"/>
      <c r="G1582" s="95">
        <f t="shared" si="147"/>
        <v>0</v>
      </c>
      <c r="H1582" s="110">
        <f t="shared" si="148"/>
        <v>0</v>
      </c>
      <c r="P1582" s="107" t="str">
        <f t="shared" si="149"/>
        <v/>
      </c>
      <c r="Q1582" s="108" t="str">
        <f t="shared" si="150"/>
        <v/>
      </c>
      <c r="S1582" s="109" t="str">
        <f t="shared" si="151"/>
        <v/>
      </c>
      <c r="T1582" s="109" t="str">
        <f t="shared" si="152"/>
        <v/>
      </c>
    </row>
    <row r="1583" spans="2:20" ht="15" customHeight="1" x14ac:dyDescent="0.25">
      <c r="B1583" s="94">
        <v>1532</v>
      </c>
      <c r="C1583" s="95"/>
      <c r="D1583" s="94"/>
      <c r="E1583" s="95"/>
      <c r="F1583" s="94"/>
      <c r="G1583" s="95">
        <f t="shared" si="147"/>
        <v>0</v>
      </c>
      <c r="H1583" s="110">
        <f t="shared" si="148"/>
        <v>0</v>
      </c>
      <c r="P1583" s="107" t="str">
        <f t="shared" si="149"/>
        <v/>
      </c>
      <c r="Q1583" s="108" t="str">
        <f t="shared" si="150"/>
        <v/>
      </c>
      <c r="S1583" s="109" t="str">
        <f t="shared" si="151"/>
        <v/>
      </c>
      <c r="T1583" s="109" t="str">
        <f t="shared" si="152"/>
        <v/>
      </c>
    </row>
    <row r="1584" spans="2:20" ht="15" customHeight="1" x14ac:dyDescent="0.25">
      <c r="B1584" s="94">
        <v>1533</v>
      </c>
      <c r="C1584" s="95"/>
      <c r="D1584" s="94"/>
      <c r="E1584" s="95"/>
      <c r="F1584" s="94"/>
      <c r="G1584" s="95">
        <f t="shared" si="147"/>
        <v>0</v>
      </c>
      <c r="H1584" s="110">
        <f t="shared" si="148"/>
        <v>0</v>
      </c>
      <c r="P1584" s="107" t="str">
        <f t="shared" si="149"/>
        <v/>
      </c>
      <c r="Q1584" s="108" t="str">
        <f t="shared" si="150"/>
        <v/>
      </c>
      <c r="S1584" s="109" t="str">
        <f t="shared" si="151"/>
        <v/>
      </c>
      <c r="T1584" s="109" t="str">
        <f t="shared" si="152"/>
        <v/>
      </c>
    </row>
    <row r="1585" spans="2:20" ht="15" customHeight="1" x14ac:dyDescent="0.25">
      <c r="B1585" s="94">
        <v>1534</v>
      </c>
      <c r="C1585" s="95"/>
      <c r="D1585" s="94"/>
      <c r="E1585" s="95"/>
      <c r="F1585" s="94"/>
      <c r="G1585" s="95">
        <f t="shared" si="147"/>
        <v>0</v>
      </c>
      <c r="H1585" s="110">
        <f t="shared" si="148"/>
        <v>0</v>
      </c>
      <c r="P1585" s="107" t="str">
        <f t="shared" si="149"/>
        <v/>
      </c>
      <c r="Q1585" s="108" t="str">
        <f t="shared" si="150"/>
        <v/>
      </c>
      <c r="S1585" s="109" t="str">
        <f t="shared" si="151"/>
        <v/>
      </c>
      <c r="T1585" s="109" t="str">
        <f t="shared" si="152"/>
        <v/>
      </c>
    </row>
    <row r="1586" spans="2:20" ht="15" customHeight="1" x14ac:dyDescent="0.25">
      <c r="B1586" s="94">
        <v>1535</v>
      </c>
      <c r="C1586" s="95"/>
      <c r="D1586" s="94"/>
      <c r="E1586" s="95"/>
      <c r="F1586" s="94"/>
      <c r="G1586" s="95">
        <f t="shared" si="147"/>
        <v>0</v>
      </c>
      <c r="H1586" s="110">
        <f t="shared" si="148"/>
        <v>0</v>
      </c>
      <c r="P1586" s="107" t="str">
        <f t="shared" si="149"/>
        <v/>
      </c>
      <c r="Q1586" s="108" t="str">
        <f t="shared" si="150"/>
        <v/>
      </c>
      <c r="S1586" s="109" t="str">
        <f t="shared" si="151"/>
        <v/>
      </c>
      <c r="T1586" s="109" t="str">
        <f t="shared" si="152"/>
        <v/>
      </c>
    </row>
    <row r="1587" spans="2:20" ht="15" customHeight="1" x14ac:dyDescent="0.25">
      <c r="B1587" s="94">
        <v>1536</v>
      </c>
      <c r="C1587" s="95"/>
      <c r="D1587" s="94"/>
      <c r="E1587" s="95"/>
      <c r="F1587" s="94"/>
      <c r="G1587" s="95">
        <f t="shared" si="147"/>
        <v>0</v>
      </c>
      <c r="H1587" s="110">
        <f t="shared" si="148"/>
        <v>0</v>
      </c>
      <c r="P1587" s="107" t="str">
        <f t="shared" si="149"/>
        <v/>
      </c>
      <c r="Q1587" s="108" t="str">
        <f t="shared" si="150"/>
        <v/>
      </c>
      <c r="S1587" s="109" t="str">
        <f t="shared" si="151"/>
        <v/>
      </c>
      <c r="T1587" s="109" t="str">
        <f t="shared" si="152"/>
        <v/>
      </c>
    </row>
    <row r="1588" spans="2:20" ht="15" customHeight="1" x14ac:dyDescent="0.25">
      <c r="B1588" s="94">
        <v>1537</v>
      </c>
      <c r="C1588" s="95"/>
      <c r="D1588" s="94"/>
      <c r="E1588" s="95"/>
      <c r="F1588" s="94"/>
      <c r="G1588" s="95">
        <f t="shared" si="147"/>
        <v>0</v>
      </c>
      <c r="H1588" s="110">
        <f t="shared" si="148"/>
        <v>0</v>
      </c>
      <c r="P1588" s="107" t="str">
        <f t="shared" si="149"/>
        <v/>
      </c>
      <c r="Q1588" s="108" t="str">
        <f t="shared" si="150"/>
        <v/>
      </c>
      <c r="S1588" s="109" t="str">
        <f t="shared" si="151"/>
        <v/>
      </c>
      <c r="T1588" s="109" t="str">
        <f t="shared" si="152"/>
        <v/>
      </c>
    </row>
    <row r="1589" spans="2:20" ht="15" customHeight="1" x14ac:dyDescent="0.25">
      <c r="B1589" s="94">
        <v>1538</v>
      </c>
      <c r="C1589" s="95"/>
      <c r="D1589" s="94"/>
      <c r="E1589" s="95"/>
      <c r="F1589" s="94"/>
      <c r="G1589" s="95">
        <f t="shared" si="147"/>
        <v>0</v>
      </c>
      <c r="H1589" s="110">
        <f t="shared" si="148"/>
        <v>0</v>
      </c>
      <c r="P1589" s="107" t="str">
        <f t="shared" si="149"/>
        <v/>
      </c>
      <c r="Q1589" s="108" t="str">
        <f t="shared" si="150"/>
        <v/>
      </c>
      <c r="S1589" s="109" t="str">
        <f t="shared" si="151"/>
        <v/>
      </c>
      <c r="T1589" s="109" t="str">
        <f t="shared" si="152"/>
        <v/>
      </c>
    </row>
    <row r="1590" spans="2:20" ht="15" customHeight="1" x14ac:dyDescent="0.25">
      <c r="B1590" s="94">
        <v>1539</v>
      </c>
      <c r="C1590" s="95"/>
      <c r="D1590" s="94"/>
      <c r="E1590" s="95"/>
      <c r="F1590" s="94"/>
      <c r="G1590" s="95">
        <f t="shared" si="147"/>
        <v>0</v>
      </c>
      <c r="H1590" s="110">
        <f t="shared" si="148"/>
        <v>0</v>
      </c>
      <c r="P1590" s="107" t="str">
        <f t="shared" si="149"/>
        <v/>
      </c>
      <c r="Q1590" s="108" t="str">
        <f t="shared" si="150"/>
        <v/>
      </c>
      <c r="S1590" s="109" t="str">
        <f t="shared" si="151"/>
        <v/>
      </c>
      <c r="T1590" s="109" t="str">
        <f t="shared" si="152"/>
        <v/>
      </c>
    </row>
    <row r="1591" spans="2:20" ht="15" customHeight="1" x14ac:dyDescent="0.25">
      <c r="B1591" s="94">
        <v>1540</v>
      </c>
      <c r="C1591" s="95"/>
      <c r="D1591" s="94"/>
      <c r="E1591" s="95"/>
      <c r="F1591" s="94"/>
      <c r="G1591" s="95">
        <f t="shared" si="147"/>
        <v>0</v>
      </c>
      <c r="H1591" s="110">
        <f t="shared" si="148"/>
        <v>0</v>
      </c>
      <c r="P1591" s="107" t="str">
        <f t="shared" si="149"/>
        <v/>
      </c>
      <c r="Q1591" s="108" t="str">
        <f t="shared" si="150"/>
        <v/>
      </c>
      <c r="S1591" s="109" t="str">
        <f t="shared" si="151"/>
        <v/>
      </c>
      <c r="T1591" s="109" t="str">
        <f t="shared" si="152"/>
        <v/>
      </c>
    </row>
    <row r="1592" spans="2:20" ht="15" customHeight="1" x14ac:dyDescent="0.25">
      <c r="B1592" s="94">
        <v>1541</v>
      </c>
      <c r="C1592" s="95"/>
      <c r="D1592" s="94"/>
      <c r="E1592" s="95"/>
      <c r="F1592" s="94"/>
      <c r="G1592" s="95">
        <f t="shared" si="147"/>
        <v>0</v>
      </c>
      <c r="H1592" s="110">
        <f t="shared" si="148"/>
        <v>0</v>
      </c>
      <c r="P1592" s="107" t="str">
        <f t="shared" si="149"/>
        <v/>
      </c>
      <c r="Q1592" s="108" t="str">
        <f t="shared" si="150"/>
        <v/>
      </c>
      <c r="S1592" s="109" t="str">
        <f t="shared" si="151"/>
        <v/>
      </c>
      <c r="T1592" s="109" t="str">
        <f t="shared" si="152"/>
        <v/>
      </c>
    </row>
    <row r="1593" spans="2:20" ht="15" customHeight="1" x14ac:dyDescent="0.25">
      <c r="B1593" s="94">
        <v>1542</v>
      </c>
      <c r="C1593" s="95"/>
      <c r="D1593" s="94"/>
      <c r="E1593" s="95"/>
      <c r="F1593" s="94"/>
      <c r="G1593" s="95">
        <f t="shared" si="147"/>
        <v>0</v>
      </c>
      <c r="H1593" s="110">
        <f t="shared" si="148"/>
        <v>0</v>
      </c>
      <c r="P1593" s="107" t="str">
        <f t="shared" si="149"/>
        <v/>
      </c>
      <c r="Q1593" s="108" t="str">
        <f t="shared" si="150"/>
        <v/>
      </c>
      <c r="S1593" s="109" t="str">
        <f t="shared" si="151"/>
        <v/>
      </c>
      <c r="T1593" s="109" t="str">
        <f t="shared" si="152"/>
        <v/>
      </c>
    </row>
    <row r="1594" spans="2:20" ht="15" customHeight="1" x14ac:dyDescent="0.25">
      <c r="B1594" s="94">
        <v>1543</v>
      </c>
      <c r="C1594" s="95"/>
      <c r="D1594" s="94"/>
      <c r="E1594" s="95"/>
      <c r="F1594" s="94"/>
      <c r="G1594" s="95">
        <f t="shared" si="147"/>
        <v>0</v>
      </c>
      <c r="H1594" s="110">
        <f t="shared" si="148"/>
        <v>0</v>
      </c>
      <c r="P1594" s="107" t="str">
        <f t="shared" si="149"/>
        <v/>
      </c>
      <c r="Q1594" s="108" t="str">
        <f t="shared" si="150"/>
        <v/>
      </c>
      <c r="S1594" s="109" t="str">
        <f t="shared" si="151"/>
        <v/>
      </c>
      <c r="T1594" s="109" t="str">
        <f t="shared" si="152"/>
        <v/>
      </c>
    </row>
    <row r="1595" spans="2:20" ht="15" customHeight="1" x14ac:dyDescent="0.25">
      <c r="B1595" s="94">
        <v>1544</v>
      </c>
      <c r="C1595" s="95"/>
      <c r="D1595" s="94"/>
      <c r="E1595" s="95"/>
      <c r="F1595" s="94"/>
      <c r="G1595" s="95">
        <f t="shared" si="147"/>
        <v>0</v>
      </c>
      <c r="H1595" s="110">
        <f t="shared" si="148"/>
        <v>0</v>
      </c>
      <c r="P1595" s="107" t="str">
        <f t="shared" si="149"/>
        <v/>
      </c>
      <c r="Q1595" s="108" t="str">
        <f t="shared" si="150"/>
        <v/>
      </c>
      <c r="S1595" s="109" t="str">
        <f t="shared" si="151"/>
        <v/>
      </c>
      <c r="T1595" s="109" t="str">
        <f t="shared" si="152"/>
        <v/>
      </c>
    </row>
    <row r="1596" spans="2:20" ht="15" customHeight="1" x14ac:dyDescent="0.25">
      <c r="B1596" s="94">
        <v>1545</v>
      </c>
      <c r="C1596" s="95"/>
      <c r="D1596" s="94"/>
      <c r="E1596" s="95"/>
      <c r="F1596" s="94"/>
      <c r="G1596" s="95">
        <f t="shared" si="147"/>
        <v>0</v>
      </c>
      <c r="H1596" s="110">
        <f t="shared" si="148"/>
        <v>0</v>
      </c>
      <c r="P1596" s="107" t="str">
        <f t="shared" si="149"/>
        <v/>
      </c>
      <c r="Q1596" s="108" t="str">
        <f t="shared" si="150"/>
        <v/>
      </c>
      <c r="S1596" s="109" t="str">
        <f t="shared" si="151"/>
        <v/>
      </c>
      <c r="T1596" s="109" t="str">
        <f t="shared" si="152"/>
        <v/>
      </c>
    </row>
    <row r="1597" spans="2:20" ht="15" customHeight="1" x14ac:dyDescent="0.25">
      <c r="B1597" s="94">
        <v>1546</v>
      </c>
      <c r="C1597" s="95"/>
      <c r="D1597" s="94"/>
      <c r="E1597" s="95"/>
      <c r="F1597" s="94"/>
      <c r="G1597" s="95">
        <f t="shared" si="147"/>
        <v>0</v>
      </c>
      <c r="H1597" s="110">
        <f t="shared" si="148"/>
        <v>0</v>
      </c>
      <c r="P1597" s="107" t="str">
        <f t="shared" si="149"/>
        <v/>
      </c>
      <c r="Q1597" s="108" t="str">
        <f t="shared" si="150"/>
        <v/>
      </c>
      <c r="S1597" s="109" t="str">
        <f t="shared" si="151"/>
        <v/>
      </c>
      <c r="T1597" s="109" t="str">
        <f t="shared" si="152"/>
        <v/>
      </c>
    </row>
    <row r="1598" spans="2:20" ht="15" customHeight="1" x14ac:dyDescent="0.25">
      <c r="B1598" s="94">
        <v>1547</v>
      </c>
      <c r="C1598" s="95"/>
      <c r="D1598" s="94"/>
      <c r="E1598" s="95"/>
      <c r="F1598" s="94"/>
      <c r="G1598" s="95">
        <f t="shared" si="147"/>
        <v>0</v>
      </c>
      <c r="H1598" s="110">
        <f t="shared" si="148"/>
        <v>0</v>
      </c>
      <c r="P1598" s="107" t="str">
        <f t="shared" si="149"/>
        <v/>
      </c>
      <c r="Q1598" s="108" t="str">
        <f t="shared" si="150"/>
        <v/>
      </c>
      <c r="S1598" s="109" t="str">
        <f t="shared" si="151"/>
        <v/>
      </c>
      <c r="T1598" s="109" t="str">
        <f t="shared" si="152"/>
        <v/>
      </c>
    </row>
    <row r="1599" spans="2:20" ht="15" customHeight="1" x14ac:dyDescent="0.25">
      <c r="B1599" s="94">
        <v>1548</v>
      </c>
      <c r="C1599" s="95"/>
      <c r="D1599" s="94"/>
      <c r="E1599" s="95"/>
      <c r="F1599" s="94"/>
      <c r="G1599" s="95">
        <f t="shared" si="147"/>
        <v>0</v>
      </c>
      <c r="H1599" s="110">
        <f t="shared" si="148"/>
        <v>0</v>
      </c>
      <c r="P1599" s="107" t="str">
        <f t="shared" si="149"/>
        <v/>
      </c>
      <c r="Q1599" s="108" t="str">
        <f t="shared" si="150"/>
        <v/>
      </c>
      <c r="S1599" s="109" t="str">
        <f t="shared" si="151"/>
        <v/>
      </c>
      <c r="T1599" s="109" t="str">
        <f t="shared" si="152"/>
        <v/>
      </c>
    </row>
    <row r="1600" spans="2:20" ht="15" customHeight="1" x14ac:dyDescent="0.25">
      <c r="B1600" s="94">
        <v>1549</v>
      </c>
      <c r="C1600" s="95"/>
      <c r="D1600" s="94"/>
      <c r="E1600" s="95"/>
      <c r="F1600" s="94"/>
      <c r="G1600" s="95">
        <f t="shared" si="147"/>
        <v>0</v>
      </c>
      <c r="H1600" s="110">
        <f t="shared" si="148"/>
        <v>0</v>
      </c>
      <c r="P1600" s="107" t="str">
        <f t="shared" si="149"/>
        <v/>
      </c>
      <c r="Q1600" s="108" t="str">
        <f t="shared" si="150"/>
        <v/>
      </c>
      <c r="S1600" s="109" t="str">
        <f t="shared" si="151"/>
        <v/>
      </c>
      <c r="T1600" s="109" t="str">
        <f t="shared" si="152"/>
        <v/>
      </c>
    </row>
    <row r="1601" spans="2:20" ht="15" customHeight="1" x14ac:dyDescent="0.25">
      <c r="B1601" s="94">
        <v>1550</v>
      </c>
      <c r="C1601" s="95"/>
      <c r="D1601" s="94"/>
      <c r="E1601" s="95"/>
      <c r="F1601" s="94"/>
      <c r="G1601" s="95">
        <f t="shared" si="147"/>
        <v>0</v>
      </c>
      <c r="H1601" s="110">
        <f t="shared" si="148"/>
        <v>0</v>
      </c>
      <c r="P1601" s="107" t="str">
        <f t="shared" si="149"/>
        <v/>
      </c>
      <c r="Q1601" s="108" t="str">
        <f t="shared" si="150"/>
        <v/>
      </c>
      <c r="S1601" s="109" t="str">
        <f t="shared" si="151"/>
        <v/>
      </c>
      <c r="T1601" s="109" t="str">
        <f t="shared" si="152"/>
        <v/>
      </c>
    </row>
    <row r="1602" spans="2:20" ht="15" customHeight="1" x14ac:dyDescent="0.25">
      <c r="B1602" s="94">
        <v>1551</v>
      </c>
      <c r="C1602" s="95"/>
      <c r="D1602" s="94"/>
      <c r="E1602" s="95"/>
      <c r="F1602" s="94"/>
      <c r="G1602" s="95">
        <f t="shared" si="147"/>
        <v>0</v>
      </c>
      <c r="H1602" s="110">
        <f t="shared" si="148"/>
        <v>0</v>
      </c>
      <c r="P1602" s="107" t="str">
        <f t="shared" si="149"/>
        <v/>
      </c>
      <c r="Q1602" s="108" t="str">
        <f t="shared" si="150"/>
        <v/>
      </c>
      <c r="S1602" s="109" t="str">
        <f t="shared" si="151"/>
        <v/>
      </c>
      <c r="T1602" s="109" t="str">
        <f t="shared" si="152"/>
        <v/>
      </c>
    </row>
    <row r="1603" spans="2:20" ht="15" customHeight="1" x14ac:dyDescent="0.25">
      <c r="B1603" s="94">
        <v>1552</v>
      </c>
      <c r="C1603" s="95"/>
      <c r="D1603" s="94"/>
      <c r="E1603" s="95"/>
      <c r="F1603" s="94"/>
      <c r="G1603" s="95">
        <f t="shared" si="147"/>
        <v>0</v>
      </c>
      <c r="H1603" s="110">
        <f t="shared" si="148"/>
        <v>0</v>
      </c>
      <c r="P1603" s="107" t="str">
        <f t="shared" si="149"/>
        <v/>
      </c>
      <c r="Q1603" s="108" t="str">
        <f t="shared" si="150"/>
        <v/>
      </c>
      <c r="S1603" s="109" t="str">
        <f t="shared" si="151"/>
        <v/>
      </c>
      <c r="T1603" s="109" t="str">
        <f t="shared" si="152"/>
        <v/>
      </c>
    </row>
    <row r="1604" spans="2:20" ht="15" customHeight="1" x14ac:dyDescent="0.25">
      <c r="B1604" s="94">
        <v>1553</v>
      </c>
      <c r="C1604" s="95"/>
      <c r="D1604" s="94"/>
      <c r="E1604" s="95"/>
      <c r="F1604" s="94"/>
      <c r="G1604" s="95">
        <f t="shared" si="147"/>
        <v>0</v>
      </c>
      <c r="H1604" s="110">
        <f t="shared" si="148"/>
        <v>0</v>
      </c>
      <c r="P1604" s="107" t="str">
        <f t="shared" si="149"/>
        <v/>
      </c>
      <c r="Q1604" s="108" t="str">
        <f t="shared" si="150"/>
        <v/>
      </c>
      <c r="S1604" s="109" t="str">
        <f t="shared" si="151"/>
        <v/>
      </c>
      <c r="T1604" s="109" t="str">
        <f t="shared" si="152"/>
        <v/>
      </c>
    </row>
    <row r="1605" spans="2:20" ht="15" customHeight="1" x14ac:dyDescent="0.25">
      <c r="B1605" s="94">
        <v>1554</v>
      </c>
      <c r="C1605" s="95"/>
      <c r="D1605" s="94"/>
      <c r="E1605" s="95"/>
      <c r="F1605" s="94"/>
      <c r="G1605" s="95">
        <f t="shared" si="147"/>
        <v>0</v>
      </c>
      <c r="H1605" s="110">
        <f t="shared" si="148"/>
        <v>0</v>
      </c>
      <c r="P1605" s="107" t="str">
        <f t="shared" si="149"/>
        <v/>
      </c>
      <c r="Q1605" s="108" t="str">
        <f t="shared" si="150"/>
        <v/>
      </c>
      <c r="S1605" s="109" t="str">
        <f t="shared" si="151"/>
        <v/>
      </c>
      <c r="T1605" s="109" t="str">
        <f t="shared" si="152"/>
        <v/>
      </c>
    </row>
    <row r="1606" spans="2:20" ht="15" customHeight="1" x14ac:dyDescent="0.25">
      <c r="B1606" s="94">
        <v>1555</v>
      </c>
      <c r="C1606" s="95"/>
      <c r="D1606" s="94"/>
      <c r="E1606" s="95"/>
      <c r="F1606" s="94"/>
      <c r="G1606" s="95">
        <f t="shared" si="147"/>
        <v>0</v>
      </c>
      <c r="H1606" s="110">
        <f t="shared" si="148"/>
        <v>0</v>
      </c>
      <c r="P1606" s="107" t="str">
        <f t="shared" si="149"/>
        <v/>
      </c>
      <c r="Q1606" s="108" t="str">
        <f t="shared" si="150"/>
        <v/>
      </c>
      <c r="S1606" s="109" t="str">
        <f t="shared" si="151"/>
        <v/>
      </c>
      <c r="T1606" s="109" t="str">
        <f t="shared" si="152"/>
        <v/>
      </c>
    </row>
    <row r="1607" spans="2:20" ht="15" customHeight="1" x14ac:dyDescent="0.25">
      <c r="B1607" s="94">
        <v>1556</v>
      </c>
      <c r="C1607" s="95"/>
      <c r="D1607" s="94"/>
      <c r="E1607" s="95"/>
      <c r="F1607" s="94"/>
      <c r="G1607" s="95">
        <f t="shared" si="147"/>
        <v>0</v>
      </c>
      <c r="H1607" s="110">
        <f t="shared" si="148"/>
        <v>0</v>
      </c>
      <c r="P1607" s="107" t="str">
        <f t="shared" si="149"/>
        <v/>
      </c>
      <c r="Q1607" s="108" t="str">
        <f t="shared" si="150"/>
        <v/>
      </c>
      <c r="S1607" s="109" t="str">
        <f t="shared" si="151"/>
        <v/>
      </c>
      <c r="T1607" s="109" t="str">
        <f t="shared" si="152"/>
        <v/>
      </c>
    </row>
    <row r="1608" spans="2:20" ht="15" customHeight="1" x14ac:dyDescent="0.25">
      <c r="B1608" s="94">
        <v>1557</v>
      </c>
      <c r="C1608" s="95"/>
      <c r="D1608" s="94"/>
      <c r="E1608" s="95"/>
      <c r="F1608" s="94"/>
      <c r="G1608" s="95">
        <f t="shared" si="147"/>
        <v>0</v>
      </c>
      <c r="H1608" s="110">
        <f t="shared" si="148"/>
        <v>0</v>
      </c>
      <c r="P1608" s="107" t="str">
        <f t="shared" si="149"/>
        <v/>
      </c>
      <c r="Q1608" s="108" t="str">
        <f t="shared" si="150"/>
        <v/>
      </c>
      <c r="S1608" s="109" t="str">
        <f t="shared" si="151"/>
        <v/>
      </c>
      <c r="T1608" s="109" t="str">
        <f t="shared" si="152"/>
        <v/>
      </c>
    </row>
    <row r="1609" spans="2:20" ht="15" customHeight="1" x14ac:dyDescent="0.25">
      <c r="B1609" s="94">
        <v>1558</v>
      </c>
      <c r="C1609" s="95"/>
      <c r="D1609" s="94"/>
      <c r="E1609" s="95"/>
      <c r="F1609" s="94"/>
      <c r="G1609" s="95">
        <f t="shared" si="147"/>
        <v>0</v>
      </c>
      <c r="H1609" s="110">
        <f t="shared" si="148"/>
        <v>0</v>
      </c>
      <c r="P1609" s="107" t="str">
        <f t="shared" si="149"/>
        <v/>
      </c>
      <c r="Q1609" s="108" t="str">
        <f t="shared" si="150"/>
        <v/>
      </c>
      <c r="S1609" s="109" t="str">
        <f t="shared" si="151"/>
        <v/>
      </c>
      <c r="T1609" s="109" t="str">
        <f t="shared" si="152"/>
        <v/>
      </c>
    </row>
    <row r="1610" spans="2:20" ht="15" customHeight="1" x14ac:dyDescent="0.25">
      <c r="B1610" s="94">
        <v>1559</v>
      </c>
      <c r="C1610" s="95"/>
      <c r="D1610" s="94"/>
      <c r="E1610" s="95"/>
      <c r="F1610" s="94"/>
      <c r="G1610" s="95">
        <f t="shared" si="147"/>
        <v>0</v>
      </c>
      <c r="H1610" s="110">
        <f t="shared" si="148"/>
        <v>0</v>
      </c>
      <c r="P1610" s="107" t="str">
        <f t="shared" si="149"/>
        <v/>
      </c>
      <c r="Q1610" s="108" t="str">
        <f t="shared" si="150"/>
        <v/>
      </c>
      <c r="S1610" s="109" t="str">
        <f t="shared" si="151"/>
        <v/>
      </c>
      <c r="T1610" s="109" t="str">
        <f t="shared" si="152"/>
        <v/>
      </c>
    </row>
    <row r="1611" spans="2:20" ht="15" customHeight="1" x14ac:dyDescent="0.25">
      <c r="B1611" s="94">
        <v>1560</v>
      </c>
      <c r="C1611" s="95"/>
      <c r="D1611" s="94"/>
      <c r="E1611" s="95"/>
      <c r="F1611" s="94"/>
      <c r="G1611" s="95">
        <f t="shared" si="147"/>
        <v>0</v>
      </c>
      <c r="H1611" s="110">
        <f t="shared" si="148"/>
        <v>0</v>
      </c>
      <c r="P1611" s="107" t="str">
        <f t="shared" si="149"/>
        <v/>
      </c>
      <c r="Q1611" s="108" t="str">
        <f t="shared" si="150"/>
        <v/>
      </c>
      <c r="S1611" s="109" t="str">
        <f t="shared" si="151"/>
        <v/>
      </c>
      <c r="T1611" s="109" t="str">
        <f t="shared" si="152"/>
        <v/>
      </c>
    </row>
    <row r="1612" spans="2:20" ht="15" customHeight="1" x14ac:dyDescent="0.25">
      <c r="B1612" s="94">
        <v>1561</v>
      </c>
      <c r="C1612" s="95"/>
      <c r="D1612" s="94"/>
      <c r="E1612" s="95"/>
      <c r="F1612" s="94"/>
      <c r="G1612" s="95">
        <f t="shared" si="147"/>
        <v>0</v>
      </c>
      <c r="H1612" s="110">
        <f t="shared" si="148"/>
        <v>0</v>
      </c>
      <c r="P1612" s="107" t="str">
        <f t="shared" si="149"/>
        <v/>
      </c>
      <c r="Q1612" s="108" t="str">
        <f t="shared" si="150"/>
        <v/>
      </c>
      <c r="S1612" s="109" t="str">
        <f t="shared" si="151"/>
        <v/>
      </c>
      <c r="T1612" s="109" t="str">
        <f t="shared" si="152"/>
        <v/>
      </c>
    </row>
    <row r="1613" spans="2:20" ht="15" customHeight="1" x14ac:dyDescent="0.25">
      <c r="B1613" s="94">
        <v>1562</v>
      </c>
      <c r="C1613" s="95"/>
      <c r="D1613" s="94"/>
      <c r="E1613" s="95"/>
      <c r="F1613" s="94"/>
      <c r="G1613" s="95">
        <f t="shared" si="147"/>
        <v>0</v>
      </c>
      <c r="H1613" s="110">
        <f t="shared" si="148"/>
        <v>0</v>
      </c>
      <c r="P1613" s="107" t="str">
        <f t="shared" si="149"/>
        <v/>
      </c>
      <c r="Q1613" s="108" t="str">
        <f t="shared" si="150"/>
        <v/>
      </c>
      <c r="S1613" s="109" t="str">
        <f t="shared" si="151"/>
        <v/>
      </c>
      <c r="T1613" s="109" t="str">
        <f t="shared" si="152"/>
        <v/>
      </c>
    </row>
    <row r="1614" spans="2:20" ht="15" customHeight="1" x14ac:dyDescent="0.25">
      <c r="B1614" s="94">
        <v>1563</v>
      </c>
      <c r="C1614" s="95"/>
      <c r="D1614" s="94"/>
      <c r="E1614" s="95"/>
      <c r="F1614" s="94"/>
      <c r="G1614" s="95">
        <f t="shared" si="147"/>
        <v>0</v>
      </c>
      <c r="H1614" s="110">
        <f t="shared" si="148"/>
        <v>0</v>
      </c>
      <c r="P1614" s="107" t="str">
        <f t="shared" si="149"/>
        <v/>
      </c>
      <c r="Q1614" s="108" t="str">
        <f t="shared" si="150"/>
        <v/>
      </c>
      <c r="S1614" s="109" t="str">
        <f t="shared" si="151"/>
        <v/>
      </c>
      <c r="T1614" s="109" t="str">
        <f t="shared" si="152"/>
        <v/>
      </c>
    </row>
    <row r="1615" spans="2:20" ht="15" customHeight="1" x14ac:dyDescent="0.25">
      <c r="B1615" s="94">
        <v>1564</v>
      </c>
      <c r="C1615" s="95"/>
      <c r="D1615" s="94"/>
      <c r="E1615" s="95"/>
      <c r="F1615" s="94"/>
      <c r="G1615" s="95">
        <f t="shared" si="147"/>
        <v>0</v>
      </c>
      <c r="H1615" s="110">
        <f t="shared" si="148"/>
        <v>0</v>
      </c>
      <c r="P1615" s="107" t="str">
        <f t="shared" si="149"/>
        <v/>
      </c>
      <c r="Q1615" s="108" t="str">
        <f t="shared" si="150"/>
        <v/>
      </c>
      <c r="S1615" s="109" t="str">
        <f t="shared" si="151"/>
        <v/>
      </c>
      <c r="T1615" s="109" t="str">
        <f t="shared" si="152"/>
        <v/>
      </c>
    </row>
    <row r="1616" spans="2:20" ht="15" customHeight="1" x14ac:dyDescent="0.25">
      <c r="B1616" s="94">
        <v>1565</v>
      </c>
      <c r="C1616" s="95"/>
      <c r="D1616" s="94"/>
      <c r="E1616" s="95"/>
      <c r="F1616" s="94"/>
      <c r="G1616" s="95">
        <f t="shared" si="147"/>
        <v>0</v>
      </c>
      <c r="H1616" s="110">
        <f t="shared" si="148"/>
        <v>0</v>
      </c>
      <c r="P1616" s="107" t="str">
        <f t="shared" si="149"/>
        <v/>
      </c>
      <c r="Q1616" s="108" t="str">
        <f t="shared" si="150"/>
        <v/>
      </c>
      <c r="S1616" s="109" t="str">
        <f t="shared" si="151"/>
        <v/>
      </c>
      <c r="T1616" s="109" t="str">
        <f t="shared" si="152"/>
        <v/>
      </c>
    </row>
    <row r="1617" spans="2:20" ht="15" customHeight="1" x14ac:dyDescent="0.25">
      <c r="B1617" s="94">
        <v>1566</v>
      </c>
      <c r="C1617" s="95"/>
      <c r="D1617" s="94"/>
      <c r="E1617" s="95"/>
      <c r="F1617" s="94"/>
      <c r="G1617" s="95">
        <f t="shared" si="147"/>
        <v>0</v>
      </c>
      <c r="H1617" s="110">
        <f t="shared" si="148"/>
        <v>0</v>
      </c>
      <c r="P1617" s="107" t="str">
        <f t="shared" si="149"/>
        <v/>
      </c>
      <c r="Q1617" s="108" t="str">
        <f t="shared" si="150"/>
        <v/>
      </c>
      <c r="S1617" s="109" t="str">
        <f t="shared" si="151"/>
        <v/>
      </c>
      <c r="T1617" s="109" t="str">
        <f t="shared" si="152"/>
        <v/>
      </c>
    </row>
    <row r="1618" spans="2:20" ht="15" customHeight="1" x14ac:dyDescent="0.25">
      <c r="B1618" s="94">
        <v>1567</v>
      </c>
      <c r="C1618" s="95"/>
      <c r="D1618" s="94"/>
      <c r="E1618" s="95"/>
      <c r="F1618" s="94"/>
      <c r="G1618" s="95">
        <f t="shared" si="147"/>
        <v>0</v>
      </c>
      <c r="H1618" s="110">
        <f t="shared" si="148"/>
        <v>0</v>
      </c>
      <c r="P1618" s="107" t="str">
        <f t="shared" si="149"/>
        <v/>
      </c>
      <c r="Q1618" s="108" t="str">
        <f t="shared" si="150"/>
        <v/>
      </c>
      <c r="S1618" s="109" t="str">
        <f t="shared" si="151"/>
        <v/>
      </c>
      <c r="T1618" s="109" t="str">
        <f t="shared" si="152"/>
        <v/>
      </c>
    </row>
    <row r="1619" spans="2:20" ht="15" customHeight="1" x14ac:dyDescent="0.25">
      <c r="B1619" s="94">
        <v>1568</v>
      </c>
      <c r="C1619" s="95"/>
      <c r="D1619" s="94"/>
      <c r="E1619" s="95"/>
      <c r="F1619" s="94"/>
      <c r="G1619" s="95">
        <f t="shared" si="147"/>
        <v>0</v>
      </c>
      <c r="H1619" s="110">
        <f t="shared" si="148"/>
        <v>0</v>
      </c>
      <c r="P1619" s="107" t="str">
        <f t="shared" si="149"/>
        <v/>
      </c>
      <c r="Q1619" s="108" t="str">
        <f t="shared" si="150"/>
        <v/>
      </c>
      <c r="S1619" s="109" t="str">
        <f t="shared" si="151"/>
        <v/>
      </c>
      <c r="T1619" s="109" t="str">
        <f t="shared" si="152"/>
        <v/>
      </c>
    </row>
    <row r="1620" spans="2:20" ht="15" customHeight="1" x14ac:dyDescent="0.25">
      <c r="B1620" s="94">
        <v>1569</v>
      </c>
      <c r="C1620" s="95"/>
      <c r="D1620" s="94"/>
      <c r="E1620" s="95"/>
      <c r="F1620" s="94"/>
      <c r="G1620" s="95">
        <f t="shared" si="147"/>
        <v>0</v>
      </c>
      <c r="H1620" s="110">
        <f t="shared" si="148"/>
        <v>0</v>
      </c>
      <c r="P1620" s="107" t="str">
        <f t="shared" si="149"/>
        <v/>
      </c>
      <c r="Q1620" s="108" t="str">
        <f t="shared" si="150"/>
        <v/>
      </c>
      <c r="S1620" s="109" t="str">
        <f t="shared" si="151"/>
        <v/>
      </c>
      <c r="T1620" s="109" t="str">
        <f t="shared" si="152"/>
        <v/>
      </c>
    </row>
    <row r="1621" spans="2:20" ht="15" customHeight="1" x14ac:dyDescent="0.25">
      <c r="B1621" s="94">
        <v>1570</v>
      </c>
      <c r="C1621" s="95"/>
      <c r="D1621" s="94"/>
      <c r="E1621" s="95"/>
      <c r="F1621" s="94"/>
      <c r="G1621" s="95">
        <f t="shared" si="147"/>
        <v>0</v>
      </c>
      <c r="H1621" s="110">
        <f t="shared" si="148"/>
        <v>0</v>
      </c>
      <c r="P1621" s="107" t="str">
        <f t="shared" si="149"/>
        <v/>
      </c>
      <c r="Q1621" s="108" t="str">
        <f t="shared" si="150"/>
        <v/>
      </c>
      <c r="S1621" s="109" t="str">
        <f t="shared" si="151"/>
        <v/>
      </c>
      <c r="T1621" s="109" t="str">
        <f t="shared" si="152"/>
        <v/>
      </c>
    </row>
    <row r="1622" spans="2:20" ht="15" customHeight="1" x14ac:dyDescent="0.25">
      <c r="B1622" s="94">
        <v>1571</v>
      </c>
      <c r="C1622" s="95"/>
      <c r="D1622" s="94"/>
      <c r="E1622" s="95"/>
      <c r="F1622" s="94"/>
      <c r="G1622" s="95">
        <f t="shared" si="147"/>
        <v>0</v>
      </c>
      <c r="H1622" s="110">
        <f t="shared" si="148"/>
        <v>0</v>
      </c>
      <c r="P1622" s="107" t="str">
        <f t="shared" si="149"/>
        <v/>
      </c>
      <c r="Q1622" s="108" t="str">
        <f t="shared" si="150"/>
        <v/>
      </c>
      <c r="S1622" s="109" t="str">
        <f t="shared" si="151"/>
        <v/>
      </c>
      <c r="T1622" s="109" t="str">
        <f t="shared" si="152"/>
        <v/>
      </c>
    </row>
    <row r="1623" spans="2:20" ht="15" customHeight="1" x14ac:dyDescent="0.25">
      <c r="B1623" s="94">
        <v>1572</v>
      </c>
      <c r="C1623" s="95"/>
      <c r="D1623" s="94"/>
      <c r="E1623" s="95"/>
      <c r="F1623" s="94"/>
      <c r="G1623" s="95">
        <f t="shared" si="147"/>
        <v>0</v>
      </c>
      <c r="H1623" s="110">
        <f t="shared" si="148"/>
        <v>0</v>
      </c>
      <c r="P1623" s="107" t="str">
        <f t="shared" si="149"/>
        <v/>
      </c>
      <c r="Q1623" s="108" t="str">
        <f t="shared" si="150"/>
        <v/>
      </c>
      <c r="S1623" s="109" t="str">
        <f t="shared" si="151"/>
        <v/>
      </c>
      <c r="T1623" s="109" t="str">
        <f t="shared" si="152"/>
        <v/>
      </c>
    </row>
    <row r="1624" spans="2:20" ht="15" customHeight="1" x14ac:dyDescent="0.25">
      <c r="B1624" s="94">
        <v>1573</v>
      </c>
      <c r="C1624" s="95"/>
      <c r="D1624" s="94"/>
      <c r="E1624" s="95"/>
      <c r="F1624" s="94"/>
      <c r="G1624" s="95">
        <f t="shared" si="147"/>
        <v>0</v>
      </c>
      <c r="H1624" s="110">
        <f t="shared" si="148"/>
        <v>0</v>
      </c>
      <c r="P1624" s="107" t="str">
        <f t="shared" si="149"/>
        <v/>
      </c>
      <c r="Q1624" s="108" t="str">
        <f t="shared" si="150"/>
        <v/>
      </c>
      <c r="S1624" s="109" t="str">
        <f t="shared" si="151"/>
        <v/>
      </c>
      <c r="T1624" s="109" t="str">
        <f t="shared" si="152"/>
        <v/>
      </c>
    </row>
    <row r="1625" spans="2:20" ht="15" customHeight="1" x14ac:dyDescent="0.25">
      <c r="B1625" s="94">
        <v>1574</v>
      </c>
      <c r="C1625" s="95"/>
      <c r="D1625" s="94"/>
      <c r="E1625" s="95"/>
      <c r="F1625" s="94"/>
      <c r="G1625" s="95">
        <f t="shared" si="147"/>
        <v>0</v>
      </c>
      <c r="H1625" s="110">
        <f t="shared" si="148"/>
        <v>0</v>
      </c>
      <c r="P1625" s="107" t="str">
        <f t="shared" si="149"/>
        <v/>
      </c>
      <c r="Q1625" s="108" t="str">
        <f t="shared" si="150"/>
        <v/>
      </c>
      <c r="S1625" s="109" t="str">
        <f t="shared" si="151"/>
        <v/>
      </c>
      <c r="T1625" s="109" t="str">
        <f t="shared" si="152"/>
        <v/>
      </c>
    </row>
    <row r="1626" spans="2:20" ht="15" customHeight="1" x14ac:dyDescent="0.25">
      <c r="B1626" s="94">
        <v>1575</v>
      </c>
      <c r="C1626" s="95"/>
      <c r="D1626" s="94"/>
      <c r="E1626" s="95"/>
      <c r="F1626" s="94"/>
      <c r="G1626" s="95">
        <f t="shared" si="147"/>
        <v>0</v>
      </c>
      <c r="H1626" s="110">
        <f t="shared" si="148"/>
        <v>0</v>
      </c>
      <c r="P1626" s="107" t="str">
        <f t="shared" si="149"/>
        <v/>
      </c>
      <c r="Q1626" s="108" t="str">
        <f t="shared" si="150"/>
        <v/>
      </c>
      <c r="S1626" s="109" t="str">
        <f t="shared" si="151"/>
        <v/>
      </c>
      <c r="T1626" s="109" t="str">
        <f t="shared" si="152"/>
        <v/>
      </c>
    </row>
    <row r="1627" spans="2:20" ht="15" customHeight="1" x14ac:dyDescent="0.25">
      <c r="B1627" s="94">
        <v>1576</v>
      </c>
      <c r="C1627" s="95"/>
      <c r="D1627" s="94"/>
      <c r="E1627" s="95"/>
      <c r="F1627" s="94"/>
      <c r="G1627" s="95">
        <f t="shared" si="147"/>
        <v>0</v>
      </c>
      <c r="H1627" s="110">
        <f t="shared" si="148"/>
        <v>0</v>
      </c>
      <c r="P1627" s="107" t="str">
        <f t="shared" si="149"/>
        <v/>
      </c>
      <c r="Q1627" s="108" t="str">
        <f t="shared" si="150"/>
        <v/>
      </c>
      <c r="S1627" s="109" t="str">
        <f t="shared" si="151"/>
        <v/>
      </c>
      <c r="T1627" s="109" t="str">
        <f t="shared" si="152"/>
        <v/>
      </c>
    </row>
    <row r="1628" spans="2:20" ht="15" customHeight="1" x14ac:dyDescent="0.25">
      <c r="B1628" s="94">
        <v>1577</v>
      </c>
      <c r="C1628" s="95"/>
      <c r="D1628" s="94"/>
      <c r="E1628" s="95"/>
      <c r="F1628" s="94"/>
      <c r="G1628" s="95">
        <f t="shared" ref="G1628:G1691" si="153">E1628-C1628</f>
        <v>0</v>
      </c>
      <c r="H1628" s="110">
        <f t="shared" ref="H1628:H1691" si="154">F1628-D1628</f>
        <v>0</v>
      </c>
      <c r="P1628" s="107" t="str">
        <f t="shared" ref="P1628:P1691" si="155">IF(C1628="","",D1628*PSA_WTP-C1628)</f>
        <v/>
      </c>
      <c r="Q1628" s="108" t="str">
        <f t="shared" ref="Q1628:Q1691" si="156">IF(C1628="","",F1628*PSA_WTP-E1628)</f>
        <v/>
      </c>
      <c r="S1628" s="109" t="str">
        <f t="shared" ref="S1628:S1691" si="157">IF(Q1628="","",IF(Q1628=MAX(P1628,Q1628),0,1))</f>
        <v/>
      </c>
      <c r="T1628" s="109" t="str">
        <f t="shared" ref="T1628:T1691" si="158">IF(Q1628="","",IF(Q1628=MAX(P1628,Q1628),1,0))</f>
        <v/>
      </c>
    </row>
    <row r="1629" spans="2:20" ht="15" customHeight="1" x14ac:dyDescent="0.25">
      <c r="B1629" s="94">
        <v>1578</v>
      </c>
      <c r="C1629" s="95"/>
      <c r="D1629" s="94"/>
      <c r="E1629" s="95"/>
      <c r="F1629" s="94"/>
      <c r="G1629" s="95">
        <f t="shared" si="153"/>
        <v>0</v>
      </c>
      <c r="H1629" s="110">
        <f t="shared" si="154"/>
        <v>0</v>
      </c>
      <c r="P1629" s="107" t="str">
        <f t="shared" si="155"/>
        <v/>
      </c>
      <c r="Q1629" s="108" t="str">
        <f t="shared" si="156"/>
        <v/>
      </c>
      <c r="S1629" s="109" t="str">
        <f t="shared" si="157"/>
        <v/>
      </c>
      <c r="T1629" s="109" t="str">
        <f t="shared" si="158"/>
        <v/>
      </c>
    </row>
    <row r="1630" spans="2:20" ht="15" customHeight="1" x14ac:dyDescent="0.25">
      <c r="B1630" s="94">
        <v>1579</v>
      </c>
      <c r="C1630" s="95"/>
      <c r="D1630" s="94"/>
      <c r="E1630" s="95"/>
      <c r="F1630" s="94"/>
      <c r="G1630" s="95">
        <f t="shared" si="153"/>
        <v>0</v>
      </c>
      <c r="H1630" s="110">
        <f t="shared" si="154"/>
        <v>0</v>
      </c>
      <c r="P1630" s="107" t="str">
        <f t="shared" si="155"/>
        <v/>
      </c>
      <c r="Q1630" s="108" t="str">
        <f t="shared" si="156"/>
        <v/>
      </c>
      <c r="S1630" s="109" t="str">
        <f t="shared" si="157"/>
        <v/>
      </c>
      <c r="T1630" s="109" t="str">
        <f t="shared" si="158"/>
        <v/>
      </c>
    </row>
    <row r="1631" spans="2:20" ht="15" customHeight="1" x14ac:dyDescent="0.25">
      <c r="B1631" s="94">
        <v>1580</v>
      </c>
      <c r="C1631" s="95"/>
      <c r="D1631" s="94"/>
      <c r="E1631" s="95"/>
      <c r="F1631" s="94"/>
      <c r="G1631" s="95">
        <f t="shared" si="153"/>
        <v>0</v>
      </c>
      <c r="H1631" s="110">
        <f t="shared" si="154"/>
        <v>0</v>
      </c>
      <c r="P1631" s="107" t="str">
        <f t="shared" si="155"/>
        <v/>
      </c>
      <c r="Q1631" s="108" t="str">
        <f t="shared" si="156"/>
        <v/>
      </c>
      <c r="S1631" s="109" t="str">
        <f t="shared" si="157"/>
        <v/>
      </c>
      <c r="T1631" s="109" t="str">
        <f t="shared" si="158"/>
        <v/>
      </c>
    </row>
    <row r="1632" spans="2:20" ht="15" customHeight="1" x14ac:dyDescent="0.25">
      <c r="B1632" s="94">
        <v>1581</v>
      </c>
      <c r="C1632" s="95"/>
      <c r="D1632" s="94"/>
      <c r="E1632" s="95"/>
      <c r="F1632" s="94"/>
      <c r="G1632" s="95">
        <f t="shared" si="153"/>
        <v>0</v>
      </c>
      <c r="H1632" s="110">
        <f t="shared" si="154"/>
        <v>0</v>
      </c>
      <c r="P1632" s="107" t="str">
        <f t="shared" si="155"/>
        <v/>
      </c>
      <c r="Q1632" s="108" t="str">
        <f t="shared" si="156"/>
        <v/>
      </c>
      <c r="S1632" s="109" t="str">
        <f t="shared" si="157"/>
        <v/>
      </c>
      <c r="T1632" s="109" t="str">
        <f t="shared" si="158"/>
        <v/>
      </c>
    </row>
    <row r="1633" spans="2:20" ht="15" customHeight="1" x14ac:dyDescent="0.25">
      <c r="B1633" s="94">
        <v>1582</v>
      </c>
      <c r="C1633" s="95"/>
      <c r="D1633" s="94"/>
      <c r="E1633" s="95"/>
      <c r="F1633" s="94"/>
      <c r="G1633" s="95">
        <f t="shared" si="153"/>
        <v>0</v>
      </c>
      <c r="H1633" s="110">
        <f t="shared" si="154"/>
        <v>0</v>
      </c>
      <c r="P1633" s="107" t="str">
        <f t="shared" si="155"/>
        <v/>
      </c>
      <c r="Q1633" s="108" t="str">
        <f t="shared" si="156"/>
        <v/>
      </c>
      <c r="S1633" s="109" t="str">
        <f t="shared" si="157"/>
        <v/>
      </c>
      <c r="T1633" s="109" t="str">
        <f t="shared" si="158"/>
        <v/>
      </c>
    </row>
    <row r="1634" spans="2:20" ht="15" customHeight="1" x14ac:dyDescent="0.25">
      <c r="B1634" s="94">
        <v>1583</v>
      </c>
      <c r="C1634" s="95"/>
      <c r="D1634" s="94"/>
      <c r="E1634" s="95"/>
      <c r="F1634" s="94"/>
      <c r="G1634" s="95">
        <f t="shared" si="153"/>
        <v>0</v>
      </c>
      <c r="H1634" s="110">
        <f t="shared" si="154"/>
        <v>0</v>
      </c>
      <c r="P1634" s="107" t="str">
        <f t="shared" si="155"/>
        <v/>
      </c>
      <c r="Q1634" s="108" t="str">
        <f t="shared" si="156"/>
        <v/>
      </c>
      <c r="S1634" s="109" t="str">
        <f t="shared" si="157"/>
        <v/>
      </c>
      <c r="T1634" s="109" t="str">
        <f t="shared" si="158"/>
        <v/>
      </c>
    </row>
    <row r="1635" spans="2:20" ht="15" customHeight="1" x14ac:dyDescent="0.25">
      <c r="B1635" s="94">
        <v>1584</v>
      </c>
      <c r="C1635" s="95"/>
      <c r="D1635" s="94"/>
      <c r="E1635" s="95"/>
      <c r="F1635" s="94"/>
      <c r="G1635" s="95">
        <f t="shared" si="153"/>
        <v>0</v>
      </c>
      <c r="H1635" s="110">
        <f t="shared" si="154"/>
        <v>0</v>
      </c>
      <c r="P1635" s="107" t="str">
        <f t="shared" si="155"/>
        <v/>
      </c>
      <c r="Q1635" s="108" t="str">
        <f t="shared" si="156"/>
        <v/>
      </c>
      <c r="S1635" s="109" t="str">
        <f t="shared" si="157"/>
        <v/>
      </c>
      <c r="T1635" s="109" t="str">
        <f t="shared" si="158"/>
        <v/>
      </c>
    </row>
    <row r="1636" spans="2:20" ht="15" customHeight="1" x14ac:dyDescent="0.25">
      <c r="B1636" s="94">
        <v>1585</v>
      </c>
      <c r="C1636" s="95"/>
      <c r="D1636" s="94"/>
      <c r="E1636" s="95"/>
      <c r="F1636" s="94"/>
      <c r="G1636" s="95">
        <f t="shared" si="153"/>
        <v>0</v>
      </c>
      <c r="H1636" s="110">
        <f t="shared" si="154"/>
        <v>0</v>
      </c>
      <c r="P1636" s="107" t="str">
        <f t="shared" si="155"/>
        <v/>
      </c>
      <c r="Q1636" s="108" t="str">
        <f t="shared" si="156"/>
        <v/>
      </c>
      <c r="S1636" s="109" t="str">
        <f t="shared" si="157"/>
        <v/>
      </c>
      <c r="T1636" s="109" t="str">
        <f t="shared" si="158"/>
        <v/>
      </c>
    </row>
    <row r="1637" spans="2:20" ht="15" customHeight="1" x14ac:dyDescent="0.25">
      <c r="B1637" s="94">
        <v>1586</v>
      </c>
      <c r="C1637" s="95"/>
      <c r="D1637" s="94"/>
      <c r="E1637" s="95"/>
      <c r="F1637" s="94"/>
      <c r="G1637" s="95">
        <f t="shared" si="153"/>
        <v>0</v>
      </c>
      <c r="H1637" s="110">
        <f t="shared" si="154"/>
        <v>0</v>
      </c>
      <c r="P1637" s="107" t="str">
        <f t="shared" si="155"/>
        <v/>
      </c>
      <c r="Q1637" s="108" t="str">
        <f t="shared" si="156"/>
        <v/>
      </c>
      <c r="S1637" s="109" t="str">
        <f t="shared" si="157"/>
        <v/>
      </c>
      <c r="T1637" s="109" t="str">
        <f t="shared" si="158"/>
        <v/>
      </c>
    </row>
    <row r="1638" spans="2:20" ht="15" customHeight="1" x14ac:dyDescent="0.25">
      <c r="B1638" s="94">
        <v>1587</v>
      </c>
      <c r="C1638" s="95"/>
      <c r="D1638" s="94"/>
      <c r="E1638" s="95"/>
      <c r="F1638" s="94"/>
      <c r="G1638" s="95">
        <f t="shared" si="153"/>
        <v>0</v>
      </c>
      <c r="H1638" s="110">
        <f t="shared" si="154"/>
        <v>0</v>
      </c>
      <c r="P1638" s="107" t="str">
        <f t="shared" si="155"/>
        <v/>
      </c>
      <c r="Q1638" s="108" t="str">
        <f t="shared" si="156"/>
        <v/>
      </c>
      <c r="S1638" s="109" t="str">
        <f t="shared" si="157"/>
        <v/>
      </c>
      <c r="T1638" s="109" t="str">
        <f t="shared" si="158"/>
        <v/>
      </c>
    </row>
    <row r="1639" spans="2:20" ht="15" customHeight="1" x14ac:dyDescent="0.25">
      <c r="B1639" s="94">
        <v>1588</v>
      </c>
      <c r="C1639" s="95"/>
      <c r="D1639" s="94"/>
      <c r="E1639" s="95"/>
      <c r="F1639" s="94"/>
      <c r="G1639" s="95">
        <f t="shared" si="153"/>
        <v>0</v>
      </c>
      <c r="H1639" s="110">
        <f t="shared" si="154"/>
        <v>0</v>
      </c>
      <c r="P1639" s="107" t="str">
        <f t="shared" si="155"/>
        <v/>
      </c>
      <c r="Q1639" s="108" t="str">
        <f t="shared" si="156"/>
        <v/>
      </c>
      <c r="S1639" s="109" t="str">
        <f t="shared" si="157"/>
        <v/>
      </c>
      <c r="T1639" s="109" t="str">
        <f t="shared" si="158"/>
        <v/>
      </c>
    </row>
    <row r="1640" spans="2:20" ht="15" customHeight="1" x14ac:dyDescent="0.25">
      <c r="B1640" s="94">
        <v>1589</v>
      </c>
      <c r="C1640" s="95"/>
      <c r="D1640" s="94"/>
      <c r="E1640" s="95"/>
      <c r="F1640" s="94"/>
      <c r="G1640" s="95">
        <f t="shared" si="153"/>
        <v>0</v>
      </c>
      <c r="H1640" s="110">
        <f t="shared" si="154"/>
        <v>0</v>
      </c>
      <c r="P1640" s="107" t="str">
        <f t="shared" si="155"/>
        <v/>
      </c>
      <c r="Q1640" s="108" t="str">
        <f t="shared" si="156"/>
        <v/>
      </c>
      <c r="S1640" s="109" t="str">
        <f t="shared" si="157"/>
        <v/>
      </c>
      <c r="T1640" s="109" t="str">
        <f t="shared" si="158"/>
        <v/>
      </c>
    </row>
    <row r="1641" spans="2:20" ht="15" customHeight="1" x14ac:dyDescent="0.25">
      <c r="B1641" s="94">
        <v>1590</v>
      </c>
      <c r="C1641" s="95"/>
      <c r="D1641" s="94"/>
      <c r="E1641" s="95"/>
      <c r="F1641" s="94"/>
      <c r="G1641" s="95">
        <f t="shared" si="153"/>
        <v>0</v>
      </c>
      <c r="H1641" s="110">
        <f t="shared" si="154"/>
        <v>0</v>
      </c>
      <c r="P1641" s="107" t="str">
        <f t="shared" si="155"/>
        <v/>
      </c>
      <c r="Q1641" s="108" t="str">
        <f t="shared" si="156"/>
        <v/>
      </c>
      <c r="S1641" s="109" t="str">
        <f t="shared" si="157"/>
        <v/>
      </c>
      <c r="T1641" s="109" t="str">
        <f t="shared" si="158"/>
        <v/>
      </c>
    </row>
    <row r="1642" spans="2:20" ht="15" customHeight="1" x14ac:dyDescent="0.25">
      <c r="B1642" s="94">
        <v>1591</v>
      </c>
      <c r="C1642" s="95"/>
      <c r="D1642" s="94"/>
      <c r="E1642" s="95"/>
      <c r="F1642" s="94"/>
      <c r="G1642" s="95">
        <f t="shared" si="153"/>
        <v>0</v>
      </c>
      <c r="H1642" s="110">
        <f t="shared" si="154"/>
        <v>0</v>
      </c>
      <c r="P1642" s="107" t="str">
        <f t="shared" si="155"/>
        <v/>
      </c>
      <c r="Q1642" s="108" t="str">
        <f t="shared" si="156"/>
        <v/>
      </c>
      <c r="S1642" s="109" t="str">
        <f t="shared" si="157"/>
        <v/>
      </c>
      <c r="T1642" s="109" t="str">
        <f t="shared" si="158"/>
        <v/>
      </c>
    </row>
    <row r="1643" spans="2:20" ht="15" customHeight="1" x14ac:dyDescent="0.25">
      <c r="B1643" s="94">
        <v>1592</v>
      </c>
      <c r="C1643" s="95"/>
      <c r="D1643" s="94"/>
      <c r="E1643" s="95"/>
      <c r="F1643" s="94"/>
      <c r="G1643" s="95">
        <f t="shared" si="153"/>
        <v>0</v>
      </c>
      <c r="H1643" s="110">
        <f t="shared" si="154"/>
        <v>0</v>
      </c>
      <c r="P1643" s="107" t="str">
        <f t="shared" si="155"/>
        <v/>
      </c>
      <c r="Q1643" s="108" t="str">
        <f t="shared" si="156"/>
        <v/>
      </c>
      <c r="S1643" s="109" t="str">
        <f t="shared" si="157"/>
        <v/>
      </c>
      <c r="T1643" s="109" t="str">
        <f t="shared" si="158"/>
        <v/>
      </c>
    </row>
    <row r="1644" spans="2:20" ht="15" customHeight="1" x14ac:dyDescent="0.25">
      <c r="B1644" s="94">
        <v>1593</v>
      </c>
      <c r="C1644" s="95"/>
      <c r="D1644" s="94"/>
      <c r="E1644" s="95"/>
      <c r="F1644" s="94"/>
      <c r="G1644" s="95">
        <f t="shared" si="153"/>
        <v>0</v>
      </c>
      <c r="H1644" s="110">
        <f t="shared" si="154"/>
        <v>0</v>
      </c>
      <c r="P1644" s="107" t="str">
        <f t="shared" si="155"/>
        <v/>
      </c>
      <c r="Q1644" s="108" t="str">
        <f t="shared" si="156"/>
        <v/>
      </c>
      <c r="S1644" s="109" t="str">
        <f t="shared" si="157"/>
        <v/>
      </c>
      <c r="T1644" s="109" t="str">
        <f t="shared" si="158"/>
        <v/>
      </c>
    </row>
    <row r="1645" spans="2:20" ht="15" customHeight="1" x14ac:dyDescent="0.25">
      <c r="B1645" s="94">
        <v>1594</v>
      </c>
      <c r="C1645" s="95"/>
      <c r="D1645" s="94"/>
      <c r="E1645" s="95"/>
      <c r="F1645" s="94"/>
      <c r="G1645" s="95">
        <f t="shared" si="153"/>
        <v>0</v>
      </c>
      <c r="H1645" s="110">
        <f t="shared" si="154"/>
        <v>0</v>
      </c>
      <c r="P1645" s="107" t="str">
        <f t="shared" si="155"/>
        <v/>
      </c>
      <c r="Q1645" s="108" t="str">
        <f t="shared" si="156"/>
        <v/>
      </c>
      <c r="S1645" s="109" t="str">
        <f t="shared" si="157"/>
        <v/>
      </c>
      <c r="T1645" s="109" t="str">
        <f t="shared" si="158"/>
        <v/>
      </c>
    </row>
    <row r="1646" spans="2:20" ht="15" customHeight="1" x14ac:dyDescent="0.25">
      <c r="B1646" s="94">
        <v>1595</v>
      </c>
      <c r="C1646" s="95"/>
      <c r="D1646" s="94"/>
      <c r="E1646" s="95"/>
      <c r="F1646" s="94"/>
      <c r="G1646" s="95">
        <f t="shared" si="153"/>
        <v>0</v>
      </c>
      <c r="H1646" s="110">
        <f t="shared" si="154"/>
        <v>0</v>
      </c>
      <c r="P1646" s="107" t="str">
        <f t="shared" si="155"/>
        <v/>
      </c>
      <c r="Q1646" s="108" t="str">
        <f t="shared" si="156"/>
        <v/>
      </c>
      <c r="S1646" s="109" t="str">
        <f t="shared" si="157"/>
        <v/>
      </c>
      <c r="T1646" s="109" t="str">
        <f t="shared" si="158"/>
        <v/>
      </c>
    </row>
    <row r="1647" spans="2:20" ht="15" customHeight="1" x14ac:dyDescent="0.25">
      <c r="B1647" s="94">
        <v>1596</v>
      </c>
      <c r="C1647" s="95"/>
      <c r="D1647" s="94"/>
      <c r="E1647" s="95"/>
      <c r="F1647" s="94"/>
      <c r="G1647" s="95">
        <f t="shared" si="153"/>
        <v>0</v>
      </c>
      <c r="H1647" s="110">
        <f t="shared" si="154"/>
        <v>0</v>
      </c>
      <c r="P1647" s="107" t="str">
        <f t="shared" si="155"/>
        <v/>
      </c>
      <c r="Q1647" s="108" t="str">
        <f t="shared" si="156"/>
        <v/>
      </c>
      <c r="S1647" s="109" t="str">
        <f t="shared" si="157"/>
        <v/>
      </c>
      <c r="T1647" s="109" t="str">
        <f t="shared" si="158"/>
        <v/>
      </c>
    </row>
    <row r="1648" spans="2:20" ht="15" customHeight="1" x14ac:dyDescent="0.25">
      <c r="B1648" s="94">
        <v>1597</v>
      </c>
      <c r="C1648" s="95"/>
      <c r="D1648" s="94"/>
      <c r="E1648" s="95"/>
      <c r="F1648" s="94"/>
      <c r="G1648" s="95">
        <f t="shared" si="153"/>
        <v>0</v>
      </c>
      <c r="H1648" s="110">
        <f t="shared" si="154"/>
        <v>0</v>
      </c>
      <c r="P1648" s="107" t="str">
        <f t="shared" si="155"/>
        <v/>
      </c>
      <c r="Q1648" s="108" t="str">
        <f t="shared" si="156"/>
        <v/>
      </c>
      <c r="S1648" s="109" t="str">
        <f t="shared" si="157"/>
        <v/>
      </c>
      <c r="T1648" s="109" t="str">
        <f t="shared" si="158"/>
        <v/>
      </c>
    </row>
    <row r="1649" spans="2:20" ht="15" customHeight="1" x14ac:dyDescent="0.25">
      <c r="B1649" s="94">
        <v>1598</v>
      </c>
      <c r="C1649" s="95"/>
      <c r="D1649" s="94"/>
      <c r="E1649" s="95"/>
      <c r="F1649" s="94"/>
      <c r="G1649" s="95">
        <f t="shared" si="153"/>
        <v>0</v>
      </c>
      <c r="H1649" s="110">
        <f t="shared" si="154"/>
        <v>0</v>
      </c>
      <c r="P1649" s="107" t="str">
        <f t="shared" si="155"/>
        <v/>
      </c>
      <c r="Q1649" s="108" t="str">
        <f t="shared" si="156"/>
        <v/>
      </c>
      <c r="S1649" s="109" t="str">
        <f t="shared" si="157"/>
        <v/>
      </c>
      <c r="T1649" s="109" t="str">
        <f t="shared" si="158"/>
        <v/>
      </c>
    </row>
    <row r="1650" spans="2:20" ht="15" customHeight="1" x14ac:dyDescent="0.25">
      <c r="B1650" s="94">
        <v>1599</v>
      </c>
      <c r="C1650" s="95"/>
      <c r="D1650" s="94"/>
      <c r="E1650" s="95"/>
      <c r="F1650" s="94"/>
      <c r="G1650" s="95">
        <f t="shared" si="153"/>
        <v>0</v>
      </c>
      <c r="H1650" s="110">
        <f t="shared" si="154"/>
        <v>0</v>
      </c>
      <c r="P1650" s="107" t="str">
        <f t="shared" si="155"/>
        <v/>
      </c>
      <c r="Q1650" s="108" t="str">
        <f t="shared" si="156"/>
        <v/>
      </c>
      <c r="S1650" s="109" t="str">
        <f t="shared" si="157"/>
        <v/>
      </c>
      <c r="T1650" s="109" t="str">
        <f t="shared" si="158"/>
        <v/>
      </c>
    </row>
    <row r="1651" spans="2:20" ht="15" customHeight="1" x14ac:dyDescent="0.25">
      <c r="B1651" s="94">
        <v>1600</v>
      </c>
      <c r="C1651" s="95"/>
      <c r="D1651" s="94"/>
      <c r="E1651" s="95"/>
      <c r="F1651" s="94"/>
      <c r="G1651" s="95">
        <f t="shared" si="153"/>
        <v>0</v>
      </c>
      <c r="H1651" s="110">
        <f t="shared" si="154"/>
        <v>0</v>
      </c>
      <c r="P1651" s="107" t="str">
        <f t="shared" si="155"/>
        <v/>
      </c>
      <c r="Q1651" s="108" t="str">
        <f t="shared" si="156"/>
        <v/>
      </c>
      <c r="S1651" s="109" t="str">
        <f t="shared" si="157"/>
        <v/>
      </c>
      <c r="T1651" s="109" t="str">
        <f t="shared" si="158"/>
        <v/>
      </c>
    </row>
    <row r="1652" spans="2:20" ht="15" customHeight="1" x14ac:dyDescent="0.25">
      <c r="B1652" s="94">
        <v>1601</v>
      </c>
      <c r="C1652" s="95"/>
      <c r="D1652" s="94"/>
      <c r="E1652" s="95"/>
      <c r="F1652" s="94"/>
      <c r="G1652" s="95">
        <f t="shared" si="153"/>
        <v>0</v>
      </c>
      <c r="H1652" s="110">
        <f t="shared" si="154"/>
        <v>0</v>
      </c>
      <c r="P1652" s="107" t="str">
        <f t="shared" si="155"/>
        <v/>
      </c>
      <c r="Q1652" s="108" t="str">
        <f t="shared" si="156"/>
        <v/>
      </c>
      <c r="S1652" s="109" t="str">
        <f t="shared" si="157"/>
        <v/>
      </c>
      <c r="T1652" s="109" t="str">
        <f t="shared" si="158"/>
        <v/>
      </c>
    </row>
    <row r="1653" spans="2:20" ht="15" customHeight="1" x14ac:dyDescent="0.25">
      <c r="B1653" s="94">
        <v>1602</v>
      </c>
      <c r="C1653" s="95"/>
      <c r="D1653" s="94"/>
      <c r="E1653" s="95"/>
      <c r="F1653" s="94"/>
      <c r="G1653" s="95">
        <f t="shared" si="153"/>
        <v>0</v>
      </c>
      <c r="H1653" s="110">
        <f t="shared" si="154"/>
        <v>0</v>
      </c>
      <c r="P1653" s="107" t="str">
        <f t="shared" si="155"/>
        <v/>
      </c>
      <c r="Q1653" s="108" t="str">
        <f t="shared" si="156"/>
        <v/>
      </c>
      <c r="S1653" s="109" t="str">
        <f t="shared" si="157"/>
        <v/>
      </c>
      <c r="T1653" s="109" t="str">
        <f t="shared" si="158"/>
        <v/>
      </c>
    </row>
    <row r="1654" spans="2:20" ht="15" customHeight="1" x14ac:dyDescent="0.25">
      <c r="B1654" s="94">
        <v>1603</v>
      </c>
      <c r="C1654" s="95"/>
      <c r="D1654" s="94"/>
      <c r="E1654" s="95"/>
      <c r="F1654" s="94"/>
      <c r="G1654" s="95">
        <f t="shared" si="153"/>
        <v>0</v>
      </c>
      <c r="H1654" s="110">
        <f t="shared" si="154"/>
        <v>0</v>
      </c>
      <c r="P1654" s="107" t="str">
        <f t="shared" si="155"/>
        <v/>
      </c>
      <c r="Q1654" s="108" t="str">
        <f t="shared" si="156"/>
        <v/>
      </c>
      <c r="S1654" s="109" t="str">
        <f t="shared" si="157"/>
        <v/>
      </c>
      <c r="T1654" s="109" t="str">
        <f t="shared" si="158"/>
        <v/>
      </c>
    </row>
    <row r="1655" spans="2:20" ht="15" customHeight="1" x14ac:dyDescent="0.25">
      <c r="B1655" s="94">
        <v>1604</v>
      </c>
      <c r="C1655" s="95"/>
      <c r="D1655" s="94"/>
      <c r="E1655" s="95"/>
      <c r="F1655" s="94"/>
      <c r="G1655" s="95">
        <f t="shared" si="153"/>
        <v>0</v>
      </c>
      <c r="H1655" s="110">
        <f t="shared" si="154"/>
        <v>0</v>
      </c>
      <c r="P1655" s="107" t="str">
        <f t="shared" si="155"/>
        <v/>
      </c>
      <c r="Q1655" s="108" t="str">
        <f t="shared" si="156"/>
        <v/>
      </c>
      <c r="S1655" s="109" t="str">
        <f t="shared" si="157"/>
        <v/>
      </c>
      <c r="T1655" s="109" t="str">
        <f t="shared" si="158"/>
        <v/>
      </c>
    </row>
    <row r="1656" spans="2:20" ht="15" customHeight="1" x14ac:dyDescent="0.25">
      <c r="B1656" s="94">
        <v>1605</v>
      </c>
      <c r="C1656" s="95"/>
      <c r="D1656" s="94"/>
      <c r="E1656" s="95"/>
      <c r="F1656" s="94"/>
      <c r="G1656" s="95">
        <f t="shared" si="153"/>
        <v>0</v>
      </c>
      <c r="H1656" s="110">
        <f t="shared" si="154"/>
        <v>0</v>
      </c>
      <c r="P1656" s="107" t="str">
        <f t="shared" si="155"/>
        <v/>
      </c>
      <c r="Q1656" s="108" t="str">
        <f t="shared" si="156"/>
        <v/>
      </c>
      <c r="S1656" s="109" t="str">
        <f t="shared" si="157"/>
        <v/>
      </c>
      <c r="T1656" s="109" t="str">
        <f t="shared" si="158"/>
        <v/>
      </c>
    </row>
    <row r="1657" spans="2:20" ht="15" customHeight="1" x14ac:dyDescent="0.25">
      <c r="B1657" s="94">
        <v>1606</v>
      </c>
      <c r="C1657" s="95"/>
      <c r="D1657" s="94"/>
      <c r="E1657" s="95"/>
      <c r="F1657" s="94"/>
      <c r="G1657" s="95">
        <f t="shared" si="153"/>
        <v>0</v>
      </c>
      <c r="H1657" s="110">
        <f t="shared" si="154"/>
        <v>0</v>
      </c>
      <c r="P1657" s="107" t="str">
        <f t="shared" si="155"/>
        <v/>
      </c>
      <c r="Q1657" s="108" t="str">
        <f t="shared" si="156"/>
        <v/>
      </c>
      <c r="S1657" s="109" t="str">
        <f t="shared" si="157"/>
        <v/>
      </c>
      <c r="T1657" s="109" t="str">
        <f t="shared" si="158"/>
        <v/>
      </c>
    </row>
    <row r="1658" spans="2:20" ht="15" customHeight="1" x14ac:dyDescent="0.25">
      <c r="B1658" s="94">
        <v>1607</v>
      </c>
      <c r="C1658" s="95"/>
      <c r="D1658" s="94"/>
      <c r="E1658" s="95"/>
      <c r="F1658" s="94"/>
      <c r="G1658" s="95">
        <f t="shared" si="153"/>
        <v>0</v>
      </c>
      <c r="H1658" s="110">
        <f t="shared" si="154"/>
        <v>0</v>
      </c>
      <c r="P1658" s="107" t="str">
        <f t="shared" si="155"/>
        <v/>
      </c>
      <c r="Q1658" s="108" t="str">
        <f t="shared" si="156"/>
        <v/>
      </c>
      <c r="S1658" s="109" t="str">
        <f t="shared" si="157"/>
        <v/>
      </c>
      <c r="T1658" s="109" t="str">
        <f t="shared" si="158"/>
        <v/>
      </c>
    </row>
    <row r="1659" spans="2:20" ht="15" customHeight="1" x14ac:dyDescent="0.25">
      <c r="B1659" s="94">
        <v>1608</v>
      </c>
      <c r="C1659" s="95"/>
      <c r="D1659" s="94"/>
      <c r="E1659" s="95"/>
      <c r="F1659" s="94"/>
      <c r="G1659" s="95">
        <f t="shared" si="153"/>
        <v>0</v>
      </c>
      <c r="H1659" s="110">
        <f t="shared" si="154"/>
        <v>0</v>
      </c>
      <c r="P1659" s="107" t="str">
        <f t="shared" si="155"/>
        <v/>
      </c>
      <c r="Q1659" s="108" t="str">
        <f t="shared" si="156"/>
        <v/>
      </c>
      <c r="S1659" s="109" t="str">
        <f t="shared" si="157"/>
        <v/>
      </c>
      <c r="T1659" s="109" t="str">
        <f t="shared" si="158"/>
        <v/>
      </c>
    </row>
    <row r="1660" spans="2:20" ht="15" customHeight="1" x14ac:dyDescent="0.25">
      <c r="B1660" s="94">
        <v>1609</v>
      </c>
      <c r="C1660" s="95"/>
      <c r="D1660" s="94"/>
      <c r="E1660" s="95"/>
      <c r="F1660" s="94"/>
      <c r="G1660" s="95">
        <f t="shared" si="153"/>
        <v>0</v>
      </c>
      <c r="H1660" s="110">
        <f t="shared" si="154"/>
        <v>0</v>
      </c>
      <c r="P1660" s="107" t="str">
        <f t="shared" si="155"/>
        <v/>
      </c>
      <c r="Q1660" s="108" t="str">
        <f t="shared" si="156"/>
        <v/>
      </c>
      <c r="S1660" s="109" t="str">
        <f t="shared" si="157"/>
        <v/>
      </c>
      <c r="T1660" s="109" t="str">
        <f t="shared" si="158"/>
        <v/>
      </c>
    </row>
    <row r="1661" spans="2:20" ht="15" customHeight="1" x14ac:dyDescent="0.25">
      <c r="B1661" s="94">
        <v>1610</v>
      </c>
      <c r="C1661" s="95"/>
      <c r="D1661" s="94"/>
      <c r="E1661" s="95"/>
      <c r="F1661" s="94"/>
      <c r="G1661" s="95">
        <f t="shared" si="153"/>
        <v>0</v>
      </c>
      <c r="H1661" s="110">
        <f t="shared" si="154"/>
        <v>0</v>
      </c>
      <c r="P1661" s="107" t="str">
        <f t="shared" si="155"/>
        <v/>
      </c>
      <c r="Q1661" s="108" t="str">
        <f t="shared" si="156"/>
        <v/>
      </c>
      <c r="S1661" s="109" t="str">
        <f t="shared" si="157"/>
        <v/>
      </c>
      <c r="T1661" s="109" t="str">
        <f t="shared" si="158"/>
        <v/>
      </c>
    </row>
    <row r="1662" spans="2:20" ht="15" customHeight="1" x14ac:dyDescent="0.25">
      <c r="B1662" s="94">
        <v>1611</v>
      </c>
      <c r="C1662" s="95"/>
      <c r="D1662" s="94"/>
      <c r="E1662" s="95"/>
      <c r="F1662" s="94"/>
      <c r="G1662" s="95">
        <f t="shared" si="153"/>
        <v>0</v>
      </c>
      <c r="H1662" s="110">
        <f t="shared" si="154"/>
        <v>0</v>
      </c>
      <c r="P1662" s="107" t="str">
        <f t="shared" si="155"/>
        <v/>
      </c>
      <c r="Q1662" s="108" t="str">
        <f t="shared" si="156"/>
        <v/>
      </c>
      <c r="S1662" s="109" t="str">
        <f t="shared" si="157"/>
        <v/>
      </c>
      <c r="T1662" s="109" t="str">
        <f t="shared" si="158"/>
        <v/>
      </c>
    </row>
    <row r="1663" spans="2:20" ht="15" customHeight="1" x14ac:dyDescent="0.25">
      <c r="B1663" s="94">
        <v>1612</v>
      </c>
      <c r="C1663" s="95"/>
      <c r="D1663" s="94"/>
      <c r="E1663" s="95"/>
      <c r="F1663" s="94"/>
      <c r="G1663" s="95">
        <f t="shared" si="153"/>
        <v>0</v>
      </c>
      <c r="H1663" s="110">
        <f t="shared" si="154"/>
        <v>0</v>
      </c>
      <c r="P1663" s="107" t="str">
        <f t="shared" si="155"/>
        <v/>
      </c>
      <c r="Q1663" s="108" t="str">
        <f t="shared" si="156"/>
        <v/>
      </c>
      <c r="S1663" s="109" t="str">
        <f t="shared" si="157"/>
        <v/>
      </c>
      <c r="T1663" s="109" t="str">
        <f t="shared" si="158"/>
        <v/>
      </c>
    </row>
    <row r="1664" spans="2:20" ht="15" customHeight="1" x14ac:dyDescent="0.25">
      <c r="B1664" s="94">
        <v>1613</v>
      </c>
      <c r="C1664" s="95"/>
      <c r="D1664" s="94"/>
      <c r="E1664" s="95"/>
      <c r="F1664" s="94"/>
      <c r="G1664" s="95">
        <f t="shared" si="153"/>
        <v>0</v>
      </c>
      <c r="H1664" s="110">
        <f t="shared" si="154"/>
        <v>0</v>
      </c>
      <c r="P1664" s="107" t="str">
        <f t="shared" si="155"/>
        <v/>
      </c>
      <c r="Q1664" s="108" t="str">
        <f t="shared" si="156"/>
        <v/>
      </c>
      <c r="S1664" s="109" t="str">
        <f t="shared" si="157"/>
        <v/>
      </c>
      <c r="T1664" s="109" t="str">
        <f t="shared" si="158"/>
        <v/>
      </c>
    </row>
    <row r="1665" spans="2:20" ht="15" customHeight="1" x14ac:dyDescent="0.25">
      <c r="B1665" s="94">
        <v>1614</v>
      </c>
      <c r="C1665" s="95"/>
      <c r="D1665" s="94"/>
      <c r="E1665" s="95"/>
      <c r="F1665" s="94"/>
      <c r="G1665" s="95">
        <f t="shared" si="153"/>
        <v>0</v>
      </c>
      <c r="H1665" s="110">
        <f t="shared" si="154"/>
        <v>0</v>
      </c>
      <c r="P1665" s="107" t="str">
        <f t="shared" si="155"/>
        <v/>
      </c>
      <c r="Q1665" s="108" t="str">
        <f t="shared" si="156"/>
        <v/>
      </c>
      <c r="S1665" s="109" t="str">
        <f t="shared" si="157"/>
        <v/>
      </c>
      <c r="T1665" s="109" t="str">
        <f t="shared" si="158"/>
        <v/>
      </c>
    </row>
    <row r="1666" spans="2:20" ht="15" customHeight="1" x14ac:dyDescent="0.25">
      <c r="B1666" s="94">
        <v>1615</v>
      </c>
      <c r="C1666" s="95"/>
      <c r="D1666" s="94"/>
      <c r="E1666" s="95"/>
      <c r="F1666" s="94"/>
      <c r="G1666" s="95">
        <f t="shared" si="153"/>
        <v>0</v>
      </c>
      <c r="H1666" s="110">
        <f t="shared" si="154"/>
        <v>0</v>
      </c>
      <c r="P1666" s="107" t="str">
        <f t="shared" si="155"/>
        <v/>
      </c>
      <c r="Q1666" s="108" t="str">
        <f t="shared" si="156"/>
        <v/>
      </c>
      <c r="S1666" s="109" t="str">
        <f t="shared" si="157"/>
        <v/>
      </c>
      <c r="T1666" s="109" t="str">
        <f t="shared" si="158"/>
        <v/>
      </c>
    </row>
    <row r="1667" spans="2:20" ht="15" customHeight="1" x14ac:dyDescent="0.25">
      <c r="B1667" s="94">
        <v>1616</v>
      </c>
      <c r="C1667" s="95"/>
      <c r="D1667" s="94"/>
      <c r="E1667" s="95"/>
      <c r="F1667" s="94"/>
      <c r="G1667" s="95">
        <f t="shared" si="153"/>
        <v>0</v>
      </c>
      <c r="H1667" s="110">
        <f t="shared" si="154"/>
        <v>0</v>
      </c>
      <c r="P1667" s="107" t="str">
        <f t="shared" si="155"/>
        <v/>
      </c>
      <c r="Q1667" s="108" t="str">
        <f t="shared" si="156"/>
        <v/>
      </c>
      <c r="S1667" s="109" t="str">
        <f t="shared" si="157"/>
        <v/>
      </c>
      <c r="T1667" s="109" t="str">
        <f t="shared" si="158"/>
        <v/>
      </c>
    </row>
    <row r="1668" spans="2:20" ht="15" customHeight="1" x14ac:dyDescent="0.25">
      <c r="B1668" s="94">
        <v>1617</v>
      </c>
      <c r="C1668" s="95"/>
      <c r="D1668" s="94"/>
      <c r="E1668" s="95"/>
      <c r="F1668" s="94"/>
      <c r="G1668" s="95">
        <f t="shared" si="153"/>
        <v>0</v>
      </c>
      <c r="H1668" s="110">
        <f t="shared" si="154"/>
        <v>0</v>
      </c>
      <c r="P1668" s="107" t="str">
        <f t="shared" si="155"/>
        <v/>
      </c>
      <c r="Q1668" s="108" t="str">
        <f t="shared" si="156"/>
        <v/>
      </c>
      <c r="S1668" s="109" t="str">
        <f t="shared" si="157"/>
        <v/>
      </c>
      <c r="T1668" s="109" t="str">
        <f t="shared" si="158"/>
        <v/>
      </c>
    </row>
    <row r="1669" spans="2:20" ht="15" customHeight="1" x14ac:dyDescent="0.25">
      <c r="B1669" s="94">
        <v>1618</v>
      </c>
      <c r="C1669" s="95"/>
      <c r="D1669" s="94"/>
      <c r="E1669" s="95"/>
      <c r="F1669" s="94"/>
      <c r="G1669" s="95">
        <f t="shared" si="153"/>
        <v>0</v>
      </c>
      <c r="H1669" s="110">
        <f t="shared" si="154"/>
        <v>0</v>
      </c>
      <c r="P1669" s="107" t="str">
        <f t="shared" si="155"/>
        <v/>
      </c>
      <c r="Q1669" s="108" t="str">
        <f t="shared" si="156"/>
        <v/>
      </c>
      <c r="S1669" s="109" t="str">
        <f t="shared" si="157"/>
        <v/>
      </c>
      <c r="T1669" s="109" t="str">
        <f t="shared" si="158"/>
        <v/>
      </c>
    </row>
    <row r="1670" spans="2:20" ht="15" customHeight="1" x14ac:dyDescent="0.25">
      <c r="B1670" s="94">
        <v>1619</v>
      </c>
      <c r="C1670" s="95"/>
      <c r="D1670" s="94"/>
      <c r="E1670" s="95"/>
      <c r="F1670" s="94"/>
      <c r="G1670" s="95">
        <f t="shared" si="153"/>
        <v>0</v>
      </c>
      <c r="H1670" s="110">
        <f t="shared" si="154"/>
        <v>0</v>
      </c>
      <c r="P1670" s="107" t="str">
        <f t="shared" si="155"/>
        <v/>
      </c>
      <c r="Q1670" s="108" t="str">
        <f t="shared" si="156"/>
        <v/>
      </c>
      <c r="S1670" s="109" t="str">
        <f t="shared" si="157"/>
        <v/>
      </c>
      <c r="T1670" s="109" t="str">
        <f t="shared" si="158"/>
        <v/>
      </c>
    </row>
    <row r="1671" spans="2:20" ht="15" customHeight="1" x14ac:dyDescent="0.25">
      <c r="B1671" s="94">
        <v>1620</v>
      </c>
      <c r="C1671" s="95"/>
      <c r="D1671" s="94"/>
      <c r="E1671" s="95"/>
      <c r="F1671" s="94"/>
      <c r="G1671" s="95">
        <f t="shared" si="153"/>
        <v>0</v>
      </c>
      <c r="H1671" s="110">
        <f t="shared" si="154"/>
        <v>0</v>
      </c>
      <c r="P1671" s="107" t="str">
        <f t="shared" si="155"/>
        <v/>
      </c>
      <c r="Q1671" s="108" t="str">
        <f t="shared" si="156"/>
        <v/>
      </c>
      <c r="S1671" s="109" t="str">
        <f t="shared" si="157"/>
        <v/>
      </c>
      <c r="T1671" s="109" t="str">
        <f t="shared" si="158"/>
        <v/>
      </c>
    </row>
    <row r="1672" spans="2:20" ht="15" customHeight="1" x14ac:dyDescent="0.25">
      <c r="B1672" s="94">
        <v>1621</v>
      </c>
      <c r="C1672" s="95"/>
      <c r="D1672" s="94"/>
      <c r="E1672" s="95"/>
      <c r="F1672" s="94"/>
      <c r="G1672" s="95">
        <f t="shared" si="153"/>
        <v>0</v>
      </c>
      <c r="H1672" s="110">
        <f t="shared" si="154"/>
        <v>0</v>
      </c>
      <c r="P1672" s="107" t="str">
        <f t="shared" si="155"/>
        <v/>
      </c>
      <c r="Q1672" s="108" t="str">
        <f t="shared" si="156"/>
        <v/>
      </c>
      <c r="S1672" s="109" t="str">
        <f t="shared" si="157"/>
        <v/>
      </c>
      <c r="T1672" s="109" t="str">
        <f t="shared" si="158"/>
        <v/>
      </c>
    </row>
    <row r="1673" spans="2:20" ht="15" customHeight="1" x14ac:dyDescent="0.25">
      <c r="B1673" s="94">
        <v>1622</v>
      </c>
      <c r="C1673" s="95"/>
      <c r="D1673" s="94"/>
      <c r="E1673" s="95"/>
      <c r="F1673" s="94"/>
      <c r="G1673" s="95">
        <f t="shared" si="153"/>
        <v>0</v>
      </c>
      <c r="H1673" s="110">
        <f t="shared" si="154"/>
        <v>0</v>
      </c>
      <c r="P1673" s="107" t="str">
        <f t="shared" si="155"/>
        <v/>
      </c>
      <c r="Q1673" s="108" t="str">
        <f t="shared" si="156"/>
        <v/>
      </c>
      <c r="S1673" s="109" t="str">
        <f t="shared" si="157"/>
        <v/>
      </c>
      <c r="T1673" s="109" t="str">
        <f t="shared" si="158"/>
        <v/>
      </c>
    </row>
    <row r="1674" spans="2:20" ht="15" customHeight="1" x14ac:dyDescent="0.25">
      <c r="B1674" s="94">
        <v>1623</v>
      </c>
      <c r="C1674" s="95"/>
      <c r="D1674" s="94"/>
      <c r="E1674" s="95"/>
      <c r="F1674" s="94"/>
      <c r="G1674" s="95">
        <f t="shared" si="153"/>
        <v>0</v>
      </c>
      <c r="H1674" s="110">
        <f t="shared" si="154"/>
        <v>0</v>
      </c>
      <c r="P1674" s="107" t="str">
        <f t="shared" si="155"/>
        <v/>
      </c>
      <c r="Q1674" s="108" t="str">
        <f t="shared" si="156"/>
        <v/>
      </c>
      <c r="S1674" s="109" t="str">
        <f t="shared" si="157"/>
        <v/>
      </c>
      <c r="T1674" s="109" t="str">
        <f t="shared" si="158"/>
        <v/>
      </c>
    </row>
    <row r="1675" spans="2:20" ht="15" customHeight="1" x14ac:dyDescent="0.25">
      <c r="B1675" s="94">
        <v>1624</v>
      </c>
      <c r="C1675" s="95"/>
      <c r="D1675" s="94"/>
      <c r="E1675" s="95"/>
      <c r="F1675" s="94"/>
      <c r="G1675" s="95">
        <f t="shared" si="153"/>
        <v>0</v>
      </c>
      <c r="H1675" s="110">
        <f t="shared" si="154"/>
        <v>0</v>
      </c>
      <c r="P1675" s="107" t="str">
        <f t="shared" si="155"/>
        <v/>
      </c>
      <c r="Q1675" s="108" t="str">
        <f t="shared" si="156"/>
        <v/>
      </c>
      <c r="S1675" s="109" t="str">
        <f t="shared" si="157"/>
        <v/>
      </c>
      <c r="T1675" s="109" t="str">
        <f t="shared" si="158"/>
        <v/>
      </c>
    </row>
    <row r="1676" spans="2:20" ht="15" customHeight="1" x14ac:dyDescent="0.25">
      <c r="B1676" s="94">
        <v>1625</v>
      </c>
      <c r="C1676" s="95"/>
      <c r="D1676" s="94"/>
      <c r="E1676" s="95"/>
      <c r="F1676" s="94"/>
      <c r="G1676" s="95">
        <f t="shared" si="153"/>
        <v>0</v>
      </c>
      <c r="H1676" s="110">
        <f t="shared" si="154"/>
        <v>0</v>
      </c>
      <c r="P1676" s="107" t="str">
        <f t="shared" si="155"/>
        <v/>
      </c>
      <c r="Q1676" s="108" t="str">
        <f t="shared" si="156"/>
        <v/>
      </c>
      <c r="S1676" s="109" t="str">
        <f t="shared" si="157"/>
        <v/>
      </c>
      <c r="T1676" s="109" t="str">
        <f t="shared" si="158"/>
        <v/>
      </c>
    </row>
    <row r="1677" spans="2:20" ht="15" customHeight="1" x14ac:dyDescent="0.25">
      <c r="B1677" s="94">
        <v>1626</v>
      </c>
      <c r="C1677" s="95"/>
      <c r="D1677" s="94"/>
      <c r="E1677" s="95"/>
      <c r="F1677" s="94"/>
      <c r="G1677" s="95">
        <f t="shared" si="153"/>
        <v>0</v>
      </c>
      <c r="H1677" s="110">
        <f t="shared" si="154"/>
        <v>0</v>
      </c>
      <c r="P1677" s="107" t="str">
        <f t="shared" si="155"/>
        <v/>
      </c>
      <c r="Q1677" s="108" t="str">
        <f t="shared" si="156"/>
        <v/>
      </c>
      <c r="S1677" s="109" t="str">
        <f t="shared" si="157"/>
        <v/>
      </c>
      <c r="T1677" s="109" t="str">
        <f t="shared" si="158"/>
        <v/>
      </c>
    </row>
    <row r="1678" spans="2:20" ht="15" customHeight="1" x14ac:dyDescent="0.25">
      <c r="B1678" s="94">
        <v>1627</v>
      </c>
      <c r="C1678" s="95"/>
      <c r="D1678" s="94"/>
      <c r="E1678" s="95"/>
      <c r="F1678" s="94"/>
      <c r="G1678" s="95">
        <f t="shared" si="153"/>
        <v>0</v>
      </c>
      <c r="H1678" s="110">
        <f t="shared" si="154"/>
        <v>0</v>
      </c>
      <c r="P1678" s="107" t="str">
        <f t="shared" si="155"/>
        <v/>
      </c>
      <c r="Q1678" s="108" t="str">
        <f t="shared" si="156"/>
        <v/>
      </c>
      <c r="S1678" s="109" t="str">
        <f t="shared" si="157"/>
        <v/>
      </c>
      <c r="T1678" s="109" t="str">
        <f t="shared" si="158"/>
        <v/>
      </c>
    </row>
    <row r="1679" spans="2:20" ht="15" customHeight="1" x14ac:dyDescent="0.25">
      <c r="B1679" s="94">
        <v>1628</v>
      </c>
      <c r="C1679" s="95"/>
      <c r="D1679" s="94"/>
      <c r="E1679" s="95"/>
      <c r="F1679" s="94"/>
      <c r="G1679" s="95">
        <f t="shared" si="153"/>
        <v>0</v>
      </c>
      <c r="H1679" s="110">
        <f t="shared" si="154"/>
        <v>0</v>
      </c>
      <c r="P1679" s="107" t="str">
        <f t="shared" si="155"/>
        <v/>
      </c>
      <c r="Q1679" s="108" t="str">
        <f t="shared" si="156"/>
        <v/>
      </c>
      <c r="S1679" s="109" t="str">
        <f t="shared" si="157"/>
        <v/>
      </c>
      <c r="T1679" s="109" t="str">
        <f t="shared" si="158"/>
        <v/>
      </c>
    </row>
    <row r="1680" spans="2:20" ht="15" customHeight="1" x14ac:dyDescent="0.25">
      <c r="B1680" s="94">
        <v>1629</v>
      </c>
      <c r="C1680" s="95"/>
      <c r="D1680" s="94"/>
      <c r="E1680" s="95"/>
      <c r="F1680" s="94"/>
      <c r="G1680" s="95">
        <f t="shared" si="153"/>
        <v>0</v>
      </c>
      <c r="H1680" s="110">
        <f t="shared" si="154"/>
        <v>0</v>
      </c>
      <c r="P1680" s="107" t="str">
        <f t="shared" si="155"/>
        <v/>
      </c>
      <c r="Q1680" s="108" t="str">
        <f t="shared" si="156"/>
        <v/>
      </c>
      <c r="S1680" s="109" t="str">
        <f t="shared" si="157"/>
        <v/>
      </c>
      <c r="T1680" s="109" t="str">
        <f t="shared" si="158"/>
        <v/>
      </c>
    </row>
    <row r="1681" spans="2:20" ht="15" customHeight="1" x14ac:dyDescent="0.25">
      <c r="B1681" s="94">
        <v>1630</v>
      </c>
      <c r="C1681" s="95"/>
      <c r="D1681" s="94"/>
      <c r="E1681" s="95"/>
      <c r="F1681" s="94"/>
      <c r="G1681" s="95">
        <f t="shared" si="153"/>
        <v>0</v>
      </c>
      <c r="H1681" s="110">
        <f t="shared" si="154"/>
        <v>0</v>
      </c>
      <c r="P1681" s="107" t="str">
        <f t="shared" si="155"/>
        <v/>
      </c>
      <c r="Q1681" s="108" t="str">
        <f t="shared" si="156"/>
        <v/>
      </c>
      <c r="S1681" s="109" t="str">
        <f t="shared" si="157"/>
        <v/>
      </c>
      <c r="T1681" s="109" t="str">
        <f t="shared" si="158"/>
        <v/>
      </c>
    </row>
    <row r="1682" spans="2:20" ht="15" customHeight="1" x14ac:dyDescent="0.25">
      <c r="B1682" s="94">
        <v>1631</v>
      </c>
      <c r="C1682" s="95"/>
      <c r="D1682" s="94"/>
      <c r="E1682" s="95"/>
      <c r="F1682" s="94"/>
      <c r="G1682" s="95">
        <f t="shared" si="153"/>
        <v>0</v>
      </c>
      <c r="H1682" s="110">
        <f t="shared" si="154"/>
        <v>0</v>
      </c>
      <c r="P1682" s="107" t="str">
        <f t="shared" si="155"/>
        <v/>
      </c>
      <c r="Q1682" s="108" t="str">
        <f t="shared" si="156"/>
        <v/>
      </c>
      <c r="S1682" s="109" t="str">
        <f t="shared" si="157"/>
        <v/>
      </c>
      <c r="T1682" s="109" t="str">
        <f t="shared" si="158"/>
        <v/>
      </c>
    </row>
    <row r="1683" spans="2:20" ht="15" customHeight="1" x14ac:dyDescent="0.25">
      <c r="B1683" s="94">
        <v>1632</v>
      </c>
      <c r="C1683" s="95"/>
      <c r="D1683" s="94"/>
      <c r="E1683" s="95"/>
      <c r="F1683" s="94"/>
      <c r="G1683" s="95">
        <f t="shared" si="153"/>
        <v>0</v>
      </c>
      <c r="H1683" s="110">
        <f t="shared" si="154"/>
        <v>0</v>
      </c>
      <c r="P1683" s="107" t="str">
        <f t="shared" si="155"/>
        <v/>
      </c>
      <c r="Q1683" s="108" t="str">
        <f t="shared" si="156"/>
        <v/>
      </c>
      <c r="S1683" s="109" t="str">
        <f t="shared" si="157"/>
        <v/>
      </c>
      <c r="T1683" s="109" t="str">
        <f t="shared" si="158"/>
        <v/>
      </c>
    </row>
    <row r="1684" spans="2:20" ht="15" customHeight="1" x14ac:dyDescent="0.25">
      <c r="B1684" s="94">
        <v>1633</v>
      </c>
      <c r="C1684" s="95"/>
      <c r="D1684" s="94"/>
      <c r="E1684" s="95"/>
      <c r="F1684" s="94"/>
      <c r="G1684" s="95">
        <f t="shared" si="153"/>
        <v>0</v>
      </c>
      <c r="H1684" s="110">
        <f t="shared" si="154"/>
        <v>0</v>
      </c>
      <c r="P1684" s="107" t="str">
        <f t="shared" si="155"/>
        <v/>
      </c>
      <c r="Q1684" s="108" t="str">
        <f t="shared" si="156"/>
        <v/>
      </c>
      <c r="S1684" s="109" t="str">
        <f t="shared" si="157"/>
        <v/>
      </c>
      <c r="T1684" s="109" t="str">
        <f t="shared" si="158"/>
        <v/>
      </c>
    </row>
    <row r="1685" spans="2:20" ht="15" customHeight="1" x14ac:dyDescent="0.25">
      <c r="B1685" s="94">
        <v>1634</v>
      </c>
      <c r="C1685" s="95"/>
      <c r="D1685" s="94"/>
      <c r="E1685" s="95"/>
      <c r="F1685" s="94"/>
      <c r="G1685" s="95">
        <f t="shared" si="153"/>
        <v>0</v>
      </c>
      <c r="H1685" s="110">
        <f t="shared" si="154"/>
        <v>0</v>
      </c>
      <c r="P1685" s="107" t="str">
        <f t="shared" si="155"/>
        <v/>
      </c>
      <c r="Q1685" s="108" t="str">
        <f t="shared" si="156"/>
        <v/>
      </c>
      <c r="S1685" s="109" t="str">
        <f t="shared" si="157"/>
        <v/>
      </c>
      <c r="T1685" s="109" t="str">
        <f t="shared" si="158"/>
        <v/>
      </c>
    </row>
    <row r="1686" spans="2:20" ht="15" customHeight="1" x14ac:dyDescent="0.25">
      <c r="B1686" s="94">
        <v>1635</v>
      </c>
      <c r="C1686" s="95"/>
      <c r="D1686" s="94"/>
      <c r="E1686" s="95"/>
      <c r="F1686" s="94"/>
      <c r="G1686" s="95">
        <f t="shared" si="153"/>
        <v>0</v>
      </c>
      <c r="H1686" s="110">
        <f t="shared" si="154"/>
        <v>0</v>
      </c>
      <c r="P1686" s="107" t="str">
        <f t="shared" si="155"/>
        <v/>
      </c>
      <c r="Q1686" s="108" t="str">
        <f t="shared" si="156"/>
        <v/>
      </c>
      <c r="S1686" s="109" t="str">
        <f t="shared" si="157"/>
        <v/>
      </c>
      <c r="T1686" s="109" t="str">
        <f t="shared" si="158"/>
        <v/>
      </c>
    </row>
    <row r="1687" spans="2:20" ht="15" customHeight="1" x14ac:dyDescent="0.25">
      <c r="B1687" s="94">
        <v>1636</v>
      </c>
      <c r="C1687" s="95"/>
      <c r="D1687" s="94"/>
      <c r="E1687" s="95"/>
      <c r="F1687" s="94"/>
      <c r="G1687" s="95">
        <f t="shared" si="153"/>
        <v>0</v>
      </c>
      <c r="H1687" s="110">
        <f t="shared" si="154"/>
        <v>0</v>
      </c>
      <c r="P1687" s="107" t="str">
        <f t="shared" si="155"/>
        <v/>
      </c>
      <c r="Q1687" s="108" t="str">
        <f t="shared" si="156"/>
        <v/>
      </c>
      <c r="S1687" s="109" t="str">
        <f t="shared" si="157"/>
        <v/>
      </c>
      <c r="T1687" s="109" t="str">
        <f t="shared" si="158"/>
        <v/>
      </c>
    </row>
    <row r="1688" spans="2:20" ht="15" customHeight="1" x14ac:dyDescent="0.25">
      <c r="B1688" s="94">
        <v>1637</v>
      </c>
      <c r="C1688" s="95"/>
      <c r="D1688" s="94"/>
      <c r="E1688" s="95"/>
      <c r="F1688" s="94"/>
      <c r="G1688" s="95">
        <f t="shared" si="153"/>
        <v>0</v>
      </c>
      <c r="H1688" s="110">
        <f t="shared" si="154"/>
        <v>0</v>
      </c>
      <c r="P1688" s="107" t="str">
        <f t="shared" si="155"/>
        <v/>
      </c>
      <c r="Q1688" s="108" t="str">
        <f t="shared" si="156"/>
        <v/>
      </c>
      <c r="S1688" s="109" t="str">
        <f t="shared" si="157"/>
        <v/>
      </c>
      <c r="T1688" s="109" t="str">
        <f t="shared" si="158"/>
        <v/>
      </c>
    </row>
    <row r="1689" spans="2:20" ht="15" customHeight="1" x14ac:dyDescent="0.25">
      <c r="B1689" s="94">
        <v>1638</v>
      </c>
      <c r="C1689" s="95"/>
      <c r="D1689" s="94"/>
      <c r="E1689" s="95"/>
      <c r="F1689" s="94"/>
      <c r="G1689" s="95">
        <f t="shared" si="153"/>
        <v>0</v>
      </c>
      <c r="H1689" s="110">
        <f t="shared" si="154"/>
        <v>0</v>
      </c>
      <c r="P1689" s="107" t="str">
        <f t="shared" si="155"/>
        <v/>
      </c>
      <c r="Q1689" s="108" t="str">
        <f t="shared" si="156"/>
        <v/>
      </c>
      <c r="S1689" s="109" t="str">
        <f t="shared" si="157"/>
        <v/>
      </c>
      <c r="T1689" s="109" t="str">
        <f t="shared" si="158"/>
        <v/>
      </c>
    </row>
    <row r="1690" spans="2:20" ht="15" customHeight="1" x14ac:dyDescent="0.25">
      <c r="B1690" s="94">
        <v>1639</v>
      </c>
      <c r="C1690" s="95"/>
      <c r="D1690" s="94"/>
      <c r="E1690" s="95"/>
      <c r="F1690" s="94"/>
      <c r="G1690" s="95">
        <f t="shared" si="153"/>
        <v>0</v>
      </c>
      <c r="H1690" s="110">
        <f t="shared" si="154"/>
        <v>0</v>
      </c>
      <c r="P1690" s="107" t="str">
        <f t="shared" si="155"/>
        <v/>
      </c>
      <c r="Q1690" s="108" t="str">
        <f t="shared" si="156"/>
        <v/>
      </c>
      <c r="S1690" s="109" t="str">
        <f t="shared" si="157"/>
        <v/>
      </c>
      <c r="T1690" s="109" t="str">
        <f t="shared" si="158"/>
        <v/>
      </c>
    </row>
    <row r="1691" spans="2:20" ht="15" customHeight="1" x14ac:dyDescent="0.25">
      <c r="B1691" s="94">
        <v>1640</v>
      </c>
      <c r="C1691" s="95"/>
      <c r="D1691" s="94"/>
      <c r="E1691" s="95"/>
      <c r="F1691" s="94"/>
      <c r="G1691" s="95">
        <f t="shared" si="153"/>
        <v>0</v>
      </c>
      <c r="H1691" s="110">
        <f t="shared" si="154"/>
        <v>0</v>
      </c>
      <c r="P1691" s="107" t="str">
        <f t="shared" si="155"/>
        <v/>
      </c>
      <c r="Q1691" s="108" t="str">
        <f t="shared" si="156"/>
        <v/>
      </c>
      <c r="S1691" s="109" t="str">
        <f t="shared" si="157"/>
        <v/>
      </c>
      <c r="T1691" s="109" t="str">
        <f t="shared" si="158"/>
        <v/>
      </c>
    </row>
    <row r="1692" spans="2:20" ht="15" customHeight="1" x14ac:dyDescent="0.25">
      <c r="B1692" s="94">
        <v>1641</v>
      </c>
      <c r="C1692" s="95"/>
      <c r="D1692" s="94"/>
      <c r="E1692" s="95"/>
      <c r="F1692" s="94"/>
      <c r="G1692" s="95">
        <f t="shared" ref="G1692:G1755" si="159">E1692-C1692</f>
        <v>0</v>
      </c>
      <c r="H1692" s="110">
        <f t="shared" ref="H1692:H1755" si="160">F1692-D1692</f>
        <v>0</v>
      </c>
      <c r="P1692" s="107" t="str">
        <f t="shared" ref="P1692:P1755" si="161">IF(C1692="","",D1692*PSA_WTP-C1692)</f>
        <v/>
      </c>
      <c r="Q1692" s="108" t="str">
        <f t="shared" ref="Q1692:Q1755" si="162">IF(C1692="","",F1692*PSA_WTP-E1692)</f>
        <v/>
      </c>
      <c r="S1692" s="109" t="str">
        <f t="shared" ref="S1692:S1755" si="163">IF(Q1692="","",IF(Q1692=MAX(P1692,Q1692),0,1))</f>
        <v/>
      </c>
      <c r="T1692" s="109" t="str">
        <f t="shared" ref="T1692:T1755" si="164">IF(Q1692="","",IF(Q1692=MAX(P1692,Q1692),1,0))</f>
        <v/>
      </c>
    </row>
    <row r="1693" spans="2:20" ht="15" customHeight="1" x14ac:dyDescent="0.25">
      <c r="B1693" s="94">
        <v>1642</v>
      </c>
      <c r="C1693" s="95"/>
      <c r="D1693" s="94"/>
      <c r="E1693" s="95"/>
      <c r="F1693" s="94"/>
      <c r="G1693" s="95">
        <f t="shared" si="159"/>
        <v>0</v>
      </c>
      <c r="H1693" s="110">
        <f t="shared" si="160"/>
        <v>0</v>
      </c>
      <c r="P1693" s="107" t="str">
        <f t="shared" si="161"/>
        <v/>
      </c>
      <c r="Q1693" s="108" t="str">
        <f t="shared" si="162"/>
        <v/>
      </c>
      <c r="S1693" s="109" t="str">
        <f t="shared" si="163"/>
        <v/>
      </c>
      <c r="T1693" s="109" t="str">
        <f t="shared" si="164"/>
        <v/>
      </c>
    </row>
    <row r="1694" spans="2:20" ht="15" customHeight="1" x14ac:dyDescent="0.25">
      <c r="B1694" s="94">
        <v>1643</v>
      </c>
      <c r="C1694" s="95"/>
      <c r="D1694" s="94"/>
      <c r="E1694" s="95"/>
      <c r="F1694" s="94"/>
      <c r="G1694" s="95">
        <f t="shared" si="159"/>
        <v>0</v>
      </c>
      <c r="H1694" s="110">
        <f t="shared" si="160"/>
        <v>0</v>
      </c>
      <c r="P1694" s="107" t="str">
        <f t="shared" si="161"/>
        <v/>
      </c>
      <c r="Q1694" s="108" t="str">
        <f t="shared" si="162"/>
        <v/>
      </c>
      <c r="S1694" s="109" t="str">
        <f t="shared" si="163"/>
        <v/>
      </c>
      <c r="T1694" s="109" t="str">
        <f t="shared" si="164"/>
        <v/>
      </c>
    </row>
    <row r="1695" spans="2:20" ht="15" customHeight="1" x14ac:dyDescent="0.25">
      <c r="B1695" s="94">
        <v>1644</v>
      </c>
      <c r="C1695" s="95"/>
      <c r="D1695" s="94"/>
      <c r="E1695" s="95"/>
      <c r="F1695" s="94"/>
      <c r="G1695" s="95">
        <f t="shared" si="159"/>
        <v>0</v>
      </c>
      <c r="H1695" s="110">
        <f t="shared" si="160"/>
        <v>0</v>
      </c>
      <c r="P1695" s="107" t="str">
        <f t="shared" si="161"/>
        <v/>
      </c>
      <c r="Q1695" s="108" t="str">
        <f t="shared" si="162"/>
        <v/>
      </c>
      <c r="S1695" s="109" t="str">
        <f t="shared" si="163"/>
        <v/>
      </c>
      <c r="T1695" s="109" t="str">
        <f t="shared" si="164"/>
        <v/>
      </c>
    </row>
    <row r="1696" spans="2:20" ht="15" customHeight="1" x14ac:dyDescent="0.25">
      <c r="B1696" s="94">
        <v>1645</v>
      </c>
      <c r="C1696" s="95"/>
      <c r="D1696" s="94"/>
      <c r="E1696" s="95"/>
      <c r="F1696" s="94"/>
      <c r="G1696" s="95">
        <f t="shared" si="159"/>
        <v>0</v>
      </c>
      <c r="H1696" s="110">
        <f t="shared" si="160"/>
        <v>0</v>
      </c>
      <c r="P1696" s="107" t="str">
        <f t="shared" si="161"/>
        <v/>
      </c>
      <c r="Q1696" s="108" t="str">
        <f t="shared" si="162"/>
        <v/>
      </c>
      <c r="S1696" s="109" t="str">
        <f t="shared" si="163"/>
        <v/>
      </c>
      <c r="T1696" s="109" t="str">
        <f t="shared" si="164"/>
        <v/>
      </c>
    </row>
    <row r="1697" spans="2:20" ht="15" customHeight="1" x14ac:dyDescent="0.25">
      <c r="B1697" s="94">
        <v>1646</v>
      </c>
      <c r="C1697" s="95"/>
      <c r="D1697" s="94"/>
      <c r="E1697" s="95"/>
      <c r="F1697" s="94"/>
      <c r="G1697" s="95">
        <f t="shared" si="159"/>
        <v>0</v>
      </c>
      <c r="H1697" s="110">
        <f t="shared" si="160"/>
        <v>0</v>
      </c>
      <c r="P1697" s="107" t="str">
        <f t="shared" si="161"/>
        <v/>
      </c>
      <c r="Q1697" s="108" t="str">
        <f t="shared" si="162"/>
        <v/>
      </c>
      <c r="S1697" s="109" t="str">
        <f t="shared" si="163"/>
        <v/>
      </c>
      <c r="T1697" s="109" t="str">
        <f t="shared" si="164"/>
        <v/>
      </c>
    </row>
    <row r="1698" spans="2:20" ht="15" customHeight="1" x14ac:dyDescent="0.25">
      <c r="B1698" s="94">
        <v>1647</v>
      </c>
      <c r="C1698" s="95"/>
      <c r="D1698" s="94"/>
      <c r="E1698" s="95"/>
      <c r="F1698" s="94"/>
      <c r="G1698" s="95">
        <f t="shared" si="159"/>
        <v>0</v>
      </c>
      <c r="H1698" s="110">
        <f t="shared" si="160"/>
        <v>0</v>
      </c>
      <c r="P1698" s="107" t="str">
        <f t="shared" si="161"/>
        <v/>
      </c>
      <c r="Q1698" s="108" t="str">
        <f t="shared" si="162"/>
        <v/>
      </c>
      <c r="S1698" s="109" t="str">
        <f t="shared" si="163"/>
        <v/>
      </c>
      <c r="T1698" s="109" t="str">
        <f t="shared" si="164"/>
        <v/>
      </c>
    </row>
    <row r="1699" spans="2:20" ht="15" customHeight="1" x14ac:dyDescent="0.25">
      <c r="B1699" s="94">
        <v>1648</v>
      </c>
      <c r="C1699" s="95"/>
      <c r="D1699" s="94"/>
      <c r="E1699" s="95"/>
      <c r="F1699" s="94"/>
      <c r="G1699" s="95">
        <f t="shared" si="159"/>
        <v>0</v>
      </c>
      <c r="H1699" s="110">
        <f t="shared" si="160"/>
        <v>0</v>
      </c>
      <c r="P1699" s="107" t="str">
        <f t="shared" si="161"/>
        <v/>
      </c>
      <c r="Q1699" s="108" t="str">
        <f t="shared" si="162"/>
        <v/>
      </c>
      <c r="S1699" s="109" t="str">
        <f t="shared" si="163"/>
        <v/>
      </c>
      <c r="T1699" s="109" t="str">
        <f t="shared" si="164"/>
        <v/>
      </c>
    </row>
    <row r="1700" spans="2:20" ht="15" customHeight="1" x14ac:dyDescent="0.25">
      <c r="B1700" s="94">
        <v>1649</v>
      </c>
      <c r="C1700" s="95"/>
      <c r="D1700" s="94"/>
      <c r="E1700" s="95"/>
      <c r="F1700" s="94"/>
      <c r="G1700" s="95">
        <f t="shared" si="159"/>
        <v>0</v>
      </c>
      <c r="H1700" s="110">
        <f t="shared" si="160"/>
        <v>0</v>
      </c>
      <c r="P1700" s="107" t="str">
        <f t="shared" si="161"/>
        <v/>
      </c>
      <c r="Q1700" s="108" t="str">
        <f t="shared" si="162"/>
        <v/>
      </c>
      <c r="S1700" s="109" t="str">
        <f t="shared" si="163"/>
        <v/>
      </c>
      <c r="T1700" s="109" t="str">
        <f t="shared" si="164"/>
        <v/>
      </c>
    </row>
    <row r="1701" spans="2:20" ht="15" customHeight="1" x14ac:dyDescent="0.25">
      <c r="B1701" s="94">
        <v>1650</v>
      </c>
      <c r="C1701" s="95"/>
      <c r="D1701" s="94"/>
      <c r="E1701" s="95"/>
      <c r="F1701" s="94"/>
      <c r="G1701" s="95">
        <f t="shared" si="159"/>
        <v>0</v>
      </c>
      <c r="H1701" s="110">
        <f t="shared" si="160"/>
        <v>0</v>
      </c>
      <c r="P1701" s="107" t="str">
        <f t="shared" si="161"/>
        <v/>
      </c>
      <c r="Q1701" s="108" t="str">
        <f t="shared" si="162"/>
        <v/>
      </c>
      <c r="S1701" s="109" t="str">
        <f t="shared" si="163"/>
        <v/>
      </c>
      <c r="T1701" s="109" t="str">
        <f t="shared" si="164"/>
        <v/>
      </c>
    </row>
    <row r="1702" spans="2:20" ht="15" customHeight="1" x14ac:dyDescent="0.25">
      <c r="B1702" s="94">
        <v>1651</v>
      </c>
      <c r="C1702" s="95"/>
      <c r="D1702" s="94"/>
      <c r="E1702" s="95"/>
      <c r="F1702" s="94"/>
      <c r="G1702" s="95">
        <f t="shared" si="159"/>
        <v>0</v>
      </c>
      <c r="H1702" s="110">
        <f t="shared" si="160"/>
        <v>0</v>
      </c>
      <c r="P1702" s="107" t="str">
        <f t="shared" si="161"/>
        <v/>
      </c>
      <c r="Q1702" s="108" t="str">
        <f t="shared" si="162"/>
        <v/>
      </c>
      <c r="S1702" s="109" t="str">
        <f t="shared" si="163"/>
        <v/>
      </c>
      <c r="T1702" s="109" t="str">
        <f t="shared" si="164"/>
        <v/>
      </c>
    </row>
    <row r="1703" spans="2:20" ht="15" customHeight="1" x14ac:dyDescent="0.25">
      <c r="B1703" s="94">
        <v>1652</v>
      </c>
      <c r="C1703" s="95"/>
      <c r="D1703" s="94"/>
      <c r="E1703" s="95"/>
      <c r="F1703" s="94"/>
      <c r="G1703" s="95">
        <f t="shared" si="159"/>
        <v>0</v>
      </c>
      <c r="H1703" s="110">
        <f t="shared" si="160"/>
        <v>0</v>
      </c>
      <c r="P1703" s="107" t="str">
        <f t="shared" si="161"/>
        <v/>
      </c>
      <c r="Q1703" s="108" t="str">
        <f t="shared" si="162"/>
        <v/>
      </c>
      <c r="S1703" s="109" t="str">
        <f t="shared" si="163"/>
        <v/>
      </c>
      <c r="T1703" s="109" t="str">
        <f t="shared" si="164"/>
        <v/>
      </c>
    </row>
    <row r="1704" spans="2:20" ht="15" customHeight="1" x14ac:dyDescent="0.25">
      <c r="B1704" s="94">
        <v>1653</v>
      </c>
      <c r="C1704" s="95"/>
      <c r="D1704" s="94"/>
      <c r="E1704" s="95"/>
      <c r="F1704" s="94"/>
      <c r="G1704" s="95">
        <f t="shared" si="159"/>
        <v>0</v>
      </c>
      <c r="H1704" s="110">
        <f t="shared" si="160"/>
        <v>0</v>
      </c>
      <c r="P1704" s="107" t="str">
        <f t="shared" si="161"/>
        <v/>
      </c>
      <c r="Q1704" s="108" t="str">
        <f t="shared" si="162"/>
        <v/>
      </c>
      <c r="S1704" s="109" t="str">
        <f t="shared" si="163"/>
        <v/>
      </c>
      <c r="T1704" s="109" t="str">
        <f t="shared" si="164"/>
        <v/>
      </c>
    </row>
    <row r="1705" spans="2:20" ht="15" customHeight="1" x14ac:dyDescent="0.25">
      <c r="B1705" s="94">
        <v>1654</v>
      </c>
      <c r="C1705" s="95"/>
      <c r="D1705" s="94"/>
      <c r="E1705" s="95"/>
      <c r="F1705" s="94"/>
      <c r="G1705" s="95">
        <f t="shared" si="159"/>
        <v>0</v>
      </c>
      <c r="H1705" s="110">
        <f t="shared" si="160"/>
        <v>0</v>
      </c>
      <c r="P1705" s="107" t="str">
        <f t="shared" si="161"/>
        <v/>
      </c>
      <c r="Q1705" s="108" t="str">
        <f t="shared" si="162"/>
        <v/>
      </c>
      <c r="S1705" s="109" t="str">
        <f t="shared" si="163"/>
        <v/>
      </c>
      <c r="T1705" s="109" t="str">
        <f t="shared" si="164"/>
        <v/>
      </c>
    </row>
    <row r="1706" spans="2:20" ht="15" customHeight="1" x14ac:dyDescent="0.25">
      <c r="B1706" s="94">
        <v>1655</v>
      </c>
      <c r="C1706" s="95"/>
      <c r="D1706" s="94"/>
      <c r="E1706" s="95"/>
      <c r="F1706" s="94"/>
      <c r="G1706" s="95">
        <f t="shared" si="159"/>
        <v>0</v>
      </c>
      <c r="H1706" s="110">
        <f t="shared" si="160"/>
        <v>0</v>
      </c>
      <c r="P1706" s="107" t="str">
        <f t="shared" si="161"/>
        <v/>
      </c>
      <c r="Q1706" s="108" t="str">
        <f t="shared" si="162"/>
        <v/>
      </c>
      <c r="S1706" s="109" t="str">
        <f t="shared" si="163"/>
        <v/>
      </c>
      <c r="T1706" s="109" t="str">
        <f t="shared" si="164"/>
        <v/>
      </c>
    </row>
    <row r="1707" spans="2:20" ht="15" customHeight="1" x14ac:dyDescent="0.25">
      <c r="B1707" s="94">
        <v>1656</v>
      </c>
      <c r="C1707" s="95"/>
      <c r="D1707" s="94"/>
      <c r="E1707" s="95"/>
      <c r="F1707" s="94"/>
      <c r="G1707" s="95">
        <f t="shared" si="159"/>
        <v>0</v>
      </c>
      <c r="H1707" s="110">
        <f t="shared" si="160"/>
        <v>0</v>
      </c>
      <c r="P1707" s="107" t="str">
        <f t="shared" si="161"/>
        <v/>
      </c>
      <c r="Q1707" s="108" t="str">
        <f t="shared" si="162"/>
        <v/>
      </c>
      <c r="S1707" s="109" t="str">
        <f t="shared" si="163"/>
        <v/>
      </c>
      <c r="T1707" s="109" t="str">
        <f t="shared" si="164"/>
        <v/>
      </c>
    </row>
    <row r="1708" spans="2:20" ht="15" customHeight="1" x14ac:dyDescent="0.25">
      <c r="B1708" s="94">
        <v>1657</v>
      </c>
      <c r="C1708" s="95"/>
      <c r="D1708" s="94"/>
      <c r="E1708" s="95"/>
      <c r="F1708" s="94"/>
      <c r="G1708" s="95">
        <f t="shared" si="159"/>
        <v>0</v>
      </c>
      <c r="H1708" s="110">
        <f t="shared" si="160"/>
        <v>0</v>
      </c>
      <c r="P1708" s="107" t="str">
        <f t="shared" si="161"/>
        <v/>
      </c>
      <c r="Q1708" s="108" t="str">
        <f t="shared" si="162"/>
        <v/>
      </c>
      <c r="S1708" s="109" t="str">
        <f t="shared" si="163"/>
        <v/>
      </c>
      <c r="T1708" s="109" t="str">
        <f t="shared" si="164"/>
        <v/>
      </c>
    </row>
    <row r="1709" spans="2:20" ht="15" customHeight="1" x14ac:dyDescent="0.25">
      <c r="B1709" s="94">
        <v>1658</v>
      </c>
      <c r="C1709" s="95"/>
      <c r="D1709" s="94"/>
      <c r="E1709" s="95"/>
      <c r="F1709" s="94"/>
      <c r="G1709" s="95">
        <f t="shared" si="159"/>
        <v>0</v>
      </c>
      <c r="H1709" s="110">
        <f t="shared" si="160"/>
        <v>0</v>
      </c>
      <c r="P1709" s="107" t="str">
        <f t="shared" si="161"/>
        <v/>
      </c>
      <c r="Q1709" s="108" t="str">
        <f t="shared" si="162"/>
        <v/>
      </c>
      <c r="S1709" s="109" t="str">
        <f t="shared" si="163"/>
        <v/>
      </c>
      <c r="T1709" s="109" t="str">
        <f t="shared" si="164"/>
        <v/>
      </c>
    </row>
    <row r="1710" spans="2:20" ht="15" customHeight="1" x14ac:dyDescent="0.25">
      <c r="B1710" s="94">
        <v>1659</v>
      </c>
      <c r="C1710" s="95"/>
      <c r="D1710" s="94"/>
      <c r="E1710" s="95"/>
      <c r="F1710" s="94"/>
      <c r="G1710" s="95">
        <f t="shared" si="159"/>
        <v>0</v>
      </c>
      <c r="H1710" s="110">
        <f t="shared" si="160"/>
        <v>0</v>
      </c>
      <c r="P1710" s="107" t="str">
        <f t="shared" si="161"/>
        <v/>
      </c>
      <c r="Q1710" s="108" t="str">
        <f t="shared" si="162"/>
        <v/>
      </c>
      <c r="S1710" s="109" t="str">
        <f t="shared" si="163"/>
        <v/>
      </c>
      <c r="T1710" s="109" t="str">
        <f t="shared" si="164"/>
        <v/>
      </c>
    </row>
    <row r="1711" spans="2:20" ht="15" customHeight="1" x14ac:dyDescent="0.25">
      <c r="B1711" s="94">
        <v>1660</v>
      </c>
      <c r="C1711" s="95"/>
      <c r="D1711" s="94"/>
      <c r="E1711" s="95"/>
      <c r="F1711" s="94"/>
      <c r="G1711" s="95">
        <f t="shared" si="159"/>
        <v>0</v>
      </c>
      <c r="H1711" s="110">
        <f t="shared" si="160"/>
        <v>0</v>
      </c>
      <c r="P1711" s="107" t="str">
        <f t="shared" si="161"/>
        <v/>
      </c>
      <c r="Q1711" s="108" t="str">
        <f t="shared" si="162"/>
        <v/>
      </c>
      <c r="S1711" s="109" t="str">
        <f t="shared" si="163"/>
        <v/>
      </c>
      <c r="T1711" s="109" t="str">
        <f t="shared" si="164"/>
        <v/>
      </c>
    </row>
    <row r="1712" spans="2:20" ht="15" customHeight="1" x14ac:dyDescent="0.25">
      <c r="B1712" s="94">
        <v>1661</v>
      </c>
      <c r="C1712" s="95"/>
      <c r="D1712" s="94"/>
      <c r="E1712" s="95"/>
      <c r="F1712" s="94"/>
      <c r="G1712" s="95">
        <f t="shared" si="159"/>
        <v>0</v>
      </c>
      <c r="H1712" s="110">
        <f t="shared" si="160"/>
        <v>0</v>
      </c>
      <c r="P1712" s="107" t="str">
        <f t="shared" si="161"/>
        <v/>
      </c>
      <c r="Q1712" s="108" t="str">
        <f t="shared" si="162"/>
        <v/>
      </c>
      <c r="S1712" s="109" t="str">
        <f t="shared" si="163"/>
        <v/>
      </c>
      <c r="T1712" s="109" t="str">
        <f t="shared" si="164"/>
        <v/>
      </c>
    </row>
    <row r="1713" spans="2:20" ht="15" customHeight="1" x14ac:dyDescent="0.25">
      <c r="B1713" s="94">
        <v>1662</v>
      </c>
      <c r="C1713" s="95"/>
      <c r="D1713" s="94"/>
      <c r="E1713" s="95"/>
      <c r="F1713" s="94"/>
      <c r="G1713" s="95">
        <f t="shared" si="159"/>
        <v>0</v>
      </c>
      <c r="H1713" s="110">
        <f t="shared" si="160"/>
        <v>0</v>
      </c>
      <c r="P1713" s="107" t="str">
        <f t="shared" si="161"/>
        <v/>
      </c>
      <c r="Q1713" s="108" t="str">
        <f t="shared" si="162"/>
        <v/>
      </c>
      <c r="S1713" s="109" t="str">
        <f t="shared" si="163"/>
        <v/>
      </c>
      <c r="T1713" s="109" t="str">
        <f t="shared" si="164"/>
        <v/>
      </c>
    </row>
    <row r="1714" spans="2:20" ht="15" customHeight="1" x14ac:dyDescent="0.25">
      <c r="B1714" s="94">
        <v>1663</v>
      </c>
      <c r="C1714" s="95"/>
      <c r="D1714" s="94"/>
      <c r="E1714" s="95"/>
      <c r="F1714" s="94"/>
      <c r="G1714" s="95">
        <f t="shared" si="159"/>
        <v>0</v>
      </c>
      <c r="H1714" s="110">
        <f t="shared" si="160"/>
        <v>0</v>
      </c>
      <c r="P1714" s="107" t="str">
        <f t="shared" si="161"/>
        <v/>
      </c>
      <c r="Q1714" s="108" t="str">
        <f t="shared" si="162"/>
        <v/>
      </c>
      <c r="S1714" s="109" t="str">
        <f t="shared" si="163"/>
        <v/>
      </c>
      <c r="T1714" s="109" t="str">
        <f t="shared" si="164"/>
        <v/>
      </c>
    </row>
    <row r="1715" spans="2:20" ht="15" customHeight="1" x14ac:dyDescent="0.25">
      <c r="B1715" s="94">
        <v>1664</v>
      </c>
      <c r="C1715" s="95"/>
      <c r="D1715" s="94"/>
      <c r="E1715" s="95"/>
      <c r="F1715" s="94"/>
      <c r="G1715" s="95">
        <f t="shared" si="159"/>
        <v>0</v>
      </c>
      <c r="H1715" s="110">
        <f t="shared" si="160"/>
        <v>0</v>
      </c>
      <c r="P1715" s="107" t="str">
        <f t="shared" si="161"/>
        <v/>
      </c>
      <c r="Q1715" s="108" t="str">
        <f t="shared" si="162"/>
        <v/>
      </c>
      <c r="S1715" s="109" t="str">
        <f t="shared" si="163"/>
        <v/>
      </c>
      <c r="T1715" s="109" t="str">
        <f t="shared" si="164"/>
        <v/>
      </c>
    </row>
    <row r="1716" spans="2:20" ht="15" customHeight="1" x14ac:dyDescent="0.25">
      <c r="B1716" s="94">
        <v>1665</v>
      </c>
      <c r="C1716" s="95"/>
      <c r="D1716" s="94"/>
      <c r="E1716" s="95"/>
      <c r="F1716" s="94"/>
      <c r="G1716" s="95">
        <f t="shared" si="159"/>
        <v>0</v>
      </c>
      <c r="H1716" s="110">
        <f t="shared" si="160"/>
        <v>0</v>
      </c>
      <c r="P1716" s="107" t="str">
        <f t="shared" si="161"/>
        <v/>
      </c>
      <c r="Q1716" s="108" t="str">
        <f t="shared" si="162"/>
        <v/>
      </c>
      <c r="S1716" s="109" t="str">
        <f t="shared" si="163"/>
        <v/>
      </c>
      <c r="T1716" s="109" t="str">
        <f t="shared" si="164"/>
        <v/>
      </c>
    </row>
    <row r="1717" spans="2:20" ht="15" customHeight="1" x14ac:dyDescent="0.25">
      <c r="B1717" s="94">
        <v>1666</v>
      </c>
      <c r="C1717" s="95"/>
      <c r="D1717" s="94"/>
      <c r="E1717" s="95"/>
      <c r="F1717" s="94"/>
      <c r="G1717" s="95">
        <f t="shared" si="159"/>
        <v>0</v>
      </c>
      <c r="H1717" s="110">
        <f t="shared" si="160"/>
        <v>0</v>
      </c>
      <c r="P1717" s="107" t="str">
        <f t="shared" si="161"/>
        <v/>
      </c>
      <c r="Q1717" s="108" t="str">
        <f t="shared" si="162"/>
        <v/>
      </c>
      <c r="S1717" s="109" t="str">
        <f t="shared" si="163"/>
        <v/>
      </c>
      <c r="T1717" s="109" t="str">
        <f t="shared" si="164"/>
        <v/>
      </c>
    </row>
    <row r="1718" spans="2:20" ht="15" customHeight="1" x14ac:dyDescent="0.25">
      <c r="B1718" s="94">
        <v>1667</v>
      </c>
      <c r="C1718" s="95"/>
      <c r="D1718" s="94"/>
      <c r="E1718" s="95"/>
      <c r="F1718" s="94"/>
      <c r="G1718" s="95">
        <f t="shared" si="159"/>
        <v>0</v>
      </c>
      <c r="H1718" s="110">
        <f t="shared" si="160"/>
        <v>0</v>
      </c>
      <c r="P1718" s="107" t="str">
        <f t="shared" si="161"/>
        <v/>
      </c>
      <c r="Q1718" s="108" t="str">
        <f t="shared" si="162"/>
        <v/>
      </c>
      <c r="S1718" s="109" t="str">
        <f t="shared" si="163"/>
        <v/>
      </c>
      <c r="T1718" s="109" t="str">
        <f t="shared" si="164"/>
        <v/>
      </c>
    </row>
    <row r="1719" spans="2:20" ht="15" customHeight="1" x14ac:dyDescent="0.25">
      <c r="B1719" s="94">
        <v>1668</v>
      </c>
      <c r="C1719" s="95"/>
      <c r="D1719" s="94"/>
      <c r="E1719" s="95"/>
      <c r="F1719" s="94"/>
      <c r="G1719" s="95">
        <f t="shared" si="159"/>
        <v>0</v>
      </c>
      <c r="H1719" s="110">
        <f t="shared" si="160"/>
        <v>0</v>
      </c>
      <c r="P1719" s="107" t="str">
        <f t="shared" si="161"/>
        <v/>
      </c>
      <c r="Q1719" s="108" t="str">
        <f t="shared" si="162"/>
        <v/>
      </c>
      <c r="S1719" s="109" t="str">
        <f t="shared" si="163"/>
        <v/>
      </c>
      <c r="T1719" s="109" t="str">
        <f t="shared" si="164"/>
        <v/>
      </c>
    </row>
    <row r="1720" spans="2:20" ht="15" customHeight="1" x14ac:dyDescent="0.25">
      <c r="B1720" s="94">
        <v>1669</v>
      </c>
      <c r="C1720" s="95"/>
      <c r="D1720" s="94"/>
      <c r="E1720" s="95"/>
      <c r="F1720" s="94"/>
      <c r="G1720" s="95">
        <f t="shared" si="159"/>
        <v>0</v>
      </c>
      <c r="H1720" s="110">
        <f t="shared" si="160"/>
        <v>0</v>
      </c>
      <c r="P1720" s="107" t="str">
        <f t="shared" si="161"/>
        <v/>
      </c>
      <c r="Q1720" s="108" t="str">
        <f t="shared" si="162"/>
        <v/>
      </c>
      <c r="S1720" s="109" t="str">
        <f t="shared" si="163"/>
        <v/>
      </c>
      <c r="T1720" s="109" t="str">
        <f t="shared" si="164"/>
        <v/>
      </c>
    </row>
    <row r="1721" spans="2:20" ht="15" customHeight="1" x14ac:dyDescent="0.25">
      <c r="B1721" s="94">
        <v>1670</v>
      </c>
      <c r="C1721" s="95"/>
      <c r="D1721" s="94"/>
      <c r="E1721" s="95"/>
      <c r="F1721" s="94"/>
      <c r="G1721" s="95">
        <f t="shared" si="159"/>
        <v>0</v>
      </c>
      <c r="H1721" s="110">
        <f t="shared" si="160"/>
        <v>0</v>
      </c>
      <c r="P1721" s="107" t="str">
        <f t="shared" si="161"/>
        <v/>
      </c>
      <c r="Q1721" s="108" t="str">
        <f t="shared" si="162"/>
        <v/>
      </c>
      <c r="S1721" s="109" t="str">
        <f t="shared" si="163"/>
        <v/>
      </c>
      <c r="T1721" s="109" t="str">
        <f t="shared" si="164"/>
        <v/>
      </c>
    </row>
    <row r="1722" spans="2:20" ht="15" customHeight="1" x14ac:dyDescent="0.25">
      <c r="B1722" s="94">
        <v>1671</v>
      </c>
      <c r="C1722" s="95"/>
      <c r="D1722" s="94"/>
      <c r="E1722" s="95"/>
      <c r="F1722" s="94"/>
      <c r="G1722" s="95">
        <f t="shared" si="159"/>
        <v>0</v>
      </c>
      <c r="H1722" s="110">
        <f t="shared" si="160"/>
        <v>0</v>
      </c>
      <c r="P1722" s="107" t="str">
        <f t="shared" si="161"/>
        <v/>
      </c>
      <c r="Q1722" s="108" t="str">
        <f t="shared" si="162"/>
        <v/>
      </c>
      <c r="S1722" s="109" t="str">
        <f t="shared" si="163"/>
        <v/>
      </c>
      <c r="T1722" s="109" t="str">
        <f t="shared" si="164"/>
        <v/>
      </c>
    </row>
    <row r="1723" spans="2:20" ht="15" customHeight="1" x14ac:dyDescent="0.25">
      <c r="B1723" s="94">
        <v>1672</v>
      </c>
      <c r="C1723" s="95"/>
      <c r="D1723" s="94"/>
      <c r="E1723" s="95"/>
      <c r="F1723" s="94"/>
      <c r="G1723" s="95">
        <f t="shared" si="159"/>
        <v>0</v>
      </c>
      <c r="H1723" s="110">
        <f t="shared" si="160"/>
        <v>0</v>
      </c>
      <c r="P1723" s="107" t="str">
        <f t="shared" si="161"/>
        <v/>
      </c>
      <c r="Q1723" s="108" t="str">
        <f t="shared" si="162"/>
        <v/>
      </c>
      <c r="S1723" s="109" t="str">
        <f t="shared" si="163"/>
        <v/>
      </c>
      <c r="T1723" s="109" t="str">
        <f t="shared" si="164"/>
        <v/>
      </c>
    </row>
    <row r="1724" spans="2:20" ht="15" customHeight="1" x14ac:dyDescent="0.25">
      <c r="B1724" s="94">
        <v>1673</v>
      </c>
      <c r="C1724" s="95"/>
      <c r="D1724" s="94"/>
      <c r="E1724" s="95"/>
      <c r="F1724" s="94"/>
      <c r="G1724" s="95">
        <f t="shared" si="159"/>
        <v>0</v>
      </c>
      <c r="H1724" s="110">
        <f t="shared" si="160"/>
        <v>0</v>
      </c>
      <c r="P1724" s="107" t="str">
        <f t="shared" si="161"/>
        <v/>
      </c>
      <c r="Q1724" s="108" t="str">
        <f t="shared" si="162"/>
        <v/>
      </c>
      <c r="S1724" s="109" t="str">
        <f t="shared" si="163"/>
        <v/>
      </c>
      <c r="T1724" s="109" t="str">
        <f t="shared" si="164"/>
        <v/>
      </c>
    </row>
    <row r="1725" spans="2:20" ht="15" customHeight="1" x14ac:dyDescent="0.25">
      <c r="B1725" s="94">
        <v>1674</v>
      </c>
      <c r="C1725" s="95"/>
      <c r="D1725" s="94"/>
      <c r="E1725" s="95"/>
      <c r="F1725" s="94"/>
      <c r="G1725" s="95">
        <f t="shared" si="159"/>
        <v>0</v>
      </c>
      <c r="H1725" s="110">
        <f t="shared" si="160"/>
        <v>0</v>
      </c>
      <c r="P1725" s="107" t="str">
        <f t="shared" si="161"/>
        <v/>
      </c>
      <c r="Q1725" s="108" t="str">
        <f t="shared" si="162"/>
        <v/>
      </c>
      <c r="S1725" s="109" t="str">
        <f t="shared" si="163"/>
        <v/>
      </c>
      <c r="T1725" s="109" t="str">
        <f t="shared" si="164"/>
        <v/>
      </c>
    </row>
    <row r="1726" spans="2:20" ht="15" customHeight="1" x14ac:dyDescent="0.25">
      <c r="B1726" s="94">
        <v>1675</v>
      </c>
      <c r="C1726" s="95"/>
      <c r="D1726" s="94"/>
      <c r="E1726" s="95"/>
      <c r="F1726" s="94"/>
      <c r="G1726" s="95">
        <f t="shared" si="159"/>
        <v>0</v>
      </c>
      <c r="H1726" s="110">
        <f t="shared" si="160"/>
        <v>0</v>
      </c>
      <c r="P1726" s="107" t="str">
        <f t="shared" si="161"/>
        <v/>
      </c>
      <c r="Q1726" s="108" t="str">
        <f t="shared" si="162"/>
        <v/>
      </c>
      <c r="S1726" s="109" t="str">
        <f t="shared" si="163"/>
        <v/>
      </c>
      <c r="T1726" s="109" t="str">
        <f t="shared" si="164"/>
        <v/>
      </c>
    </row>
    <row r="1727" spans="2:20" ht="15" customHeight="1" x14ac:dyDescent="0.25">
      <c r="B1727" s="94">
        <v>1676</v>
      </c>
      <c r="C1727" s="95"/>
      <c r="D1727" s="94"/>
      <c r="E1727" s="95"/>
      <c r="F1727" s="94"/>
      <c r="G1727" s="95">
        <f t="shared" si="159"/>
        <v>0</v>
      </c>
      <c r="H1727" s="110">
        <f t="shared" si="160"/>
        <v>0</v>
      </c>
      <c r="P1727" s="107" t="str">
        <f t="shared" si="161"/>
        <v/>
      </c>
      <c r="Q1727" s="108" t="str">
        <f t="shared" si="162"/>
        <v/>
      </c>
      <c r="S1727" s="109" t="str">
        <f t="shared" si="163"/>
        <v/>
      </c>
      <c r="T1727" s="109" t="str">
        <f t="shared" si="164"/>
        <v/>
      </c>
    </row>
    <row r="1728" spans="2:20" ht="15" customHeight="1" x14ac:dyDescent="0.25">
      <c r="B1728" s="94">
        <v>1677</v>
      </c>
      <c r="C1728" s="95"/>
      <c r="D1728" s="94"/>
      <c r="E1728" s="95"/>
      <c r="F1728" s="94"/>
      <c r="G1728" s="95">
        <f t="shared" si="159"/>
        <v>0</v>
      </c>
      <c r="H1728" s="110">
        <f t="shared" si="160"/>
        <v>0</v>
      </c>
      <c r="P1728" s="107" t="str">
        <f t="shared" si="161"/>
        <v/>
      </c>
      <c r="Q1728" s="108" t="str">
        <f t="shared" si="162"/>
        <v/>
      </c>
      <c r="S1728" s="109" t="str">
        <f t="shared" si="163"/>
        <v/>
      </c>
      <c r="T1728" s="109" t="str">
        <f t="shared" si="164"/>
        <v/>
      </c>
    </row>
    <row r="1729" spans="2:20" ht="15" customHeight="1" x14ac:dyDescent="0.25">
      <c r="B1729" s="94">
        <v>1678</v>
      </c>
      <c r="C1729" s="95"/>
      <c r="D1729" s="94"/>
      <c r="E1729" s="95"/>
      <c r="F1729" s="94"/>
      <c r="G1729" s="95">
        <f t="shared" si="159"/>
        <v>0</v>
      </c>
      <c r="H1729" s="110">
        <f t="shared" si="160"/>
        <v>0</v>
      </c>
      <c r="P1729" s="107" t="str">
        <f t="shared" si="161"/>
        <v/>
      </c>
      <c r="Q1729" s="108" t="str">
        <f t="shared" si="162"/>
        <v/>
      </c>
      <c r="S1729" s="109" t="str">
        <f t="shared" si="163"/>
        <v/>
      </c>
      <c r="T1729" s="109" t="str">
        <f t="shared" si="164"/>
        <v/>
      </c>
    </row>
    <row r="1730" spans="2:20" ht="15" customHeight="1" x14ac:dyDescent="0.25">
      <c r="B1730" s="94">
        <v>1679</v>
      </c>
      <c r="C1730" s="95"/>
      <c r="D1730" s="94"/>
      <c r="E1730" s="95"/>
      <c r="F1730" s="94"/>
      <c r="G1730" s="95">
        <f t="shared" si="159"/>
        <v>0</v>
      </c>
      <c r="H1730" s="110">
        <f t="shared" si="160"/>
        <v>0</v>
      </c>
      <c r="P1730" s="107" t="str">
        <f t="shared" si="161"/>
        <v/>
      </c>
      <c r="Q1730" s="108" t="str">
        <f t="shared" si="162"/>
        <v/>
      </c>
      <c r="S1730" s="109" t="str">
        <f t="shared" si="163"/>
        <v/>
      </c>
      <c r="T1730" s="109" t="str">
        <f t="shared" si="164"/>
        <v/>
      </c>
    </row>
    <row r="1731" spans="2:20" ht="15" customHeight="1" x14ac:dyDescent="0.25">
      <c r="B1731" s="94">
        <v>1680</v>
      </c>
      <c r="C1731" s="95"/>
      <c r="D1731" s="94"/>
      <c r="E1731" s="95"/>
      <c r="F1731" s="94"/>
      <c r="G1731" s="95">
        <f t="shared" si="159"/>
        <v>0</v>
      </c>
      <c r="H1731" s="110">
        <f t="shared" si="160"/>
        <v>0</v>
      </c>
      <c r="P1731" s="107" t="str">
        <f t="shared" si="161"/>
        <v/>
      </c>
      <c r="Q1731" s="108" t="str">
        <f t="shared" si="162"/>
        <v/>
      </c>
      <c r="S1731" s="109" t="str">
        <f t="shared" si="163"/>
        <v/>
      </c>
      <c r="T1731" s="109" t="str">
        <f t="shared" si="164"/>
        <v/>
      </c>
    </row>
    <row r="1732" spans="2:20" ht="15" customHeight="1" x14ac:dyDescent="0.25">
      <c r="B1732" s="94">
        <v>1681</v>
      </c>
      <c r="C1732" s="95"/>
      <c r="D1732" s="94"/>
      <c r="E1732" s="95"/>
      <c r="F1732" s="94"/>
      <c r="G1732" s="95">
        <f t="shared" si="159"/>
        <v>0</v>
      </c>
      <c r="H1732" s="110">
        <f t="shared" si="160"/>
        <v>0</v>
      </c>
      <c r="P1732" s="107" t="str">
        <f t="shared" si="161"/>
        <v/>
      </c>
      <c r="Q1732" s="108" t="str">
        <f t="shared" si="162"/>
        <v/>
      </c>
      <c r="S1732" s="109" t="str">
        <f t="shared" si="163"/>
        <v/>
      </c>
      <c r="T1732" s="109" t="str">
        <f t="shared" si="164"/>
        <v/>
      </c>
    </row>
    <row r="1733" spans="2:20" ht="15" customHeight="1" x14ac:dyDescent="0.25">
      <c r="B1733" s="94">
        <v>1682</v>
      </c>
      <c r="C1733" s="95"/>
      <c r="D1733" s="94"/>
      <c r="E1733" s="95"/>
      <c r="F1733" s="94"/>
      <c r="G1733" s="95">
        <f t="shared" si="159"/>
        <v>0</v>
      </c>
      <c r="H1733" s="110">
        <f t="shared" si="160"/>
        <v>0</v>
      </c>
      <c r="P1733" s="107" t="str">
        <f t="shared" si="161"/>
        <v/>
      </c>
      <c r="Q1733" s="108" t="str">
        <f t="shared" si="162"/>
        <v/>
      </c>
      <c r="S1733" s="109" t="str">
        <f t="shared" si="163"/>
        <v/>
      </c>
      <c r="T1733" s="109" t="str">
        <f t="shared" si="164"/>
        <v/>
      </c>
    </row>
    <row r="1734" spans="2:20" ht="15" customHeight="1" x14ac:dyDescent="0.25">
      <c r="B1734" s="94">
        <v>1683</v>
      </c>
      <c r="C1734" s="95"/>
      <c r="D1734" s="94"/>
      <c r="E1734" s="95"/>
      <c r="F1734" s="94"/>
      <c r="G1734" s="95">
        <f t="shared" si="159"/>
        <v>0</v>
      </c>
      <c r="H1734" s="110">
        <f t="shared" si="160"/>
        <v>0</v>
      </c>
      <c r="P1734" s="107" t="str">
        <f t="shared" si="161"/>
        <v/>
      </c>
      <c r="Q1734" s="108" t="str">
        <f t="shared" si="162"/>
        <v/>
      </c>
      <c r="S1734" s="109" t="str">
        <f t="shared" si="163"/>
        <v/>
      </c>
      <c r="T1734" s="109" t="str">
        <f t="shared" si="164"/>
        <v/>
      </c>
    </row>
    <row r="1735" spans="2:20" ht="15" customHeight="1" x14ac:dyDescent="0.25">
      <c r="B1735" s="94">
        <v>1684</v>
      </c>
      <c r="C1735" s="95"/>
      <c r="D1735" s="94"/>
      <c r="E1735" s="95"/>
      <c r="F1735" s="94"/>
      <c r="G1735" s="95">
        <f t="shared" si="159"/>
        <v>0</v>
      </c>
      <c r="H1735" s="110">
        <f t="shared" si="160"/>
        <v>0</v>
      </c>
      <c r="P1735" s="107" t="str">
        <f t="shared" si="161"/>
        <v/>
      </c>
      <c r="Q1735" s="108" t="str">
        <f t="shared" si="162"/>
        <v/>
      </c>
      <c r="S1735" s="109" t="str">
        <f t="shared" si="163"/>
        <v/>
      </c>
      <c r="T1735" s="109" t="str">
        <f t="shared" si="164"/>
        <v/>
      </c>
    </row>
    <row r="1736" spans="2:20" ht="15" customHeight="1" x14ac:dyDescent="0.25">
      <c r="B1736" s="94">
        <v>1685</v>
      </c>
      <c r="C1736" s="95"/>
      <c r="D1736" s="94"/>
      <c r="E1736" s="95"/>
      <c r="F1736" s="94"/>
      <c r="G1736" s="95">
        <f t="shared" si="159"/>
        <v>0</v>
      </c>
      <c r="H1736" s="110">
        <f t="shared" si="160"/>
        <v>0</v>
      </c>
      <c r="P1736" s="107" t="str">
        <f t="shared" si="161"/>
        <v/>
      </c>
      <c r="Q1736" s="108" t="str">
        <f t="shared" si="162"/>
        <v/>
      </c>
      <c r="S1736" s="109" t="str">
        <f t="shared" si="163"/>
        <v/>
      </c>
      <c r="T1736" s="109" t="str">
        <f t="shared" si="164"/>
        <v/>
      </c>
    </row>
    <row r="1737" spans="2:20" ht="15" customHeight="1" x14ac:dyDescent="0.25">
      <c r="B1737" s="94">
        <v>1686</v>
      </c>
      <c r="C1737" s="95"/>
      <c r="D1737" s="94"/>
      <c r="E1737" s="95"/>
      <c r="F1737" s="94"/>
      <c r="G1737" s="95">
        <f t="shared" si="159"/>
        <v>0</v>
      </c>
      <c r="H1737" s="110">
        <f t="shared" si="160"/>
        <v>0</v>
      </c>
      <c r="P1737" s="107" t="str">
        <f t="shared" si="161"/>
        <v/>
      </c>
      <c r="Q1737" s="108" t="str">
        <f t="shared" si="162"/>
        <v/>
      </c>
      <c r="S1737" s="109" t="str">
        <f t="shared" si="163"/>
        <v/>
      </c>
      <c r="T1737" s="109" t="str">
        <f t="shared" si="164"/>
        <v/>
      </c>
    </row>
    <row r="1738" spans="2:20" ht="15" customHeight="1" x14ac:dyDescent="0.25">
      <c r="B1738" s="94">
        <v>1687</v>
      </c>
      <c r="C1738" s="95"/>
      <c r="D1738" s="94"/>
      <c r="E1738" s="95"/>
      <c r="F1738" s="94"/>
      <c r="G1738" s="95">
        <f t="shared" si="159"/>
        <v>0</v>
      </c>
      <c r="H1738" s="110">
        <f t="shared" si="160"/>
        <v>0</v>
      </c>
      <c r="P1738" s="107" t="str">
        <f t="shared" si="161"/>
        <v/>
      </c>
      <c r="Q1738" s="108" t="str">
        <f t="shared" si="162"/>
        <v/>
      </c>
      <c r="S1738" s="109" t="str">
        <f t="shared" si="163"/>
        <v/>
      </c>
      <c r="T1738" s="109" t="str">
        <f t="shared" si="164"/>
        <v/>
      </c>
    </row>
    <row r="1739" spans="2:20" ht="15" customHeight="1" x14ac:dyDescent="0.25">
      <c r="B1739" s="94">
        <v>1688</v>
      </c>
      <c r="C1739" s="95"/>
      <c r="D1739" s="94"/>
      <c r="E1739" s="95"/>
      <c r="F1739" s="94"/>
      <c r="G1739" s="95">
        <f t="shared" si="159"/>
        <v>0</v>
      </c>
      <c r="H1739" s="110">
        <f t="shared" si="160"/>
        <v>0</v>
      </c>
      <c r="P1739" s="107" t="str">
        <f t="shared" si="161"/>
        <v/>
      </c>
      <c r="Q1739" s="108" t="str">
        <f t="shared" si="162"/>
        <v/>
      </c>
      <c r="S1739" s="109" t="str">
        <f t="shared" si="163"/>
        <v/>
      </c>
      <c r="T1739" s="109" t="str">
        <f t="shared" si="164"/>
        <v/>
      </c>
    </row>
    <row r="1740" spans="2:20" ht="15" customHeight="1" x14ac:dyDescent="0.25">
      <c r="B1740" s="94">
        <v>1689</v>
      </c>
      <c r="C1740" s="95"/>
      <c r="D1740" s="94"/>
      <c r="E1740" s="95"/>
      <c r="F1740" s="94"/>
      <c r="G1740" s="95">
        <f t="shared" si="159"/>
        <v>0</v>
      </c>
      <c r="H1740" s="110">
        <f t="shared" si="160"/>
        <v>0</v>
      </c>
      <c r="P1740" s="107" t="str">
        <f t="shared" si="161"/>
        <v/>
      </c>
      <c r="Q1740" s="108" t="str">
        <f t="shared" si="162"/>
        <v/>
      </c>
      <c r="S1740" s="109" t="str">
        <f t="shared" si="163"/>
        <v/>
      </c>
      <c r="T1740" s="109" t="str">
        <f t="shared" si="164"/>
        <v/>
      </c>
    </row>
    <row r="1741" spans="2:20" ht="15" customHeight="1" x14ac:dyDescent="0.25">
      <c r="B1741" s="94">
        <v>1690</v>
      </c>
      <c r="C1741" s="95"/>
      <c r="D1741" s="94"/>
      <c r="E1741" s="95"/>
      <c r="F1741" s="94"/>
      <c r="G1741" s="95">
        <f t="shared" si="159"/>
        <v>0</v>
      </c>
      <c r="H1741" s="110">
        <f t="shared" si="160"/>
        <v>0</v>
      </c>
      <c r="P1741" s="107" t="str">
        <f t="shared" si="161"/>
        <v/>
      </c>
      <c r="Q1741" s="108" t="str">
        <f t="shared" si="162"/>
        <v/>
      </c>
      <c r="S1741" s="109" t="str">
        <f t="shared" si="163"/>
        <v/>
      </c>
      <c r="T1741" s="109" t="str">
        <f t="shared" si="164"/>
        <v/>
      </c>
    </row>
    <row r="1742" spans="2:20" ht="15" customHeight="1" x14ac:dyDescent="0.25">
      <c r="B1742" s="94">
        <v>1691</v>
      </c>
      <c r="C1742" s="95"/>
      <c r="D1742" s="94"/>
      <c r="E1742" s="95"/>
      <c r="F1742" s="94"/>
      <c r="G1742" s="95">
        <f t="shared" si="159"/>
        <v>0</v>
      </c>
      <c r="H1742" s="110">
        <f t="shared" si="160"/>
        <v>0</v>
      </c>
      <c r="P1742" s="107" t="str">
        <f t="shared" si="161"/>
        <v/>
      </c>
      <c r="Q1742" s="108" t="str">
        <f t="shared" si="162"/>
        <v/>
      </c>
      <c r="S1742" s="109" t="str">
        <f t="shared" si="163"/>
        <v/>
      </c>
      <c r="T1742" s="109" t="str">
        <f t="shared" si="164"/>
        <v/>
      </c>
    </row>
    <row r="1743" spans="2:20" ht="15" customHeight="1" x14ac:dyDescent="0.25">
      <c r="B1743" s="94">
        <v>1692</v>
      </c>
      <c r="C1743" s="95"/>
      <c r="D1743" s="94"/>
      <c r="E1743" s="95"/>
      <c r="F1743" s="94"/>
      <c r="G1743" s="95">
        <f t="shared" si="159"/>
        <v>0</v>
      </c>
      <c r="H1743" s="110">
        <f t="shared" si="160"/>
        <v>0</v>
      </c>
      <c r="P1743" s="107" t="str">
        <f t="shared" si="161"/>
        <v/>
      </c>
      <c r="Q1743" s="108" t="str">
        <f t="shared" si="162"/>
        <v/>
      </c>
      <c r="S1743" s="109" t="str">
        <f t="shared" si="163"/>
        <v/>
      </c>
      <c r="T1743" s="109" t="str">
        <f t="shared" si="164"/>
        <v/>
      </c>
    </row>
    <row r="1744" spans="2:20" ht="15" customHeight="1" x14ac:dyDescent="0.25">
      <c r="B1744" s="94">
        <v>1693</v>
      </c>
      <c r="C1744" s="95"/>
      <c r="D1744" s="94"/>
      <c r="E1744" s="95"/>
      <c r="F1744" s="94"/>
      <c r="G1744" s="95">
        <f t="shared" si="159"/>
        <v>0</v>
      </c>
      <c r="H1744" s="110">
        <f t="shared" si="160"/>
        <v>0</v>
      </c>
      <c r="P1744" s="107" t="str">
        <f t="shared" si="161"/>
        <v/>
      </c>
      <c r="Q1744" s="108" t="str">
        <f t="shared" si="162"/>
        <v/>
      </c>
      <c r="S1744" s="109" t="str">
        <f t="shared" si="163"/>
        <v/>
      </c>
      <c r="T1744" s="109" t="str">
        <f t="shared" si="164"/>
        <v/>
      </c>
    </row>
    <row r="1745" spans="2:20" ht="15" customHeight="1" x14ac:dyDescent="0.25">
      <c r="B1745" s="94">
        <v>1694</v>
      </c>
      <c r="C1745" s="95"/>
      <c r="D1745" s="94"/>
      <c r="E1745" s="95"/>
      <c r="F1745" s="94"/>
      <c r="G1745" s="95">
        <f t="shared" si="159"/>
        <v>0</v>
      </c>
      <c r="H1745" s="110">
        <f t="shared" si="160"/>
        <v>0</v>
      </c>
      <c r="P1745" s="107" t="str">
        <f t="shared" si="161"/>
        <v/>
      </c>
      <c r="Q1745" s="108" t="str">
        <f t="shared" si="162"/>
        <v/>
      </c>
      <c r="S1745" s="109" t="str">
        <f t="shared" si="163"/>
        <v/>
      </c>
      <c r="T1745" s="109" t="str">
        <f t="shared" si="164"/>
        <v/>
      </c>
    </row>
    <row r="1746" spans="2:20" ht="15" customHeight="1" x14ac:dyDescent="0.25">
      <c r="B1746" s="94">
        <v>1695</v>
      </c>
      <c r="C1746" s="95"/>
      <c r="D1746" s="94"/>
      <c r="E1746" s="95"/>
      <c r="F1746" s="94"/>
      <c r="G1746" s="95">
        <f t="shared" si="159"/>
        <v>0</v>
      </c>
      <c r="H1746" s="110">
        <f t="shared" si="160"/>
        <v>0</v>
      </c>
      <c r="P1746" s="107" t="str">
        <f t="shared" si="161"/>
        <v/>
      </c>
      <c r="Q1746" s="108" t="str">
        <f t="shared" si="162"/>
        <v/>
      </c>
      <c r="S1746" s="109" t="str">
        <f t="shared" si="163"/>
        <v/>
      </c>
      <c r="T1746" s="109" t="str">
        <f t="shared" si="164"/>
        <v/>
      </c>
    </row>
    <row r="1747" spans="2:20" ht="15" customHeight="1" x14ac:dyDescent="0.25">
      <c r="B1747" s="94">
        <v>1696</v>
      </c>
      <c r="C1747" s="95"/>
      <c r="D1747" s="94"/>
      <c r="E1747" s="95"/>
      <c r="F1747" s="94"/>
      <c r="G1747" s="95">
        <f t="shared" si="159"/>
        <v>0</v>
      </c>
      <c r="H1747" s="110">
        <f t="shared" si="160"/>
        <v>0</v>
      </c>
      <c r="P1747" s="107" t="str">
        <f t="shared" si="161"/>
        <v/>
      </c>
      <c r="Q1747" s="108" t="str">
        <f t="shared" si="162"/>
        <v/>
      </c>
      <c r="S1747" s="109" t="str">
        <f t="shared" si="163"/>
        <v/>
      </c>
      <c r="T1747" s="109" t="str">
        <f t="shared" si="164"/>
        <v/>
      </c>
    </row>
    <row r="1748" spans="2:20" ht="15" customHeight="1" x14ac:dyDescent="0.25">
      <c r="B1748" s="94">
        <v>1697</v>
      </c>
      <c r="C1748" s="95"/>
      <c r="D1748" s="94"/>
      <c r="E1748" s="95"/>
      <c r="F1748" s="94"/>
      <c r="G1748" s="95">
        <f t="shared" si="159"/>
        <v>0</v>
      </c>
      <c r="H1748" s="110">
        <f t="shared" si="160"/>
        <v>0</v>
      </c>
      <c r="P1748" s="107" t="str">
        <f t="shared" si="161"/>
        <v/>
      </c>
      <c r="Q1748" s="108" t="str">
        <f t="shared" si="162"/>
        <v/>
      </c>
      <c r="S1748" s="109" t="str">
        <f t="shared" si="163"/>
        <v/>
      </c>
      <c r="T1748" s="109" t="str">
        <f t="shared" si="164"/>
        <v/>
      </c>
    </row>
    <row r="1749" spans="2:20" ht="15" customHeight="1" x14ac:dyDescent="0.25">
      <c r="B1749" s="94">
        <v>1698</v>
      </c>
      <c r="C1749" s="95"/>
      <c r="D1749" s="94"/>
      <c r="E1749" s="95"/>
      <c r="F1749" s="94"/>
      <c r="G1749" s="95">
        <f t="shared" si="159"/>
        <v>0</v>
      </c>
      <c r="H1749" s="110">
        <f t="shared" si="160"/>
        <v>0</v>
      </c>
      <c r="P1749" s="107" t="str">
        <f t="shared" si="161"/>
        <v/>
      </c>
      <c r="Q1749" s="108" t="str">
        <f t="shared" si="162"/>
        <v/>
      </c>
      <c r="S1749" s="109" t="str">
        <f t="shared" si="163"/>
        <v/>
      </c>
      <c r="T1749" s="109" t="str">
        <f t="shared" si="164"/>
        <v/>
      </c>
    </row>
    <row r="1750" spans="2:20" ht="15" customHeight="1" x14ac:dyDescent="0.25">
      <c r="B1750" s="94">
        <v>1699</v>
      </c>
      <c r="C1750" s="95"/>
      <c r="D1750" s="94"/>
      <c r="E1750" s="95"/>
      <c r="F1750" s="94"/>
      <c r="G1750" s="95">
        <f t="shared" si="159"/>
        <v>0</v>
      </c>
      <c r="H1750" s="110">
        <f t="shared" si="160"/>
        <v>0</v>
      </c>
      <c r="P1750" s="107" t="str">
        <f t="shared" si="161"/>
        <v/>
      </c>
      <c r="Q1750" s="108" t="str">
        <f t="shared" si="162"/>
        <v/>
      </c>
      <c r="S1750" s="109" t="str">
        <f t="shared" si="163"/>
        <v/>
      </c>
      <c r="T1750" s="109" t="str">
        <f t="shared" si="164"/>
        <v/>
      </c>
    </row>
    <row r="1751" spans="2:20" ht="15" customHeight="1" x14ac:dyDescent="0.25">
      <c r="B1751" s="94">
        <v>1700</v>
      </c>
      <c r="C1751" s="95"/>
      <c r="D1751" s="94"/>
      <c r="E1751" s="95"/>
      <c r="F1751" s="94"/>
      <c r="G1751" s="95">
        <f t="shared" si="159"/>
        <v>0</v>
      </c>
      <c r="H1751" s="110">
        <f t="shared" si="160"/>
        <v>0</v>
      </c>
      <c r="P1751" s="107" t="str">
        <f t="shared" si="161"/>
        <v/>
      </c>
      <c r="Q1751" s="108" t="str">
        <f t="shared" si="162"/>
        <v/>
      </c>
      <c r="S1751" s="109" t="str">
        <f t="shared" si="163"/>
        <v/>
      </c>
      <c r="T1751" s="109" t="str">
        <f t="shared" si="164"/>
        <v/>
      </c>
    </row>
    <row r="1752" spans="2:20" ht="15" customHeight="1" x14ac:dyDescent="0.25">
      <c r="B1752" s="94">
        <v>1701</v>
      </c>
      <c r="C1752" s="95"/>
      <c r="D1752" s="94"/>
      <c r="E1752" s="95"/>
      <c r="F1752" s="94"/>
      <c r="G1752" s="95">
        <f t="shared" si="159"/>
        <v>0</v>
      </c>
      <c r="H1752" s="110">
        <f t="shared" si="160"/>
        <v>0</v>
      </c>
      <c r="P1752" s="107" t="str">
        <f t="shared" si="161"/>
        <v/>
      </c>
      <c r="Q1752" s="108" t="str">
        <f t="shared" si="162"/>
        <v/>
      </c>
      <c r="S1752" s="109" t="str">
        <f t="shared" si="163"/>
        <v/>
      </c>
      <c r="T1752" s="109" t="str">
        <f t="shared" si="164"/>
        <v/>
      </c>
    </row>
    <row r="1753" spans="2:20" ht="15" customHeight="1" x14ac:dyDescent="0.25">
      <c r="B1753" s="94">
        <v>1702</v>
      </c>
      <c r="C1753" s="95"/>
      <c r="D1753" s="94"/>
      <c r="E1753" s="95"/>
      <c r="F1753" s="94"/>
      <c r="G1753" s="95">
        <f t="shared" si="159"/>
        <v>0</v>
      </c>
      <c r="H1753" s="110">
        <f t="shared" si="160"/>
        <v>0</v>
      </c>
      <c r="P1753" s="107" t="str">
        <f t="shared" si="161"/>
        <v/>
      </c>
      <c r="Q1753" s="108" t="str">
        <f t="shared" si="162"/>
        <v/>
      </c>
      <c r="S1753" s="109" t="str">
        <f t="shared" si="163"/>
        <v/>
      </c>
      <c r="T1753" s="109" t="str">
        <f t="shared" si="164"/>
        <v/>
      </c>
    </row>
    <row r="1754" spans="2:20" ht="15" customHeight="1" x14ac:dyDescent="0.25">
      <c r="B1754" s="94">
        <v>1703</v>
      </c>
      <c r="C1754" s="95"/>
      <c r="D1754" s="94"/>
      <c r="E1754" s="95"/>
      <c r="F1754" s="94"/>
      <c r="G1754" s="95">
        <f t="shared" si="159"/>
        <v>0</v>
      </c>
      <c r="H1754" s="110">
        <f t="shared" si="160"/>
        <v>0</v>
      </c>
      <c r="P1754" s="107" t="str">
        <f t="shared" si="161"/>
        <v/>
      </c>
      <c r="Q1754" s="108" t="str">
        <f t="shared" si="162"/>
        <v/>
      </c>
      <c r="S1754" s="109" t="str">
        <f t="shared" si="163"/>
        <v/>
      </c>
      <c r="T1754" s="109" t="str">
        <f t="shared" si="164"/>
        <v/>
      </c>
    </row>
    <row r="1755" spans="2:20" ht="15" customHeight="1" x14ac:dyDescent="0.25">
      <c r="B1755" s="94">
        <v>1704</v>
      </c>
      <c r="C1755" s="95"/>
      <c r="D1755" s="94"/>
      <c r="E1755" s="95"/>
      <c r="F1755" s="94"/>
      <c r="G1755" s="95">
        <f t="shared" si="159"/>
        <v>0</v>
      </c>
      <c r="H1755" s="110">
        <f t="shared" si="160"/>
        <v>0</v>
      </c>
      <c r="P1755" s="107" t="str">
        <f t="shared" si="161"/>
        <v/>
      </c>
      <c r="Q1755" s="108" t="str">
        <f t="shared" si="162"/>
        <v/>
      </c>
      <c r="S1755" s="109" t="str">
        <f t="shared" si="163"/>
        <v/>
      </c>
      <c r="T1755" s="109" t="str">
        <f t="shared" si="164"/>
        <v/>
      </c>
    </row>
    <row r="1756" spans="2:20" ht="15" customHeight="1" x14ac:dyDescent="0.25">
      <c r="B1756" s="94">
        <v>1705</v>
      </c>
      <c r="C1756" s="95"/>
      <c r="D1756" s="94"/>
      <c r="E1756" s="95"/>
      <c r="F1756" s="94"/>
      <c r="G1756" s="95">
        <f t="shared" ref="G1756:G1819" si="165">E1756-C1756</f>
        <v>0</v>
      </c>
      <c r="H1756" s="110">
        <f t="shared" ref="H1756:H1819" si="166">F1756-D1756</f>
        <v>0</v>
      </c>
      <c r="P1756" s="107" t="str">
        <f t="shared" ref="P1756:P1819" si="167">IF(C1756="","",D1756*PSA_WTP-C1756)</f>
        <v/>
      </c>
      <c r="Q1756" s="108" t="str">
        <f t="shared" ref="Q1756:Q1819" si="168">IF(C1756="","",F1756*PSA_WTP-E1756)</f>
        <v/>
      </c>
      <c r="S1756" s="109" t="str">
        <f t="shared" ref="S1756:S1819" si="169">IF(Q1756="","",IF(Q1756=MAX(P1756,Q1756),0,1))</f>
        <v/>
      </c>
      <c r="T1756" s="109" t="str">
        <f t="shared" ref="T1756:T1819" si="170">IF(Q1756="","",IF(Q1756=MAX(P1756,Q1756),1,0))</f>
        <v/>
      </c>
    </row>
    <row r="1757" spans="2:20" ht="15" customHeight="1" x14ac:dyDescent="0.25">
      <c r="B1757" s="94">
        <v>1706</v>
      </c>
      <c r="C1757" s="95"/>
      <c r="D1757" s="94"/>
      <c r="E1757" s="95"/>
      <c r="F1757" s="94"/>
      <c r="G1757" s="95">
        <f t="shared" si="165"/>
        <v>0</v>
      </c>
      <c r="H1757" s="110">
        <f t="shared" si="166"/>
        <v>0</v>
      </c>
      <c r="P1757" s="107" t="str">
        <f t="shared" si="167"/>
        <v/>
      </c>
      <c r="Q1757" s="108" t="str">
        <f t="shared" si="168"/>
        <v/>
      </c>
      <c r="S1757" s="109" t="str">
        <f t="shared" si="169"/>
        <v/>
      </c>
      <c r="T1757" s="109" t="str">
        <f t="shared" si="170"/>
        <v/>
      </c>
    </row>
    <row r="1758" spans="2:20" ht="15" customHeight="1" x14ac:dyDescent="0.25">
      <c r="B1758" s="94">
        <v>1707</v>
      </c>
      <c r="C1758" s="95"/>
      <c r="D1758" s="94"/>
      <c r="E1758" s="95"/>
      <c r="F1758" s="94"/>
      <c r="G1758" s="95">
        <f t="shared" si="165"/>
        <v>0</v>
      </c>
      <c r="H1758" s="110">
        <f t="shared" si="166"/>
        <v>0</v>
      </c>
      <c r="P1758" s="107" t="str">
        <f t="shared" si="167"/>
        <v/>
      </c>
      <c r="Q1758" s="108" t="str">
        <f t="shared" si="168"/>
        <v/>
      </c>
      <c r="S1758" s="109" t="str">
        <f t="shared" si="169"/>
        <v/>
      </c>
      <c r="T1758" s="109" t="str">
        <f t="shared" si="170"/>
        <v/>
      </c>
    </row>
    <row r="1759" spans="2:20" ht="15" customHeight="1" x14ac:dyDescent="0.25">
      <c r="B1759" s="94">
        <v>1708</v>
      </c>
      <c r="C1759" s="95"/>
      <c r="D1759" s="94"/>
      <c r="E1759" s="95"/>
      <c r="F1759" s="94"/>
      <c r="G1759" s="95">
        <f t="shared" si="165"/>
        <v>0</v>
      </c>
      <c r="H1759" s="110">
        <f t="shared" si="166"/>
        <v>0</v>
      </c>
      <c r="P1759" s="107" t="str">
        <f t="shared" si="167"/>
        <v/>
      </c>
      <c r="Q1759" s="108" t="str">
        <f t="shared" si="168"/>
        <v/>
      </c>
      <c r="S1759" s="109" t="str">
        <f t="shared" si="169"/>
        <v/>
      </c>
      <c r="T1759" s="109" t="str">
        <f t="shared" si="170"/>
        <v/>
      </c>
    </row>
    <row r="1760" spans="2:20" ht="15" customHeight="1" x14ac:dyDescent="0.25">
      <c r="B1760" s="94">
        <v>1709</v>
      </c>
      <c r="C1760" s="95"/>
      <c r="D1760" s="94"/>
      <c r="E1760" s="95"/>
      <c r="F1760" s="94"/>
      <c r="G1760" s="95">
        <f t="shared" si="165"/>
        <v>0</v>
      </c>
      <c r="H1760" s="110">
        <f t="shared" si="166"/>
        <v>0</v>
      </c>
      <c r="P1760" s="107" t="str">
        <f t="shared" si="167"/>
        <v/>
      </c>
      <c r="Q1760" s="108" t="str">
        <f t="shared" si="168"/>
        <v/>
      </c>
      <c r="S1760" s="109" t="str">
        <f t="shared" si="169"/>
        <v/>
      </c>
      <c r="T1760" s="109" t="str">
        <f t="shared" si="170"/>
        <v/>
      </c>
    </row>
    <row r="1761" spans="2:20" ht="15" customHeight="1" x14ac:dyDescent="0.25">
      <c r="B1761" s="94">
        <v>1710</v>
      </c>
      <c r="C1761" s="95"/>
      <c r="D1761" s="94"/>
      <c r="E1761" s="95"/>
      <c r="F1761" s="94"/>
      <c r="G1761" s="95">
        <f t="shared" si="165"/>
        <v>0</v>
      </c>
      <c r="H1761" s="110">
        <f t="shared" si="166"/>
        <v>0</v>
      </c>
      <c r="P1761" s="107" t="str">
        <f t="shared" si="167"/>
        <v/>
      </c>
      <c r="Q1761" s="108" t="str">
        <f t="shared" si="168"/>
        <v/>
      </c>
      <c r="S1761" s="109" t="str">
        <f t="shared" si="169"/>
        <v/>
      </c>
      <c r="T1761" s="109" t="str">
        <f t="shared" si="170"/>
        <v/>
      </c>
    </row>
    <row r="1762" spans="2:20" ht="15" customHeight="1" x14ac:dyDescent="0.25">
      <c r="B1762" s="94">
        <v>1711</v>
      </c>
      <c r="C1762" s="95"/>
      <c r="D1762" s="94"/>
      <c r="E1762" s="95"/>
      <c r="F1762" s="94"/>
      <c r="G1762" s="95">
        <f t="shared" si="165"/>
        <v>0</v>
      </c>
      <c r="H1762" s="110">
        <f t="shared" si="166"/>
        <v>0</v>
      </c>
      <c r="P1762" s="107" t="str">
        <f t="shared" si="167"/>
        <v/>
      </c>
      <c r="Q1762" s="108" t="str">
        <f t="shared" si="168"/>
        <v/>
      </c>
      <c r="S1762" s="109" t="str">
        <f t="shared" si="169"/>
        <v/>
      </c>
      <c r="T1762" s="109" t="str">
        <f t="shared" si="170"/>
        <v/>
      </c>
    </row>
    <row r="1763" spans="2:20" ht="15" customHeight="1" x14ac:dyDescent="0.25">
      <c r="B1763" s="94">
        <v>1712</v>
      </c>
      <c r="C1763" s="95"/>
      <c r="D1763" s="94"/>
      <c r="E1763" s="95"/>
      <c r="F1763" s="94"/>
      <c r="G1763" s="95">
        <f t="shared" si="165"/>
        <v>0</v>
      </c>
      <c r="H1763" s="110">
        <f t="shared" si="166"/>
        <v>0</v>
      </c>
      <c r="P1763" s="107" t="str">
        <f t="shared" si="167"/>
        <v/>
      </c>
      <c r="Q1763" s="108" t="str">
        <f t="shared" si="168"/>
        <v/>
      </c>
      <c r="S1763" s="109" t="str">
        <f t="shared" si="169"/>
        <v/>
      </c>
      <c r="T1763" s="109" t="str">
        <f t="shared" si="170"/>
        <v/>
      </c>
    </row>
    <row r="1764" spans="2:20" ht="15" customHeight="1" x14ac:dyDescent="0.25">
      <c r="B1764" s="94">
        <v>1713</v>
      </c>
      <c r="C1764" s="95"/>
      <c r="D1764" s="94"/>
      <c r="E1764" s="95"/>
      <c r="F1764" s="94"/>
      <c r="G1764" s="95">
        <f t="shared" si="165"/>
        <v>0</v>
      </c>
      <c r="H1764" s="110">
        <f t="shared" si="166"/>
        <v>0</v>
      </c>
      <c r="P1764" s="107" t="str">
        <f t="shared" si="167"/>
        <v/>
      </c>
      <c r="Q1764" s="108" t="str">
        <f t="shared" si="168"/>
        <v/>
      </c>
      <c r="S1764" s="109" t="str">
        <f t="shared" si="169"/>
        <v/>
      </c>
      <c r="T1764" s="109" t="str">
        <f t="shared" si="170"/>
        <v/>
      </c>
    </row>
    <row r="1765" spans="2:20" ht="15" customHeight="1" x14ac:dyDescent="0.25">
      <c r="B1765" s="94">
        <v>1714</v>
      </c>
      <c r="C1765" s="95"/>
      <c r="D1765" s="94"/>
      <c r="E1765" s="95"/>
      <c r="F1765" s="94"/>
      <c r="G1765" s="95">
        <f t="shared" si="165"/>
        <v>0</v>
      </c>
      <c r="H1765" s="110">
        <f t="shared" si="166"/>
        <v>0</v>
      </c>
      <c r="P1765" s="107" t="str">
        <f t="shared" si="167"/>
        <v/>
      </c>
      <c r="Q1765" s="108" t="str">
        <f t="shared" si="168"/>
        <v/>
      </c>
      <c r="S1765" s="109" t="str">
        <f t="shared" si="169"/>
        <v/>
      </c>
      <c r="T1765" s="109" t="str">
        <f t="shared" si="170"/>
        <v/>
      </c>
    </row>
    <row r="1766" spans="2:20" ht="15" customHeight="1" x14ac:dyDescent="0.25">
      <c r="B1766" s="94">
        <v>1715</v>
      </c>
      <c r="C1766" s="95"/>
      <c r="D1766" s="94"/>
      <c r="E1766" s="95"/>
      <c r="F1766" s="94"/>
      <c r="G1766" s="95">
        <f t="shared" si="165"/>
        <v>0</v>
      </c>
      <c r="H1766" s="110">
        <f t="shared" si="166"/>
        <v>0</v>
      </c>
      <c r="P1766" s="107" t="str">
        <f t="shared" si="167"/>
        <v/>
      </c>
      <c r="Q1766" s="108" t="str">
        <f t="shared" si="168"/>
        <v/>
      </c>
      <c r="S1766" s="109" t="str">
        <f t="shared" si="169"/>
        <v/>
      </c>
      <c r="T1766" s="109" t="str">
        <f t="shared" si="170"/>
        <v/>
      </c>
    </row>
    <row r="1767" spans="2:20" ht="15" customHeight="1" x14ac:dyDescent="0.25">
      <c r="B1767" s="94">
        <v>1716</v>
      </c>
      <c r="C1767" s="95"/>
      <c r="D1767" s="94"/>
      <c r="E1767" s="95"/>
      <c r="F1767" s="94"/>
      <c r="G1767" s="95">
        <f t="shared" si="165"/>
        <v>0</v>
      </c>
      <c r="H1767" s="110">
        <f t="shared" si="166"/>
        <v>0</v>
      </c>
      <c r="P1767" s="107" t="str">
        <f t="shared" si="167"/>
        <v/>
      </c>
      <c r="Q1767" s="108" t="str">
        <f t="shared" si="168"/>
        <v/>
      </c>
      <c r="S1767" s="109" t="str">
        <f t="shared" si="169"/>
        <v/>
      </c>
      <c r="T1767" s="109" t="str">
        <f t="shared" si="170"/>
        <v/>
      </c>
    </row>
    <row r="1768" spans="2:20" ht="15" customHeight="1" x14ac:dyDescent="0.25">
      <c r="B1768" s="94">
        <v>1717</v>
      </c>
      <c r="C1768" s="95"/>
      <c r="D1768" s="94"/>
      <c r="E1768" s="95"/>
      <c r="F1768" s="94"/>
      <c r="G1768" s="95">
        <f t="shared" si="165"/>
        <v>0</v>
      </c>
      <c r="H1768" s="110">
        <f t="shared" si="166"/>
        <v>0</v>
      </c>
      <c r="P1768" s="107" t="str">
        <f t="shared" si="167"/>
        <v/>
      </c>
      <c r="Q1768" s="108" t="str">
        <f t="shared" si="168"/>
        <v/>
      </c>
      <c r="S1768" s="109" t="str">
        <f t="shared" si="169"/>
        <v/>
      </c>
      <c r="T1768" s="109" t="str">
        <f t="shared" si="170"/>
        <v/>
      </c>
    </row>
    <row r="1769" spans="2:20" ht="15" customHeight="1" x14ac:dyDescent="0.25">
      <c r="B1769" s="94">
        <v>1718</v>
      </c>
      <c r="C1769" s="95"/>
      <c r="D1769" s="94"/>
      <c r="E1769" s="95"/>
      <c r="F1769" s="94"/>
      <c r="G1769" s="95">
        <f t="shared" si="165"/>
        <v>0</v>
      </c>
      <c r="H1769" s="110">
        <f t="shared" si="166"/>
        <v>0</v>
      </c>
      <c r="P1769" s="107" t="str">
        <f t="shared" si="167"/>
        <v/>
      </c>
      <c r="Q1769" s="108" t="str">
        <f t="shared" si="168"/>
        <v/>
      </c>
      <c r="S1769" s="109" t="str">
        <f t="shared" si="169"/>
        <v/>
      </c>
      <c r="T1769" s="109" t="str">
        <f t="shared" si="170"/>
        <v/>
      </c>
    </row>
    <row r="1770" spans="2:20" ht="15" customHeight="1" x14ac:dyDescent="0.25">
      <c r="B1770" s="94">
        <v>1719</v>
      </c>
      <c r="C1770" s="95"/>
      <c r="D1770" s="94"/>
      <c r="E1770" s="95"/>
      <c r="F1770" s="94"/>
      <c r="G1770" s="95">
        <f t="shared" si="165"/>
        <v>0</v>
      </c>
      <c r="H1770" s="110">
        <f t="shared" si="166"/>
        <v>0</v>
      </c>
      <c r="P1770" s="107" t="str">
        <f t="shared" si="167"/>
        <v/>
      </c>
      <c r="Q1770" s="108" t="str">
        <f t="shared" si="168"/>
        <v/>
      </c>
      <c r="S1770" s="109" t="str">
        <f t="shared" si="169"/>
        <v/>
      </c>
      <c r="T1770" s="109" t="str">
        <f t="shared" si="170"/>
        <v/>
      </c>
    </row>
    <row r="1771" spans="2:20" ht="15" customHeight="1" x14ac:dyDescent="0.25">
      <c r="B1771" s="94">
        <v>1720</v>
      </c>
      <c r="C1771" s="95"/>
      <c r="D1771" s="94"/>
      <c r="E1771" s="95"/>
      <c r="F1771" s="94"/>
      <c r="G1771" s="95">
        <f t="shared" si="165"/>
        <v>0</v>
      </c>
      <c r="H1771" s="110">
        <f t="shared" si="166"/>
        <v>0</v>
      </c>
      <c r="P1771" s="107" t="str">
        <f t="shared" si="167"/>
        <v/>
      </c>
      <c r="Q1771" s="108" t="str">
        <f t="shared" si="168"/>
        <v/>
      </c>
      <c r="S1771" s="109" t="str">
        <f t="shared" si="169"/>
        <v/>
      </c>
      <c r="T1771" s="109" t="str">
        <f t="shared" si="170"/>
        <v/>
      </c>
    </row>
    <row r="1772" spans="2:20" ht="15" customHeight="1" x14ac:dyDescent="0.25">
      <c r="B1772" s="94">
        <v>1721</v>
      </c>
      <c r="C1772" s="95"/>
      <c r="D1772" s="94"/>
      <c r="E1772" s="95"/>
      <c r="F1772" s="94"/>
      <c r="G1772" s="95">
        <f t="shared" si="165"/>
        <v>0</v>
      </c>
      <c r="H1772" s="110">
        <f t="shared" si="166"/>
        <v>0</v>
      </c>
      <c r="P1772" s="107" t="str">
        <f t="shared" si="167"/>
        <v/>
      </c>
      <c r="Q1772" s="108" t="str">
        <f t="shared" si="168"/>
        <v/>
      </c>
      <c r="S1772" s="109" t="str">
        <f t="shared" si="169"/>
        <v/>
      </c>
      <c r="T1772" s="109" t="str">
        <f t="shared" si="170"/>
        <v/>
      </c>
    </row>
    <row r="1773" spans="2:20" ht="15" customHeight="1" x14ac:dyDescent="0.25">
      <c r="B1773" s="94">
        <v>1722</v>
      </c>
      <c r="C1773" s="95"/>
      <c r="D1773" s="94"/>
      <c r="E1773" s="95"/>
      <c r="F1773" s="94"/>
      <c r="G1773" s="95">
        <f t="shared" si="165"/>
        <v>0</v>
      </c>
      <c r="H1773" s="110">
        <f t="shared" si="166"/>
        <v>0</v>
      </c>
      <c r="P1773" s="107" t="str">
        <f t="shared" si="167"/>
        <v/>
      </c>
      <c r="Q1773" s="108" t="str">
        <f t="shared" si="168"/>
        <v/>
      </c>
      <c r="S1773" s="109" t="str">
        <f t="shared" si="169"/>
        <v/>
      </c>
      <c r="T1773" s="109" t="str">
        <f t="shared" si="170"/>
        <v/>
      </c>
    </row>
    <row r="1774" spans="2:20" ht="15" customHeight="1" x14ac:dyDescent="0.25">
      <c r="B1774" s="94">
        <v>1723</v>
      </c>
      <c r="C1774" s="95"/>
      <c r="D1774" s="94"/>
      <c r="E1774" s="95"/>
      <c r="F1774" s="94"/>
      <c r="G1774" s="95">
        <f t="shared" si="165"/>
        <v>0</v>
      </c>
      <c r="H1774" s="110">
        <f t="shared" si="166"/>
        <v>0</v>
      </c>
      <c r="P1774" s="107" t="str">
        <f t="shared" si="167"/>
        <v/>
      </c>
      <c r="Q1774" s="108" t="str">
        <f t="shared" si="168"/>
        <v/>
      </c>
      <c r="S1774" s="109" t="str">
        <f t="shared" si="169"/>
        <v/>
      </c>
      <c r="T1774" s="109" t="str">
        <f t="shared" si="170"/>
        <v/>
      </c>
    </row>
    <row r="1775" spans="2:20" ht="15" customHeight="1" x14ac:dyDescent="0.25">
      <c r="B1775" s="94">
        <v>1724</v>
      </c>
      <c r="C1775" s="95"/>
      <c r="D1775" s="94"/>
      <c r="E1775" s="95"/>
      <c r="F1775" s="94"/>
      <c r="G1775" s="95">
        <f t="shared" si="165"/>
        <v>0</v>
      </c>
      <c r="H1775" s="110">
        <f t="shared" si="166"/>
        <v>0</v>
      </c>
      <c r="P1775" s="107" t="str">
        <f t="shared" si="167"/>
        <v/>
      </c>
      <c r="Q1775" s="108" t="str">
        <f t="shared" si="168"/>
        <v/>
      </c>
      <c r="S1775" s="109" t="str">
        <f t="shared" si="169"/>
        <v/>
      </c>
      <c r="T1775" s="109" t="str">
        <f t="shared" si="170"/>
        <v/>
      </c>
    </row>
    <row r="1776" spans="2:20" ht="15" customHeight="1" x14ac:dyDescent="0.25">
      <c r="B1776" s="94">
        <v>1725</v>
      </c>
      <c r="C1776" s="95"/>
      <c r="D1776" s="94"/>
      <c r="E1776" s="95"/>
      <c r="F1776" s="94"/>
      <c r="G1776" s="95">
        <f t="shared" si="165"/>
        <v>0</v>
      </c>
      <c r="H1776" s="110">
        <f t="shared" si="166"/>
        <v>0</v>
      </c>
      <c r="P1776" s="107" t="str">
        <f t="shared" si="167"/>
        <v/>
      </c>
      <c r="Q1776" s="108" t="str">
        <f t="shared" si="168"/>
        <v/>
      </c>
      <c r="S1776" s="109" t="str">
        <f t="shared" si="169"/>
        <v/>
      </c>
      <c r="T1776" s="109" t="str">
        <f t="shared" si="170"/>
        <v/>
      </c>
    </row>
    <row r="1777" spans="2:20" ht="15" customHeight="1" x14ac:dyDescent="0.25">
      <c r="B1777" s="94">
        <v>1726</v>
      </c>
      <c r="C1777" s="95"/>
      <c r="D1777" s="94"/>
      <c r="E1777" s="95"/>
      <c r="F1777" s="94"/>
      <c r="G1777" s="95">
        <f t="shared" si="165"/>
        <v>0</v>
      </c>
      <c r="H1777" s="110">
        <f t="shared" si="166"/>
        <v>0</v>
      </c>
      <c r="P1777" s="107" t="str">
        <f t="shared" si="167"/>
        <v/>
      </c>
      <c r="Q1777" s="108" t="str">
        <f t="shared" si="168"/>
        <v/>
      </c>
      <c r="S1777" s="109" t="str">
        <f t="shared" si="169"/>
        <v/>
      </c>
      <c r="T1777" s="109" t="str">
        <f t="shared" si="170"/>
        <v/>
      </c>
    </row>
    <row r="1778" spans="2:20" ht="15" customHeight="1" x14ac:dyDescent="0.25">
      <c r="B1778" s="94">
        <v>1727</v>
      </c>
      <c r="C1778" s="95"/>
      <c r="D1778" s="94"/>
      <c r="E1778" s="95"/>
      <c r="F1778" s="94"/>
      <c r="G1778" s="95">
        <f t="shared" si="165"/>
        <v>0</v>
      </c>
      <c r="H1778" s="110">
        <f t="shared" si="166"/>
        <v>0</v>
      </c>
      <c r="P1778" s="107" t="str">
        <f t="shared" si="167"/>
        <v/>
      </c>
      <c r="Q1778" s="108" t="str">
        <f t="shared" si="168"/>
        <v/>
      </c>
      <c r="S1778" s="109" t="str">
        <f t="shared" si="169"/>
        <v/>
      </c>
      <c r="T1778" s="109" t="str">
        <f t="shared" si="170"/>
        <v/>
      </c>
    </row>
    <row r="1779" spans="2:20" ht="15" customHeight="1" x14ac:dyDescent="0.25">
      <c r="B1779" s="94">
        <v>1728</v>
      </c>
      <c r="C1779" s="95"/>
      <c r="D1779" s="94"/>
      <c r="E1779" s="95"/>
      <c r="F1779" s="94"/>
      <c r="G1779" s="95">
        <f t="shared" si="165"/>
        <v>0</v>
      </c>
      <c r="H1779" s="110">
        <f t="shared" si="166"/>
        <v>0</v>
      </c>
      <c r="P1779" s="107" t="str">
        <f t="shared" si="167"/>
        <v/>
      </c>
      <c r="Q1779" s="108" t="str">
        <f t="shared" si="168"/>
        <v/>
      </c>
      <c r="S1779" s="109" t="str">
        <f t="shared" si="169"/>
        <v/>
      </c>
      <c r="T1779" s="109" t="str">
        <f t="shared" si="170"/>
        <v/>
      </c>
    </row>
    <row r="1780" spans="2:20" ht="15" customHeight="1" x14ac:dyDescent="0.25">
      <c r="B1780" s="94">
        <v>1729</v>
      </c>
      <c r="C1780" s="95"/>
      <c r="D1780" s="94"/>
      <c r="E1780" s="95"/>
      <c r="F1780" s="94"/>
      <c r="G1780" s="95">
        <f t="shared" si="165"/>
        <v>0</v>
      </c>
      <c r="H1780" s="110">
        <f t="shared" si="166"/>
        <v>0</v>
      </c>
      <c r="P1780" s="107" t="str">
        <f t="shared" si="167"/>
        <v/>
      </c>
      <c r="Q1780" s="108" t="str">
        <f t="shared" si="168"/>
        <v/>
      </c>
      <c r="S1780" s="109" t="str">
        <f t="shared" si="169"/>
        <v/>
      </c>
      <c r="T1780" s="109" t="str">
        <f t="shared" si="170"/>
        <v/>
      </c>
    </row>
    <row r="1781" spans="2:20" ht="15" customHeight="1" x14ac:dyDescent="0.25">
      <c r="B1781" s="94">
        <v>1730</v>
      </c>
      <c r="C1781" s="95"/>
      <c r="D1781" s="94"/>
      <c r="E1781" s="95"/>
      <c r="F1781" s="94"/>
      <c r="G1781" s="95">
        <f t="shared" si="165"/>
        <v>0</v>
      </c>
      <c r="H1781" s="110">
        <f t="shared" si="166"/>
        <v>0</v>
      </c>
      <c r="P1781" s="107" t="str">
        <f t="shared" si="167"/>
        <v/>
      </c>
      <c r="Q1781" s="108" t="str">
        <f t="shared" si="168"/>
        <v/>
      </c>
      <c r="S1781" s="109" t="str">
        <f t="shared" si="169"/>
        <v/>
      </c>
      <c r="T1781" s="109" t="str">
        <f t="shared" si="170"/>
        <v/>
      </c>
    </row>
    <row r="1782" spans="2:20" ht="15" customHeight="1" x14ac:dyDescent="0.25">
      <c r="B1782" s="94">
        <v>1731</v>
      </c>
      <c r="C1782" s="95"/>
      <c r="D1782" s="94"/>
      <c r="E1782" s="95"/>
      <c r="F1782" s="94"/>
      <c r="G1782" s="95">
        <f t="shared" si="165"/>
        <v>0</v>
      </c>
      <c r="H1782" s="110">
        <f t="shared" si="166"/>
        <v>0</v>
      </c>
      <c r="P1782" s="107" t="str">
        <f t="shared" si="167"/>
        <v/>
      </c>
      <c r="Q1782" s="108" t="str">
        <f t="shared" si="168"/>
        <v/>
      </c>
      <c r="S1782" s="109" t="str">
        <f t="shared" si="169"/>
        <v/>
      </c>
      <c r="T1782" s="109" t="str">
        <f t="shared" si="170"/>
        <v/>
      </c>
    </row>
    <row r="1783" spans="2:20" ht="15" customHeight="1" x14ac:dyDescent="0.25">
      <c r="B1783" s="94">
        <v>1732</v>
      </c>
      <c r="C1783" s="95"/>
      <c r="D1783" s="94"/>
      <c r="E1783" s="95"/>
      <c r="F1783" s="94"/>
      <c r="G1783" s="95">
        <f t="shared" si="165"/>
        <v>0</v>
      </c>
      <c r="H1783" s="110">
        <f t="shared" si="166"/>
        <v>0</v>
      </c>
      <c r="P1783" s="107" t="str">
        <f t="shared" si="167"/>
        <v/>
      </c>
      <c r="Q1783" s="108" t="str">
        <f t="shared" si="168"/>
        <v/>
      </c>
      <c r="S1783" s="109" t="str">
        <f t="shared" si="169"/>
        <v/>
      </c>
      <c r="T1783" s="109" t="str">
        <f t="shared" si="170"/>
        <v/>
      </c>
    </row>
    <row r="1784" spans="2:20" ht="15" customHeight="1" x14ac:dyDescent="0.25">
      <c r="B1784" s="94">
        <v>1733</v>
      </c>
      <c r="C1784" s="95"/>
      <c r="D1784" s="94"/>
      <c r="E1784" s="95"/>
      <c r="F1784" s="94"/>
      <c r="G1784" s="95">
        <f t="shared" si="165"/>
        <v>0</v>
      </c>
      <c r="H1784" s="110">
        <f t="shared" si="166"/>
        <v>0</v>
      </c>
      <c r="P1784" s="107" t="str">
        <f t="shared" si="167"/>
        <v/>
      </c>
      <c r="Q1784" s="108" t="str">
        <f t="shared" si="168"/>
        <v/>
      </c>
      <c r="S1784" s="109" t="str">
        <f t="shared" si="169"/>
        <v/>
      </c>
      <c r="T1784" s="109" t="str">
        <f t="shared" si="170"/>
        <v/>
      </c>
    </row>
    <row r="1785" spans="2:20" ht="15" customHeight="1" x14ac:dyDescent="0.25">
      <c r="B1785" s="94">
        <v>1734</v>
      </c>
      <c r="C1785" s="95"/>
      <c r="D1785" s="94"/>
      <c r="E1785" s="95"/>
      <c r="F1785" s="94"/>
      <c r="G1785" s="95">
        <f t="shared" si="165"/>
        <v>0</v>
      </c>
      <c r="H1785" s="110">
        <f t="shared" si="166"/>
        <v>0</v>
      </c>
      <c r="P1785" s="107" t="str">
        <f t="shared" si="167"/>
        <v/>
      </c>
      <c r="Q1785" s="108" t="str">
        <f t="shared" si="168"/>
        <v/>
      </c>
      <c r="S1785" s="109" t="str">
        <f t="shared" si="169"/>
        <v/>
      </c>
      <c r="T1785" s="109" t="str">
        <f t="shared" si="170"/>
        <v/>
      </c>
    </row>
    <row r="1786" spans="2:20" ht="15" customHeight="1" x14ac:dyDescent="0.25">
      <c r="B1786" s="94">
        <v>1735</v>
      </c>
      <c r="C1786" s="95"/>
      <c r="D1786" s="94"/>
      <c r="E1786" s="95"/>
      <c r="F1786" s="94"/>
      <c r="G1786" s="95">
        <f t="shared" si="165"/>
        <v>0</v>
      </c>
      <c r="H1786" s="110">
        <f t="shared" si="166"/>
        <v>0</v>
      </c>
      <c r="P1786" s="107" t="str">
        <f t="shared" si="167"/>
        <v/>
      </c>
      <c r="Q1786" s="108" t="str">
        <f t="shared" si="168"/>
        <v/>
      </c>
      <c r="S1786" s="109" t="str">
        <f t="shared" si="169"/>
        <v/>
      </c>
      <c r="T1786" s="109" t="str">
        <f t="shared" si="170"/>
        <v/>
      </c>
    </row>
    <row r="1787" spans="2:20" ht="15" customHeight="1" x14ac:dyDescent="0.25">
      <c r="B1787" s="94">
        <v>1736</v>
      </c>
      <c r="C1787" s="95"/>
      <c r="D1787" s="94"/>
      <c r="E1787" s="95"/>
      <c r="F1787" s="94"/>
      <c r="G1787" s="95">
        <f t="shared" si="165"/>
        <v>0</v>
      </c>
      <c r="H1787" s="110">
        <f t="shared" si="166"/>
        <v>0</v>
      </c>
      <c r="P1787" s="107" t="str">
        <f t="shared" si="167"/>
        <v/>
      </c>
      <c r="Q1787" s="108" t="str">
        <f t="shared" si="168"/>
        <v/>
      </c>
      <c r="S1787" s="109" t="str">
        <f t="shared" si="169"/>
        <v/>
      </c>
      <c r="T1787" s="109" t="str">
        <f t="shared" si="170"/>
        <v/>
      </c>
    </row>
    <row r="1788" spans="2:20" ht="15" customHeight="1" x14ac:dyDescent="0.25">
      <c r="B1788" s="94">
        <v>1737</v>
      </c>
      <c r="C1788" s="95"/>
      <c r="D1788" s="94"/>
      <c r="E1788" s="95"/>
      <c r="F1788" s="94"/>
      <c r="G1788" s="95">
        <f t="shared" si="165"/>
        <v>0</v>
      </c>
      <c r="H1788" s="110">
        <f t="shared" si="166"/>
        <v>0</v>
      </c>
      <c r="P1788" s="107" t="str">
        <f t="shared" si="167"/>
        <v/>
      </c>
      <c r="Q1788" s="108" t="str">
        <f t="shared" si="168"/>
        <v/>
      </c>
      <c r="S1788" s="109" t="str">
        <f t="shared" si="169"/>
        <v/>
      </c>
      <c r="T1788" s="109" t="str">
        <f t="shared" si="170"/>
        <v/>
      </c>
    </row>
    <row r="1789" spans="2:20" ht="15" customHeight="1" x14ac:dyDescent="0.25">
      <c r="B1789" s="94">
        <v>1738</v>
      </c>
      <c r="C1789" s="95"/>
      <c r="D1789" s="94"/>
      <c r="E1789" s="95"/>
      <c r="F1789" s="94"/>
      <c r="G1789" s="95">
        <f t="shared" si="165"/>
        <v>0</v>
      </c>
      <c r="H1789" s="110">
        <f t="shared" si="166"/>
        <v>0</v>
      </c>
      <c r="P1789" s="107" t="str">
        <f t="shared" si="167"/>
        <v/>
      </c>
      <c r="Q1789" s="108" t="str">
        <f t="shared" si="168"/>
        <v/>
      </c>
      <c r="S1789" s="109" t="str">
        <f t="shared" si="169"/>
        <v/>
      </c>
      <c r="T1789" s="109" t="str">
        <f t="shared" si="170"/>
        <v/>
      </c>
    </row>
    <row r="1790" spans="2:20" ht="15" customHeight="1" x14ac:dyDescent="0.25">
      <c r="B1790" s="94">
        <v>1739</v>
      </c>
      <c r="C1790" s="95"/>
      <c r="D1790" s="94"/>
      <c r="E1790" s="95"/>
      <c r="F1790" s="94"/>
      <c r="G1790" s="95">
        <f t="shared" si="165"/>
        <v>0</v>
      </c>
      <c r="H1790" s="110">
        <f t="shared" si="166"/>
        <v>0</v>
      </c>
      <c r="P1790" s="107" t="str">
        <f t="shared" si="167"/>
        <v/>
      </c>
      <c r="Q1790" s="108" t="str">
        <f t="shared" si="168"/>
        <v/>
      </c>
      <c r="S1790" s="109" t="str">
        <f t="shared" si="169"/>
        <v/>
      </c>
      <c r="T1790" s="109" t="str">
        <f t="shared" si="170"/>
        <v/>
      </c>
    </row>
    <row r="1791" spans="2:20" ht="15" customHeight="1" x14ac:dyDescent="0.25">
      <c r="B1791" s="94">
        <v>1740</v>
      </c>
      <c r="C1791" s="95"/>
      <c r="D1791" s="94"/>
      <c r="E1791" s="95"/>
      <c r="F1791" s="94"/>
      <c r="G1791" s="95">
        <f t="shared" si="165"/>
        <v>0</v>
      </c>
      <c r="H1791" s="110">
        <f t="shared" si="166"/>
        <v>0</v>
      </c>
      <c r="P1791" s="107" t="str">
        <f t="shared" si="167"/>
        <v/>
      </c>
      <c r="Q1791" s="108" t="str">
        <f t="shared" si="168"/>
        <v/>
      </c>
      <c r="S1791" s="109" t="str">
        <f t="shared" si="169"/>
        <v/>
      </c>
      <c r="T1791" s="109" t="str">
        <f t="shared" si="170"/>
        <v/>
      </c>
    </row>
    <row r="1792" spans="2:20" ht="15" customHeight="1" x14ac:dyDescent="0.25">
      <c r="B1792" s="94">
        <v>1741</v>
      </c>
      <c r="C1792" s="95"/>
      <c r="D1792" s="94"/>
      <c r="E1792" s="95"/>
      <c r="F1792" s="94"/>
      <c r="G1792" s="95">
        <f t="shared" si="165"/>
        <v>0</v>
      </c>
      <c r="H1792" s="110">
        <f t="shared" si="166"/>
        <v>0</v>
      </c>
      <c r="P1792" s="107" t="str">
        <f t="shared" si="167"/>
        <v/>
      </c>
      <c r="Q1792" s="108" t="str">
        <f t="shared" si="168"/>
        <v/>
      </c>
      <c r="S1792" s="109" t="str">
        <f t="shared" si="169"/>
        <v/>
      </c>
      <c r="T1792" s="109" t="str">
        <f t="shared" si="170"/>
        <v/>
      </c>
    </row>
    <row r="1793" spans="2:20" ht="15" customHeight="1" x14ac:dyDescent="0.25">
      <c r="B1793" s="94">
        <v>1742</v>
      </c>
      <c r="C1793" s="95"/>
      <c r="D1793" s="94"/>
      <c r="E1793" s="95"/>
      <c r="F1793" s="94"/>
      <c r="G1793" s="95">
        <f t="shared" si="165"/>
        <v>0</v>
      </c>
      <c r="H1793" s="110">
        <f t="shared" si="166"/>
        <v>0</v>
      </c>
      <c r="P1793" s="107" t="str">
        <f t="shared" si="167"/>
        <v/>
      </c>
      <c r="Q1793" s="108" t="str">
        <f t="shared" si="168"/>
        <v/>
      </c>
      <c r="S1793" s="109" t="str">
        <f t="shared" si="169"/>
        <v/>
      </c>
      <c r="T1793" s="109" t="str">
        <f t="shared" si="170"/>
        <v/>
      </c>
    </row>
    <row r="1794" spans="2:20" ht="15" customHeight="1" x14ac:dyDescent="0.25">
      <c r="B1794" s="94">
        <v>1743</v>
      </c>
      <c r="C1794" s="95"/>
      <c r="D1794" s="94"/>
      <c r="E1794" s="95"/>
      <c r="F1794" s="94"/>
      <c r="G1794" s="95">
        <f t="shared" si="165"/>
        <v>0</v>
      </c>
      <c r="H1794" s="110">
        <f t="shared" si="166"/>
        <v>0</v>
      </c>
      <c r="P1794" s="107" t="str">
        <f t="shared" si="167"/>
        <v/>
      </c>
      <c r="Q1794" s="108" t="str">
        <f t="shared" si="168"/>
        <v/>
      </c>
      <c r="S1794" s="109" t="str">
        <f t="shared" si="169"/>
        <v/>
      </c>
      <c r="T1794" s="109" t="str">
        <f t="shared" si="170"/>
        <v/>
      </c>
    </row>
    <row r="1795" spans="2:20" ht="15" customHeight="1" x14ac:dyDescent="0.25">
      <c r="B1795" s="94">
        <v>1744</v>
      </c>
      <c r="C1795" s="95"/>
      <c r="D1795" s="94"/>
      <c r="E1795" s="95"/>
      <c r="F1795" s="94"/>
      <c r="G1795" s="95">
        <f t="shared" si="165"/>
        <v>0</v>
      </c>
      <c r="H1795" s="110">
        <f t="shared" si="166"/>
        <v>0</v>
      </c>
      <c r="P1795" s="107" t="str">
        <f t="shared" si="167"/>
        <v/>
      </c>
      <c r="Q1795" s="108" t="str">
        <f t="shared" si="168"/>
        <v/>
      </c>
      <c r="S1795" s="109" t="str">
        <f t="shared" si="169"/>
        <v/>
      </c>
      <c r="T1795" s="109" t="str">
        <f t="shared" si="170"/>
        <v/>
      </c>
    </row>
    <row r="1796" spans="2:20" ht="15" customHeight="1" x14ac:dyDescent="0.25">
      <c r="B1796" s="94">
        <v>1745</v>
      </c>
      <c r="C1796" s="95"/>
      <c r="D1796" s="94"/>
      <c r="E1796" s="95"/>
      <c r="F1796" s="94"/>
      <c r="G1796" s="95">
        <f t="shared" si="165"/>
        <v>0</v>
      </c>
      <c r="H1796" s="110">
        <f t="shared" si="166"/>
        <v>0</v>
      </c>
      <c r="P1796" s="107" t="str">
        <f t="shared" si="167"/>
        <v/>
      </c>
      <c r="Q1796" s="108" t="str">
        <f t="shared" si="168"/>
        <v/>
      </c>
      <c r="S1796" s="109" t="str">
        <f t="shared" si="169"/>
        <v/>
      </c>
      <c r="T1796" s="109" t="str">
        <f t="shared" si="170"/>
        <v/>
      </c>
    </row>
    <row r="1797" spans="2:20" ht="15" customHeight="1" x14ac:dyDescent="0.25">
      <c r="B1797" s="94">
        <v>1746</v>
      </c>
      <c r="C1797" s="95"/>
      <c r="D1797" s="94"/>
      <c r="E1797" s="95"/>
      <c r="F1797" s="94"/>
      <c r="G1797" s="95">
        <f t="shared" si="165"/>
        <v>0</v>
      </c>
      <c r="H1797" s="110">
        <f t="shared" si="166"/>
        <v>0</v>
      </c>
      <c r="P1797" s="107" t="str">
        <f t="shared" si="167"/>
        <v/>
      </c>
      <c r="Q1797" s="108" t="str">
        <f t="shared" si="168"/>
        <v/>
      </c>
      <c r="S1797" s="109" t="str">
        <f t="shared" si="169"/>
        <v/>
      </c>
      <c r="T1797" s="109" t="str">
        <f t="shared" si="170"/>
        <v/>
      </c>
    </row>
    <row r="1798" spans="2:20" ht="15" customHeight="1" x14ac:dyDescent="0.25">
      <c r="B1798" s="94">
        <v>1747</v>
      </c>
      <c r="C1798" s="95"/>
      <c r="D1798" s="94"/>
      <c r="E1798" s="95"/>
      <c r="F1798" s="94"/>
      <c r="G1798" s="95">
        <f t="shared" si="165"/>
        <v>0</v>
      </c>
      <c r="H1798" s="110">
        <f t="shared" si="166"/>
        <v>0</v>
      </c>
      <c r="P1798" s="107" t="str">
        <f t="shared" si="167"/>
        <v/>
      </c>
      <c r="Q1798" s="108" t="str">
        <f t="shared" si="168"/>
        <v/>
      </c>
      <c r="S1798" s="109" t="str">
        <f t="shared" si="169"/>
        <v/>
      </c>
      <c r="T1798" s="109" t="str">
        <f t="shared" si="170"/>
        <v/>
      </c>
    </row>
    <row r="1799" spans="2:20" ht="15" customHeight="1" x14ac:dyDescent="0.25">
      <c r="B1799" s="94">
        <v>1748</v>
      </c>
      <c r="C1799" s="95"/>
      <c r="D1799" s="94"/>
      <c r="E1799" s="95"/>
      <c r="F1799" s="94"/>
      <c r="G1799" s="95">
        <f t="shared" si="165"/>
        <v>0</v>
      </c>
      <c r="H1799" s="110">
        <f t="shared" si="166"/>
        <v>0</v>
      </c>
      <c r="P1799" s="107" t="str">
        <f t="shared" si="167"/>
        <v/>
      </c>
      <c r="Q1799" s="108" t="str">
        <f t="shared" si="168"/>
        <v/>
      </c>
      <c r="S1799" s="109" t="str">
        <f t="shared" si="169"/>
        <v/>
      </c>
      <c r="T1799" s="109" t="str">
        <f t="shared" si="170"/>
        <v/>
      </c>
    </row>
    <row r="1800" spans="2:20" ht="15" customHeight="1" x14ac:dyDescent="0.25">
      <c r="B1800" s="94">
        <v>1749</v>
      </c>
      <c r="C1800" s="95"/>
      <c r="D1800" s="94"/>
      <c r="E1800" s="95"/>
      <c r="F1800" s="94"/>
      <c r="G1800" s="95">
        <f t="shared" si="165"/>
        <v>0</v>
      </c>
      <c r="H1800" s="110">
        <f t="shared" si="166"/>
        <v>0</v>
      </c>
      <c r="P1800" s="107" t="str">
        <f t="shared" si="167"/>
        <v/>
      </c>
      <c r="Q1800" s="108" t="str">
        <f t="shared" si="168"/>
        <v/>
      </c>
      <c r="S1800" s="109" t="str">
        <f t="shared" si="169"/>
        <v/>
      </c>
      <c r="T1800" s="109" t="str">
        <f t="shared" si="170"/>
        <v/>
      </c>
    </row>
    <row r="1801" spans="2:20" ht="15" customHeight="1" x14ac:dyDescent="0.25">
      <c r="B1801" s="94">
        <v>1750</v>
      </c>
      <c r="C1801" s="95"/>
      <c r="D1801" s="94"/>
      <c r="E1801" s="95"/>
      <c r="F1801" s="94"/>
      <c r="G1801" s="95">
        <f t="shared" si="165"/>
        <v>0</v>
      </c>
      <c r="H1801" s="110">
        <f t="shared" si="166"/>
        <v>0</v>
      </c>
      <c r="P1801" s="107" t="str">
        <f t="shared" si="167"/>
        <v/>
      </c>
      <c r="Q1801" s="108" t="str">
        <f t="shared" si="168"/>
        <v/>
      </c>
      <c r="S1801" s="109" t="str">
        <f t="shared" si="169"/>
        <v/>
      </c>
      <c r="T1801" s="109" t="str">
        <f t="shared" si="170"/>
        <v/>
      </c>
    </row>
    <row r="1802" spans="2:20" ht="15" customHeight="1" x14ac:dyDescent="0.25">
      <c r="B1802" s="94">
        <v>1751</v>
      </c>
      <c r="C1802" s="95"/>
      <c r="D1802" s="94"/>
      <c r="E1802" s="95"/>
      <c r="F1802" s="94"/>
      <c r="G1802" s="95">
        <f t="shared" si="165"/>
        <v>0</v>
      </c>
      <c r="H1802" s="110">
        <f t="shared" si="166"/>
        <v>0</v>
      </c>
      <c r="P1802" s="107" t="str">
        <f t="shared" si="167"/>
        <v/>
      </c>
      <c r="Q1802" s="108" t="str">
        <f t="shared" si="168"/>
        <v/>
      </c>
      <c r="S1802" s="109" t="str">
        <f t="shared" si="169"/>
        <v/>
      </c>
      <c r="T1802" s="109" t="str">
        <f t="shared" si="170"/>
        <v/>
      </c>
    </row>
    <row r="1803" spans="2:20" ht="15" customHeight="1" x14ac:dyDescent="0.25">
      <c r="B1803" s="94">
        <v>1752</v>
      </c>
      <c r="C1803" s="95"/>
      <c r="D1803" s="94"/>
      <c r="E1803" s="95"/>
      <c r="F1803" s="94"/>
      <c r="G1803" s="95">
        <f t="shared" si="165"/>
        <v>0</v>
      </c>
      <c r="H1803" s="110">
        <f t="shared" si="166"/>
        <v>0</v>
      </c>
      <c r="P1803" s="107" t="str">
        <f t="shared" si="167"/>
        <v/>
      </c>
      <c r="Q1803" s="108" t="str">
        <f t="shared" si="168"/>
        <v/>
      </c>
      <c r="S1803" s="109" t="str">
        <f t="shared" si="169"/>
        <v/>
      </c>
      <c r="T1803" s="109" t="str">
        <f t="shared" si="170"/>
        <v/>
      </c>
    </row>
    <row r="1804" spans="2:20" ht="15" customHeight="1" x14ac:dyDescent="0.25">
      <c r="B1804" s="94">
        <v>1753</v>
      </c>
      <c r="C1804" s="95"/>
      <c r="D1804" s="94"/>
      <c r="E1804" s="95"/>
      <c r="F1804" s="94"/>
      <c r="G1804" s="95">
        <f t="shared" si="165"/>
        <v>0</v>
      </c>
      <c r="H1804" s="110">
        <f t="shared" si="166"/>
        <v>0</v>
      </c>
      <c r="P1804" s="107" t="str">
        <f t="shared" si="167"/>
        <v/>
      </c>
      <c r="Q1804" s="108" t="str">
        <f t="shared" si="168"/>
        <v/>
      </c>
      <c r="S1804" s="109" t="str">
        <f t="shared" si="169"/>
        <v/>
      </c>
      <c r="T1804" s="109" t="str">
        <f t="shared" si="170"/>
        <v/>
      </c>
    </row>
    <row r="1805" spans="2:20" ht="15" customHeight="1" x14ac:dyDescent="0.25">
      <c r="B1805" s="94">
        <v>1754</v>
      </c>
      <c r="C1805" s="95"/>
      <c r="D1805" s="94"/>
      <c r="E1805" s="95"/>
      <c r="F1805" s="94"/>
      <c r="G1805" s="95">
        <f t="shared" si="165"/>
        <v>0</v>
      </c>
      <c r="H1805" s="110">
        <f t="shared" si="166"/>
        <v>0</v>
      </c>
      <c r="P1805" s="107" t="str">
        <f t="shared" si="167"/>
        <v/>
      </c>
      <c r="Q1805" s="108" t="str">
        <f t="shared" si="168"/>
        <v/>
      </c>
      <c r="S1805" s="109" t="str">
        <f t="shared" si="169"/>
        <v/>
      </c>
      <c r="T1805" s="109" t="str">
        <f t="shared" si="170"/>
        <v/>
      </c>
    </row>
    <row r="1806" spans="2:20" ht="15" customHeight="1" x14ac:dyDescent="0.25">
      <c r="B1806" s="94">
        <v>1755</v>
      </c>
      <c r="C1806" s="95"/>
      <c r="D1806" s="94"/>
      <c r="E1806" s="95"/>
      <c r="F1806" s="94"/>
      <c r="G1806" s="95">
        <f t="shared" si="165"/>
        <v>0</v>
      </c>
      <c r="H1806" s="110">
        <f t="shared" si="166"/>
        <v>0</v>
      </c>
      <c r="P1806" s="107" t="str">
        <f t="shared" si="167"/>
        <v/>
      </c>
      <c r="Q1806" s="108" t="str">
        <f t="shared" si="168"/>
        <v/>
      </c>
      <c r="S1806" s="109" t="str">
        <f t="shared" si="169"/>
        <v/>
      </c>
      <c r="T1806" s="109" t="str">
        <f t="shared" si="170"/>
        <v/>
      </c>
    </row>
    <row r="1807" spans="2:20" ht="15" customHeight="1" x14ac:dyDescent="0.25">
      <c r="B1807" s="94">
        <v>1756</v>
      </c>
      <c r="C1807" s="95"/>
      <c r="D1807" s="94"/>
      <c r="E1807" s="95"/>
      <c r="F1807" s="94"/>
      <c r="G1807" s="95">
        <f t="shared" si="165"/>
        <v>0</v>
      </c>
      <c r="H1807" s="110">
        <f t="shared" si="166"/>
        <v>0</v>
      </c>
      <c r="P1807" s="107" t="str">
        <f t="shared" si="167"/>
        <v/>
      </c>
      <c r="Q1807" s="108" t="str">
        <f t="shared" si="168"/>
        <v/>
      </c>
      <c r="S1807" s="109" t="str">
        <f t="shared" si="169"/>
        <v/>
      </c>
      <c r="T1807" s="109" t="str">
        <f t="shared" si="170"/>
        <v/>
      </c>
    </row>
    <row r="1808" spans="2:20" ht="15" customHeight="1" x14ac:dyDescent="0.25">
      <c r="B1808" s="94">
        <v>1757</v>
      </c>
      <c r="C1808" s="95"/>
      <c r="D1808" s="94"/>
      <c r="E1808" s="95"/>
      <c r="F1808" s="94"/>
      <c r="G1808" s="95">
        <f t="shared" si="165"/>
        <v>0</v>
      </c>
      <c r="H1808" s="110">
        <f t="shared" si="166"/>
        <v>0</v>
      </c>
      <c r="P1808" s="107" t="str">
        <f t="shared" si="167"/>
        <v/>
      </c>
      <c r="Q1808" s="108" t="str">
        <f t="shared" si="168"/>
        <v/>
      </c>
      <c r="S1808" s="109" t="str">
        <f t="shared" si="169"/>
        <v/>
      </c>
      <c r="T1808" s="109" t="str">
        <f t="shared" si="170"/>
        <v/>
      </c>
    </row>
    <row r="1809" spans="2:20" ht="15" customHeight="1" x14ac:dyDescent="0.25">
      <c r="B1809" s="94">
        <v>1758</v>
      </c>
      <c r="C1809" s="95"/>
      <c r="D1809" s="94"/>
      <c r="E1809" s="95"/>
      <c r="F1809" s="94"/>
      <c r="G1809" s="95">
        <f t="shared" si="165"/>
        <v>0</v>
      </c>
      <c r="H1809" s="110">
        <f t="shared" si="166"/>
        <v>0</v>
      </c>
      <c r="P1809" s="107" t="str">
        <f t="shared" si="167"/>
        <v/>
      </c>
      <c r="Q1809" s="108" t="str">
        <f t="shared" si="168"/>
        <v/>
      </c>
      <c r="S1809" s="109" t="str">
        <f t="shared" si="169"/>
        <v/>
      </c>
      <c r="T1809" s="109" t="str">
        <f t="shared" si="170"/>
        <v/>
      </c>
    </row>
    <row r="1810" spans="2:20" ht="15" customHeight="1" x14ac:dyDescent="0.25">
      <c r="B1810" s="94">
        <v>1759</v>
      </c>
      <c r="C1810" s="95"/>
      <c r="D1810" s="94"/>
      <c r="E1810" s="95"/>
      <c r="F1810" s="94"/>
      <c r="G1810" s="95">
        <f t="shared" si="165"/>
        <v>0</v>
      </c>
      <c r="H1810" s="110">
        <f t="shared" si="166"/>
        <v>0</v>
      </c>
      <c r="P1810" s="107" t="str">
        <f t="shared" si="167"/>
        <v/>
      </c>
      <c r="Q1810" s="108" t="str">
        <f t="shared" si="168"/>
        <v/>
      </c>
      <c r="S1810" s="109" t="str">
        <f t="shared" si="169"/>
        <v/>
      </c>
      <c r="T1810" s="109" t="str">
        <f t="shared" si="170"/>
        <v/>
      </c>
    </row>
    <row r="1811" spans="2:20" ht="15" customHeight="1" x14ac:dyDescent="0.25">
      <c r="B1811" s="94">
        <v>1760</v>
      </c>
      <c r="C1811" s="95"/>
      <c r="D1811" s="94"/>
      <c r="E1811" s="95"/>
      <c r="F1811" s="94"/>
      <c r="G1811" s="95">
        <f t="shared" si="165"/>
        <v>0</v>
      </c>
      <c r="H1811" s="110">
        <f t="shared" si="166"/>
        <v>0</v>
      </c>
      <c r="P1811" s="107" t="str">
        <f t="shared" si="167"/>
        <v/>
      </c>
      <c r="Q1811" s="108" t="str">
        <f t="shared" si="168"/>
        <v/>
      </c>
      <c r="S1811" s="109" t="str">
        <f t="shared" si="169"/>
        <v/>
      </c>
      <c r="T1811" s="109" t="str">
        <f t="shared" si="170"/>
        <v/>
      </c>
    </row>
    <row r="1812" spans="2:20" ht="15" customHeight="1" x14ac:dyDescent="0.25">
      <c r="B1812" s="94">
        <v>1761</v>
      </c>
      <c r="C1812" s="95"/>
      <c r="D1812" s="94"/>
      <c r="E1812" s="95"/>
      <c r="F1812" s="94"/>
      <c r="G1812" s="95">
        <f t="shared" si="165"/>
        <v>0</v>
      </c>
      <c r="H1812" s="110">
        <f t="shared" si="166"/>
        <v>0</v>
      </c>
      <c r="P1812" s="107" t="str">
        <f t="shared" si="167"/>
        <v/>
      </c>
      <c r="Q1812" s="108" t="str">
        <f t="shared" si="168"/>
        <v/>
      </c>
      <c r="S1812" s="109" t="str">
        <f t="shared" si="169"/>
        <v/>
      </c>
      <c r="T1812" s="109" t="str">
        <f t="shared" si="170"/>
        <v/>
      </c>
    </row>
    <row r="1813" spans="2:20" ht="15" customHeight="1" x14ac:dyDescent="0.25">
      <c r="B1813" s="94">
        <v>1762</v>
      </c>
      <c r="C1813" s="95"/>
      <c r="D1813" s="94"/>
      <c r="E1813" s="95"/>
      <c r="F1813" s="94"/>
      <c r="G1813" s="95">
        <f t="shared" si="165"/>
        <v>0</v>
      </c>
      <c r="H1813" s="110">
        <f t="shared" si="166"/>
        <v>0</v>
      </c>
      <c r="P1813" s="107" t="str">
        <f t="shared" si="167"/>
        <v/>
      </c>
      <c r="Q1813" s="108" t="str">
        <f t="shared" si="168"/>
        <v/>
      </c>
      <c r="S1813" s="109" t="str">
        <f t="shared" si="169"/>
        <v/>
      </c>
      <c r="T1813" s="109" t="str">
        <f t="shared" si="170"/>
        <v/>
      </c>
    </row>
    <row r="1814" spans="2:20" ht="15" customHeight="1" x14ac:dyDescent="0.25">
      <c r="B1814" s="94">
        <v>1763</v>
      </c>
      <c r="C1814" s="95"/>
      <c r="D1814" s="94"/>
      <c r="E1814" s="95"/>
      <c r="F1814" s="94"/>
      <c r="G1814" s="95">
        <f t="shared" si="165"/>
        <v>0</v>
      </c>
      <c r="H1814" s="110">
        <f t="shared" si="166"/>
        <v>0</v>
      </c>
      <c r="P1814" s="107" t="str">
        <f t="shared" si="167"/>
        <v/>
      </c>
      <c r="Q1814" s="108" t="str">
        <f t="shared" si="168"/>
        <v/>
      </c>
      <c r="S1814" s="109" t="str">
        <f t="shared" si="169"/>
        <v/>
      </c>
      <c r="T1814" s="109" t="str">
        <f t="shared" si="170"/>
        <v/>
      </c>
    </row>
    <row r="1815" spans="2:20" ht="15" customHeight="1" x14ac:dyDescent="0.25">
      <c r="B1815" s="94">
        <v>1764</v>
      </c>
      <c r="C1815" s="95"/>
      <c r="D1815" s="94"/>
      <c r="E1815" s="95"/>
      <c r="F1815" s="94"/>
      <c r="G1815" s="95">
        <f t="shared" si="165"/>
        <v>0</v>
      </c>
      <c r="H1815" s="110">
        <f t="shared" si="166"/>
        <v>0</v>
      </c>
      <c r="P1815" s="107" t="str">
        <f t="shared" si="167"/>
        <v/>
      </c>
      <c r="Q1815" s="108" t="str">
        <f t="shared" si="168"/>
        <v/>
      </c>
      <c r="S1815" s="109" t="str">
        <f t="shared" si="169"/>
        <v/>
      </c>
      <c r="T1815" s="109" t="str">
        <f t="shared" si="170"/>
        <v/>
      </c>
    </row>
    <row r="1816" spans="2:20" ht="15" customHeight="1" x14ac:dyDescent="0.25">
      <c r="B1816" s="94">
        <v>1765</v>
      </c>
      <c r="C1816" s="95"/>
      <c r="D1816" s="94"/>
      <c r="E1816" s="95"/>
      <c r="F1816" s="94"/>
      <c r="G1816" s="95">
        <f t="shared" si="165"/>
        <v>0</v>
      </c>
      <c r="H1816" s="110">
        <f t="shared" si="166"/>
        <v>0</v>
      </c>
      <c r="P1816" s="107" t="str">
        <f t="shared" si="167"/>
        <v/>
      </c>
      <c r="Q1816" s="108" t="str">
        <f t="shared" si="168"/>
        <v/>
      </c>
      <c r="S1816" s="109" t="str">
        <f t="shared" si="169"/>
        <v/>
      </c>
      <c r="T1816" s="109" t="str">
        <f t="shared" si="170"/>
        <v/>
      </c>
    </row>
    <row r="1817" spans="2:20" ht="15" customHeight="1" x14ac:dyDescent="0.25">
      <c r="B1817" s="94">
        <v>1766</v>
      </c>
      <c r="C1817" s="95"/>
      <c r="D1817" s="94"/>
      <c r="E1817" s="95"/>
      <c r="F1817" s="94"/>
      <c r="G1817" s="95">
        <f t="shared" si="165"/>
        <v>0</v>
      </c>
      <c r="H1817" s="110">
        <f t="shared" si="166"/>
        <v>0</v>
      </c>
      <c r="P1817" s="107" t="str">
        <f t="shared" si="167"/>
        <v/>
      </c>
      <c r="Q1817" s="108" t="str">
        <f t="shared" si="168"/>
        <v/>
      </c>
      <c r="S1817" s="109" t="str">
        <f t="shared" si="169"/>
        <v/>
      </c>
      <c r="T1817" s="109" t="str">
        <f t="shared" si="170"/>
        <v/>
      </c>
    </row>
    <row r="1818" spans="2:20" ht="15" customHeight="1" x14ac:dyDescent="0.25">
      <c r="B1818" s="94">
        <v>1767</v>
      </c>
      <c r="C1818" s="95"/>
      <c r="D1818" s="94"/>
      <c r="E1818" s="95"/>
      <c r="F1818" s="94"/>
      <c r="G1818" s="95">
        <f t="shared" si="165"/>
        <v>0</v>
      </c>
      <c r="H1818" s="110">
        <f t="shared" si="166"/>
        <v>0</v>
      </c>
      <c r="P1818" s="107" t="str">
        <f t="shared" si="167"/>
        <v/>
      </c>
      <c r="Q1818" s="108" t="str">
        <f t="shared" si="168"/>
        <v/>
      </c>
      <c r="S1818" s="109" t="str">
        <f t="shared" si="169"/>
        <v/>
      </c>
      <c r="T1818" s="109" t="str">
        <f t="shared" si="170"/>
        <v/>
      </c>
    </row>
    <row r="1819" spans="2:20" ht="15" customHeight="1" x14ac:dyDescent="0.25">
      <c r="B1819" s="94">
        <v>1768</v>
      </c>
      <c r="C1819" s="95"/>
      <c r="D1819" s="94"/>
      <c r="E1819" s="95"/>
      <c r="F1819" s="94"/>
      <c r="G1819" s="95">
        <f t="shared" si="165"/>
        <v>0</v>
      </c>
      <c r="H1819" s="110">
        <f t="shared" si="166"/>
        <v>0</v>
      </c>
      <c r="P1819" s="107" t="str">
        <f t="shared" si="167"/>
        <v/>
      </c>
      <c r="Q1819" s="108" t="str">
        <f t="shared" si="168"/>
        <v/>
      </c>
      <c r="S1819" s="109" t="str">
        <f t="shared" si="169"/>
        <v/>
      </c>
      <c r="T1819" s="109" t="str">
        <f t="shared" si="170"/>
        <v/>
      </c>
    </row>
    <row r="1820" spans="2:20" ht="15" customHeight="1" x14ac:dyDescent="0.25">
      <c r="B1820" s="94">
        <v>1769</v>
      </c>
      <c r="C1820" s="95"/>
      <c r="D1820" s="94"/>
      <c r="E1820" s="95"/>
      <c r="F1820" s="94"/>
      <c r="G1820" s="95">
        <f t="shared" ref="G1820:G1883" si="171">E1820-C1820</f>
        <v>0</v>
      </c>
      <c r="H1820" s="110">
        <f t="shared" ref="H1820:H1883" si="172">F1820-D1820</f>
        <v>0</v>
      </c>
      <c r="P1820" s="107" t="str">
        <f t="shared" ref="P1820:P1883" si="173">IF(C1820="","",D1820*PSA_WTP-C1820)</f>
        <v/>
      </c>
      <c r="Q1820" s="108" t="str">
        <f t="shared" ref="Q1820:Q1883" si="174">IF(C1820="","",F1820*PSA_WTP-E1820)</f>
        <v/>
      </c>
      <c r="S1820" s="109" t="str">
        <f t="shared" ref="S1820:S1883" si="175">IF(Q1820="","",IF(Q1820=MAX(P1820,Q1820),0,1))</f>
        <v/>
      </c>
      <c r="T1820" s="109" t="str">
        <f t="shared" ref="T1820:T1883" si="176">IF(Q1820="","",IF(Q1820=MAX(P1820,Q1820),1,0))</f>
        <v/>
      </c>
    </row>
    <row r="1821" spans="2:20" ht="15" customHeight="1" x14ac:dyDescent="0.25">
      <c r="B1821" s="94">
        <v>1770</v>
      </c>
      <c r="C1821" s="95"/>
      <c r="D1821" s="94"/>
      <c r="E1821" s="95"/>
      <c r="F1821" s="94"/>
      <c r="G1821" s="95">
        <f t="shared" si="171"/>
        <v>0</v>
      </c>
      <c r="H1821" s="110">
        <f t="shared" si="172"/>
        <v>0</v>
      </c>
      <c r="P1821" s="107" t="str">
        <f t="shared" si="173"/>
        <v/>
      </c>
      <c r="Q1821" s="108" t="str">
        <f t="shared" si="174"/>
        <v/>
      </c>
      <c r="S1821" s="109" t="str">
        <f t="shared" si="175"/>
        <v/>
      </c>
      <c r="T1821" s="109" t="str">
        <f t="shared" si="176"/>
        <v/>
      </c>
    </row>
    <row r="1822" spans="2:20" ht="15" customHeight="1" x14ac:dyDescent="0.25">
      <c r="B1822" s="94">
        <v>1771</v>
      </c>
      <c r="C1822" s="95"/>
      <c r="D1822" s="94"/>
      <c r="E1822" s="95"/>
      <c r="F1822" s="94"/>
      <c r="G1822" s="95">
        <f t="shared" si="171"/>
        <v>0</v>
      </c>
      <c r="H1822" s="110">
        <f t="shared" si="172"/>
        <v>0</v>
      </c>
      <c r="P1822" s="107" t="str">
        <f t="shared" si="173"/>
        <v/>
      </c>
      <c r="Q1822" s="108" t="str">
        <f t="shared" si="174"/>
        <v/>
      </c>
      <c r="S1822" s="109" t="str">
        <f t="shared" si="175"/>
        <v/>
      </c>
      <c r="T1822" s="109" t="str">
        <f t="shared" si="176"/>
        <v/>
      </c>
    </row>
    <row r="1823" spans="2:20" ht="15" customHeight="1" x14ac:dyDescent="0.25">
      <c r="B1823" s="94">
        <v>1772</v>
      </c>
      <c r="C1823" s="95"/>
      <c r="D1823" s="94"/>
      <c r="E1823" s="95"/>
      <c r="F1823" s="94"/>
      <c r="G1823" s="95">
        <f t="shared" si="171"/>
        <v>0</v>
      </c>
      <c r="H1823" s="110">
        <f t="shared" si="172"/>
        <v>0</v>
      </c>
      <c r="P1823" s="107" t="str">
        <f t="shared" si="173"/>
        <v/>
      </c>
      <c r="Q1823" s="108" t="str">
        <f t="shared" si="174"/>
        <v/>
      </c>
      <c r="S1823" s="109" t="str">
        <f t="shared" si="175"/>
        <v/>
      </c>
      <c r="T1823" s="109" t="str">
        <f t="shared" si="176"/>
        <v/>
      </c>
    </row>
    <row r="1824" spans="2:20" ht="15" customHeight="1" x14ac:dyDescent="0.25">
      <c r="B1824" s="94">
        <v>1773</v>
      </c>
      <c r="C1824" s="95"/>
      <c r="D1824" s="94"/>
      <c r="E1824" s="95"/>
      <c r="F1824" s="94"/>
      <c r="G1824" s="95">
        <f t="shared" si="171"/>
        <v>0</v>
      </c>
      <c r="H1824" s="110">
        <f t="shared" si="172"/>
        <v>0</v>
      </c>
      <c r="P1824" s="107" t="str">
        <f t="shared" si="173"/>
        <v/>
      </c>
      <c r="Q1824" s="108" t="str">
        <f t="shared" si="174"/>
        <v/>
      </c>
      <c r="S1824" s="109" t="str">
        <f t="shared" si="175"/>
        <v/>
      </c>
      <c r="T1824" s="109" t="str">
        <f t="shared" si="176"/>
        <v/>
      </c>
    </row>
    <row r="1825" spans="2:20" ht="15" customHeight="1" x14ac:dyDescent="0.25">
      <c r="B1825" s="94">
        <v>1774</v>
      </c>
      <c r="C1825" s="95"/>
      <c r="D1825" s="94"/>
      <c r="E1825" s="95"/>
      <c r="F1825" s="94"/>
      <c r="G1825" s="95">
        <f t="shared" si="171"/>
        <v>0</v>
      </c>
      <c r="H1825" s="110">
        <f t="shared" si="172"/>
        <v>0</v>
      </c>
      <c r="P1825" s="107" t="str">
        <f t="shared" si="173"/>
        <v/>
      </c>
      <c r="Q1825" s="108" t="str">
        <f t="shared" si="174"/>
        <v/>
      </c>
      <c r="S1825" s="109" t="str">
        <f t="shared" si="175"/>
        <v/>
      </c>
      <c r="T1825" s="109" t="str">
        <f t="shared" si="176"/>
        <v/>
      </c>
    </row>
    <row r="1826" spans="2:20" ht="15" customHeight="1" x14ac:dyDescent="0.25">
      <c r="B1826" s="94">
        <v>1775</v>
      </c>
      <c r="C1826" s="95"/>
      <c r="D1826" s="94"/>
      <c r="E1826" s="95"/>
      <c r="F1826" s="94"/>
      <c r="G1826" s="95">
        <f t="shared" si="171"/>
        <v>0</v>
      </c>
      <c r="H1826" s="110">
        <f t="shared" si="172"/>
        <v>0</v>
      </c>
      <c r="P1826" s="107" t="str">
        <f t="shared" si="173"/>
        <v/>
      </c>
      <c r="Q1826" s="108" t="str">
        <f t="shared" si="174"/>
        <v/>
      </c>
      <c r="S1826" s="109" t="str">
        <f t="shared" si="175"/>
        <v/>
      </c>
      <c r="T1826" s="109" t="str">
        <f t="shared" si="176"/>
        <v/>
      </c>
    </row>
    <row r="1827" spans="2:20" ht="15" customHeight="1" x14ac:dyDescent="0.25">
      <c r="B1827" s="94">
        <v>1776</v>
      </c>
      <c r="C1827" s="95"/>
      <c r="D1827" s="94"/>
      <c r="E1827" s="95"/>
      <c r="F1827" s="94"/>
      <c r="G1827" s="95">
        <f t="shared" si="171"/>
        <v>0</v>
      </c>
      <c r="H1827" s="110">
        <f t="shared" si="172"/>
        <v>0</v>
      </c>
      <c r="P1827" s="107" t="str">
        <f t="shared" si="173"/>
        <v/>
      </c>
      <c r="Q1827" s="108" t="str">
        <f t="shared" si="174"/>
        <v/>
      </c>
      <c r="S1827" s="109" t="str">
        <f t="shared" si="175"/>
        <v/>
      </c>
      <c r="T1827" s="109" t="str">
        <f t="shared" si="176"/>
        <v/>
      </c>
    </row>
    <row r="1828" spans="2:20" ht="15" customHeight="1" x14ac:dyDescent="0.25">
      <c r="B1828" s="94">
        <v>1777</v>
      </c>
      <c r="C1828" s="95"/>
      <c r="D1828" s="94"/>
      <c r="E1828" s="95"/>
      <c r="F1828" s="94"/>
      <c r="G1828" s="95">
        <f t="shared" si="171"/>
        <v>0</v>
      </c>
      <c r="H1828" s="110">
        <f t="shared" si="172"/>
        <v>0</v>
      </c>
      <c r="P1828" s="107" t="str">
        <f t="shared" si="173"/>
        <v/>
      </c>
      <c r="Q1828" s="108" t="str">
        <f t="shared" si="174"/>
        <v/>
      </c>
      <c r="S1828" s="109" t="str">
        <f t="shared" si="175"/>
        <v/>
      </c>
      <c r="T1828" s="109" t="str">
        <f t="shared" si="176"/>
        <v/>
      </c>
    </row>
    <row r="1829" spans="2:20" ht="15" customHeight="1" x14ac:dyDescent="0.25">
      <c r="B1829" s="94">
        <v>1778</v>
      </c>
      <c r="C1829" s="95"/>
      <c r="D1829" s="94"/>
      <c r="E1829" s="95"/>
      <c r="F1829" s="94"/>
      <c r="G1829" s="95">
        <f t="shared" si="171"/>
        <v>0</v>
      </c>
      <c r="H1829" s="110">
        <f t="shared" si="172"/>
        <v>0</v>
      </c>
      <c r="P1829" s="107" t="str">
        <f t="shared" si="173"/>
        <v/>
      </c>
      <c r="Q1829" s="108" t="str">
        <f t="shared" si="174"/>
        <v/>
      </c>
      <c r="S1829" s="109" t="str">
        <f t="shared" si="175"/>
        <v/>
      </c>
      <c r="T1829" s="109" t="str">
        <f t="shared" si="176"/>
        <v/>
      </c>
    </row>
    <row r="1830" spans="2:20" ht="15" customHeight="1" x14ac:dyDescent="0.25">
      <c r="B1830" s="94">
        <v>1779</v>
      </c>
      <c r="C1830" s="95"/>
      <c r="D1830" s="94"/>
      <c r="E1830" s="95"/>
      <c r="F1830" s="94"/>
      <c r="G1830" s="95">
        <f t="shared" si="171"/>
        <v>0</v>
      </c>
      <c r="H1830" s="110">
        <f t="shared" si="172"/>
        <v>0</v>
      </c>
      <c r="P1830" s="107" t="str">
        <f t="shared" si="173"/>
        <v/>
      </c>
      <c r="Q1830" s="108" t="str">
        <f t="shared" si="174"/>
        <v/>
      </c>
      <c r="S1830" s="109" t="str">
        <f t="shared" si="175"/>
        <v/>
      </c>
      <c r="T1830" s="109" t="str">
        <f t="shared" si="176"/>
        <v/>
      </c>
    </row>
    <row r="1831" spans="2:20" ht="15" customHeight="1" x14ac:dyDescent="0.25">
      <c r="B1831" s="94">
        <v>1780</v>
      </c>
      <c r="C1831" s="95"/>
      <c r="D1831" s="94"/>
      <c r="E1831" s="95"/>
      <c r="F1831" s="94"/>
      <c r="G1831" s="95">
        <f t="shared" si="171"/>
        <v>0</v>
      </c>
      <c r="H1831" s="110">
        <f t="shared" si="172"/>
        <v>0</v>
      </c>
      <c r="P1831" s="107" t="str">
        <f t="shared" si="173"/>
        <v/>
      </c>
      <c r="Q1831" s="108" t="str">
        <f t="shared" si="174"/>
        <v/>
      </c>
      <c r="S1831" s="109" t="str">
        <f t="shared" si="175"/>
        <v/>
      </c>
      <c r="T1831" s="109" t="str">
        <f t="shared" si="176"/>
        <v/>
      </c>
    </row>
    <row r="1832" spans="2:20" ht="15" customHeight="1" x14ac:dyDescent="0.25">
      <c r="B1832" s="94">
        <v>1781</v>
      </c>
      <c r="C1832" s="95"/>
      <c r="D1832" s="94"/>
      <c r="E1832" s="95"/>
      <c r="F1832" s="94"/>
      <c r="G1832" s="95">
        <f t="shared" si="171"/>
        <v>0</v>
      </c>
      <c r="H1832" s="110">
        <f t="shared" si="172"/>
        <v>0</v>
      </c>
      <c r="P1832" s="107" t="str">
        <f t="shared" si="173"/>
        <v/>
      </c>
      <c r="Q1832" s="108" t="str">
        <f t="shared" si="174"/>
        <v/>
      </c>
      <c r="S1832" s="109" t="str">
        <f t="shared" si="175"/>
        <v/>
      </c>
      <c r="T1832" s="109" t="str">
        <f t="shared" si="176"/>
        <v/>
      </c>
    </row>
    <row r="1833" spans="2:20" ht="15" customHeight="1" x14ac:dyDescent="0.25">
      <c r="B1833" s="94">
        <v>1782</v>
      </c>
      <c r="C1833" s="95"/>
      <c r="D1833" s="94"/>
      <c r="E1833" s="95"/>
      <c r="F1833" s="94"/>
      <c r="G1833" s="95">
        <f t="shared" si="171"/>
        <v>0</v>
      </c>
      <c r="H1833" s="110">
        <f t="shared" si="172"/>
        <v>0</v>
      </c>
      <c r="P1833" s="107" t="str">
        <f t="shared" si="173"/>
        <v/>
      </c>
      <c r="Q1833" s="108" t="str">
        <f t="shared" si="174"/>
        <v/>
      </c>
      <c r="S1833" s="109" t="str">
        <f t="shared" si="175"/>
        <v/>
      </c>
      <c r="T1833" s="109" t="str">
        <f t="shared" si="176"/>
        <v/>
      </c>
    </row>
    <row r="1834" spans="2:20" ht="15" customHeight="1" x14ac:dyDescent="0.25">
      <c r="B1834" s="94">
        <v>1783</v>
      </c>
      <c r="C1834" s="95"/>
      <c r="D1834" s="94"/>
      <c r="E1834" s="95"/>
      <c r="F1834" s="94"/>
      <c r="G1834" s="95">
        <f t="shared" si="171"/>
        <v>0</v>
      </c>
      <c r="H1834" s="110">
        <f t="shared" si="172"/>
        <v>0</v>
      </c>
      <c r="P1834" s="107" t="str">
        <f t="shared" si="173"/>
        <v/>
      </c>
      <c r="Q1834" s="108" t="str">
        <f t="shared" si="174"/>
        <v/>
      </c>
      <c r="S1834" s="109" t="str">
        <f t="shared" si="175"/>
        <v/>
      </c>
      <c r="T1834" s="109" t="str">
        <f t="shared" si="176"/>
        <v/>
      </c>
    </row>
    <row r="1835" spans="2:20" ht="15" customHeight="1" x14ac:dyDescent="0.25">
      <c r="B1835" s="94">
        <v>1784</v>
      </c>
      <c r="C1835" s="95"/>
      <c r="D1835" s="94"/>
      <c r="E1835" s="95"/>
      <c r="F1835" s="94"/>
      <c r="G1835" s="95">
        <f t="shared" si="171"/>
        <v>0</v>
      </c>
      <c r="H1835" s="110">
        <f t="shared" si="172"/>
        <v>0</v>
      </c>
      <c r="P1835" s="107" t="str">
        <f t="shared" si="173"/>
        <v/>
      </c>
      <c r="Q1835" s="108" t="str">
        <f t="shared" si="174"/>
        <v/>
      </c>
      <c r="S1835" s="109" t="str">
        <f t="shared" si="175"/>
        <v/>
      </c>
      <c r="T1835" s="109" t="str">
        <f t="shared" si="176"/>
        <v/>
      </c>
    </row>
    <row r="1836" spans="2:20" ht="15" customHeight="1" x14ac:dyDescent="0.25">
      <c r="B1836" s="94">
        <v>1785</v>
      </c>
      <c r="C1836" s="95"/>
      <c r="D1836" s="94"/>
      <c r="E1836" s="95"/>
      <c r="F1836" s="94"/>
      <c r="G1836" s="95">
        <f t="shared" si="171"/>
        <v>0</v>
      </c>
      <c r="H1836" s="110">
        <f t="shared" si="172"/>
        <v>0</v>
      </c>
      <c r="P1836" s="107" t="str">
        <f t="shared" si="173"/>
        <v/>
      </c>
      <c r="Q1836" s="108" t="str">
        <f t="shared" si="174"/>
        <v/>
      </c>
      <c r="S1836" s="109" t="str">
        <f t="shared" si="175"/>
        <v/>
      </c>
      <c r="T1836" s="109" t="str">
        <f t="shared" si="176"/>
        <v/>
      </c>
    </row>
    <row r="1837" spans="2:20" ht="15" customHeight="1" x14ac:dyDescent="0.25">
      <c r="B1837" s="94">
        <v>1786</v>
      </c>
      <c r="C1837" s="95"/>
      <c r="D1837" s="94"/>
      <c r="E1837" s="95"/>
      <c r="F1837" s="94"/>
      <c r="G1837" s="95">
        <f t="shared" si="171"/>
        <v>0</v>
      </c>
      <c r="H1837" s="110">
        <f t="shared" si="172"/>
        <v>0</v>
      </c>
      <c r="P1837" s="107" t="str">
        <f t="shared" si="173"/>
        <v/>
      </c>
      <c r="Q1837" s="108" t="str">
        <f t="shared" si="174"/>
        <v/>
      </c>
      <c r="S1837" s="109" t="str">
        <f t="shared" si="175"/>
        <v/>
      </c>
      <c r="T1837" s="109" t="str">
        <f t="shared" si="176"/>
        <v/>
      </c>
    </row>
    <row r="1838" spans="2:20" ht="15" customHeight="1" x14ac:dyDescent="0.25">
      <c r="B1838" s="94">
        <v>1787</v>
      </c>
      <c r="C1838" s="95"/>
      <c r="D1838" s="94"/>
      <c r="E1838" s="95"/>
      <c r="F1838" s="94"/>
      <c r="G1838" s="95">
        <f t="shared" si="171"/>
        <v>0</v>
      </c>
      <c r="H1838" s="110">
        <f t="shared" si="172"/>
        <v>0</v>
      </c>
      <c r="P1838" s="107" t="str">
        <f t="shared" si="173"/>
        <v/>
      </c>
      <c r="Q1838" s="108" t="str">
        <f t="shared" si="174"/>
        <v/>
      </c>
      <c r="S1838" s="109" t="str">
        <f t="shared" si="175"/>
        <v/>
      </c>
      <c r="T1838" s="109" t="str">
        <f t="shared" si="176"/>
        <v/>
      </c>
    </row>
    <row r="1839" spans="2:20" ht="15" customHeight="1" x14ac:dyDescent="0.25">
      <c r="B1839" s="94">
        <v>1788</v>
      </c>
      <c r="C1839" s="95"/>
      <c r="D1839" s="94"/>
      <c r="E1839" s="95"/>
      <c r="F1839" s="94"/>
      <c r="G1839" s="95">
        <f t="shared" si="171"/>
        <v>0</v>
      </c>
      <c r="H1839" s="110">
        <f t="shared" si="172"/>
        <v>0</v>
      </c>
      <c r="P1839" s="107" t="str">
        <f t="shared" si="173"/>
        <v/>
      </c>
      <c r="Q1839" s="108" t="str">
        <f t="shared" si="174"/>
        <v/>
      </c>
      <c r="S1839" s="109" t="str">
        <f t="shared" si="175"/>
        <v/>
      </c>
      <c r="T1839" s="109" t="str">
        <f t="shared" si="176"/>
        <v/>
      </c>
    </row>
    <row r="1840" spans="2:20" ht="15" customHeight="1" x14ac:dyDescent="0.25">
      <c r="B1840" s="94">
        <v>1789</v>
      </c>
      <c r="C1840" s="95"/>
      <c r="D1840" s="94"/>
      <c r="E1840" s="95"/>
      <c r="F1840" s="94"/>
      <c r="G1840" s="95">
        <f t="shared" si="171"/>
        <v>0</v>
      </c>
      <c r="H1840" s="110">
        <f t="shared" si="172"/>
        <v>0</v>
      </c>
      <c r="P1840" s="107" t="str">
        <f t="shared" si="173"/>
        <v/>
      </c>
      <c r="Q1840" s="108" t="str">
        <f t="shared" si="174"/>
        <v/>
      </c>
      <c r="S1840" s="109" t="str">
        <f t="shared" si="175"/>
        <v/>
      </c>
      <c r="T1840" s="109" t="str">
        <f t="shared" si="176"/>
        <v/>
      </c>
    </row>
    <row r="1841" spans="2:20" ht="15" customHeight="1" x14ac:dyDescent="0.25">
      <c r="B1841" s="94">
        <v>1790</v>
      </c>
      <c r="C1841" s="95"/>
      <c r="D1841" s="94"/>
      <c r="E1841" s="95"/>
      <c r="F1841" s="94"/>
      <c r="G1841" s="95">
        <f t="shared" si="171"/>
        <v>0</v>
      </c>
      <c r="H1841" s="110">
        <f t="shared" si="172"/>
        <v>0</v>
      </c>
      <c r="P1841" s="107" t="str">
        <f t="shared" si="173"/>
        <v/>
      </c>
      <c r="Q1841" s="108" t="str">
        <f t="shared" si="174"/>
        <v/>
      </c>
      <c r="S1841" s="109" t="str">
        <f t="shared" si="175"/>
        <v/>
      </c>
      <c r="T1841" s="109" t="str">
        <f t="shared" si="176"/>
        <v/>
      </c>
    </row>
    <row r="1842" spans="2:20" ht="15" customHeight="1" x14ac:dyDescent="0.25">
      <c r="B1842" s="94">
        <v>1791</v>
      </c>
      <c r="C1842" s="95"/>
      <c r="D1842" s="94"/>
      <c r="E1842" s="95"/>
      <c r="F1842" s="94"/>
      <c r="G1842" s="95">
        <f t="shared" si="171"/>
        <v>0</v>
      </c>
      <c r="H1842" s="110">
        <f t="shared" si="172"/>
        <v>0</v>
      </c>
      <c r="P1842" s="107" t="str">
        <f t="shared" si="173"/>
        <v/>
      </c>
      <c r="Q1842" s="108" t="str">
        <f t="shared" si="174"/>
        <v/>
      </c>
      <c r="S1842" s="109" t="str">
        <f t="shared" si="175"/>
        <v/>
      </c>
      <c r="T1842" s="109" t="str">
        <f t="shared" si="176"/>
        <v/>
      </c>
    </row>
    <row r="1843" spans="2:20" ht="15" customHeight="1" x14ac:dyDescent="0.25">
      <c r="B1843" s="94">
        <v>1792</v>
      </c>
      <c r="C1843" s="95"/>
      <c r="D1843" s="94"/>
      <c r="E1843" s="95"/>
      <c r="F1843" s="94"/>
      <c r="G1843" s="95">
        <f t="shared" si="171"/>
        <v>0</v>
      </c>
      <c r="H1843" s="110">
        <f t="shared" si="172"/>
        <v>0</v>
      </c>
      <c r="P1843" s="107" t="str">
        <f t="shared" si="173"/>
        <v/>
      </c>
      <c r="Q1843" s="108" t="str">
        <f t="shared" si="174"/>
        <v/>
      </c>
      <c r="S1843" s="109" t="str">
        <f t="shared" si="175"/>
        <v/>
      </c>
      <c r="T1843" s="109" t="str">
        <f t="shared" si="176"/>
        <v/>
      </c>
    </row>
    <row r="1844" spans="2:20" ht="15" customHeight="1" x14ac:dyDescent="0.25">
      <c r="B1844" s="94">
        <v>1793</v>
      </c>
      <c r="C1844" s="95"/>
      <c r="D1844" s="94"/>
      <c r="E1844" s="95"/>
      <c r="F1844" s="94"/>
      <c r="G1844" s="95">
        <f t="shared" si="171"/>
        <v>0</v>
      </c>
      <c r="H1844" s="110">
        <f t="shared" si="172"/>
        <v>0</v>
      </c>
      <c r="P1844" s="107" t="str">
        <f t="shared" si="173"/>
        <v/>
      </c>
      <c r="Q1844" s="108" t="str">
        <f t="shared" si="174"/>
        <v/>
      </c>
      <c r="S1844" s="109" t="str">
        <f t="shared" si="175"/>
        <v/>
      </c>
      <c r="T1844" s="109" t="str">
        <f t="shared" si="176"/>
        <v/>
      </c>
    </row>
    <row r="1845" spans="2:20" ht="15" customHeight="1" x14ac:dyDescent="0.25">
      <c r="B1845" s="94">
        <v>1794</v>
      </c>
      <c r="C1845" s="95"/>
      <c r="D1845" s="94"/>
      <c r="E1845" s="95"/>
      <c r="F1845" s="94"/>
      <c r="G1845" s="95">
        <f t="shared" si="171"/>
        <v>0</v>
      </c>
      <c r="H1845" s="110">
        <f t="shared" si="172"/>
        <v>0</v>
      </c>
      <c r="P1845" s="107" t="str">
        <f t="shared" si="173"/>
        <v/>
      </c>
      <c r="Q1845" s="108" t="str">
        <f t="shared" si="174"/>
        <v/>
      </c>
      <c r="S1845" s="109" t="str">
        <f t="shared" si="175"/>
        <v/>
      </c>
      <c r="T1845" s="109" t="str">
        <f t="shared" si="176"/>
        <v/>
      </c>
    </row>
    <row r="1846" spans="2:20" ht="15" customHeight="1" x14ac:dyDescent="0.25">
      <c r="B1846" s="94">
        <v>1795</v>
      </c>
      <c r="C1846" s="95"/>
      <c r="D1846" s="94"/>
      <c r="E1846" s="95"/>
      <c r="F1846" s="94"/>
      <c r="G1846" s="95">
        <f t="shared" si="171"/>
        <v>0</v>
      </c>
      <c r="H1846" s="110">
        <f t="shared" si="172"/>
        <v>0</v>
      </c>
      <c r="P1846" s="107" t="str">
        <f t="shared" si="173"/>
        <v/>
      </c>
      <c r="Q1846" s="108" t="str">
        <f t="shared" si="174"/>
        <v/>
      </c>
      <c r="S1846" s="109" t="str">
        <f t="shared" si="175"/>
        <v/>
      </c>
      <c r="T1846" s="109" t="str">
        <f t="shared" si="176"/>
        <v/>
      </c>
    </row>
    <row r="1847" spans="2:20" ht="15" customHeight="1" x14ac:dyDescent="0.25">
      <c r="B1847" s="94">
        <v>1796</v>
      </c>
      <c r="C1847" s="95"/>
      <c r="D1847" s="94"/>
      <c r="E1847" s="95"/>
      <c r="F1847" s="94"/>
      <c r="G1847" s="95">
        <f t="shared" si="171"/>
        <v>0</v>
      </c>
      <c r="H1847" s="110">
        <f t="shared" si="172"/>
        <v>0</v>
      </c>
      <c r="P1847" s="107" t="str">
        <f t="shared" si="173"/>
        <v/>
      </c>
      <c r="Q1847" s="108" t="str">
        <f t="shared" si="174"/>
        <v/>
      </c>
      <c r="S1847" s="109" t="str">
        <f t="shared" si="175"/>
        <v/>
      </c>
      <c r="T1847" s="109" t="str">
        <f t="shared" si="176"/>
        <v/>
      </c>
    </row>
    <row r="1848" spans="2:20" ht="15" customHeight="1" x14ac:dyDescent="0.25">
      <c r="B1848" s="94">
        <v>1797</v>
      </c>
      <c r="C1848" s="95"/>
      <c r="D1848" s="94"/>
      <c r="E1848" s="95"/>
      <c r="F1848" s="94"/>
      <c r="G1848" s="95">
        <f t="shared" si="171"/>
        <v>0</v>
      </c>
      <c r="H1848" s="110">
        <f t="shared" si="172"/>
        <v>0</v>
      </c>
      <c r="P1848" s="107" t="str">
        <f t="shared" si="173"/>
        <v/>
      </c>
      <c r="Q1848" s="108" t="str">
        <f t="shared" si="174"/>
        <v/>
      </c>
      <c r="S1848" s="109" t="str">
        <f t="shared" si="175"/>
        <v/>
      </c>
      <c r="T1848" s="109" t="str">
        <f t="shared" si="176"/>
        <v/>
      </c>
    </row>
    <row r="1849" spans="2:20" ht="15" customHeight="1" x14ac:dyDescent="0.25">
      <c r="B1849" s="94">
        <v>1798</v>
      </c>
      <c r="C1849" s="95"/>
      <c r="D1849" s="94"/>
      <c r="E1849" s="95"/>
      <c r="F1849" s="94"/>
      <c r="G1849" s="95">
        <f t="shared" si="171"/>
        <v>0</v>
      </c>
      <c r="H1849" s="110">
        <f t="shared" si="172"/>
        <v>0</v>
      </c>
      <c r="P1849" s="107" t="str">
        <f t="shared" si="173"/>
        <v/>
      </c>
      <c r="Q1849" s="108" t="str">
        <f t="shared" si="174"/>
        <v/>
      </c>
      <c r="S1849" s="109" t="str">
        <f t="shared" si="175"/>
        <v/>
      </c>
      <c r="T1849" s="109" t="str">
        <f t="shared" si="176"/>
        <v/>
      </c>
    </row>
    <row r="1850" spans="2:20" ht="15" customHeight="1" x14ac:dyDescent="0.25">
      <c r="B1850" s="94">
        <v>1799</v>
      </c>
      <c r="C1850" s="95"/>
      <c r="D1850" s="94"/>
      <c r="E1850" s="95"/>
      <c r="F1850" s="94"/>
      <c r="G1850" s="95">
        <f t="shared" si="171"/>
        <v>0</v>
      </c>
      <c r="H1850" s="110">
        <f t="shared" si="172"/>
        <v>0</v>
      </c>
      <c r="P1850" s="107" t="str">
        <f t="shared" si="173"/>
        <v/>
      </c>
      <c r="Q1850" s="108" t="str">
        <f t="shared" si="174"/>
        <v/>
      </c>
      <c r="S1850" s="109" t="str">
        <f t="shared" si="175"/>
        <v/>
      </c>
      <c r="T1850" s="109" t="str">
        <f t="shared" si="176"/>
        <v/>
      </c>
    </row>
    <row r="1851" spans="2:20" ht="15" customHeight="1" x14ac:dyDescent="0.25">
      <c r="B1851" s="94">
        <v>1800</v>
      </c>
      <c r="C1851" s="95"/>
      <c r="D1851" s="94"/>
      <c r="E1851" s="95"/>
      <c r="F1851" s="94"/>
      <c r="G1851" s="95">
        <f t="shared" si="171"/>
        <v>0</v>
      </c>
      <c r="H1851" s="110">
        <f t="shared" si="172"/>
        <v>0</v>
      </c>
      <c r="P1851" s="107" t="str">
        <f t="shared" si="173"/>
        <v/>
      </c>
      <c r="Q1851" s="108" t="str">
        <f t="shared" si="174"/>
        <v/>
      </c>
      <c r="S1851" s="109" t="str">
        <f t="shared" si="175"/>
        <v/>
      </c>
      <c r="T1851" s="109" t="str">
        <f t="shared" si="176"/>
        <v/>
      </c>
    </row>
    <row r="1852" spans="2:20" ht="15" customHeight="1" x14ac:dyDescent="0.25">
      <c r="B1852" s="94">
        <v>1801</v>
      </c>
      <c r="C1852" s="95"/>
      <c r="D1852" s="94"/>
      <c r="E1852" s="95"/>
      <c r="F1852" s="94"/>
      <c r="G1852" s="95">
        <f t="shared" si="171"/>
        <v>0</v>
      </c>
      <c r="H1852" s="110">
        <f t="shared" si="172"/>
        <v>0</v>
      </c>
      <c r="P1852" s="107" t="str">
        <f t="shared" si="173"/>
        <v/>
      </c>
      <c r="Q1852" s="108" t="str">
        <f t="shared" si="174"/>
        <v/>
      </c>
      <c r="S1852" s="109" t="str">
        <f t="shared" si="175"/>
        <v/>
      </c>
      <c r="T1852" s="109" t="str">
        <f t="shared" si="176"/>
        <v/>
      </c>
    </row>
    <row r="1853" spans="2:20" ht="15" customHeight="1" x14ac:dyDescent="0.25">
      <c r="B1853" s="94">
        <v>1802</v>
      </c>
      <c r="C1853" s="95"/>
      <c r="D1853" s="94"/>
      <c r="E1853" s="95"/>
      <c r="F1853" s="94"/>
      <c r="G1853" s="95">
        <f t="shared" si="171"/>
        <v>0</v>
      </c>
      <c r="H1853" s="110">
        <f t="shared" si="172"/>
        <v>0</v>
      </c>
      <c r="P1853" s="107" t="str">
        <f t="shared" si="173"/>
        <v/>
      </c>
      <c r="Q1853" s="108" t="str">
        <f t="shared" si="174"/>
        <v/>
      </c>
      <c r="S1853" s="109" t="str">
        <f t="shared" si="175"/>
        <v/>
      </c>
      <c r="T1853" s="109" t="str">
        <f t="shared" si="176"/>
        <v/>
      </c>
    </row>
    <row r="1854" spans="2:20" ht="15" customHeight="1" x14ac:dyDescent="0.25">
      <c r="B1854" s="94">
        <v>1803</v>
      </c>
      <c r="C1854" s="95"/>
      <c r="D1854" s="94"/>
      <c r="E1854" s="95"/>
      <c r="F1854" s="94"/>
      <c r="G1854" s="95">
        <f t="shared" si="171"/>
        <v>0</v>
      </c>
      <c r="H1854" s="110">
        <f t="shared" si="172"/>
        <v>0</v>
      </c>
      <c r="P1854" s="107" t="str">
        <f t="shared" si="173"/>
        <v/>
      </c>
      <c r="Q1854" s="108" t="str">
        <f t="shared" si="174"/>
        <v/>
      </c>
      <c r="S1854" s="109" t="str">
        <f t="shared" si="175"/>
        <v/>
      </c>
      <c r="T1854" s="109" t="str">
        <f t="shared" si="176"/>
        <v/>
      </c>
    </row>
    <row r="1855" spans="2:20" ht="15" customHeight="1" x14ac:dyDescent="0.25">
      <c r="B1855" s="94">
        <v>1804</v>
      </c>
      <c r="C1855" s="95"/>
      <c r="D1855" s="94"/>
      <c r="E1855" s="95"/>
      <c r="F1855" s="94"/>
      <c r="G1855" s="95">
        <f t="shared" si="171"/>
        <v>0</v>
      </c>
      <c r="H1855" s="110">
        <f t="shared" si="172"/>
        <v>0</v>
      </c>
      <c r="P1855" s="107" t="str">
        <f t="shared" si="173"/>
        <v/>
      </c>
      <c r="Q1855" s="108" t="str">
        <f t="shared" si="174"/>
        <v/>
      </c>
      <c r="S1855" s="109" t="str">
        <f t="shared" si="175"/>
        <v/>
      </c>
      <c r="T1855" s="109" t="str">
        <f t="shared" si="176"/>
        <v/>
      </c>
    </row>
    <row r="1856" spans="2:20" ht="15" customHeight="1" x14ac:dyDescent="0.25">
      <c r="B1856" s="94">
        <v>1805</v>
      </c>
      <c r="C1856" s="95"/>
      <c r="D1856" s="94"/>
      <c r="E1856" s="95"/>
      <c r="F1856" s="94"/>
      <c r="G1856" s="95">
        <f t="shared" si="171"/>
        <v>0</v>
      </c>
      <c r="H1856" s="110">
        <f t="shared" si="172"/>
        <v>0</v>
      </c>
      <c r="P1856" s="107" t="str">
        <f t="shared" si="173"/>
        <v/>
      </c>
      <c r="Q1856" s="108" t="str">
        <f t="shared" si="174"/>
        <v/>
      </c>
      <c r="S1856" s="109" t="str">
        <f t="shared" si="175"/>
        <v/>
      </c>
      <c r="T1856" s="109" t="str">
        <f t="shared" si="176"/>
        <v/>
      </c>
    </row>
    <row r="1857" spans="2:20" ht="15" customHeight="1" x14ac:dyDescent="0.25">
      <c r="B1857" s="94">
        <v>1806</v>
      </c>
      <c r="C1857" s="95"/>
      <c r="D1857" s="94"/>
      <c r="E1857" s="95"/>
      <c r="F1857" s="94"/>
      <c r="G1857" s="95">
        <f t="shared" si="171"/>
        <v>0</v>
      </c>
      <c r="H1857" s="110">
        <f t="shared" si="172"/>
        <v>0</v>
      </c>
      <c r="P1857" s="107" t="str">
        <f t="shared" si="173"/>
        <v/>
      </c>
      <c r="Q1857" s="108" t="str">
        <f t="shared" si="174"/>
        <v/>
      </c>
      <c r="S1857" s="109" t="str">
        <f t="shared" si="175"/>
        <v/>
      </c>
      <c r="T1857" s="109" t="str">
        <f t="shared" si="176"/>
        <v/>
      </c>
    </row>
    <row r="1858" spans="2:20" ht="15" customHeight="1" x14ac:dyDescent="0.25">
      <c r="B1858" s="94">
        <v>1807</v>
      </c>
      <c r="C1858" s="95"/>
      <c r="D1858" s="94"/>
      <c r="E1858" s="95"/>
      <c r="F1858" s="94"/>
      <c r="G1858" s="95">
        <f t="shared" si="171"/>
        <v>0</v>
      </c>
      <c r="H1858" s="110">
        <f t="shared" si="172"/>
        <v>0</v>
      </c>
      <c r="P1858" s="107" t="str">
        <f t="shared" si="173"/>
        <v/>
      </c>
      <c r="Q1858" s="108" t="str">
        <f t="shared" si="174"/>
        <v/>
      </c>
      <c r="S1858" s="109" t="str">
        <f t="shared" si="175"/>
        <v/>
      </c>
      <c r="T1858" s="109" t="str">
        <f t="shared" si="176"/>
        <v/>
      </c>
    </row>
    <row r="1859" spans="2:20" ht="15" customHeight="1" x14ac:dyDescent="0.25">
      <c r="B1859" s="94">
        <v>1808</v>
      </c>
      <c r="C1859" s="95"/>
      <c r="D1859" s="94"/>
      <c r="E1859" s="95"/>
      <c r="F1859" s="94"/>
      <c r="G1859" s="95">
        <f t="shared" si="171"/>
        <v>0</v>
      </c>
      <c r="H1859" s="110">
        <f t="shared" si="172"/>
        <v>0</v>
      </c>
      <c r="P1859" s="107" t="str">
        <f t="shared" si="173"/>
        <v/>
      </c>
      <c r="Q1859" s="108" t="str">
        <f t="shared" si="174"/>
        <v/>
      </c>
      <c r="S1859" s="109" t="str">
        <f t="shared" si="175"/>
        <v/>
      </c>
      <c r="T1859" s="109" t="str">
        <f t="shared" si="176"/>
        <v/>
      </c>
    </row>
    <row r="1860" spans="2:20" ht="15" customHeight="1" x14ac:dyDescent="0.25">
      <c r="B1860" s="94">
        <v>1809</v>
      </c>
      <c r="C1860" s="95"/>
      <c r="D1860" s="94"/>
      <c r="E1860" s="95"/>
      <c r="F1860" s="94"/>
      <c r="G1860" s="95">
        <f t="shared" si="171"/>
        <v>0</v>
      </c>
      <c r="H1860" s="110">
        <f t="shared" si="172"/>
        <v>0</v>
      </c>
      <c r="P1860" s="107" t="str">
        <f t="shared" si="173"/>
        <v/>
      </c>
      <c r="Q1860" s="108" t="str">
        <f t="shared" si="174"/>
        <v/>
      </c>
      <c r="S1860" s="109" t="str">
        <f t="shared" si="175"/>
        <v/>
      </c>
      <c r="T1860" s="109" t="str">
        <f t="shared" si="176"/>
        <v/>
      </c>
    </row>
    <row r="1861" spans="2:20" ht="15" customHeight="1" x14ac:dyDescent="0.25">
      <c r="B1861" s="94">
        <v>1810</v>
      </c>
      <c r="C1861" s="95"/>
      <c r="D1861" s="94"/>
      <c r="E1861" s="95"/>
      <c r="F1861" s="94"/>
      <c r="G1861" s="95">
        <f t="shared" si="171"/>
        <v>0</v>
      </c>
      <c r="H1861" s="110">
        <f t="shared" si="172"/>
        <v>0</v>
      </c>
      <c r="P1861" s="107" t="str">
        <f t="shared" si="173"/>
        <v/>
      </c>
      <c r="Q1861" s="108" t="str">
        <f t="shared" si="174"/>
        <v/>
      </c>
      <c r="S1861" s="109" t="str">
        <f t="shared" si="175"/>
        <v/>
      </c>
      <c r="T1861" s="109" t="str">
        <f t="shared" si="176"/>
        <v/>
      </c>
    </row>
    <row r="1862" spans="2:20" ht="15" customHeight="1" x14ac:dyDescent="0.25">
      <c r="B1862" s="94">
        <v>1811</v>
      </c>
      <c r="C1862" s="95"/>
      <c r="D1862" s="94"/>
      <c r="E1862" s="95"/>
      <c r="F1862" s="94"/>
      <c r="G1862" s="95">
        <f t="shared" si="171"/>
        <v>0</v>
      </c>
      <c r="H1862" s="110">
        <f t="shared" si="172"/>
        <v>0</v>
      </c>
      <c r="P1862" s="107" t="str">
        <f t="shared" si="173"/>
        <v/>
      </c>
      <c r="Q1862" s="108" t="str">
        <f t="shared" si="174"/>
        <v/>
      </c>
      <c r="S1862" s="109" t="str">
        <f t="shared" si="175"/>
        <v/>
      </c>
      <c r="T1862" s="109" t="str">
        <f t="shared" si="176"/>
        <v/>
      </c>
    </row>
    <row r="1863" spans="2:20" ht="15" customHeight="1" x14ac:dyDescent="0.25">
      <c r="B1863" s="94">
        <v>1812</v>
      </c>
      <c r="C1863" s="95"/>
      <c r="D1863" s="94"/>
      <c r="E1863" s="95"/>
      <c r="F1863" s="94"/>
      <c r="G1863" s="95">
        <f t="shared" si="171"/>
        <v>0</v>
      </c>
      <c r="H1863" s="110">
        <f t="shared" si="172"/>
        <v>0</v>
      </c>
      <c r="P1863" s="107" t="str">
        <f t="shared" si="173"/>
        <v/>
      </c>
      <c r="Q1863" s="108" t="str">
        <f t="shared" si="174"/>
        <v/>
      </c>
      <c r="S1863" s="109" t="str">
        <f t="shared" si="175"/>
        <v/>
      </c>
      <c r="T1863" s="109" t="str">
        <f t="shared" si="176"/>
        <v/>
      </c>
    </row>
    <row r="1864" spans="2:20" ht="15" customHeight="1" x14ac:dyDescent="0.25">
      <c r="B1864" s="94">
        <v>1813</v>
      </c>
      <c r="C1864" s="95"/>
      <c r="D1864" s="94"/>
      <c r="E1864" s="95"/>
      <c r="F1864" s="94"/>
      <c r="G1864" s="95">
        <f t="shared" si="171"/>
        <v>0</v>
      </c>
      <c r="H1864" s="110">
        <f t="shared" si="172"/>
        <v>0</v>
      </c>
      <c r="P1864" s="107" t="str">
        <f t="shared" si="173"/>
        <v/>
      </c>
      <c r="Q1864" s="108" t="str">
        <f t="shared" si="174"/>
        <v/>
      </c>
      <c r="S1864" s="109" t="str">
        <f t="shared" si="175"/>
        <v/>
      </c>
      <c r="T1864" s="109" t="str">
        <f t="shared" si="176"/>
        <v/>
      </c>
    </row>
    <row r="1865" spans="2:20" ht="15" customHeight="1" x14ac:dyDescent="0.25">
      <c r="B1865" s="94">
        <v>1814</v>
      </c>
      <c r="C1865" s="95"/>
      <c r="D1865" s="94"/>
      <c r="E1865" s="95"/>
      <c r="F1865" s="94"/>
      <c r="G1865" s="95">
        <f t="shared" si="171"/>
        <v>0</v>
      </c>
      <c r="H1865" s="110">
        <f t="shared" si="172"/>
        <v>0</v>
      </c>
      <c r="P1865" s="107" t="str">
        <f t="shared" si="173"/>
        <v/>
      </c>
      <c r="Q1865" s="108" t="str">
        <f t="shared" si="174"/>
        <v/>
      </c>
      <c r="S1865" s="109" t="str">
        <f t="shared" si="175"/>
        <v/>
      </c>
      <c r="T1865" s="109" t="str">
        <f t="shared" si="176"/>
        <v/>
      </c>
    </row>
    <row r="1866" spans="2:20" ht="15" customHeight="1" x14ac:dyDescent="0.25">
      <c r="B1866" s="94">
        <v>1815</v>
      </c>
      <c r="C1866" s="95"/>
      <c r="D1866" s="94"/>
      <c r="E1866" s="95"/>
      <c r="F1866" s="94"/>
      <c r="G1866" s="95">
        <f t="shared" si="171"/>
        <v>0</v>
      </c>
      <c r="H1866" s="110">
        <f t="shared" si="172"/>
        <v>0</v>
      </c>
      <c r="P1866" s="107" t="str">
        <f t="shared" si="173"/>
        <v/>
      </c>
      <c r="Q1866" s="108" t="str">
        <f t="shared" si="174"/>
        <v/>
      </c>
      <c r="S1866" s="109" t="str">
        <f t="shared" si="175"/>
        <v/>
      </c>
      <c r="T1866" s="109" t="str">
        <f t="shared" si="176"/>
        <v/>
      </c>
    </row>
    <row r="1867" spans="2:20" ht="15" customHeight="1" x14ac:dyDescent="0.25">
      <c r="B1867" s="94">
        <v>1816</v>
      </c>
      <c r="C1867" s="95"/>
      <c r="D1867" s="94"/>
      <c r="E1867" s="95"/>
      <c r="F1867" s="94"/>
      <c r="G1867" s="95">
        <f t="shared" si="171"/>
        <v>0</v>
      </c>
      <c r="H1867" s="110">
        <f t="shared" si="172"/>
        <v>0</v>
      </c>
      <c r="P1867" s="107" t="str">
        <f t="shared" si="173"/>
        <v/>
      </c>
      <c r="Q1867" s="108" t="str">
        <f t="shared" si="174"/>
        <v/>
      </c>
      <c r="S1867" s="109" t="str">
        <f t="shared" si="175"/>
        <v/>
      </c>
      <c r="T1867" s="109" t="str">
        <f t="shared" si="176"/>
        <v/>
      </c>
    </row>
    <row r="1868" spans="2:20" ht="15" customHeight="1" x14ac:dyDescent="0.25">
      <c r="B1868" s="94">
        <v>1817</v>
      </c>
      <c r="C1868" s="95"/>
      <c r="D1868" s="94"/>
      <c r="E1868" s="95"/>
      <c r="F1868" s="94"/>
      <c r="G1868" s="95">
        <f t="shared" si="171"/>
        <v>0</v>
      </c>
      <c r="H1868" s="110">
        <f t="shared" si="172"/>
        <v>0</v>
      </c>
      <c r="P1868" s="107" t="str">
        <f t="shared" si="173"/>
        <v/>
      </c>
      <c r="Q1868" s="108" t="str">
        <f t="shared" si="174"/>
        <v/>
      </c>
      <c r="S1868" s="109" t="str">
        <f t="shared" si="175"/>
        <v/>
      </c>
      <c r="T1868" s="109" t="str">
        <f t="shared" si="176"/>
        <v/>
      </c>
    </row>
    <row r="1869" spans="2:20" ht="15" customHeight="1" x14ac:dyDescent="0.25">
      <c r="B1869" s="94">
        <v>1818</v>
      </c>
      <c r="C1869" s="95"/>
      <c r="D1869" s="94"/>
      <c r="E1869" s="95"/>
      <c r="F1869" s="94"/>
      <c r="G1869" s="95">
        <f t="shared" si="171"/>
        <v>0</v>
      </c>
      <c r="H1869" s="110">
        <f t="shared" si="172"/>
        <v>0</v>
      </c>
      <c r="P1869" s="107" t="str">
        <f t="shared" si="173"/>
        <v/>
      </c>
      <c r="Q1869" s="108" t="str">
        <f t="shared" si="174"/>
        <v/>
      </c>
      <c r="S1869" s="109" t="str">
        <f t="shared" si="175"/>
        <v/>
      </c>
      <c r="T1869" s="109" t="str">
        <f t="shared" si="176"/>
        <v/>
      </c>
    </row>
    <row r="1870" spans="2:20" ht="15" customHeight="1" x14ac:dyDescent="0.25">
      <c r="B1870" s="94">
        <v>1819</v>
      </c>
      <c r="C1870" s="95"/>
      <c r="D1870" s="94"/>
      <c r="E1870" s="95"/>
      <c r="F1870" s="94"/>
      <c r="G1870" s="95">
        <f t="shared" si="171"/>
        <v>0</v>
      </c>
      <c r="H1870" s="110">
        <f t="shared" si="172"/>
        <v>0</v>
      </c>
      <c r="P1870" s="107" t="str">
        <f t="shared" si="173"/>
        <v/>
      </c>
      <c r="Q1870" s="108" t="str">
        <f t="shared" si="174"/>
        <v/>
      </c>
      <c r="S1870" s="109" t="str">
        <f t="shared" si="175"/>
        <v/>
      </c>
      <c r="T1870" s="109" t="str">
        <f t="shared" si="176"/>
        <v/>
      </c>
    </row>
    <row r="1871" spans="2:20" ht="15" customHeight="1" x14ac:dyDescent="0.25">
      <c r="B1871" s="94">
        <v>1820</v>
      </c>
      <c r="C1871" s="95"/>
      <c r="D1871" s="94"/>
      <c r="E1871" s="95"/>
      <c r="F1871" s="94"/>
      <c r="G1871" s="95">
        <f t="shared" si="171"/>
        <v>0</v>
      </c>
      <c r="H1871" s="110">
        <f t="shared" si="172"/>
        <v>0</v>
      </c>
      <c r="P1871" s="107" t="str">
        <f t="shared" si="173"/>
        <v/>
      </c>
      <c r="Q1871" s="108" t="str">
        <f t="shared" si="174"/>
        <v/>
      </c>
      <c r="S1871" s="109" t="str">
        <f t="shared" si="175"/>
        <v/>
      </c>
      <c r="T1871" s="109" t="str">
        <f t="shared" si="176"/>
        <v/>
      </c>
    </row>
    <row r="1872" spans="2:20" ht="15" customHeight="1" x14ac:dyDescent="0.25">
      <c r="B1872" s="94">
        <v>1821</v>
      </c>
      <c r="C1872" s="95"/>
      <c r="D1872" s="94"/>
      <c r="E1872" s="95"/>
      <c r="F1872" s="94"/>
      <c r="G1872" s="95">
        <f t="shared" si="171"/>
        <v>0</v>
      </c>
      <c r="H1872" s="110">
        <f t="shared" si="172"/>
        <v>0</v>
      </c>
      <c r="P1872" s="107" t="str">
        <f t="shared" si="173"/>
        <v/>
      </c>
      <c r="Q1872" s="108" t="str">
        <f t="shared" si="174"/>
        <v/>
      </c>
      <c r="S1872" s="109" t="str">
        <f t="shared" si="175"/>
        <v/>
      </c>
      <c r="T1872" s="109" t="str">
        <f t="shared" si="176"/>
        <v/>
      </c>
    </row>
    <row r="1873" spans="2:20" ht="15" customHeight="1" x14ac:dyDescent="0.25">
      <c r="B1873" s="94">
        <v>1822</v>
      </c>
      <c r="C1873" s="95"/>
      <c r="D1873" s="94"/>
      <c r="E1873" s="95"/>
      <c r="F1873" s="94"/>
      <c r="G1873" s="95">
        <f t="shared" si="171"/>
        <v>0</v>
      </c>
      <c r="H1873" s="110">
        <f t="shared" si="172"/>
        <v>0</v>
      </c>
      <c r="P1873" s="107" t="str">
        <f t="shared" si="173"/>
        <v/>
      </c>
      <c r="Q1873" s="108" t="str">
        <f t="shared" si="174"/>
        <v/>
      </c>
      <c r="S1873" s="109" t="str">
        <f t="shared" si="175"/>
        <v/>
      </c>
      <c r="T1873" s="109" t="str">
        <f t="shared" si="176"/>
        <v/>
      </c>
    </row>
    <row r="1874" spans="2:20" ht="15" customHeight="1" x14ac:dyDescent="0.25">
      <c r="B1874" s="94">
        <v>1823</v>
      </c>
      <c r="C1874" s="95"/>
      <c r="D1874" s="94"/>
      <c r="E1874" s="95"/>
      <c r="F1874" s="94"/>
      <c r="G1874" s="95">
        <f t="shared" si="171"/>
        <v>0</v>
      </c>
      <c r="H1874" s="110">
        <f t="shared" si="172"/>
        <v>0</v>
      </c>
      <c r="P1874" s="107" t="str">
        <f t="shared" si="173"/>
        <v/>
      </c>
      <c r="Q1874" s="108" t="str">
        <f t="shared" si="174"/>
        <v/>
      </c>
      <c r="S1874" s="109" t="str">
        <f t="shared" si="175"/>
        <v/>
      </c>
      <c r="T1874" s="109" t="str">
        <f t="shared" si="176"/>
        <v/>
      </c>
    </row>
    <row r="1875" spans="2:20" ht="15" customHeight="1" x14ac:dyDescent="0.25">
      <c r="B1875" s="94">
        <v>1824</v>
      </c>
      <c r="C1875" s="95"/>
      <c r="D1875" s="94"/>
      <c r="E1875" s="95"/>
      <c r="F1875" s="94"/>
      <c r="G1875" s="95">
        <f t="shared" si="171"/>
        <v>0</v>
      </c>
      <c r="H1875" s="110">
        <f t="shared" si="172"/>
        <v>0</v>
      </c>
      <c r="P1875" s="107" t="str">
        <f t="shared" si="173"/>
        <v/>
      </c>
      <c r="Q1875" s="108" t="str">
        <f t="shared" si="174"/>
        <v/>
      </c>
      <c r="S1875" s="109" t="str">
        <f t="shared" si="175"/>
        <v/>
      </c>
      <c r="T1875" s="109" t="str">
        <f t="shared" si="176"/>
        <v/>
      </c>
    </row>
    <row r="1876" spans="2:20" ht="15" customHeight="1" x14ac:dyDescent="0.25">
      <c r="B1876" s="94">
        <v>1825</v>
      </c>
      <c r="C1876" s="95"/>
      <c r="D1876" s="94"/>
      <c r="E1876" s="95"/>
      <c r="F1876" s="94"/>
      <c r="G1876" s="95">
        <f t="shared" si="171"/>
        <v>0</v>
      </c>
      <c r="H1876" s="110">
        <f t="shared" si="172"/>
        <v>0</v>
      </c>
      <c r="P1876" s="107" t="str">
        <f t="shared" si="173"/>
        <v/>
      </c>
      <c r="Q1876" s="108" t="str">
        <f t="shared" si="174"/>
        <v/>
      </c>
      <c r="S1876" s="109" t="str">
        <f t="shared" si="175"/>
        <v/>
      </c>
      <c r="T1876" s="109" t="str">
        <f t="shared" si="176"/>
        <v/>
      </c>
    </row>
    <row r="1877" spans="2:20" ht="15" customHeight="1" x14ac:dyDescent="0.25">
      <c r="B1877" s="94">
        <v>1826</v>
      </c>
      <c r="C1877" s="95"/>
      <c r="D1877" s="94"/>
      <c r="E1877" s="95"/>
      <c r="F1877" s="94"/>
      <c r="G1877" s="95">
        <f t="shared" si="171"/>
        <v>0</v>
      </c>
      <c r="H1877" s="110">
        <f t="shared" si="172"/>
        <v>0</v>
      </c>
      <c r="P1877" s="107" t="str">
        <f t="shared" si="173"/>
        <v/>
      </c>
      <c r="Q1877" s="108" t="str">
        <f t="shared" si="174"/>
        <v/>
      </c>
      <c r="S1877" s="109" t="str">
        <f t="shared" si="175"/>
        <v/>
      </c>
      <c r="T1877" s="109" t="str">
        <f t="shared" si="176"/>
        <v/>
      </c>
    </row>
    <row r="1878" spans="2:20" ht="15" customHeight="1" x14ac:dyDescent="0.25">
      <c r="B1878" s="94">
        <v>1827</v>
      </c>
      <c r="C1878" s="95"/>
      <c r="D1878" s="94"/>
      <c r="E1878" s="95"/>
      <c r="F1878" s="94"/>
      <c r="G1878" s="95">
        <f t="shared" si="171"/>
        <v>0</v>
      </c>
      <c r="H1878" s="110">
        <f t="shared" si="172"/>
        <v>0</v>
      </c>
      <c r="P1878" s="107" t="str">
        <f t="shared" si="173"/>
        <v/>
      </c>
      <c r="Q1878" s="108" t="str">
        <f t="shared" si="174"/>
        <v/>
      </c>
      <c r="S1878" s="109" t="str">
        <f t="shared" si="175"/>
        <v/>
      </c>
      <c r="T1878" s="109" t="str">
        <f t="shared" si="176"/>
        <v/>
      </c>
    </row>
    <row r="1879" spans="2:20" ht="15" customHeight="1" x14ac:dyDescent="0.25">
      <c r="B1879" s="94">
        <v>1828</v>
      </c>
      <c r="C1879" s="95"/>
      <c r="D1879" s="94"/>
      <c r="E1879" s="95"/>
      <c r="F1879" s="94"/>
      <c r="G1879" s="95">
        <f t="shared" si="171"/>
        <v>0</v>
      </c>
      <c r="H1879" s="110">
        <f t="shared" si="172"/>
        <v>0</v>
      </c>
      <c r="P1879" s="107" t="str">
        <f t="shared" si="173"/>
        <v/>
      </c>
      <c r="Q1879" s="108" t="str">
        <f t="shared" si="174"/>
        <v/>
      </c>
      <c r="S1879" s="109" t="str">
        <f t="shared" si="175"/>
        <v/>
      </c>
      <c r="T1879" s="109" t="str">
        <f t="shared" si="176"/>
        <v/>
      </c>
    </row>
    <row r="1880" spans="2:20" ht="15" customHeight="1" x14ac:dyDescent="0.25">
      <c r="B1880" s="94">
        <v>1829</v>
      </c>
      <c r="C1880" s="95"/>
      <c r="D1880" s="94"/>
      <c r="E1880" s="95"/>
      <c r="F1880" s="94"/>
      <c r="G1880" s="95">
        <f t="shared" si="171"/>
        <v>0</v>
      </c>
      <c r="H1880" s="110">
        <f t="shared" si="172"/>
        <v>0</v>
      </c>
      <c r="P1880" s="107" t="str">
        <f t="shared" si="173"/>
        <v/>
      </c>
      <c r="Q1880" s="108" t="str">
        <f t="shared" si="174"/>
        <v/>
      </c>
      <c r="S1880" s="109" t="str">
        <f t="shared" si="175"/>
        <v/>
      </c>
      <c r="T1880" s="109" t="str">
        <f t="shared" si="176"/>
        <v/>
      </c>
    </row>
    <row r="1881" spans="2:20" ht="15" customHeight="1" x14ac:dyDescent="0.25">
      <c r="B1881" s="94">
        <v>1830</v>
      </c>
      <c r="C1881" s="95"/>
      <c r="D1881" s="94"/>
      <c r="E1881" s="95"/>
      <c r="F1881" s="94"/>
      <c r="G1881" s="95">
        <f t="shared" si="171"/>
        <v>0</v>
      </c>
      <c r="H1881" s="110">
        <f t="shared" si="172"/>
        <v>0</v>
      </c>
      <c r="P1881" s="107" t="str">
        <f t="shared" si="173"/>
        <v/>
      </c>
      <c r="Q1881" s="108" t="str">
        <f t="shared" si="174"/>
        <v/>
      </c>
      <c r="S1881" s="109" t="str">
        <f t="shared" si="175"/>
        <v/>
      </c>
      <c r="T1881" s="109" t="str">
        <f t="shared" si="176"/>
        <v/>
      </c>
    </row>
    <row r="1882" spans="2:20" ht="15" customHeight="1" x14ac:dyDescent="0.25">
      <c r="B1882" s="94">
        <v>1831</v>
      </c>
      <c r="C1882" s="95"/>
      <c r="D1882" s="94"/>
      <c r="E1882" s="95"/>
      <c r="F1882" s="94"/>
      <c r="G1882" s="95">
        <f t="shared" si="171"/>
        <v>0</v>
      </c>
      <c r="H1882" s="110">
        <f t="shared" si="172"/>
        <v>0</v>
      </c>
      <c r="P1882" s="107" t="str">
        <f t="shared" si="173"/>
        <v/>
      </c>
      <c r="Q1882" s="108" t="str">
        <f t="shared" si="174"/>
        <v/>
      </c>
      <c r="S1882" s="109" t="str">
        <f t="shared" si="175"/>
        <v/>
      </c>
      <c r="T1882" s="109" t="str">
        <f t="shared" si="176"/>
        <v/>
      </c>
    </row>
    <row r="1883" spans="2:20" ht="15" customHeight="1" x14ac:dyDescent="0.25">
      <c r="B1883" s="94">
        <v>1832</v>
      </c>
      <c r="C1883" s="95"/>
      <c r="D1883" s="94"/>
      <c r="E1883" s="95"/>
      <c r="F1883" s="94"/>
      <c r="G1883" s="95">
        <f t="shared" si="171"/>
        <v>0</v>
      </c>
      <c r="H1883" s="110">
        <f t="shared" si="172"/>
        <v>0</v>
      </c>
      <c r="P1883" s="107" t="str">
        <f t="shared" si="173"/>
        <v/>
      </c>
      <c r="Q1883" s="108" t="str">
        <f t="shared" si="174"/>
        <v/>
      </c>
      <c r="S1883" s="109" t="str">
        <f t="shared" si="175"/>
        <v/>
      </c>
      <c r="T1883" s="109" t="str">
        <f t="shared" si="176"/>
        <v/>
      </c>
    </row>
    <row r="1884" spans="2:20" ht="15" customHeight="1" x14ac:dyDescent="0.25">
      <c r="B1884" s="94">
        <v>1833</v>
      </c>
      <c r="C1884" s="95"/>
      <c r="D1884" s="94"/>
      <c r="E1884" s="95"/>
      <c r="F1884" s="94"/>
      <c r="G1884" s="95">
        <f t="shared" ref="G1884:G1947" si="177">E1884-C1884</f>
        <v>0</v>
      </c>
      <c r="H1884" s="110">
        <f t="shared" ref="H1884:H1947" si="178">F1884-D1884</f>
        <v>0</v>
      </c>
      <c r="P1884" s="107" t="str">
        <f t="shared" ref="P1884:P1947" si="179">IF(C1884="","",D1884*PSA_WTP-C1884)</f>
        <v/>
      </c>
      <c r="Q1884" s="108" t="str">
        <f t="shared" ref="Q1884:Q1947" si="180">IF(C1884="","",F1884*PSA_WTP-E1884)</f>
        <v/>
      </c>
      <c r="S1884" s="109" t="str">
        <f t="shared" ref="S1884:S1947" si="181">IF(Q1884="","",IF(Q1884=MAX(P1884,Q1884),0,1))</f>
        <v/>
      </c>
      <c r="T1884" s="109" t="str">
        <f t="shared" ref="T1884:T1947" si="182">IF(Q1884="","",IF(Q1884=MAX(P1884,Q1884),1,0))</f>
        <v/>
      </c>
    </row>
    <row r="1885" spans="2:20" ht="15" customHeight="1" x14ac:dyDescent="0.25">
      <c r="B1885" s="94">
        <v>1834</v>
      </c>
      <c r="C1885" s="95"/>
      <c r="D1885" s="94"/>
      <c r="E1885" s="95"/>
      <c r="F1885" s="94"/>
      <c r="G1885" s="95">
        <f t="shared" si="177"/>
        <v>0</v>
      </c>
      <c r="H1885" s="110">
        <f t="shared" si="178"/>
        <v>0</v>
      </c>
      <c r="P1885" s="107" t="str">
        <f t="shared" si="179"/>
        <v/>
      </c>
      <c r="Q1885" s="108" t="str">
        <f t="shared" si="180"/>
        <v/>
      </c>
      <c r="S1885" s="109" t="str">
        <f t="shared" si="181"/>
        <v/>
      </c>
      <c r="T1885" s="109" t="str">
        <f t="shared" si="182"/>
        <v/>
      </c>
    </row>
    <row r="1886" spans="2:20" ht="15" customHeight="1" x14ac:dyDescent="0.25">
      <c r="B1886" s="94">
        <v>1835</v>
      </c>
      <c r="C1886" s="95"/>
      <c r="D1886" s="94"/>
      <c r="E1886" s="95"/>
      <c r="F1886" s="94"/>
      <c r="G1886" s="95">
        <f t="shared" si="177"/>
        <v>0</v>
      </c>
      <c r="H1886" s="110">
        <f t="shared" si="178"/>
        <v>0</v>
      </c>
      <c r="P1886" s="107" t="str">
        <f t="shared" si="179"/>
        <v/>
      </c>
      <c r="Q1886" s="108" t="str">
        <f t="shared" si="180"/>
        <v/>
      </c>
      <c r="S1886" s="109" t="str">
        <f t="shared" si="181"/>
        <v/>
      </c>
      <c r="T1886" s="109" t="str">
        <f t="shared" si="182"/>
        <v/>
      </c>
    </row>
    <row r="1887" spans="2:20" ht="15" customHeight="1" x14ac:dyDescent="0.25">
      <c r="B1887" s="94">
        <v>1836</v>
      </c>
      <c r="C1887" s="95"/>
      <c r="D1887" s="94"/>
      <c r="E1887" s="95"/>
      <c r="F1887" s="94"/>
      <c r="G1887" s="95">
        <f t="shared" si="177"/>
        <v>0</v>
      </c>
      <c r="H1887" s="110">
        <f t="shared" si="178"/>
        <v>0</v>
      </c>
      <c r="P1887" s="107" t="str">
        <f t="shared" si="179"/>
        <v/>
      </c>
      <c r="Q1887" s="108" t="str">
        <f t="shared" si="180"/>
        <v/>
      </c>
      <c r="S1887" s="109" t="str">
        <f t="shared" si="181"/>
        <v/>
      </c>
      <c r="T1887" s="109" t="str">
        <f t="shared" si="182"/>
        <v/>
      </c>
    </row>
    <row r="1888" spans="2:20" ht="15" customHeight="1" x14ac:dyDescent="0.25">
      <c r="B1888" s="94">
        <v>1837</v>
      </c>
      <c r="C1888" s="95"/>
      <c r="D1888" s="94"/>
      <c r="E1888" s="95"/>
      <c r="F1888" s="94"/>
      <c r="G1888" s="95">
        <f t="shared" si="177"/>
        <v>0</v>
      </c>
      <c r="H1888" s="110">
        <f t="shared" si="178"/>
        <v>0</v>
      </c>
      <c r="P1888" s="107" t="str">
        <f t="shared" si="179"/>
        <v/>
      </c>
      <c r="Q1888" s="108" t="str">
        <f t="shared" si="180"/>
        <v/>
      </c>
      <c r="S1888" s="109" t="str">
        <f t="shared" si="181"/>
        <v/>
      </c>
      <c r="T1888" s="109" t="str">
        <f t="shared" si="182"/>
        <v/>
      </c>
    </row>
    <row r="1889" spans="2:20" ht="15" customHeight="1" x14ac:dyDescent="0.25">
      <c r="B1889" s="94">
        <v>1838</v>
      </c>
      <c r="C1889" s="95"/>
      <c r="D1889" s="94"/>
      <c r="E1889" s="95"/>
      <c r="F1889" s="94"/>
      <c r="G1889" s="95">
        <f t="shared" si="177"/>
        <v>0</v>
      </c>
      <c r="H1889" s="110">
        <f t="shared" si="178"/>
        <v>0</v>
      </c>
      <c r="P1889" s="107" t="str">
        <f t="shared" si="179"/>
        <v/>
      </c>
      <c r="Q1889" s="108" t="str">
        <f t="shared" si="180"/>
        <v/>
      </c>
      <c r="S1889" s="109" t="str">
        <f t="shared" si="181"/>
        <v/>
      </c>
      <c r="T1889" s="109" t="str">
        <f t="shared" si="182"/>
        <v/>
      </c>
    </row>
    <row r="1890" spans="2:20" ht="15" customHeight="1" x14ac:dyDescent="0.25">
      <c r="B1890" s="94">
        <v>1839</v>
      </c>
      <c r="C1890" s="95"/>
      <c r="D1890" s="94"/>
      <c r="E1890" s="95"/>
      <c r="F1890" s="94"/>
      <c r="G1890" s="95">
        <f t="shared" si="177"/>
        <v>0</v>
      </c>
      <c r="H1890" s="110">
        <f t="shared" si="178"/>
        <v>0</v>
      </c>
      <c r="P1890" s="107" t="str">
        <f t="shared" si="179"/>
        <v/>
      </c>
      <c r="Q1890" s="108" t="str">
        <f t="shared" si="180"/>
        <v/>
      </c>
      <c r="S1890" s="109" t="str">
        <f t="shared" si="181"/>
        <v/>
      </c>
      <c r="T1890" s="109" t="str">
        <f t="shared" si="182"/>
        <v/>
      </c>
    </row>
    <row r="1891" spans="2:20" ht="15" customHeight="1" x14ac:dyDescent="0.25">
      <c r="B1891" s="94">
        <v>1840</v>
      </c>
      <c r="C1891" s="95"/>
      <c r="D1891" s="94"/>
      <c r="E1891" s="95"/>
      <c r="F1891" s="94"/>
      <c r="G1891" s="95">
        <f t="shared" si="177"/>
        <v>0</v>
      </c>
      <c r="H1891" s="110">
        <f t="shared" si="178"/>
        <v>0</v>
      </c>
      <c r="P1891" s="107" t="str">
        <f t="shared" si="179"/>
        <v/>
      </c>
      <c r="Q1891" s="108" t="str">
        <f t="shared" si="180"/>
        <v/>
      </c>
      <c r="S1891" s="109" t="str">
        <f t="shared" si="181"/>
        <v/>
      </c>
      <c r="T1891" s="109" t="str">
        <f t="shared" si="182"/>
        <v/>
      </c>
    </row>
    <row r="1892" spans="2:20" ht="15" customHeight="1" x14ac:dyDescent="0.25">
      <c r="B1892" s="94">
        <v>1841</v>
      </c>
      <c r="C1892" s="95"/>
      <c r="D1892" s="94"/>
      <c r="E1892" s="95"/>
      <c r="F1892" s="94"/>
      <c r="G1892" s="95">
        <f t="shared" si="177"/>
        <v>0</v>
      </c>
      <c r="H1892" s="110">
        <f t="shared" si="178"/>
        <v>0</v>
      </c>
      <c r="P1892" s="107" t="str">
        <f t="shared" si="179"/>
        <v/>
      </c>
      <c r="Q1892" s="108" t="str">
        <f t="shared" si="180"/>
        <v/>
      </c>
      <c r="S1892" s="109" t="str">
        <f t="shared" si="181"/>
        <v/>
      </c>
      <c r="T1892" s="109" t="str">
        <f t="shared" si="182"/>
        <v/>
      </c>
    </row>
    <row r="1893" spans="2:20" ht="15" customHeight="1" x14ac:dyDescent="0.25">
      <c r="B1893" s="94">
        <v>1842</v>
      </c>
      <c r="C1893" s="95"/>
      <c r="D1893" s="94"/>
      <c r="E1893" s="95"/>
      <c r="F1893" s="94"/>
      <c r="G1893" s="95">
        <f t="shared" si="177"/>
        <v>0</v>
      </c>
      <c r="H1893" s="110">
        <f t="shared" si="178"/>
        <v>0</v>
      </c>
      <c r="P1893" s="107" t="str">
        <f t="shared" si="179"/>
        <v/>
      </c>
      <c r="Q1893" s="108" t="str">
        <f t="shared" si="180"/>
        <v/>
      </c>
      <c r="S1893" s="109" t="str">
        <f t="shared" si="181"/>
        <v/>
      </c>
      <c r="T1893" s="109" t="str">
        <f t="shared" si="182"/>
        <v/>
      </c>
    </row>
    <row r="1894" spans="2:20" ht="15" customHeight="1" x14ac:dyDescent="0.25">
      <c r="B1894" s="94">
        <v>1843</v>
      </c>
      <c r="C1894" s="95"/>
      <c r="D1894" s="94"/>
      <c r="E1894" s="95"/>
      <c r="F1894" s="94"/>
      <c r="G1894" s="95">
        <f t="shared" si="177"/>
        <v>0</v>
      </c>
      <c r="H1894" s="110">
        <f t="shared" si="178"/>
        <v>0</v>
      </c>
      <c r="P1894" s="107" t="str">
        <f t="shared" si="179"/>
        <v/>
      </c>
      <c r="Q1894" s="108" t="str">
        <f t="shared" si="180"/>
        <v/>
      </c>
      <c r="S1894" s="109" t="str">
        <f t="shared" si="181"/>
        <v/>
      </c>
      <c r="T1894" s="109" t="str">
        <f t="shared" si="182"/>
        <v/>
      </c>
    </row>
    <row r="1895" spans="2:20" ht="15" customHeight="1" x14ac:dyDescent="0.25">
      <c r="B1895" s="94">
        <v>1844</v>
      </c>
      <c r="C1895" s="95"/>
      <c r="D1895" s="94"/>
      <c r="E1895" s="95"/>
      <c r="F1895" s="94"/>
      <c r="G1895" s="95">
        <f t="shared" si="177"/>
        <v>0</v>
      </c>
      <c r="H1895" s="110">
        <f t="shared" si="178"/>
        <v>0</v>
      </c>
      <c r="P1895" s="107" t="str">
        <f t="shared" si="179"/>
        <v/>
      </c>
      <c r="Q1895" s="108" t="str">
        <f t="shared" si="180"/>
        <v/>
      </c>
      <c r="S1895" s="109" t="str">
        <f t="shared" si="181"/>
        <v/>
      </c>
      <c r="T1895" s="109" t="str">
        <f t="shared" si="182"/>
        <v/>
      </c>
    </row>
    <row r="1896" spans="2:20" ht="15" customHeight="1" x14ac:dyDescent="0.25">
      <c r="B1896" s="94">
        <v>1845</v>
      </c>
      <c r="C1896" s="95"/>
      <c r="D1896" s="94"/>
      <c r="E1896" s="95"/>
      <c r="F1896" s="94"/>
      <c r="G1896" s="95">
        <f t="shared" si="177"/>
        <v>0</v>
      </c>
      <c r="H1896" s="110">
        <f t="shared" si="178"/>
        <v>0</v>
      </c>
      <c r="P1896" s="107" t="str">
        <f t="shared" si="179"/>
        <v/>
      </c>
      <c r="Q1896" s="108" t="str">
        <f t="shared" si="180"/>
        <v/>
      </c>
      <c r="S1896" s="109" t="str">
        <f t="shared" si="181"/>
        <v/>
      </c>
      <c r="T1896" s="109" t="str">
        <f t="shared" si="182"/>
        <v/>
      </c>
    </row>
    <row r="1897" spans="2:20" ht="15" customHeight="1" x14ac:dyDescent="0.25">
      <c r="B1897" s="94">
        <v>1846</v>
      </c>
      <c r="C1897" s="95"/>
      <c r="D1897" s="94"/>
      <c r="E1897" s="95"/>
      <c r="F1897" s="94"/>
      <c r="G1897" s="95">
        <f t="shared" si="177"/>
        <v>0</v>
      </c>
      <c r="H1897" s="110">
        <f t="shared" si="178"/>
        <v>0</v>
      </c>
      <c r="P1897" s="107" t="str">
        <f t="shared" si="179"/>
        <v/>
      </c>
      <c r="Q1897" s="108" t="str">
        <f t="shared" si="180"/>
        <v/>
      </c>
      <c r="S1897" s="109" t="str">
        <f t="shared" si="181"/>
        <v/>
      </c>
      <c r="T1897" s="109" t="str">
        <f t="shared" si="182"/>
        <v/>
      </c>
    </row>
    <row r="1898" spans="2:20" ht="15" customHeight="1" x14ac:dyDescent="0.25">
      <c r="B1898" s="94">
        <v>1847</v>
      </c>
      <c r="C1898" s="95"/>
      <c r="D1898" s="94"/>
      <c r="E1898" s="95"/>
      <c r="F1898" s="94"/>
      <c r="G1898" s="95">
        <f t="shared" si="177"/>
        <v>0</v>
      </c>
      <c r="H1898" s="110">
        <f t="shared" si="178"/>
        <v>0</v>
      </c>
      <c r="P1898" s="107" t="str">
        <f t="shared" si="179"/>
        <v/>
      </c>
      <c r="Q1898" s="108" t="str">
        <f t="shared" si="180"/>
        <v/>
      </c>
      <c r="S1898" s="109" t="str">
        <f t="shared" si="181"/>
        <v/>
      </c>
      <c r="T1898" s="109" t="str">
        <f t="shared" si="182"/>
        <v/>
      </c>
    </row>
    <row r="1899" spans="2:20" ht="15" customHeight="1" x14ac:dyDescent="0.25">
      <c r="B1899" s="94">
        <v>1848</v>
      </c>
      <c r="C1899" s="95"/>
      <c r="D1899" s="94"/>
      <c r="E1899" s="95"/>
      <c r="F1899" s="94"/>
      <c r="G1899" s="95">
        <f t="shared" si="177"/>
        <v>0</v>
      </c>
      <c r="H1899" s="110">
        <f t="shared" si="178"/>
        <v>0</v>
      </c>
      <c r="P1899" s="107" t="str">
        <f t="shared" si="179"/>
        <v/>
      </c>
      <c r="Q1899" s="108" t="str">
        <f t="shared" si="180"/>
        <v/>
      </c>
      <c r="S1899" s="109" t="str">
        <f t="shared" si="181"/>
        <v/>
      </c>
      <c r="T1899" s="109" t="str">
        <f t="shared" si="182"/>
        <v/>
      </c>
    </row>
    <row r="1900" spans="2:20" ht="15" customHeight="1" x14ac:dyDescent="0.25">
      <c r="B1900" s="94">
        <v>1849</v>
      </c>
      <c r="C1900" s="95"/>
      <c r="D1900" s="94"/>
      <c r="E1900" s="95"/>
      <c r="F1900" s="94"/>
      <c r="G1900" s="95">
        <f t="shared" si="177"/>
        <v>0</v>
      </c>
      <c r="H1900" s="110">
        <f t="shared" si="178"/>
        <v>0</v>
      </c>
      <c r="P1900" s="107" t="str">
        <f t="shared" si="179"/>
        <v/>
      </c>
      <c r="Q1900" s="108" t="str">
        <f t="shared" si="180"/>
        <v/>
      </c>
      <c r="S1900" s="109" t="str">
        <f t="shared" si="181"/>
        <v/>
      </c>
      <c r="T1900" s="109" t="str">
        <f t="shared" si="182"/>
        <v/>
      </c>
    </row>
    <row r="1901" spans="2:20" ht="15" customHeight="1" x14ac:dyDescent="0.25">
      <c r="B1901" s="94">
        <v>1850</v>
      </c>
      <c r="C1901" s="95"/>
      <c r="D1901" s="94"/>
      <c r="E1901" s="95"/>
      <c r="F1901" s="94"/>
      <c r="G1901" s="95">
        <f t="shared" si="177"/>
        <v>0</v>
      </c>
      <c r="H1901" s="110">
        <f t="shared" si="178"/>
        <v>0</v>
      </c>
      <c r="P1901" s="107" t="str">
        <f t="shared" si="179"/>
        <v/>
      </c>
      <c r="Q1901" s="108" t="str">
        <f t="shared" si="180"/>
        <v/>
      </c>
      <c r="S1901" s="109" t="str">
        <f t="shared" si="181"/>
        <v/>
      </c>
      <c r="T1901" s="109" t="str">
        <f t="shared" si="182"/>
        <v/>
      </c>
    </row>
    <row r="1902" spans="2:20" ht="15" customHeight="1" x14ac:dyDescent="0.25">
      <c r="B1902" s="94">
        <v>1851</v>
      </c>
      <c r="C1902" s="95"/>
      <c r="D1902" s="94"/>
      <c r="E1902" s="95"/>
      <c r="F1902" s="94"/>
      <c r="G1902" s="95">
        <f t="shared" si="177"/>
        <v>0</v>
      </c>
      <c r="H1902" s="110">
        <f t="shared" si="178"/>
        <v>0</v>
      </c>
      <c r="P1902" s="107" t="str">
        <f t="shared" si="179"/>
        <v/>
      </c>
      <c r="Q1902" s="108" t="str">
        <f t="shared" si="180"/>
        <v/>
      </c>
      <c r="S1902" s="109" t="str">
        <f t="shared" si="181"/>
        <v/>
      </c>
      <c r="T1902" s="109" t="str">
        <f t="shared" si="182"/>
        <v/>
      </c>
    </row>
    <row r="1903" spans="2:20" ht="15" customHeight="1" x14ac:dyDescent="0.25">
      <c r="B1903" s="94">
        <v>1852</v>
      </c>
      <c r="C1903" s="95"/>
      <c r="D1903" s="94"/>
      <c r="E1903" s="95"/>
      <c r="F1903" s="94"/>
      <c r="G1903" s="95">
        <f t="shared" si="177"/>
        <v>0</v>
      </c>
      <c r="H1903" s="110">
        <f t="shared" si="178"/>
        <v>0</v>
      </c>
      <c r="P1903" s="107" t="str">
        <f t="shared" si="179"/>
        <v/>
      </c>
      <c r="Q1903" s="108" t="str">
        <f t="shared" si="180"/>
        <v/>
      </c>
      <c r="S1903" s="109" t="str">
        <f t="shared" si="181"/>
        <v/>
      </c>
      <c r="T1903" s="109" t="str">
        <f t="shared" si="182"/>
        <v/>
      </c>
    </row>
    <row r="1904" spans="2:20" ht="15" customHeight="1" x14ac:dyDescent="0.25">
      <c r="B1904" s="94">
        <v>1853</v>
      </c>
      <c r="C1904" s="95"/>
      <c r="D1904" s="94"/>
      <c r="E1904" s="95"/>
      <c r="F1904" s="94"/>
      <c r="G1904" s="95">
        <f t="shared" si="177"/>
        <v>0</v>
      </c>
      <c r="H1904" s="110">
        <f t="shared" si="178"/>
        <v>0</v>
      </c>
      <c r="P1904" s="107" t="str">
        <f t="shared" si="179"/>
        <v/>
      </c>
      <c r="Q1904" s="108" t="str">
        <f t="shared" si="180"/>
        <v/>
      </c>
      <c r="S1904" s="109" t="str">
        <f t="shared" si="181"/>
        <v/>
      </c>
      <c r="T1904" s="109" t="str">
        <f t="shared" si="182"/>
        <v/>
      </c>
    </row>
    <row r="1905" spans="2:20" ht="15" customHeight="1" x14ac:dyDescent="0.25">
      <c r="B1905" s="94">
        <v>1854</v>
      </c>
      <c r="C1905" s="95"/>
      <c r="D1905" s="94"/>
      <c r="E1905" s="95"/>
      <c r="F1905" s="94"/>
      <c r="G1905" s="95">
        <f t="shared" si="177"/>
        <v>0</v>
      </c>
      <c r="H1905" s="110">
        <f t="shared" si="178"/>
        <v>0</v>
      </c>
      <c r="P1905" s="107" t="str">
        <f t="shared" si="179"/>
        <v/>
      </c>
      <c r="Q1905" s="108" t="str">
        <f t="shared" si="180"/>
        <v/>
      </c>
      <c r="S1905" s="109" t="str">
        <f t="shared" si="181"/>
        <v/>
      </c>
      <c r="T1905" s="109" t="str">
        <f t="shared" si="182"/>
        <v/>
      </c>
    </row>
    <row r="1906" spans="2:20" ht="15" customHeight="1" x14ac:dyDescent="0.25">
      <c r="B1906" s="94">
        <v>1855</v>
      </c>
      <c r="C1906" s="95"/>
      <c r="D1906" s="94"/>
      <c r="E1906" s="95"/>
      <c r="F1906" s="94"/>
      <c r="G1906" s="95">
        <f t="shared" si="177"/>
        <v>0</v>
      </c>
      <c r="H1906" s="110">
        <f t="shared" si="178"/>
        <v>0</v>
      </c>
      <c r="P1906" s="107" t="str">
        <f t="shared" si="179"/>
        <v/>
      </c>
      <c r="Q1906" s="108" t="str">
        <f t="shared" si="180"/>
        <v/>
      </c>
      <c r="S1906" s="109" t="str">
        <f t="shared" si="181"/>
        <v/>
      </c>
      <c r="T1906" s="109" t="str">
        <f t="shared" si="182"/>
        <v/>
      </c>
    </row>
    <row r="1907" spans="2:20" ht="15" customHeight="1" x14ac:dyDescent="0.25">
      <c r="B1907" s="94">
        <v>1856</v>
      </c>
      <c r="C1907" s="95"/>
      <c r="D1907" s="94"/>
      <c r="E1907" s="95"/>
      <c r="F1907" s="94"/>
      <c r="G1907" s="95">
        <f t="shared" si="177"/>
        <v>0</v>
      </c>
      <c r="H1907" s="110">
        <f t="shared" si="178"/>
        <v>0</v>
      </c>
      <c r="P1907" s="107" t="str">
        <f t="shared" si="179"/>
        <v/>
      </c>
      <c r="Q1907" s="108" t="str">
        <f t="shared" si="180"/>
        <v/>
      </c>
      <c r="S1907" s="109" t="str">
        <f t="shared" si="181"/>
        <v/>
      </c>
      <c r="T1907" s="109" t="str">
        <f t="shared" si="182"/>
        <v/>
      </c>
    </row>
    <row r="1908" spans="2:20" ht="15" customHeight="1" x14ac:dyDescent="0.25">
      <c r="B1908" s="94">
        <v>1857</v>
      </c>
      <c r="C1908" s="95"/>
      <c r="D1908" s="94"/>
      <c r="E1908" s="95"/>
      <c r="F1908" s="94"/>
      <c r="G1908" s="95">
        <f t="shared" si="177"/>
        <v>0</v>
      </c>
      <c r="H1908" s="110">
        <f t="shared" si="178"/>
        <v>0</v>
      </c>
      <c r="P1908" s="107" t="str">
        <f t="shared" si="179"/>
        <v/>
      </c>
      <c r="Q1908" s="108" t="str">
        <f t="shared" si="180"/>
        <v/>
      </c>
      <c r="S1908" s="109" t="str">
        <f t="shared" si="181"/>
        <v/>
      </c>
      <c r="T1908" s="109" t="str">
        <f t="shared" si="182"/>
        <v/>
      </c>
    </row>
    <row r="1909" spans="2:20" ht="15" customHeight="1" x14ac:dyDescent="0.25">
      <c r="B1909" s="94">
        <v>1858</v>
      </c>
      <c r="C1909" s="95"/>
      <c r="D1909" s="94"/>
      <c r="E1909" s="95"/>
      <c r="F1909" s="94"/>
      <c r="G1909" s="95">
        <f t="shared" si="177"/>
        <v>0</v>
      </c>
      <c r="H1909" s="110">
        <f t="shared" si="178"/>
        <v>0</v>
      </c>
      <c r="P1909" s="107" t="str">
        <f t="shared" si="179"/>
        <v/>
      </c>
      <c r="Q1909" s="108" t="str">
        <f t="shared" si="180"/>
        <v/>
      </c>
      <c r="S1909" s="109" t="str">
        <f t="shared" si="181"/>
        <v/>
      </c>
      <c r="T1909" s="109" t="str">
        <f t="shared" si="182"/>
        <v/>
      </c>
    </row>
    <row r="1910" spans="2:20" ht="15" customHeight="1" x14ac:dyDescent="0.25">
      <c r="B1910" s="94">
        <v>1859</v>
      </c>
      <c r="C1910" s="95"/>
      <c r="D1910" s="94"/>
      <c r="E1910" s="95"/>
      <c r="F1910" s="94"/>
      <c r="G1910" s="95">
        <f t="shared" si="177"/>
        <v>0</v>
      </c>
      <c r="H1910" s="110">
        <f t="shared" si="178"/>
        <v>0</v>
      </c>
      <c r="P1910" s="107" t="str">
        <f t="shared" si="179"/>
        <v/>
      </c>
      <c r="Q1910" s="108" t="str">
        <f t="shared" si="180"/>
        <v/>
      </c>
      <c r="S1910" s="109" t="str">
        <f t="shared" si="181"/>
        <v/>
      </c>
      <c r="T1910" s="109" t="str">
        <f t="shared" si="182"/>
        <v/>
      </c>
    </row>
    <row r="1911" spans="2:20" ht="15" customHeight="1" x14ac:dyDescent="0.25">
      <c r="B1911" s="94">
        <v>1860</v>
      </c>
      <c r="C1911" s="95"/>
      <c r="D1911" s="94"/>
      <c r="E1911" s="95"/>
      <c r="F1911" s="94"/>
      <c r="G1911" s="95">
        <f t="shared" si="177"/>
        <v>0</v>
      </c>
      <c r="H1911" s="110">
        <f t="shared" si="178"/>
        <v>0</v>
      </c>
      <c r="P1911" s="107" t="str">
        <f t="shared" si="179"/>
        <v/>
      </c>
      <c r="Q1911" s="108" t="str">
        <f t="shared" si="180"/>
        <v/>
      </c>
      <c r="S1911" s="109" t="str">
        <f t="shared" si="181"/>
        <v/>
      </c>
      <c r="T1911" s="109" t="str">
        <f t="shared" si="182"/>
        <v/>
      </c>
    </row>
    <row r="1912" spans="2:20" ht="15" customHeight="1" x14ac:dyDescent="0.25">
      <c r="B1912" s="94">
        <v>1861</v>
      </c>
      <c r="C1912" s="95"/>
      <c r="D1912" s="94"/>
      <c r="E1912" s="95"/>
      <c r="F1912" s="94"/>
      <c r="G1912" s="95">
        <f t="shared" si="177"/>
        <v>0</v>
      </c>
      <c r="H1912" s="110">
        <f t="shared" si="178"/>
        <v>0</v>
      </c>
      <c r="P1912" s="107" t="str">
        <f t="shared" si="179"/>
        <v/>
      </c>
      <c r="Q1912" s="108" t="str">
        <f t="shared" si="180"/>
        <v/>
      </c>
      <c r="S1912" s="109" t="str">
        <f t="shared" si="181"/>
        <v/>
      </c>
      <c r="T1912" s="109" t="str">
        <f t="shared" si="182"/>
        <v/>
      </c>
    </row>
    <row r="1913" spans="2:20" ht="15" customHeight="1" x14ac:dyDescent="0.25">
      <c r="B1913" s="94">
        <v>1862</v>
      </c>
      <c r="C1913" s="95"/>
      <c r="D1913" s="94"/>
      <c r="E1913" s="95"/>
      <c r="F1913" s="94"/>
      <c r="G1913" s="95">
        <f t="shared" si="177"/>
        <v>0</v>
      </c>
      <c r="H1913" s="110">
        <f t="shared" si="178"/>
        <v>0</v>
      </c>
      <c r="P1913" s="107" t="str">
        <f t="shared" si="179"/>
        <v/>
      </c>
      <c r="Q1913" s="108" t="str">
        <f t="shared" si="180"/>
        <v/>
      </c>
      <c r="S1913" s="109" t="str">
        <f t="shared" si="181"/>
        <v/>
      </c>
      <c r="T1913" s="109" t="str">
        <f t="shared" si="182"/>
        <v/>
      </c>
    </row>
    <row r="1914" spans="2:20" ht="15" customHeight="1" x14ac:dyDescent="0.25">
      <c r="B1914" s="94">
        <v>1863</v>
      </c>
      <c r="C1914" s="95"/>
      <c r="D1914" s="94"/>
      <c r="E1914" s="95"/>
      <c r="F1914" s="94"/>
      <c r="G1914" s="95">
        <f t="shared" si="177"/>
        <v>0</v>
      </c>
      <c r="H1914" s="110">
        <f t="shared" si="178"/>
        <v>0</v>
      </c>
      <c r="P1914" s="107" t="str">
        <f t="shared" si="179"/>
        <v/>
      </c>
      <c r="Q1914" s="108" t="str">
        <f t="shared" si="180"/>
        <v/>
      </c>
      <c r="S1914" s="109" t="str">
        <f t="shared" si="181"/>
        <v/>
      </c>
      <c r="T1914" s="109" t="str">
        <f t="shared" si="182"/>
        <v/>
      </c>
    </row>
    <row r="1915" spans="2:20" ht="15" customHeight="1" x14ac:dyDescent="0.25">
      <c r="B1915" s="94">
        <v>1864</v>
      </c>
      <c r="C1915" s="95"/>
      <c r="D1915" s="94"/>
      <c r="E1915" s="95"/>
      <c r="F1915" s="94"/>
      <c r="G1915" s="95">
        <f t="shared" si="177"/>
        <v>0</v>
      </c>
      <c r="H1915" s="110">
        <f t="shared" si="178"/>
        <v>0</v>
      </c>
      <c r="P1915" s="107" t="str">
        <f t="shared" si="179"/>
        <v/>
      </c>
      <c r="Q1915" s="108" t="str">
        <f t="shared" si="180"/>
        <v/>
      </c>
      <c r="S1915" s="109" t="str">
        <f t="shared" si="181"/>
        <v/>
      </c>
      <c r="T1915" s="109" t="str">
        <f t="shared" si="182"/>
        <v/>
      </c>
    </row>
    <row r="1916" spans="2:20" ht="15" customHeight="1" x14ac:dyDescent="0.25">
      <c r="B1916" s="94">
        <v>1865</v>
      </c>
      <c r="C1916" s="95"/>
      <c r="D1916" s="94"/>
      <c r="E1916" s="95"/>
      <c r="F1916" s="94"/>
      <c r="G1916" s="95">
        <f t="shared" si="177"/>
        <v>0</v>
      </c>
      <c r="H1916" s="110">
        <f t="shared" si="178"/>
        <v>0</v>
      </c>
      <c r="P1916" s="107" t="str">
        <f t="shared" si="179"/>
        <v/>
      </c>
      <c r="Q1916" s="108" t="str">
        <f t="shared" si="180"/>
        <v/>
      </c>
      <c r="S1916" s="109" t="str">
        <f t="shared" si="181"/>
        <v/>
      </c>
      <c r="T1916" s="109" t="str">
        <f t="shared" si="182"/>
        <v/>
      </c>
    </row>
    <row r="1917" spans="2:20" ht="15" customHeight="1" x14ac:dyDescent="0.25">
      <c r="B1917" s="94">
        <v>1866</v>
      </c>
      <c r="C1917" s="95"/>
      <c r="D1917" s="94"/>
      <c r="E1917" s="95"/>
      <c r="F1917" s="94"/>
      <c r="G1917" s="95">
        <f t="shared" si="177"/>
        <v>0</v>
      </c>
      <c r="H1917" s="110">
        <f t="shared" si="178"/>
        <v>0</v>
      </c>
      <c r="P1917" s="107" t="str">
        <f t="shared" si="179"/>
        <v/>
      </c>
      <c r="Q1917" s="108" t="str">
        <f t="shared" si="180"/>
        <v/>
      </c>
      <c r="S1917" s="109" t="str">
        <f t="shared" si="181"/>
        <v/>
      </c>
      <c r="T1917" s="109" t="str">
        <f t="shared" si="182"/>
        <v/>
      </c>
    </row>
    <row r="1918" spans="2:20" ht="15" customHeight="1" x14ac:dyDescent="0.25">
      <c r="B1918" s="94">
        <v>1867</v>
      </c>
      <c r="C1918" s="95"/>
      <c r="D1918" s="94"/>
      <c r="E1918" s="95"/>
      <c r="F1918" s="94"/>
      <c r="G1918" s="95">
        <f t="shared" si="177"/>
        <v>0</v>
      </c>
      <c r="H1918" s="110">
        <f t="shared" si="178"/>
        <v>0</v>
      </c>
      <c r="P1918" s="107" t="str">
        <f t="shared" si="179"/>
        <v/>
      </c>
      <c r="Q1918" s="108" t="str">
        <f t="shared" si="180"/>
        <v/>
      </c>
      <c r="S1918" s="109" t="str">
        <f t="shared" si="181"/>
        <v/>
      </c>
      <c r="T1918" s="109" t="str">
        <f t="shared" si="182"/>
        <v/>
      </c>
    </row>
    <row r="1919" spans="2:20" ht="15" customHeight="1" x14ac:dyDescent="0.25">
      <c r="B1919" s="94">
        <v>1868</v>
      </c>
      <c r="C1919" s="95"/>
      <c r="D1919" s="94"/>
      <c r="E1919" s="95"/>
      <c r="F1919" s="94"/>
      <c r="G1919" s="95">
        <f t="shared" si="177"/>
        <v>0</v>
      </c>
      <c r="H1919" s="110">
        <f t="shared" si="178"/>
        <v>0</v>
      </c>
      <c r="P1919" s="107" t="str">
        <f t="shared" si="179"/>
        <v/>
      </c>
      <c r="Q1919" s="108" t="str">
        <f t="shared" si="180"/>
        <v/>
      </c>
      <c r="S1919" s="109" t="str">
        <f t="shared" si="181"/>
        <v/>
      </c>
      <c r="T1919" s="109" t="str">
        <f t="shared" si="182"/>
        <v/>
      </c>
    </row>
    <row r="1920" spans="2:20" ht="15" customHeight="1" x14ac:dyDescent="0.25">
      <c r="B1920" s="94">
        <v>1869</v>
      </c>
      <c r="C1920" s="95"/>
      <c r="D1920" s="94"/>
      <c r="E1920" s="95"/>
      <c r="F1920" s="94"/>
      <c r="G1920" s="95">
        <f t="shared" si="177"/>
        <v>0</v>
      </c>
      <c r="H1920" s="110">
        <f t="shared" si="178"/>
        <v>0</v>
      </c>
      <c r="P1920" s="107" t="str">
        <f t="shared" si="179"/>
        <v/>
      </c>
      <c r="Q1920" s="108" t="str">
        <f t="shared" si="180"/>
        <v/>
      </c>
      <c r="S1920" s="109" t="str">
        <f t="shared" si="181"/>
        <v/>
      </c>
      <c r="T1920" s="109" t="str">
        <f t="shared" si="182"/>
        <v/>
      </c>
    </row>
    <row r="1921" spans="2:20" ht="15" customHeight="1" x14ac:dyDescent="0.25">
      <c r="B1921" s="94">
        <v>1870</v>
      </c>
      <c r="C1921" s="95"/>
      <c r="D1921" s="94"/>
      <c r="E1921" s="95"/>
      <c r="F1921" s="94"/>
      <c r="G1921" s="95">
        <f t="shared" si="177"/>
        <v>0</v>
      </c>
      <c r="H1921" s="110">
        <f t="shared" si="178"/>
        <v>0</v>
      </c>
      <c r="P1921" s="107" t="str">
        <f t="shared" si="179"/>
        <v/>
      </c>
      <c r="Q1921" s="108" t="str">
        <f t="shared" si="180"/>
        <v/>
      </c>
      <c r="S1921" s="109" t="str">
        <f t="shared" si="181"/>
        <v/>
      </c>
      <c r="T1921" s="109" t="str">
        <f t="shared" si="182"/>
        <v/>
      </c>
    </row>
    <row r="1922" spans="2:20" ht="15" customHeight="1" x14ac:dyDescent="0.25">
      <c r="B1922" s="94">
        <v>1871</v>
      </c>
      <c r="C1922" s="95"/>
      <c r="D1922" s="94"/>
      <c r="E1922" s="95"/>
      <c r="F1922" s="94"/>
      <c r="G1922" s="95">
        <f t="shared" si="177"/>
        <v>0</v>
      </c>
      <c r="H1922" s="110">
        <f t="shared" si="178"/>
        <v>0</v>
      </c>
      <c r="P1922" s="107" t="str">
        <f t="shared" si="179"/>
        <v/>
      </c>
      <c r="Q1922" s="108" t="str">
        <f t="shared" si="180"/>
        <v/>
      </c>
      <c r="S1922" s="109" t="str">
        <f t="shared" si="181"/>
        <v/>
      </c>
      <c r="T1922" s="109" t="str">
        <f t="shared" si="182"/>
        <v/>
      </c>
    </row>
    <row r="1923" spans="2:20" ht="15" customHeight="1" x14ac:dyDescent="0.25">
      <c r="B1923" s="94">
        <v>1872</v>
      </c>
      <c r="C1923" s="95"/>
      <c r="D1923" s="94"/>
      <c r="E1923" s="95"/>
      <c r="F1923" s="94"/>
      <c r="G1923" s="95">
        <f t="shared" si="177"/>
        <v>0</v>
      </c>
      <c r="H1923" s="110">
        <f t="shared" si="178"/>
        <v>0</v>
      </c>
      <c r="P1923" s="107" t="str">
        <f t="shared" si="179"/>
        <v/>
      </c>
      <c r="Q1923" s="108" t="str">
        <f t="shared" si="180"/>
        <v/>
      </c>
      <c r="S1923" s="109" t="str">
        <f t="shared" si="181"/>
        <v/>
      </c>
      <c r="T1923" s="109" t="str">
        <f t="shared" si="182"/>
        <v/>
      </c>
    </row>
    <row r="1924" spans="2:20" ht="15" customHeight="1" x14ac:dyDescent="0.25">
      <c r="B1924" s="94">
        <v>1873</v>
      </c>
      <c r="C1924" s="95"/>
      <c r="D1924" s="94"/>
      <c r="E1924" s="95"/>
      <c r="F1924" s="94"/>
      <c r="G1924" s="95">
        <f t="shared" si="177"/>
        <v>0</v>
      </c>
      <c r="H1924" s="110">
        <f t="shared" si="178"/>
        <v>0</v>
      </c>
      <c r="P1924" s="107" t="str">
        <f t="shared" si="179"/>
        <v/>
      </c>
      <c r="Q1924" s="108" t="str">
        <f t="shared" si="180"/>
        <v/>
      </c>
      <c r="S1924" s="109" t="str">
        <f t="shared" si="181"/>
        <v/>
      </c>
      <c r="T1924" s="109" t="str">
        <f t="shared" si="182"/>
        <v/>
      </c>
    </row>
    <row r="1925" spans="2:20" ht="15" customHeight="1" x14ac:dyDescent="0.25">
      <c r="B1925" s="94">
        <v>1874</v>
      </c>
      <c r="C1925" s="95"/>
      <c r="D1925" s="94"/>
      <c r="E1925" s="95"/>
      <c r="F1925" s="94"/>
      <c r="G1925" s="95">
        <f t="shared" si="177"/>
        <v>0</v>
      </c>
      <c r="H1925" s="110">
        <f t="shared" si="178"/>
        <v>0</v>
      </c>
      <c r="P1925" s="107" t="str">
        <f t="shared" si="179"/>
        <v/>
      </c>
      <c r="Q1925" s="108" t="str">
        <f t="shared" si="180"/>
        <v/>
      </c>
      <c r="S1925" s="109" t="str">
        <f t="shared" si="181"/>
        <v/>
      </c>
      <c r="T1925" s="109" t="str">
        <f t="shared" si="182"/>
        <v/>
      </c>
    </row>
    <row r="1926" spans="2:20" ht="15" customHeight="1" x14ac:dyDescent="0.25">
      <c r="B1926" s="94">
        <v>1875</v>
      </c>
      <c r="C1926" s="95"/>
      <c r="D1926" s="94"/>
      <c r="E1926" s="95"/>
      <c r="F1926" s="94"/>
      <c r="G1926" s="95">
        <f t="shared" si="177"/>
        <v>0</v>
      </c>
      <c r="H1926" s="110">
        <f t="shared" si="178"/>
        <v>0</v>
      </c>
      <c r="P1926" s="107" t="str">
        <f t="shared" si="179"/>
        <v/>
      </c>
      <c r="Q1926" s="108" t="str">
        <f t="shared" si="180"/>
        <v/>
      </c>
      <c r="S1926" s="109" t="str">
        <f t="shared" si="181"/>
        <v/>
      </c>
      <c r="T1926" s="109" t="str">
        <f t="shared" si="182"/>
        <v/>
      </c>
    </row>
    <row r="1927" spans="2:20" ht="15" customHeight="1" x14ac:dyDescent="0.25">
      <c r="B1927" s="94">
        <v>1876</v>
      </c>
      <c r="C1927" s="95"/>
      <c r="D1927" s="94"/>
      <c r="E1927" s="95"/>
      <c r="F1927" s="94"/>
      <c r="G1927" s="95">
        <f t="shared" si="177"/>
        <v>0</v>
      </c>
      <c r="H1927" s="110">
        <f t="shared" si="178"/>
        <v>0</v>
      </c>
      <c r="P1927" s="107" t="str">
        <f t="shared" si="179"/>
        <v/>
      </c>
      <c r="Q1927" s="108" t="str">
        <f t="shared" si="180"/>
        <v/>
      </c>
      <c r="S1927" s="109" t="str">
        <f t="shared" si="181"/>
        <v/>
      </c>
      <c r="T1927" s="109" t="str">
        <f t="shared" si="182"/>
        <v/>
      </c>
    </row>
    <row r="1928" spans="2:20" ht="15" customHeight="1" x14ac:dyDescent="0.25">
      <c r="B1928" s="94">
        <v>1877</v>
      </c>
      <c r="C1928" s="95"/>
      <c r="D1928" s="94"/>
      <c r="E1928" s="95"/>
      <c r="F1928" s="94"/>
      <c r="G1928" s="95">
        <f t="shared" si="177"/>
        <v>0</v>
      </c>
      <c r="H1928" s="110">
        <f t="shared" si="178"/>
        <v>0</v>
      </c>
      <c r="P1928" s="107" t="str">
        <f t="shared" si="179"/>
        <v/>
      </c>
      <c r="Q1928" s="108" t="str">
        <f t="shared" si="180"/>
        <v/>
      </c>
      <c r="S1928" s="109" t="str">
        <f t="shared" si="181"/>
        <v/>
      </c>
      <c r="T1928" s="109" t="str">
        <f t="shared" si="182"/>
        <v/>
      </c>
    </row>
    <row r="1929" spans="2:20" ht="15" customHeight="1" x14ac:dyDescent="0.25">
      <c r="B1929" s="94">
        <v>1878</v>
      </c>
      <c r="C1929" s="95"/>
      <c r="D1929" s="94"/>
      <c r="E1929" s="95"/>
      <c r="F1929" s="94"/>
      <c r="G1929" s="95">
        <f t="shared" si="177"/>
        <v>0</v>
      </c>
      <c r="H1929" s="110">
        <f t="shared" si="178"/>
        <v>0</v>
      </c>
      <c r="P1929" s="107" t="str">
        <f t="shared" si="179"/>
        <v/>
      </c>
      <c r="Q1929" s="108" t="str">
        <f t="shared" si="180"/>
        <v/>
      </c>
      <c r="S1929" s="109" t="str">
        <f t="shared" si="181"/>
        <v/>
      </c>
      <c r="T1929" s="109" t="str">
        <f t="shared" si="182"/>
        <v/>
      </c>
    </row>
    <row r="1930" spans="2:20" ht="15" customHeight="1" x14ac:dyDescent="0.25">
      <c r="B1930" s="94">
        <v>1879</v>
      </c>
      <c r="C1930" s="95"/>
      <c r="D1930" s="94"/>
      <c r="E1930" s="95"/>
      <c r="F1930" s="94"/>
      <c r="G1930" s="95">
        <f t="shared" si="177"/>
        <v>0</v>
      </c>
      <c r="H1930" s="110">
        <f t="shared" si="178"/>
        <v>0</v>
      </c>
      <c r="P1930" s="107" t="str">
        <f t="shared" si="179"/>
        <v/>
      </c>
      <c r="Q1930" s="108" t="str">
        <f t="shared" si="180"/>
        <v/>
      </c>
      <c r="S1930" s="109" t="str">
        <f t="shared" si="181"/>
        <v/>
      </c>
      <c r="T1930" s="109" t="str">
        <f t="shared" si="182"/>
        <v/>
      </c>
    </row>
    <row r="1931" spans="2:20" ht="15" customHeight="1" x14ac:dyDescent="0.25">
      <c r="B1931" s="94">
        <v>1880</v>
      </c>
      <c r="C1931" s="95"/>
      <c r="D1931" s="94"/>
      <c r="E1931" s="95"/>
      <c r="F1931" s="94"/>
      <c r="G1931" s="95">
        <f t="shared" si="177"/>
        <v>0</v>
      </c>
      <c r="H1931" s="110">
        <f t="shared" si="178"/>
        <v>0</v>
      </c>
      <c r="P1931" s="107" t="str">
        <f t="shared" si="179"/>
        <v/>
      </c>
      <c r="Q1931" s="108" t="str">
        <f t="shared" si="180"/>
        <v/>
      </c>
      <c r="S1931" s="109" t="str">
        <f t="shared" si="181"/>
        <v/>
      </c>
      <c r="T1931" s="109" t="str">
        <f t="shared" si="182"/>
        <v/>
      </c>
    </row>
    <row r="1932" spans="2:20" ht="15" customHeight="1" x14ac:dyDescent="0.25">
      <c r="B1932" s="94">
        <v>1881</v>
      </c>
      <c r="C1932" s="95"/>
      <c r="D1932" s="94"/>
      <c r="E1932" s="95"/>
      <c r="F1932" s="94"/>
      <c r="G1932" s="95">
        <f t="shared" si="177"/>
        <v>0</v>
      </c>
      <c r="H1932" s="110">
        <f t="shared" si="178"/>
        <v>0</v>
      </c>
      <c r="P1932" s="107" t="str">
        <f t="shared" si="179"/>
        <v/>
      </c>
      <c r="Q1932" s="108" t="str">
        <f t="shared" si="180"/>
        <v/>
      </c>
      <c r="S1932" s="109" t="str">
        <f t="shared" si="181"/>
        <v/>
      </c>
      <c r="T1932" s="109" t="str">
        <f t="shared" si="182"/>
        <v/>
      </c>
    </row>
    <row r="1933" spans="2:20" ht="15" customHeight="1" x14ac:dyDescent="0.25">
      <c r="B1933" s="94">
        <v>1882</v>
      </c>
      <c r="C1933" s="95"/>
      <c r="D1933" s="94"/>
      <c r="E1933" s="95"/>
      <c r="F1933" s="94"/>
      <c r="G1933" s="95">
        <f t="shared" si="177"/>
        <v>0</v>
      </c>
      <c r="H1933" s="110">
        <f t="shared" si="178"/>
        <v>0</v>
      </c>
      <c r="P1933" s="107" t="str">
        <f t="shared" si="179"/>
        <v/>
      </c>
      <c r="Q1933" s="108" t="str">
        <f t="shared" si="180"/>
        <v/>
      </c>
      <c r="S1933" s="109" t="str">
        <f t="shared" si="181"/>
        <v/>
      </c>
      <c r="T1933" s="109" t="str">
        <f t="shared" si="182"/>
        <v/>
      </c>
    </row>
    <row r="1934" spans="2:20" ht="15" customHeight="1" x14ac:dyDescent="0.25">
      <c r="B1934" s="94">
        <v>1883</v>
      </c>
      <c r="C1934" s="95"/>
      <c r="D1934" s="94"/>
      <c r="E1934" s="95"/>
      <c r="F1934" s="94"/>
      <c r="G1934" s="95">
        <f t="shared" si="177"/>
        <v>0</v>
      </c>
      <c r="H1934" s="110">
        <f t="shared" si="178"/>
        <v>0</v>
      </c>
      <c r="P1934" s="107" t="str">
        <f t="shared" si="179"/>
        <v/>
      </c>
      <c r="Q1934" s="108" t="str">
        <f t="shared" si="180"/>
        <v/>
      </c>
      <c r="S1934" s="109" t="str">
        <f t="shared" si="181"/>
        <v/>
      </c>
      <c r="T1934" s="109" t="str">
        <f t="shared" si="182"/>
        <v/>
      </c>
    </row>
    <row r="1935" spans="2:20" ht="15" customHeight="1" x14ac:dyDescent="0.25">
      <c r="B1935" s="94">
        <v>1884</v>
      </c>
      <c r="C1935" s="95"/>
      <c r="D1935" s="94"/>
      <c r="E1935" s="95"/>
      <c r="F1935" s="94"/>
      <c r="G1935" s="95">
        <f t="shared" si="177"/>
        <v>0</v>
      </c>
      <c r="H1935" s="110">
        <f t="shared" si="178"/>
        <v>0</v>
      </c>
      <c r="P1935" s="107" t="str">
        <f t="shared" si="179"/>
        <v/>
      </c>
      <c r="Q1935" s="108" t="str">
        <f t="shared" si="180"/>
        <v/>
      </c>
      <c r="S1935" s="109" t="str">
        <f t="shared" si="181"/>
        <v/>
      </c>
      <c r="T1935" s="109" t="str">
        <f t="shared" si="182"/>
        <v/>
      </c>
    </row>
    <row r="1936" spans="2:20" ht="15" customHeight="1" x14ac:dyDescent="0.25">
      <c r="B1936" s="94">
        <v>1885</v>
      </c>
      <c r="C1936" s="95"/>
      <c r="D1936" s="94"/>
      <c r="E1936" s="95"/>
      <c r="F1936" s="94"/>
      <c r="G1936" s="95">
        <f t="shared" si="177"/>
        <v>0</v>
      </c>
      <c r="H1936" s="110">
        <f t="shared" si="178"/>
        <v>0</v>
      </c>
      <c r="P1936" s="107" t="str">
        <f t="shared" si="179"/>
        <v/>
      </c>
      <c r="Q1936" s="108" t="str">
        <f t="shared" si="180"/>
        <v/>
      </c>
      <c r="S1936" s="109" t="str">
        <f t="shared" si="181"/>
        <v/>
      </c>
      <c r="T1936" s="109" t="str">
        <f t="shared" si="182"/>
        <v/>
      </c>
    </row>
    <row r="1937" spans="2:20" ht="15" customHeight="1" x14ac:dyDescent="0.25">
      <c r="B1937" s="94">
        <v>1886</v>
      </c>
      <c r="C1937" s="95"/>
      <c r="D1937" s="94"/>
      <c r="E1937" s="95"/>
      <c r="F1937" s="94"/>
      <c r="G1937" s="95">
        <f t="shared" si="177"/>
        <v>0</v>
      </c>
      <c r="H1937" s="110">
        <f t="shared" si="178"/>
        <v>0</v>
      </c>
      <c r="P1937" s="107" t="str">
        <f t="shared" si="179"/>
        <v/>
      </c>
      <c r="Q1937" s="108" t="str">
        <f t="shared" si="180"/>
        <v/>
      </c>
      <c r="S1937" s="109" t="str">
        <f t="shared" si="181"/>
        <v/>
      </c>
      <c r="T1937" s="109" t="str">
        <f t="shared" si="182"/>
        <v/>
      </c>
    </row>
    <row r="1938" spans="2:20" ht="15" customHeight="1" x14ac:dyDescent="0.25">
      <c r="B1938" s="94">
        <v>1887</v>
      </c>
      <c r="C1938" s="95"/>
      <c r="D1938" s="94"/>
      <c r="E1938" s="95"/>
      <c r="F1938" s="94"/>
      <c r="G1938" s="95">
        <f t="shared" si="177"/>
        <v>0</v>
      </c>
      <c r="H1938" s="110">
        <f t="shared" si="178"/>
        <v>0</v>
      </c>
      <c r="P1938" s="107" t="str">
        <f t="shared" si="179"/>
        <v/>
      </c>
      <c r="Q1938" s="108" t="str">
        <f t="shared" si="180"/>
        <v/>
      </c>
      <c r="S1938" s="109" t="str">
        <f t="shared" si="181"/>
        <v/>
      </c>
      <c r="T1938" s="109" t="str">
        <f t="shared" si="182"/>
        <v/>
      </c>
    </row>
    <row r="1939" spans="2:20" ht="15" customHeight="1" x14ac:dyDescent="0.25">
      <c r="B1939" s="94">
        <v>1888</v>
      </c>
      <c r="C1939" s="95"/>
      <c r="D1939" s="94"/>
      <c r="E1939" s="95"/>
      <c r="F1939" s="94"/>
      <c r="G1939" s="95">
        <f t="shared" si="177"/>
        <v>0</v>
      </c>
      <c r="H1939" s="110">
        <f t="shared" si="178"/>
        <v>0</v>
      </c>
      <c r="P1939" s="107" t="str">
        <f t="shared" si="179"/>
        <v/>
      </c>
      <c r="Q1939" s="108" t="str">
        <f t="shared" si="180"/>
        <v/>
      </c>
      <c r="S1939" s="109" t="str">
        <f t="shared" si="181"/>
        <v/>
      </c>
      <c r="T1939" s="109" t="str">
        <f t="shared" si="182"/>
        <v/>
      </c>
    </row>
    <row r="1940" spans="2:20" ht="15" customHeight="1" x14ac:dyDescent="0.25">
      <c r="B1940" s="94">
        <v>1889</v>
      </c>
      <c r="C1940" s="95"/>
      <c r="D1940" s="94"/>
      <c r="E1940" s="95"/>
      <c r="F1940" s="94"/>
      <c r="G1940" s="95">
        <f t="shared" si="177"/>
        <v>0</v>
      </c>
      <c r="H1940" s="110">
        <f t="shared" si="178"/>
        <v>0</v>
      </c>
      <c r="P1940" s="107" t="str">
        <f t="shared" si="179"/>
        <v/>
      </c>
      <c r="Q1940" s="108" t="str">
        <f t="shared" si="180"/>
        <v/>
      </c>
      <c r="S1940" s="109" t="str">
        <f t="shared" si="181"/>
        <v/>
      </c>
      <c r="T1940" s="109" t="str">
        <f t="shared" si="182"/>
        <v/>
      </c>
    </row>
    <row r="1941" spans="2:20" ht="15" customHeight="1" x14ac:dyDescent="0.25">
      <c r="B1941" s="94">
        <v>1890</v>
      </c>
      <c r="C1941" s="95"/>
      <c r="D1941" s="94"/>
      <c r="E1941" s="95"/>
      <c r="F1941" s="94"/>
      <c r="G1941" s="95">
        <f t="shared" si="177"/>
        <v>0</v>
      </c>
      <c r="H1941" s="110">
        <f t="shared" si="178"/>
        <v>0</v>
      </c>
      <c r="P1941" s="107" t="str">
        <f t="shared" si="179"/>
        <v/>
      </c>
      <c r="Q1941" s="108" t="str">
        <f t="shared" si="180"/>
        <v/>
      </c>
      <c r="S1941" s="109" t="str">
        <f t="shared" si="181"/>
        <v/>
      </c>
      <c r="T1941" s="109" t="str">
        <f t="shared" si="182"/>
        <v/>
      </c>
    </row>
    <row r="1942" spans="2:20" ht="15" customHeight="1" x14ac:dyDescent="0.25">
      <c r="B1942" s="94">
        <v>1891</v>
      </c>
      <c r="C1942" s="95"/>
      <c r="D1942" s="94"/>
      <c r="E1942" s="95"/>
      <c r="F1942" s="94"/>
      <c r="G1942" s="95">
        <f t="shared" si="177"/>
        <v>0</v>
      </c>
      <c r="H1942" s="110">
        <f t="shared" si="178"/>
        <v>0</v>
      </c>
      <c r="P1942" s="107" t="str">
        <f t="shared" si="179"/>
        <v/>
      </c>
      <c r="Q1942" s="108" t="str">
        <f t="shared" si="180"/>
        <v/>
      </c>
      <c r="S1942" s="109" t="str">
        <f t="shared" si="181"/>
        <v/>
      </c>
      <c r="T1942" s="109" t="str">
        <f t="shared" si="182"/>
        <v/>
      </c>
    </row>
    <row r="1943" spans="2:20" ht="15" customHeight="1" x14ac:dyDescent="0.25">
      <c r="B1943" s="94">
        <v>1892</v>
      </c>
      <c r="C1943" s="95"/>
      <c r="D1943" s="94"/>
      <c r="E1943" s="95"/>
      <c r="F1943" s="94"/>
      <c r="G1943" s="95">
        <f t="shared" si="177"/>
        <v>0</v>
      </c>
      <c r="H1943" s="110">
        <f t="shared" si="178"/>
        <v>0</v>
      </c>
      <c r="P1943" s="107" t="str">
        <f t="shared" si="179"/>
        <v/>
      </c>
      <c r="Q1943" s="108" t="str">
        <f t="shared" si="180"/>
        <v/>
      </c>
      <c r="S1943" s="109" t="str">
        <f t="shared" si="181"/>
        <v/>
      </c>
      <c r="T1943" s="109" t="str">
        <f t="shared" si="182"/>
        <v/>
      </c>
    </row>
    <row r="1944" spans="2:20" ht="15" customHeight="1" x14ac:dyDescent="0.25">
      <c r="B1944" s="94">
        <v>1893</v>
      </c>
      <c r="C1944" s="95"/>
      <c r="D1944" s="94"/>
      <c r="E1944" s="95"/>
      <c r="F1944" s="94"/>
      <c r="G1944" s="95">
        <f t="shared" si="177"/>
        <v>0</v>
      </c>
      <c r="H1944" s="110">
        <f t="shared" si="178"/>
        <v>0</v>
      </c>
      <c r="P1944" s="107" t="str">
        <f t="shared" si="179"/>
        <v/>
      </c>
      <c r="Q1944" s="108" t="str">
        <f t="shared" si="180"/>
        <v/>
      </c>
      <c r="S1944" s="109" t="str">
        <f t="shared" si="181"/>
        <v/>
      </c>
      <c r="T1944" s="109" t="str">
        <f t="shared" si="182"/>
        <v/>
      </c>
    </row>
    <row r="1945" spans="2:20" ht="15" customHeight="1" x14ac:dyDescent="0.25">
      <c r="B1945" s="94">
        <v>1894</v>
      </c>
      <c r="C1945" s="95"/>
      <c r="D1945" s="94"/>
      <c r="E1945" s="95"/>
      <c r="F1945" s="94"/>
      <c r="G1945" s="95">
        <f t="shared" si="177"/>
        <v>0</v>
      </c>
      <c r="H1945" s="110">
        <f t="shared" si="178"/>
        <v>0</v>
      </c>
      <c r="P1945" s="107" t="str">
        <f t="shared" si="179"/>
        <v/>
      </c>
      <c r="Q1945" s="108" t="str">
        <f t="shared" si="180"/>
        <v/>
      </c>
      <c r="S1945" s="109" t="str">
        <f t="shared" si="181"/>
        <v/>
      </c>
      <c r="T1945" s="109" t="str">
        <f t="shared" si="182"/>
        <v/>
      </c>
    </row>
    <row r="1946" spans="2:20" ht="15" customHeight="1" x14ac:dyDescent="0.25">
      <c r="B1946" s="94">
        <v>1895</v>
      </c>
      <c r="C1946" s="95"/>
      <c r="D1946" s="94"/>
      <c r="E1946" s="95"/>
      <c r="F1946" s="94"/>
      <c r="G1946" s="95">
        <f t="shared" si="177"/>
        <v>0</v>
      </c>
      <c r="H1946" s="110">
        <f t="shared" si="178"/>
        <v>0</v>
      </c>
      <c r="P1946" s="107" t="str">
        <f t="shared" si="179"/>
        <v/>
      </c>
      <c r="Q1946" s="108" t="str">
        <f t="shared" si="180"/>
        <v/>
      </c>
      <c r="S1946" s="109" t="str">
        <f t="shared" si="181"/>
        <v/>
      </c>
      <c r="T1946" s="109" t="str">
        <f t="shared" si="182"/>
        <v/>
      </c>
    </row>
    <row r="1947" spans="2:20" ht="15" customHeight="1" x14ac:dyDescent="0.25">
      <c r="B1947" s="94">
        <v>1896</v>
      </c>
      <c r="C1947" s="95"/>
      <c r="D1947" s="94"/>
      <c r="E1947" s="95"/>
      <c r="F1947" s="94"/>
      <c r="G1947" s="95">
        <f t="shared" si="177"/>
        <v>0</v>
      </c>
      <c r="H1947" s="110">
        <f t="shared" si="178"/>
        <v>0</v>
      </c>
      <c r="P1947" s="107" t="str">
        <f t="shared" si="179"/>
        <v/>
      </c>
      <c r="Q1947" s="108" t="str">
        <f t="shared" si="180"/>
        <v/>
      </c>
      <c r="S1947" s="109" t="str">
        <f t="shared" si="181"/>
        <v/>
      </c>
      <c r="T1947" s="109" t="str">
        <f t="shared" si="182"/>
        <v/>
      </c>
    </row>
    <row r="1948" spans="2:20" ht="15" customHeight="1" x14ac:dyDescent="0.25">
      <c r="B1948" s="94">
        <v>1897</v>
      </c>
      <c r="C1948" s="95"/>
      <c r="D1948" s="94"/>
      <c r="E1948" s="95"/>
      <c r="F1948" s="94"/>
      <c r="G1948" s="95">
        <f t="shared" ref="G1948:G2011" si="183">E1948-C1948</f>
        <v>0</v>
      </c>
      <c r="H1948" s="110">
        <f t="shared" ref="H1948:H2011" si="184">F1948-D1948</f>
        <v>0</v>
      </c>
      <c r="P1948" s="107" t="str">
        <f t="shared" ref="P1948:P2011" si="185">IF(C1948="","",D1948*PSA_WTP-C1948)</f>
        <v/>
      </c>
      <c r="Q1948" s="108" t="str">
        <f t="shared" ref="Q1948:Q2011" si="186">IF(C1948="","",F1948*PSA_WTP-E1948)</f>
        <v/>
      </c>
      <c r="S1948" s="109" t="str">
        <f t="shared" ref="S1948:S2011" si="187">IF(Q1948="","",IF(Q1948=MAX(P1948,Q1948),0,1))</f>
        <v/>
      </c>
      <c r="T1948" s="109" t="str">
        <f t="shared" ref="T1948:T2011" si="188">IF(Q1948="","",IF(Q1948=MAX(P1948,Q1948),1,0))</f>
        <v/>
      </c>
    </row>
    <row r="1949" spans="2:20" ht="15" customHeight="1" x14ac:dyDescent="0.25">
      <c r="B1949" s="94">
        <v>1898</v>
      </c>
      <c r="C1949" s="95"/>
      <c r="D1949" s="94"/>
      <c r="E1949" s="95"/>
      <c r="F1949" s="94"/>
      <c r="G1949" s="95">
        <f t="shared" si="183"/>
        <v>0</v>
      </c>
      <c r="H1949" s="110">
        <f t="shared" si="184"/>
        <v>0</v>
      </c>
      <c r="P1949" s="107" t="str">
        <f t="shared" si="185"/>
        <v/>
      </c>
      <c r="Q1949" s="108" t="str">
        <f t="shared" si="186"/>
        <v/>
      </c>
      <c r="S1949" s="109" t="str">
        <f t="shared" si="187"/>
        <v/>
      </c>
      <c r="T1949" s="109" t="str">
        <f t="shared" si="188"/>
        <v/>
      </c>
    </row>
    <row r="1950" spans="2:20" ht="15" customHeight="1" x14ac:dyDescent="0.25">
      <c r="B1950" s="94">
        <v>1899</v>
      </c>
      <c r="C1950" s="95"/>
      <c r="D1950" s="94"/>
      <c r="E1950" s="95"/>
      <c r="F1950" s="94"/>
      <c r="G1950" s="95">
        <f t="shared" si="183"/>
        <v>0</v>
      </c>
      <c r="H1950" s="110">
        <f t="shared" si="184"/>
        <v>0</v>
      </c>
      <c r="P1950" s="107" t="str">
        <f t="shared" si="185"/>
        <v/>
      </c>
      <c r="Q1950" s="108" t="str">
        <f t="shared" si="186"/>
        <v/>
      </c>
      <c r="S1950" s="109" t="str">
        <f t="shared" si="187"/>
        <v/>
      </c>
      <c r="T1950" s="109" t="str">
        <f t="shared" si="188"/>
        <v/>
      </c>
    </row>
    <row r="1951" spans="2:20" ht="15" customHeight="1" x14ac:dyDescent="0.25">
      <c r="B1951" s="94">
        <v>1900</v>
      </c>
      <c r="C1951" s="95"/>
      <c r="D1951" s="94"/>
      <c r="E1951" s="95"/>
      <c r="F1951" s="94"/>
      <c r="G1951" s="95">
        <f t="shared" si="183"/>
        <v>0</v>
      </c>
      <c r="H1951" s="110">
        <f t="shared" si="184"/>
        <v>0</v>
      </c>
      <c r="P1951" s="107" t="str">
        <f t="shared" si="185"/>
        <v/>
      </c>
      <c r="Q1951" s="108" t="str">
        <f t="shared" si="186"/>
        <v/>
      </c>
      <c r="S1951" s="109" t="str">
        <f t="shared" si="187"/>
        <v/>
      </c>
      <c r="T1951" s="109" t="str">
        <f t="shared" si="188"/>
        <v/>
      </c>
    </row>
    <row r="1952" spans="2:20" ht="15" customHeight="1" x14ac:dyDescent="0.25">
      <c r="B1952" s="94">
        <v>1901</v>
      </c>
      <c r="C1952" s="95"/>
      <c r="D1952" s="94"/>
      <c r="E1952" s="95"/>
      <c r="F1952" s="94"/>
      <c r="G1952" s="95">
        <f t="shared" si="183"/>
        <v>0</v>
      </c>
      <c r="H1952" s="110">
        <f t="shared" si="184"/>
        <v>0</v>
      </c>
      <c r="P1952" s="107" t="str">
        <f t="shared" si="185"/>
        <v/>
      </c>
      <c r="Q1952" s="108" t="str">
        <f t="shared" si="186"/>
        <v/>
      </c>
      <c r="S1952" s="109" t="str">
        <f t="shared" si="187"/>
        <v/>
      </c>
      <c r="T1952" s="109" t="str">
        <f t="shared" si="188"/>
        <v/>
      </c>
    </row>
    <row r="1953" spans="2:20" ht="15" customHeight="1" x14ac:dyDescent="0.25">
      <c r="B1953" s="94">
        <v>1902</v>
      </c>
      <c r="C1953" s="95"/>
      <c r="D1953" s="94"/>
      <c r="E1953" s="95"/>
      <c r="F1953" s="94"/>
      <c r="G1953" s="95">
        <f t="shared" si="183"/>
        <v>0</v>
      </c>
      <c r="H1953" s="110">
        <f t="shared" si="184"/>
        <v>0</v>
      </c>
      <c r="P1953" s="107" t="str">
        <f t="shared" si="185"/>
        <v/>
      </c>
      <c r="Q1953" s="108" t="str">
        <f t="shared" si="186"/>
        <v/>
      </c>
      <c r="S1953" s="109" t="str">
        <f t="shared" si="187"/>
        <v/>
      </c>
      <c r="T1953" s="109" t="str">
        <f t="shared" si="188"/>
        <v/>
      </c>
    </row>
    <row r="1954" spans="2:20" ht="15" customHeight="1" x14ac:dyDescent="0.25">
      <c r="B1954" s="94">
        <v>1903</v>
      </c>
      <c r="C1954" s="95"/>
      <c r="D1954" s="94"/>
      <c r="E1954" s="95"/>
      <c r="F1954" s="94"/>
      <c r="G1954" s="95">
        <f t="shared" si="183"/>
        <v>0</v>
      </c>
      <c r="H1954" s="110">
        <f t="shared" si="184"/>
        <v>0</v>
      </c>
      <c r="P1954" s="107" t="str">
        <f t="shared" si="185"/>
        <v/>
      </c>
      <c r="Q1954" s="108" t="str">
        <f t="shared" si="186"/>
        <v/>
      </c>
      <c r="S1954" s="109" t="str">
        <f t="shared" si="187"/>
        <v/>
      </c>
      <c r="T1954" s="109" t="str">
        <f t="shared" si="188"/>
        <v/>
      </c>
    </row>
    <row r="1955" spans="2:20" ht="15" customHeight="1" x14ac:dyDescent="0.25">
      <c r="B1955" s="94">
        <v>1904</v>
      </c>
      <c r="C1955" s="95"/>
      <c r="D1955" s="94"/>
      <c r="E1955" s="95"/>
      <c r="F1955" s="94"/>
      <c r="G1955" s="95">
        <f t="shared" si="183"/>
        <v>0</v>
      </c>
      <c r="H1955" s="110">
        <f t="shared" si="184"/>
        <v>0</v>
      </c>
      <c r="P1955" s="107" t="str">
        <f t="shared" si="185"/>
        <v/>
      </c>
      <c r="Q1955" s="108" t="str">
        <f t="shared" si="186"/>
        <v/>
      </c>
      <c r="S1955" s="109" t="str">
        <f t="shared" si="187"/>
        <v/>
      </c>
      <c r="T1955" s="109" t="str">
        <f t="shared" si="188"/>
        <v/>
      </c>
    </row>
    <row r="1956" spans="2:20" ht="15" customHeight="1" x14ac:dyDescent="0.25">
      <c r="B1956" s="94">
        <v>1905</v>
      </c>
      <c r="C1956" s="95"/>
      <c r="D1956" s="94"/>
      <c r="E1956" s="95"/>
      <c r="F1956" s="94"/>
      <c r="G1956" s="95">
        <f t="shared" si="183"/>
        <v>0</v>
      </c>
      <c r="H1956" s="110">
        <f t="shared" si="184"/>
        <v>0</v>
      </c>
      <c r="P1956" s="107" t="str">
        <f t="shared" si="185"/>
        <v/>
      </c>
      <c r="Q1956" s="108" t="str">
        <f t="shared" si="186"/>
        <v/>
      </c>
      <c r="S1956" s="109" t="str">
        <f t="shared" si="187"/>
        <v/>
      </c>
      <c r="T1956" s="109" t="str">
        <f t="shared" si="188"/>
        <v/>
      </c>
    </row>
    <row r="1957" spans="2:20" ht="15" customHeight="1" x14ac:dyDescent="0.25">
      <c r="B1957" s="94">
        <v>1906</v>
      </c>
      <c r="C1957" s="95"/>
      <c r="D1957" s="94"/>
      <c r="E1957" s="95"/>
      <c r="F1957" s="94"/>
      <c r="G1957" s="95">
        <f t="shared" si="183"/>
        <v>0</v>
      </c>
      <c r="H1957" s="110">
        <f t="shared" si="184"/>
        <v>0</v>
      </c>
      <c r="P1957" s="107" t="str">
        <f t="shared" si="185"/>
        <v/>
      </c>
      <c r="Q1957" s="108" t="str">
        <f t="shared" si="186"/>
        <v/>
      </c>
      <c r="S1957" s="109" t="str">
        <f t="shared" si="187"/>
        <v/>
      </c>
      <c r="T1957" s="109" t="str">
        <f t="shared" si="188"/>
        <v/>
      </c>
    </row>
    <row r="1958" spans="2:20" ht="15" customHeight="1" x14ac:dyDescent="0.25">
      <c r="B1958" s="94">
        <v>1907</v>
      </c>
      <c r="C1958" s="95"/>
      <c r="D1958" s="94"/>
      <c r="E1958" s="95"/>
      <c r="F1958" s="94"/>
      <c r="G1958" s="95">
        <f t="shared" si="183"/>
        <v>0</v>
      </c>
      <c r="H1958" s="110">
        <f t="shared" si="184"/>
        <v>0</v>
      </c>
      <c r="P1958" s="107" t="str">
        <f t="shared" si="185"/>
        <v/>
      </c>
      <c r="Q1958" s="108" t="str">
        <f t="shared" si="186"/>
        <v/>
      </c>
      <c r="S1958" s="109" t="str">
        <f t="shared" si="187"/>
        <v/>
      </c>
      <c r="T1958" s="109" t="str">
        <f t="shared" si="188"/>
        <v/>
      </c>
    </row>
    <row r="1959" spans="2:20" ht="15" customHeight="1" x14ac:dyDescent="0.25">
      <c r="B1959" s="94">
        <v>1908</v>
      </c>
      <c r="C1959" s="95"/>
      <c r="D1959" s="94"/>
      <c r="E1959" s="95"/>
      <c r="F1959" s="94"/>
      <c r="G1959" s="95">
        <f t="shared" si="183"/>
        <v>0</v>
      </c>
      <c r="H1959" s="110">
        <f t="shared" si="184"/>
        <v>0</v>
      </c>
      <c r="P1959" s="107" t="str">
        <f t="shared" si="185"/>
        <v/>
      </c>
      <c r="Q1959" s="108" t="str">
        <f t="shared" si="186"/>
        <v/>
      </c>
      <c r="S1959" s="109" t="str">
        <f t="shared" si="187"/>
        <v/>
      </c>
      <c r="T1959" s="109" t="str">
        <f t="shared" si="188"/>
        <v/>
      </c>
    </row>
    <row r="1960" spans="2:20" ht="15" customHeight="1" x14ac:dyDescent="0.25">
      <c r="B1960" s="94">
        <v>1909</v>
      </c>
      <c r="C1960" s="95"/>
      <c r="D1960" s="94"/>
      <c r="E1960" s="95"/>
      <c r="F1960" s="94"/>
      <c r="G1960" s="95">
        <f t="shared" si="183"/>
        <v>0</v>
      </c>
      <c r="H1960" s="110">
        <f t="shared" si="184"/>
        <v>0</v>
      </c>
      <c r="P1960" s="107" t="str">
        <f t="shared" si="185"/>
        <v/>
      </c>
      <c r="Q1960" s="108" t="str">
        <f t="shared" si="186"/>
        <v/>
      </c>
      <c r="S1960" s="109" t="str">
        <f t="shared" si="187"/>
        <v/>
      </c>
      <c r="T1960" s="109" t="str">
        <f t="shared" si="188"/>
        <v/>
      </c>
    </row>
    <row r="1961" spans="2:20" ht="15" customHeight="1" x14ac:dyDescent="0.25">
      <c r="B1961" s="94">
        <v>1910</v>
      </c>
      <c r="C1961" s="95"/>
      <c r="D1961" s="94"/>
      <c r="E1961" s="95"/>
      <c r="F1961" s="94"/>
      <c r="G1961" s="95">
        <f t="shared" si="183"/>
        <v>0</v>
      </c>
      <c r="H1961" s="110">
        <f t="shared" si="184"/>
        <v>0</v>
      </c>
      <c r="P1961" s="107" t="str">
        <f t="shared" si="185"/>
        <v/>
      </c>
      <c r="Q1961" s="108" t="str">
        <f t="shared" si="186"/>
        <v/>
      </c>
      <c r="S1961" s="109" t="str">
        <f t="shared" si="187"/>
        <v/>
      </c>
      <c r="T1961" s="109" t="str">
        <f t="shared" si="188"/>
        <v/>
      </c>
    </row>
    <row r="1962" spans="2:20" ht="15" customHeight="1" x14ac:dyDescent="0.25">
      <c r="B1962" s="94">
        <v>1911</v>
      </c>
      <c r="C1962" s="95"/>
      <c r="D1962" s="94"/>
      <c r="E1962" s="95"/>
      <c r="F1962" s="94"/>
      <c r="G1962" s="95">
        <f t="shared" si="183"/>
        <v>0</v>
      </c>
      <c r="H1962" s="110">
        <f t="shared" si="184"/>
        <v>0</v>
      </c>
      <c r="P1962" s="107" t="str">
        <f t="shared" si="185"/>
        <v/>
      </c>
      <c r="Q1962" s="108" t="str">
        <f t="shared" si="186"/>
        <v/>
      </c>
      <c r="S1962" s="109" t="str">
        <f t="shared" si="187"/>
        <v/>
      </c>
      <c r="T1962" s="109" t="str">
        <f t="shared" si="188"/>
        <v/>
      </c>
    </row>
    <row r="1963" spans="2:20" ht="15" customHeight="1" x14ac:dyDescent="0.25">
      <c r="B1963" s="94">
        <v>1912</v>
      </c>
      <c r="C1963" s="95"/>
      <c r="D1963" s="94"/>
      <c r="E1963" s="95"/>
      <c r="F1963" s="94"/>
      <c r="G1963" s="95">
        <f t="shared" si="183"/>
        <v>0</v>
      </c>
      <c r="H1963" s="110">
        <f t="shared" si="184"/>
        <v>0</v>
      </c>
      <c r="P1963" s="107" t="str">
        <f t="shared" si="185"/>
        <v/>
      </c>
      <c r="Q1963" s="108" t="str">
        <f t="shared" si="186"/>
        <v/>
      </c>
      <c r="S1963" s="109" t="str">
        <f t="shared" si="187"/>
        <v/>
      </c>
      <c r="T1963" s="109" t="str">
        <f t="shared" si="188"/>
        <v/>
      </c>
    </row>
    <row r="1964" spans="2:20" ht="15" customHeight="1" x14ac:dyDescent="0.25">
      <c r="B1964" s="94">
        <v>1913</v>
      </c>
      <c r="C1964" s="95"/>
      <c r="D1964" s="94"/>
      <c r="E1964" s="95"/>
      <c r="F1964" s="94"/>
      <c r="G1964" s="95">
        <f t="shared" si="183"/>
        <v>0</v>
      </c>
      <c r="H1964" s="110">
        <f t="shared" si="184"/>
        <v>0</v>
      </c>
      <c r="P1964" s="107" t="str">
        <f t="shared" si="185"/>
        <v/>
      </c>
      <c r="Q1964" s="108" t="str">
        <f t="shared" si="186"/>
        <v/>
      </c>
      <c r="S1964" s="109" t="str">
        <f t="shared" si="187"/>
        <v/>
      </c>
      <c r="T1964" s="109" t="str">
        <f t="shared" si="188"/>
        <v/>
      </c>
    </row>
    <row r="1965" spans="2:20" ht="15" customHeight="1" x14ac:dyDescent="0.25">
      <c r="B1965" s="94">
        <v>1914</v>
      </c>
      <c r="C1965" s="95"/>
      <c r="D1965" s="94"/>
      <c r="E1965" s="95"/>
      <c r="F1965" s="94"/>
      <c r="G1965" s="95">
        <f t="shared" si="183"/>
        <v>0</v>
      </c>
      <c r="H1965" s="110">
        <f t="shared" si="184"/>
        <v>0</v>
      </c>
      <c r="P1965" s="107" t="str">
        <f t="shared" si="185"/>
        <v/>
      </c>
      <c r="Q1965" s="108" t="str">
        <f t="shared" si="186"/>
        <v/>
      </c>
      <c r="S1965" s="109" t="str">
        <f t="shared" si="187"/>
        <v/>
      </c>
      <c r="T1965" s="109" t="str">
        <f t="shared" si="188"/>
        <v/>
      </c>
    </row>
    <row r="1966" spans="2:20" ht="15" customHeight="1" x14ac:dyDescent="0.25">
      <c r="B1966" s="94">
        <v>1915</v>
      </c>
      <c r="C1966" s="95"/>
      <c r="D1966" s="94"/>
      <c r="E1966" s="95"/>
      <c r="F1966" s="94"/>
      <c r="G1966" s="95">
        <f t="shared" si="183"/>
        <v>0</v>
      </c>
      <c r="H1966" s="110">
        <f t="shared" si="184"/>
        <v>0</v>
      </c>
      <c r="P1966" s="107" t="str">
        <f t="shared" si="185"/>
        <v/>
      </c>
      <c r="Q1966" s="108" t="str">
        <f t="shared" si="186"/>
        <v/>
      </c>
      <c r="S1966" s="109" t="str">
        <f t="shared" si="187"/>
        <v/>
      </c>
      <c r="T1966" s="109" t="str">
        <f t="shared" si="188"/>
        <v/>
      </c>
    </row>
    <row r="1967" spans="2:20" ht="15" customHeight="1" x14ac:dyDescent="0.25">
      <c r="B1967" s="94">
        <v>1916</v>
      </c>
      <c r="C1967" s="95"/>
      <c r="D1967" s="94"/>
      <c r="E1967" s="95"/>
      <c r="F1967" s="94"/>
      <c r="G1967" s="95">
        <f t="shared" si="183"/>
        <v>0</v>
      </c>
      <c r="H1967" s="110">
        <f t="shared" si="184"/>
        <v>0</v>
      </c>
      <c r="P1967" s="107" t="str">
        <f t="shared" si="185"/>
        <v/>
      </c>
      <c r="Q1967" s="108" t="str">
        <f t="shared" si="186"/>
        <v/>
      </c>
      <c r="S1967" s="109" t="str">
        <f t="shared" si="187"/>
        <v/>
      </c>
      <c r="T1967" s="109" t="str">
        <f t="shared" si="188"/>
        <v/>
      </c>
    </row>
    <row r="1968" spans="2:20" ht="15" customHeight="1" x14ac:dyDescent="0.25">
      <c r="B1968" s="94">
        <v>1917</v>
      </c>
      <c r="C1968" s="95"/>
      <c r="D1968" s="94"/>
      <c r="E1968" s="95"/>
      <c r="F1968" s="94"/>
      <c r="G1968" s="95">
        <f t="shared" si="183"/>
        <v>0</v>
      </c>
      <c r="H1968" s="110">
        <f t="shared" si="184"/>
        <v>0</v>
      </c>
      <c r="P1968" s="107" t="str">
        <f t="shared" si="185"/>
        <v/>
      </c>
      <c r="Q1968" s="108" t="str">
        <f t="shared" si="186"/>
        <v/>
      </c>
      <c r="S1968" s="109" t="str">
        <f t="shared" si="187"/>
        <v/>
      </c>
      <c r="T1968" s="109" t="str">
        <f t="shared" si="188"/>
        <v/>
      </c>
    </row>
    <row r="1969" spans="2:20" ht="15" customHeight="1" x14ac:dyDescent="0.25">
      <c r="B1969" s="94">
        <v>1918</v>
      </c>
      <c r="C1969" s="95"/>
      <c r="D1969" s="94"/>
      <c r="E1969" s="95"/>
      <c r="F1969" s="94"/>
      <c r="G1969" s="95">
        <f t="shared" si="183"/>
        <v>0</v>
      </c>
      <c r="H1969" s="110">
        <f t="shared" si="184"/>
        <v>0</v>
      </c>
      <c r="P1969" s="107" t="str">
        <f t="shared" si="185"/>
        <v/>
      </c>
      <c r="Q1969" s="108" t="str">
        <f t="shared" si="186"/>
        <v/>
      </c>
      <c r="S1969" s="109" t="str">
        <f t="shared" si="187"/>
        <v/>
      </c>
      <c r="T1969" s="109" t="str">
        <f t="shared" si="188"/>
        <v/>
      </c>
    </row>
    <row r="1970" spans="2:20" ht="15" customHeight="1" x14ac:dyDescent="0.25">
      <c r="B1970" s="94">
        <v>1919</v>
      </c>
      <c r="C1970" s="95"/>
      <c r="D1970" s="94"/>
      <c r="E1970" s="95"/>
      <c r="F1970" s="94"/>
      <c r="G1970" s="95">
        <f t="shared" si="183"/>
        <v>0</v>
      </c>
      <c r="H1970" s="110">
        <f t="shared" si="184"/>
        <v>0</v>
      </c>
      <c r="P1970" s="107" t="str">
        <f t="shared" si="185"/>
        <v/>
      </c>
      <c r="Q1970" s="108" t="str">
        <f t="shared" si="186"/>
        <v/>
      </c>
      <c r="S1970" s="109" t="str">
        <f t="shared" si="187"/>
        <v/>
      </c>
      <c r="T1970" s="109" t="str">
        <f t="shared" si="188"/>
        <v/>
      </c>
    </row>
    <row r="1971" spans="2:20" ht="15" customHeight="1" x14ac:dyDescent="0.25">
      <c r="B1971" s="94">
        <v>1920</v>
      </c>
      <c r="C1971" s="95"/>
      <c r="D1971" s="94"/>
      <c r="E1971" s="95"/>
      <c r="F1971" s="94"/>
      <c r="G1971" s="95">
        <f t="shared" si="183"/>
        <v>0</v>
      </c>
      <c r="H1971" s="110">
        <f t="shared" si="184"/>
        <v>0</v>
      </c>
      <c r="P1971" s="107" t="str">
        <f t="shared" si="185"/>
        <v/>
      </c>
      <c r="Q1971" s="108" t="str">
        <f t="shared" si="186"/>
        <v/>
      </c>
      <c r="S1971" s="109" t="str">
        <f t="shared" si="187"/>
        <v/>
      </c>
      <c r="T1971" s="109" t="str">
        <f t="shared" si="188"/>
        <v/>
      </c>
    </row>
    <row r="1972" spans="2:20" ht="15" customHeight="1" x14ac:dyDescent="0.25">
      <c r="B1972" s="94">
        <v>1921</v>
      </c>
      <c r="C1972" s="95"/>
      <c r="D1972" s="94"/>
      <c r="E1972" s="95"/>
      <c r="F1972" s="94"/>
      <c r="G1972" s="95">
        <f t="shared" si="183"/>
        <v>0</v>
      </c>
      <c r="H1972" s="110">
        <f t="shared" si="184"/>
        <v>0</v>
      </c>
      <c r="P1972" s="107" t="str">
        <f t="shared" si="185"/>
        <v/>
      </c>
      <c r="Q1972" s="108" t="str">
        <f t="shared" si="186"/>
        <v/>
      </c>
      <c r="S1972" s="109" t="str">
        <f t="shared" si="187"/>
        <v/>
      </c>
      <c r="T1972" s="109" t="str">
        <f t="shared" si="188"/>
        <v/>
      </c>
    </row>
    <row r="1973" spans="2:20" ht="15" customHeight="1" x14ac:dyDescent="0.25">
      <c r="B1973" s="94">
        <v>1922</v>
      </c>
      <c r="C1973" s="95"/>
      <c r="D1973" s="94"/>
      <c r="E1973" s="95"/>
      <c r="F1973" s="94"/>
      <c r="G1973" s="95">
        <f t="shared" si="183"/>
        <v>0</v>
      </c>
      <c r="H1973" s="110">
        <f t="shared" si="184"/>
        <v>0</v>
      </c>
      <c r="P1973" s="107" t="str">
        <f t="shared" si="185"/>
        <v/>
      </c>
      <c r="Q1973" s="108" t="str">
        <f t="shared" si="186"/>
        <v/>
      </c>
      <c r="S1973" s="109" t="str">
        <f t="shared" si="187"/>
        <v/>
      </c>
      <c r="T1973" s="109" t="str">
        <f t="shared" si="188"/>
        <v/>
      </c>
    </row>
    <row r="1974" spans="2:20" ht="15" customHeight="1" x14ac:dyDescent="0.25">
      <c r="B1974" s="94">
        <v>1923</v>
      </c>
      <c r="C1974" s="95"/>
      <c r="D1974" s="94"/>
      <c r="E1974" s="95"/>
      <c r="F1974" s="94"/>
      <c r="G1974" s="95">
        <f t="shared" si="183"/>
        <v>0</v>
      </c>
      <c r="H1974" s="110">
        <f t="shared" si="184"/>
        <v>0</v>
      </c>
      <c r="P1974" s="107" t="str">
        <f t="shared" si="185"/>
        <v/>
      </c>
      <c r="Q1974" s="108" t="str">
        <f t="shared" si="186"/>
        <v/>
      </c>
      <c r="S1974" s="109" t="str">
        <f t="shared" si="187"/>
        <v/>
      </c>
      <c r="T1974" s="109" t="str">
        <f t="shared" si="188"/>
        <v/>
      </c>
    </row>
    <row r="1975" spans="2:20" ht="15" customHeight="1" x14ac:dyDescent="0.25">
      <c r="B1975" s="94">
        <v>1924</v>
      </c>
      <c r="C1975" s="95"/>
      <c r="D1975" s="94"/>
      <c r="E1975" s="95"/>
      <c r="F1975" s="94"/>
      <c r="G1975" s="95">
        <f t="shared" si="183"/>
        <v>0</v>
      </c>
      <c r="H1975" s="110">
        <f t="shared" si="184"/>
        <v>0</v>
      </c>
      <c r="P1975" s="107" t="str">
        <f t="shared" si="185"/>
        <v/>
      </c>
      <c r="Q1975" s="108" t="str">
        <f t="shared" si="186"/>
        <v/>
      </c>
      <c r="S1975" s="109" t="str">
        <f t="shared" si="187"/>
        <v/>
      </c>
      <c r="T1975" s="109" t="str">
        <f t="shared" si="188"/>
        <v/>
      </c>
    </row>
    <row r="1976" spans="2:20" ht="15" customHeight="1" x14ac:dyDescent="0.25">
      <c r="B1976" s="94">
        <v>1925</v>
      </c>
      <c r="C1976" s="95"/>
      <c r="D1976" s="94"/>
      <c r="E1976" s="95"/>
      <c r="F1976" s="94"/>
      <c r="G1976" s="95">
        <f t="shared" si="183"/>
        <v>0</v>
      </c>
      <c r="H1976" s="110">
        <f t="shared" si="184"/>
        <v>0</v>
      </c>
      <c r="P1976" s="107" t="str">
        <f t="shared" si="185"/>
        <v/>
      </c>
      <c r="Q1976" s="108" t="str">
        <f t="shared" si="186"/>
        <v/>
      </c>
      <c r="S1976" s="109" t="str">
        <f t="shared" si="187"/>
        <v/>
      </c>
      <c r="T1976" s="109" t="str">
        <f t="shared" si="188"/>
        <v/>
      </c>
    </row>
    <row r="1977" spans="2:20" ht="15" customHeight="1" x14ac:dyDescent="0.25">
      <c r="B1977" s="94">
        <v>1926</v>
      </c>
      <c r="C1977" s="95"/>
      <c r="D1977" s="94"/>
      <c r="E1977" s="95"/>
      <c r="F1977" s="94"/>
      <c r="G1977" s="95">
        <f t="shared" si="183"/>
        <v>0</v>
      </c>
      <c r="H1977" s="110">
        <f t="shared" si="184"/>
        <v>0</v>
      </c>
      <c r="P1977" s="107" t="str">
        <f t="shared" si="185"/>
        <v/>
      </c>
      <c r="Q1977" s="108" t="str">
        <f t="shared" si="186"/>
        <v/>
      </c>
      <c r="S1977" s="109" t="str">
        <f t="shared" si="187"/>
        <v/>
      </c>
      <c r="T1977" s="109" t="str">
        <f t="shared" si="188"/>
        <v/>
      </c>
    </row>
    <row r="1978" spans="2:20" ht="15" customHeight="1" x14ac:dyDescent="0.25">
      <c r="B1978" s="94">
        <v>1927</v>
      </c>
      <c r="C1978" s="95"/>
      <c r="D1978" s="94"/>
      <c r="E1978" s="95"/>
      <c r="F1978" s="94"/>
      <c r="G1978" s="95">
        <f t="shared" si="183"/>
        <v>0</v>
      </c>
      <c r="H1978" s="110">
        <f t="shared" si="184"/>
        <v>0</v>
      </c>
      <c r="P1978" s="107" t="str">
        <f t="shared" si="185"/>
        <v/>
      </c>
      <c r="Q1978" s="108" t="str">
        <f t="shared" si="186"/>
        <v/>
      </c>
      <c r="S1978" s="109" t="str">
        <f t="shared" si="187"/>
        <v/>
      </c>
      <c r="T1978" s="109" t="str">
        <f t="shared" si="188"/>
        <v/>
      </c>
    </row>
    <row r="1979" spans="2:20" ht="15" customHeight="1" x14ac:dyDescent="0.25">
      <c r="B1979" s="94">
        <v>1928</v>
      </c>
      <c r="C1979" s="95"/>
      <c r="D1979" s="94"/>
      <c r="E1979" s="95"/>
      <c r="F1979" s="94"/>
      <c r="G1979" s="95">
        <f t="shared" si="183"/>
        <v>0</v>
      </c>
      <c r="H1979" s="110">
        <f t="shared" si="184"/>
        <v>0</v>
      </c>
      <c r="P1979" s="107" t="str">
        <f t="shared" si="185"/>
        <v/>
      </c>
      <c r="Q1979" s="108" t="str">
        <f t="shared" si="186"/>
        <v/>
      </c>
      <c r="S1979" s="109" t="str">
        <f t="shared" si="187"/>
        <v/>
      </c>
      <c r="T1979" s="109" t="str">
        <f t="shared" si="188"/>
        <v/>
      </c>
    </row>
    <row r="1980" spans="2:20" ht="15" customHeight="1" x14ac:dyDescent="0.25">
      <c r="B1980" s="94">
        <v>1929</v>
      </c>
      <c r="C1980" s="95"/>
      <c r="D1980" s="94"/>
      <c r="E1980" s="95"/>
      <c r="F1980" s="94"/>
      <c r="G1980" s="95">
        <f t="shared" si="183"/>
        <v>0</v>
      </c>
      <c r="H1980" s="110">
        <f t="shared" si="184"/>
        <v>0</v>
      </c>
      <c r="P1980" s="107" t="str">
        <f t="shared" si="185"/>
        <v/>
      </c>
      <c r="Q1980" s="108" t="str">
        <f t="shared" si="186"/>
        <v/>
      </c>
      <c r="S1980" s="109" t="str">
        <f t="shared" si="187"/>
        <v/>
      </c>
      <c r="T1980" s="109" t="str">
        <f t="shared" si="188"/>
        <v/>
      </c>
    </row>
    <row r="1981" spans="2:20" ht="15" customHeight="1" x14ac:dyDescent="0.25">
      <c r="B1981" s="94">
        <v>1930</v>
      </c>
      <c r="C1981" s="95"/>
      <c r="D1981" s="94"/>
      <c r="E1981" s="95"/>
      <c r="F1981" s="94"/>
      <c r="G1981" s="95">
        <f t="shared" si="183"/>
        <v>0</v>
      </c>
      <c r="H1981" s="110">
        <f t="shared" si="184"/>
        <v>0</v>
      </c>
      <c r="P1981" s="107" t="str">
        <f t="shared" si="185"/>
        <v/>
      </c>
      <c r="Q1981" s="108" t="str">
        <f t="shared" si="186"/>
        <v/>
      </c>
      <c r="S1981" s="109" t="str">
        <f t="shared" si="187"/>
        <v/>
      </c>
      <c r="T1981" s="109" t="str">
        <f t="shared" si="188"/>
        <v/>
      </c>
    </row>
    <row r="1982" spans="2:20" ht="15" customHeight="1" x14ac:dyDescent="0.25">
      <c r="B1982" s="94">
        <v>1931</v>
      </c>
      <c r="C1982" s="95"/>
      <c r="D1982" s="94"/>
      <c r="E1982" s="95"/>
      <c r="F1982" s="94"/>
      <c r="G1982" s="95">
        <f t="shared" si="183"/>
        <v>0</v>
      </c>
      <c r="H1982" s="110">
        <f t="shared" si="184"/>
        <v>0</v>
      </c>
      <c r="P1982" s="107" t="str">
        <f t="shared" si="185"/>
        <v/>
      </c>
      <c r="Q1982" s="108" t="str">
        <f t="shared" si="186"/>
        <v/>
      </c>
      <c r="S1982" s="109" t="str">
        <f t="shared" si="187"/>
        <v/>
      </c>
      <c r="T1982" s="109" t="str">
        <f t="shared" si="188"/>
        <v/>
      </c>
    </row>
    <row r="1983" spans="2:20" ht="15" customHeight="1" x14ac:dyDescent="0.25">
      <c r="B1983" s="94">
        <v>1932</v>
      </c>
      <c r="C1983" s="95"/>
      <c r="D1983" s="94"/>
      <c r="E1983" s="95"/>
      <c r="F1983" s="94"/>
      <c r="G1983" s="95">
        <f t="shared" si="183"/>
        <v>0</v>
      </c>
      <c r="H1983" s="110">
        <f t="shared" si="184"/>
        <v>0</v>
      </c>
      <c r="P1983" s="107" t="str">
        <f t="shared" si="185"/>
        <v/>
      </c>
      <c r="Q1983" s="108" t="str">
        <f t="shared" si="186"/>
        <v/>
      </c>
      <c r="S1983" s="109" t="str">
        <f t="shared" si="187"/>
        <v/>
      </c>
      <c r="T1983" s="109" t="str">
        <f t="shared" si="188"/>
        <v/>
      </c>
    </row>
    <row r="1984" spans="2:20" ht="15" customHeight="1" x14ac:dyDescent="0.25">
      <c r="B1984" s="94">
        <v>1933</v>
      </c>
      <c r="C1984" s="95"/>
      <c r="D1984" s="94"/>
      <c r="E1984" s="95"/>
      <c r="F1984" s="94"/>
      <c r="G1984" s="95">
        <f t="shared" si="183"/>
        <v>0</v>
      </c>
      <c r="H1984" s="110">
        <f t="shared" si="184"/>
        <v>0</v>
      </c>
      <c r="P1984" s="107" t="str">
        <f t="shared" si="185"/>
        <v/>
      </c>
      <c r="Q1984" s="108" t="str">
        <f t="shared" si="186"/>
        <v/>
      </c>
      <c r="S1984" s="109" t="str">
        <f t="shared" si="187"/>
        <v/>
      </c>
      <c r="T1984" s="109" t="str">
        <f t="shared" si="188"/>
        <v/>
      </c>
    </row>
    <row r="1985" spans="2:20" ht="15" customHeight="1" x14ac:dyDescent="0.25">
      <c r="B1985" s="94">
        <v>1934</v>
      </c>
      <c r="C1985" s="95"/>
      <c r="D1985" s="94"/>
      <c r="E1985" s="95"/>
      <c r="F1985" s="94"/>
      <c r="G1985" s="95">
        <f t="shared" si="183"/>
        <v>0</v>
      </c>
      <c r="H1985" s="110">
        <f t="shared" si="184"/>
        <v>0</v>
      </c>
      <c r="P1985" s="107" t="str">
        <f t="shared" si="185"/>
        <v/>
      </c>
      <c r="Q1985" s="108" t="str">
        <f t="shared" si="186"/>
        <v/>
      </c>
      <c r="S1985" s="109" t="str">
        <f t="shared" si="187"/>
        <v/>
      </c>
      <c r="T1985" s="109" t="str">
        <f t="shared" si="188"/>
        <v/>
      </c>
    </row>
    <row r="1986" spans="2:20" ht="15" customHeight="1" x14ac:dyDescent="0.25">
      <c r="B1986" s="94">
        <v>1935</v>
      </c>
      <c r="C1986" s="95"/>
      <c r="D1986" s="94"/>
      <c r="E1986" s="95"/>
      <c r="F1986" s="94"/>
      <c r="G1986" s="95">
        <f t="shared" si="183"/>
        <v>0</v>
      </c>
      <c r="H1986" s="110">
        <f t="shared" si="184"/>
        <v>0</v>
      </c>
      <c r="P1986" s="107" t="str">
        <f t="shared" si="185"/>
        <v/>
      </c>
      <c r="Q1986" s="108" t="str">
        <f t="shared" si="186"/>
        <v/>
      </c>
      <c r="S1986" s="109" t="str">
        <f t="shared" si="187"/>
        <v/>
      </c>
      <c r="T1986" s="109" t="str">
        <f t="shared" si="188"/>
        <v/>
      </c>
    </row>
    <row r="1987" spans="2:20" ht="15" customHeight="1" x14ac:dyDescent="0.25">
      <c r="B1987" s="94">
        <v>1936</v>
      </c>
      <c r="C1987" s="95"/>
      <c r="D1987" s="94"/>
      <c r="E1987" s="95"/>
      <c r="F1987" s="94"/>
      <c r="G1987" s="95">
        <f t="shared" si="183"/>
        <v>0</v>
      </c>
      <c r="H1987" s="110">
        <f t="shared" si="184"/>
        <v>0</v>
      </c>
      <c r="P1987" s="107" t="str">
        <f t="shared" si="185"/>
        <v/>
      </c>
      <c r="Q1987" s="108" t="str">
        <f t="shared" si="186"/>
        <v/>
      </c>
      <c r="S1987" s="109" t="str">
        <f t="shared" si="187"/>
        <v/>
      </c>
      <c r="T1987" s="109" t="str">
        <f t="shared" si="188"/>
        <v/>
      </c>
    </row>
    <row r="1988" spans="2:20" ht="15" customHeight="1" x14ac:dyDescent="0.25">
      <c r="B1988" s="94">
        <v>1937</v>
      </c>
      <c r="C1988" s="95"/>
      <c r="D1988" s="94"/>
      <c r="E1988" s="95"/>
      <c r="F1988" s="94"/>
      <c r="G1988" s="95">
        <f t="shared" si="183"/>
        <v>0</v>
      </c>
      <c r="H1988" s="110">
        <f t="shared" si="184"/>
        <v>0</v>
      </c>
      <c r="P1988" s="107" t="str">
        <f t="shared" si="185"/>
        <v/>
      </c>
      <c r="Q1988" s="108" t="str">
        <f t="shared" si="186"/>
        <v/>
      </c>
      <c r="S1988" s="109" t="str">
        <f t="shared" si="187"/>
        <v/>
      </c>
      <c r="T1988" s="109" t="str">
        <f t="shared" si="188"/>
        <v/>
      </c>
    </row>
    <row r="1989" spans="2:20" ht="15" customHeight="1" x14ac:dyDescent="0.25">
      <c r="B1989" s="94">
        <v>1938</v>
      </c>
      <c r="C1989" s="95"/>
      <c r="D1989" s="94"/>
      <c r="E1989" s="95"/>
      <c r="F1989" s="94"/>
      <c r="G1989" s="95">
        <f t="shared" si="183"/>
        <v>0</v>
      </c>
      <c r="H1989" s="110">
        <f t="shared" si="184"/>
        <v>0</v>
      </c>
      <c r="P1989" s="107" t="str">
        <f t="shared" si="185"/>
        <v/>
      </c>
      <c r="Q1989" s="108" t="str">
        <f t="shared" si="186"/>
        <v/>
      </c>
      <c r="S1989" s="109" t="str">
        <f t="shared" si="187"/>
        <v/>
      </c>
      <c r="T1989" s="109" t="str">
        <f t="shared" si="188"/>
        <v/>
      </c>
    </row>
    <row r="1990" spans="2:20" ht="15" customHeight="1" x14ac:dyDescent="0.25">
      <c r="B1990" s="94">
        <v>1939</v>
      </c>
      <c r="C1990" s="95"/>
      <c r="D1990" s="94"/>
      <c r="E1990" s="95"/>
      <c r="F1990" s="94"/>
      <c r="G1990" s="95">
        <f t="shared" si="183"/>
        <v>0</v>
      </c>
      <c r="H1990" s="110">
        <f t="shared" si="184"/>
        <v>0</v>
      </c>
      <c r="P1990" s="107" t="str">
        <f t="shared" si="185"/>
        <v/>
      </c>
      <c r="Q1990" s="108" t="str">
        <f t="shared" si="186"/>
        <v/>
      </c>
      <c r="S1990" s="109" t="str">
        <f t="shared" si="187"/>
        <v/>
      </c>
      <c r="T1990" s="109" t="str">
        <f t="shared" si="188"/>
        <v/>
      </c>
    </row>
    <row r="1991" spans="2:20" ht="15" customHeight="1" x14ac:dyDescent="0.25">
      <c r="B1991" s="94">
        <v>1940</v>
      </c>
      <c r="C1991" s="95"/>
      <c r="D1991" s="94"/>
      <c r="E1991" s="95"/>
      <c r="F1991" s="94"/>
      <c r="G1991" s="95">
        <f t="shared" si="183"/>
        <v>0</v>
      </c>
      <c r="H1991" s="110">
        <f t="shared" si="184"/>
        <v>0</v>
      </c>
      <c r="P1991" s="107" t="str">
        <f t="shared" si="185"/>
        <v/>
      </c>
      <c r="Q1991" s="108" t="str">
        <f t="shared" si="186"/>
        <v/>
      </c>
      <c r="S1991" s="109" t="str">
        <f t="shared" si="187"/>
        <v/>
      </c>
      <c r="T1991" s="109" t="str">
        <f t="shared" si="188"/>
        <v/>
      </c>
    </row>
    <row r="1992" spans="2:20" ht="15" customHeight="1" x14ac:dyDescent="0.25">
      <c r="B1992" s="94">
        <v>1941</v>
      </c>
      <c r="C1992" s="95"/>
      <c r="D1992" s="94"/>
      <c r="E1992" s="95"/>
      <c r="F1992" s="94"/>
      <c r="G1992" s="95">
        <f t="shared" si="183"/>
        <v>0</v>
      </c>
      <c r="H1992" s="110">
        <f t="shared" si="184"/>
        <v>0</v>
      </c>
      <c r="P1992" s="107" t="str">
        <f t="shared" si="185"/>
        <v/>
      </c>
      <c r="Q1992" s="108" t="str">
        <f t="shared" si="186"/>
        <v/>
      </c>
      <c r="S1992" s="109" t="str">
        <f t="shared" si="187"/>
        <v/>
      </c>
      <c r="T1992" s="109" t="str">
        <f t="shared" si="188"/>
        <v/>
      </c>
    </row>
    <row r="1993" spans="2:20" ht="15" customHeight="1" x14ac:dyDescent="0.25">
      <c r="B1993" s="94">
        <v>1942</v>
      </c>
      <c r="C1993" s="95"/>
      <c r="D1993" s="94"/>
      <c r="E1993" s="95"/>
      <c r="F1993" s="94"/>
      <c r="G1993" s="95">
        <f t="shared" si="183"/>
        <v>0</v>
      </c>
      <c r="H1993" s="110">
        <f t="shared" si="184"/>
        <v>0</v>
      </c>
      <c r="P1993" s="107" t="str">
        <f t="shared" si="185"/>
        <v/>
      </c>
      <c r="Q1993" s="108" t="str">
        <f t="shared" si="186"/>
        <v/>
      </c>
      <c r="S1993" s="109" t="str">
        <f t="shared" si="187"/>
        <v/>
      </c>
      <c r="T1993" s="109" t="str">
        <f t="shared" si="188"/>
        <v/>
      </c>
    </row>
    <row r="1994" spans="2:20" ht="15" customHeight="1" x14ac:dyDescent="0.25">
      <c r="B1994" s="94">
        <v>1943</v>
      </c>
      <c r="C1994" s="95"/>
      <c r="D1994" s="94"/>
      <c r="E1994" s="95"/>
      <c r="F1994" s="94"/>
      <c r="G1994" s="95">
        <f t="shared" si="183"/>
        <v>0</v>
      </c>
      <c r="H1994" s="110">
        <f t="shared" si="184"/>
        <v>0</v>
      </c>
      <c r="P1994" s="107" t="str">
        <f t="shared" si="185"/>
        <v/>
      </c>
      <c r="Q1994" s="108" t="str">
        <f t="shared" si="186"/>
        <v/>
      </c>
      <c r="S1994" s="109" t="str">
        <f t="shared" si="187"/>
        <v/>
      </c>
      <c r="T1994" s="109" t="str">
        <f t="shared" si="188"/>
        <v/>
      </c>
    </row>
    <row r="1995" spans="2:20" ht="15" customHeight="1" x14ac:dyDescent="0.25">
      <c r="B1995" s="94">
        <v>1944</v>
      </c>
      <c r="C1995" s="95"/>
      <c r="D1995" s="94"/>
      <c r="E1995" s="95"/>
      <c r="F1995" s="94"/>
      <c r="G1995" s="95">
        <f t="shared" si="183"/>
        <v>0</v>
      </c>
      <c r="H1995" s="110">
        <f t="shared" si="184"/>
        <v>0</v>
      </c>
      <c r="P1995" s="107" t="str">
        <f t="shared" si="185"/>
        <v/>
      </c>
      <c r="Q1995" s="108" t="str">
        <f t="shared" si="186"/>
        <v/>
      </c>
      <c r="S1995" s="109" t="str">
        <f t="shared" si="187"/>
        <v/>
      </c>
      <c r="T1995" s="109" t="str">
        <f t="shared" si="188"/>
        <v/>
      </c>
    </row>
    <row r="1996" spans="2:20" ht="15" customHeight="1" x14ac:dyDescent="0.25">
      <c r="B1996" s="94">
        <v>1945</v>
      </c>
      <c r="C1996" s="95"/>
      <c r="D1996" s="94"/>
      <c r="E1996" s="95"/>
      <c r="F1996" s="94"/>
      <c r="G1996" s="95">
        <f t="shared" si="183"/>
        <v>0</v>
      </c>
      <c r="H1996" s="110">
        <f t="shared" si="184"/>
        <v>0</v>
      </c>
      <c r="P1996" s="107" t="str">
        <f t="shared" si="185"/>
        <v/>
      </c>
      <c r="Q1996" s="108" t="str">
        <f t="shared" si="186"/>
        <v/>
      </c>
      <c r="S1996" s="109" t="str">
        <f t="shared" si="187"/>
        <v/>
      </c>
      <c r="T1996" s="109" t="str">
        <f t="shared" si="188"/>
        <v/>
      </c>
    </row>
    <row r="1997" spans="2:20" ht="15" customHeight="1" x14ac:dyDescent="0.25">
      <c r="B1997" s="94">
        <v>1946</v>
      </c>
      <c r="C1997" s="95"/>
      <c r="D1997" s="94"/>
      <c r="E1997" s="95"/>
      <c r="F1997" s="94"/>
      <c r="G1997" s="95">
        <f t="shared" si="183"/>
        <v>0</v>
      </c>
      <c r="H1997" s="110">
        <f t="shared" si="184"/>
        <v>0</v>
      </c>
      <c r="P1997" s="107" t="str">
        <f t="shared" si="185"/>
        <v/>
      </c>
      <c r="Q1997" s="108" t="str">
        <f t="shared" si="186"/>
        <v/>
      </c>
      <c r="S1997" s="109" t="str">
        <f t="shared" si="187"/>
        <v/>
      </c>
      <c r="T1997" s="109" t="str">
        <f t="shared" si="188"/>
        <v/>
      </c>
    </row>
    <row r="1998" spans="2:20" ht="15" customHeight="1" x14ac:dyDescent="0.25">
      <c r="B1998" s="94">
        <v>1947</v>
      </c>
      <c r="C1998" s="95"/>
      <c r="D1998" s="94"/>
      <c r="E1998" s="95"/>
      <c r="F1998" s="94"/>
      <c r="G1998" s="95">
        <f t="shared" si="183"/>
        <v>0</v>
      </c>
      <c r="H1998" s="110">
        <f t="shared" si="184"/>
        <v>0</v>
      </c>
      <c r="P1998" s="107" t="str">
        <f t="shared" si="185"/>
        <v/>
      </c>
      <c r="Q1998" s="108" t="str">
        <f t="shared" si="186"/>
        <v/>
      </c>
      <c r="S1998" s="109" t="str">
        <f t="shared" si="187"/>
        <v/>
      </c>
      <c r="T1998" s="109" t="str">
        <f t="shared" si="188"/>
        <v/>
      </c>
    </row>
    <row r="1999" spans="2:20" ht="15" customHeight="1" x14ac:dyDescent="0.25">
      <c r="B1999" s="94">
        <v>1948</v>
      </c>
      <c r="C1999" s="95"/>
      <c r="D1999" s="94"/>
      <c r="E1999" s="95"/>
      <c r="F1999" s="94"/>
      <c r="G1999" s="95">
        <f t="shared" si="183"/>
        <v>0</v>
      </c>
      <c r="H1999" s="110">
        <f t="shared" si="184"/>
        <v>0</v>
      </c>
      <c r="P1999" s="107" t="str">
        <f t="shared" si="185"/>
        <v/>
      </c>
      <c r="Q1999" s="108" t="str">
        <f t="shared" si="186"/>
        <v/>
      </c>
      <c r="S1999" s="109" t="str">
        <f t="shared" si="187"/>
        <v/>
      </c>
      <c r="T1999" s="109" t="str">
        <f t="shared" si="188"/>
        <v/>
      </c>
    </row>
    <row r="2000" spans="2:20" ht="15" customHeight="1" x14ac:dyDescent="0.25">
      <c r="B2000" s="94">
        <v>1949</v>
      </c>
      <c r="C2000" s="95"/>
      <c r="D2000" s="94"/>
      <c r="E2000" s="95"/>
      <c r="F2000" s="94"/>
      <c r="G2000" s="95">
        <f t="shared" si="183"/>
        <v>0</v>
      </c>
      <c r="H2000" s="110">
        <f t="shared" si="184"/>
        <v>0</v>
      </c>
      <c r="P2000" s="107" t="str">
        <f t="shared" si="185"/>
        <v/>
      </c>
      <c r="Q2000" s="108" t="str">
        <f t="shared" si="186"/>
        <v/>
      </c>
      <c r="S2000" s="109" t="str">
        <f t="shared" si="187"/>
        <v/>
      </c>
      <c r="T2000" s="109" t="str">
        <f t="shared" si="188"/>
        <v/>
      </c>
    </row>
    <row r="2001" spans="2:20" ht="15" customHeight="1" x14ac:dyDescent="0.25">
      <c r="B2001" s="94">
        <v>1950</v>
      </c>
      <c r="C2001" s="95"/>
      <c r="D2001" s="94"/>
      <c r="E2001" s="95"/>
      <c r="F2001" s="94"/>
      <c r="G2001" s="95">
        <f t="shared" si="183"/>
        <v>0</v>
      </c>
      <c r="H2001" s="110">
        <f t="shared" si="184"/>
        <v>0</v>
      </c>
      <c r="P2001" s="107" t="str">
        <f t="shared" si="185"/>
        <v/>
      </c>
      <c r="Q2001" s="108" t="str">
        <f t="shared" si="186"/>
        <v/>
      </c>
      <c r="S2001" s="109" t="str">
        <f t="shared" si="187"/>
        <v/>
      </c>
      <c r="T2001" s="109" t="str">
        <f t="shared" si="188"/>
        <v/>
      </c>
    </row>
    <row r="2002" spans="2:20" ht="15" customHeight="1" x14ac:dyDescent="0.25">
      <c r="B2002" s="94">
        <v>1951</v>
      </c>
      <c r="C2002" s="95"/>
      <c r="D2002" s="94"/>
      <c r="E2002" s="95"/>
      <c r="F2002" s="94"/>
      <c r="G2002" s="95">
        <f t="shared" si="183"/>
        <v>0</v>
      </c>
      <c r="H2002" s="110">
        <f t="shared" si="184"/>
        <v>0</v>
      </c>
      <c r="P2002" s="107" t="str">
        <f t="shared" si="185"/>
        <v/>
      </c>
      <c r="Q2002" s="108" t="str">
        <f t="shared" si="186"/>
        <v/>
      </c>
      <c r="S2002" s="109" t="str">
        <f t="shared" si="187"/>
        <v/>
      </c>
      <c r="T2002" s="109" t="str">
        <f t="shared" si="188"/>
        <v/>
      </c>
    </row>
    <row r="2003" spans="2:20" ht="15" customHeight="1" x14ac:dyDescent="0.25">
      <c r="B2003" s="94">
        <v>1952</v>
      </c>
      <c r="C2003" s="95"/>
      <c r="D2003" s="94"/>
      <c r="E2003" s="95"/>
      <c r="F2003" s="94"/>
      <c r="G2003" s="95">
        <f t="shared" si="183"/>
        <v>0</v>
      </c>
      <c r="H2003" s="110">
        <f t="shared" si="184"/>
        <v>0</v>
      </c>
      <c r="P2003" s="107" t="str">
        <f t="shared" si="185"/>
        <v/>
      </c>
      <c r="Q2003" s="108" t="str">
        <f t="shared" si="186"/>
        <v/>
      </c>
      <c r="S2003" s="109" t="str">
        <f t="shared" si="187"/>
        <v/>
      </c>
      <c r="T2003" s="109" t="str">
        <f t="shared" si="188"/>
        <v/>
      </c>
    </row>
    <row r="2004" spans="2:20" ht="15" customHeight="1" x14ac:dyDescent="0.25">
      <c r="B2004" s="94">
        <v>1953</v>
      </c>
      <c r="C2004" s="95"/>
      <c r="D2004" s="94"/>
      <c r="E2004" s="95"/>
      <c r="F2004" s="94"/>
      <c r="G2004" s="95">
        <f t="shared" si="183"/>
        <v>0</v>
      </c>
      <c r="H2004" s="110">
        <f t="shared" si="184"/>
        <v>0</v>
      </c>
      <c r="P2004" s="107" t="str">
        <f t="shared" si="185"/>
        <v/>
      </c>
      <c r="Q2004" s="108" t="str">
        <f t="shared" si="186"/>
        <v/>
      </c>
      <c r="S2004" s="109" t="str">
        <f t="shared" si="187"/>
        <v/>
      </c>
      <c r="T2004" s="109" t="str">
        <f t="shared" si="188"/>
        <v/>
      </c>
    </row>
    <row r="2005" spans="2:20" ht="15" customHeight="1" x14ac:dyDescent="0.25">
      <c r="B2005" s="94">
        <v>1954</v>
      </c>
      <c r="C2005" s="95"/>
      <c r="D2005" s="94"/>
      <c r="E2005" s="95"/>
      <c r="F2005" s="94"/>
      <c r="G2005" s="95">
        <f t="shared" si="183"/>
        <v>0</v>
      </c>
      <c r="H2005" s="110">
        <f t="shared" si="184"/>
        <v>0</v>
      </c>
      <c r="P2005" s="107" t="str">
        <f t="shared" si="185"/>
        <v/>
      </c>
      <c r="Q2005" s="108" t="str">
        <f t="shared" si="186"/>
        <v/>
      </c>
      <c r="S2005" s="109" t="str">
        <f t="shared" si="187"/>
        <v/>
      </c>
      <c r="T2005" s="109" t="str">
        <f t="shared" si="188"/>
        <v/>
      </c>
    </row>
    <row r="2006" spans="2:20" ht="15" customHeight="1" x14ac:dyDescent="0.25">
      <c r="B2006" s="94">
        <v>1955</v>
      </c>
      <c r="C2006" s="95"/>
      <c r="D2006" s="94"/>
      <c r="E2006" s="95"/>
      <c r="F2006" s="94"/>
      <c r="G2006" s="95">
        <f t="shared" si="183"/>
        <v>0</v>
      </c>
      <c r="H2006" s="110">
        <f t="shared" si="184"/>
        <v>0</v>
      </c>
      <c r="P2006" s="107" t="str">
        <f t="shared" si="185"/>
        <v/>
      </c>
      <c r="Q2006" s="108" t="str">
        <f t="shared" si="186"/>
        <v/>
      </c>
      <c r="S2006" s="109" t="str">
        <f t="shared" si="187"/>
        <v/>
      </c>
      <c r="T2006" s="109" t="str">
        <f t="shared" si="188"/>
        <v/>
      </c>
    </row>
    <row r="2007" spans="2:20" ht="15" customHeight="1" x14ac:dyDescent="0.25">
      <c r="B2007" s="94">
        <v>1956</v>
      </c>
      <c r="C2007" s="95"/>
      <c r="D2007" s="94"/>
      <c r="E2007" s="95"/>
      <c r="F2007" s="94"/>
      <c r="G2007" s="95">
        <f t="shared" si="183"/>
        <v>0</v>
      </c>
      <c r="H2007" s="110">
        <f t="shared" si="184"/>
        <v>0</v>
      </c>
      <c r="P2007" s="107" t="str">
        <f t="shared" si="185"/>
        <v/>
      </c>
      <c r="Q2007" s="108" t="str">
        <f t="shared" si="186"/>
        <v/>
      </c>
      <c r="S2007" s="109" t="str">
        <f t="shared" si="187"/>
        <v/>
      </c>
      <c r="T2007" s="109" t="str">
        <f t="shared" si="188"/>
        <v/>
      </c>
    </row>
    <row r="2008" spans="2:20" ht="15" customHeight="1" x14ac:dyDescent="0.25">
      <c r="B2008" s="94">
        <v>1957</v>
      </c>
      <c r="C2008" s="95"/>
      <c r="D2008" s="94"/>
      <c r="E2008" s="95"/>
      <c r="F2008" s="94"/>
      <c r="G2008" s="95">
        <f t="shared" si="183"/>
        <v>0</v>
      </c>
      <c r="H2008" s="110">
        <f t="shared" si="184"/>
        <v>0</v>
      </c>
      <c r="P2008" s="107" t="str">
        <f t="shared" si="185"/>
        <v/>
      </c>
      <c r="Q2008" s="108" t="str">
        <f t="shared" si="186"/>
        <v/>
      </c>
      <c r="S2008" s="109" t="str">
        <f t="shared" si="187"/>
        <v/>
      </c>
      <c r="T2008" s="109" t="str">
        <f t="shared" si="188"/>
        <v/>
      </c>
    </row>
    <row r="2009" spans="2:20" ht="15" customHeight="1" x14ac:dyDescent="0.25">
      <c r="B2009" s="94">
        <v>1958</v>
      </c>
      <c r="C2009" s="95"/>
      <c r="D2009" s="94"/>
      <c r="E2009" s="95"/>
      <c r="F2009" s="94"/>
      <c r="G2009" s="95">
        <f t="shared" si="183"/>
        <v>0</v>
      </c>
      <c r="H2009" s="110">
        <f t="shared" si="184"/>
        <v>0</v>
      </c>
      <c r="P2009" s="107" t="str">
        <f t="shared" si="185"/>
        <v/>
      </c>
      <c r="Q2009" s="108" t="str">
        <f t="shared" si="186"/>
        <v/>
      </c>
      <c r="S2009" s="109" t="str">
        <f t="shared" si="187"/>
        <v/>
      </c>
      <c r="T2009" s="109" t="str">
        <f t="shared" si="188"/>
        <v/>
      </c>
    </row>
    <row r="2010" spans="2:20" ht="15" customHeight="1" x14ac:dyDescent="0.25">
      <c r="B2010" s="94">
        <v>1959</v>
      </c>
      <c r="C2010" s="95"/>
      <c r="D2010" s="94"/>
      <c r="E2010" s="95"/>
      <c r="F2010" s="94"/>
      <c r="G2010" s="95">
        <f t="shared" si="183"/>
        <v>0</v>
      </c>
      <c r="H2010" s="110">
        <f t="shared" si="184"/>
        <v>0</v>
      </c>
      <c r="P2010" s="107" t="str">
        <f t="shared" si="185"/>
        <v/>
      </c>
      <c r="Q2010" s="108" t="str">
        <f t="shared" si="186"/>
        <v/>
      </c>
      <c r="S2010" s="109" t="str">
        <f t="shared" si="187"/>
        <v/>
      </c>
      <c r="T2010" s="109" t="str">
        <f t="shared" si="188"/>
        <v/>
      </c>
    </row>
    <row r="2011" spans="2:20" ht="15" customHeight="1" x14ac:dyDescent="0.25">
      <c r="B2011" s="94">
        <v>1960</v>
      </c>
      <c r="C2011" s="95"/>
      <c r="D2011" s="94"/>
      <c r="E2011" s="95"/>
      <c r="F2011" s="94"/>
      <c r="G2011" s="95">
        <f t="shared" si="183"/>
        <v>0</v>
      </c>
      <c r="H2011" s="110">
        <f t="shared" si="184"/>
        <v>0</v>
      </c>
      <c r="P2011" s="107" t="str">
        <f t="shared" si="185"/>
        <v/>
      </c>
      <c r="Q2011" s="108" t="str">
        <f t="shared" si="186"/>
        <v/>
      </c>
      <c r="S2011" s="109" t="str">
        <f t="shared" si="187"/>
        <v/>
      </c>
      <c r="T2011" s="109" t="str">
        <f t="shared" si="188"/>
        <v/>
      </c>
    </row>
    <row r="2012" spans="2:20" ht="15" customHeight="1" x14ac:dyDescent="0.25">
      <c r="B2012" s="94">
        <v>1961</v>
      </c>
      <c r="C2012" s="95"/>
      <c r="D2012" s="94"/>
      <c r="E2012" s="95"/>
      <c r="F2012" s="94"/>
      <c r="G2012" s="95">
        <f t="shared" ref="G2012:G2075" si="189">E2012-C2012</f>
        <v>0</v>
      </c>
      <c r="H2012" s="110">
        <f t="shared" ref="H2012:H2075" si="190">F2012-D2012</f>
        <v>0</v>
      </c>
      <c r="P2012" s="107" t="str">
        <f t="shared" ref="P2012:P2075" si="191">IF(C2012="","",D2012*PSA_WTP-C2012)</f>
        <v/>
      </c>
      <c r="Q2012" s="108" t="str">
        <f t="shared" ref="Q2012:Q2075" si="192">IF(C2012="","",F2012*PSA_WTP-E2012)</f>
        <v/>
      </c>
      <c r="S2012" s="109" t="str">
        <f t="shared" ref="S2012:S2075" si="193">IF(Q2012="","",IF(Q2012=MAX(P2012,Q2012),0,1))</f>
        <v/>
      </c>
      <c r="T2012" s="109" t="str">
        <f t="shared" ref="T2012:T2075" si="194">IF(Q2012="","",IF(Q2012=MAX(P2012,Q2012),1,0))</f>
        <v/>
      </c>
    </row>
    <row r="2013" spans="2:20" ht="15" customHeight="1" x14ac:dyDescent="0.25">
      <c r="B2013" s="94">
        <v>1962</v>
      </c>
      <c r="C2013" s="95"/>
      <c r="D2013" s="94"/>
      <c r="E2013" s="95"/>
      <c r="F2013" s="94"/>
      <c r="G2013" s="95">
        <f t="shared" si="189"/>
        <v>0</v>
      </c>
      <c r="H2013" s="110">
        <f t="shared" si="190"/>
        <v>0</v>
      </c>
      <c r="P2013" s="107" t="str">
        <f t="shared" si="191"/>
        <v/>
      </c>
      <c r="Q2013" s="108" t="str">
        <f t="shared" si="192"/>
        <v/>
      </c>
      <c r="S2013" s="109" t="str">
        <f t="shared" si="193"/>
        <v/>
      </c>
      <c r="T2013" s="109" t="str">
        <f t="shared" si="194"/>
        <v/>
      </c>
    </row>
    <row r="2014" spans="2:20" ht="15" customHeight="1" x14ac:dyDescent="0.25">
      <c r="B2014" s="94">
        <v>1963</v>
      </c>
      <c r="C2014" s="95"/>
      <c r="D2014" s="94"/>
      <c r="E2014" s="95"/>
      <c r="F2014" s="94"/>
      <c r="G2014" s="95">
        <f t="shared" si="189"/>
        <v>0</v>
      </c>
      <c r="H2014" s="110">
        <f t="shared" si="190"/>
        <v>0</v>
      </c>
      <c r="P2014" s="107" t="str">
        <f t="shared" si="191"/>
        <v/>
      </c>
      <c r="Q2014" s="108" t="str">
        <f t="shared" si="192"/>
        <v/>
      </c>
      <c r="S2014" s="109" t="str">
        <f t="shared" si="193"/>
        <v/>
      </c>
      <c r="T2014" s="109" t="str">
        <f t="shared" si="194"/>
        <v/>
      </c>
    </row>
    <row r="2015" spans="2:20" ht="15" customHeight="1" x14ac:dyDescent="0.25">
      <c r="B2015" s="94">
        <v>1964</v>
      </c>
      <c r="C2015" s="95"/>
      <c r="D2015" s="94"/>
      <c r="E2015" s="95"/>
      <c r="F2015" s="94"/>
      <c r="G2015" s="95">
        <f t="shared" si="189"/>
        <v>0</v>
      </c>
      <c r="H2015" s="110">
        <f t="shared" si="190"/>
        <v>0</v>
      </c>
      <c r="P2015" s="107" t="str">
        <f t="shared" si="191"/>
        <v/>
      </c>
      <c r="Q2015" s="108" t="str">
        <f t="shared" si="192"/>
        <v/>
      </c>
      <c r="S2015" s="109" t="str">
        <f t="shared" si="193"/>
        <v/>
      </c>
      <c r="T2015" s="109" t="str">
        <f t="shared" si="194"/>
        <v/>
      </c>
    </row>
    <row r="2016" spans="2:20" ht="15" customHeight="1" x14ac:dyDescent="0.25">
      <c r="B2016" s="94">
        <v>1965</v>
      </c>
      <c r="C2016" s="95"/>
      <c r="D2016" s="94"/>
      <c r="E2016" s="95"/>
      <c r="F2016" s="94"/>
      <c r="G2016" s="95">
        <f t="shared" si="189"/>
        <v>0</v>
      </c>
      <c r="H2016" s="110">
        <f t="shared" si="190"/>
        <v>0</v>
      </c>
      <c r="P2016" s="107" t="str">
        <f t="shared" si="191"/>
        <v/>
      </c>
      <c r="Q2016" s="108" t="str">
        <f t="shared" si="192"/>
        <v/>
      </c>
      <c r="S2016" s="109" t="str">
        <f t="shared" si="193"/>
        <v/>
      </c>
      <c r="T2016" s="109" t="str">
        <f t="shared" si="194"/>
        <v/>
      </c>
    </row>
    <row r="2017" spans="2:20" ht="15" customHeight="1" x14ac:dyDescent="0.25">
      <c r="B2017" s="94">
        <v>1966</v>
      </c>
      <c r="C2017" s="95"/>
      <c r="D2017" s="94"/>
      <c r="E2017" s="95"/>
      <c r="F2017" s="94"/>
      <c r="G2017" s="95">
        <f t="shared" si="189"/>
        <v>0</v>
      </c>
      <c r="H2017" s="110">
        <f t="shared" si="190"/>
        <v>0</v>
      </c>
      <c r="P2017" s="107" t="str">
        <f t="shared" si="191"/>
        <v/>
      </c>
      <c r="Q2017" s="108" t="str">
        <f t="shared" si="192"/>
        <v/>
      </c>
      <c r="S2017" s="109" t="str">
        <f t="shared" si="193"/>
        <v/>
      </c>
      <c r="T2017" s="109" t="str">
        <f t="shared" si="194"/>
        <v/>
      </c>
    </row>
    <row r="2018" spans="2:20" ht="15" customHeight="1" x14ac:dyDescent="0.25">
      <c r="B2018" s="94">
        <v>1967</v>
      </c>
      <c r="C2018" s="95"/>
      <c r="D2018" s="94"/>
      <c r="E2018" s="95"/>
      <c r="F2018" s="94"/>
      <c r="G2018" s="95">
        <f t="shared" si="189"/>
        <v>0</v>
      </c>
      <c r="H2018" s="110">
        <f t="shared" si="190"/>
        <v>0</v>
      </c>
      <c r="P2018" s="107" t="str">
        <f t="shared" si="191"/>
        <v/>
      </c>
      <c r="Q2018" s="108" t="str">
        <f t="shared" si="192"/>
        <v/>
      </c>
      <c r="S2018" s="109" t="str">
        <f t="shared" si="193"/>
        <v/>
      </c>
      <c r="T2018" s="109" t="str">
        <f t="shared" si="194"/>
        <v/>
      </c>
    </row>
    <row r="2019" spans="2:20" ht="15" customHeight="1" x14ac:dyDescent="0.25">
      <c r="B2019" s="94">
        <v>1968</v>
      </c>
      <c r="C2019" s="95"/>
      <c r="D2019" s="94"/>
      <c r="E2019" s="95"/>
      <c r="F2019" s="94"/>
      <c r="G2019" s="95">
        <f t="shared" si="189"/>
        <v>0</v>
      </c>
      <c r="H2019" s="110">
        <f t="shared" si="190"/>
        <v>0</v>
      </c>
      <c r="P2019" s="107" t="str">
        <f t="shared" si="191"/>
        <v/>
      </c>
      <c r="Q2019" s="108" t="str">
        <f t="shared" si="192"/>
        <v/>
      </c>
      <c r="S2019" s="109" t="str">
        <f t="shared" si="193"/>
        <v/>
      </c>
      <c r="T2019" s="109" t="str">
        <f t="shared" si="194"/>
        <v/>
      </c>
    </row>
    <row r="2020" spans="2:20" ht="15" customHeight="1" x14ac:dyDescent="0.25">
      <c r="B2020" s="94">
        <v>1969</v>
      </c>
      <c r="C2020" s="95"/>
      <c r="D2020" s="94"/>
      <c r="E2020" s="95"/>
      <c r="F2020" s="94"/>
      <c r="G2020" s="95">
        <f t="shared" si="189"/>
        <v>0</v>
      </c>
      <c r="H2020" s="110">
        <f t="shared" si="190"/>
        <v>0</v>
      </c>
      <c r="P2020" s="107" t="str">
        <f t="shared" si="191"/>
        <v/>
      </c>
      <c r="Q2020" s="108" t="str">
        <f t="shared" si="192"/>
        <v/>
      </c>
      <c r="S2020" s="109" t="str">
        <f t="shared" si="193"/>
        <v/>
      </c>
      <c r="T2020" s="109" t="str">
        <f t="shared" si="194"/>
        <v/>
      </c>
    </row>
    <row r="2021" spans="2:20" ht="15" customHeight="1" x14ac:dyDescent="0.25">
      <c r="B2021" s="94">
        <v>1970</v>
      </c>
      <c r="C2021" s="95"/>
      <c r="D2021" s="94"/>
      <c r="E2021" s="95"/>
      <c r="F2021" s="94"/>
      <c r="G2021" s="95">
        <f t="shared" si="189"/>
        <v>0</v>
      </c>
      <c r="H2021" s="110">
        <f t="shared" si="190"/>
        <v>0</v>
      </c>
      <c r="P2021" s="107" t="str">
        <f t="shared" si="191"/>
        <v/>
      </c>
      <c r="Q2021" s="108" t="str">
        <f t="shared" si="192"/>
        <v/>
      </c>
      <c r="S2021" s="109" t="str">
        <f t="shared" si="193"/>
        <v/>
      </c>
      <c r="T2021" s="109" t="str">
        <f t="shared" si="194"/>
        <v/>
      </c>
    </row>
    <row r="2022" spans="2:20" ht="15" customHeight="1" x14ac:dyDescent="0.25">
      <c r="B2022" s="94">
        <v>1971</v>
      </c>
      <c r="C2022" s="95"/>
      <c r="D2022" s="94"/>
      <c r="E2022" s="95"/>
      <c r="F2022" s="94"/>
      <c r="G2022" s="95">
        <f t="shared" si="189"/>
        <v>0</v>
      </c>
      <c r="H2022" s="110">
        <f t="shared" si="190"/>
        <v>0</v>
      </c>
      <c r="P2022" s="107" t="str">
        <f t="shared" si="191"/>
        <v/>
      </c>
      <c r="Q2022" s="108" t="str">
        <f t="shared" si="192"/>
        <v/>
      </c>
      <c r="S2022" s="109" t="str">
        <f t="shared" si="193"/>
        <v/>
      </c>
      <c r="T2022" s="109" t="str">
        <f t="shared" si="194"/>
        <v/>
      </c>
    </row>
    <row r="2023" spans="2:20" ht="15" customHeight="1" x14ac:dyDescent="0.25">
      <c r="B2023" s="94">
        <v>1972</v>
      </c>
      <c r="C2023" s="95"/>
      <c r="D2023" s="94"/>
      <c r="E2023" s="95"/>
      <c r="F2023" s="94"/>
      <c r="G2023" s="95">
        <f t="shared" si="189"/>
        <v>0</v>
      </c>
      <c r="H2023" s="110">
        <f t="shared" si="190"/>
        <v>0</v>
      </c>
      <c r="P2023" s="107" t="str">
        <f t="shared" si="191"/>
        <v/>
      </c>
      <c r="Q2023" s="108" t="str">
        <f t="shared" si="192"/>
        <v/>
      </c>
      <c r="S2023" s="109" t="str">
        <f t="shared" si="193"/>
        <v/>
      </c>
      <c r="T2023" s="109" t="str">
        <f t="shared" si="194"/>
        <v/>
      </c>
    </row>
    <row r="2024" spans="2:20" ht="15" customHeight="1" x14ac:dyDescent="0.25">
      <c r="B2024" s="94">
        <v>1973</v>
      </c>
      <c r="C2024" s="95"/>
      <c r="D2024" s="94"/>
      <c r="E2024" s="95"/>
      <c r="F2024" s="94"/>
      <c r="G2024" s="95">
        <f t="shared" si="189"/>
        <v>0</v>
      </c>
      <c r="H2024" s="110">
        <f t="shared" si="190"/>
        <v>0</v>
      </c>
      <c r="P2024" s="107" t="str">
        <f t="shared" si="191"/>
        <v/>
      </c>
      <c r="Q2024" s="108" t="str">
        <f t="shared" si="192"/>
        <v/>
      </c>
      <c r="S2024" s="109" t="str">
        <f t="shared" si="193"/>
        <v/>
      </c>
      <c r="T2024" s="109" t="str">
        <f t="shared" si="194"/>
        <v/>
      </c>
    </row>
    <row r="2025" spans="2:20" ht="15" customHeight="1" x14ac:dyDescent="0.25">
      <c r="B2025" s="94">
        <v>1974</v>
      </c>
      <c r="C2025" s="95"/>
      <c r="D2025" s="94"/>
      <c r="E2025" s="95"/>
      <c r="F2025" s="94"/>
      <c r="G2025" s="95">
        <f t="shared" si="189"/>
        <v>0</v>
      </c>
      <c r="H2025" s="110">
        <f t="shared" si="190"/>
        <v>0</v>
      </c>
      <c r="P2025" s="107" t="str">
        <f t="shared" si="191"/>
        <v/>
      </c>
      <c r="Q2025" s="108" t="str">
        <f t="shared" si="192"/>
        <v/>
      </c>
      <c r="S2025" s="109" t="str">
        <f t="shared" si="193"/>
        <v/>
      </c>
      <c r="T2025" s="109" t="str">
        <f t="shared" si="194"/>
        <v/>
      </c>
    </row>
    <row r="2026" spans="2:20" ht="15" customHeight="1" x14ac:dyDescent="0.25">
      <c r="B2026" s="94">
        <v>1975</v>
      </c>
      <c r="C2026" s="95"/>
      <c r="D2026" s="94"/>
      <c r="E2026" s="95"/>
      <c r="F2026" s="94"/>
      <c r="G2026" s="95">
        <f t="shared" si="189"/>
        <v>0</v>
      </c>
      <c r="H2026" s="110">
        <f t="shared" si="190"/>
        <v>0</v>
      </c>
      <c r="P2026" s="107" t="str">
        <f t="shared" si="191"/>
        <v/>
      </c>
      <c r="Q2026" s="108" t="str">
        <f t="shared" si="192"/>
        <v/>
      </c>
      <c r="S2026" s="109" t="str">
        <f t="shared" si="193"/>
        <v/>
      </c>
      <c r="T2026" s="109" t="str">
        <f t="shared" si="194"/>
        <v/>
      </c>
    </row>
    <row r="2027" spans="2:20" ht="15" customHeight="1" x14ac:dyDescent="0.25">
      <c r="B2027" s="94">
        <v>1976</v>
      </c>
      <c r="C2027" s="95"/>
      <c r="D2027" s="94"/>
      <c r="E2027" s="95"/>
      <c r="F2027" s="94"/>
      <c r="G2027" s="95">
        <f t="shared" si="189"/>
        <v>0</v>
      </c>
      <c r="H2027" s="110">
        <f t="shared" si="190"/>
        <v>0</v>
      </c>
      <c r="P2027" s="107" t="str">
        <f t="shared" si="191"/>
        <v/>
      </c>
      <c r="Q2027" s="108" t="str">
        <f t="shared" si="192"/>
        <v/>
      </c>
      <c r="S2027" s="109" t="str">
        <f t="shared" si="193"/>
        <v/>
      </c>
      <c r="T2027" s="109" t="str">
        <f t="shared" si="194"/>
        <v/>
      </c>
    </row>
    <row r="2028" spans="2:20" ht="15" customHeight="1" x14ac:dyDescent="0.25">
      <c r="B2028" s="94">
        <v>1977</v>
      </c>
      <c r="C2028" s="95"/>
      <c r="D2028" s="94"/>
      <c r="E2028" s="95"/>
      <c r="F2028" s="94"/>
      <c r="G2028" s="95">
        <f t="shared" si="189"/>
        <v>0</v>
      </c>
      <c r="H2028" s="110">
        <f t="shared" si="190"/>
        <v>0</v>
      </c>
      <c r="P2028" s="107" t="str">
        <f t="shared" si="191"/>
        <v/>
      </c>
      <c r="Q2028" s="108" t="str">
        <f t="shared" si="192"/>
        <v/>
      </c>
      <c r="S2028" s="109" t="str">
        <f t="shared" si="193"/>
        <v/>
      </c>
      <c r="T2028" s="109" t="str">
        <f t="shared" si="194"/>
        <v/>
      </c>
    </row>
    <row r="2029" spans="2:20" ht="15" customHeight="1" x14ac:dyDescent="0.25">
      <c r="B2029" s="94">
        <v>1978</v>
      </c>
      <c r="C2029" s="95"/>
      <c r="D2029" s="94"/>
      <c r="E2029" s="95"/>
      <c r="F2029" s="94"/>
      <c r="G2029" s="95">
        <f t="shared" si="189"/>
        <v>0</v>
      </c>
      <c r="H2029" s="110">
        <f t="shared" si="190"/>
        <v>0</v>
      </c>
      <c r="P2029" s="107" t="str">
        <f t="shared" si="191"/>
        <v/>
      </c>
      <c r="Q2029" s="108" t="str">
        <f t="shared" si="192"/>
        <v/>
      </c>
      <c r="S2029" s="109" t="str">
        <f t="shared" si="193"/>
        <v/>
      </c>
      <c r="T2029" s="109" t="str">
        <f t="shared" si="194"/>
        <v/>
      </c>
    </row>
    <row r="2030" spans="2:20" ht="15" customHeight="1" x14ac:dyDescent="0.25">
      <c r="B2030" s="94">
        <v>1979</v>
      </c>
      <c r="C2030" s="95"/>
      <c r="D2030" s="94"/>
      <c r="E2030" s="95"/>
      <c r="F2030" s="94"/>
      <c r="G2030" s="95">
        <f t="shared" si="189"/>
        <v>0</v>
      </c>
      <c r="H2030" s="110">
        <f t="shared" si="190"/>
        <v>0</v>
      </c>
      <c r="P2030" s="107" t="str">
        <f t="shared" si="191"/>
        <v/>
      </c>
      <c r="Q2030" s="108" t="str">
        <f t="shared" si="192"/>
        <v/>
      </c>
      <c r="S2030" s="109" t="str">
        <f t="shared" si="193"/>
        <v/>
      </c>
      <c r="T2030" s="109" t="str">
        <f t="shared" si="194"/>
        <v/>
      </c>
    </row>
    <row r="2031" spans="2:20" ht="15" customHeight="1" x14ac:dyDescent="0.25">
      <c r="B2031" s="94">
        <v>1980</v>
      </c>
      <c r="C2031" s="95"/>
      <c r="D2031" s="94"/>
      <c r="E2031" s="95"/>
      <c r="F2031" s="94"/>
      <c r="G2031" s="95">
        <f t="shared" si="189"/>
        <v>0</v>
      </c>
      <c r="H2031" s="110">
        <f t="shared" si="190"/>
        <v>0</v>
      </c>
      <c r="P2031" s="107" t="str">
        <f t="shared" si="191"/>
        <v/>
      </c>
      <c r="Q2031" s="108" t="str">
        <f t="shared" si="192"/>
        <v/>
      </c>
      <c r="S2031" s="109" t="str">
        <f t="shared" si="193"/>
        <v/>
      </c>
      <c r="T2031" s="109" t="str">
        <f t="shared" si="194"/>
        <v/>
      </c>
    </row>
    <row r="2032" spans="2:20" ht="15" customHeight="1" x14ac:dyDescent="0.25">
      <c r="B2032" s="94">
        <v>1981</v>
      </c>
      <c r="C2032" s="95"/>
      <c r="D2032" s="94"/>
      <c r="E2032" s="95"/>
      <c r="F2032" s="94"/>
      <c r="G2032" s="95">
        <f t="shared" si="189"/>
        <v>0</v>
      </c>
      <c r="H2032" s="110">
        <f t="shared" si="190"/>
        <v>0</v>
      </c>
      <c r="P2032" s="107" t="str">
        <f t="shared" si="191"/>
        <v/>
      </c>
      <c r="Q2032" s="108" t="str">
        <f t="shared" si="192"/>
        <v/>
      </c>
      <c r="S2032" s="109" t="str">
        <f t="shared" si="193"/>
        <v/>
      </c>
      <c r="T2032" s="109" t="str">
        <f t="shared" si="194"/>
        <v/>
      </c>
    </row>
    <row r="2033" spans="2:20" ht="15" customHeight="1" x14ac:dyDescent="0.25">
      <c r="B2033" s="94">
        <v>1982</v>
      </c>
      <c r="C2033" s="95"/>
      <c r="D2033" s="94"/>
      <c r="E2033" s="95"/>
      <c r="F2033" s="94"/>
      <c r="G2033" s="95">
        <f t="shared" si="189"/>
        <v>0</v>
      </c>
      <c r="H2033" s="110">
        <f t="shared" si="190"/>
        <v>0</v>
      </c>
      <c r="P2033" s="107" t="str">
        <f t="shared" si="191"/>
        <v/>
      </c>
      <c r="Q2033" s="108" t="str">
        <f t="shared" si="192"/>
        <v/>
      </c>
      <c r="S2033" s="109" t="str">
        <f t="shared" si="193"/>
        <v/>
      </c>
      <c r="T2033" s="109" t="str">
        <f t="shared" si="194"/>
        <v/>
      </c>
    </row>
    <row r="2034" spans="2:20" ht="15" customHeight="1" x14ac:dyDescent="0.25">
      <c r="B2034" s="94">
        <v>1983</v>
      </c>
      <c r="C2034" s="95"/>
      <c r="D2034" s="94"/>
      <c r="E2034" s="95"/>
      <c r="F2034" s="94"/>
      <c r="G2034" s="95">
        <f t="shared" si="189"/>
        <v>0</v>
      </c>
      <c r="H2034" s="110">
        <f t="shared" si="190"/>
        <v>0</v>
      </c>
      <c r="P2034" s="107" t="str">
        <f t="shared" si="191"/>
        <v/>
      </c>
      <c r="Q2034" s="108" t="str">
        <f t="shared" si="192"/>
        <v/>
      </c>
      <c r="S2034" s="109" t="str">
        <f t="shared" si="193"/>
        <v/>
      </c>
      <c r="T2034" s="109" t="str">
        <f t="shared" si="194"/>
        <v/>
      </c>
    </row>
    <row r="2035" spans="2:20" ht="15" customHeight="1" x14ac:dyDescent="0.25">
      <c r="B2035" s="94">
        <v>1984</v>
      </c>
      <c r="C2035" s="95"/>
      <c r="D2035" s="94"/>
      <c r="E2035" s="95"/>
      <c r="F2035" s="94"/>
      <c r="G2035" s="95">
        <f t="shared" si="189"/>
        <v>0</v>
      </c>
      <c r="H2035" s="110">
        <f t="shared" si="190"/>
        <v>0</v>
      </c>
      <c r="P2035" s="107" t="str">
        <f t="shared" si="191"/>
        <v/>
      </c>
      <c r="Q2035" s="108" t="str">
        <f t="shared" si="192"/>
        <v/>
      </c>
      <c r="S2035" s="109" t="str">
        <f t="shared" si="193"/>
        <v/>
      </c>
      <c r="T2035" s="109" t="str">
        <f t="shared" si="194"/>
        <v/>
      </c>
    </row>
    <row r="2036" spans="2:20" ht="15" customHeight="1" x14ac:dyDescent="0.25">
      <c r="B2036" s="94">
        <v>1985</v>
      </c>
      <c r="C2036" s="95"/>
      <c r="D2036" s="94"/>
      <c r="E2036" s="95"/>
      <c r="F2036" s="94"/>
      <c r="G2036" s="95">
        <f t="shared" si="189"/>
        <v>0</v>
      </c>
      <c r="H2036" s="110">
        <f t="shared" si="190"/>
        <v>0</v>
      </c>
      <c r="P2036" s="107" t="str">
        <f t="shared" si="191"/>
        <v/>
      </c>
      <c r="Q2036" s="108" t="str">
        <f t="shared" si="192"/>
        <v/>
      </c>
      <c r="S2036" s="109" t="str">
        <f t="shared" si="193"/>
        <v/>
      </c>
      <c r="T2036" s="109" t="str">
        <f t="shared" si="194"/>
        <v/>
      </c>
    </row>
    <row r="2037" spans="2:20" ht="15" customHeight="1" x14ac:dyDescent="0.25">
      <c r="B2037" s="94">
        <v>1986</v>
      </c>
      <c r="C2037" s="95"/>
      <c r="D2037" s="94"/>
      <c r="E2037" s="95"/>
      <c r="F2037" s="94"/>
      <c r="G2037" s="95">
        <f t="shared" si="189"/>
        <v>0</v>
      </c>
      <c r="H2037" s="110">
        <f t="shared" si="190"/>
        <v>0</v>
      </c>
      <c r="P2037" s="107" t="str">
        <f t="shared" si="191"/>
        <v/>
      </c>
      <c r="Q2037" s="108" t="str">
        <f t="shared" si="192"/>
        <v/>
      </c>
      <c r="S2037" s="109" t="str">
        <f t="shared" si="193"/>
        <v/>
      </c>
      <c r="T2037" s="109" t="str">
        <f t="shared" si="194"/>
        <v/>
      </c>
    </row>
    <row r="2038" spans="2:20" ht="15" customHeight="1" x14ac:dyDescent="0.25">
      <c r="B2038" s="94">
        <v>1987</v>
      </c>
      <c r="C2038" s="95"/>
      <c r="D2038" s="94"/>
      <c r="E2038" s="95"/>
      <c r="F2038" s="94"/>
      <c r="G2038" s="95">
        <f t="shared" si="189"/>
        <v>0</v>
      </c>
      <c r="H2038" s="110">
        <f t="shared" si="190"/>
        <v>0</v>
      </c>
      <c r="P2038" s="107" t="str">
        <f t="shared" si="191"/>
        <v/>
      </c>
      <c r="Q2038" s="108" t="str">
        <f t="shared" si="192"/>
        <v/>
      </c>
      <c r="S2038" s="109" t="str">
        <f t="shared" si="193"/>
        <v/>
      </c>
      <c r="T2038" s="109" t="str">
        <f t="shared" si="194"/>
        <v/>
      </c>
    </row>
    <row r="2039" spans="2:20" ht="15" customHeight="1" x14ac:dyDescent="0.25">
      <c r="B2039" s="94">
        <v>1988</v>
      </c>
      <c r="C2039" s="95"/>
      <c r="D2039" s="94"/>
      <c r="E2039" s="95"/>
      <c r="F2039" s="94"/>
      <c r="G2039" s="95">
        <f t="shared" si="189"/>
        <v>0</v>
      </c>
      <c r="H2039" s="110">
        <f t="shared" si="190"/>
        <v>0</v>
      </c>
      <c r="P2039" s="107" t="str">
        <f t="shared" si="191"/>
        <v/>
      </c>
      <c r="Q2039" s="108" t="str">
        <f t="shared" si="192"/>
        <v/>
      </c>
      <c r="S2039" s="109" t="str">
        <f t="shared" si="193"/>
        <v/>
      </c>
      <c r="T2039" s="109" t="str">
        <f t="shared" si="194"/>
        <v/>
      </c>
    </row>
    <row r="2040" spans="2:20" ht="15" customHeight="1" x14ac:dyDescent="0.25">
      <c r="B2040" s="94">
        <v>1989</v>
      </c>
      <c r="C2040" s="95"/>
      <c r="D2040" s="94"/>
      <c r="E2040" s="95"/>
      <c r="F2040" s="94"/>
      <c r="G2040" s="95">
        <f t="shared" si="189"/>
        <v>0</v>
      </c>
      <c r="H2040" s="110">
        <f t="shared" si="190"/>
        <v>0</v>
      </c>
      <c r="P2040" s="107" t="str">
        <f t="shared" si="191"/>
        <v/>
      </c>
      <c r="Q2040" s="108" t="str">
        <f t="shared" si="192"/>
        <v/>
      </c>
      <c r="S2040" s="109" t="str">
        <f t="shared" si="193"/>
        <v/>
      </c>
      <c r="T2040" s="109" t="str">
        <f t="shared" si="194"/>
        <v/>
      </c>
    </row>
    <row r="2041" spans="2:20" ht="15" customHeight="1" x14ac:dyDescent="0.25">
      <c r="B2041" s="94">
        <v>1990</v>
      </c>
      <c r="C2041" s="95"/>
      <c r="D2041" s="94"/>
      <c r="E2041" s="95"/>
      <c r="F2041" s="94"/>
      <c r="G2041" s="95">
        <f t="shared" si="189"/>
        <v>0</v>
      </c>
      <c r="H2041" s="110">
        <f t="shared" si="190"/>
        <v>0</v>
      </c>
      <c r="P2041" s="107" t="str">
        <f t="shared" si="191"/>
        <v/>
      </c>
      <c r="Q2041" s="108" t="str">
        <f t="shared" si="192"/>
        <v/>
      </c>
      <c r="S2041" s="109" t="str">
        <f t="shared" si="193"/>
        <v/>
      </c>
      <c r="T2041" s="109" t="str">
        <f t="shared" si="194"/>
        <v/>
      </c>
    </row>
    <row r="2042" spans="2:20" ht="15" customHeight="1" x14ac:dyDescent="0.25">
      <c r="B2042" s="94">
        <v>1991</v>
      </c>
      <c r="C2042" s="95"/>
      <c r="D2042" s="94"/>
      <c r="E2042" s="95"/>
      <c r="F2042" s="94"/>
      <c r="G2042" s="95">
        <f t="shared" si="189"/>
        <v>0</v>
      </c>
      <c r="H2042" s="110">
        <f t="shared" si="190"/>
        <v>0</v>
      </c>
      <c r="P2042" s="107" t="str">
        <f t="shared" si="191"/>
        <v/>
      </c>
      <c r="Q2042" s="108" t="str">
        <f t="shared" si="192"/>
        <v/>
      </c>
      <c r="S2042" s="109" t="str">
        <f t="shared" si="193"/>
        <v/>
      </c>
      <c r="T2042" s="109" t="str">
        <f t="shared" si="194"/>
        <v/>
      </c>
    </row>
    <row r="2043" spans="2:20" ht="15" customHeight="1" x14ac:dyDescent="0.25">
      <c r="B2043" s="94">
        <v>1992</v>
      </c>
      <c r="C2043" s="95"/>
      <c r="D2043" s="94"/>
      <c r="E2043" s="95"/>
      <c r="F2043" s="94"/>
      <c r="G2043" s="95">
        <f t="shared" si="189"/>
        <v>0</v>
      </c>
      <c r="H2043" s="110">
        <f t="shared" si="190"/>
        <v>0</v>
      </c>
      <c r="P2043" s="107" t="str">
        <f t="shared" si="191"/>
        <v/>
      </c>
      <c r="Q2043" s="108" t="str">
        <f t="shared" si="192"/>
        <v/>
      </c>
      <c r="S2043" s="109" t="str">
        <f t="shared" si="193"/>
        <v/>
      </c>
      <c r="T2043" s="109" t="str">
        <f t="shared" si="194"/>
        <v/>
      </c>
    </row>
    <row r="2044" spans="2:20" ht="15" customHeight="1" x14ac:dyDescent="0.25">
      <c r="B2044" s="94">
        <v>1993</v>
      </c>
      <c r="C2044" s="95"/>
      <c r="D2044" s="94"/>
      <c r="E2044" s="95"/>
      <c r="F2044" s="94"/>
      <c r="G2044" s="95">
        <f t="shared" si="189"/>
        <v>0</v>
      </c>
      <c r="H2044" s="110">
        <f t="shared" si="190"/>
        <v>0</v>
      </c>
      <c r="P2044" s="107" t="str">
        <f t="shared" si="191"/>
        <v/>
      </c>
      <c r="Q2044" s="108" t="str">
        <f t="shared" si="192"/>
        <v/>
      </c>
      <c r="S2044" s="109" t="str">
        <f t="shared" si="193"/>
        <v/>
      </c>
      <c r="T2044" s="109" t="str">
        <f t="shared" si="194"/>
        <v/>
      </c>
    </row>
    <row r="2045" spans="2:20" ht="15" customHeight="1" x14ac:dyDescent="0.25">
      <c r="B2045" s="94">
        <v>1994</v>
      </c>
      <c r="C2045" s="95"/>
      <c r="D2045" s="94"/>
      <c r="E2045" s="95"/>
      <c r="F2045" s="94"/>
      <c r="G2045" s="95">
        <f t="shared" si="189"/>
        <v>0</v>
      </c>
      <c r="H2045" s="110">
        <f t="shared" si="190"/>
        <v>0</v>
      </c>
      <c r="P2045" s="107" t="str">
        <f t="shared" si="191"/>
        <v/>
      </c>
      <c r="Q2045" s="108" t="str">
        <f t="shared" si="192"/>
        <v/>
      </c>
      <c r="S2045" s="109" t="str">
        <f t="shared" si="193"/>
        <v/>
      </c>
      <c r="T2045" s="109" t="str">
        <f t="shared" si="194"/>
        <v/>
      </c>
    </row>
    <row r="2046" spans="2:20" ht="15" customHeight="1" x14ac:dyDescent="0.25">
      <c r="B2046" s="94">
        <v>1995</v>
      </c>
      <c r="C2046" s="95"/>
      <c r="D2046" s="94"/>
      <c r="E2046" s="95"/>
      <c r="F2046" s="94"/>
      <c r="G2046" s="95">
        <f t="shared" si="189"/>
        <v>0</v>
      </c>
      <c r="H2046" s="110">
        <f t="shared" si="190"/>
        <v>0</v>
      </c>
      <c r="P2046" s="107" t="str">
        <f t="shared" si="191"/>
        <v/>
      </c>
      <c r="Q2046" s="108" t="str">
        <f t="shared" si="192"/>
        <v/>
      </c>
      <c r="S2046" s="109" t="str">
        <f t="shared" si="193"/>
        <v/>
      </c>
      <c r="T2046" s="109" t="str">
        <f t="shared" si="194"/>
        <v/>
      </c>
    </row>
    <row r="2047" spans="2:20" ht="15" customHeight="1" x14ac:dyDescent="0.25">
      <c r="B2047" s="94">
        <v>1996</v>
      </c>
      <c r="C2047" s="95"/>
      <c r="D2047" s="94"/>
      <c r="E2047" s="95"/>
      <c r="F2047" s="94"/>
      <c r="G2047" s="95">
        <f t="shared" si="189"/>
        <v>0</v>
      </c>
      <c r="H2047" s="110">
        <f t="shared" si="190"/>
        <v>0</v>
      </c>
      <c r="P2047" s="107" t="str">
        <f t="shared" si="191"/>
        <v/>
      </c>
      <c r="Q2047" s="108" t="str">
        <f t="shared" si="192"/>
        <v/>
      </c>
      <c r="S2047" s="109" t="str">
        <f t="shared" si="193"/>
        <v/>
      </c>
      <c r="T2047" s="109" t="str">
        <f t="shared" si="194"/>
        <v/>
      </c>
    </row>
    <row r="2048" spans="2:20" ht="15" customHeight="1" x14ac:dyDescent="0.25">
      <c r="B2048" s="94">
        <v>1997</v>
      </c>
      <c r="C2048" s="95"/>
      <c r="D2048" s="94"/>
      <c r="E2048" s="95"/>
      <c r="F2048" s="94"/>
      <c r="G2048" s="95">
        <f t="shared" si="189"/>
        <v>0</v>
      </c>
      <c r="H2048" s="110">
        <f t="shared" si="190"/>
        <v>0</v>
      </c>
      <c r="P2048" s="107" t="str">
        <f t="shared" si="191"/>
        <v/>
      </c>
      <c r="Q2048" s="108" t="str">
        <f t="shared" si="192"/>
        <v/>
      </c>
      <c r="S2048" s="109" t="str">
        <f t="shared" si="193"/>
        <v/>
      </c>
      <c r="T2048" s="109" t="str">
        <f t="shared" si="194"/>
        <v/>
      </c>
    </row>
    <row r="2049" spans="2:20" ht="15" customHeight="1" x14ac:dyDescent="0.25">
      <c r="B2049" s="94">
        <v>1998</v>
      </c>
      <c r="C2049" s="95"/>
      <c r="D2049" s="94"/>
      <c r="E2049" s="95"/>
      <c r="F2049" s="94"/>
      <c r="G2049" s="95">
        <f t="shared" si="189"/>
        <v>0</v>
      </c>
      <c r="H2049" s="110">
        <f t="shared" si="190"/>
        <v>0</v>
      </c>
      <c r="P2049" s="107" t="str">
        <f t="shared" si="191"/>
        <v/>
      </c>
      <c r="Q2049" s="108" t="str">
        <f t="shared" si="192"/>
        <v/>
      </c>
      <c r="S2049" s="109" t="str">
        <f t="shared" si="193"/>
        <v/>
      </c>
      <c r="T2049" s="109" t="str">
        <f t="shared" si="194"/>
        <v/>
      </c>
    </row>
    <row r="2050" spans="2:20" ht="15" customHeight="1" x14ac:dyDescent="0.25">
      <c r="B2050" s="94">
        <v>1999</v>
      </c>
      <c r="C2050" s="95"/>
      <c r="D2050" s="94"/>
      <c r="E2050" s="95"/>
      <c r="F2050" s="94"/>
      <c r="G2050" s="95">
        <f t="shared" si="189"/>
        <v>0</v>
      </c>
      <c r="H2050" s="110">
        <f t="shared" si="190"/>
        <v>0</v>
      </c>
      <c r="P2050" s="107" t="str">
        <f t="shared" si="191"/>
        <v/>
      </c>
      <c r="Q2050" s="108" t="str">
        <f t="shared" si="192"/>
        <v/>
      </c>
      <c r="S2050" s="109" t="str">
        <f t="shared" si="193"/>
        <v/>
      </c>
      <c r="T2050" s="109" t="str">
        <f t="shared" si="194"/>
        <v/>
      </c>
    </row>
    <row r="2051" spans="2:20" ht="15" customHeight="1" x14ac:dyDescent="0.25">
      <c r="B2051" s="94">
        <v>2000</v>
      </c>
      <c r="C2051" s="95"/>
      <c r="D2051" s="94"/>
      <c r="E2051" s="95"/>
      <c r="F2051" s="94"/>
      <c r="G2051" s="95">
        <f t="shared" si="189"/>
        <v>0</v>
      </c>
      <c r="H2051" s="110">
        <f t="shared" si="190"/>
        <v>0</v>
      </c>
      <c r="P2051" s="107" t="str">
        <f t="shared" si="191"/>
        <v/>
      </c>
      <c r="Q2051" s="108" t="str">
        <f t="shared" si="192"/>
        <v/>
      </c>
      <c r="S2051" s="109" t="str">
        <f t="shared" si="193"/>
        <v/>
      </c>
      <c r="T2051" s="109" t="str">
        <f t="shared" si="194"/>
        <v/>
      </c>
    </row>
    <row r="2052" spans="2:20" ht="15" customHeight="1" x14ac:dyDescent="0.25">
      <c r="B2052" s="94">
        <v>2001</v>
      </c>
      <c r="C2052" s="95"/>
      <c r="D2052" s="94"/>
      <c r="E2052" s="95"/>
      <c r="F2052" s="94"/>
      <c r="G2052" s="95">
        <f t="shared" si="189"/>
        <v>0</v>
      </c>
      <c r="H2052" s="110">
        <f t="shared" si="190"/>
        <v>0</v>
      </c>
      <c r="P2052" s="107" t="str">
        <f t="shared" si="191"/>
        <v/>
      </c>
      <c r="Q2052" s="108" t="str">
        <f t="shared" si="192"/>
        <v/>
      </c>
      <c r="S2052" s="109" t="str">
        <f t="shared" si="193"/>
        <v/>
      </c>
      <c r="T2052" s="109" t="str">
        <f t="shared" si="194"/>
        <v/>
      </c>
    </row>
    <row r="2053" spans="2:20" ht="15" customHeight="1" x14ac:dyDescent="0.25">
      <c r="B2053" s="94">
        <v>2002</v>
      </c>
      <c r="C2053" s="95"/>
      <c r="D2053" s="94"/>
      <c r="E2053" s="95"/>
      <c r="F2053" s="94"/>
      <c r="G2053" s="95">
        <f t="shared" si="189"/>
        <v>0</v>
      </c>
      <c r="H2053" s="110">
        <f t="shared" si="190"/>
        <v>0</v>
      </c>
      <c r="P2053" s="107" t="str">
        <f t="shared" si="191"/>
        <v/>
      </c>
      <c r="Q2053" s="108" t="str">
        <f t="shared" si="192"/>
        <v/>
      </c>
      <c r="S2053" s="109" t="str">
        <f t="shared" si="193"/>
        <v/>
      </c>
      <c r="T2053" s="109" t="str">
        <f t="shared" si="194"/>
        <v/>
      </c>
    </row>
    <row r="2054" spans="2:20" ht="15" customHeight="1" x14ac:dyDescent="0.25">
      <c r="B2054" s="94">
        <v>2003</v>
      </c>
      <c r="C2054" s="95"/>
      <c r="D2054" s="94"/>
      <c r="E2054" s="95"/>
      <c r="F2054" s="94"/>
      <c r="G2054" s="95">
        <f t="shared" si="189"/>
        <v>0</v>
      </c>
      <c r="H2054" s="110">
        <f t="shared" si="190"/>
        <v>0</v>
      </c>
      <c r="P2054" s="107" t="str">
        <f t="shared" si="191"/>
        <v/>
      </c>
      <c r="Q2054" s="108" t="str">
        <f t="shared" si="192"/>
        <v/>
      </c>
      <c r="S2054" s="109" t="str">
        <f t="shared" si="193"/>
        <v/>
      </c>
      <c r="T2054" s="109" t="str">
        <f t="shared" si="194"/>
        <v/>
      </c>
    </row>
    <row r="2055" spans="2:20" ht="15" customHeight="1" x14ac:dyDescent="0.25">
      <c r="B2055" s="94">
        <v>2004</v>
      </c>
      <c r="C2055" s="95"/>
      <c r="D2055" s="94"/>
      <c r="E2055" s="95"/>
      <c r="F2055" s="94"/>
      <c r="G2055" s="95">
        <f t="shared" si="189"/>
        <v>0</v>
      </c>
      <c r="H2055" s="110">
        <f t="shared" si="190"/>
        <v>0</v>
      </c>
      <c r="P2055" s="107" t="str">
        <f t="shared" si="191"/>
        <v/>
      </c>
      <c r="Q2055" s="108" t="str">
        <f t="shared" si="192"/>
        <v/>
      </c>
      <c r="S2055" s="109" t="str">
        <f t="shared" si="193"/>
        <v/>
      </c>
      <c r="T2055" s="109" t="str">
        <f t="shared" si="194"/>
        <v/>
      </c>
    </row>
    <row r="2056" spans="2:20" ht="15" customHeight="1" x14ac:dyDescent="0.25">
      <c r="B2056" s="94">
        <v>2005</v>
      </c>
      <c r="C2056" s="95"/>
      <c r="D2056" s="94"/>
      <c r="E2056" s="95"/>
      <c r="F2056" s="94"/>
      <c r="G2056" s="95">
        <f t="shared" si="189"/>
        <v>0</v>
      </c>
      <c r="H2056" s="110">
        <f t="shared" si="190"/>
        <v>0</v>
      </c>
      <c r="P2056" s="107" t="str">
        <f t="shared" si="191"/>
        <v/>
      </c>
      <c r="Q2056" s="108" t="str">
        <f t="shared" si="192"/>
        <v/>
      </c>
      <c r="S2056" s="109" t="str">
        <f t="shared" si="193"/>
        <v/>
      </c>
      <c r="T2056" s="109" t="str">
        <f t="shared" si="194"/>
        <v/>
      </c>
    </row>
    <row r="2057" spans="2:20" ht="15" customHeight="1" x14ac:dyDescent="0.25">
      <c r="B2057" s="94">
        <v>2006</v>
      </c>
      <c r="C2057" s="95"/>
      <c r="D2057" s="94"/>
      <c r="E2057" s="95"/>
      <c r="F2057" s="94"/>
      <c r="G2057" s="95">
        <f t="shared" si="189"/>
        <v>0</v>
      </c>
      <c r="H2057" s="110">
        <f t="shared" si="190"/>
        <v>0</v>
      </c>
      <c r="P2057" s="107" t="str">
        <f t="shared" si="191"/>
        <v/>
      </c>
      <c r="Q2057" s="108" t="str">
        <f t="shared" si="192"/>
        <v/>
      </c>
      <c r="S2057" s="109" t="str">
        <f t="shared" si="193"/>
        <v/>
      </c>
      <c r="T2057" s="109" t="str">
        <f t="shared" si="194"/>
        <v/>
      </c>
    </row>
    <row r="2058" spans="2:20" ht="15" customHeight="1" x14ac:dyDescent="0.25">
      <c r="B2058" s="94">
        <v>2007</v>
      </c>
      <c r="C2058" s="95"/>
      <c r="D2058" s="94"/>
      <c r="E2058" s="95"/>
      <c r="F2058" s="94"/>
      <c r="G2058" s="95">
        <f t="shared" si="189"/>
        <v>0</v>
      </c>
      <c r="H2058" s="110">
        <f t="shared" si="190"/>
        <v>0</v>
      </c>
      <c r="P2058" s="107" t="str">
        <f t="shared" si="191"/>
        <v/>
      </c>
      <c r="Q2058" s="108" t="str">
        <f t="shared" si="192"/>
        <v/>
      </c>
      <c r="S2058" s="109" t="str">
        <f t="shared" si="193"/>
        <v/>
      </c>
      <c r="T2058" s="109" t="str">
        <f t="shared" si="194"/>
        <v/>
      </c>
    </row>
    <row r="2059" spans="2:20" ht="15" customHeight="1" x14ac:dyDescent="0.25">
      <c r="B2059" s="94">
        <v>2008</v>
      </c>
      <c r="C2059" s="95"/>
      <c r="D2059" s="94"/>
      <c r="E2059" s="95"/>
      <c r="F2059" s="94"/>
      <c r="G2059" s="95">
        <f t="shared" si="189"/>
        <v>0</v>
      </c>
      <c r="H2059" s="110">
        <f t="shared" si="190"/>
        <v>0</v>
      </c>
      <c r="P2059" s="107" t="str">
        <f t="shared" si="191"/>
        <v/>
      </c>
      <c r="Q2059" s="108" t="str">
        <f t="shared" si="192"/>
        <v/>
      </c>
      <c r="S2059" s="109" t="str">
        <f t="shared" si="193"/>
        <v/>
      </c>
      <c r="T2059" s="109" t="str">
        <f t="shared" si="194"/>
        <v/>
      </c>
    </row>
    <row r="2060" spans="2:20" ht="15" customHeight="1" x14ac:dyDescent="0.25">
      <c r="B2060" s="94">
        <v>2009</v>
      </c>
      <c r="C2060" s="95"/>
      <c r="D2060" s="94"/>
      <c r="E2060" s="95"/>
      <c r="F2060" s="94"/>
      <c r="G2060" s="95">
        <f t="shared" si="189"/>
        <v>0</v>
      </c>
      <c r="H2060" s="110">
        <f t="shared" si="190"/>
        <v>0</v>
      </c>
      <c r="P2060" s="107" t="str">
        <f t="shared" si="191"/>
        <v/>
      </c>
      <c r="Q2060" s="108" t="str">
        <f t="shared" si="192"/>
        <v/>
      </c>
      <c r="S2060" s="109" t="str">
        <f t="shared" si="193"/>
        <v/>
      </c>
      <c r="T2060" s="109" t="str">
        <f t="shared" si="194"/>
        <v/>
      </c>
    </row>
    <row r="2061" spans="2:20" ht="15" customHeight="1" x14ac:dyDescent="0.25">
      <c r="B2061" s="94">
        <v>2010</v>
      </c>
      <c r="C2061" s="95"/>
      <c r="D2061" s="94"/>
      <c r="E2061" s="95"/>
      <c r="F2061" s="94"/>
      <c r="G2061" s="95">
        <f t="shared" si="189"/>
        <v>0</v>
      </c>
      <c r="H2061" s="110">
        <f t="shared" si="190"/>
        <v>0</v>
      </c>
      <c r="P2061" s="107" t="str">
        <f t="shared" si="191"/>
        <v/>
      </c>
      <c r="Q2061" s="108" t="str">
        <f t="shared" si="192"/>
        <v/>
      </c>
      <c r="S2061" s="109" t="str">
        <f t="shared" si="193"/>
        <v/>
      </c>
      <c r="T2061" s="109" t="str">
        <f t="shared" si="194"/>
        <v/>
      </c>
    </row>
    <row r="2062" spans="2:20" ht="15" customHeight="1" x14ac:dyDescent="0.25">
      <c r="B2062" s="94">
        <v>2011</v>
      </c>
      <c r="C2062" s="95"/>
      <c r="D2062" s="94"/>
      <c r="E2062" s="95"/>
      <c r="F2062" s="94"/>
      <c r="G2062" s="95">
        <f t="shared" si="189"/>
        <v>0</v>
      </c>
      <c r="H2062" s="110">
        <f t="shared" si="190"/>
        <v>0</v>
      </c>
      <c r="P2062" s="107" t="str">
        <f t="shared" si="191"/>
        <v/>
      </c>
      <c r="Q2062" s="108" t="str">
        <f t="shared" si="192"/>
        <v/>
      </c>
      <c r="S2062" s="109" t="str">
        <f t="shared" si="193"/>
        <v/>
      </c>
      <c r="T2062" s="109" t="str">
        <f t="shared" si="194"/>
        <v/>
      </c>
    </row>
    <row r="2063" spans="2:20" ht="15" customHeight="1" x14ac:dyDescent="0.25">
      <c r="B2063" s="94">
        <v>2012</v>
      </c>
      <c r="C2063" s="95"/>
      <c r="D2063" s="94"/>
      <c r="E2063" s="95"/>
      <c r="F2063" s="94"/>
      <c r="G2063" s="95">
        <f t="shared" si="189"/>
        <v>0</v>
      </c>
      <c r="H2063" s="110">
        <f t="shared" si="190"/>
        <v>0</v>
      </c>
      <c r="P2063" s="107" t="str">
        <f t="shared" si="191"/>
        <v/>
      </c>
      <c r="Q2063" s="108" t="str">
        <f t="shared" si="192"/>
        <v/>
      </c>
      <c r="S2063" s="109" t="str">
        <f t="shared" si="193"/>
        <v/>
      </c>
      <c r="T2063" s="109" t="str">
        <f t="shared" si="194"/>
        <v/>
      </c>
    </row>
    <row r="2064" spans="2:20" ht="15" customHeight="1" x14ac:dyDescent="0.25">
      <c r="B2064" s="94">
        <v>2013</v>
      </c>
      <c r="C2064" s="95"/>
      <c r="D2064" s="94"/>
      <c r="E2064" s="95"/>
      <c r="F2064" s="94"/>
      <c r="G2064" s="95">
        <f t="shared" si="189"/>
        <v>0</v>
      </c>
      <c r="H2064" s="110">
        <f t="shared" si="190"/>
        <v>0</v>
      </c>
      <c r="P2064" s="107" t="str">
        <f t="shared" si="191"/>
        <v/>
      </c>
      <c r="Q2064" s="108" t="str">
        <f t="shared" si="192"/>
        <v/>
      </c>
      <c r="S2064" s="109" t="str">
        <f t="shared" si="193"/>
        <v/>
      </c>
      <c r="T2064" s="109" t="str">
        <f t="shared" si="194"/>
        <v/>
      </c>
    </row>
    <row r="2065" spans="2:20" ht="15" customHeight="1" x14ac:dyDescent="0.25">
      <c r="B2065" s="94">
        <v>2014</v>
      </c>
      <c r="C2065" s="95"/>
      <c r="D2065" s="94"/>
      <c r="E2065" s="95"/>
      <c r="F2065" s="94"/>
      <c r="G2065" s="95">
        <f t="shared" si="189"/>
        <v>0</v>
      </c>
      <c r="H2065" s="110">
        <f t="shared" si="190"/>
        <v>0</v>
      </c>
      <c r="P2065" s="107" t="str">
        <f t="shared" si="191"/>
        <v/>
      </c>
      <c r="Q2065" s="108" t="str">
        <f t="shared" si="192"/>
        <v/>
      </c>
      <c r="S2065" s="109" t="str">
        <f t="shared" si="193"/>
        <v/>
      </c>
      <c r="T2065" s="109" t="str">
        <f t="shared" si="194"/>
        <v/>
      </c>
    </row>
    <row r="2066" spans="2:20" ht="15" customHeight="1" x14ac:dyDescent="0.25">
      <c r="B2066" s="94">
        <v>2015</v>
      </c>
      <c r="C2066" s="95"/>
      <c r="D2066" s="94"/>
      <c r="E2066" s="95"/>
      <c r="F2066" s="94"/>
      <c r="G2066" s="95">
        <f t="shared" si="189"/>
        <v>0</v>
      </c>
      <c r="H2066" s="110">
        <f t="shared" si="190"/>
        <v>0</v>
      </c>
      <c r="P2066" s="107" t="str">
        <f t="shared" si="191"/>
        <v/>
      </c>
      <c r="Q2066" s="108" t="str">
        <f t="shared" si="192"/>
        <v/>
      </c>
      <c r="S2066" s="109" t="str">
        <f t="shared" si="193"/>
        <v/>
      </c>
      <c r="T2066" s="109" t="str">
        <f t="shared" si="194"/>
        <v/>
      </c>
    </row>
    <row r="2067" spans="2:20" ht="15" customHeight="1" x14ac:dyDescent="0.25">
      <c r="B2067" s="94">
        <v>2016</v>
      </c>
      <c r="C2067" s="95"/>
      <c r="D2067" s="94"/>
      <c r="E2067" s="95"/>
      <c r="F2067" s="94"/>
      <c r="G2067" s="95">
        <f t="shared" si="189"/>
        <v>0</v>
      </c>
      <c r="H2067" s="110">
        <f t="shared" si="190"/>
        <v>0</v>
      </c>
      <c r="P2067" s="107" t="str">
        <f t="shared" si="191"/>
        <v/>
      </c>
      <c r="Q2067" s="108" t="str">
        <f t="shared" si="192"/>
        <v/>
      </c>
      <c r="S2067" s="109" t="str">
        <f t="shared" si="193"/>
        <v/>
      </c>
      <c r="T2067" s="109" t="str">
        <f t="shared" si="194"/>
        <v/>
      </c>
    </row>
    <row r="2068" spans="2:20" ht="15" customHeight="1" x14ac:dyDescent="0.25">
      <c r="B2068" s="94">
        <v>2017</v>
      </c>
      <c r="C2068" s="95"/>
      <c r="D2068" s="94"/>
      <c r="E2068" s="95"/>
      <c r="F2068" s="94"/>
      <c r="G2068" s="95">
        <f t="shared" si="189"/>
        <v>0</v>
      </c>
      <c r="H2068" s="110">
        <f t="shared" si="190"/>
        <v>0</v>
      </c>
      <c r="P2068" s="107" t="str">
        <f t="shared" si="191"/>
        <v/>
      </c>
      <c r="Q2068" s="108" t="str">
        <f t="shared" si="192"/>
        <v/>
      </c>
      <c r="S2068" s="109" t="str">
        <f t="shared" si="193"/>
        <v/>
      </c>
      <c r="T2068" s="109" t="str">
        <f t="shared" si="194"/>
        <v/>
      </c>
    </row>
    <row r="2069" spans="2:20" ht="15" customHeight="1" x14ac:dyDescent="0.25">
      <c r="B2069" s="94">
        <v>2018</v>
      </c>
      <c r="C2069" s="95"/>
      <c r="D2069" s="94"/>
      <c r="E2069" s="95"/>
      <c r="F2069" s="94"/>
      <c r="G2069" s="95">
        <f t="shared" si="189"/>
        <v>0</v>
      </c>
      <c r="H2069" s="110">
        <f t="shared" si="190"/>
        <v>0</v>
      </c>
      <c r="P2069" s="107" t="str">
        <f t="shared" si="191"/>
        <v/>
      </c>
      <c r="Q2069" s="108" t="str">
        <f t="shared" si="192"/>
        <v/>
      </c>
      <c r="S2069" s="109" t="str">
        <f t="shared" si="193"/>
        <v/>
      </c>
      <c r="T2069" s="109" t="str">
        <f t="shared" si="194"/>
        <v/>
      </c>
    </row>
    <row r="2070" spans="2:20" ht="15" customHeight="1" x14ac:dyDescent="0.25">
      <c r="B2070" s="94">
        <v>2019</v>
      </c>
      <c r="C2070" s="95"/>
      <c r="D2070" s="94"/>
      <c r="E2070" s="95"/>
      <c r="F2070" s="94"/>
      <c r="G2070" s="95">
        <f t="shared" si="189"/>
        <v>0</v>
      </c>
      <c r="H2070" s="110">
        <f t="shared" si="190"/>
        <v>0</v>
      </c>
      <c r="P2070" s="107" t="str">
        <f t="shared" si="191"/>
        <v/>
      </c>
      <c r="Q2070" s="108" t="str">
        <f t="shared" si="192"/>
        <v/>
      </c>
      <c r="S2070" s="109" t="str">
        <f t="shared" si="193"/>
        <v/>
      </c>
      <c r="T2070" s="109" t="str">
        <f t="shared" si="194"/>
        <v/>
      </c>
    </row>
    <row r="2071" spans="2:20" ht="15" customHeight="1" x14ac:dyDescent="0.25">
      <c r="B2071" s="94">
        <v>2020</v>
      </c>
      <c r="C2071" s="95"/>
      <c r="D2071" s="94"/>
      <c r="E2071" s="95"/>
      <c r="F2071" s="94"/>
      <c r="G2071" s="95">
        <f t="shared" si="189"/>
        <v>0</v>
      </c>
      <c r="H2071" s="110">
        <f t="shared" si="190"/>
        <v>0</v>
      </c>
      <c r="P2071" s="107" t="str">
        <f t="shared" si="191"/>
        <v/>
      </c>
      <c r="Q2071" s="108" t="str">
        <f t="shared" si="192"/>
        <v/>
      </c>
      <c r="S2071" s="109" t="str">
        <f t="shared" si="193"/>
        <v/>
      </c>
      <c r="T2071" s="109" t="str">
        <f t="shared" si="194"/>
        <v/>
      </c>
    </row>
    <row r="2072" spans="2:20" ht="15" customHeight="1" x14ac:dyDescent="0.25">
      <c r="B2072" s="94">
        <v>2021</v>
      </c>
      <c r="C2072" s="95"/>
      <c r="D2072" s="94"/>
      <c r="E2072" s="95"/>
      <c r="F2072" s="94"/>
      <c r="G2072" s="95">
        <f t="shared" si="189"/>
        <v>0</v>
      </c>
      <c r="H2072" s="110">
        <f t="shared" si="190"/>
        <v>0</v>
      </c>
      <c r="P2072" s="107" t="str">
        <f t="shared" si="191"/>
        <v/>
      </c>
      <c r="Q2072" s="108" t="str">
        <f t="shared" si="192"/>
        <v/>
      </c>
      <c r="S2072" s="109" t="str">
        <f t="shared" si="193"/>
        <v/>
      </c>
      <c r="T2072" s="109" t="str">
        <f t="shared" si="194"/>
        <v/>
      </c>
    </row>
    <row r="2073" spans="2:20" ht="15" customHeight="1" x14ac:dyDescent="0.25">
      <c r="B2073" s="94">
        <v>2022</v>
      </c>
      <c r="C2073" s="95"/>
      <c r="D2073" s="94"/>
      <c r="E2073" s="95"/>
      <c r="F2073" s="94"/>
      <c r="G2073" s="95">
        <f t="shared" si="189"/>
        <v>0</v>
      </c>
      <c r="H2073" s="110">
        <f t="shared" si="190"/>
        <v>0</v>
      </c>
      <c r="P2073" s="107" t="str">
        <f t="shared" si="191"/>
        <v/>
      </c>
      <c r="Q2073" s="108" t="str">
        <f t="shared" si="192"/>
        <v/>
      </c>
      <c r="S2073" s="109" t="str">
        <f t="shared" si="193"/>
        <v/>
      </c>
      <c r="T2073" s="109" t="str">
        <f t="shared" si="194"/>
        <v/>
      </c>
    </row>
    <row r="2074" spans="2:20" ht="15" customHeight="1" x14ac:dyDescent="0.25">
      <c r="B2074" s="94">
        <v>2023</v>
      </c>
      <c r="C2074" s="95"/>
      <c r="D2074" s="94"/>
      <c r="E2074" s="95"/>
      <c r="F2074" s="94"/>
      <c r="G2074" s="95">
        <f t="shared" si="189"/>
        <v>0</v>
      </c>
      <c r="H2074" s="110">
        <f t="shared" si="190"/>
        <v>0</v>
      </c>
      <c r="P2074" s="107" t="str">
        <f t="shared" si="191"/>
        <v/>
      </c>
      <c r="Q2074" s="108" t="str">
        <f t="shared" si="192"/>
        <v/>
      </c>
      <c r="S2074" s="109" t="str">
        <f t="shared" si="193"/>
        <v/>
      </c>
      <c r="T2074" s="109" t="str">
        <f t="shared" si="194"/>
        <v/>
      </c>
    </row>
    <row r="2075" spans="2:20" ht="15" customHeight="1" x14ac:dyDescent="0.25">
      <c r="B2075" s="94">
        <v>2024</v>
      </c>
      <c r="C2075" s="95"/>
      <c r="D2075" s="94"/>
      <c r="E2075" s="95"/>
      <c r="F2075" s="94"/>
      <c r="G2075" s="95">
        <f t="shared" si="189"/>
        <v>0</v>
      </c>
      <c r="H2075" s="110">
        <f t="shared" si="190"/>
        <v>0</v>
      </c>
      <c r="P2075" s="107" t="str">
        <f t="shared" si="191"/>
        <v/>
      </c>
      <c r="Q2075" s="108" t="str">
        <f t="shared" si="192"/>
        <v/>
      </c>
      <c r="S2075" s="109" t="str">
        <f t="shared" si="193"/>
        <v/>
      </c>
      <c r="T2075" s="109" t="str">
        <f t="shared" si="194"/>
        <v/>
      </c>
    </row>
    <row r="2076" spans="2:20" ht="15" customHeight="1" x14ac:dyDescent="0.25">
      <c r="B2076" s="94">
        <v>2025</v>
      </c>
      <c r="C2076" s="95"/>
      <c r="D2076" s="94"/>
      <c r="E2076" s="95"/>
      <c r="F2076" s="94"/>
      <c r="G2076" s="95">
        <f t="shared" ref="G2076:G2139" si="195">E2076-C2076</f>
        <v>0</v>
      </c>
      <c r="H2076" s="110">
        <f t="shared" ref="H2076:H2139" si="196">F2076-D2076</f>
        <v>0</v>
      </c>
      <c r="P2076" s="107" t="str">
        <f t="shared" ref="P2076:P2139" si="197">IF(C2076="","",D2076*PSA_WTP-C2076)</f>
        <v/>
      </c>
      <c r="Q2076" s="108" t="str">
        <f t="shared" ref="Q2076:Q2139" si="198">IF(C2076="","",F2076*PSA_WTP-E2076)</f>
        <v/>
      </c>
      <c r="S2076" s="109" t="str">
        <f t="shared" ref="S2076:S2139" si="199">IF(Q2076="","",IF(Q2076=MAX(P2076,Q2076),0,1))</f>
        <v/>
      </c>
      <c r="T2076" s="109" t="str">
        <f t="shared" ref="T2076:T2139" si="200">IF(Q2076="","",IF(Q2076=MAX(P2076,Q2076),1,0))</f>
        <v/>
      </c>
    </row>
    <row r="2077" spans="2:20" ht="15" customHeight="1" x14ac:dyDescent="0.25">
      <c r="B2077" s="94">
        <v>2026</v>
      </c>
      <c r="C2077" s="95"/>
      <c r="D2077" s="94"/>
      <c r="E2077" s="95"/>
      <c r="F2077" s="94"/>
      <c r="G2077" s="95">
        <f t="shared" si="195"/>
        <v>0</v>
      </c>
      <c r="H2077" s="110">
        <f t="shared" si="196"/>
        <v>0</v>
      </c>
      <c r="P2077" s="107" t="str">
        <f t="shared" si="197"/>
        <v/>
      </c>
      <c r="Q2077" s="108" t="str">
        <f t="shared" si="198"/>
        <v/>
      </c>
      <c r="S2077" s="109" t="str">
        <f t="shared" si="199"/>
        <v/>
      </c>
      <c r="T2077" s="109" t="str">
        <f t="shared" si="200"/>
        <v/>
      </c>
    </row>
    <row r="2078" spans="2:20" ht="15" customHeight="1" x14ac:dyDescent="0.25">
      <c r="B2078" s="94">
        <v>2027</v>
      </c>
      <c r="C2078" s="95"/>
      <c r="D2078" s="94"/>
      <c r="E2078" s="95"/>
      <c r="F2078" s="94"/>
      <c r="G2078" s="95">
        <f t="shared" si="195"/>
        <v>0</v>
      </c>
      <c r="H2078" s="110">
        <f t="shared" si="196"/>
        <v>0</v>
      </c>
      <c r="P2078" s="107" t="str">
        <f t="shared" si="197"/>
        <v/>
      </c>
      <c r="Q2078" s="108" t="str">
        <f t="shared" si="198"/>
        <v/>
      </c>
      <c r="S2078" s="109" t="str">
        <f t="shared" si="199"/>
        <v/>
      </c>
      <c r="T2078" s="109" t="str">
        <f t="shared" si="200"/>
        <v/>
      </c>
    </row>
    <row r="2079" spans="2:20" ht="15" customHeight="1" x14ac:dyDescent="0.25">
      <c r="B2079" s="94">
        <v>2028</v>
      </c>
      <c r="C2079" s="95"/>
      <c r="D2079" s="94"/>
      <c r="E2079" s="95"/>
      <c r="F2079" s="94"/>
      <c r="G2079" s="95">
        <f t="shared" si="195"/>
        <v>0</v>
      </c>
      <c r="H2079" s="110">
        <f t="shared" si="196"/>
        <v>0</v>
      </c>
      <c r="P2079" s="107" t="str">
        <f t="shared" si="197"/>
        <v/>
      </c>
      <c r="Q2079" s="108" t="str">
        <f t="shared" si="198"/>
        <v/>
      </c>
      <c r="S2079" s="109" t="str">
        <f t="shared" si="199"/>
        <v/>
      </c>
      <c r="T2079" s="109" t="str">
        <f t="shared" si="200"/>
        <v/>
      </c>
    </row>
    <row r="2080" spans="2:20" ht="15" customHeight="1" x14ac:dyDescent="0.25">
      <c r="B2080" s="94">
        <v>2029</v>
      </c>
      <c r="C2080" s="95"/>
      <c r="D2080" s="94"/>
      <c r="E2080" s="95"/>
      <c r="F2080" s="94"/>
      <c r="G2080" s="95">
        <f t="shared" si="195"/>
        <v>0</v>
      </c>
      <c r="H2080" s="110">
        <f t="shared" si="196"/>
        <v>0</v>
      </c>
      <c r="P2080" s="107" t="str">
        <f t="shared" si="197"/>
        <v/>
      </c>
      <c r="Q2080" s="108" t="str">
        <f t="shared" si="198"/>
        <v/>
      </c>
      <c r="S2080" s="109" t="str">
        <f t="shared" si="199"/>
        <v/>
      </c>
      <c r="T2080" s="109" t="str">
        <f t="shared" si="200"/>
        <v/>
      </c>
    </row>
    <row r="2081" spans="2:20" ht="15" customHeight="1" x14ac:dyDescent="0.25">
      <c r="B2081" s="94">
        <v>2030</v>
      </c>
      <c r="C2081" s="95"/>
      <c r="D2081" s="94"/>
      <c r="E2081" s="95"/>
      <c r="F2081" s="94"/>
      <c r="G2081" s="95">
        <f t="shared" si="195"/>
        <v>0</v>
      </c>
      <c r="H2081" s="110">
        <f t="shared" si="196"/>
        <v>0</v>
      </c>
      <c r="P2081" s="107" t="str">
        <f t="shared" si="197"/>
        <v/>
      </c>
      <c r="Q2081" s="108" t="str">
        <f t="shared" si="198"/>
        <v/>
      </c>
      <c r="S2081" s="109" t="str">
        <f t="shared" si="199"/>
        <v/>
      </c>
      <c r="T2081" s="109" t="str">
        <f t="shared" si="200"/>
        <v/>
      </c>
    </row>
    <row r="2082" spans="2:20" ht="15" customHeight="1" x14ac:dyDescent="0.25">
      <c r="B2082" s="94">
        <v>2031</v>
      </c>
      <c r="C2082" s="95"/>
      <c r="D2082" s="94"/>
      <c r="E2082" s="95"/>
      <c r="F2082" s="94"/>
      <c r="G2082" s="95">
        <f t="shared" si="195"/>
        <v>0</v>
      </c>
      <c r="H2082" s="110">
        <f t="shared" si="196"/>
        <v>0</v>
      </c>
      <c r="P2082" s="107" t="str">
        <f t="shared" si="197"/>
        <v/>
      </c>
      <c r="Q2082" s="108" t="str">
        <f t="shared" si="198"/>
        <v/>
      </c>
      <c r="S2082" s="109" t="str">
        <f t="shared" si="199"/>
        <v/>
      </c>
      <c r="T2082" s="109" t="str">
        <f t="shared" si="200"/>
        <v/>
      </c>
    </row>
    <row r="2083" spans="2:20" ht="15" customHeight="1" x14ac:dyDescent="0.25">
      <c r="B2083" s="94">
        <v>2032</v>
      </c>
      <c r="C2083" s="95"/>
      <c r="D2083" s="94"/>
      <c r="E2083" s="95"/>
      <c r="F2083" s="94"/>
      <c r="G2083" s="95">
        <f t="shared" si="195"/>
        <v>0</v>
      </c>
      <c r="H2083" s="110">
        <f t="shared" si="196"/>
        <v>0</v>
      </c>
      <c r="P2083" s="107" t="str">
        <f t="shared" si="197"/>
        <v/>
      </c>
      <c r="Q2083" s="108" t="str">
        <f t="shared" si="198"/>
        <v/>
      </c>
      <c r="S2083" s="109" t="str">
        <f t="shared" si="199"/>
        <v/>
      </c>
      <c r="T2083" s="109" t="str">
        <f t="shared" si="200"/>
        <v/>
      </c>
    </row>
    <row r="2084" spans="2:20" ht="15" customHeight="1" x14ac:dyDescent="0.25">
      <c r="B2084" s="94">
        <v>2033</v>
      </c>
      <c r="C2084" s="95"/>
      <c r="D2084" s="94"/>
      <c r="E2084" s="95"/>
      <c r="F2084" s="94"/>
      <c r="G2084" s="95">
        <f t="shared" si="195"/>
        <v>0</v>
      </c>
      <c r="H2084" s="110">
        <f t="shared" si="196"/>
        <v>0</v>
      </c>
      <c r="P2084" s="107" t="str">
        <f t="shared" si="197"/>
        <v/>
      </c>
      <c r="Q2084" s="108" t="str">
        <f t="shared" si="198"/>
        <v/>
      </c>
      <c r="S2084" s="109" t="str">
        <f t="shared" si="199"/>
        <v/>
      </c>
      <c r="T2084" s="109" t="str">
        <f t="shared" si="200"/>
        <v/>
      </c>
    </row>
    <row r="2085" spans="2:20" ht="15" customHeight="1" x14ac:dyDescent="0.25">
      <c r="B2085" s="94">
        <v>2034</v>
      </c>
      <c r="C2085" s="95"/>
      <c r="D2085" s="94"/>
      <c r="E2085" s="95"/>
      <c r="F2085" s="94"/>
      <c r="G2085" s="95">
        <f t="shared" si="195"/>
        <v>0</v>
      </c>
      <c r="H2085" s="110">
        <f t="shared" si="196"/>
        <v>0</v>
      </c>
      <c r="P2085" s="107" t="str">
        <f t="shared" si="197"/>
        <v/>
      </c>
      <c r="Q2085" s="108" t="str">
        <f t="shared" si="198"/>
        <v/>
      </c>
      <c r="S2085" s="109" t="str">
        <f t="shared" si="199"/>
        <v/>
      </c>
      <c r="T2085" s="109" t="str">
        <f t="shared" si="200"/>
        <v/>
      </c>
    </row>
    <row r="2086" spans="2:20" ht="15" customHeight="1" x14ac:dyDescent="0.25">
      <c r="B2086" s="94">
        <v>2035</v>
      </c>
      <c r="C2086" s="95"/>
      <c r="D2086" s="94"/>
      <c r="E2086" s="95"/>
      <c r="F2086" s="94"/>
      <c r="G2086" s="95">
        <f t="shared" si="195"/>
        <v>0</v>
      </c>
      <c r="H2086" s="110">
        <f t="shared" si="196"/>
        <v>0</v>
      </c>
      <c r="P2086" s="107" t="str">
        <f t="shared" si="197"/>
        <v/>
      </c>
      <c r="Q2086" s="108" t="str">
        <f t="shared" si="198"/>
        <v/>
      </c>
      <c r="S2086" s="109" t="str">
        <f t="shared" si="199"/>
        <v/>
      </c>
      <c r="T2086" s="109" t="str">
        <f t="shared" si="200"/>
        <v/>
      </c>
    </row>
    <row r="2087" spans="2:20" ht="15" customHeight="1" x14ac:dyDescent="0.25">
      <c r="B2087" s="94">
        <v>2036</v>
      </c>
      <c r="C2087" s="95"/>
      <c r="D2087" s="94"/>
      <c r="E2087" s="95"/>
      <c r="F2087" s="94"/>
      <c r="G2087" s="95">
        <f t="shared" si="195"/>
        <v>0</v>
      </c>
      <c r="H2087" s="110">
        <f t="shared" si="196"/>
        <v>0</v>
      </c>
      <c r="P2087" s="107" t="str">
        <f t="shared" si="197"/>
        <v/>
      </c>
      <c r="Q2087" s="108" t="str">
        <f t="shared" si="198"/>
        <v/>
      </c>
      <c r="S2087" s="109" t="str">
        <f t="shared" si="199"/>
        <v/>
      </c>
      <c r="T2087" s="109" t="str">
        <f t="shared" si="200"/>
        <v/>
      </c>
    </row>
    <row r="2088" spans="2:20" ht="15" customHeight="1" x14ac:dyDescent="0.25">
      <c r="B2088" s="94">
        <v>2037</v>
      </c>
      <c r="C2088" s="95"/>
      <c r="D2088" s="94"/>
      <c r="E2088" s="95"/>
      <c r="F2088" s="94"/>
      <c r="G2088" s="95">
        <f t="shared" si="195"/>
        <v>0</v>
      </c>
      <c r="H2088" s="110">
        <f t="shared" si="196"/>
        <v>0</v>
      </c>
      <c r="P2088" s="107" t="str">
        <f t="shared" si="197"/>
        <v/>
      </c>
      <c r="Q2088" s="108" t="str">
        <f t="shared" si="198"/>
        <v/>
      </c>
      <c r="S2088" s="109" t="str">
        <f t="shared" si="199"/>
        <v/>
      </c>
      <c r="T2088" s="109" t="str">
        <f t="shared" si="200"/>
        <v/>
      </c>
    </row>
    <row r="2089" spans="2:20" ht="15" customHeight="1" x14ac:dyDescent="0.25">
      <c r="B2089" s="94">
        <v>2038</v>
      </c>
      <c r="C2089" s="95"/>
      <c r="D2089" s="94"/>
      <c r="E2089" s="95"/>
      <c r="F2089" s="94"/>
      <c r="G2089" s="95">
        <f t="shared" si="195"/>
        <v>0</v>
      </c>
      <c r="H2089" s="110">
        <f t="shared" si="196"/>
        <v>0</v>
      </c>
      <c r="P2089" s="107" t="str">
        <f t="shared" si="197"/>
        <v/>
      </c>
      <c r="Q2089" s="108" t="str">
        <f t="shared" si="198"/>
        <v/>
      </c>
      <c r="S2089" s="109" t="str">
        <f t="shared" si="199"/>
        <v/>
      </c>
      <c r="T2089" s="109" t="str">
        <f t="shared" si="200"/>
        <v/>
      </c>
    </row>
    <row r="2090" spans="2:20" ht="15" customHeight="1" x14ac:dyDescent="0.25">
      <c r="B2090" s="94">
        <v>2039</v>
      </c>
      <c r="C2090" s="95"/>
      <c r="D2090" s="94"/>
      <c r="E2090" s="95"/>
      <c r="F2090" s="94"/>
      <c r="G2090" s="95">
        <f t="shared" si="195"/>
        <v>0</v>
      </c>
      <c r="H2090" s="110">
        <f t="shared" si="196"/>
        <v>0</v>
      </c>
      <c r="P2090" s="107" t="str">
        <f t="shared" si="197"/>
        <v/>
      </c>
      <c r="Q2090" s="108" t="str">
        <f t="shared" si="198"/>
        <v/>
      </c>
      <c r="S2090" s="109" t="str">
        <f t="shared" si="199"/>
        <v/>
      </c>
      <c r="T2090" s="109" t="str">
        <f t="shared" si="200"/>
        <v/>
      </c>
    </row>
    <row r="2091" spans="2:20" ht="15" customHeight="1" x14ac:dyDescent="0.25">
      <c r="B2091" s="94">
        <v>2040</v>
      </c>
      <c r="C2091" s="95"/>
      <c r="D2091" s="94"/>
      <c r="E2091" s="95"/>
      <c r="F2091" s="94"/>
      <c r="G2091" s="95">
        <f t="shared" si="195"/>
        <v>0</v>
      </c>
      <c r="H2091" s="110">
        <f t="shared" si="196"/>
        <v>0</v>
      </c>
      <c r="P2091" s="107" t="str">
        <f t="shared" si="197"/>
        <v/>
      </c>
      <c r="Q2091" s="108" t="str">
        <f t="shared" si="198"/>
        <v/>
      </c>
      <c r="S2091" s="109" t="str">
        <f t="shared" si="199"/>
        <v/>
      </c>
      <c r="T2091" s="109" t="str">
        <f t="shared" si="200"/>
        <v/>
      </c>
    </row>
    <row r="2092" spans="2:20" ht="15" customHeight="1" x14ac:dyDescent="0.25">
      <c r="B2092" s="94">
        <v>2041</v>
      </c>
      <c r="C2092" s="95"/>
      <c r="D2092" s="94"/>
      <c r="E2092" s="95"/>
      <c r="F2092" s="94"/>
      <c r="G2092" s="95">
        <f t="shared" si="195"/>
        <v>0</v>
      </c>
      <c r="H2092" s="110">
        <f t="shared" si="196"/>
        <v>0</v>
      </c>
      <c r="P2092" s="107" t="str">
        <f t="shared" si="197"/>
        <v/>
      </c>
      <c r="Q2092" s="108" t="str">
        <f t="shared" si="198"/>
        <v/>
      </c>
      <c r="S2092" s="109" t="str">
        <f t="shared" si="199"/>
        <v/>
      </c>
      <c r="T2092" s="109" t="str">
        <f t="shared" si="200"/>
        <v/>
      </c>
    </row>
    <row r="2093" spans="2:20" ht="15" customHeight="1" x14ac:dyDescent="0.25">
      <c r="B2093" s="94">
        <v>2042</v>
      </c>
      <c r="C2093" s="95"/>
      <c r="D2093" s="94"/>
      <c r="E2093" s="95"/>
      <c r="F2093" s="94"/>
      <c r="G2093" s="95">
        <f t="shared" si="195"/>
        <v>0</v>
      </c>
      <c r="H2093" s="110">
        <f t="shared" si="196"/>
        <v>0</v>
      </c>
      <c r="P2093" s="107" t="str">
        <f t="shared" si="197"/>
        <v/>
      </c>
      <c r="Q2093" s="108" t="str">
        <f t="shared" si="198"/>
        <v/>
      </c>
      <c r="S2093" s="109" t="str">
        <f t="shared" si="199"/>
        <v/>
      </c>
      <c r="T2093" s="109" t="str">
        <f t="shared" si="200"/>
        <v/>
      </c>
    </row>
    <row r="2094" spans="2:20" ht="15" customHeight="1" x14ac:dyDescent="0.25">
      <c r="B2094" s="94">
        <v>2043</v>
      </c>
      <c r="C2094" s="95"/>
      <c r="D2094" s="94"/>
      <c r="E2094" s="95"/>
      <c r="F2094" s="94"/>
      <c r="G2094" s="95">
        <f t="shared" si="195"/>
        <v>0</v>
      </c>
      <c r="H2094" s="110">
        <f t="shared" si="196"/>
        <v>0</v>
      </c>
      <c r="P2094" s="107" t="str">
        <f t="shared" si="197"/>
        <v/>
      </c>
      <c r="Q2094" s="108" t="str">
        <f t="shared" si="198"/>
        <v/>
      </c>
      <c r="S2094" s="109" t="str">
        <f t="shared" si="199"/>
        <v/>
      </c>
      <c r="T2094" s="109" t="str">
        <f t="shared" si="200"/>
        <v/>
      </c>
    </row>
    <row r="2095" spans="2:20" ht="15" customHeight="1" x14ac:dyDescent="0.25">
      <c r="B2095" s="94">
        <v>2044</v>
      </c>
      <c r="C2095" s="95"/>
      <c r="D2095" s="94"/>
      <c r="E2095" s="95"/>
      <c r="F2095" s="94"/>
      <c r="G2095" s="95">
        <f t="shared" si="195"/>
        <v>0</v>
      </c>
      <c r="H2095" s="110">
        <f t="shared" si="196"/>
        <v>0</v>
      </c>
      <c r="P2095" s="107" t="str">
        <f t="shared" si="197"/>
        <v/>
      </c>
      <c r="Q2095" s="108" t="str">
        <f t="shared" si="198"/>
        <v/>
      </c>
      <c r="S2095" s="109" t="str">
        <f t="shared" si="199"/>
        <v/>
      </c>
      <c r="T2095" s="109" t="str">
        <f t="shared" si="200"/>
        <v/>
      </c>
    </row>
    <row r="2096" spans="2:20" ht="15" customHeight="1" x14ac:dyDescent="0.25">
      <c r="B2096" s="94">
        <v>2045</v>
      </c>
      <c r="C2096" s="95"/>
      <c r="D2096" s="94"/>
      <c r="E2096" s="95"/>
      <c r="F2096" s="94"/>
      <c r="G2096" s="95">
        <f t="shared" si="195"/>
        <v>0</v>
      </c>
      <c r="H2096" s="110">
        <f t="shared" si="196"/>
        <v>0</v>
      </c>
      <c r="P2096" s="107" t="str">
        <f t="shared" si="197"/>
        <v/>
      </c>
      <c r="Q2096" s="108" t="str">
        <f t="shared" si="198"/>
        <v/>
      </c>
      <c r="S2096" s="109" t="str">
        <f t="shared" si="199"/>
        <v/>
      </c>
      <c r="T2096" s="109" t="str">
        <f t="shared" si="200"/>
        <v/>
      </c>
    </row>
    <row r="2097" spans="2:20" ht="15" customHeight="1" x14ac:dyDescent="0.25">
      <c r="B2097" s="94">
        <v>2046</v>
      </c>
      <c r="C2097" s="95"/>
      <c r="D2097" s="94"/>
      <c r="E2097" s="95"/>
      <c r="F2097" s="94"/>
      <c r="G2097" s="95">
        <f t="shared" si="195"/>
        <v>0</v>
      </c>
      <c r="H2097" s="110">
        <f t="shared" si="196"/>
        <v>0</v>
      </c>
      <c r="P2097" s="107" t="str">
        <f t="shared" si="197"/>
        <v/>
      </c>
      <c r="Q2097" s="108" t="str">
        <f t="shared" si="198"/>
        <v/>
      </c>
      <c r="S2097" s="109" t="str">
        <f t="shared" si="199"/>
        <v/>
      </c>
      <c r="T2097" s="109" t="str">
        <f t="shared" si="200"/>
        <v/>
      </c>
    </row>
    <row r="2098" spans="2:20" ht="15" customHeight="1" x14ac:dyDescent="0.25">
      <c r="B2098" s="94">
        <v>2047</v>
      </c>
      <c r="C2098" s="95"/>
      <c r="D2098" s="94"/>
      <c r="E2098" s="95"/>
      <c r="F2098" s="94"/>
      <c r="G2098" s="95">
        <f t="shared" si="195"/>
        <v>0</v>
      </c>
      <c r="H2098" s="110">
        <f t="shared" si="196"/>
        <v>0</v>
      </c>
      <c r="P2098" s="107" t="str">
        <f t="shared" si="197"/>
        <v/>
      </c>
      <c r="Q2098" s="108" t="str">
        <f t="shared" si="198"/>
        <v/>
      </c>
      <c r="S2098" s="109" t="str">
        <f t="shared" si="199"/>
        <v/>
      </c>
      <c r="T2098" s="109" t="str">
        <f t="shared" si="200"/>
        <v/>
      </c>
    </row>
    <row r="2099" spans="2:20" ht="15" customHeight="1" x14ac:dyDescent="0.25">
      <c r="B2099" s="94">
        <v>2048</v>
      </c>
      <c r="C2099" s="95"/>
      <c r="D2099" s="94"/>
      <c r="E2099" s="95"/>
      <c r="F2099" s="94"/>
      <c r="G2099" s="95">
        <f t="shared" si="195"/>
        <v>0</v>
      </c>
      <c r="H2099" s="110">
        <f t="shared" si="196"/>
        <v>0</v>
      </c>
      <c r="P2099" s="107" t="str">
        <f t="shared" si="197"/>
        <v/>
      </c>
      <c r="Q2099" s="108" t="str">
        <f t="shared" si="198"/>
        <v/>
      </c>
      <c r="S2099" s="109" t="str">
        <f t="shared" si="199"/>
        <v/>
      </c>
      <c r="T2099" s="109" t="str">
        <f t="shared" si="200"/>
        <v/>
      </c>
    </row>
    <row r="2100" spans="2:20" ht="15" customHeight="1" x14ac:dyDescent="0.25">
      <c r="B2100" s="94">
        <v>2049</v>
      </c>
      <c r="C2100" s="95"/>
      <c r="D2100" s="94"/>
      <c r="E2100" s="95"/>
      <c r="F2100" s="94"/>
      <c r="G2100" s="95">
        <f t="shared" si="195"/>
        <v>0</v>
      </c>
      <c r="H2100" s="110">
        <f t="shared" si="196"/>
        <v>0</v>
      </c>
      <c r="P2100" s="107" t="str">
        <f t="shared" si="197"/>
        <v/>
      </c>
      <c r="Q2100" s="108" t="str">
        <f t="shared" si="198"/>
        <v/>
      </c>
      <c r="S2100" s="109" t="str">
        <f t="shared" si="199"/>
        <v/>
      </c>
      <c r="T2100" s="109" t="str">
        <f t="shared" si="200"/>
        <v/>
      </c>
    </row>
    <row r="2101" spans="2:20" ht="15" customHeight="1" x14ac:dyDescent="0.25">
      <c r="B2101" s="94">
        <v>2050</v>
      </c>
      <c r="C2101" s="95"/>
      <c r="D2101" s="94"/>
      <c r="E2101" s="95"/>
      <c r="F2101" s="94"/>
      <c r="G2101" s="95">
        <f t="shared" si="195"/>
        <v>0</v>
      </c>
      <c r="H2101" s="110">
        <f t="shared" si="196"/>
        <v>0</v>
      </c>
      <c r="P2101" s="107" t="str">
        <f t="shared" si="197"/>
        <v/>
      </c>
      <c r="Q2101" s="108" t="str">
        <f t="shared" si="198"/>
        <v/>
      </c>
      <c r="S2101" s="109" t="str">
        <f t="shared" si="199"/>
        <v/>
      </c>
      <c r="T2101" s="109" t="str">
        <f t="shared" si="200"/>
        <v/>
      </c>
    </row>
    <row r="2102" spans="2:20" ht="15" customHeight="1" x14ac:dyDescent="0.25">
      <c r="B2102" s="94">
        <v>2051</v>
      </c>
      <c r="C2102" s="95"/>
      <c r="D2102" s="94"/>
      <c r="E2102" s="95"/>
      <c r="F2102" s="94"/>
      <c r="G2102" s="95">
        <f t="shared" si="195"/>
        <v>0</v>
      </c>
      <c r="H2102" s="110">
        <f t="shared" si="196"/>
        <v>0</v>
      </c>
      <c r="P2102" s="107" t="str">
        <f t="shared" si="197"/>
        <v/>
      </c>
      <c r="Q2102" s="108" t="str">
        <f t="shared" si="198"/>
        <v/>
      </c>
      <c r="S2102" s="109" t="str">
        <f t="shared" si="199"/>
        <v/>
      </c>
      <c r="T2102" s="109" t="str">
        <f t="shared" si="200"/>
        <v/>
      </c>
    </row>
    <row r="2103" spans="2:20" ht="15" customHeight="1" x14ac:dyDescent="0.25">
      <c r="B2103" s="94">
        <v>2052</v>
      </c>
      <c r="C2103" s="95"/>
      <c r="D2103" s="94"/>
      <c r="E2103" s="95"/>
      <c r="F2103" s="94"/>
      <c r="G2103" s="95">
        <f t="shared" si="195"/>
        <v>0</v>
      </c>
      <c r="H2103" s="110">
        <f t="shared" si="196"/>
        <v>0</v>
      </c>
      <c r="P2103" s="107" t="str">
        <f t="shared" si="197"/>
        <v/>
      </c>
      <c r="Q2103" s="108" t="str">
        <f t="shared" si="198"/>
        <v/>
      </c>
      <c r="S2103" s="109" t="str">
        <f t="shared" si="199"/>
        <v/>
      </c>
      <c r="T2103" s="109" t="str">
        <f t="shared" si="200"/>
        <v/>
      </c>
    </row>
    <row r="2104" spans="2:20" ht="15" customHeight="1" x14ac:dyDescent="0.25">
      <c r="B2104" s="94">
        <v>2053</v>
      </c>
      <c r="C2104" s="95"/>
      <c r="D2104" s="94"/>
      <c r="E2104" s="95"/>
      <c r="F2104" s="94"/>
      <c r="G2104" s="95">
        <f t="shared" si="195"/>
        <v>0</v>
      </c>
      <c r="H2104" s="110">
        <f t="shared" si="196"/>
        <v>0</v>
      </c>
      <c r="P2104" s="107" t="str">
        <f t="shared" si="197"/>
        <v/>
      </c>
      <c r="Q2104" s="108" t="str">
        <f t="shared" si="198"/>
        <v/>
      </c>
      <c r="S2104" s="109" t="str">
        <f t="shared" si="199"/>
        <v/>
      </c>
      <c r="T2104" s="109" t="str">
        <f t="shared" si="200"/>
        <v/>
      </c>
    </row>
    <row r="2105" spans="2:20" ht="15" customHeight="1" x14ac:dyDescent="0.25">
      <c r="B2105" s="94">
        <v>2054</v>
      </c>
      <c r="C2105" s="95"/>
      <c r="D2105" s="94"/>
      <c r="E2105" s="95"/>
      <c r="F2105" s="94"/>
      <c r="G2105" s="95">
        <f t="shared" si="195"/>
        <v>0</v>
      </c>
      <c r="H2105" s="110">
        <f t="shared" si="196"/>
        <v>0</v>
      </c>
      <c r="P2105" s="107" t="str">
        <f t="shared" si="197"/>
        <v/>
      </c>
      <c r="Q2105" s="108" t="str">
        <f t="shared" si="198"/>
        <v/>
      </c>
      <c r="S2105" s="109" t="str">
        <f t="shared" si="199"/>
        <v/>
      </c>
      <c r="T2105" s="109" t="str">
        <f t="shared" si="200"/>
        <v/>
      </c>
    </row>
    <row r="2106" spans="2:20" ht="15" customHeight="1" x14ac:dyDescent="0.25">
      <c r="B2106" s="94">
        <v>2055</v>
      </c>
      <c r="C2106" s="95"/>
      <c r="D2106" s="94"/>
      <c r="E2106" s="95"/>
      <c r="F2106" s="94"/>
      <c r="G2106" s="95">
        <f t="shared" si="195"/>
        <v>0</v>
      </c>
      <c r="H2106" s="110">
        <f t="shared" si="196"/>
        <v>0</v>
      </c>
      <c r="P2106" s="107" t="str">
        <f t="shared" si="197"/>
        <v/>
      </c>
      <c r="Q2106" s="108" t="str">
        <f t="shared" si="198"/>
        <v/>
      </c>
      <c r="S2106" s="109" t="str">
        <f t="shared" si="199"/>
        <v/>
      </c>
      <c r="T2106" s="109" t="str">
        <f t="shared" si="200"/>
        <v/>
      </c>
    </row>
    <row r="2107" spans="2:20" ht="15" customHeight="1" x14ac:dyDescent="0.25">
      <c r="B2107" s="94">
        <v>2056</v>
      </c>
      <c r="C2107" s="95"/>
      <c r="D2107" s="94"/>
      <c r="E2107" s="95"/>
      <c r="F2107" s="94"/>
      <c r="G2107" s="95">
        <f t="shared" si="195"/>
        <v>0</v>
      </c>
      <c r="H2107" s="110">
        <f t="shared" si="196"/>
        <v>0</v>
      </c>
      <c r="P2107" s="107" t="str">
        <f t="shared" si="197"/>
        <v/>
      </c>
      <c r="Q2107" s="108" t="str">
        <f t="shared" si="198"/>
        <v/>
      </c>
      <c r="S2107" s="109" t="str">
        <f t="shared" si="199"/>
        <v/>
      </c>
      <c r="T2107" s="109" t="str">
        <f t="shared" si="200"/>
        <v/>
      </c>
    </row>
    <row r="2108" spans="2:20" ht="15" customHeight="1" x14ac:dyDescent="0.25">
      <c r="B2108" s="94">
        <v>2057</v>
      </c>
      <c r="C2108" s="95"/>
      <c r="D2108" s="94"/>
      <c r="E2108" s="95"/>
      <c r="F2108" s="94"/>
      <c r="G2108" s="95">
        <f t="shared" si="195"/>
        <v>0</v>
      </c>
      <c r="H2108" s="110">
        <f t="shared" si="196"/>
        <v>0</v>
      </c>
      <c r="P2108" s="107" t="str">
        <f t="shared" si="197"/>
        <v/>
      </c>
      <c r="Q2108" s="108" t="str">
        <f t="shared" si="198"/>
        <v/>
      </c>
      <c r="S2108" s="109" t="str">
        <f t="shared" si="199"/>
        <v/>
      </c>
      <c r="T2108" s="109" t="str">
        <f t="shared" si="200"/>
        <v/>
      </c>
    </row>
    <row r="2109" spans="2:20" ht="15" customHeight="1" x14ac:dyDescent="0.25">
      <c r="B2109" s="94">
        <v>2058</v>
      </c>
      <c r="C2109" s="95"/>
      <c r="D2109" s="94"/>
      <c r="E2109" s="95"/>
      <c r="F2109" s="94"/>
      <c r="G2109" s="95">
        <f t="shared" si="195"/>
        <v>0</v>
      </c>
      <c r="H2109" s="110">
        <f t="shared" si="196"/>
        <v>0</v>
      </c>
      <c r="P2109" s="107" t="str">
        <f t="shared" si="197"/>
        <v/>
      </c>
      <c r="Q2109" s="108" t="str">
        <f t="shared" si="198"/>
        <v/>
      </c>
      <c r="S2109" s="109" t="str">
        <f t="shared" si="199"/>
        <v/>
      </c>
      <c r="T2109" s="109" t="str">
        <f t="shared" si="200"/>
        <v/>
      </c>
    </row>
    <row r="2110" spans="2:20" ht="15" customHeight="1" x14ac:dyDescent="0.25">
      <c r="B2110" s="94">
        <v>2059</v>
      </c>
      <c r="C2110" s="95"/>
      <c r="D2110" s="94"/>
      <c r="E2110" s="95"/>
      <c r="F2110" s="94"/>
      <c r="G2110" s="95">
        <f t="shared" si="195"/>
        <v>0</v>
      </c>
      <c r="H2110" s="110">
        <f t="shared" si="196"/>
        <v>0</v>
      </c>
      <c r="P2110" s="107" t="str">
        <f t="shared" si="197"/>
        <v/>
      </c>
      <c r="Q2110" s="108" t="str">
        <f t="shared" si="198"/>
        <v/>
      </c>
      <c r="S2110" s="109" t="str">
        <f t="shared" si="199"/>
        <v/>
      </c>
      <c r="T2110" s="109" t="str">
        <f t="shared" si="200"/>
        <v/>
      </c>
    </row>
    <row r="2111" spans="2:20" ht="15" customHeight="1" x14ac:dyDescent="0.25">
      <c r="B2111" s="94">
        <v>2060</v>
      </c>
      <c r="C2111" s="95"/>
      <c r="D2111" s="94"/>
      <c r="E2111" s="95"/>
      <c r="F2111" s="94"/>
      <c r="G2111" s="95">
        <f t="shared" si="195"/>
        <v>0</v>
      </c>
      <c r="H2111" s="110">
        <f t="shared" si="196"/>
        <v>0</v>
      </c>
      <c r="P2111" s="107" t="str">
        <f t="shared" si="197"/>
        <v/>
      </c>
      <c r="Q2111" s="108" t="str">
        <f t="shared" si="198"/>
        <v/>
      </c>
      <c r="S2111" s="109" t="str">
        <f t="shared" si="199"/>
        <v/>
      </c>
      <c r="T2111" s="109" t="str">
        <f t="shared" si="200"/>
        <v/>
      </c>
    </row>
    <row r="2112" spans="2:20" ht="15" customHeight="1" x14ac:dyDescent="0.25">
      <c r="B2112" s="94">
        <v>2061</v>
      </c>
      <c r="C2112" s="95"/>
      <c r="D2112" s="94"/>
      <c r="E2112" s="95"/>
      <c r="F2112" s="94"/>
      <c r="G2112" s="95">
        <f t="shared" si="195"/>
        <v>0</v>
      </c>
      <c r="H2112" s="110">
        <f t="shared" si="196"/>
        <v>0</v>
      </c>
      <c r="P2112" s="107" t="str">
        <f t="shared" si="197"/>
        <v/>
      </c>
      <c r="Q2112" s="108" t="str">
        <f t="shared" si="198"/>
        <v/>
      </c>
      <c r="S2112" s="109" t="str">
        <f t="shared" si="199"/>
        <v/>
      </c>
      <c r="T2112" s="109" t="str">
        <f t="shared" si="200"/>
        <v/>
      </c>
    </row>
    <row r="2113" spans="2:20" ht="15" customHeight="1" x14ac:dyDescent="0.25">
      <c r="B2113" s="94">
        <v>2062</v>
      </c>
      <c r="C2113" s="95"/>
      <c r="D2113" s="94"/>
      <c r="E2113" s="95"/>
      <c r="F2113" s="94"/>
      <c r="G2113" s="95">
        <f t="shared" si="195"/>
        <v>0</v>
      </c>
      <c r="H2113" s="110">
        <f t="shared" si="196"/>
        <v>0</v>
      </c>
      <c r="P2113" s="107" t="str">
        <f t="shared" si="197"/>
        <v/>
      </c>
      <c r="Q2113" s="108" t="str">
        <f t="shared" si="198"/>
        <v/>
      </c>
      <c r="S2113" s="109" t="str">
        <f t="shared" si="199"/>
        <v/>
      </c>
      <c r="T2113" s="109" t="str">
        <f t="shared" si="200"/>
        <v/>
      </c>
    </row>
    <row r="2114" spans="2:20" ht="15" customHeight="1" x14ac:dyDescent="0.25">
      <c r="B2114" s="94">
        <v>2063</v>
      </c>
      <c r="C2114" s="95"/>
      <c r="D2114" s="94"/>
      <c r="E2114" s="95"/>
      <c r="F2114" s="94"/>
      <c r="G2114" s="95">
        <f t="shared" si="195"/>
        <v>0</v>
      </c>
      <c r="H2114" s="110">
        <f t="shared" si="196"/>
        <v>0</v>
      </c>
      <c r="P2114" s="107" t="str">
        <f t="shared" si="197"/>
        <v/>
      </c>
      <c r="Q2114" s="108" t="str">
        <f t="shared" si="198"/>
        <v/>
      </c>
      <c r="S2114" s="109" t="str">
        <f t="shared" si="199"/>
        <v/>
      </c>
      <c r="T2114" s="109" t="str">
        <f t="shared" si="200"/>
        <v/>
      </c>
    </row>
    <row r="2115" spans="2:20" ht="15" customHeight="1" x14ac:dyDescent="0.25">
      <c r="B2115" s="94">
        <v>2064</v>
      </c>
      <c r="C2115" s="95"/>
      <c r="D2115" s="94"/>
      <c r="E2115" s="95"/>
      <c r="F2115" s="94"/>
      <c r="G2115" s="95">
        <f t="shared" si="195"/>
        <v>0</v>
      </c>
      <c r="H2115" s="110">
        <f t="shared" si="196"/>
        <v>0</v>
      </c>
      <c r="P2115" s="107" t="str">
        <f t="shared" si="197"/>
        <v/>
      </c>
      <c r="Q2115" s="108" t="str">
        <f t="shared" si="198"/>
        <v/>
      </c>
      <c r="S2115" s="109" t="str">
        <f t="shared" si="199"/>
        <v/>
      </c>
      <c r="T2115" s="109" t="str">
        <f t="shared" si="200"/>
        <v/>
      </c>
    </row>
    <row r="2116" spans="2:20" ht="15" customHeight="1" x14ac:dyDescent="0.25">
      <c r="B2116" s="94">
        <v>2065</v>
      </c>
      <c r="C2116" s="95"/>
      <c r="D2116" s="94"/>
      <c r="E2116" s="95"/>
      <c r="F2116" s="94"/>
      <c r="G2116" s="95">
        <f t="shared" si="195"/>
        <v>0</v>
      </c>
      <c r="H2116" s="110">
        <f t="shared" si="196"/>
        <v>0</v>
      </c>
      <c r="P2116" s="107" t="str">
        <f t="shared" si="197"/>
        <v/>
      </c>
      <c r="Q2116" s="108" t="str">
        <f t="shared" si="198"/>
        <v/>
      </c>
      <c r="S2116" s="109" t="str">
        <f t="shared" si="199"/>
        <v/>
      </c>
      <c r="T2116" s="109" t="str">
        <f t="shared" si="200"/>
        <v/>
      </c>
    </row>
    <row r="2117" spans="2:20" ht="15" customHeight="1" x14ac:dyDescent="0.25">
      <c r="B2117" s="94">
        <v>2066</v>
      </c>
      <c r="C2117" s="95"/>
      <c r="D2117" s="94"/>
      <c r="E2117" s="95"/>
      <c r="F2117" s="94"/>
      <c r="G2117" s="95">
        <f t="shared" si="195"/>
        <v>0</v>
      </c>
      <c r="H2117" s="110">
        <f t="shared" si="196"/>
        <v>0</v>
      </c>
      <c r="P2117" s="107" t="str">
        <f t="shared" si="197"/>
        <v/>
      </c>
      <c r="Q2117" s="108" t="str">
        <f t="shared" si="198"/>
        <v/>
      </c>
      <c r="S2117" s="109" t="str">
        <f t="shared" si="199"/>
        <v/>
      </c>
      <c r="T2117" s="109" t="str">
        <f t="shared" si="200"/>
        <v/>
      </c>
    </row>
    <row r="2118" spans="2:20" ht="15" customHeight="1" x14ac:dyDescent="0.25">
      <c r="B2118" s="94">
        <v>2067</v>
      </c>
      <c r="C2118" s="95"/>
      <c r="D2118" s="94"/>
      <c r="E2118" s="95"/>
      <c r="F2118" s="94"/>
      <c r="G2118" s="95">
        <f t="shared" si="195"/>
        <v>0</v>
      </c>
      <c r="H2118" s="110">
        <f t="shared" si="196"/>
        <v>0</v>
      </c>
      <c r="P2118" s="107" t="str">
        <f t="shared" si="197"/>
        <v/>
      </c>
      <c r="Q2118" s="108" t="str">
        <f t="shared" si="198"/>
        <v/>
      </c>
      <c r="S2118" s="109" t="str">
        <f t="shared" si="199"/>
        <v/>
      </c>
      <c r="T2118" s="109" t="str">
        <f t="shared" si="200"/>
        <v/>
      </c>
    </row>
    <row r="2119" spans="2:20" ht="15" customHeight="1" x14ac:dyDescent="0.25">
      <c r="B2119" s="94">
        <v>2068</v>
      </c>
      <c r="C2119" s="95"/>
      <c r="D2119" s="94"/>
      <c r="E2119" s="95"/>
      <c r="F2119" s="94"/>
      <c r="G2119" s="95">
        <f t="shared" si="195"/>
        <v>0</v>
      </c>
      <c r="H2119" s="110">
        <f t="shared" si="196"/>
        <v>0</v>
      </c>
      <c r="P2119" s="107" t="str">
        <f t="shared" si="197"/>
        <v/>
      </c>
      <c r="Q2119" s="108" t="str">
        <f t="shared" si="198"/>
        <v/>
      </c>
      <c r="S2119" s="109" t="str">
        <f t="shared" si="199"/>
        <v/>
      </c>
      <c r="T2119" s="109" t="str">
        <f t="shared" si="200"/>
        <v/>
      </c>
    </row>
    <row r="2120" spans="2:20" ht="15" customHeight="1" x14ac:dyDescent="0.25">
      <c r="B2120" s="94">
        <v>2069</v>
      </c>
      <c r="C2120" s="95"/>
      <c r="D2120" s="94"/>
      <c r="E2120" s="95"/>
      <c r="F2120" s="94"/>
      <c r="G2120" s="95">
        <f t="shared" si="195"/>
        <v>0</v>
      </c>
      <c r="H2120" s="110">
        <f t="shared" si="196"/>
        <v>0</v>
      </c>
      <c r="P2120" s="107" t="str">
        <f t="shared" si="197"/>
        <v/>
      </c>
      <c r="Q2120" s="108" t="str">
        <f t="shared" si="198"/>
        <v/>
      </c>
      <c r="S2120" s="109" t="str">
        <f t="shared" si="199"/>
        <v/>
      </c>
      <c r="T2120" s="109" t="str">
        <f t="shared" si="200"/>
        <v/>
      </c>
    </row>
    <row r="2121" spans="2:20" ht="15" customHeight="1" x14ac:dyDescent="0.25">
      <c r="B2121" s="94">
        <v>2070</v>
      </c>
      <c r="C2121" s="95"/>
      <c r="D2121" s="94"/>
      <c r="E2121" s="95"/>
      <c r="F2121" s="94"/>
      <c r="G2121" s="95">
        <f t="shared" si="195"/>
        <v>0</v>
      </c>
      <c r="H2121" s="110">
        <f t="shared" si="196"/>
        <v>0</v>
      </c>
      <c r="P2121" s="107" t="str">
        <f t="shared" si="197"/>
        <v/>
      </c>
      <c r="Q2121" s="108" t="str">
        <f t="shared" si="198"/>
        <v/>
      </c>
      <c r="S2121" s="109" t="str">
        <f t="shared" si="199"/>
        <v/>
      </c>
      <c r="T2121" s="109" t="str">
        <f t="shared" si="200"/>
        <v/>
      </c>
    </row>
    <row r="2122" spans="2:20" ht="15" customHeight="1" x14ac:dyDescent="0.25">
      <c r="B2122" s="94">
        <v>2071</v>
      </c>
      <c r="C2122" s="95"/>
      <c r="D2122" s="94"/>
      <c r="E2122" s="95"/>
      <c r="F2122" s="94"/>
      <c r="G2122" s="95">
        <f t="shared" si="195"/>
        <v>0</v>
      </c>
      <c r="H2122" s="110">
        <f t="shared" si="196"/>
        <v>0</v>
      </c>
      <c r="P2122" s="107" t="str">
        <f t="shared" si="197"/>
        <v/>
      </c>
      <c r="Q2122" s="108" t="str">
        <f t="shared" si="198"/>
        <v/>
      </c>
      <c r="S2122" s="109" t="str">
        <f t="shared" si="199"/>
        <v/>
      </c>
      <c r="T2122" s="109" t="str">
        <f t="shared" si="200"/>
        <v/>
      </c>
    </row>
    <row r="2123" spans="2:20" ht="15" customHeight="1" x14ac:dyDescent="0.25">
      <c r="B2123" s="94">
        <v>2072</v>
      </c>
      <c r="C2123" s="95"/>
      <c r="D2123" s="94"/>
      <c r="E2123" s="95"/>
      <c r="F2123" s="94"/>
      <c r="G2123" s="95">
        <f t="shared" si="195"/>
        <v>0</v>
      </c>
      <c r="H2123" s="110">
        <f t="shared" si="196"/>
        <v>0</v>
      </c>
      <c r="P2123" s="107" t="str">
        <f t="shared" si="197"/>
        <v/>
      </c>
      <c r="Q2123" s="108" t="str">
        <f t="shared" si="198"/>
        <v/>
      </c>
      <c r="S2123" s="109" t="str">
        <f t="shared" si="199"/>
        <v/>
      </c>
      <c r="T2123" s="109" t="str">
        <f t="shared" si="200"/>
        <v/>
      </c>
    </row>
    <row r="2124" spans="2:20" ht="15" customHeight="1" x14ac:dyDescent="0.25">
      <c r="B2124" s="94">
        <v>2073</v>
      </c>
      <c r="C2124" s="95"/>
      <c r="D2124" s="94"/>
      <c r="E2124" s="95"/>
      <c r="F2124" s="94"/>
      <c r="G2124" s="95">
        <f t="shared" si="195"/>
        <v>0</v>
      </c>
      <c r="H2124" s="110">
        <f t="shared" si="196"/>
        <v>0</v>
      </c>
      <c r="P2124" s="107" t="str">
        <f t="shared" si="197"/>
        <v/>
      </c>
      <c r="Q2124" s="108" t="str">
        <f t="shared" si="198"/>
        <v/>
      </c>
      <c r="S2124" s="109" t="str">
        <f t="shared" si="199"/>
        <v/>
      </c>
      <c r="T2124" s="109" t="str">
        <f t="shared" si="200"/>
        <v/>
      </c>
    </row>
    <row r="2125" spans="2:20" ht="15" customHeight="1" x14ac:dyDescent="0.25">
      <c r="B2125" s="94">
        <v>2074</v>
      </c>
      <c r="C2125" s="95"/>
      <c r="D2125" s="94"/>
      <c r="E2125" s="95"/>
      <c r="F2125" s="94"/>
      <c r="G2125" s="95">
        <f t="shared" si="195"/>
        <v>0</v>
      </c>
      <c r="H2125" s="110">
        <f t="shared" si="196"/>
        <v>0</v>
      </c>
      <c r="P2125" s="107" t="str">
        <f t="shared" si="197"/>
        <v/>
      </c>
      <c r="Q2125" s="108" t="str">
        <f t="shared" si="198"/>
        <v/>
      </c>
      <c r="S2125" s="109" t="str">
        <f t="shared" si="199"/>
        <v/>
      </c>
      <c r="T2125" s="109" t="str">
        <f t="shared" si="200"/>
        <v/>
      </c>
    </row>
    <row r="2126" spans="2:20" ht="15" customHeight="1" x14ac:dyDescent="0.25">
      <c r="B2126" s="94">
        <v>2075</v>
      </c>
      <c r="C2126" s="95"/>
      <c r="D2126" s="94"/>
      <c r="E2126" s="95"/>
      <c r="F2126" s="94"/>
      <c r="G2126" s="95">
        <f t="shared" si="195"/>
        <v>0</v>
      </c>
      <c r="H2126" s="110">
        <f t="shared" si="196"/>
        <v>0</v>
      </c>
      <c r="P2126" s="107" t="str">
        <f t="shared" si="197"/>
        <v/>
      </c>
      <c r="Q2126" s="108" t="str">
        <f t="shared" si="198"/>
        <v/>
      </c>
      <c r="S2126" s="109" t="str">
        <f t="shared" si="199"/>
        <v/>
      </c>
      <c r="T2126" s="109" t="str">
        <f t="shared" si="200"/>
        <v/>
      </c>
    </row>
    <row r="2127" spans="2:20" ht="15" customHeight="1" x14ac:dyDescent="0.25">
      <c r="B2127" s="94">
        <v>2076</v>
      </c>
      <c r="C2127" s="95"/>
      <c r="D2127" s="94"/>
      <c r="E2127" s="95"/>
      <c r="F2127" s="94"/>
      <c r="G2127" s="95">
        <f t="shared" si="195"/>
        <v>0</v>
      </c>
      <c r="H2127" s="110">
        <f t="shared" si="196"/>
        <v>0</v>
      </c>
      <c r="P2127" s="107" t="str">
        <f t="shared" si="197"/>
        <v/>
      </c>
      <c r="Q2127" s="108" t="str">
        <f t="shared" si="198"/>
        <v/>
      </c>
      <c r="S2127" s="109" t="str">
        <f t="shared" si="199"/>
        <v/>
      </c>
      <c r="T2127" s="109" t="str">
        <f t="shared" si="200"/>
        <v/>
      </c>
    </row>
    <row r="2128" spans="2:20" ht="15" customHeight="1" x14ac:dyDescent="0.25">
      <c r="B2128" s="94">
        <v>2077</v>
      </c>
      <c r="C2128" s="95"/>
      <c r="D2128" s="94"/>
      <c r="E2128" s="95"/>
      <c r="F2128" s="94"/>
      <c r="G2128" s="95">
        <f t="shared" si="195"/>
        <v>0</v>
      </c>
      <c r="H2128" s="110">
        <f t="shared" si="196"/>
        <v>0</v>
      </c>
      <c r="P2128" s="107" t="str">
        <f t="shared" si="197"/>
        <v/>
      </c>
      <c r="Q2128" s="108" t="str">
        <f t="shared" si="198"/>
        <v/>
      </c>
      <c r="S2128" s="109" t="str">
        <f t="shared" si="199"/>
        <v/>
      </c>
      <c r="T2128" s="109" t="str">
        <f t="shared" si="200"/>
        <v/>
      </c>
    </row>
    <row r="2129" spans="2:20" ht="15" customHeight="1" x14ac:dyDescent="0.25">
      <c r="B2129" s="94">
        <v>2078</v>
      </c>
      <c r="C2129" s="95"/>
      <c r="D2129" s="94"/>
      <c r="E2129" s="95"/>
      <c r="F2129" s="94"/>
      <c r="G2129" s="95">
        <f t="shared" si="195"/>
        <v>0</v>
      </c>
      <c r="H2129" s="110">
        <f t="shared" si="196"/>
        <v>0</v>
      </c>
      <c r="P2129" s="107" t="str">
        <f t="shared" si="197"/>
        <v/>
      </c>
      <c r="Q2129" s="108" t="str">
        <f t="shared" si="198"/>
        <v/>
      </c>
      <c r="S2129" s="109" t="str">
        <f t="shared" si="199"/>
        <v/>
      </c>
      <c r="T2129" s="109" t="str">
        <f t="shared" si="200"/>
        <v/>
      </c>
    </row>
    <row r="2130" spans="2:20" ht="15" customHeight="1" x14ac:dyDescent="0.25">
      <c r="B2130" s="94">
        <v>2079</v>
      </c>
      <c r="C2130" s="95"/>
      <c r="D2130" s="94"/>
      <c r="E2130" s="95"/>
      <c r="F2130" s="94"/>
      <c r="G2130" s="95">
        <f t="shared" si="195"/>
        <v>0</v>
      </c>
      <c r="H2130" s="110">
        <f t="shared" si="196"/>
        <v>0</v>
      </c>
      <c r="P2130" s="107" t="str">
        <f t="shared" si="197"/>
        <v/>
      </c>
      <c r="Q2130" s="108" t="str">
        <f t="shared" si="198"/>
        <v/>
      </c>
      <c r="S2130" s="109" t="str">
        <f t="shared" si="199"/>
        <v/>
      </c>
      <c r="T2130" s="109" t="str">
        <f t="shared" si="200"/>
        <v/>
      </c>
    </row>
    <row r="2131" spans="2:20" ht="15" customHeight="1" x14ac:dyDescent="0.25">
      <c r="B2131" s="94">
        <v>2080</v>
      </c>
      <c r="C2131" s="95"/>
      <c r="D2131" s="94"/>
      <c r="E2131" s="95"/>
      <c r="F2131" s="94"/>
      <c r="G2131" s="95">
        <f t="shared" si="195"/>
        <v>0</v>
      </c>
      <c r="H2131" s="110">
        <f t="shared" si="196"/>
        <v>0</v>
      </c>
      <c r="P2131" s="107" t="str">
        <f t="shared" si="197"/>
        <v/>
      </c>
      <c r="Q2131" s="108" t="str">
        <f t="shared" si="198"/>
        <v/>
      </c>
      <c r="S2131" s="109" t="str">
        <f t="shared" si="199"/>
        <v/>
      </c>
      <c r="T2131" s="109" t="str">
        <f t="shared" si="200"/>
        <v/>
      </c>
    </row>
    <row r="2132" spans="2:20" ht="15" customHeight="1" x14ac:dyDescent="0.25">
      <c r="B2132" s="94">
        <v>2081</v>
      </c>
      <c r="C2132" s="95"/>
      <c r="D2132" s="94"/>
      <c r="E2132" s="95"/>
      <c r="F2132" s="94"/>
      <c r="G2132" s="95">
        <f t="shared" si="195"/>
        <v>0</v>
      </c>
      <c r="H2132" s="110">
        <f t="shared" si="196"/>
        <v>0</v>
      </c>
      <c r="P2132" s="107" t="str">
        <f t="shared" si="197"/>
        <v/>
      </c>
      <c r="Q2132" s="108" t="str">
        <f t="shared" si="198"/>
        <v/>
      </c>
      <c r="S2132" s="109" t="str">
        <f t="shared" si="199"/>
        <v/>
      </c>
      <c r="T2132" s="109" t="str">
        <f t="shared" si="200"/>
        <v/>
      </c>
    </row>
    <row r="2133" spans="2:20" ht="15" customHeight="1" x14ac:dyDescent="0.25">
      <c r="B2133" s="94">
        <v>2082</v>
      </c>
      <c r="C2133" s="95"/>
      <c r="D2133" s="94"/>
      <c r="E2133" s="95"/>
      <c r="F2133" s="94"/>
      <c r="G2133" s="95">
        <f t="shared" si="195"/>
        <v>0</v>
      </c>
      <c r="H2133" s="110">
        <f t="shared" si="196"/>
        <v>0</v>
      </c>
      <c r="P2133" s="107" t="str">
        <f t="shared" si="197"/>
        <v/>
      </c>
      <c r="Q2133" s="108" t="str">
        <f t="shared" si="198"/>
        <v/>
      </c>
      <c r="S2133" s="109" t="str">
        <f t="shared" si="199"/>
        <v/>
      </c>
      <c r="T2133" s="109" t="str">
        <f t="shared" si="200"/>
        <v/>
      </c>
    </row>
    <row r="2134" spans="2:20" ht="15" customHeight="1" x14ac:dyDescent="0.25">
      <c r="B2134" s="94">
        <v>2083</v>
      </c>
      <c r="C2134" s="95"/>
      <c r="D2134" s="94"/>
      <c r="E2134" s="95"/>
      <c r="F2134" s="94"/>
      <c r="G2134" s="95">
        <f t="shared" si="195"/>
        <v>0</v>
      </c>
      <c r="H2134" s="110">
        <f t="shared" si="196"/>
        <v>0</v>
      </c>
      <c r="P2134" s="107" t="str">
        <f t="shared" si="197"/>
        <v/>
      </c>
      <c r="Q2134" s="108" t="str">
        <f t="shared" si="198"/>
        <v/>
      </c>
      <c r="S2134" s="109" t="str">
        <f t="shared" si="199"/>
        <v/>
      </c>
      <c r="T2134" s="109" t="str">
        <f t="shared" si="200"/>
        <v/>
      </c>
    </row>
    <row r="2135" spans="2:20" ht="15" customHeight="1" x14ac:dyDescent="0.25">
      <c r="B2135" s="94">
        <v>2084</v>
      </c>
      <c r="C2135" s="95"/>
      <c r="D2135" s="94"/>
      <c r="E2135" s="95"/>
      <c r="F2135" s="94"/>
      <c r="G2135" s="95">
        <f t="shared" si="195"/>
        <v>0</v>
      </c>
      <c r="H2135" s="110">
        <f t="shared" si="196"/>
        <v>0</v>
      </c>
      <c r="P2135" s="107" t="str">
        <f t="shared" si="197"/>
        <v/>
      </c>
      <c r="Q2135" s="108" t="str">
        <f t="shared" si="198"/>
        <v/>
      </c>
      <c r="S2135" s="109" t="str">
        <f t="shared" si="199"/>
        <v/>
      </c>
      <c r="T2135" s="109" t="str">
        <f t="shared" si="200"/>
        <v/>
      </c>
    </row>
    <row r="2136" spans="2:20" ht="15" customHeight="1" x14ac:dyDescent="0.25">
      <c r="B2136" s="94">
        <v>2085</v>
      </c>
      <c r="C2136" s="95"/>
      <c r="D2136" s="94"/>
      <c r="E2136" s="95"/>
      <c r="F2136" s="94"/>
      <c r="G2136" s="95">
        <f t="shared" si="195"/>
        <v>0</v>
      </c>
      <c r="H2136" s="110">
        <f t="shared" si="196"/>
        <v>0</v>
      </c>
      <c r="P2136" s="107" t="str">
        <f t="shared" si="197"/>
        <v/>
      </c>
      <c r="Q2136" s="108" t="str">
        <f t="shared" si="198"/>
        <v/>
      </c>
      <c r="S2136" s="109" t="str">
        <f t="shared" si="199"/>
        <v/>
      </c>
      <c r="T2136" s="109" t="str">
        <f t="shared" si="200"/>
        <v/>
      </c>
    </row>
    <row r="2137" spans="2:20" ht="15" customHeight="1" x14ac:dyDescent="0.25">
      <c r="B2137" s="94">
        <v>2086</v>
      </c>
      <c r="C2137" s="95"/>
      <c r="D2137" s="94"/>
      <c r="E2137" s="95"/>
      <c r="F2137" s="94"/>
      <c r="G2137" s="95">
        <f t="shared" si="195"/>
        <v>0</v>
      </c>
      <c r="H2137" s="110">
        <f t="shared" si="196"/>
        <v>0</v>
      </c>
      <c r="P2137" s="107" t="str">
        <f t="shared" si="197"/>
        <v/>
      </c>
      <c r="Q2137" s="108" t="str">
        <f t="shared" si="198"/>
        <v/>
      </c>
      <c r="S2137" s="109" t="str">
        <f t="shared" si="199"/>
        <v/>
      </c>
      <c r="T2137" s="109" t="str">
        <f t="shared" si="200"/>
        <v/>
      </c>
    </row>
    <row r="2138" spans="2:20" ht="15" customHeight="1" x14ac:dyDescent="0.25">
      <c r="B2138" s="94">
        <v>2087</v>
      </c>
      <c r="C2138" s="95"/>
      <c r="D2138" s="94"/>
      <c r="E2138" s="95"/>
      <c r="F2138" s="94"/>
      <c r="G2138" s="95">
        <f t="shared" si="195"/>
        <v>0</v>
      </c>
      <c r="H2138" s="110">
        <f t="shared" si="196"/>
        <v>0</v>
      </c>
      <c r="P2138" s="107" t="str">
        <f t="shared" si="197"/>
        <v/>
      </c>
      <c r="Q2138" s="108" t="str">
        <f t="shared" si="198"/>
        <v/>
      </c>
      <c r="S2138" s="109" t="str">
        <f t="shared" si="199"/>
        <v/>
      </c>
      <c r="T2138" s="109" t="str">
        <f t="shared" si="200"/>
        <v/>
      </c>
    </row>
    <row r="2139" spans="2:20" ht="15" customHeight="1" x14ac:dyDescent="0.25">
      <c r="B2139" s="94">
        <v>2088</v>
      </c>
      <c r="C2139" s="95"/>
      <c r="D2139" s="94"/>
      <c r="E2139" s="95"/>
      <c r="F2139" s="94"/>
      <c r="G2139" s="95">
        <f t="shared" si="195"/>
        <v>0</v>
      </c>
      <c r="H2139" s="110">
        <f t="shared" si="196"/>
        <v>0</v>
      </c>
      <c r="P2139" s="107" t="str">
        <f t="shared" si="197"/>
        <v/>
      </c>
      <c r="Q2139" s="108" t="str">
        <f t="shared" si="198"/>
        <v/>
      </c>
      <c r="S2139" s="109" t="str">
        <f t="shared" si="199"/>
        <v/>
      </c>
      <c r="T2139" s="109" t="str">
        <f t="shared" si="200"/>
        <v/>
      </c>
    </row>
    <row r="2140" spans="2:20" ht="15" customHeight="1" x14ac:dyDescent="0.25">
      <c r="B2140" s="94">
        <v>2089</v>
      </c>
      <c r="C2140" s="95"/>
      <c r="D2140" s="94"/>
      <c r="E2140" s="95"/>
      <c r="F2140" s="94"/>
      <c r="G2140" s="95">
        <f t="shared" ref="G2140:G2203" si="201">E2140-C2140</f>
        <v>0</v>
      </c>
      <c r="H2140" s="110">
        <f t="shared" ref="H2140:H2203" si="202">F2140-D2140</f>
        <v>0</v>
      </c>
      <c r="P2140" s="107" t="str">
        <f t="shared" ref="P2140:P2203" si="203">IF(C2140="","",D2140*PSA_WTP-C2140)</f>
        <v/>
      </c>
      <c r="Q2140" s="108" t="str">
        <f t="shared" ref="Q2140:Q2203" si="204">IF(C2140="","",F2140*PSA_WTP-E2140)</f>
        <v/>
      </c>
      <c r="S2140" s="109" t="str">
        <f t="shared" ref="S2140:S2203" si="205">IF(Q2140="","",IF(Q2140=MAX(P2140,Q2140),0,1))</f>
        <v/>
      </c>
      <c r="T2140" s="109" t="str">
        <f t="shared" ref="T2140:T2203" si="206">IF(Q2140="","",IF(Q2140=MAX(P2140,Q2140),1,0))</f>
        <v/>
      </c>
    </row>
    <row r="2141" spans="2:20" ht="15" customHeight="1" x14ac:dyDescent="0.25">
      <c r="B2141" s="94">
        <v>2090</v>
      </c>
      <c r="C2141" s="95"/>
      <c r="D2141" s="94"/>
      <c r="E2141" s="95"/>
      <c r="F2141" s="94"/>
      <c r="G2141" s="95">
        <f t="shared" si="201"/>
        <v>0</v>
      </c>
      <c r="H2141" s="110">
        <f t="shared" si="202"/>
        <v>0</v>
      </c>
      <c r="P2141" s="107" t="str">
        <f t="shared" si="203"/>
        <v/>
      </c>
      <c r="Q2141" s="108" t="str">
        <f t="shared" si="204"/>
        <v/>
      </c>
      <c r="S2141" s="109" t="str">
        <f t="shared" si="205"/>
        <v/>
      </c>
      <c r="T2141" s="109" t="str">
        <f t="shared" si="206"/>
        <v/>
      </c>
    </row>
    <row r="2142" spans="2:20" ht="15" customHeight="1" x14ac:dyDescent="0.25">
      <c r="B2142" s="94">
        <v>2091</v>
      </c>
      <c r="C2142" s="95"/>
      <c r="D2142" s="94"/>
      <c r="E2142" s="95"/>
      <c r="F2142" s="94"/>
      <c r="G2142" s="95">
        <f t="shared" si="201"/>
        <v>0</v>
      </c>
      <c r="H2142" s="110">
        <f t="shared" si="202"/>
        <v>0</v>
      </c>
      <c r="P2142" s="107" t="str">
        <f t="shared" si="203"/>
        <v/>
      </c>
      <c r="Q2142" s="108" t="str">
        <f t="shared" si="204"/>
        <v/>
      </c>
      <c r="S2142" s="109" t="str">
        <f t="shared" si="205"/>
        <v/>
      </c>
      <c r="T2142" s="109" t="str">
        <f t="shared" si="206"/>
        <v/>
      </c>
    </row>
    <row r="2143" spans="2:20" ht="15" customHeight="1" x14ac:dyDescent="0.25">
      <c r="B2143" s="94">
        <v>2092</v>
      </c>
      <c r="C2143" s="95"/>
      <c r="D2143" s="94"/>
      <c r="E2143" s="95"/>
      <c r="F2143" s="94"/>
      <c r="G2143" s="95">
        <f t="shared" si="201"/>
        <v>0</v>
      </c>
      <c r="H2143" s="110">
        <f t="shared" si="202"/>
        <v>0</v>
      </c>
      <c r="P2143" s="107" t="str">
        <f t="shared" si="203"/>
        <v/>
      </c>
      <c r="Q2143" s="108" t="str">
        <f t="shared" si="204"/>
        <v/>
      </c>
      <c r="S2143" s="109" t="str">
        <f t="shared" si="205"/>
        <v/>
      </c>
      <c r="T2143" s="109" t="str">
        <f t="shared" si="206"/>
        <v/>
      </c>
    </row>
    <row r="2144" spans="2:20" ht="15" customHeight="1" x14ac:dyDescent="0.25">
      <c r="B2144" s="94">
        <v>2093</v>
      </c>
      <c r="C2144" s="95"/>
      <c r="D2144" s="94"/>
      <c r="E2144" s="95"/>
      <c r="F2144" s="94"/>
      <c r="G2144" s="95">
        <f t="shared" si="201"/>
        <v>0</v>
      </c>
      <c r="H2144" s="110">
        <f t="shared" si="202"/>
        <v>0</v>
      </c>
      <c r="P2144" s="107" t="str">
        <f t="shared" si="203"/>
        <v/>
      </c>
      <c r="Q2144" s="108" t="str">
        <f t="shared" si="204"/>
        <v/>
      </c>
      <c r="S2144" s="109" t="str">
        <f t="shared" si="205"/>
        <v/>
      </c>
      <c r="T2144" s="109" t="str">
        <f t="shared" si="206"/>
        <v/>
      </c>
    </row>
    <row r="2145" spans="2:20" ht="15" customHeight="1" x14ac:dyDescent="0.25">
      <c r="B2145" s="94">
        <v>2094</v>
      </c>
      <c r="C2145" s="95"/>
      <c r="D2145" s="94"/>
      <c r="E2145" s="95"/>
      <c r="F2145" s="94"/>
      <c r="G2145" s="95">
        <f t="shared" si="201"/>
        <v>0</v>
      </c>
      <c r="H2145" s="110">
        <f t="shared" si="202"/>
        <v>0</v>
      </c>
      <c r="P2145" s="107" t="str">
        <f t="shared" si="203"/>
        <v/>
      </c>
      <c r="Q2145" s="108" t="str">
        <f t="shared" si="204"/>
        <v/>
      </c>
      <c r="S2145" s="109" t="str">
        <f t="shared" si="205"/>
        <v/>
      </c>
      <c r="T2145" s="109" t="str">
        <f t="shared" si="206"/>
        <v/>
      </c>
    </row>
    <row r="2146" spans="2:20" ht="15" customHeight="1" x14ac:dyDescent="0.25">
      <c r="B2146" s="94">
        <v>2095</v>
      </c>
      <c r="C2146" s="95"/>
      <c r="D2146" s="94"/>
      <c r="E2146" s="95"/>
      <c r="F2146" s="94"/>
      <c r="G2146" s="95">
        <f t="shared" si="201"/>
        <v>0</v>
      </c>
      <c r="H2146" s="110">
        <f t="shared" si="202"/>
        <v>0</v>
      </c>
      <c r="P2146" s="107" t="str">
        <f t="shared" si="203"/>
        <v/>
      </c>
      <c r="Q2146" s="108" t="str">
        <f t="shared" si="204"/>
        <v/>
      </c>
      <c r="S2146" s="109" t="str">
        <f t="shared" si="205"/>
        <v/>
      </c>
      <c r="T2146" s="109" t="str">
        <f t="shared" si="206"/>
        <v/>
      </c>
    </row>
    <row r="2147" spans="2:20" ht="15" customHeight="1" x14ac:dyDescent="0.25">
      <c r="B2147" s="94">
        <v>2096</v>
      </c>
      <c r="C2147" s="95"/>
      <c r="D2147" s="94"/>
      <c r="E2147" s="95"/>
      <c r="F2147" s="94"/>
      <c r="G2147" s="95">
        <f t="shared" si="201"/>
        <v>0</v>
      </c>
      <c r="H2147" s="110">
        <f t="shared" si="202"/>
        <v>0</v>
      </c>
      <c r="P2147" s="107" t="str">
        <f t="shared" si="203"/>
        <v/>
      </c>
      <c r="Q2147" s="108" t="str">
        <f t="shared" si="204"/>
        <v/>
      </c>
      <c r="S2147" s="109" t="str">
        <f t="shared" si="205"/>
        <v/>
      </c>
      <c r="T2147" s="109" t="str">
        <f t="shared" si="206"/>
        <v/>
      </c>
    </row>
    <row r="2148" spans="2:20" ht="15" customHeight="1" x14ac:dyDescent="0.25">
      <c r="B2148" s="94">
        <v>2097</v>
      </c>
      <c r="C2148" s="95"/>
      <c r="D2148" s="94"/>
      <c r="E2148" s="95"/>
      <c r="F2148" s="94"/>
      <c r="G2148" s="95">
        <f t="shared" si="201"/>
        <v>0</v>
      </c>
      <c r="H2148" s="110">
        <f t="shared" si="202"/>
        <v>0</v>
      </c>
      <c r="P2148" s="107" t="str">
        <f t="shared" si="203"/>
        <v/>
      </c>
      <c r="Q2148" s="108" t="str">
        <f t="shared" si="204"/>
        <v/>
      </c>
      <c r="S2148" s="109" t="str">
        <f t="shared" si="205"/>
        <v/>
      </c>
      <c r="T2148" s="109" t="str">
        <f t="shared" si="206"/>
        <v/>
      </c>
    </row>
    <row r="2149" spans="2:20" ht="15" customHeight="1" x14ac:dyDescent="0.25">
      <c r="B2149" s="94">
        <v>2098</v>
      </c>
      <c r="C2149" s="95"/>
      <c r="D2149" s="94"/>
      <c r="E2149" s="95"/>
      <c r="F2149" s="94"/>
      <c r="G2149" s="95">
        <f t="shared" si="201"/>
        <v>0</v>
      </c>
      <c r="H2149" s="110">
        <f t="shared" si="202"/>
        <v>0</v>
      </c>
      <c r="P2149" s="107" t="str">
        <f t="shared" si="203"/>
        <v/>
      </c>
      <c r="Q2149" s="108" t="str">
        <f t="shared" si="204"/>
        <v/>
      </c>
      <c r="S2149" s="109" t="str">
        <f t="shared" si="205"/>
        <v/>
      </c>
      <c r="T2149" s="109" t="str">
        <f t="shared" si="206"/>
        <v/>
      </c>
    </row>
    <row r="2150" spans="2:20" ht="15" customHeight="1" x14ac:dyDescent="0.25">
      <c r="B2150" s="94">
        <v>2099</v>
      </c>
      <c r="C2150" s="95"/>
      <c r="D2150" s="94"/>
      <c r="E2150" s="95"/>
      <c r="F2150" s="94"/>
      <c r="G2150" s="95">
        <f t="shared" si="201"/>
        <v>0</v>
      </c>
      <c r="H2150" s="110">
        <f t="shared" si="202"/>
        <v>0</v>
      </c>
      <c r="P2150" s="107" t="str">
        <f t="shared" si="203"/>
        <v/>
      </c>
      <c r="Q2150" s="108" t="str">
        <f t="shared" si="204"/>
        <v/>
      </c>
      <c r="S2150" s="109" t="str">
        <f t="shared" si="205"/>
        <v/>
      </c>
      <c r="T2150" s="109" t="str">
        <f t="shared" si="206"/>
        <v/>
      </c>
    </row>
    <row r="2151" spans="2:20" ht="15" customHeight="1" x14ac:dyDescent="0.25">
      <c r="B2151" s="94">
        <v>2100</v>
      </c>
      <c r="C2151" s="95"/>
      <c r="D2151" s="94"/>
      <c r="E2151" s="95"/>
      <c r="F2151" s="94"/>
      <c r="G2151" s="95">
        <f t="shared" si="201"/>
        <v>0</v>
      </c>
      <c r="H2151" s="110">
        <f t="shared" si="202"/>
        <v>0</v>
      </c>
      <c r="P2151" s="107" t="str">
        <f t="shared" si="203"/>
        <v/>
      </c>
      <c r="Q2151" s="108" t="str">
        <f t="shared" si="204"/>
        <v/>
      </c>
      <c r="S2151" s="109" t="str">
        <f t="shared" si="205"/>
        <v/>
      </c>
      <c r="T2151" s="109" t="str">
        <f t="shared" si="206"/>
        <v/>
      </c>
    </row>
    <row r="2152" spans="2:20" ht="15" customHeight="1" x14ac:dyDescent="0.25">
      <c r="B2152" s="94">
        <v>2101</v>
      </c>
      <c r="C2152" s="95"/>
      <c r="D2152" s="94"/>
      <c r="E2152" s="95"/>
      <c r="F2152" s="94"/>
      <c r="G2152" s="95">
        <f t="shared" si="201"/>
        <v>0</v>
      </c>
      <c r="H2152" s="110">
        <f t="shared" si="202"/>
        <v>0</v>
      </c>
      <c r="P2152" s="107" t="str">
        <f t="shared" si="203"/>
        <v/>
      </c>
      <c r="Q2152" s="108" t="str">
        <f t="shared" si="204"/>
        <v/>
      </c>
      <c r="S2152" s="109" t="str">
        <f t="shared" si="205"/>
        <v/>
      </c>
      <c r="T2152" s="109" t="str">
        <f t="shared" si="206"/>
        <v/>
      </c>
    </row>
    <row r="2153" spans="2:20" ht="15" customHeight="1" x14ac:dyDescent="0.25">
      <c r="B2153" s="94">
        <v>2102</v>
      </c>
      <c r="C2153" s="95"/>
      <c r="D2153" s="94"/>
      <c r="E2153" s="95"/>
      <c r="F2153" s="94"/>
      <c r="G2153" s="95">
        <f t="shared" si="201"/>
        <v>0</v>
      </c>
      <c r="H2153" s="110">
        <f t="shared" si="202"/>
        <v>0</v>
      </c>
      <c r="P2153" s="107" t="str">
        <f t="shared" si="203"/>
        <v/>
      </c>
      <c r="Q2153" s="108" t="str">
        <f t="shared" si="204"/>
        <v/>
      </c>
      <c r="S2153" s="109" t="str">
        <f t="shared" si="205"/>
        <v/>
      </c>
      <c r="T2153" s="109" t="str">
        <f t="shared" si="206"/>
        <v/>
      </c>
    </row>
    <row r="2154" spans="2:20" ht="15" customHeight="1" x14ac:dyDescent="0.25">
      <c r="B2154" s="94">
        <v>2103</v>
      </c>
      <c r="C2154" s="95"/>
      <c r="D2154" s="94"/>
      <c r="E2154" s="95"/>
      <c r="F2154" s="94"/>
      <c r="G2154" s="95">
        <f t="shared" si="201"/>
        <v>0</v>
      </c>
      <c r="H2154" s="110">
        <f t="shared" si="202"/>
        <v>0</v>
      </c>
      <c r="P2154" s="107" t="str">
        <f t="shared" si="203"/>
        <v/>
      </c>
      <c r="Q2154" s="108" t="str">
        <f t="shared" si="204"/>
        <v/>
      </c>
      <c r="S2154" s="109" t="str">
        <f t="shared" si="205"/>
        <v/>
      </c>
      <c r="T2154" s="109" t="str">
        <f t="shared" si="206"/>
        <v/>
      </c>
    </row>
    <row r="2155" spans="2:20" ht="15" customHeight="1" x14ac:dyDescent="0.25">
      <c r="B2155" s="94">
        <v>2104</v>
      </c>
      <c r="C2155" s="95"/>
      <c r="D2155" s="94"/>
      <c r="E2155" s="95"/>
      <c r="F2155" s="94"/>
      <c r="G2155" s="95">
        <f t="shared" si="201"/>
        <v>0</v>
      </c>
      <c r="H2155" s="110">
        <f t="shared" si="202"/>
        <v>0</v>
      </c>
      <c r="P2155" s="107" t="str">
        <f t="shared" si="203"/>
        <v/>
      </c>
      <c r="Q2155" s="108" t="str">
        <f t="shared" si="204"/>
        <v/>
      </c>
      <c r="S2155" s="109" t="str">
        <f t="shared" si="205"/>
        <v/>
      </c>
      <c r="T2155" s="109" t="str">
        <f t="shared" si="206"/>
        <v/>
      </c>
    </row>
    <row r="2156" spans="2:20" ht="15" customHeight="1" x14ac:dyDescent="0.25">
      <c r="B2156" s="94">
        <v>2105</v>
      </c>
      <c r="C2156" s="95"/>
      <c r="D2156" s="94"/>
      <c r="E2156" s="95"/>
      <c r="F2156" s="94"/>
      <c r="G2156" s="95">
        <f t="shared" si="201"/>
        <v>0</v>
      </c>
      <c r="H2156" s="110">
        <f t="shared" si="202"/>
        <v>0</v>
      </c>
      <c r="P2156" s="107" t="str">
        <f t="shared" si="203"/>
        <v/>
      </c>
      <c r="Q2156" s="108" t="str">
        <f t="shared" si="204"/>
        <v/>
      </c>
      <c r="S2156" s="109" t="str">
        <f t="shared" si="205"/>
        <v/>
      </c>
      <c r="T2156" s="109" t="str">
        <f t="shared" si="206"/>
        <v/>
      </c>
    </row>
    <row r="2157" spans="2:20" ht="15" customHeight="1" x14ac:dyDescent="0.25">
      <c r="B2157" s="94">
        <v>2106</v>
      </c>
      <c r="C2157" s="95"/>
      <c r="D2157" s="94"/>
      <c r="E2157" s="95"/>
      <c r="F2157" s="94"/>
      <c r="G2157" s="95">
        <f t="shared" si="201"/>
        <v>0</v>
      </c>
      <c r="H2157" s="110">
        <f t="shared" si="202"/>
        <v>0</v>
      </c>
      <c r="P2157" s="107" t="str">
        <f t="shared" si="203"/>
        <v/>
      </c>
      <c r="Q2157" s="108" t="str">
        <f t="shared" si="204"/>
        <v/>
      </c>
      <c r="S2157" s="109" t="str">
        <f t="shared" si="205"/>
        <v/>
      </c>
      <c r="T2157" s="109" t="str">
        <f t="shared" si="206"/>
        <v/>
      </c>
    </row>
    <row r="2158" spans="2:20" ht="15" customHeight="1" x14ac:dyDescent="0.25">
      <c r="B2158" s="94">
        <v>2107</v>
      </c>
      <c r="C2158" s="95"/>
      <c r="D2158" s="94"/>
      <c r="E2158" s="95"/>
      <c r="F2158" s="94"/>
      <c r="G2158" s="95">
        <f t="shared" si="201"/>
        <v>0</v>
      </c>
      <c r="H2158" s="110">
        <f t="shared" si="202"/>
        <v>0</v>
      </c>
      <c r="P2158" s="107" t="str">
        <f t="shared" si="203"/>
        <v/>
      </c>
      <c r="Q2158" s="108" t="str">
        <f t="shared" si="204"/>
        <v/>
      </c>
      <c r="S2158" s="109" t="str">
        <f t="shared" si="205"/>
        <v/>
      </c>
      <c r="T2158" s="109" t="str">
        <f t="shared" si="206"/>
        <v/>
      </c>
    </row>
    <row r="2159" spans="2:20" ht="15" customHeight="1" x14ac:dyDescent="0.25">
      <c r="B2159" s="94">
        <v>2108</v>
      </c>
      <c r="C2159" s="95"/>
      <c r="D2159" s="94"/>
      <c r="E2159" s="95"/>
      <c r="F2159" s="94"/>
      <c r="G2159" s="95">
        <f t="shared" si="201"/>
        <v>0</v>
      </c>
      <c r="H2159" s="110">
        <f t="shared" si="202"/>
        <v>0</v>
      </c>
      <c r="P2159" s="107" t="str">
        <f t="shared" si="203"/>
        <v/>
      </c>
      <c r="Q2159" s="108" t="str">
        <f t="shared" si="204"/>
        <v/>
      </c>
      <c r="S2159" s="109" t="str">
        <f t="shared" si="205"/>
        <v/>
      </c>
      <c r="T2159" s="109" t="str">
        <f t="shared" si="206"/>
        <v/>
      </c>
    </row>
    <row r="2160" spans="2:20" ht="15" customHeight="1" x14ac:dyDescent="0.25">
      <c r="B2160" s="94">
        <v>2109</v>
      </c>
      <c r="C2160" s="95"/>
      <c r="D2160" s="94"/>
      <c r="E2160" s="95"/>
      <c r="F2160" s="94"/>
      <c r="G2160" s="95">
        <f t="shared" si="201"/>
        <v>0</v>
      </c>
      <c r="H2160" s="110">
        <f t="shared" si="202"/>
        <v>0</v>
      </c>
      <c r="P2160" s="107" t="str">
        <f t="shared" si="203"/>
        <v/>
      </c>
      <c r="Q2160" s="108" t="str">
        <f t="shared" si="204"/>
        <v/>
      </c>
      <c r="S2160" s="109" t="str">
        <f t="shared" si="205"/>
        <v/>
      </c>
      <c r="T2160" s="109" t="str">
        <f t="shared" si="206"/>
        <v/>
      </c>
    </row>
    <row r="2161" spans="2:20" ht="15" customHeight="1" x14ac:dyDescent="0.25">
      <c r="B2161" s="94">
        <v>2110</v>
      </c>
      <c r="C2161" s="95"/>
      <c r="D2161" s="94"/>
      <c r="E2161" s="95"/>
      <c r="F2161" s="94"/>
      <c r="G2161" s="95">
        <f t="shared" si="201"/>
        <v>0</v>
      </c>
      <c r="H2161" s="110">
        <f t="shared" si="202"/>
        <v>0</v>
      </c>
      <c r="P2161" s="107" t="str">
        <f t="shared" si="203"/>
        <v/>
      </c>
      <c r="Q2161" s="108" t="str">
        <f t="shared" si="204"/>
        <v/>
      </c>
      <c r="S2161" s="109" t="str">
        <f t="shared" si="205"/>
        <v/>
      </c>
      <c r="T2161" s="109" t="str">
        <f t="shared" si="206"/>
        <v/>
      </c>
    </row>
    <row r="2162" spans="2:20" ht="15" customHeight="1" x14ac:dyDescent="0.25">
      <c r="B2162" s="94">
        <v>2111</v>
      </c>
      <c r="C2162" s="95"/>
      <c r="D2162" s="94"/>
      <c r="E2162" s="95"/>
      <c r="F2162" s="94"/>
      <c r="G2162" s="95">
        <f t="shared" si="201"/>
        <v>0</v>
      </c>
      <c r="H2162" s="110">
        <f t="shared" si="202"/>
        <v>0</v>
      </c>
      <c r="P2162" s="107" t="str">
        <f t="shared" si="203"/>
        <v/>
      </c>
      <c r="Q2162" s="108" t="str">
        <f t="shared" si="204"/>
        <v/>
      </c>
      <c r="S2162" s="109" t="str">
        <f t="shared" si="205"/>
        <v/>
      </c>
      <c r="T2162" s="109" t="str">
        <f t="shared" si="206"/>
        <v/>
      </c>
    </row>
    <row r="2163" spans="2:20" ht="15" customHeight="1" x14ac:dyDescent="0.25">
      <c r="B2163" s="94">
        <v>2112</v>
      </c>
      <c r="C2163" s="95"/>
      <c r="D2163" s="94"/>
      <c r="E2163" s="95"/>
      <c r="F2163" s="94"/>
      <c r="G2163" s="95">
        <f t="shared" si="201"/>
        <v>0</v>
      </c>
      <c r="H2163" s="110">
        <f t="shared" si="202"/>
        <v>0</v>
      </c>
      <c r="P2163" s="107" t="str">
        <f t="shared" si="203"/>
        <v/>
      </c>
      <c r="Q2163" s="108" t="str">
        <f t="shared" si="204"/>
        <v/>
      </c>
      <c r="S2163" s="109" t="str">
        <f t="shared" si="205"/>
        <v/>
      </c>
      <c r="T2163" s="109" t="str">
        <f t="shared" si="206"/>
        <v/>
      </c>
    </row>
    <row r="2164" spans="2:20" ht="15" customHeight="1" x14ac:dyDescent="0.25">
      <c r="B2164" s="94">
        <v>2113</v>
      </c>
      <c r="C2164" s="95"/>
      <c r="D2164" s="94"/>
      <c r="E2164" s="95"/>
      <c r="F2164" s="94"/>
      <c r="G2164" s="95">
        <f t="shared" si="201"/>
        <v>0</v>
      </c>
      <c r="H2164" s="110">
        <f t="shared" si="202"/>
        <v>0</v>
      </c>
      <c r="P2164" s="107" t="str">
        <f t="shared" si="203"/>
        <v/>
      </c>
      <c r="Q2164" s="108" t="str">
        <f t="shared" si="204"/>
        <v/>
      </c>
      <c r="S2164" s="109" t="str">
        <f t="shared" si="205"/>
        <v/>
      </c>
      <c r="T2164" s="109" t="str">
        <f t="shared" si="206"/>
        <v/>
      </c>
    </row>
    <row r="2165" spans="2:20" ht="15" customHeight="1" x14ac:dyDescent="0.25">
      <c r="B2165" s="94">
        <v>2114</v>
      </c>
      <c r="C2165" s="95"/>
      <c r="D2165" s="94"/>
      <c r="E2165" s="95"/>
      <c r="F2165" s="94"/>
      <c r="G2165" s="95">
        <f t="shared" si="201"/>
        <v>0</v>
      </c>
      <c r="H2165" s="110">
        <f t="shared" si="202"/>
        <v>0</v>
      </c>
      <c r="P2165" s="107" t="str">
        <f t="shared" si="203"/>
        <v/>
      </c>
      <c r="Q2165" s="108" t="str">
        <f t="shared" si="204"/>
        <v/>
      </c>
      <c r="S2165" s="109" t="str">
        <f t="shared" si="205"/>
        <v/>
      </c>
      <c r="T2165" s="109" t="str">
        <f t="shared" si="206"/>
        <v/>
      </c>
    </row>
    <row r="2166" spans="2:20" ht="15" customHeight="1" x14ac:dyDescent="0.25">
      <c r="B2166" s="94">
        <v>2115</v>
      </c>
      <c r="C2166" s="95"/>
      <c r="D2166" s="94"/>
      <c r="E2166" s="95"/>
      <c r="F2166" s="94"/>
      <c r="G2166" s="95">
        <f t="shared" si="201"/>
        <v>0</v>
      </c>
      <c r="H2166" s="110">
        <f t="shared" si="202"/>
        <v>0</v>
      </c>
      <c r="P2166" s="107" t="str">
        <f t="shared" si="203"/>
        <v/>
      </c>
      <c r="Q2166" s="108" t="str">
        <f t="shared" si="204"/>
        <v/>
      </c>
      <c r="S2166" s="109" t="str">
        <f t="shared" si="205"/>
        <v/>
      </c>
      <c r="T2166" s="109" t="str">
        <f t="shared" si="206"/>
        <v/>
      </c>
    </row>
    <row r="2167" spans="2:20" ht="15" customHeight="1" x14ac:dyDescent="0.25">
      <c r="B2167" s="94">
        <v>2116</v>
      </c>
      <c r="C2167" s="95"/>
      <c r="D2167" s="94"/>
      <c r="E2167" s="95"/>
      <c r="F2167" s="94"/>
      <c r="G2167" s="95">
        <f t="shared" si="201"/>
        <v>0</v>
      </c>
      <c r="H2167" s="110">
        <f t="shared" si="202"/>
        <v>0</v>
      </c>
      <c r="P2167" s="107" t="str">
        <f t="shared" si="203"/>
        <v/>
      </c>
      <c r="Q2167" s="108" t="str">
        <f t="shared" si="204"/>
        <v/>
      </c>
      <c r="S2167" s="109" t="str">
        <f t="shared" si="205"/>
        <v/>
      </c>
      <c r="T2167" s="109" t="str">
        <f t="shared" si="206"/>
        <v/>
      </c>
    </row>
    <row r="2168" spans="2:20" ht="15" customHeight="1" x14ac:dyDescent="0.25">
      <c r="B2168" s="94">
        <v>2117</v>
      </c>
      <c r="C2168" s="95"/>
      <c r="D2168" s="94"/>
      <c r="E2168" s="95"/>
      <c r="F2168" s="94"/>
      <c r="G2168" s="95">
        <f t="shared" si="201"/>
        <v>0</v>
      </c>
      <c r="H2168" s="110">
        <f t="shared" si="202"/>
        <v>0</v>
      </c>
      <c r="P2168" s="107" t="str">
        <f t="shared" si="203"/>
        <v/>
      </c>
      <c r="Q2168" s="108" t="str">
        <f t="shared" si="204"/>
        <v/>
      </c>
      <c r="S2168" s="109" t="str">
        <f t="shared" si="205"/>
        <v/>
      </c>
      <c r="T2168" s="109" t="str">
        <f t="shared" si="206"/>
        <v/>
      </c>
    </row>
    <row r="2169" spans="2:20" ht="15" customHeight="1" x14ac:dyDescent="0.25">
      <c r="B2169" s="94">
        <v>2118</v>
      </c>
      <c r="C2169" s="95"/>
      <c r="D2169" s="94"/>
      <c r="E2169" s="95"/>
      <c r="F2169" s="94"/>
      <c r="G2169" s="95">
        <f t="shared" si="201"/>
        <v>0</v>
      </c>
      <c r="H2169" s="110">
        <f t="shared" si="202"/>
        <v>0</v>
      </c>
      <c r="P2169" s="107" t="str">
        <f t="shared" si="203"/>
        <v/>
      </c>
      <c r="Q2169" s="108" t="str">
        <f t="shared" si="204"/>
        <v/>
      </c>
      <c r="S2169" s="109" t="str">
        <f t="shared" si="205"/>
        <v/>
      </c>
      <c r="T2169" s="109" t="str">
        <f t="shared" si="206"/>
        <v/>
      </c>
    </row>
    <row r="2170" spans="2:20" ht="15" customHeight="1" x14ac:dyDescent="0.25">
      <c r="B2170" s="94">
        <v>2119</v>
      </c>
      <c r="C2170" s="95"/>
      <c r="D2170" s="94"/>
      <c r="E2170" s="95"/>
      <c r="F2170" s="94"/>
      <c r="G2170" s="95">
        <f t="shared" si="201"/>
        <v>0</v>
      </c>
      <c r="H2170" s="110">
        <f t="shared" si="202"/>
        <v>0</v>
      </c>
      <c r="P2170" s="107" t="str">
        <f t="shared" si="203"/>
        <v/>
      </c>
      <c r="Q2170" s="108" t="str">
        <f t="shared" si="204"/>
        <v/>
      </c>
      <c r="S2170" s="109" t="str">
        <f t="shared" si="205"/>
        <v/>
      </c>
      <c r="T2170" s="109" t="str">
        <f t="shared" si="206"/>
        <v/>
      </c>
    </row>
    <row r="2171" spans="2:20" ht="15" customHeight="1" x14ac:dyDescent="0.25">
      <c r="B2171" s="94">
        <v>2120</v>
      </c>
      <c r="C2171" s="95"/>
      <c r="D2171" s="94"/>
      <c r="E2171" s="95"/>
      <c r="F2171" s="94"/>
      <c r="G2171" s="95">
        <f t="shared" si="201"/>
        <v>0</v>
      </c>
      <c r="H2171" s="110">
        <f t="shared" si="202"/>
        <v>0</v>
      </c>
      <c r="P2171" s="107" t="str">
        <f t="shared" si="203"/>
        <v/>
      </c>
      <c r="Q2171" s="108" t="str">
        <f t="shared" si="204"/>
        <v/>
      </c>
      <c r="S2171" s="109" t="str">
        <f t="shared" si="205"/>
        <v/>
      </c>
      <c r="T2171" s="109" t="str">
        <f t="shared" si="206"/>
        <v/>
      </c>
    </row>
    <row r="2172" spans="2:20" ht="15" customHeight="1" x14ac:dyDescent="0.25">
      <c r="B2172" s="94">
        <v>2121</v>
      </c>
      <c r="C2172" s="95"/>
      <c r="D2172" s="94"/>
      <c r="E2172" s="95"/>
      <c r="F2172" s="94"/>
      <c r="G2172" s="95">
        <f t="shared" si="201"/>
        <v>0</v>
      </c>
      <c r="H2172" s="110">
        <f t="shared" si="202"/>
        <v>0</v>
      </c>
      <c r="P2172" s="107" t="str">
        <f t="shared" si="203"/>
        <v/>
      </c>
      <c r="Q2172" s="108" t="str">
        <f t="shared" si="204"/>
        <v/>
      </c>
      <c r="S2172" s="109" t="str">
        <f t="shared" si="205"/>
        <v/>
      </c>
      <c r="T2172" s="109" t="str">
        <f t="shared" si="206"/>
        <v/>
      </c>
    </row>
    <row r="2173" spans="2:20" ht="15" customHeight="1" x14ac:dyDescent="0.25">
      <c r="B2173" s="94">
        <v>2122</v>
      </c>
      <c r="C2173" s="95"/>
      <c r="D2173" s="94"/>
      <c r="E2173" s="95"/>
      <c r="F2173" s="94"/>
      <c r="G2173" s="95">
        <f t="shared" si="201"/>
        <v>0</v>
      </c>
      <c r="H2173" s="110">
        <f t="shared" si="202"/>
        <v>0</v>
      </c>
      <c r="P2173" s="107" t="str">
        <f t="shared" si="203"/>
        <v/>
      </c>
      <c r="Q2173" s="108" t="str">
        <f t="shared" si="204"/>
        <v/>
      </c>
      <c r="S2173" s="109" t="str">
        <f t="shared" si="205"/>
        <v/>
      </c>
      <c r="T2173" s="109" t="str">
        <f t="shared" si="206"/>
        <v/>
      </c>
    </row>
    <row r="2174" spans="2:20" ht="15" customHeight="1" x14ac:dyDescent="0.25">
      <c r="B2174" s="94">
        <v>2123</v>
      </c>
      <c r="C2174" s="95"/>
      <c r="D2174" s="94"/>
      <c r="E2174" s="95"/>
      <c r="F2174" s="94"/>
      <c r="G2174" s="95">
        <f t="shared" si="201"/>
        <v>0</v>
      </c>
      <c r="H2174" s="110">
        <f t="shared" si="202"/>
        <v>0</v>
      </c>
      <c r="P2174" s="107" t="str">
        <f t="shared" si="203"/>
        <v/>
      </c>
      <c r="Q2174" s="108" t="str">
        <f t="shared" si="204"/>
        <v/>
      </c>
      <c r="S2174" s="109" t="str">
        <f t="shared" si="205"/>
        <v/>
      </c>
      <c r="T2174" s="109" t="str">
        <f t="shared" si="206"/>
        <v/>
      </c>
    </row>
    <row r="2175" spans="2:20" ht="15" customHeight="1" x14ac:dyDescent="0.25">
      <c r="B2175" s="94">
        <v>2124</v>
      </c>
      <c r="C2175" s="95"/>
      <c r="D2175" s="94"/>
      <c r="E2175" s="95"/>
      <c r="F2175" s="94"/>
      <c r="G2175" s="95">
        <f t="shared" si="201"/>
        <v>0</v>
      </c>
      <c r="H2175" s="110">
        <f t="shared" si="202"/>
        <v>0</v>
      </c>
      <c r="P2175" s="107" t="str">
        <f t="shared" si="203"/>
        <v/>
      </c>
      <c r="Q2175" s="108" t="str">
        <f t="shared" si="204"/>
        <v/>
      </c>
      <c r="S2175" s="109" t="str">
        <f t="shared" si="205"/>
        <v/>
      </c>
      <c r="T2175" s="109" t="str">
        <f t="shared" si="206"/>
        <v/>
      </c>
    </row>
    <row r="2176" spans="2:20" ht="15" customHeight="1" x14ac:dyDescent="0.25">
      <c r="B2176" s="94">
        <v>2125</v>
      </c>
      <c r="C2176" s="95"/>
      <c r="D2176" s="94"/>
      <c r="E2176" s="95"/>
      <c r="F2176" s="94"/>
      <c r="G2176" s="95">
        <f t="shared" si="201"/>
        <v>0</v>
      </c>
      <c r="H2176" s="110">
        <f t="shared" si="202"/>
        <v>0</v>
      </c>
      <c r="P2176" s="107" t="str">
        <f t="shared" si="203"/>
        <v/>
      </c>
      <c r="Q2176" s="108" t="str">
        <f t="shared" si="204"/>
        <v/>
      </c>
      <c r="S2176" s="109" t="str">
        <f t="shared" si="205"/>
        <v/>
      </c>
      <c r="T2176" s="109" t="str">
        <f t="shared" si="206"/>
        <v/>
      </c>
    </row>
    <row r="2177" spans="2:20" ht="15" customHeight="1" x14ac:dyDescent="0.25">
      <c r="B2177" s="94">
        <v>2126</v>
      </c>
      <c r="C2177" s="95"/>
      <c r="D2177" s="94"/>
      <c r="E2177" s="95"/>
      <c r="F2177" s="94"/>
      <c r="G2177" s="95">
        <f t="shared" si="201"/>
        <v>0</v>
      </c>
      <c r="H2177" s="110">
        <f t="shared" si="202"/>
        <v>0</v>
      </c>
      <c r="P2177" s="107" t="str">
        <f t="shared" si="203"/>
        <v/>
      </c>
      <c r="Q2177" s="108" t="str">
        <f t="shared" si="204"/>
        <v/>
      </c>
      <c r="S2177" s="109" t="str">
        <f t="shared" si="205"/>
        <v/>
      </c>
      <c r="T2177" s="109" t="str">
        <f t="shared" si="206"/>
        <v/>
      </c>
    </row>
    <row r="2178" spans="2:20" ht="15" customHeight="1" x14ac:dyDescent="0.25">
      <c r="B2178" s="94">
        <v>2127</v>
      </c>
      <c r="C2178" s="95"/>
      <c r="D2178" s="94"/>
      <c r="E2178" s="95"/>
      <c r="F2178" s="94"/>
      <c r="G2178" s="95">
        <f t="shared" si="201"/>
        <v>0</v>
      </c>
      <c r="H2178" s="110">
        <f t="shared" si="202"/>
        <v>0</v>
      </c>
      <c r="P2178" s="107" t="str">
        <f t="shared" si="203"/>
        <v/>
      </c>
      <c r="Q2178" s="108" t="str">
        <f t="shared" si="204"/>
        <v/>
      </c>
      <c r="S2178" s="109" t="str">
        <f t="shared" si="205"/>
        <v/>
      </c>
      <c r="T2178" s="109" t="str">
        <f t="shared" si="206"/>
        <v/>
      </c>
    </row>
    <row r="2179" spans="2:20" ht="15" customHeight="1" x14ac:dyDescent="0.25">
      <c r="B2179" s="94">
        <v>2128</v>
      </c>
      <c r="C2179" s="95"/>
      <c r="D2179" s="94"/>
      <c r="E2179" s="95"/>
      <c r="F2179" s="94"/>
      <c r="G2179" s="95">
        <f t="shared" si="201"/>
        <v>0</v>
      </c>
      <c r="H2179" s="110">
        <f t="shared" si="202"/>
        <v>0</v>
      </c>
      <c r="P2179" s="107" t="str">
        <f t="shared" si="203"/>
        <v/>
      </c>
      <c r="Q2179" s="108" t="str">
        <f t="shared" si="204"/>
        <v/>
      </c>
      <c r="S2179" s="109" t="str">
        <f t="shared" si="205"/>
        <v/>
      </c>
      <c r="T2179" s="109" t="str">
        <f t="shared" si="206"/>
        <v/>
      </c>
    </row>
    <row r="2180" spans="2:20" ht="15" customHeight="1" x14ac:dyDescent="0.25">
      <c r="B2180" s="94">
        <v>2129</v>
      </c>
      <c r="C2180" s="95"/>
      <c r="D2180" s="94"/>
      <c r="E2180" s="95"/>
      <c r="F2180" s="94"/>
      <c r="G2180" s="95">
        <f t="shared" si="201"/>
        <v>0</v>
      </c>
      <c r="H2180" s="110">
        <f t="shared" si="202"/>
        <v>0</v>
      </c>
      <c r="P2180" s="107" t="str">
        <f t="shared" si="203"/>
        <v/>
      </c>
      <c r="Q2180" s="108" t="str">
        <f t="shared" si="204"/>
        <v/>
      </c>
      <c r="S2180" s="109" t="str">
        <f t="shared" si="205"/>
        <v/>
      </c>
      <c r="T2180" s="109" t="str">
        <f t="shared" si="206"/>
        <v/>
      </c>
    </row>
    <row r="2181" spans="2:20" ht="15" customHeight="1" x14ac:dyDescent="0.25">
      <c r="B2181" s="94">
        <v>2130</v>
      </c>
      <c r="C2181" s="95"/>
      <c r="D2181" s="94"/>
      <c r="E2181" s="95"/>
      <c r="F2181" s="94"/>
      <c r="G2181" s="95">
        <f t="shared" si="201"/>
        <v>0</v>
      </c>
      <c r="H2181" s="110">
        <f t="shared" si="202"/>
        <v>0</v>
      </c>
      <c r="P2181" s="107" t="str">
        <f t="shared" si="203"/>
        <v/>
      </c>
      <c r="Q2181" s="108" t="str">
        <f t="shared" si="204"/>
        <v/>
      </c>
      <c r="S2181" s="109" t="str">
        <f t="shared" si="205"/>
        <v/>
      </c>
      <c r="T2181" s="109" t="str">
        <f t="shared" si="206"/>
        <v/>
      </c>
    </row>
    <row r="2182" spans="2:20" ht="15" customHeight="1" x14ac:dyDescent="0.25">
      <c r="B2182" s="94">
        <v>2131</v>
      </c>
      <c r="C2182" s="95"/>
      <c r="D2182" s="94"/>
      <c r="E2182" s="95"/>
      <c r="F2182" s="94"/>
      <c r="G2182" s="95">
        <f t="shared" si="201"/>
        <v>0</v>
      </c>
      <c r="H2182" s="110">
        <f t="shared" si="202"/>
        <v>0</v>
      </c>
      <c r="P2182" s="107" t="str">
        <f t="shared" si="203"/>
        <v/>
      </c>
      <c r="Q2182" s="108" t="str">
        <f t="shared" si="204"/>
        <v/>
      </c>
      <c r="S2182" s="109" t="str">
        <f t="shared" si="205"/>
        <v/>
      </c>
      <c r="T2182" s="109" t="str">
        <f t="shared" si="206"/>
        <v/>
      </c>
    </row>
    <row r="2183" spans="2:20" ht="15" customHeight="1" x14ac:dyDescent="0.25">
      <c r="B2183" s="94">
        <v>2132</v>
      </c>
      <c r="C2183" s="95"/>
      <c r="D2183" s="94"/>
      <c r="E2183" s="95"/>
      <c r="F2183" s="94"/>
      <c r="G2183" s="95">
        <f t="shared" si="201"/>
        <v>0</v>
      </c>
      <c r="H2183" s="110">
        <f t="shared" si="202"/>
        <v>0</v>
      </c>
      <c r="P2183" s="107" t="str">
        <f t="shared" si="203"/>
        <v/>
      </c>
      <c r="Q2183" s="108" t="str">
        <f t="shared" si="204"/>
        <v/>
      </c>
      <c r="S2183" s="109" t="str">
        <f t="shared" si="205"/>
        <v/>
      </c>
      <c r="T2183" s="109" t="str">
        <f t="shared" si="206"/>
        <v/>
      </c>
    </row>
    <row r="2184" spans="2:20" ht="15" customHeight="1" x14ac:dyDescent="0.25">
      <c r="B2184" s="94">
        <v>2133</v>
      </c>
      <c r="C2184" s="95"/>
      <c r="D2184" s="94"/>
      <c r="E2184" s="95"/>
      <c r="F2184" s="94"/>
      <c r="G2184" s="95">
        <f t="shared" si="201"/>
        <v>0</v>
      </c>
      <c r="H2184" s="110">
        <f t="shared" si="202"/>
        <v>0</v>
      </c>
      <c r="P2184" s="107" t="str">
        <f t="shared" si="203"/>
        <v/>
      </c>
      <c r="Q2184" s="108" t="str">
        <f t="shared" si="204"/>
        <v/>
      </c>
      <c r="S2184" s="109" t="str">
        <f t="shared" si="205"/>
        <v/>
      </c>
      <c r="T2184" s="109" t="str">
        <f t="shared" si="206"/>
        <v/>
      </c>
    </row>
    <row r="2185" spans="2:20" ht="15" customHeight="1" x14ac:dyDescent="0.25">
      <c r="B2185" s="94">
        <v>2134</v>
      </c>
      <c r="C2185" s="95"/>
      <c r="D2185" s="94"/>
      <c r="E2185" s="95"/>
      <c r="F2185" s="94"/>
      <c r="G2185" s="95">
        <f t="shared" si="201"/>
        <v>0</v>
      </c>
      <c r="H2185" s="110">
        <f t="shared" si="202"/>
        <v>0</v>
      </c>
      <c r="P2185" s="107" t="str">
        <f t="shared" si="203"/>
        <v/>
      </c>
      <c r="Q2185" s="108" t="str">
        <f t="shared" si="204"/>
        <v/>
      </c>
      <c r="S2185" s="109" t="str">
        <f t="shared" si="205"/>
        <v/>
      </c>
      <c r="T2185" s="109" t="str">
        <f t="shared" si="206"/>
        <v/>
      </c>
    </row>
    <row r="2186" spans="2:20" ht="15" customHeight="1" x14ac:dyDescent="0.25">
      <c r="B2186" s="94">
        <v>2135</v>
      </c>
      <c r="C2186" s="95"/>
      <c r="D2186" s="94"/>
      <c r="E2186" s="95"/>
      <c r="F2186" s="94"/>
      <c r="G2186" s="95">
        <f t="shared" si="201"/>
        <v>0</v>
      </c>
      <c r="H2186" s="110">
        <f t="shared" si="202"/>
        <v>0</v>
      </c>
      <c r="P2186" s="107" t="str">
        <f t="shared" si="203"/>
        <v/>
      </c>
      <c r="Q2186" s="108" t="str">
        <f t="shared" si="204"/>
        <v/>
      </c>
      <c r="S2186" s="109" t="str">
        <f t="shared" si="205"/>
        <v/>
      </c>
      <c r="T2186" s="109" t="str">
        <f t="shared" si="206"/>
        <v/>
      </c>
    </row>
    <row r="2187" spans="2:20" ht="15" customHeight="1" x14ac:dyDescent="0.25">
      <c r="B2187" s="94">
        <v>2136</v>
      </c>
      <c r="C2187" s="95"/>
      <c r="D2187" s="94"/>
      <c r="E2187" s="95"/>
      <c r="F2187" s="94"/>
      <c r="G2187" s="95">
        <f t="shared" si="201"/>
        <v>0</v>
      </c>
      <c r="H2187" s="110">
        <f t="shared" si="202"/>
        <v>0</v>
      </c>
      <c r="P2187" s="107" t="str">
        <f t="shared" si="203"/>
        <v/>
      </c>
      <c r="Q2187" s="108" t="str">
        <f t="shared" si="204"/>
        <v/>
      </c>
      <c r="S2187" s="109" t="str">
        <f t="shared" si="205"/>
        <v/>
      </c>
      <c r="T2187" s="109" t="str">
        <f t="shared" si="206"/>
        <v/>
      </c>
    </row>
    <row r="2188" spans="2:20" ht="15" customHeight="1" x14ac:dyDescent="0.25">
      <c r="B2188" s="94">
        <v>2137</v>
      </c>
      <c r="C2188" s="95"/>
      <c r="D2188" s="94"/>
      <c r="E2188" s="95"/>
      <c r="F2188" s="94"/>
      <c r="G2188" s="95">
        <f t="shared" si="201"/>
        <v>0</v>
      </c>
      <c r="H2188" s="110">
        <f t="shared" si="202"/>
        <v>0</v>
      </c>
      <c r="P2188" s="107" t="str">
        <f t="shared" si="203"/>
        <v/>
      </c>
      <c r="Q2188" s="108" t="str">
        <f t="shared" si="204"/>
        <v/>
      </c>
      <c r="S2188" s="109" t="str">
        <f t="shared" si="205"/>
        <v/>
      </c>
      <c r="T2188" s="109" t="str">
        <f t="shared" si="206"/>
        <v/>
      </c>
    </row>
    <row r="2189" spans="2:20" ht="15" customHeight="1" x14ac:dyDescent="0.25">
      <c r="B2189" s="94">
        <v>2138</v>
      </c>
      <c r="C2189" s="95"/>
      <c r="D2189" s="94"/>
      <c r="E2189" s="95"/>
      <c r="F2189" s="94"/>
      <c r="G2189" s="95">
        <f t="shared" si="201"/>
        <v>0</v>
      </c>
      <c r="H2189" s="110">
        <f t="shared" si="202"/>
        <v>0</v>
      </c>
      <c r="P2189" s="107" t="str">
        <f t="shared" si="203"/>
        <v/>
      </c>
      <c r="Q2189" s="108" t="str">
        <f t="shared" si="204"/>
        <v/>
      </c>
      <c r="S2189" s="109" t="str">
        <f t="shared" si="205"/>
        <v/>
      </c>
      <c r="T2189" s="109" t="str">
        <f t="shared" si="206"/>
        <v/>
      </c>
    </row>
    <row r="2190" spans="2:20" ht="15" customHeight="1" x14ac:dyDescent="0.25">
      <c r="B2190" s="94">
        <v>2139</v>
      </c>
      <c r="C2190" s="95"/>
      <c r="D2190" s="94"/>
      <c r="E2190" s="95"/>
      <c r="F2190" s="94"/>
      <c r="G2190" s="95">
        <f t="shared" si="201"/>
        <v>0</v>
      </c>
      <c r="H2190" s="110">
        <f t="shared" si="202"/>
        <v>0</v>
      </c>
      <c r="P2190" s="107" t="str">
        <f t="shared" si="203"/>
        <v/>
      </c>
      <c r="Q2190" s="108" t="str">
        <f t="shared" si="204"/>
        <v/>
      </c>
      <c r="S2190" s="109" t="str">
        <f t="shared" si="205"/>
        <v/>
      </c>
      <c r="T2190" s="109" t="str">
        <f t="shared" si="206"/>
        <v/>
      </c>
    </row>
    <row r="2191" spans="2:20" ht="15" customHeight="1" x14ac:dyDescent="0.25">
      <c r="B2191" s="94">
        <v>2140</v>
      </c>
      <c r="C2191" s="95"/>
      <c r="D2191" s="94"/>
      <c r="E2191" s="95"/>
      <c r="F2191" s="94"/>
      <c r="G2191" s="95">
        <f t="shared" si="201"/>
        <v>0</v>
      </c>
      <c r="H2191" s="110">
        <f t="shared" si="202"/>
        <v>0</v>
      </c>
      <c r="P2191" s="107" t="str">
        <f t="shared" si="203"/>
        <v/>
      </c>
      <c r="Q2191" s="108" t="str">
        <f t="shared" si="204"/>
        <v/>
      </c>
      <c r="S2191" s="109" t="str">
        <f t="shared" si="205"/>
        <v/>
      </c>
      <c r="T2191" s="109" t="str">
        <f t="shared" si="206"/>
        <v/>
      </c>
    </row>
    <row r="2192" spans="2:20" ht="15" customHeight="1" x14ac:dyDescent="0.25">
      <c r="B2192" s="94">
        <v>2141</v>
      </c>
      <c r="C2192" s="95"/>
      <c r="D2192" s="94"/>
      <c r="E2192" s="95"/>
      <c r="F2192" s="94"/>
      <c r="G2192" s="95">
        <f t="shared" si="201"/>
        <v>0</v>
      </c>
      <c r="H2192" s="110">
        <f t="shared" si="202"/>
        <v>0</v>
      </c>
      <c r="P2192" s="107" t="str">
        <f t="shared" si="203"/>
        <v/>
      </c>
      <c r="Q2192" s="108" t="str">
        <f t="shared" si="204"/>
        <v/>
      </c>
      <c r="S2192" s="109" t="str">
        <f t="shared" si="205"/>
        <v/>
      </c>
      <c r="T2192" s="109" t="str">
        <f t="shared" si="206"/>
        <v/>
      </c>
    </row>
    <row r="2193" spans="2:20" ht="15" customHeight="1" x14ac:dyDescent="0.25">
      <c r="B2193" s="94">
        <v>2142</v>
      </c>
      <c r="C2193" s="95"/>
      <c r="D2193" s="94"/>
      <c r="E2193" s="95"/>
      <c r="F2193" s="94"/>
      <c r="G2193" s="95">
        <f t="shared" si="201"/>
        <v>0</v>
      </c>
      <c r="H2193" s="110">
        <f t="shared" si="202"/>
        <v>0</v>
      </c>
      <c r="P2193" s="107" t="str">
        <f t="shared" si="203"/>
        <v/>
      </c>
      <c r="Q2193" s="108" t="str">
        <f t="shared" si="204"/>
        <v/>
      </c>
      <c r="S2193" s="109" t="str">
        <f t="shared" si="205"/>
        <v/>
      </c>
      <c r="T2193" s="109" t="str">
        <f t="shared" si="206"/>
        <v/>
      </c>
    </row>
    <row r="2194" spans="2:20" ht="15" customHeight="1" x14ac:dyDescent="0.25">
      <c r="B2194" s="94">
        <v>2143</v>
      </c>
      <c r="C2194" s="95"/>
      <c r="D2194" s="94"/>
      <c r="E2194" s="95"/>
      <c r="F2194" s="94"/>
      <c r="G2194" s="95">
        <f t="shared" si="201"/>
        <v>0</v>
      </c>
      <c r="H2194" s="110">
        <f t="shared" si="202"/>
        <v>0</v>
      </c>
      <c r="P2194" s="107" t="str">
        <f t="shared" si="203"/>
        <v/>
      </c>
      <c r="Q2194" s="108" t="str">
        <f t="shared" si="204"/>
        <v/>
      </c>
      <c r="S2194" s="109" t="str">
        <f t="shared" si="205"/>
        <v/>
      </c>
      <c r="T2194" s="109" t="str">
        <f t="shared" si="206"/>
        <v/>
      </c>
    </row>
    <row r="2195" spans="2:20" ht="15" customHeight="1" x14ac:dyDescent="0.25">
      <c r="B2195" s="94">
        <v>2144</v>
      </c>
      <c r="C2195" s="95"/>
      <c r="D2195" s="94"/>
      <c r="E2195" s="95"/>
      <c r="F2195" s="94"/>
      <c r="G2195" s="95">
        <f t="shared" si="201"/>
        <v>0</v>
      </c>
      <c r="H2195" s="110">
        <f t="shared" si="202"/>
        <v>0</v>
      </c>
      <c r="P2195" s="107" t="str">
        <f t="shared" si="203"/>
        <v/>
      </c>
      <c r="Q2195" s="108" t="str">
        <f t="shared" si="204"/>
        <v/>
      </c>
      <c r="S2195" s="109" t="str">
        <f t="shared" si="205"/>
        <v/>
      </c>
      <c r="T2195" s="109" t="str">
        <f t="shared" si="206"/>
        <v/>
      </c>
    </row>
    <row r="2196" spans="2:20" ht="15" customHeight="1" x14ac:dyDescent="0.25">
      <c r="B2196" s="94">
        <v>2145</v>
      </c>
      <c r="C2196" s="95"/>
      <c r="D2196" s="94"/>
      <c r="E2196" s="95"/>
      <c r="F2196" s="94"/>
      <c r="G2196" s="95">
        <f t="shared" si="201"/>
        <v>0</v>
      </c>
      <c r="H2196" s="110">
        <f t="shared" si="202"/>
        <v>0</v>
      </c>
      <c r="P2196" s="107" t="str">
        <f t="shared" si="203"/>
        <v/>
      </c>
      <c r="Q2196" s="108" t="str">
        <f t="shared" si="204"/>
        <v/>
      </c>
      <c r="S2196" s="109" t="str">
        <f t="shared" si="205"/>
        <v/>
      </c>
      <c r="T2196" s="109" t="str">
        <f t="shared" si="206"/>
        <v/>
      </c>
    </row>
    <row r="2197" spans="2:20" ht="15" customHeight="1" x14ac:dyDescent="0.25">
      <c r="B2197" s="94">
        <v>2146</v>
      </c>
      <c r="C2197" s="95"/>
      <c r="D2197" s="94"/>
      <c r="E2197" s="95"/>
      <c r="F2197" s="94"/>
      <c r="G2197" s="95">
        <f t="shared" si="201"/>
        <v>0</v>
      </c>
      <c r="H2197" s="110">
        <f t="shared" si="202"/>
        <v>0</v>
      </c>
      <c r="P2197" s="107" t="str">
        <f t="shared" si="203"/>
        <v/>
      </c>
      <c r="Q2197" s="108" t="str">
        <f t="shared" si="204"/>
        <v/>
      </c>
      <c r="S2197" s="109" t="str">
        <f t="shared" si="205"/>
        <v/>
      </c>
      <c r="T2197" s="109" t="str">
        <f t="shared" si="206"/>
        <v/>
      </c>
    </row>
    <row r="2198" spans="2:20" ht="15" customHeight="1" x14ac:dyDescent="0.25">
      <c r="B2198" s="94">
        <v>2147</v>
      </c>
      <c r="C2198" s="95"/>
      <c r="D2198" s="94"/>
      <c r="E2198" s="95"/>
      <c r="F2198" s="94"/>
      <c r="G2198" s="95">
        <f t="shared" si="201"/>
        <v>0</v>
      </c>
      <c r="H2198" s="110">
        <f t="shared" si="202"/>
        <v>0</v>
      </c>
      <c r="P2198" s="107" t="str">
        <f t="shared" si="203"/>
        <v/>
      </c>
      <c r="Q2198" s="108" t="str">
        <f t="shared" si="204"/>
        <v/>
      </c>
      <c r="S2198" s="109" t="str">
        <f t="shared" si="205"/>
        <v/>
      </c>
      <c r="T2198" s="109" t="str">
        <f t="shared" si="206"/>
        <v/>
      </c>
    </row>
    <row r="2199" spans="2:20" ht="15" customHeight="1" x14ac:dyDescent="0.25">
      <c r="B2199" s="94">
        <v>2148</v>
      </c>
      <c r="C2199" s="95"/>
      <c r="D2199" s="94"/>
      <c r="E2199" s="95"/>
      <c r="F2199" s="94"/>
      <c r="G2199" s="95">
        <f t="shared" si="201"/>
        <v>0</v>
      </c>
      <c r="H2199" s="110">
        <f t="shared" si="202"/>
        <v>0</v>
      </c>
      <c r="P2199" s="107" t="str">
        <f t="shared" si="203"/>
        <v/>
      </c>
      <c r="Q2199" s="108" t="str">
        <f t="shared" si="204"/>
        <v/>
      </c>
      <c r="S2199" s="109" t="str">
        <f t="shared" si="205"/>
        <v/>
      </c>
      <c r="T2199" s="109" t="str">
        <f t="shared" si="206"/>
        <v/>
      </c>
    </row>
    <row r="2200" spans="2:20" ht="15" customHeight="1" x14ac:dyDescent="0.25">
      <c r="B2200" s="94">
        <v>2149</v>
      </c>
      <c r="C2200" s="95"/>
      <c r="D2200" s="94"/>
      <c r="E2200" s="95"/>
      <c r="F2200" s="94"/>
      <c r="G2200" s="95">
        <f t="shared" si="201"/>
        <v>0</v>
      </c>
      <c r="H2200" s="110">
        <f t="shared" si="202"/>
        <v>0</v>
      </c>
      <c r="P2200" s="107" t="str">
        <f t="shared" si="203"/>
        <v/>
      </c>
      <c r="Q2200" s="108" t="str">
        <f t="shared" si="204"/>
        <v/>
      </c>
      <c r="S2200" s="109" t="str">
        <f t="shared" si="205"/>
        <v/>
      </c>
      <c r="T2200" s="109" t="str">
        <f t="shared" si="206"/>
        <v/>
      </c>
    </row>
    <row r="2201" spans="2:20" ht="15" customHeight="1" x14ac:dyDescent="0.25">
      <c r="B2201" s="94">
        <v>2150</v>
      </c>
      <c r="C2201" s="95"/>
      <c r="D2201" s="94"/>
      <c r="E2201" s="95"/>
      <c r="F2201" s="94"/>
      <c r="G2201" s="95">
        <f t="shared" si="201"/>
        <v>0</v>
      </c>
      <c r="H2201" s="110">
        <f t="shared" si="202"/>
        <v>0</v>
      </c>
      <c r="P2201" s="107" t="str">
        <f t="shared" si="203"/>
        <v/>
      </c>
      <c r="Q2201" s="108" t="str">
        <f t="shared" si="204"/>
        <v/>
      </c>
      <c r="S2201" s="109" t="str">
        <f t="shared" si="205"/>
        <v/>
      </c>
      <c r="T2201" s="109" t="str">
        <f t="shared" si="206"/>
        <v/>
      </c>
    </row>
    <row r="2202" spans="2:20" ht="15" customHeight="1" x14ac:dyDescent="0.25">
      <c r="B2202" s="94">
        <v>2151</v>
      </c>
      <c r="C2202" s="95"/>
      <c r="D2202" s="94"/>
      <c r="E2202" s="95"/>
      <c r="F2202" s="94"/>
      <c r="G2202" s="95">
        <f t="shared" si="201"/>
        <v>0</v>
      </c>
      <c r="H2202" s="110">
        <f t="shared" si="202"/>
        <v>0</v>
      </c>
      <c r="P2202" s="107" t="str">
        <f t="shared" si="203"/>
        <v/>
      </c>
      <c r="Q2202" s="108" t="str">
        <f t="shared" si="204"/>
        <v/>
      </c>
      <c r="S2202" s="109" t="str">
        <f t="shared" si="205"/>
        <v/>
      </c>
      <c r="T2202" s="109" t="str">
        <f t="shared" si="206"/>
        <v/>
      </c>
    </row>
    <row r="2203" spans="2:20" ht="15" customHeight="1" x14ac:dyDescent="0.25">
      <c r="B2203" s="94">
        <v>2152</v>
      </c>
      <c r="C2203" s="95"/>
      <c r="D2203" s="94"/>
      <c r="E2203" s="95"/>
      <c r="F2203" s="94"/>
      <c r="G2203" s="95">
        <f t="shared" si="201"/>
        <v>0</v>
      </c>
      <c r="H2203" s="110">
        <f t="shared" si="202"/>
        <v>0</v>
      </c>
      <c r="P2203" s="107" t="str">
        <f t="shared" si="203"/>
        <v/>
      </c>
      <c r="Q2203" s="108" t="str">
        <f t="shared" si="204"/>
        <v/>
      </c>
      <c r="S2203" s="109" t="str">
        <f t="shared" si="205"/>
        <v/>
      </c>
      <c r="T2203" s="109" t="str">
        <f t="shared" si="206"/>
        <v/>
      </c>
    </row>
    <row r="2204" spans="2:20" ht="15" customHeight="1" x14ac:dyDescent="0.25">
      <c r="B2204" s="94">
        <v>2153</v>
      </c>
      <c r="C2204" s="95"/>
      <c r="D2204" s="94"/>
      <c r="E2204" s="95"/>
      <c r="F2204" s="94"/>
      <c r="G2204" s="95">
        <f t="shared" ref="G2204:G2267" si="207">E2204-C2204</f>
        <v>0</v>
      </c>
      <c r="H2204" s="110">
        <f t="shared" ref="H2204:H2267" si="208">F2204-D2204</f>
        <v>0</v>
      </c>
      <c r="P2204" s="107" t="str">
        <f t="shared" ref="P2204:P2267" si="209">IF(C2204="","",D2204*PSA_WTP-C2204)</f>
        <v/>
      </c>
      <c r="Q2204" s="108" t="str">
        <f t="shared" ref="Q2204:Q2267" si="210">IF(C2204="","",F2204*PSA_WTP-E2204)</f>
        <v/>
      </c>
      <c r="S2204" s="109" t="str">
        <f t="shared" ref="S2204:S2267" si="211">IF(Q2204="","",IF(Q2204=MAX(P2204,Q2204),0,1))</f>
        <v/>
      </c>
      <c r="T2204" s="109" t="str">
        <f t="shared" ref="T2204:T2267" si="212">IF(Q2204="","",IF(Q2204=MAX(P2204,Q2204),1,0))</f>
        <v/>
      </c>
    </row>
    <row r="2205" spans="2:20" ht="15" customHeight="1" x14ac:dyDescent="0.25">
      <c r="B2205" s="94">
        <v>2154</v>
      </c>
      <c r="C2205" s="95"/>
      <c r="D2205" s="94"/>
      <c r="E2205" s="95"/>
      <c r="F2205" s="94"/>
      <c r="G2205" s="95">
        <f t="shared" si="207"/>
        <v>0</v>
      </c>
      <c r="H2205" s="110">
        <f t="shared" si="208"/>
        <v>0</v>
      </c>
      <c r="P2205" s="107" t="str">
        <f t="shared" si="209"/>
        <v/>
      </c>
      <c r="Q2205" s="108" t="str">
        <f t="shared" si="210"/>
        <v/>
      </c>
      <c r="S2205" s="109" t="str">
        <f t="shared" si="211"/>
        <v/>
      </c>
      <c r="T2205" s="109" t="str">
        <f t="shared" si="212"/>
        <v/>
      </c>
    </row>
    <row r="2206" spans="2:20" ht="15" customHeight="1" x14ac:dyDescent="0.25">
      <c r="B2206" s="94">
        <v>2155</v>
      </c>
      <c r="C2206" s="95"/>
      <c r="D2206" s="94"/>
      <c r="E2206" s="95"/>
      <c r="F2206" s="94"/>
      <c r="G2206" s="95">
        <f t="shared" si="207"/>
        <v>0</v>
      </c>
      <c r="H2206" s="110">
        <f t="shared" si="208"/>
        <v>0</v>
      </c>
      <c r="P2206" s="107" t="str">
        <f t="shared" si="209"/>
        <v/>
      </c>
      <c r="Q2206" s="108" t="str">
        <f t="shared" si="210"/>
        <v/>
      </c>
      <c r="S2206" s="109" t="str">
        <f t="shared" si="211"/>
        <v/>
      </c>
      <c r="T2206" s="109" t="str">
        <f t="shared" si="212"/>
        <v/>
      </c>
    </row>
    <row r="2207" spans="2:20" ht="15" customHeight="1" x14ac:dyDescent="0.25">
      <c r="B2207" s="94">
        <v>2156</v>
      </c>
      <c r="C2207" s="95"/>
      <c r="D2207" s="94"/>
      <c r="E2207" s="95"/>
      <c r="F2207" s="94"/>
      <c r="G2207" s="95">
        <f t="shared" si="207"/>
        <v>0</v>
      </c>
      <c r="H2207" s="110">
        <f t="shared" si="208"/>
        <v>0</v>
      </c>
      <c r="P2207" s="107" t="str">
        <f t="shared" si="209"/>
        <v/>
      </c>
      <c r="Q2207" s="108" t="str">
        <f t="shared" si="210"/>
        <v/>
      </c>
      <c r="S2207" s="109" t="str">
        <f t="shared" si="211"/>
        <v/>
      </c>
      <c r="T2207" s="109" t="str">
        <f t="shared" si="212"/>
        <v/>
      </c>
    </row>
    <row r="2208" spans="2:20" ht="15" customHeight="1" x14ac:dyDescent="0.25">
      <c r="B2208" s="94">
        <v>2157</v>
      </c>
      <c r="C2208" s="95"/>
      <c r="D2208" s="94"/>
      <c r="E2208" s="95"/>
      <c r="F2208" s="94"/>
      <c r="G2208" s="95">
        <f t="shared" si="207"/>
        <v>0</v>
      </c>
      <c r="H2208" s="110">
        <f t="shared" si="208"/>
        <v>0</v>
      </c>
      <c r="P2208" s="107" t="str">
        <f t="shared" si="209"/>
        <v/>
      </c>
      <c r="Q2208" s="108" t="str">
        <f t="shared" si="210"/>
        <v/>
      </c>
      <c r="S2208" s="109" t="str">
        <f t="shared" si="211"/>
        <v/>
      </c>
      <c r="T2208" s="109" t="str">
        <f t="shared" si="212"/>
        <v/>
      </c>
    </row>
    <row r="2209" spans="2:20" ht="15" customHeight="1" x14ac:dyDescent="0.25">
      <c r="B2209" s="94">
        <v>2158</v>
      </c>
      <c r="C2209" s="95"/>
      <c r="D2209" s="94"/>
      <c r="E2209" s="95"/>
      <c r="F2209" s="94"/>
      <c r="G2209" s="95">
        <f t="shared" si="207"/>
        <v>0</v>
      </c>
      <c r="H2209" s="110">
        <f t="shared" si="208"/>
        <v>0</v>
      </c>
      <c r="P2209" s="107" t="str">
        <f t="shared" si="209"/>
        <v/>
      </c>
      <c r="Q2209" s="108" t="str">
        <f t="shared" si="210"/>
        <v/>
      </c>
      <c r="S2209" s="109" t="str">
        <f t="shared" si="211"/>
        <v/>
      </c>
      <c r="T2209" s="109" t="str">
        <f t="shared" si="212"/>
        <v/>
      </c>
    </row>
    <row r="2210" spans="2:20" ht="15" customHeight="1" x14ac:dyDescent="0.25">
      <c r="B2210" s="94">
        <v>2159</v>
      </c>
      <c r="C2210" s="95"/>
      <c r="D2210" s="94"/>
      <c r="E2210" s="95"/>
      <c r="F2210" s="94"/>
      <c r="G2210" s="95">
        <f t="shared" si="207"/>
        <v>0</v>
      </c>
      <c r="H2210" s="110">
        <f t="shared" si="208"/>
        <v>0</v>
      </c>
      <c r="P2210" s="107" t="str">
        <f t="shared" si="209"/>
        <v/>
      </c>
      <c r="Q2210" s="108" t="str">
        <f t="shared" si="210"/>
        <v/>
      </c>
      <c r="S2210" s="109" t="str">
        <f t="shared" si="211"/>
        <v/>
      </c>
      <c r="T2210" s="109" t="str">
        <f t="shared" si="212"/>
        <v/>
      </c>
    </row>
    <row r="2211" spans="2:20" ht="15" customHeight="1" x14ac:dyDescent="0.25">
      <c r="B2211" s="94">
        <v>2160</v>
      </c>
      <c r="C2211" s="95"/>
      <c r="D2211" s="94"/>
      <c r="E2211" s="95"/>
      <c r="F2211" s="94"/>
      <c r="G2211" s="95">
        <f t="shared" si="207"/>
        <v>0</v>
      </c>
      <c r="H2211" s="110">
        <f t="shared" si="208"/>
        <v>0</v>
      </c>
      <c r="P2211" s="107" t="str">
        <f t="shared" si="209"/>
        <v/>
      </c>
      <c r="Q2211" s="108" t="str">
        <f t="shared" si="210"/>
        <v/>
      </c>
      <c r="S2211" s="109" t="str">
        <f t="shared" si="211"/>
        <v/>
      </c>
      <c r="T2211" s="109" t="str">
        <f t="shared" si="212"/>
        <v/>
      </c>
    </row>
    <row r="2212" spans="2:20" ht="15" customHeight="1" x14ac:dyDescent="0.25">
      <c r="B2212" s="94">
        <v>2161</v>
      </c>
      <c r="C2212" s="95"/>
      <c r="D2212" s="94"/>
      <c r="E2212" s="95"/>
      <c r="F2212" s="94"/>
      <c r="G2212" s="95">
        <f t="shared" si="207"/>
        <v>0</v>
      </c>
      <c r="H2212" s="110">
        <f t="shared" si="208"/>
        <v>0</v>
      </c>
      <c r="P2212" s="107" t="str">
        <f t="shared" si="209"/>
        <v/>
      </c>
      <c r="Q2212" s="108" t="str">
        <f t="shared" si="210"/>
        <v/>
      </c>
      <c r="S2212" s="109" t="str">
        <f t="shared" si="211"/>
        <v/>
      </c>
      <c r="T2212" s="109" t="str">
        <f t="shared" si="212"/>
        <v/>
      </c>
    </row>
    <row r="2213" spans="2:20" ht="15" customHeight="1" x14ac:dyDescent="0.25">
      <c r="B2213" s="94">
        <v>2162</v>
      </c>
      <c r="C2213" s="95"/>
      <c r="D2213" s="94"/>
      <c r="E2213" s="95"/>
      <c r="F2213" s="94"/>
      <c r="G2213" s="95">
        <f t="shared" si="207"/>
        <v>0</v>
      </c>
      <c r="H2213" s="110">
        <f t="shared" si="208"/>
        <v>0</v>
      </c>
      <c r="P2213" s="107" t="str">
        <f t="shared" si="209"/>
        <v/>
      </c>
      <c r="Q2213" s="108" t="str">
        <f t="shared" si="210"/>
        <v/>
      </c>
      <c r="S2213" s="109" t="str">
        <f t="shared" si="211"/>
        <v/>
      </c>
      <c r="T2213" s="109" t="str">
        <f t="shared" si="212"/>
        <v/>
      </c>
    </row>
    <row r="2214" spans="2:20" ht="15" customHeight="1" x14ac:dyDescent="0.25">
      <c r="B2214" s="94">
        <v>2163</v>
      </c>
      <c r="C2214" s="95"/>
      <c r="D2214" s="94"/>
      <c r="E2214" s="95"/>
      <c r="F2214" s="94"/>
      <c r="G2214" s="95">
        <f t="shared" si="207"/>
        <v>0</v>
      </c>
      <c r="H2214" s="110">
        <f t="shared" si="208"/>
        <v>0</v>
      </c>
      <c r="P2214" s="107" t="str">
        <f t="shared" si="209"/>
        <v/>
      </c>
      <c r="Q2214" s="108" t="str">
        <f t="shared" si="210"/>
        <v/>
      </c>
      <c r="S2214" s="109" t="str">
        <f t="shared" si="211"/>
        <v/>
      </c>
      <c r="T2214" s="109" t="str">
        <f t="shared" si="212"/>
        <v/>
      </c>
    </row>
    <row r="2215" spans="2:20" ht="15" customHeight="1" x14ac:dyDescent="0.25">
      <c r="B2215" s="94">
        <v>2164</v>
      </c>
      <c r="C2215" s="95"/>
      <c r="D2215" s="94"/>
      <c r="E2215" s="95"/>
      <c r="F2215" s="94"/>
      <c r="G2215" s="95">
        <f t="shared" si="207"/>
        <v>0</v>
      </c>
      <c r="H2215" s="110">
        <f t="shared" si="208"/>
        <v>0</v>
      </c>
      <c r="P2215" s="107" t="str">
        <f t="shared" si="209"/>
        <v/>
      </c>
      <c r="Q2215" s="108" t="str">
        <f t="shared" si="210"/>
        <v/>
      </c>
      <c r="S2215" s="109" t="str">
        <f t="shared" si="211"/>
        <v/>
      </c>
      <c r="T2215" s="109" t="str">
        <f t="shared" si="212"/>
        <v/>
      </c>
    </row>
    <row r="2216" spans="2:20" ht="15" customHeight="1" x14ac:dyDescent="0.25">
      <c r="B2216" s="94">
        <v>2165</v>
      </c>
      <c r="C2216" s="95"/>
      <c r="D2216" s="94"/>
      <c r="E2216" s="95"/>
      <c r="F2216" s="94"/>
      <c r="G2216" s="95">
        <f t="shared" si="207"/>
        <v>0</v>
      </c>
      <c r="H2216" s="110">
        <f t="shared" si="208"/>
        <v>0</v>
      </c>
      <c r="P2216" s="107" t="str">
        <f t="shared" si="209"/>
        <v/>
      </c>
      <c r="Q2216" s="108" t="str">
        <f t="shared" si="210"/>
        <v/>
      </c>
      <c r="S2216" s="109" t="str">
        <f t="shared" si="211"/>
        <v/>
      </c>
      <c r="T2216" s="109" t="str">
        <f t="shared" si="212"/>
        <v/>
      </c>
    </row>
    <row r="2217" spans="2:20" ht="15" customHeight="1" x14ac:dyDescent="0.25">
      <c r="B2217" s="94">
        <v>2166</v>
      </c>
      <c r="C2217" s="95"/>
      <c r="D2217" s="94"/>
      <c r="E2217" s="95"/>
      <c r="F2217" s="94"/>
      <c r="G2217" s="95">
        <f t="shared" si="207"/>
        <v>0</v>
      </c>
      <c r="H2217" s="110">
        <f t="shared" si="208"/>
        <v>0</v>
      </c>
      <c r="P2217" s="107" t="str">
        <f t="shared" si="209"/>
        <v/>
      </c>
      <c r="Q2217" s="108" t="str">
        <f t="shared" si="210"/>
        <v/>
      </c>
      <c r="S2217" s="109" t="str">
        <f t="shared" si="211"/>
        <v/>
      </c>
      <c r="T2217" s="109" t="str">
        <f t="shared" si="212"/>
        <v/>
      </c>
    </row>
    <row r="2218" spans="2:20" ht="15" customHeight="1" x14ac:dyDescent="0.25">
      <c r="B2218" s="94">
        <v>2167</v>
      </c>
      <c r="C2218" s="95"/>
      <c r="D2218" s="94"/>
      <c r="E2218" s="95"/>
      <c r="F2218" s="94"/>
      <c r="G2218" s="95">
        <f t="shared" si="207"/>
        <v>0</v>
      </c>
      <c r="H2218" s="110">
        <f t="shared" si="208"/>
        <v>0</v>
      </c>
      <c r="P2218" s="107" t="str">
        <f t="shared" si="209"/>
        <v/>
      </c>
      <c r="Q2218" s="108" t="str">
        <f t="shared" si="210"/>
        <v/>
      </c>
      <c r="S2218" s="109" t="str">
        <f t="shared" si="211"/>
        <v/>
      </c>
      <c r="T2218" s="109" t="str">
        <f t="shared" si="212"/>
        <v/>
      </c>
    </row>
    <row r="2219" spans="2:20" ht="15" customHeight="1" x14ac:dyDescent="0.25">
      <c r="B2219" s="94">
        <v>2168</v>
      </c>
      <c r="C2219" s="95"/>
      <c r="D2219" s="94"/>
      <c r="E2219" s="95"/>
      <c r="F2219" s="94"/>
      <c r="G2219" s="95">
        <f t="shared" si="207"/>
        <v>0</v>
      </c>
      <c r="H2219" s="110">
        <f t="shared" si="208"/>
        <v>0</v>
      </c>
      <c r="P2219" s="107" t="str">
        <f t="shared" si="209"/>
        <v/>
      </c>
      <c r="Q2219" s="108" t="str">
        <f t="shared" si="210"/>
        <v/>
      </c>
      <c r="S2219" s="109" t="str">
        <f t="shared" si="211"/>
        <v/>
      </c>
      <c r="T2219" s="109" t="str">
        <f t="shared" si="212"/>
        <v/>
      </c>
    </row>
    <row r="2220" spans="2:20" ht="15" customHeight="1" x14ac:dyDescent="0.25">
      <c r="B2220" s="94">
        <v>2169</v>
      </c>
      <c r="C2220" s="95"/>
      <c r="D2220" s="94"/>
      <c r="E2220" s="95"/>
      <c r="F2220" s="94"/>
      <c r="G2220" s="95">
        <f t="shared" si="207"/>
        <v>0</v>
      </c>
      <c r="H2220" s="110">
        <f t="shared" si="208"/>
        <v>0</v>
      </c>
      <c r="P2220" s="107" t="str">
        <f t="shared" si="209"/>
        <v/>
      </c>
      <c r="Q2220" s="108" t="str">
        <f t="shared" si="210"/>
        <v/>
      </c>
      <c r="S2220" s="109" t="str">
        <f t="shared" si="211"/>
        <v/>
      </c>
      <c r="T2220" s="109" t="str">
        <f t="shared" si="212"/>
        <v/>
      </c>
    </row>
    <row r="2221" spans="2:20" ht="15" customHeight="1" x14ac:dyDescent="0.25">
      <c r="B2221" s="94">
        <v>2170</v>
      </c>
      <c r="C2221" s="95"/>
      <c r="D2221" s="94"/>
      <c r="E2221" s="95"/>
      <c r="F2221" s="94"/>
      <c r="G2221" s="95">
        <f t="shared" si="207"/>
        <v>0</v>
      </c>
      <c r="H2221" s="110">
        <f t="shared" si="208"/>
        <v>0</v>
      </c>
      <c r="P2221" s="107" t="str">
        <f t="shared" si="209"/>
        <v/>
      </c>
      <c r="Q2221" s="108" t="str">
        <f t="shared" si="210"/>
        <v/>
      </c>
      <c r="S2221" s="109" t="str">
        <f t="shared" si="211"/>
        <v/>
      </c>
      <c r="T2221" s="109" t="str">
        <f t="shared" si="212"/>
        <v/>
      </c>
    </row>
    <row r="2222" spans="2:20" ht="15" customHeight="1" x14ac:dyDescent="0.25">
      <c r="B2222" s="94">
        <v>2171</v>
      </c>
      <c r="C2222" s="95"/>
      <c r="D2222" s="94"/>
      <c r="E2222" s="95"/>
      <c r="F2222" s="94"/>
      <c r="G2222" s="95">
        <f t="shared" si="207"/>
        <v>0</v>
      </c>
      <c r="H2222" s="110">
        <f t="shared" si="208"/>
        <v>0</v>
      </c>
      <c r="P2222" s="107" t="str">
        <f t="shared" si="209"/>
        <v/>
      </c>
      <c r="Q2222" s="108" t="str">
        <f t="shared" si="210"/>
        <v/>
      </c>
      <c r="S2222" s="109" t="str">
        <f t="shared" si="211"/>
        <v/>
      </c>
      <c r="T2222" s="109" t="str">
        <f t="shared" si="212"/>
        <v/>
      </c>
    </row>
    <row r="2223" spans="2:20" ht="15" customHeight="1" x14ac:dyDescent="0.25">
      <c r="B2223" s="94">
        <v>2172</v>
      </c>
      <c r="C2223" s="95"/>
      <c r="D2223" s="94"/>
      <c r="E2223" s="95"/>
      <c r="F2223" s="94"/>
      <c r="G2223" s="95">
        <f t="shared" si="207"/>
        <v>0</v>
      </c>
      <c r="H2223" s="110">
        <f t="shared" si="208"/>
        <v>0</v>
      </c>
      <c r="P2223" s="107" t="str">
        <f t="shared" si="209"/>
        <v/>
      </c>
      <c r="Q2223" s="108" t="str">
        <f t="shared" si="210"/>
        <v/>
      </c>
      <c r="S2223" s="109" t="str">
        <f t="shared" si="211"/>
        <v/>
      </c>
      <c r="T2223" s="109" t="str">
        <f t="shared" si="212"/>
        <v/>
      </c>
    </row>
    <row r="2224" spans="2:20" ht="15" customHeight="1" x14ac:dyDescent="0.25">
      <c r="B2224" s="94">
        <v>2173</v>
      </c>
      <c r="C2224" s="95"/>
      <c r="D2224" s="94"/>
      <c r="E2224" s="95"/>
      <c r="F2224" s="94"/>
      <c r="G2224" s="95">
        <f t="shared" si="207"/>
        <v>0</v>
      </c>
      <c r="H2224" s="110">
        <f t="shared" si="208"/>
        <v>0</v>
      </c>
      <c r="P2224" s="107" t="str">
        <f t="shared" si="209"/>
        <v/>
      </c>
      <c r="Q2224" s="108" t="str">
        <f t="shared" si="210"/>
        <v/>
      </c>
      <c r="S2224" s="109" t="str">
        <f t="shared" si="211"/>
        <v/>
      </c>
      <c r="T2224" s="109" t="str">
        <f t="shared" si="212"/>
        <v/>
      </c>
    </row>
    <row r="2225" spans="2:20" ht="15" customHeight="1" x14ac:dyDescent="0.25">
      <c r="B2225" s="94">
        <v>2174</v>
      </c>
      <c r="C2225" s="95"/>
      <c r="D2225" s="94"/>
      <c r="E2225" s="95"/>
      <c r="F2225" s="94"/>
      <c r="G2225" s="95">
        <f t="shared" si="207"/>
        <v>0</v>
      </c>
      <c r="H2225" s="110">
        <f t="shared" si="208"/>
        <v>0</v>
      </c>
      <c r="P2225" s="107" t="str">
        <f t="shared" si="209"/>
        <v/>
      </c>
      <c r="Q2225" s="108" t="str">
        <f t="shared" si="210"/>
        <v/>
      </c>
      <c r="S2225" s="109" t="str">
        <f t="shared" si="211"/>
        <v/>
      </c>
      <c r="T2225" s="109" t="str">
        <f t="shared" si="212"/>
        <v/>
      </c>
    </row>
    <row r="2226" spans="2:20" ht="15" customHeight="1" x14ac:dyDescent="0.25">
      <c r="B2226" s="94">
        <v>2175</v>
      </c>
      <c r="C2226" s="95"/>
      <c r="D2226" s="94"/>
      <c r="E2226" s="95"/>
      <c r="F2226" s="94"/>
      <c r="G2226" s="95">
        <f t="shared" si="207"/>
        <v>0</v>
      </c>
      <c r="H2226" s="110">
        <f t="shared" si="208"/>
        <v>0</v>
      </c>
      <c r="P2226" s="107" t="str">
        <f t="shared" si="209"/>
        <v/>
      </c>
      <c r="Q2226" s="108" t="str">
        <f t="shared" si="210"/>
        <v/>
      </c>
      <c r="S2226" s="109" t="str">
        <f t="shared" si="211"/>
        <v/>
      </c>
      <c r="T2226" s="109" t="str">
        <f t="shared" si="212"/>
        <v/>
      </c>
    </row>
    <row r="2227" spans="2:20" ht="15" customHeight="1" x14ac:dyDescent="0.25">
      <c r="B2227" s="94">
        <v>2176</v>
      </c>
      <c r="C2227" s="95"/>
      <c r="D2227" s="94"/>
      <c r="E2227" s="95"/>
      <c r="F2227" s="94"/>
      <c r="G2227" s="95">
        <f t="shared" si="207"/>
        <v>0</v>
      </c>
      <c r="H2227" s="110">
        <f t="shared" si="208"/>
        <v>0</v>
      </c>
      <c r="P2227" s="107" t="str">
        <f t="shared" si="209"/>
        <v/>
      </c>
      <c r="Q2227" s="108" t="str">
        <f t="shared" si="210"/>
        <v/>
      </c>
      <c r="S2227" s="109" t="str">
        <f t="shared" si="211"/>
        <v/>
      </c>
      <c r="T2227" s="109" t="str">
        <f t="shared" si="212"/>
        <v/>
      </c>
    </row>
    <row r="2228" spans="2:20" ht="15" customHeight="1" x14ac:dyDescent="0.25">
      <c r="B2228" s="94">
        <v>2177</v>
      </c>
      <c r="C2228" s="95"/>
      <c r="D2228" s="94"/>
      <c r="E2228" s="95"/>
      <c r="F2228" s="94"/>
      <c r="G2228" s="95">
        <f t="shared" si="207"/>
        <v>0</v>
      </c>
      <c r="H2228" s="110">
        <f t="shared" si="208"/>
        <v>0</v>
      </c>
      <c r="P2228" s="107" t="str">
        <f t="shared" si="209"/>
        <v/>
      </c>
      <c r="Q2228" s="108" t="str">
        <f t="shared" si="210"/>
        <v/>
      </c>
      <c r="S2228" s="109" t="str">
        <f t="shared" si="211"/>
        <v/>
      </c>
      <c r="T2228" s="109" t="str">
        <f t="shared" si="212"/>
        <v/>
      </c>
    </row>
    <row r="2229" spans="2:20" ht="15" customHeight="1" x14ac:dyDescent="0.25">
      <c r="B2229" s="94">
        <v>2178</v>
      </c>
      <c r="C2229" s="95"/>
      <c r="D2229" s="94"/>
      <c r="E2229" s="95"/>
      <c r="F2229" s="94"/>
      <c r="G2229" s="95">
        <f t="shared" si="207"/>
        <v>0</v>
      </c>
      <c r="H2229" s="110">
        <f t="shared" si="208"/>
        <v>0</v>
      </c>
      <c r="P2229" s="107" t="str">
        <f t="shared" si="209"/>
        <v/>
      </c>
      <c r="Q2229" s="108" t="str">
        <f t="shared" si="210"/>
        <v/>
      </c>
      <c r="S2229" s="109" t="str">
        <f t="shared" si="211"/>
        <v/>
      </c>
      <c r="T2229" s="109" t="str">
        <f t="shared" si="212"/>
        <v/>
      </c>
    </row>
    <row r="2230" spans="2:20" ht="15" customHeight="1" x14ac:dyDescent="0.25">
      <c r="B2230" s="94">
        <v>2179</v>
      </c>
      <c r="C2230" s="95"/>
      <c r="D2230" s="94"/>
      <c r="E2230" s="95"/>
      <c r="F2230" s="94"/>
      <c r="G2230" s="95">
        <f t="shared" si="207"/>
        <v>0</v>
      </c>
      <c r="H2230" s="110">
        <f t="shared" si="208"/>
        <v>0</v>
      </c>
      <c r="P2230" s="107" t="str">
        <f t="shared" si="209"/>
        <v/>
      </c>
      <c r="Q2230" s="108" t="str">
        <f t="shared" si="210"/>
        <v/>
      </c>
      <c r="S2230" s="109" t="str">
        <f t="shared" si="211"/>
        <v/>
      </c>
      <c r="T2230" s="109" t="str">
        <f t="shared" si="212"/>
        <v/>
      </c>
    </row>
    <row r="2231" spans="2:20" ht="15" customHeight="1" x14ac:dyDescent="0.25">
      <c r="B2231" s="94">
        <v>2180</v>
      </c>
      <c r="C2231" s="95"/>
      <c r="D2231" s="94"/>
      <c r="E2231" s="95"/>
      <c r="F2231" s="94"/>
      <c r="G2231" s="95">
        <f t="shared" si="207"/>
        <v>0</v>
      </c>
      <c r="H2231" s="110">
        <f t="shared" si="208"/>
        <v>0</v>
      </c>
      <c r="P2231" s="107" t="str">
        <f t="shared" si="209"/>
        <v/>
      </c>
      <c r="Q2231" s="108" t="str">
        <f t="shared" si="210"/>
        <v/>
      </c>
      <c r="S2231" s="109" t="str">
        <f t="shared" si="211"/>
        <v/>
      </c>
      <c r="T2231" s="109" t="str">
        <f t="shared" si="212"/>
        <v/>
      </c>
    </row>
    <row r="2232" spans="2:20" ht="15" customHeight="1" x14ac:dyDescent="0.25">
      <c r="B2232" s="94">
        <v>2181</v>
      </c>
      <c r="C2232" s="95"/>
      <c r="D2232" s="94"/>
      <c r="E2232" s="95"/>
      <c r="F2232" s="94"/>
      <c r="G2232" s="95">
        <f t="shared" si="207"/>
        <v>0</v>
      </c>
      <c r="H2232" s="110">
        <f t="shared" si="208"/>
        <v>0</v>
      </c>
      <c r="P2232" s="107" t="str">
        <f t="shared" si="209"/>
        <v/>
      </c>
      <c r="Q2232" s="108" t="str">
        <f t="shared" si="210"/>
        <v/>
      </c>
      <c r="S2232" s="109" t="str">
        <f t="shared" si="211"/>
        <v/>
      </c>
      <c r="T2232" s="109" t="str">
        <f t="shared" si="212"/>
        <v/>
      </c>
    </row>
    <row r="2233" spans="2:20" ht="15" customHeight="1" x14ac:dyDescent="0.25">
      <c r="B2233" s="94">
        <v>2182</v>
      </c>
      <c r="C2233" s="95"/>
      <c r="D2233" s="94"/>
      <c r="E2233" s="95"/>
      <c r="F2233" s="94"/>
      <c r="G2233" s="95">
        <f t="shared" si="207"/>
        <v>0</v>
      </c>
      <c r="H2233" s="110">
        <f t="shared" si="208"/>
        <v>0</v>
      </c>
      <c r="P2233" s="107" t="str">
        <f t="shared" si="209"/>
        <v/>
      </c>
      <c r="Q2233" s="108" t="str">
        <f t="shared" si="210"/>
        <v/>
      </c>
      <c r="S2233" s="109" t="str">
        <f t="shared" si="211"/>
        <v/>
      </c>
      <c r="T2233" s="109" t="str">
        <f t="shared" si="212"/>
        <v/>
      </c>
    </row>
    <row r="2234" spans="2:20" ht="15" customHeight="1" x14ac:dyDescent="0.25">
      <c r="B2234" s="94">
        <v>2183</v>
      </c>
      <c r="C2234" s="95"/>
      <c r="D2234" s="94"/>
      <c r="E2234" s="95"/>
      <c r="F2234" s="94"/>
      <c r="G2234" s="95">
        <f t="shared" si="207"/>
        <v>0</v>
      </c>
      <c r="H2234" s="110">
        <f t="shared" si="208"/>
        <v>0</v>
      </c>
      <c r="P2234" s="107" t="str">
        <f t="shared" si="209"/>
        <v/>
      </c>
      <c r="Q2234" s="108" t="str">
        <f t="shared" si="210"/>
        <v/>
      </c>
      <c r="S2234" s="109" t="str">
        <f t="shared" si="211"/>
        <v/>
      </c>
      <c r="T2234" s="109" t="str">
        <f t="shared" si="212"/>
        <v/>
      </c>
    </row>
    <row r="2235" spans="2:20" ht="15" customHeight="1" x14ac:dyDescent="0.25">
      <c r="B2235" s="94">
        <v>2184</v>
      </c>
      <c r="C2235" s="95"/>
      <c r="D2235" s="94"/>
      <c r="E2235" s="95"/>
      <c r="F2235" s="94"/>
      <c r="G2235" s="95">
        <f t="shared" si="207"/>
        <v>0</v>
      </c>
      <c r="H2235" s="110">
        <f t="shared" si="208"/>
        <v>0</v>
      </c>
      <c r="P2235" s="107" t="str">
        <f t="shared" si="209"/>
        <v/>
      </c>
      <c r="Q2235" s="108" t="str">
        <f t="shared" si="210"/>
        <v/>
      </c>
      <c r="S2235" s="109" t="str">
        <f t="shared" si="211"/>
        <v/>
      </c>
      <c r="T2235" s="109" t="str">
        <f t="shared" si="212"/>
        <v/>
      </c>
    </row>
    <row r="2236" spans="2:20" ht="15" customHeight="1" x14ac:dyDescent="0.25">
      <c r="B2236" s="94">
        <v>2185</v>
      </c>
      <c r="C2236" s="95"/>
      <c r="D2236" s="94"/>
      <c r="E2236" s="95"/>
      <c r="F2236" s="94"/>
      <c r="G2236" s="95">
        <f t="shared" si="207"/>
        <v>0</v>
      </c>
      <c r="H2236" s="110">
        <f t="shared" si="208"/>
        <v>0</v>
      </c>
      <c r="P2236" s="107" t="str">
        <f t="shared" si="209"/>
        <v/>
      </c>
      <c r="Q2236" s="108" t="str">
        <f t="shared" si="210"/>
        <v/>
      </c>
      <c r="S2236" s="109" t="str">
        <f t="shared" si="211"/>
        <v/>
      </c>
      <c r="T2236" s="109" t="str">
        <f t="shared" si="212"/>
        <v/>
      </c>
    </row>
    <row r="2237" spans="2:20" ht="15" customHeight="1" x14ac:dyDescent="0.25">
      <c r="B2237" s="94">
        <v>2186</v>
      </c>
      <c r="C2237" s="95"/>
      <c r="D2237" s="94"/>
      <c r="E2237" s="95"/>
      <c r="F2237" s="94"/>
      <c r="G2237" s="95">
        <f t="shared" si="207"/>
        <v>0</v>
      </c>
      <c r="H2237" s="110">
        <f t="shared" si="208"/>
        <v>0</v>
      </c>
      <c r="P2237" s="107" t="str">
        <f t="shared" si="209"/>
        <v/>
      </c>
      <c r="Q2237" s="108" t="str">
        <f t="shared" si="210"/>
        <v/>
      </c>
      <c r="S2237" s="109" t="str">
        <f t="shared" si="211"/>
        <v/>
      </c>
      <c r="T2237" s="109" t="str">
        <f t="shared" si="212"/>
        <v/>
      </c>
    </row>
    <row r="2238" spans="2:20" ht="15" customHeight="1" x14ac:dyDescent="0.25">
      <c r="B2238" s="94">
        <v>2187</v>
      </c>
      <c r="C2238" s="95"/>
      <c r="D2238" s="94"/>
      <c r="E2238" s="95"/>
      <c r="F2238" s="94"/>
      <c r="G2238" s="95">
        <f t="shared" si="207"/>
        <v>0</v>
      </c>
      <c r="H2238" s="110">
        <f t="shared" si="208"/>
        <v>0</v>
      </c>
      <c r="P2238" s="107" t="str">
        <f t="shared" si="209"/>
        <v/>
      </c>
      <c r="Q2238" s="108" t="str">
        <f t="shared" si="210"/>
        <v/>
      </c>
      <c r="S2238" s="109" t="str">
        <f t="shared" si="211"/>
        <v/>
      </c>
      <c r="T2238" s="109" t="str">
        <f t="shared" si="212"/>
        <v/>
      </c>
    </row>
    <row r="2239" spans="2:20" ht="15" customHeight="1" x14ac:dyDescent="0.25">
      <c r="B2239" s="94">
        <v>2188</v>
      </c>
      <c r="C2239" s="95"/>
      <c r="D2239" s="94"/>
      <c r="E2239" s="95"/>
      <c r="F2239" s="94"/>
      <c r="G2239" s="95">
        <f t="shared" si="207"/>
        <v>0</v>
      </c>
      <c r="H2239" s="110">
        <f t="shared" si="208"/>
        <v>0</v>
      </c>
      <c r="P2239" s="107" t="str">
        <f t="shared" si="209"/>
        <v/>
      </c>
      <c r="Q2239" s="108" t="str">
        <f t="shared" si="210"/>
        <v/>
      </c>
      <c r="S2239" s="109" t="str">
        <f t="shared" si="211"/>
        <v/>
      </c>
      <c r="T2239" s="109" t="str">
        <f t="shared" si="212"/>
        <v/>
      </c>
    </row>
    <row r="2240" spans="2:20" ht="15" customHeight="1" x14ac:dyDescent="0.25">
      <c r="B2240" s="94">
        <v>2189</v>
      </c>
      <c r="C2240" s="95"/>
      <c r="D2240" s="94"/>
      <c r="E2240" s="95"/>
      <c r="F2240" s="94"/>
      <c r="G2240" s="95">
        <f t="shared" si="207"/>
        <v>0</v>
      </c>
      <c r="H2240" s="110">
        <f t="shared" si="208"/>
        <v>0</v>
      </c>
      <c r="P2240" s="107" t="str">
        <f t="shared" si="209"/>
        <v/>
      </c>
      <c r="Q2240" s="108" t="str">
        <f t="shared" si="210"/>
        <v/>
      </c>
      <c r="S2240" s="109" t="str">
        <f t="shared" si="211"/>
        <v/>
      </c>
      <c r="T2240" s="109" t="str">
        <f t="shared" si="212"/>
        <v/>
      </c>
    </row>
    <row r="2241" spans="2:20" ht="15" customHeight="1" x14ac:dyDescent="0.25">
      <c r="B2241" s="94">
        <v>2190</v>
      </c>
      <c r="C2241" s="95"/>
      <c r="D2241" s="94"/>
      <c r="E2241" s="95"/>
      <c r="F2241" s="94"/>
      <c r="G2241" s="95">
        <f t="shared" si="207"/>
        <v>0</v>
      </c>
      <c r="H2241" s="110">
        <f t="shared" si="208"/>
        <v>0</v>
      </c>
      <c r="P2241" s="107" t="str">
        <f t="shared" si="209"/>
        <v/>
      </c>
      <c r="Q2241" s="108" t="str">
        <f t="shared" si="210"/>
        <v/>
      </c>
      <c r="S2241" s="109" t="str">
        <f t="shared" si="211"/>
        <v/>
      </c>
      <c r="T2241" s="109" t="str">
        <f t="shared" si="212"/>
        <v/>
      </c>
    </row>
    <row r="2242" spans="2:20" ht="15" customHeight="1" x14ac:dyDescent="0.25">
      <c r="B2242" s="94">
        <v>2191</v>
      </c>
      <c r="C2242" s="95"/>
      <c r="D2242" s="94"/>
      <c r="E2242" s="95"/>
      <c r="F2242" s="94"/>
      <c r="G2242" s="95">
        <f t="shared" si="207"/>
        <v>0</v>
      </c>
      <c r="H2242" s="110">
        <f t="shared" si="208"/>
        <v>0</v>
      </c>
      <c r="P2242" s="107" t="str">
        <f t="shared" si="209"/>
        <v/>
      </c>
      <c r="Q2242" s="108" t="str">
        <f t="shared" si="210"/>
        <v/>
      </c>
      <c r="S2242" s="109" t="str">
        <f t="shared" si="211"/>
        <v/>
      </c>
      <c r="T2242" s="109" t="str">
        <f t="shared" si="212"/>
        <v/>
      </c>
    </row>
    <row r="2243" spans="2:20" ht="15" customHeight="1" x14ac:dyDescent="0.25">
      <c r="B2243" s="94">
        <v>2192</v>
      </c>
      <c r="C2243" s="95"/>
      <c r="D2243" s="94"/>
      <c r="E2243" s="95"/>
      <c r="F2243" s="94"/>
      <c r="G2243" s="95">
        <f t="shared" si="207"/>
        <v>0</v>
      </c>
      <c r="H2243" s="110">
        <f t="shared" si="208"/>
        <v>0</v>
      </c>
      <c r="P2243" s="107" t="str">
        <f t="shared" si="209"/>
        <v/>
      </c>
      <c r="Q2243" s="108" t="str">
        <f t="shared" si="210"/>
        <v/>
      </c>
      <c r="S2243" s="109" t="str">
        <f t="shared" si="211"/>
        <v/>
      </c>
      <c r="T2243" s="109" t="str">
        <f t="shared" si="212"/>
        <v/>
      </c>
    </row>
    <row r="2244" spans="2:20" ht="15" customHeight="1" x14ac:dyDescent="0.25">
      <c r="B2244" s="94">
        <v>2193</v>
      </c>
      <c r="C2244" s="95"/>
      <c r="D2244" s="94"/>
      <c r="E2244" s="95"/>
      <c r="F2244" s="94"/>
      <c r="G2244" s="95">
        <f t="shared" si="207"/>
        <v>0</v>
      </c>
      <c r="H2244" s="110">
        <f t="shared" si="208"/>
        <v>0</v>
      </c>
      <c r="P2244" s="107" t="str">
        <f t="shared" si="209"/>
        <v/>
      </c>
      <c r="Q2244" s="108" t="str">
        <f t="shared" si="210"/>
        <v/>
      </c>
      <c r="S2244" s="109" t="str">
        <f t="shared" si="211"/>
        <v/>
      </c>
      <c r="T2244" s="109" t="str">
        <f t="shared" si="212"/>
        <v/>
      </c>
    </row>
    <row r="2245" spans="2:20" ht="15" customHeight="1" x14ac:dyDescent="0.25">
      <c r="B2245" s="94">
        <v>2194</v>
      </c>
      <c r="C2245" s="95"/>
      <c r="D2245" s="94"/>
      <c r="E2245" s="95"/>
      <c r="F2245" s="94"/>
      <c r="G2245" s="95">
        <f t="shared" si="207"/>
        <v>0</v>
      </c>
      <c r="H2245" s="110">
        <f t="shared" si="208"/>
        <v>0</v>
      </c>
      <c r="P2245" s="107" t="str">
        <f t="shared" si="209"/>
        <v/>
      </c>
      <c r="Q2245" s="108" t="str">
        <f t="shared" si="210"/>
        <v/>
      </c>
      <c r="S2245" s="109" t="str">
        <f t="shared" si="211"/>
        <v/>
      </c>
      <c r="T2245" s="109" t="str">
        <f t="shared" si="212"/>
        <v/>
      </c>
    </row>
    <row r="2246" spans="2:20" ht="15" customHeight="1" x14ac:dyDescent="0.25">
      <c r="B2246" s="94">
        <v>2195</v>
      </c>
      <c r="C2246" s="95"/>
      <c r="D2246" s="94"/>
      <c r="E2246" s="95"/>
      <c r="F2246" s="94"/>
      <c r="G2246" s="95">
        <f t="shared" si="207"/>
        <v>0</v>
      </c>
      <c r="H2246" s="110">
        <f t="shared" si="208"/>
        <v>0</v>
      </c>
      <c r="P2246" s="107" t="str">
        <f t="shared" si="209"/>
        <v/>
      </c>
      <c r="Q2246" s="108" t="str">
        <f t="shared" si="210"/>
        <v/>
      </c>
      <c r="S2246" s="109" t="str">
        <f t="shared" si="211"/>
        <v/>
      </c>
      <c r="T2246" s="109" t="str">
        <f t="shared" si="212"/>
        <v/>
      </c>
    </row>
    <row r="2247" spans="2:20" ht="15" customHeight="1" x14ac:dyDescent="0.25">
      <c r="B2247" s="94">
        <v>2196</v>
      </c>
      <c r="C2247" s="95"/>
      <c r="D2247" s="94"/>
      <c r="E2247" s="95"/>
      <c r="F2247" s="94"/>
      <c r="G2247" s="95">
        <f t="shared" si="207"/>
        <v>0</v>
      </c>
      <c r="H2247" s="110">
        <f t="shared" si="208"/>
        <v>0</v>
      </c>
      <c r="P2247" s="107" t="str">
        <f t="shared" si="209"/>
        <v/>
      </c>
      <c r="Q2247" s="108" t="str">
        <f t="shared" si="210"/>
        <v/>
      </c>
      <c r="S2247" s="109" t="str">
        <f t="shared" si="211"/>
        <v/>
      </c>
      <c r="T2247" s="109" t="str">
        <f t="shared" si="212"/>
        <v/>
      </c>
    </row>
    <row r="2248" spans="2:20" ht="15" customHeight="1" x14ac:dyDescent="0.25">
      <c r="B2248" s="94">
        <v>2197</v>
      </c>
      <c r="C2248" s="95"/>
      <c r="D2248" s="94"/>
      <c r="E2248" s="95"/>
      <c r="F2248" s="94"/>
      <c r="G2248" s="95">
        <f t="shared" si="207"/>
        <v>0</v>
      </c>
      <c r="H2248" s="110">
        <f t="shared" si="208"/>
        <v>0</v>
      </c>
      <c r="P2248" s="107" t="str">
        <f t="shared" si="209"/>
        <v/>
      </c>
      <c r="Q2248" s="108" t="str">
        <f t="shared" si="210"/>
        <v/>
      </c>
      <c r="S2248" s="109" t="str">
        <f t="shared" si="211"/>
        <v/>
      </c>
      <c r="T2248" s="109" t="str">
        <f t="shared" si="212"/>
        <v/>
      </c>
    </row>
    <row r="2249" spans="2:20" ht="15" customHeight="1" x14ac:dyDescent="0.25">
      <c r="B2249" s="94">
        <v>2198</v>
      </c>
      <c r="C2249" s="95"/>
      <c r="D2249" s="94"/>
      <c r="E2249" s="95"/>
      <c r="F2249" s="94"/>
      <c r="G2249" s="95">
        <f t="shared" si="207"/>
        <v>0</v>
      </c>
      <c r="H2249" s="110">
        <f t="shared" si="208"/>
        <v>0</v>
      </c>
      <c r="P2249" s="107" t="str">
        <f t="shared" si="209"/>
        <v/>
      </c>
      <c r="Q2249" s="108" t="str">
        <f t="shared" si="210"/>
        <v/>
      </c>
      <c r="S2249" s="109" t="str">
        <f t="shared" si="211"/>
        <v/>
      </c>
      <c r="T2249" s="109" t="str">
        <f t="shared" si="212"/>
        <v/>
      </c>
    </row>
    <row r="2250" spans="2:20" ht="15" customHeight="1" x14ac:dyDescent="0.25">
      <c r="B2250" s="94">
        <v>2199</v>
      </c>
      <c r="C2250" s="95"/>
      <c r="D2250" s="94"/>
      <c r="E2250" s="95"/>
      <c r="F2250" s="94"/>
      <c r="G2250" s="95">
        <f t="shared" si="207"/>
        <v>0</v>
      </c>
      <c r="H2250" s="110">
        <f t="shared" si="208"/>
        <v>0</v>
      </c>
      <c r="P2250" s="107" t="str">
        <f t="shared" si="209"/>
        <v/>
      </c>
      <c r="Q2250" s="108" t="str">
        <f t="shared" si="210"/>
        <v/>
      </c>
      <c r="S2250" s="109" t="str">
        <f t="shared" si="211"/>
        <v/>
      </c>
      <c r="T2250" s="109" t="str">
        <f t="shared" si="212"/>
        <v/>
      </c>
    </row>
    <row r="2251" spans="2:20" ht="15" customHeight="1" x14ac:dyDescent="0.25">
      <c r="B2251" s="94">
        <v>2200</v>
      </c>
      <c r="C2251" s="95"/>
      <c r="D2251" s="94"/>
      <c r="E2251" s="95"/>
      <c r="F2251" s="94"/>
      <c r="G2251" s="95">
        <f t="shared" si="207"/>
        <v>0</v>
      </c>
      <c r="H2251" s="110">
        <f t="shared" si="208"/>
        <v>0</v>
      </c>
      <c r="P2251" s="107" t="str">
        <f t="shared" si="209"/>
        <v/>
      </c>
      <c r="Q2251" s="108" t="str">
        <f t="shared" si="210"/>
        <v/>
      </c>
      <c r="S2251" s="109" t="str">
        <f t="shared" si="211"/>
        <v/>
      </c>
      <c r="T2251" s="109" t="str">
        <f t="shared" si="212"/>
        <v/>
      </c>
    </row>
    <row r="2252" spans="2:20" ht="15" customHeight="1" x14ac:dyDescent="0.25">
      <c r="B2252" s="94">
        <v>2201</v>
      </c>
      <c r="C2252" s="95"/>
      <c r="D2252" s="94"/>
      <c r="E2252" s="95"/>
      <c r="F2252" s="94"/>
      <c r="G2252" s="95">
        <f t="shared" si="207"/>
        <v>0</v>
      </c>
      <c r="H2252" s="110">
        <f t="shared" si="208"/>
        <v>0</v>
      </c>
      <c r="P2252" s="107" t="str">
        <f t="shared" si="209"/>
        <v/>
      </c>
      <c r="Q2252" s="108" t="str">
        <f t="shared" si="210"/>
        <v/>
      </c>
      <c r="S2252" s="109" t="str">
        <f t="shared" si="211"/>
        <v/>
      </c>
      <c r="T2252" s="109" t="str">
        <f t="shared" si="212"/>
        <v/>
      </c>
    </row>
    <row r="2253" spans="2:20" ht="15" customHeight="1" x14ac:dyDescent="0.25">
      <c r="B2253" s="94">
        <v>2202</v>
      </c>
      <c r="C2253" s="95"/>
      <c r="D2253" s="94"/>
      <c r="E2253" s="95"/>
      <c r="F2253" s="94"/>
      <c r="G2253" s="95">
        <f t="shared" si="207"/>
        <v>0</v>
      </c>
      <c r="H2253" s="110">
        <f t="shared" si="208"/>
        <v>0</v>
      </c>
      <c r="P2253" s="107" t="str">
        <f t="shared" si="209"/>
        <v/>
      </c>
      <c r="Q2253" s="108" t="str">
        <f t="shared" si="210"/>
        <v/>
      </c>
      <c r="S2253" s="109" t="str">
        <f t="shared" si="211"/>
        <v/>
      </c>
      <c r="T2253" s="109" t="str">
        <f t="shared" si="212"/>
        <v/>
      </c>
    </row>
    <row r="2254" spans="2:20" ht="15" customHeight="1" x14ac:dyDescent="0.25">
      <c r="B2254" s="94">
        <v>2203</v>
      </c>
      <c r="C2254" s="95"/>
      <c r="D2254" s="94"/>
      <c r="E2254" s="95"/>
      <c r="F2254" s="94"/>
      <c r="G2254" s="95">
        <f t="shared" si="207"/>
        <v>0</v>
      </c>
      <c r="H2254" s="110">
        <f t="shared" si="208"/>
        <v>0</v>
      </c>
      <c r="P2254" s="107" t="str">
        <f t="shared" si="209"/>
        <v/>
      </c>
      <c r="Q2254" s="108" t="str">
        <f t="shared" si="210"/>
        <v/>
      </c>
      <c r="S2254" s="109" t="str">
        <f t="shared" si="211"/>
        <v/>
      </c>
      <c r="T2254" s="109" t="str">
        <f t="shared" si="212"/>
        <v/>
      </c>
    </row>
    <row r="2255" spans="2:20" ht="15" customHeight="1" x14ac:dyDescent="0.25">
      <c r="B2255" s="94">
        <v>2204</v>
      </c>
      <c r="C2255" s="95"/>
      <c r="D2255" s="94"/>
      <c r="E2255" s="95"/>
      <c r="F2255" s="94"/>
      <c r="G2255" s="95">
        <f t="shared" si="207"/>
        <v>0</v>
      </c>
      <c r="H2255" s="110">
        <f t="shared" si="208"/>
        <v>0</v>
      </c>
      <c r="P2255" s="107" t="str">
        <f t="shared" si="209"/>
        <v/>
      </c>
      <c r="Q2255" s="108" t="str">
        <f t="shared" si="210"/>
        <v/>
      </c>
      <c r="S2255" s="109" t="str">
        <f t="shared" si="211"/>
        <v/>
      </c>
      <c r="T2255" s="109" t="str">
        <f t="shared" si="212"/>
        <v/>
      </c>
    </row>
    <row r="2256" spans="2:20" ht="15" customHeight="1" x14ac:dyDescent="0.25">
      <c r="B2256" s="94">
        <v>2205</v>
      </c>
      <c r="C2256" s="95"/>
      <c r="D2256" s="94"/>
      <c r="E2256" s="95"/>
      <c r="F2256" s="94"/>
      <c r="G2256" s="95">
        <f t="shared" si="207"/>
        <v>0</v>
      </c>
      <c r="H2256" s="110">
        <f t="shared" si="208"/>
        <v>0</v>
      </c>
      <c r="P2256" s="107" t="str">
        <f t="shared" si="209"/>
        <v/>
      </c>
      <c r="Q2256" s="108" t="str">
        <f t="shared" si="210"/>
        <v/>
      </c>
      <c r="S2256" s="109" t="str">
        <f t="shared" si="211"/>
        <v/>
      </c>
      <c r="T2256" s="109" t="str">
        <f t="shared" si="212"/>
        <v/>
      </c>
    </row>
    <row r="2257" spans="2:20" ht="15" customHeight="1" x14ac:dyDescent="0.25">
      <c r="B2257" s="94">
        <v>2206</v>
      </c>
      <c r="C2257" s="95"/>
      <c r="D2257" s="94"/>
      <c r="E2257" s="95"/>
      <c r="F2257" s="94"/>
      <c r="G2257" s="95">
        <f t="shared" si="207"/>
        <v>0</v>
      </c>
      <c r="H2257" s="110">
        <f t="shared" si="208"/>
        <v>0</v>
      </c>
      <c r="P2257" s="107" t="str">
        <f t="shared" si="209"/>
        <v/>
      </c>
      <c r="Q2257" s="108" t="str">
        <f t="shared" si="210"/>
        <v/>
      </c>
      <c r="S2257" s="109" t="str">
        <f t="shared" si="211"/>
        <v/>
      </c>
      <c r="T2257" s="109" t="str">
        <f t="shared" si="212"/>
        <v/>
      </c>
    </row>
    <row r="2258" spans="2:20" ht="15" customHeight="1" x14ac:dyDescent="0.25">
      <c r="B2258" s="94">
        <v>2207</v>
      </c>
      <c r="C2258" s="95"/>
      <c r="D2258" s="94"/>
      <c r="E2258" s="95"/>
      <c r="F2258" s="94"/>
      <c r="G2258" s="95">
        <f t="shared" si="207"/>
        <v>0</v>
      </c>
      <c r="H2258" s="110">
        <f t="shared" si="208"/>
        <v>0</v>
      </c>
      <c r="P2258" s="107" t="str">
        <f t="shared" si="209"/>
        <v/>
      </c>
      <c r="Q2258" s="108" t="str">
        <f t="shared" si="210"/>
        <v/>
      </c>
      <c r="S2258" s="109" t="str">
        <f t="shared" si="211"/>
        <v/>
      </c>
      <c r="T2258" s="109" t="str">
        <f t="shared" si="212"/>
        <v/>
      </c>
    </row>
    <row r="2259" spans="2:20" ht="15" customHeight="1" x14ac:dyDescent="0.25">
      <c r="B2259" s="94">
        <v>2208</v>
      </c>
      <c r="C2259" s="95"/>
      <c r="D2259" s="94"/>
      <c r="E2259" s="95"/>
      <c r="F2259" s="94"/>
      <c r="G2259" s="95">
        <f t="shared" si="207"/>
        <v>0</v>
      </c>
      <c r="H2259" s="110">
        <f t="shared" si="208"/>
        <v>0</v>
      </c>
      <c r="P2259" s="107" t="str">
        <f t="shared" si="209"/>
        <v/>
      </c>
      <c r="Q2259" s="108" t="str">
        <f t="shared" si="210"/>
        <v/>
      </c>
      <c r="S2259" s="109" t="str">
        <f t="shared" si="211"/>
        <v/>
      </c>
      <c r="T2259" s="109" t="str">
        <f t="shared" si="212"/>
        <v/>
      </c>
    </row>
    <row r="2260" spans="2:20" ht="15" customHeight="1" x14ac:dyDescent="0.25">
      <c r="B2260" s="94">
        <v>2209</v>
      </c>
      <c r="C2260" s="95"/>
      <c r="D2260" s="94"/>
      <c r="E2260" s="95"/>
      <c r="F2260" s="94"/>
      <c r="G2260" s="95">
        <f t="shared" si="207"/>
        <v>0</v>
      </c>
      <c r="H2260" s="110">
        <f t="shared" si="208"/>
        <v>0</v>
      </c>
      <c r="P2260" s="107" t="str">
        <f t="shared" si="209"/>
        <v/>
      </c>
      <c r="Q2260" s="108" t="str">
        <f t="shared" si="210"/>
        <v/>
      </c>
      <c r="S2260" s="109" t="str">
        <f t="shared" si="211"/>
        <v/>
      </c>
      <c r="T2260" s="109" t="str">
        <f t="shared" si="212"/>
        <v/>
      </c>
    </row>
    <row r="2261" spans="2:20" ht="15" customHeight="1" x14ac:dyDescent="0.25">
      <c r="B2261" s="94">
        <v>2210</v>
      </c>
      <c r="C2261" s="95"/>
      <c r="D2261" s="94"/>
      <c r="E2261" s="95"/>
      <c r="F2261" s="94"/>
      <c r="G2261" s="95">
        <f t="shared" si="207"/>
        <v>0</v>
      </c>
      <c r="H2261" s="110">
        <f t="shared" si="208"/>
        <v>0</v>
      </c>
      <c r="P2261" s="107" t="str">
        <f t="shared" si="209"/>
        <v/>
      </c>
      <c r="Q2261" s="108" t="str">
        <f t="shared" si="210"/>
        <v/>
      </c>
      <c r="S2261" s="109" t="str">
        <f t="shared" si="211"/>
        <v/>
      </c>
      <c r="T2261" s="109" t="str">
        <f t="shared" si="212"/>
        <v/>
      </c>
    </row>
    <row r="2262" spans="2:20" ht="15" customHeight="1" x14ac:dyDescent="0.25">
      <c r="B2262" s="94">
        <v>2211</v>
      </c>
      <c r="C2262" s="95"/>
      <c r="D2262" s="94"/>
      <c r="E2262" s="95"/>
      <c r="F2262" s="94"/>
      <c r="G2262" s="95">
        <f t="shared" si="207"/>
        <v>0</v>
      </c>
      <c r="H2262" s="110">
        <f t="shared" si="208"/>
        <v>0</v>
      </c>
      <c r="P2262" s="107" t="str">
        <f t="shared" si="209"/>
        <v/>
      </c>
      <c r="Q2262" s="108" t="str">
        <f t="shared" si="210"/>
        <v/>
      </c>
      <c r="S2262" s="109" t="str">
        <f t="shared" si="211"/>
        <v/>
      </c>
      <c r="T2262" s="109" t="str">
        <f t="shared" si="212"/>
        <v/>
      </c>
    </row>
    <row r="2263" spans="2:20" ht="15" customHeight="1" x14ac:dyDescent="0.25">
      <c r="B2263" s="94">
        <v>2212</v>
      </c>
      <c r="C2263" s="95"/>
      <c r="D2263" s="94"/>
      <c r="E2263" s="95"/>
      <c r="F2263" s="94"/>
      <c r="G2263" s="95">
        <f t="shared" si="207"/>
        <v>0</v>
      </c>
      <c r="H2263" s="110">
        <f t="shared" si="208"/>
        <v>0</v>
      </c>
      <c r="P2263" s="107" t="str">
        <f t="shared" si="209"/>
        <v/>
      </c>
      <c r="Q2263" s="108" t="str">
        <f t="shared" si="210"/>
        <v/>
      </c>
      <c r="S2263" s="109" t="str">
        <f t="shared" si="211"/>
        <v/>
      </c>
      <c r="T2263" s="109" t="str">
        <f t="shared" si="212"/>
        <v/>
      </c>
    </row>
    <row r="2264" spans="2:20" ht="15" customHeight="1" x14ac:dyDescent="0.25">
      <c r="B2264" s="94">
        <v>2213</v>
      </c>
      <c r="C2264" s="95"/>
      <c r="D2264" s="94"/>
      <c r="E2264" s="95"/>
      <c r="F2264" s="94"/>
      <c r="G2264" s="95">
        <f t="shared" si="207"/>
        <v>0</v>
      </c>
      <c r="H2264" s="110">
        <f t="shared" si="208"/>
        <v>0</v>
      </c>
      <c r="P2264" s="107" t="str">
        <f t="shared" si="209"/>
        <v/>
      </c>
      <c r="Q2264" s="108" t="str">
        <f t="shared" si="210"/>
        <v/>
      </c>
      <c r="S2264" s="109" t="str">
        <f t="shared" si="211"/>
        <v/>
      </c>
      <c r="T2264" s="109" t="str">
        <f t="shared" si="212"/>
        <v/>
      </c>
    </row>
    <row r="2265" spans="2:20" ht="15" customHeight="1" x14ac:dyDescent="0.25">
      <c r="B2265" s="94">
        <v>2214</v>
      </c>
      <c r="C2265" s="95"/>
      <c r="D2265" s="94"/>
      <c r="E2265" s="95"/>
      <c r="F2265" s="94"/>
      <c r="G2265" s="95">
        <f t="shared" si="207"/>
        <v>0</v>
      </c>
      <c r="H2265" s="110">
        <f t="shared" si="208"/>
        <v>0</v>
      </c>
      <c r="P2265" s="107" t="str">
        <f t="shared" si="209"/>
        <v/>
      </c>
      <c r="Q2265" s="108" t="str">
        <f t="shared" si="210"/>
        <v/>
      </c>
      <c r="S2265" s="109" t="str">
        <f t="shared" si="211"/>
        <v/>
      </c>
      <c r="T2265" s="109" t="str">
        <f t="shared" si="212"/>
        <v/>
      </c>
    </row>
    <row r="2266" spans="2:20" ht="15" customHeight="1" x14ac:dyDescent="0.25">
      <c r="B2266" s="94">
        <v>2215</v>
      </c>
      <c r="C2266" s="95"/>
      <c r="D2266" s="94"/>
      <c r="E2266" s="95"/>
      <c r="F2266" s="94"/>
      <c r="G2266" s="95">
        <f t="shared" si="207"/>
        <v>0</v>
      </c>
      <c r="H2266" s="110">
        <f t="shared" si="208"/>
        <v>0</v>
      </c>
      <c r="P2266" s="107" t="str">
        <f t="shared" si="209"/>
        <v/>
      </c>
      <c r="Q2266" s="108" t="str">
        <f t="shared" si="210"/>
        <v/>
      </c>
      <c r="S2266" s="109" t="str">
        <f t="shared" si="211"/>
        <v/>
      </c>
      <c r="T2266" s="109" t="str">
        <f t="shared" si="212"/>
        <v/>
      </c>
    </row>
    <row r="2267" spans="2:20" ht="15" customHeight="1" x14ac:dyDescent="0.25">
      <c r="B2267" s="94">
        <v>2216</v>
      </c>
      <c r="C2267" s="95"/>
      <c r="D2267" s="94"/>
      <c r="E2267" s="95"/>
      <c r="F2267" s="94"/>
      <c r="G2267" s="95">
        <f t="shared" si="207"/>
        <v>0</v>
      </c>
      <c r="H2267" s="110">
        <f t="shared" si="208"/>
        <v>0</v>
      </c>
      <c r="P2267" s="107" t="str">
        <f t="shared" si="209"/>
        <v/>
      </c>
      <c r="Q2267" s="108" t="str">
        <f t="shared" si="210"/>
        <v/>
      </c>
      <c r="S2267" s="109" t="str">
        <f t="shared" si="211"/>
        <v/>
      </c>
      <c r="T2267" s="109" t="str">
        <f t="shared" si="212"/>
        <v/>
      </c>
    </row>
    <row r="2268" spans="2:20" ht="15" customHeight="1" x14ac:dyDescent="0.25">
      <c r="B2268" s="94">
        <v>2217</v>
      </c>
      <c r="C2268" s="95"/>
      <c r="D2268" s="94"/>
      <c r="E2268" s="95"/>
      <c r="F2268" s="94"/>
      <c r="G2268" s="95">
        <f t="shared" ref="G2268:G2331" si="213">E2268-C2268</f>
        <v>0</v>
      </c>
      <c r="H2268" s="110">
        <f t="shared" ref="H2268:H2331" si="214">F2268-D2268</f>
        <v>0</v>
      </c>
      <c r="P2268" s="107" t="str">
        <f t="shared" ref="P2268:P2331" si="215">IF(C2268="","",D2268*PSA_WTP-C2268)</f>
        <v/>
      </c>
      <c r="Q2268" s="108" t="str">
        <f t="shared" ref="Q2268:Q2331" si="216">IF(C2268="","",F2268*PSA_WTP-E2268)</f>
        <v/>
      </c>
      <c r="S2268" s="109" t="str">
        <f t="shared" ref="S2268:S2331" si="217">IF(Q2268="","",IF(Q2268=MAX(P2268,Q2268),0,1))</f>
        <v/>
      </c>
      <c r="T2268" s="109" t="str">
        <f t="shared" ref="T2268:T2331" si="218">IF(Q2268="","",IF(Q2268=MAX(P2268,Q2268),1,0))</f>
        <v/>
      </c>
    </row>
    <row r="2269" spans="2:20" ht="15" customHeight="1" x14ac:dyDescent="0.25">
      <c r="B2269" s="94">
        <v>2218</v>
      </c>
      <c r="C2269" s="95"/>
      <c r="D2269" s="94"/>
      <c r="E2269" s="95"/>
      <c r="F2269" s="94"/>
      <c r="G2269" s="95">
        <f t="shared" si="213"/>
        <v>0</v>
      </c>
      <c r="H2269" s="110">
        <f t="shared" si="214"/>
        <v>0</v>
      </c>
      <c r="P2269" s="107" t="str">
        <f t="shared" si="215"/>
        <v/>
      </c>
      <c r="Q2269" s="108" t="str">
        <f t="shared" si="216"/>
        <v/>
      </c>
      <c r="S2269" s="109" t="str">
        <f t="shared" si="217"/>
        <v/>
      </c>
      <c r="T2269" s="109" t="str">
        <f t="shared" si="218"/>
        <v/>
      </c>
    </row>
    <row r="2270" spans="2:20" ht="15" customHeight="1" x14ac:dyDescent="0.25">
      <c r="B2270" s="94">
        <v>2219</v>
      </c>
      <c r="C2270" s="95"/>
      <c r="D2270" s="94"/>
      <c r="E2270" s="95"/>
      <c r="F2270" s="94"/>
      <c r="G2270" s="95">
        <f t="shared" si="213"/>
        <v>0</v>
      </c>
      <c r="H2270" s="110">
        <f t="shared" si="214"/>
        <v>0</v>
      </c>
      <c r="P2270" s="107" t="str">
        <f t="shared" si="215"/>
        <v/>
      </c>
      <c r="Q2270" s="108" t="str">
        <f t="shared" si="216"/>
        <v/>
      </c>
      <c r="S2270" s="109" t="str">
        <f t="shared" si="217"/>
        <v/>
      </c>
      <c r="T2270" s="109" t="str">
        <f t="shared" si="218"/>
        <v/>
      </c>
    </row>
    <row r="2271" spans="2:20" ht="15" customHeight="1" x14ac:dyDescent="0.25">
      <c r="B2271" s="94">
        <v>2220</v>
      </c>
      <c r="C2271" s="95"/>
      <c r="D2271" s="94"/>
      <c r="E2271" s="95"/>
      <c r="F2271" s="94"/>
      <c r="G2271" s="95">
        <f t="shared" si="213"/>
        <v>0</v>
      </c>
      <c r="H2271" s="110">
        <f t="shared" si="214"/>
        <v>0</v>
      </c>
      <c r="P2271" s="107" t="str">
        <f t="shared" si="215"/>
        <v/>
      </c>
      <c r="Q2271" s="108" t="str">
        <f t="shared" si="216"/>
        <v/>
      </c>
      <c r="S2271" s="109" t="str">
        <f t="shared" si="217"/>
        <v/>
      </c>
      <c r="T2271" s="109" t="str">
        <f t="shared" si="218"/>
        <v/>
      </c>
    </row>
    <row r="2272" spans="2:20" ht="15" customHeight="1" x14ac:dyDescent="0.25">
      <c r="B2272" s="94">
        <v>2221</v>
      </c>
      <c r="C2272" s="95"/>
      <c r="D2272" s="94"/>
      <c r="E2272" s="95"/>
      <c r="F2272" s="94"/>
      <c r="G2272" s="95">
        <f t="shared" si="213"/>
        <v>0</v>
      </c>
      <c r="H2272" s="110">
        <f t="shared" si="214"/>
        <v>0</v>
      </c>
      <c r="P2272" s="107" t="str">
        <f t="shared" si="215"/>
        <v/>
      </c>
      <c r="Q2272" s="108" t="str">
        <f t="shared" si="216"/>
        <v/>
      </c>
      <c r="S2272" s="109" t="str">
        <f t="shared" si="217"/>
        <v/>
      </c>
      <c r="T2272" s="109" t="str">
        <f t="shared" si="218"/>
        <v/>
      </c>
    </row>
    <row r="2273" spans="2:20" ht="15" customHeight="1" x14ac:dyDescent="0.25">
      <c r="B2273" s="94">
        <v>2222</v>
      </c>
      <c r="C2273" s="95"/>
      <c r="D2273" s="94"/>
      <c r="E2273" s="95"/>
      <c r="F2273" s="94"/>
      <c r="G2273" s="95">
        <f t="shared" si="213"/>
        <v>0</v>
      </c>
      <c r="H2273" s="110">
        <f t="shared" si="214"/>
        <v>0</v>
      </c>
      <c r="P2273" s="107" t="str">
        <f t="shared" si="215"/>
        <v/>
      </c>
      <c r="Q2273" s="108" t="str">
        <f t="shared" si="216"/>
        <v/>
      </c>
      <c r="S2273" s="109" t="str">
        <f t="shared" si="217"/>
        <v/>
      </c>
      <c r="T2273" s="109" t="str">
        <f t="shared" si="218"/>
        <v/>
      </c>
    </row>
    <row r="2274" spans="2:20" ht="15" customHeight="1" x14ac:dyDescent="0.25">
      <c r="B2274" s="94">
        <v>2223</v>
      </c>
      <c r="C2274" s="95"/>
      <c r="D2274" s="94"/>
      <c r="E2274" s="95"/>
      <c r="F2274" s="94"/>
      <c r="G2274" s="95">
        <f t="shared" si="213"/>
        <v>0</v>
      </c>
      <c r="H2274" s="110">
        <f t="shared" si="214"/>
        <v>0</v>
      </c>
      <c r="P2274" s="107" t="str">
        <f t="shared" si="215"/>
        <v/>
      </c>
      <c r="Q2274" s="108" t="str">
        <f t="shared" si="216"/>
        <v/>
      </c>
      <c r="S2274" s="109" t="str">
        <f t="shared" si="217"/>
        <v/>
      </c>
      <c r="T2274" s="109" t="str">
        <f t="shared" si="218"/>
        <v/>
      </c>
    </row>
    <row r="2275" spans="2:20" ht="15" customHeight="1" x14ac:dyDescent="0.25">
      <c r="B2275" s="94">
        <v>2224</v>
      </c>
      <c r="C2275" s="95"/>
      <c r="D2275" s="94"/>
      <c r="E2275" s="95"/>
      <c r="F2275" s="94"/>
      <c r="G2275" s="95">
        <f t="shared" si="213"/>
        <v>0</v>
      </c>
      <c r="H2275" s="110">
        <f t="shared" si="214"/>
        <v>0</v>
      </c>
      <c r="P2275" s="107" t="str">
        <f t="shared" si="215"/>
        <v/>
      </c>
      <c r="Q2275" s="108" t="str">
        <f t="shared" si="216"/>
        <v/>
      </c>
      <c r="S2275" s="109" t="str">
        <f t="shared" si="217"/>
        <v/>
      </c>
      <c r="T2275" s="109" t="str">
        <f t="shared" si="218"/>
        <v/>
      </c>
    </row>
    <row r="2276" spans="2:20" ht="15" customHeight="1" x14ac:dyDescent="0.25">
      <c r="B2276" s="94">
        <v>2225</v>
      </c>
      <c r="C2276" s="95"/>
      <c r="D2276" s="94"/>
      <c r="E2276" s="95"/>
      <c r="F2276" s="94"/>
      <c r="G2276" s="95">
        <f t="shared" si="213"/>
        <v>0</v>
      </c>
      <c r="H2276" s="110">
        <f t="shared" si="214"/>
        <v>0</v>
      </c>
      <c r="P2276" s="107" t="str">
        <f t="shared" si="215"/>
        <v/>
      </c>
      <c r="Q2276" s="108" t="str">
        <f t="shared" si="216"/>
        <v/>
      </c>
      <c r="S2276" s="109" t="str">
        <f t="shared" si="217"/>
        <v/>
      </c>
      <c r="T2276" s="109" t="str">
        <f t="shared" si="218"/>
        <v/>
      </c>
    </row>
    <row r="2277" spans="2:20" ht="15" customHeight="1" x14ac:dyDescent="0.25">
      <c r="B2277" s="94">
        <v>2226</v>
      </c>
      <c r="C2277" s="95"/>
      <c r="D2277" s="94"/>
      <c r="E2277" s="95"/>
      <c r="F2277" s="94"/>
      <c r="G2277" s="95">
        <f t="shared" si="213"/>
        <v>0</v>
      </c>
      <c r="H2277" s="110">
        <f t="shared" si="214"/>
        <v>0</v>
      </c>
      <c r="P2277" s="107" t="str">
        <f t="shared" si="215"/>
        <v/>
      </c>
      <c r="Q2277" s="108" t="str">
        <f t="shared" si="216"/>
        <v/>
      </c>
      <c r="S2277" s="109" t="str">
        <f t="shared" si="217"/>
        <v/>
      </c>
      <c r="T2277" s="109" t="str">
        <f t="shared" si="218"/>
        <v/>
      </c>
    </row>
    <row r="2278" spans="2:20" ht="15" customHeight="1" x14ac:dyDescent="0.25">
      <c r="B2278" s="94">
        <v>2227</v>
      </c>
      <c r="C2278" s="95"/>
      <c r="D2278" s="94"/>
      <c r="E2278" s="95"/>
      <c r="F2278" s="94"/>
      <c r="G2278" s="95">
        <f t="shared" si="213"/>
        <v>0</v>
      </c>
      <c r="H2278" s="110">
        <f t="shared" si="214"/>
        <v>0</v>
      </c>
      <c r="P2278" s="107" t="str">
        <f t="shared" si="215"/>
        <v/>
      </c>
      <c r="Q2278" s="108" t="str">
        <f t="shared" si="216"/>
        <v/>
      </c>
      <c r="S2278" s="109" t="str">
        <f t="shared" si="217"/>
        <v/>
      </c>
      <c r="T2278" s="109" t="str">
        <f t="shared" si="218"/>
        <v/>
      </c>
    </row>
    <row r="2279" spans="2:20" ht="15" customHeight="1" x14ac:dyDescent="0.25">
      <c r="B2279" s="94">
        <v>2228</v>
      </c>
      <c r="C2279" s="95"/>
      <c r="D2279" s="94"/>
      <c r="E2279" s="95"/>
      <c r="F2279" s="94"/>
      <c r="G2279" s="95">
        <f t="shared" si="213"/>
        <v>0</v>
      </c>
      <c r="H2279" s="110">
        <f t="shared" si="214"/>
        <v>0</v>
      </c>
      <c r="P2279" s="107" t="str">
        <f t="shared" si="215"/>
        <v/>
      </c>
      <c r="Q2279" s="108" t="str">
        <f t="shared" si="216"/>
        <v/>
      </c>
      <c r="S2279" s="109" t="str">
        <f t="shared" si="217"/>
        <v/>
      </c>
      <c r="T2279" s="109" t="str">
        <f t="shared" si="218"/>
        <v/>
      </c>
    </row>
    <row r="2280" spans="2:20" ht="15" customHeight="1" x14ac:dyDescent="0.25">
      <c r="B2280" s="94">
        <v>2229</v>
      </c>
      <c r="C2280" s="95"/>
      <c r="D2280" s="94"/>
      <c r="E2280" s="95"/>
      <c r="F2280" s="94"/>
      <c r="G2280" s="95">
        <f t="shared" si="213"/>
        <v>0</v>
      </c>
      <c r="H2280" s="110">
        <f t="shared" si="214"/>
        <v>0</v>
      </c>
      <c r="P2280" s="107" t="str">
        <f t="shared" si="215"/>
        <v/>
      </c>
      <c r="Q2280" s="108" t="str">
        <f t="shared" si="216"/>
        <v/>
      </c>
      <c r="S2280" s="109" t="str">
        <f t="shared" si="217"/>
        <v/>
      </c>
      <c r="T2280" s="109" t="str">
        <f t="shared" si="218"/>
        <v/>
      </c>
    </row>
    <row r="2281" spans="2:20" ht="15" customHeight="1" x14ac:dyDescent="0.25">
      <c r="B2281" s="94">
        <v>2230</v>
      </c>
      <c r="C2281" s="95"/>
      <c r="D2281" s="94"/>
      <c r="E2281" s="95"/>
      <c r="F2281" s="94"/>
      <c r="G2281" s="95">
        <f t="shared" si="213"/>
        <v>0</v>
      </c>
      <c r="H2281" s="110">
        <f t="shared" si="214"/>
        <v>0</v>
      </c>
      <c r="P2281" s="107" t="str">
        <f t="shared" si="215"/>
        <v/>
      </c>
      <c r="Q2281" s="108" t="str">
        <f t="shared" si="216"/>
        <v/>
      </c>
      <c r="S2281" s="109" t="str">
        <f t="shared" si="217"/>
        <v/>
      </c>
      <c r="T2281" s="109" t="str">
        <f t="shared" si="218"/>
        <v/>
      </c>
    </row>
    <row r="2282" spans="2:20" ht="15" customHeight="1" x14ac:dyDescent="0.25">
      <c r="B2282" s="94">
        <v>2231</v>
      </c>
      <c r="C2282" s="95"/>
      <c r="D2282" s="94"/>
      <c r="E2282" s="95"/>
      <c r="F2282" s="94"/>
      <c r="G2282" s="95">
        <f t="shared" si="213"/>
        <v>0</v>
      </c>
      <c r="H2282" s="110">
        <f t="shared" si="214"/>
        <v>0</v>
      </c>
      <c r="P2282" s="107" t="str">
        <f t="shared" si="215"/>
        <v/>
      </c>
      <c r="Q2282" s="108" t="str">
        <f t="shared" si="216"/>
        <v/>
      </c>
      <c r="S2282" s="109" t="str">
        <f t="shared" si="217"/>
        <v/>
      </c>
      <c r="T2282" s="109" t="str">
        <f t="shared" si="218"/>
        <v/>
      </c>
    </row>
    <row r="2283" spans="2:20" ht="15" customHeight="1" x14ac:dyDescent="0.25">
      <c r="B2283" s="94">
        <v>2232</v>
      </c>
      <c r="C2283" s="95"/>
      <c r="D2283" s="94"/>
      <c r="E2283" s="95"/>
      <c r="F2283" s="94"/>
      <c r="G2283" s="95">
        <f t="shared" si="213"/>
        <v>0</v>
      </c>
      <c r="H2283" s="110">
        <f t="shared" si="214"/>
        <v>0</v>
      </c>
      <c r="P2283" s="107" t="str">
        <f t="shared" si="215"/>
        <v/>
      </c>
      <c r="Q2283" s="108" t="str">
        <f t="shared" si="216"/>
        <v/>
      </c>
      <c r="S2283" s="109" t="str">
        <f t="shared" si="217"/>
        <v/>
      </c>
      <c r="T2283" s="109" t="str">
        <f t="shared" si="218"/>
        <v/>
      </c>
    </row>
    <row r="2284" spans="2:20" ht="15" customHeight="1" x14ac:dyDescent="0.25">
      <c r="B2284" s="94">
        <v>2233</v>
      </c>
      <c r="C2284" s="95"/>
      <c r="D2284" s="94"/>
      <c r="E2284" s="95"/>
      <c r="F2284" s="94"/>
      <c r="G2284" s="95">
        <f t="shared" si="213"/>
        <v>0</v>
      </c>
      <c r="H2284" s="110">
        <f t="shared" si="214"/>
        <v>0</v>
      </c>
      <c r="P2284" s="107" t="str">
        <f t="shared" si="215"/>
        <v/>
      </c>
      <c r="Q2284" s="108" t="str">
        <f t="shared" si="216"/>
        <v/>
      </c>
      <c r="S2284" s="109" t="str">
        <f t="shared" si="217"/>
        <v/>
      </c>
      <c r="T2284" s="109" t="str">
        <f t="shared" si="218"/>
        <v/>
      </c>
    </row>
    <row r="2285" spans="2:20" ht="15" customHeight="1" x14ac:dyDescent="0.25">
      <c r="B2285" s="94">
        <v>2234</v>
      </c>
      <c r="C2285" s="95"/>
      <c r="D2285" s="94"/>
      <c r="E2285" s="95"/>
      <c r="F2285" s="94"/>
      <c r="G2285" s="95">
        <f t="shared" si="213"/>
        <v>0</v>
      </c>
      <c r="H2285" s="110">
        <f t="shared" si="214"/>
        <v>0</v>
      </c>
      <c r="P2285" s="107" t="str">
        <f t="shared" si="215"/>
        <v/>
      </c>
      <c r="Q2285" s="108" t="str">
        <f t="shared" si="216"/>
        <v/>
      </c>
      <c r="S2285" s="109" t="str">
        <f t="shared" si="217"/>
        <v/>
      </c>
      <c r="T2285" s="109" t="str">
        <f t="shared" si="218"/>
        <v/>
      </c>
    </row>
    <row r="2286" spans="2:20" ht="15" customHeight="1" x14ac:dyDescent="0.25">
      <c r="B2286" s="94">
        <v>2235</v>
      </c>
      <c r="C2286" s="95"/>
      <c r="D2286" s="94"/>
      <c r="E2286" s="95"/>
      <c r="F2286" s="94"/>
      <c r="G2286" s="95">
        <f t="shared" si="213"/>
        <v>0</v>
      </c>
      <c r="H2286" s="110">
        <f t="shared" si="214"/>
        <v>0</v>
      </c>
      <c r="P2286" s="107" t="str">
        <f t="shared" si="215"/>
        <v/>
      </c>
      <c r="Q2286" s="108" t="str">
        <f t="shared" si="216"/>
        <v/>
      </c>
      <c r="S2286" s="109" t="str">
        <f t="shared" si="217"/>
        <v/>
      </c>
      <c r="T2286" s="109" t="str">
        <f t="shared" si="218"/>
        <v/>
      </c>
    </row>
    <row r="2287" spans="2:20" ht="15" customHeight="1" x14ac:dyDescent="0.25">
      <c r="B2287" s="94">
        <v>2236</v>
      </c>
      <c r="C2287" s="95"/>
      <c r="D2287" s="94"/>
      <c r="E2287" s="95"/>
      <c r="F2287" s="94"/>
      <c r="G2287" s="95">
        <f t="shared" si="213"/>
        <v>0</v>
      </c>
      <c r="H2287" s="110">
        <f t="shared" si="214"/>
        <v>0</v>
      </c>
      <c r="P2287" s="107" t="str">
        <f t="shared" si="215"/>
        <v/>
      </c>
      <c r="Q2287" s="108" t="str">
        <f t="shared" si="216"/>
        <v/>
      </c>
      <c r="S2287" s="109" t="str">
        <f t="shared" si="217"/>
        <v/>
      </c>
      <c r="T2287" s="109" t="str">
        <f t="shared" si="218"/>
        <v/>
      </c>
    </row>
    <row r="2288" spans="2:20" ht="15" customHeight="1" x14ac:dyDescent="0.25">
      <c r="B2288" s="94">
        <v>2237</v>
      </c>
      <c r="C2288" s="95"/>
      <c r="D2288" s="94"/>
      <c r="E2288" s="95"/>
      <c r="F2288" s="94"/>
      <c r="G2288" s="95">
        <f t="shared" si="213"/>
        <v>0</v>
      </c>
      <c r="H2288" s="110">
        <f t="shared" si="214"/>
        <v>0</v>
      </c>
      <c r="P2288" s="107" t="str">
        <f t="shared" si="215"/>
        <v/>
      </c>
      <c r="Q2288" s="108" t="str">
        <f t="shared" si="216"/>
        <v/>
      </c>
      <c r="S2288" s="109" t="str">
        <f t="shared" si="217"/>
        <v/>
      </c>
      <c r="T2288" s="109" t="str">
        <f t="shared" si="218"/>
        <v/>
      </c>
    </row>
    <row r="2289" spans="2:20" ht="15" customHeight="1" x14ac:dyDescent="0.25">
      <c r="B2289" s="94">
        <v>2238</v>
      </c>
      <c r="C2289" s="95"/>
      <c r="D2289" s="94"/>
      <c r="E2289" s="95"/>
      <c r="F2289" s="94"/>
      <c r="G2289" s="95">
        <f t="shared" si="213"/>
        <v>0</v>
      </c>
      <c r="H2289" s="110">
        <f t="shared" si="214"/>
        <v>0</v>
      </c>
      <c r="P2289" s="107" t="str">
        <f t="shared" si="215"/>
        <v/>
      </c>
      <c r="Q2289" s="108" t="str">
        <f t="shared" si="216"/>
        <v/>
      </c>
      <c r="S2289" s="109" t="str">
        <f t="shared" si="217"/>
        <v/>
      </c>
      <c r="T2289" s="109" t="str">
        <f t="shared" si="218"/>
        <v/>
      </c>
    </row>
    <row r="2290" spans="2:20" ht="15" customHeight="1" x14ac:dyDescent="0.25">
      <c r="B2290" s="94">
        <v>2239</v>
      </c>
      <c r="C2290" s="95"/>
      <c r="D2290" s="94"/>
      <c r="E2290" s="95"/>
      <c r="F2290" s="94"/>
      <c r="G2290" s="95">
        <f t="shared" si="213"/>
        <v>0</v>
      </c>
      <c r="H2290" s="110">
        <f t="shared" si="214"/>
        <v>0</v>
      </c>
      <c r="P2290" s="107" t="str">
        <f t="shared" si="215"/>
        <v/>
      </c>
      <c r="Q2290" s="108" t="str">
        <f t="shared" si="216"/>
        <v/>
      </c>
      <c r="S2290" s="109" t="str">
        <f t="shared" si="217"/>
        <v/>
      </c>
      <c r="T2290" s="109" t="str">
        <f t="shared" si="218"/>
        <v/>
      </c>
    </row>
    <row r="2291" spans="2:20" ht="15" customHeight="1" x14ac:dyDescent="0.25">
      <c r="B2291" s="94">
        <v>2240</v>
      </c>
      <c r="C2291" s="95"/>
      <c r="D2291" s="94"/>
      <c r="E2291" s="95"/>
      <c r="F2291" s="94"/>
      <c r="G2291" s="95">
        <f t="shared" si="213"/>
        <v>0</v>
      </c>
      <c r="H2291" s="110">
        <f t="shared" si="214"/>
        <v>0</v>
      </c>
      <c r="P2291" s="107" t="str">
        <f t="shared" si="215"/>
        <v/>
      </c>
      <c r="Q2291" s="108" t="str">
        <f t="shared" si="216"/>
        <v/>
      </c>
      <c r="S2291" s="109" t="str">
        <f t="shared" si="217"/>
        <v/>
      </c>
      <c r="T2291" s="109" t="str">
        <f t="shared" si="218"/>
        <v/>
      </c>
    </row>
    <row r="2292" spans="2:20" ht="15" customHeight="1" x14ac:dyDescent="0.25">
      <c r="B2292" s="94">
        <v>2241</v>
      </c>
      <c r="C2292" s="95"/>
      <c r="D2292" s="94"/>
      <c r="E2292" s="95"/>
      <c r="F2292" s="94"/>
      <c r="G2292" s="95">
        <f t="shared" si="213"/>
        <v>0</v>
      </c>
      <c r="H2292" s="110">
        <f t="shared" si="214"/>
        <v>0</v>
      </c>
      <c r="P2292" s="107" t="str">
        <f t="shared" si="215"/>
        <v/>
      </c>
      <c r="Q2292" s="108" t="str">
        <f t="shared" si="216"/>
        <v/>
      </c>
      <c r="S2292" s="109" t="str">
        <f t="shared" si="217"/>
        <v/>
      </c>
      <c r="T2292" s="109" t="str">
        <f t="shared" si="218"/>
        <v/>
      </c>
    </row>
    <row r="2293" spans="2:20" ht="15" customHeight="1" x14ac:dyDescent="0.25">
      <c r="B2293" s="94">
        <v>2242</v>
      </c>
      <c r="C2293" s="95"/>
      <c r="D2293" s="94"/>
      <c r="E2293" s="95"/>
      <c r="F2293" s="94"/>
      <c r="G2293" s="95">
        <f t="shared" si="213"/>
        <v>0</v>
      </c>
      <c r="H2293" s="110">
        <f t="shared" si="214"/>
        <v>0</v>
      </c>
      <c r="P2293" s="107" t="str">
        <f t="shared" si="215"/>
        <v/>
      </c>
      <c r="Q2293" s="108" t="str">
        <f t="shared" si="216"/>
        <v/>
      </c>
      <c r="S2293" s="109" t="str">
        <f t="shared" si="217"/>
        <v/>
      </c>
      <c r="T2293" s="109" t="str">
        <f t="shared" si="218"/>
        <v/>
      </c>
    </row>
    <row r="2294" spans="2:20" ht="15" customHeight="1" x14ac:dyDescent="0.25">
      <c r="B2294" s="94">
        <v>2243</v>
      </c>
      <c r="C2294" s="95"/>
      <c r="D2294" s="94"/>
      <c r="E2294" s="95"/>
      <c r="F2294" s="94"/>
      <c r="G2294" s="95">
        <f t="shared" si="213"/>
        <v>0</v>
      </c>
      <c r="H2294" s="110">
        <f t="shared" si="214"/>
        <v>0</v>
      </c>
      <c r="P2294" s="107" t="str">
        <f t="shared" si="215"/>
        <v/>
      </c>
      <c r="Q2294" s="108" t="str">
        <f t="shared" si="216"/>
        <v/>
      </c>
      <c r="S2294" s="109" t="str">
        <f t="shared" si="217"/>
        <v/>
      </c>
      <c r="T2294" s="109" t="str">
        <f t="shared" si="218"/>
        <v/>
      </c>
    </row>
    <row r="2295" spans="2:20" ht="15" customHeight="1" x14ac:dyDescent="0.25">
      <c r="B2295" s="94">
        <v>2244</v>
      </c>
      <c r="C2295" s="95"/>
      <c r="D2295" s="94"/>
      <c r="E2295" s="95"/>
      <c r="F2295" s="94"/>
      <c r="G2295" s="95">
        <f t="shared" si="213"/>
        <v>0</v>
      </c>
      <c r="H2295" s="110">
        <f t="shared" si="214"/>
        <v>0</v>
      </c>
      <c r="P2295" s="107" t="str">
        <f t="shared" si="215"/>
        <v/>
      </c>
      <c r="Q2295" s="108" t="str">
        <f t="shared" si="216"/>
        <v/>
      </c>
      <c r="S2295" s="109" t="str">
        <f t="shared" si="217"/>
        <v/>
      </c>
      <c r="T2295" s="109" t="str">
        <f t="shared" si="218"/>
        <v/>
      </c>
    </row>
    <row r="2296" spans="2:20" ht="15" customHeight="1" x14ac:dyDescent="0.25">
      <c r="B2296" s="94">
        <v>2245</v>
      </c>
      <c r="C2296" s="95"/>
      <c r="D2296" s="94"/>
      <c r="E2296" s="95"/>
      <c r="F2296" s="94"/>
      <c r="G2296" s="95">
        <f t="shared" si="213"/>
        <v>0</v>
      </c>
      <c r="H2296" s="110">
        <f t="shared" si="214"/>
        <v>0</v>
      </c>
      <c r="P2296" s="107" t="str">
        <f t="shared" si="215"/>
        <v/>
      </c>
      <c r="Q2296" s="108" t="str">
        <f t="shared" si="216"/>
        <v/>
      </c>
      <c r="S2296" s="109" t="str">
        <f t="shared" si="217"/>
        <v/>
      </c>
      <c r="T2296" s="109" t="str">
        <f t="shared" si="218"/>
        <v/>
      </c>
    </row>
    <row r="2297" spans="2:20" ht="15" customHeight="1" x14ac:dyDescent="0.25">
      <c r="B2297" s="94">
        <v>2246</v>
      </c>
      <c r="C2297" s="95"/>
      <c r="D2297" s="94"/>
      <c r="E2297" s="95"/>
      <c r="F2297" s="94"/>
      <c r="G2297" s="95">
        <f t="shared" si="213"/>
        <v>0</v>
      </c>
      <c r="H2297" s="110">
        <f t="shared" si="214"/>
        <v>0</v>
      </c>
      <c r="P2297" s="107" t="str">
        <f t="shared" si="215"/>
        <v/>
      </c>
      <c r="Q2297" s="108" t="str">
        <f t="shared" si="216"/>
        <v/>
      </c>
      <c r="S2297" s="109" t="str">
        <f t="shared" si="217"/>
        <v/>
      </c>
      <c r="T2297" s="109" t="str">
        <f t="shared" si="218"/>
        <v/>
      </c>
    </row>
    <row r="2298" spans="2:20" ht="15" customHeight="1" x14ac:dyDescent="0.25">
      <c r="B2298" s="94">
        <v>2247</v>
      </c>
      <c r="C2298" s="95"/>
      <c r="D2298" s="94"/>
      <c r="E2298" s="95"/>
      <c r="F2298" s="94"/>
      <c r="G2298" s="95">
        <f t="shared" si="213"/>
        <v>0</v>
      </c>
      <c r="H2298" s="110">
        <f t="shared" si="214"/>
        <v>0</v>
      </c>
      <c r="P2298" s="107" t="str">
        <f t="shared" si="215"/>
        <v/>
      </c>
      <c r="Q2298" s="108" t="str">
        <f t="shared" si="216"/>
        <v/>
      </c>
      <c r="S2298" s="109" t="str">
        <f t="shared" si="217"/>
        <v/>
      </c>
      <c r="T2298" s="109" t="str">
        <f t="shared" si="218"/>
        <v/>
      </c>
    </row>
    <row r="2299" spans="2:20" ht="15" customHeight="1" x14ac:dyDescent="0.25">
      <c r="B2299" s="94">
        <v>2248</v>
      </c>
      <c r="C2299" s="95"/>
      <c r="D2299" s="94"/>
      <c r="E2299" s="95"/>
      <c r="F2299" s="94"/>
      <c r="G2299" s="95">
        <f t="shared" si="213"/>
        <v>0</v>
      </c>
      <c r="H2299" s="110">
        <f t="shared" si="214"/>
        <v>0</v>
      </c>
      <c r="P2299" s="107" t="str">
        <f t="shared" si="215"/>
        <v/>
      </c>
      <c r="Q2299" s="108" t="str">
        <f t="shared" si="216"/>
        <v/>
      </c>
      <c r="S2299" s="109" t="str">
        <f t="shared" si="217"/>
        <v/>
      </c>
      <c r="T2299" s="109" t="str">
        <f t="shared" si="218"/>
        <v/>
      </c>
    </row>
    <row r="2300" spans="2:20" ht="15" customHeight="1" x14ac:dyDescent="0.25">
      <c r="B2300" s="94">
        <v>2249</v>
      </c>
      <c r="C2300" s="95"/>
      <c r="D2300" s="94"/>
      <c r="E2300" s="95"/>
      <c r="F2300" s="94"/>
      <c r="G2300" s="95">
        <f t="shared" si="213"/>
        <v>0</v>
      </c>
      <c r="H2300" s="110">
        <f t="shared" si="214"/>
        <v>0</v>
      </c>
      <c r="P2300" s="107" t="str">
        <f t="shared" si="215"/>
        <v/>
      </c>
      <c r="Q2300" s="108" t="str">
        <f t="shared" si="216"/>
        <v/>
      </c>
      <c r="S2300" s="109" t="str">
        <f t="shared" si="217"/>
        <v/>
      </c>
      <c r="T2300" s="109" t="str">
        <f t="shared" si="218"/>
        <v/>
      </c>
    </row>
    <row r="2301" spans="2:20" ht="15" customHeight="1" x14ac:dyDescent="0.25">
      <c r="B2301" s="94">
        <v>2250</v>
      </c>
      <c r="C2301" s="95"/>
      <c r="D2301" s="94"/>
      <c r="E2301" s="95"/>
      <c r="F2301" s="94"/>
      <c r="G2301" s="95">
        <f t="shared" si="213"/>
        <v>0</v>
      </c>
      <c r="H2301" s="110">
        <f t="shared" si="214"/>
        <v>0</v>
      </c>
      <c r="P2301" s="107" t="str">
        <f t="shared" si="215"/>
        <v/>
      </c>
      <c r="Q2301" s="108" t="str">
        <f t="shared" si="216"/>
        <v/>
      </c>
      <c r="S2301" s="109" t="str">
        <f t="shared" si="217"/>
        <v/>
      </c>
      <c r="T2301" s="109" t="str">
        <f t="shared" si="218"/>
        <v/>
      </c>
    </row>
    <row r="2302" spans="2:20" ht="15" customHeight="1" x14ac:dyDescent="0.25">
      <c r="B2302" s="94">
        <v>2251</v>
      </c>
      <c r="C2302" s="95"/>
      <c r="D2302" s="94"/>
      <c r="E2302" s="95"/>
      <c r="F2302" s="94"/>
      <c r="G2302" s="95">
        <f t="shared" si="213"/>
        <v>0</v>
      </c>
      <c r="H2302" s="110">
        <f t="shared" si="214"/>
        <v>0</v>
      </c>
      <c r="P2302" s="107" t="str">
        <f t="shared" si="215"/>
        <v/>
      </c>
      <c r="Q2302" s="108" t="str">
        <f t="shared" si="216"/>
        <v/>
      </c>
      <c r="S2302" s="109" t="str">
        <f t="shared" si="217"/>
        <v/>
      </c>
      <c r="T2302" s="109" t="str">
        <f t="shared" si="218"/>
        <v/>
      </c>
    </row>
    <row r="2303" spans="2:20" ht="15" customHeight="1" x14ac:dyDescent="0.25">
      <c r="B2303" s="94">
        <v>2252</v>
      </c>
      <c r="C2303" s="95"/>
      <c r="D2303" s="94"/>
      <c r="E2303" s="95"/>
      <c r="F2303" s="94"/>
      <c r="G2303" s="95">
        <f t="shared" si="213"/>
        <v>0</v>
      </c>
      <c r="H2303" s="110">
        <f t="shared" si="214"/>
        <v>0</v>
      </c>
      <c r="P2303" s="107" t="str">
        <f t="shared" si="215"/>
        <v/>
      </c>
      <c r="Q2303" s="108" t="str">
        <f t="shared" si="216"/>
        <v/>
      </c>
      <c r="S2303" s="109" t="str">
        <f t="shared" si="217"/>
        <v/>
      </c>
      <c r="T2303" s="109" t="str">
        <f t="shared" si="218"/>
        <v/>
      </c>
    </row>
    <row r="2304" spans="2:20" ht="15" customHeight="1" x14ac:dyDescent="0.25">
      <c r="B2304" s="94">
        <v>2253</v>
      </c>
      <c r="C2304" s="95"/>
      <c r="D2304" s="94"/>
      <c r="E2304" s="95"/>
      <c r="F2304" s="94"/>
      <c r="G2304" s="95">
        <f t="shared" si="213"/>
        <v>0</v>
      </c>
      <c r="H2304" s="110">
        <f t="shared" si="214"/>
        <v>0</v>
      </c>
      <c r="P2304" s="107" t="str">
        <f t="shared" si="215"/>
        <v/>
      </c>
      <c r="Q2304" s="108" t="str">
        <f t="shared" si="216"/>
        <v/>
      </c>
      <c r="S2304" s="109" t="str">
        <f t="shared" si="217"/>
        <v/>
      </c>
      <c r="T2304" s="109" t="str">
        <f t="shared" si="218"/>
        <v/>
      </c>
    </row>
    <row r="2305" spans="2:20" ht="15" customHeight="1" x14ac:dyDescent="0.25">
      <c r="B2305" s="94">
        <v>2254</v>
      </c>
      <c r="C2305" s="95"/>
      <c r="D2305" s="94"/>
      <c r="E2305" s="95"/>
      <c r="F2305" s="94"/>
      <c r="G2305" s="95">
        <f t="shared" si="213"/>
        <v>0</v>
      </c>
      <c r="H2305" s="110">
        <f t="shared" si="214"/>
        <v>0</v>
      </c>
      <c r="P2305" s="107" t="str">
        <f t="shared" si="215"/>
        <v/>
      </c>
      <c r="Q2305" s="108" t="str">
        <f t="shared" si="216"/>
        <v/>
      </c>
      <c r="S2305" s="109" t="str">
        <f t="shared" si="217"/>
        <v/>
      </c>
      <c r="T2305" s="109" t="str">
        <f t="shared" si="218"/>
        <v/>
      </c>
    </row>
    <row r="2306" spans="2:20" ht="15" customHeight="1" x14ac:dyDescent="0.25">
      <c r="B2306" s="94">
        <v>2255</v>
      </c>
      <c r="C2306" s="95"/>
      <c r="D2306" s="94"/>
      <c r="E2306" s="95"/>
      <c r="F2306" s="94"/>
      <c r="G2306" s="95">
        <f t="shared" si="213"/>
        <v>0</v>
      </c>
      <c r="H2306" s="110">
        <f t="shared" si="214"/>
        <v>0</v>
      </c>
      <c r="P2306" s="107" t="str">
        <f t="shared" si="215"/>
        <v/>
      </c>
      <c r="Q2306" s="108" t="str">
        <f t="shared" si="216"/>
        <v/>
      </c>
      <c r="S2306" s="109" t="str">
        <f t="shared" si="217"/>
        <v/>
      </c>
      <c r="T2306" s="109" t="str">
        <f t="shared" si="218"/>
        <v/>
      </c>
    </row>
    <row r="2307" spans="2:20" ht="15" customHeight="1" x14ac:dyDescent="0.25">
      <c r="B2307" s="94">
        <v>2256</v>
      </c>
      <c r="C2307" s="95"/>
      <c r="D2307" s="94"/>
      <c r="E2307" s="95"/>
      <c r="F2307" s="94"/>
      <c r="G2307" s="95">
        <f t="shared" si="213"/>
        <v>0</v>
      </c>
      <c r="H2307" s="110">
        <f t="shared" si="214"/>
        <v>0</v>
      </c>
      <c r="P2307" s="107" t="str">
        <f t="shared" si="215"/>
        <v/>
      </c>
      <c r="Q2307" s="108" t="str">
        <f t="shared" si="216"/>
        <v/>
      </c>
      <c r="S2307" s="109" t="str">
        <f t="shared" si="217"/>
        <v/>
      </c>
      <c r="T2307" s="109" t="str">
        <f t="shared" si="218"/>
        <v/>
      </c>
    </row>
    <row r="2308" spans="2:20" ht="15" customHeight="1" x14ac:dyDescent="0.25">
      <c r="B2308" s="94">
        <v>2257</v>
      </c>
      <c r="C2308" s="95"/>
      <c r="D2308" s="94"/>
      <c r="E2308" s="95"/>
      <c r="F2308" s="94"/>
      <c r="G2308" s="95">
        <f t="shared" si="213"/>
        <v>0</v>
      </c>
      <c r="H2308" s="110">
        <f t="shared" si="214"/>
        <v>0</v>
      </c>
      <c r="P2308" s="107" t="str">
        <f t="shared" si="215"/>
        <v/>
      </c>
      <c r="Q2308" s="108" t="str">
        <f t="shared" si="216"/>
        <v/>
      </c>
      <c r="S2308" s="109" t="str">
        <f t="shared" si="217"/>
        <v/>
      </c>
      <c r="T2308" s="109" t="str">
        <f t="shared" si="218"/>
        <v/>
      </c>
    </row>
    <row r="2309" spans="2:20" ht="15" customHeight="1" x14ac:dyDescent="0.25">
      <c r="B2309" s="94">
        <v>2258</v>
      </c>
      <c r="C2309" s="95"/>
      <c r="D2309" s="94"/>
      <c r="E2309" s="95"/>
      <c r="F2309" s="94"/>
      <c r="G2309" s="95">
        <f t="shared" si="213"/>
        <v>0</v>
      </c>
      <c r="H2309" s="110">
        <f t="shared" si="214"/>
        <v>0</v>
      </c>
      <c r="P2309" s="107" t="str">
        <f t="shared" si="215"/>
        <v/>
      </c>
      <c r="Q2309" s="108" t="str">
        <f t="shared" si="216"/>
        <v/>
      </c>
      <c r="S2309" s="109" t="str">
        <f t="shared" si="217"/>
        <v/>
      </c>
      <c r="T2309" s="109" t="str">
        <f t="shared" si="218"/>
        <v/>
      </c>
    </row>
    <row r="2310" spans="2:20" ht="15" customHeight="1" x14ac:dyDescent="0.25">
      <c r="B2310" s="94">
        <v>2259</v>
      </c>
      <c r="C2310" s="95"/>
      <c r="D2310" s="94"/>
      <c r="E2310" s="95"/>
      <c r="F2310" s="94"/>
      <c r="G2310" s="95">
        <f t="shared" si="213"/>
        <v>0</v>
      </c>
      <c r="H2310" s="110">
        <f t="shared" si="214"/>
        <v>0</v>
      </c>
      <c r="P2310" s="107" t="str">
        <f t="shared" si="215"/>
        <v/>
      </c>
      <c r="Q2310" s="108" t="str">
        <f t="shared" si="216"/>
        <v/>
      </c>
      <c r="S2310" s="109" t="str">
        <f t="shared" si="217"/>
        <v/>
      </c>
      <c r="T2310" s="109" t="str">
        <f t="shared" si="218"/>
        <v/>
      </c>
    </row>
    <row r="2311" spans="2:20" ht="15" customHeight="1" x14ac:dyDescent="0.25">
      <c r="B2311" s="94">
        <v>2260</v>
      </c>
      <c r="C2311" s="95"/>
      <c r="D2311" s="94"/>
      <c r="E2311" s="95"/>
      <c r="F2311" s="94"/>
      <c r="G2311" s="95">
        <f t="shared" si="213"/>
        <v>0</v>
      </c>
      <c r="H2311" s="110">
        <f t="shared" si="214"/>
        <v>0</v>
      </c>
      <c r="P2311" s="107" t="str">
        <f t="shared" si="215"/>
        <v/>
      </c>
      <c r="Q2311" s="108" t="str">
        <f t="shared" si="216"/>
        <v/>
      </c>
      <c r="S2311" s="109" t="str">
        <f t="shared" si="217"/>
        <v/>
      </c>
      <c r="T2311" s="109" t="str">
        <f t="shared" si="218"/>
        <v/>
      </c>
    </row>
    <row r="2312" spans="2:20" ht="15" customHeight="1" x14ac:dyDescent="0.25">
      <c r="B2312" s="94">
        <v>2261</v>
      </c>
      <c r="C2312" s="95"/>
      <c r="D2312" s="94"/>
      <c r="E2312" s="95"/>
      <c r="F2312" s="94"/>
      <c r="G2312" s="95">
        <f t="shared" si="213"/>
        <v>0</v>
      </c>
      <c r="H2312" s="110">
        <f t="shared" si="214"/>
        <v>0</v>
      </c>
      <c r="P2312" s="107" t="str">
        <f t="shared" si="215"/>
        <v/>
      </c>
      <c r="Q2312" s="108" t="str">
        <f t="shared" si="216"/>
        <v/>
      </c>
      <c r="S2312" s="109" t="str">
        <f t="shared" si="217"/>
        <v/>
      </c>
      <c r="T2312" s="109" t="str">
        <f t="shared" si="218"/>
        <v/>
      </c>
    </row>
    <row r="2313" spans="2:20" ht="15" customHeight="1" x14ac:dyDescent="0.25">
      <c r="B2313" s="94">
        <v>2262</v>
      </c>
      <c r="C2313" s="95"/>
      <c r="D2313" s="94"/>
      <c r="E2313" s="95"/>
      <c r="F2313" s="94"/>
      <c r="G2313" s="95">
        <f t="shared" si="213"/>
        <v>0</v>
      </c>
      <c r="H2313" s="110">
        <f t="shared" si="214"/>
        <v>0</v>
      </c>
      <c r="P2313" s="107" t="str">
        <f t="shared" si="215"/>
        <v/>
      </c>
      <c r="Q2313" s="108" t="str">
        <f t="shared" si="216"/>
        <v/>
      </c>
      <c r="S2313" s="109" t="str">
        <f t="shared" si="217"/>
        <v/>
      </c>
      <c r="T2313" s="109" t="str">
        <f t="shared" si="218"/>
        <v/>
      </c>
    </row>
    <row r="2314" spans="2:20" ht="15" customHeight="1" x14ac:dyDescent="0.25">
      <c r="B2314" s="94">
        <v>2263</v>
      </c>
      <c r="C2314" s="95"/>
      <c r="D2314" s="94"/>
      <c r="E2314" s="95"/>
      <c r="F2314" s="94"/>
      <c r="G2314" s="95">
        <f t="shared" si="213"/>
        <v>0</v>
      </c>
      <c r="H2314" s="110">
        <f t="shared" si="214"/>
        <v>0</v>
      </c>
      <c r="P2314" s="107" t="str">
        <f t="shared" si="215"/>
        <v/>
      </c>
      <c r="Q2314" s="108" t="str">
        <f t="shared" si="216"/>
        <v/>
      </c>
      <c r="S2314" s="109" t="str">
        <f t="shared" si="217"/>
        <v/>
      </c>
      <c r="T2314" s="109" t="str">
        <f t="shared" si="218"/>
        <v/>
      </c>
    </row>
    <row r="2315" spans="2:20" ht="15" customHeight="1" x14ac:dyDescent="0.25">
      <c r="B2315" s="94">
        <v>2264</v>
      </c>
      <c r="C2315" s="95"/>
      <c r="D2315" s="94"/>
      <c r="E2315" s="95"/>
      <c r="F2315" s="94"/>
      <c r="G2315" s="95">
        <f t="shared" si="213"/>
        <v>0</v>
      </c>
      <c r="H2315" s="110">
        <f t="shared" si="214"/>
        <v>0</v>
      </c>
      <c r="P2315" s="107" t="str">
        <f t="shared" si="215"/>
        <v/>
      </c>
      <c r="Q2315" s="108" t="str">
        <f t="shared" si="216"/>
        <v/>
      </c>
      <c r="S2315" s="109" t="str">
        <f t="shared" si="217"/>
        <v/>
      </c>
      <c r="T2315" s="109" t="str">
        <f t="shared" si="218"/>
        <v/>
      </c>
    </row>
    <row r="2316" spans="2:20" ht="15" customHeight="1" x14ac:dyDescent="0.25">
      <c r="B2316" s="94">
        <v>2265</v>
      </c>
      <c r="C2316" s="95"/>
      <c r="D2316" s="94"/>
      <c r="E2316" s="95"/>
      <c r="F2316" s="94"/>
      <c r="G2316" s="95">
        <f t="shared" si="213"/>
        <v>0</v>
      </c>
      <c r="H2316" s="110">
        <f t="shared" si="214"/>
        <v>0</v>
      </c>
      <c r="P2316" s="107" t="str">
        <f t="shared" si="215"/>
        <v/>
      </c>
      <c r="Q2316" s="108" t="str">
        <f t="shared" si="216"/>
        <v/>
      </c>
      <c r="S2316" s="109" t="str">
        <f t="shared" si="217"/>
        <v/>
      </c>
      <c r="T2316" s="109" t="str">
        <f t="shared" si="218"/>
        <v/>
      </c>
    </row>
    <row r="2317" spans="2:20" ht="15" customHeight="1" x14ac:dyDescent="0.25">
      <c r="B2317" s="94">
        <v>2266</v>
      </c>
      <c r="C2317" s="95"/>
      <c r="D2317" s="94"/>
      <c r="E2317" s="95"/>
      <c r="F2317" s="94"/>
      <c r="G2317" s="95">
        <f t="shared" si="213"/>
        <v>0</v>
      </c>
      <c r="H2317" s="110">
        <f t="shared" si="214"/>
        <v>0</v>
      </c>
      <c r="P2317" s="107" t="str">
        <f t="shared" si="215"/>
        <v/>
      </c>
      <c r="Q2317" s="108" t="str">
        <f t="shared" si="216"/>
        <v/>
      </c>
      <c r="S2317" s="109" t="str">
        <f t="shared" si="217"/>
        <v/>
      </c>
      <c r="T2317" s="109" t="str">
        <f t="shared" si="218"/>
        <v/>
      </c>
    </row>
    <row r="2318" spans="2:20" ht="15" customHeight="1" x14ac:dyDescent="0.25">
      <c r="B2318" s="94">
        <v>2267</v>
      </c>
      <c r="C2318" s="95"/>
      <c r="D2318" s="94"/>
      <c r="E2318" s="95"/>
      <c r="F2318" s="94"/>
      <c r="G2318" s="95">
        <f t="shared" si="213"/>
        <v>0</v>
      </c>
      <c r="H2318" s="110">
        <f t="shared" si="214"/>
        <v>0</v>
      </c>
      <c r="P2318" s="107" t="str">
        <f t="shared" si="215"/>
        <v/>
      </c>
      <c r="Q2318" s="108" t="str">
        <f t="shared" si="216"/>
        <v/>
      </c>
      <c r="S2318" s="109" t="str">
        <f t="shared" si="217"/>
        <v/>
      </c>
      <c r="T2318" s="109" t="str">
        <f t="shared" si="218"/>
        <v/>
      </c>
    </row>
    <row r="2319" spans="2:20" ht="15" customHeight="1" x14ac:dyDescent="0.25">
      <c r="B2319" s="94">
        <v>2268</v>
      </c>
      <c r="C2319" s="95"/>
      <c r="D2319" s="94"/>
      <c r="E2319" s="95"/>
      <c r="F2319" s="94"/>
      <c r="G2319" s="95">
        <f t="shared" si="213"/>
        <v>0</v>
      </c>
      <c r="H2319" s="110">
        <f t="shared" si="214"/>
        <v>0</v>
      </c>
      <c r="P2319" s="107" t="str">
        <f t="shared" si="215"/>
        <v/>
      </c>
      <c r="Q2319" s="108" t="str">
        <f t="shared" si="216"/>
        <v/>
      </c>
      <c r="S2319" s="109" t="str">
        <f t="shared" si="217"/>
        <v/>
      </c>
      <c r="T2319" s="109" t="str">
        <f t="shared" si="218"/>
        <v/>
      </c>
    </row>
    <row r="2320" spans="2:20" ht="15" customHeight="1" x14ac:dyDescent="0.25">
      <c r="B2320" s="94">
        <v>2269</v>
      </c>
      <c r="C2320" s="95"/>
      <c r="D2320" s="94"/>
      <c r="E2320" s="95"/>
      <c r="F2320" s="94"/>
      <c r="G2320" s="95">
        <f t="shared" si="213"/>
        <v>0</v>
      </c>
      <c r="H2320" s="110">
        <f t="shared" si="214"/>
        <v>0</v>
      </c>
      <c r="P2320" s="107" t="str">
        <f t="shared" si="215"/>
        <v/>
      </c>
      <c r="Q2320" s="108" t="str">
        <f t="shared" si="216"/>
        <v/>
      </c>
      <c r="S2320" s="109" t="str">
        <f t="shared" si="217"/>
        <v/>
      </c>
      <c r="T2320" s="109" t="str">
        <f t="shared" si="218"/>
        <v/>
      </c>
    </row>
    <row r="2321" spans="2:20" ht="15" customHeight="1" x14ac:dyDescent="0.25">
      <c r="B2321" s="94">
        <v>2270</v>
      </c>
      <c r="C2321" s="95"/>
      <c r="D2321" s="94"/>
      <c r="E2321" s="95"/>
      <c r="F2321" s="94"/>
      <c r="G2321" s="95">
        <f t="shared" si="213"/>
        <v>0</v>
      </c>
      <c r="H2321" s="110">
        <f t="shared" si="214"/>
        <v>0</v>
      </c>
      <c r="P2321" s="107" t="str">
        <f t="shared" si="215"/>
        <v/>
      </c>
      <c r="Q2321" s="108" t="str">
        <f t="shared" si="216"/>
        <v/>
      </c>
      <c r="S2321" s="109" t="str">
        <f t="shared" si="217"/>
        <v/>
      </c>
      <c r="T2321" s="109" t="str">
        <f t="shared" si="218"/>
        <v/>
      </c>
    </row>
    <row r="2322" spans="2:20" ht="15" customHeight="1" x14ac:dyDescent="0.25">
      <c r="B2322" s="94">
        <v>2271</v>
      </c>
      <c r="C2322" s="95"/>
      <c r="D2322" s="94"/>
      <c r="E2322" s="95"/>
      <c r="F2322" s="94"/>
      <c r="G2322" s="95">
        <f t="shared" si="213"/>
        <v>0</v>
      </c>
      <c r="H2322" s="110">
        <f t="shared" si="214"/>
        <v>0</v>
      </c>
      <c r="P2322" s="107" t="str">
        <f t="shared" si="215"/>
        <v/>
      </c>
      <c r="Q2322" s="108" t="str">
        <f t="shared" si="216"/>
        <v/>
      </c>
      <c r="S2322" s="109" t="str">
        <f t="shared" si="217"/>
        <v/>
      </c>
      <c r="T2322" s="109" t="str">
        <f t="shared" si="218"/>
        <v/>
      </c>
    </row>
    <row r="2323" spans="2:20" ht="15" customHeight="1" x14ac:dyDescent="0.25">
      <c r="B2323" s="94">
        <v>2272</v>
      </c>
      <c r="C2323" s="95"/>
      <c r="D2323" s="94"/>
      <c r="E2323" s="95"/>
      <c r="F2323" s="94"/>
      <c r="G2323" s="95">
        <f t="shared" si="213"/>
        <v>0</v>
      </c>
      <c r="H2323" s="110">
        <f t="shared" si="214"/>
        <v>0</v>
      </c>
      <c r="P2323" s="107" t="str">
        <f t="shared" si="215"/>
        <v/>
      </c>
      <c r="Q2323" s="108" t="str">
        <f t="shared" si="216"/>
        <v/>
      </c>
      <c r="S2323" s="109" t="str">
        <f t="shared" si="217"/>
        <v/>
      </c>
      <c r="T2323" s="109" t="str">
        <f t="shared" si="218"/>
        <v/>
      </c>
    </row>
    <row r="2324" spans="2:20" ht="15" customHeight="1" x14ac:dyDescent="0.25">
      <c r="B2324" s="94">
        <v>2273</v>
      </c>
      <c r="C2324" s="95"/>
      <c r="D2324" s="94"/>
      <c r="E2324" s="95"/>
      <c r="F2324" s="94"/>
      <c r="G2324" s="95">
        <f t="shared" si="213"/>
        <v>0</v>
      </c>
      <c r="H2324" s="110">
        <f t="shared" si="214"/>
        <v>0</v>
      </c>
      <c r="P2324" s="107" t="str">
        <f t="shared" si="215"/>
        <v/>
      </c>
      <c r="Q2324" s="108" t="str">
        <f t="shared" si="216"/>
        <v/>
      </c>
      <c r="S2324" s="109" t="str">
        <f t="shared" si="217"/>
        <v/>
      </c>
      <c r="T2324" s="109" t="str">
        <f t="shared" si="218"/>
        <v/>
      </c>
    </row>
    <row r="2325" spans="2:20" ht="15" customHeight="1" x14ac:dyDescent="0.25">
      <c r="B2325" s="94">
        <v>2274</v>
      </c>
      <c r="C2325" s="95"/>
      <c r="D2325" s="94"/>
      <c r="E2325" s="95"/>
      <c r="F2325" s="94"/>
      <c r="G2325" s="95">
        <f t="shared" si="213"/>
        <v>0</v>
      </c>
      <c r="H2325" s="110">
        <f t="shared" si="214"/>
        <v>0</v>
      </c>
      <c r="P2325" s="107" t="str">
        <f t="shared" si="215"/>
        <v/>
      </c>
      <c r="Q2325" s="108" t="str">
        <f t="shared" si="216"/>
        <v/>
      </c>
      <c r="S2325" s="109" t="str">
        <f t="shared" si="217"/>
        <v/>
      </c>
      <c r="T2325" s="109" t="str">
        <f t="shared" si="218"/>
        <v/>
      </c>
    </row>
    <row r="2326" spans="2:20" ht="15" customHeight="1" x14ac:dyDescent="0.25">
      <c r="B2326" s="94">
        <v>2275</v>
      </c>
      <c r="C2326" s="95"/>
      <c r="D2326" s="94"/>
      <c r="E2326" s="95"/>
      <c r="F2326" s="94"/>
      <c r="G2326" s="95">
        <f t="shared" si="213"/>
        <v>0</v>
      </c>
      <c r="H2326" s="110">
        <f t="shared" si="214"/>
        <v>0</v>
      </c>
      <c r="P2326" s="107" t="str">
        <f t="shared" si="215"/>
        <v/>
      </c>
      <c r="Q2326" s="108" t="str">
        <f t="shared" si="216"/>
        <v/>
      </c>
      <c r="S2326" s="109" t="str">
        <f t="shared" si="217"/>
        <v/>
      </c>
      <c r="T2326" s="109" t="str">
        <f t="shared" si="218"/>
        <v/>
      </c>
    </row>
    <row r="2327" spans="2:20" ht="15" customHeight="1" x14ac:dyDescent="0.25">
      <c r="B2327" s="94">
        <v>2276</v>
      </c>
      <c r="C2327" s="95"/>
      <c r="D2327" s="94"/>
      <c r="E2327" s="95"/>
      <c r="F2327" s="94"/>
      <c r="G2327" s="95">
        <f t="shared" si="213"/>
        <v>0</v>
      </c>
      <c r="H2327" s="110">
        <f t="shared" si="214"/>
        <v>0</v>
      </c>
      <c r="P2327" s="107" t="str">
        <f t="shared" si="215"/>
        <v/>
      </c>
      <c r="Q2327" s="108" t="str">
        <f t="shared" si="216"/>
        <v/>
      </c>
      <c r="S2327" s="109" t="str">
        <f t="shared" si="217"/>
        <v/>
      </c>
      <c r="T2327" s="109" t="str">
        <f t="shared" si="218"/>
        <v/>
      </c>
    </row>
    <row r="2328" spans="2:20" ht="15" customHeight="1" x14ac:dyDescent="0.25">
      <c r="B2328" s="94">
        <v>2277</v>
      </c>
      <c r="C2328" s="95"/>
      <c r="D2328" s="94"/>
      <c r="E2328" s="95"/>
      <c r="F2328" s="94"/>
      <c r="G2328" s="95">
        <f t="shared" si="213"/>
        <v>0</v>
      </c>
      <c r="H2328" s="110">
        <f t="shared" si="214"/>
        <v>0</v>
      </c>
      <c r="P2328" s="107" t="str">
        <f t="shared" si="215"/>
        <v/>
      </c>
      <c r="Q2328" s="108" t="str">
        <f t="shared" si="216"/>
        <v/>
      </c>
      <c r="S2328" s="109" t="str">
        <f t="shared" si="217"/>
        <v/>
      </c>
      <c r="T2328" s="109" t="str">
        <f t="shared" si="218"/>
        <v/>
      </c>
    </row>
    <row r="2329" spans="2:20" ht="15" customHeight="1" x14ac:dyDescent="0.25">
      <c r="B2329" s="94">
        <v>2278</v>
      </c>
      <c r="C2329" s="95"/>
      <c r="D2329" s="94"/>
      <c r="E2329" s="95"/>
      <c r="F2329" s="94"/>
      <c r="G2329" s="95">
        <f t="shared" si="213"/>
        <v>0</v>
      </c>
      <c r="H2329" s="110">
        <f t="shared" si="214"/>
        <v>0</v>
      </c>
      <c r="P2329" s="107" t="str">
        <f t="shared" si="215"/>
        <v/>
      </c>
      <c r="Q2329" s="108" t="str">
        <f t="shared" si="216"/>
        <v/>
      </c>
      <c r="S2329" s="109" t="str">
        <f t="shared" si="217"/>
        <v/>
      </c>
      <c r="T2329" s="109" t="str">
        <f t="shared" si="218"/>
        <v/>
      </c>
    </row>
    <row r="2330" spans="2:20" ht="15" customHeight="1" x14ac:dyDescent="0.25">
      <c r="B2330" s="94">
        <v>2279</v>
      </c>
      <c r="C2330" s="95"/>
      <c r="D2330" s="94"/>
      <c r="E2330" s="95"/>
      <c r="F2330" s="94"/>
      <c r="G2330" s="95">
        <f t="shared" si="213"/>
        <v>0</v>
      </c>
      <c r="H2330" s="110">
        <f t="shared" si="214"/>
        <v>0</v>
      </c>
      <c r="P2330" s="107" t="str">
        <f t="shared" si="215"/>
        <v/>
      </c>
      <c r="Q2330" s="108" t="str">
        <f t="shared" si="216"/>
        <v/>
      </c>
      <c r="S2330" s="109" t="str">
        <f t="shared" si="217"/>
        <v/>
      </c>
      <c r="T2330" s="109" t="str">
        <f t="shared" si="218"/>
        <v/>
      </c>
    </row>
    <row r="2331" spans="2:20" ht="15" customHeight="1" x14ac:dyDescent="0.25">
      <c r="B2331" s="94">
        <v>2280</v>
      </c>
      <c r="C2331" s="95"/>
      <c r="D2331" s="94"/>
      <c r="E2331" s="95"/>
      <c r="F2331" s="94"/>
      <c r="G2331" s="95">
        <f t="shared" si="213"/>
        <v>0</v>
      </c>
      <c r="H2331" s="110">
        <f t="shared" si="214"/>
        <v>0</v>
      </c>
      <c r="P2331" s="107" t="str">
        <f t="shared" si="215"/>
        <v/>
      </c>
      <c r="Q2331" s="108" t="str">
        <f t="shared" si="216"/>
        <v/>
      </c>
      <c r="S2331" s="109" t="str">
        <f t="shared" si="217"/>
        <v/>
      </c>
      <c r="T2331" s="109" t="str">
        <f t="shared" si="218"/>
        <v/>
      </c>
    </row>
    <row r="2332" spans="2:20" ht="15" customHeight="1" x14ac:dyDescent="0.25">
      <c r="B2332" s="94">
        <v>2281</v>
      </c>
      <c r="C2332" s="95"/>
      <c r="D2332" s="94"/>
      <c r="E2332" s="95"/>
      <c r="F2332" s="94"/>
      <c r="G2332" s="95">
        <f t="shared" ref="G2332:G2395" si="219">E2332-C2332</f>
        <v>0</v>
      </c>
      <c r="H2332" s="110">
        <f t="shared" ref="H2332:H2395" si="220">F2332-D2332</f>
        <v>0</v>
      </c>
      <c r="P2332" s="107" t="str">
        <f t="shared" ref="P2332:P2395" si="221">IF(C2332="","",D2332*PSA_WTP-C2332)</f>
        <v/>
      </c>
      <c r="Q2332" s="108" t="str">
        <f t="shared" ref="Q2332:Q2395" si="222">IF(C2332="","",F2332*PSA_WTP-E2332)</f>
        <v/>
      </c>
      <c r="S2332" s="109" t="str">
        <f t="shared" ref="S2332:S2395" si="223">IF(Q2332="","",IF(Q2332=MAX(P2332,Q2332),0,1))</f>
        <v/>
      </c>
      <c r="T2332" s="109" t="str">
        <f t="shared" ref="T2332:T2395" si="224">IF(Q2332="","",IF(Q2332=MAX(P2332,Q2332),1,0))</f>
        <v/>
      </c>
    </row>
    <row r="2333" spans="2:20" ht="15" customHeight="1" x14ac:dyDescent="0.25">
      <c r="B2333" s="94">
        <v>2282</v>
      </c>
      <c r="C2333" s="95"/>
      <c r="D2333" s="94"/>
      <c r="E2333" s="95"/>
      <c r="F2333" s="94"/>
      <c r="G2333" s="95">
        <f t="shared" si="219"/>
        <v>0</v>
      </c>
      <c r="H2333" s="110">
        <f t="shared" si="220"/>
        <v>0</v>
      </c>
      <c r="P2333" s="107" t="str">
        <f t="shared" si="221"/>
        <v/>
      </c>
      <c r="Q2333" s="108" t="str">
        <f t="shared" si="222"/>
        <v/>
      </c>
      <c r="S2333" s="109" t="str">
        <f t="shared" si="223"/>
        <v/>
      </c>
      <c r="T2333" s="109" t="str">
        <f t="shared" si="224"/>
        <v/>
      </c>
    </row>
    <row r="2334" spans="2:20" ht="15" customHeight="1" x14ac:dyDescent="0.25">
      <c r="B2334" s="94">
        <v>2283</v>
      </c>
      <c r="C2334" s="95"/>
      <c r="D2334" s="94"/>
      <c r="E2334" s="95"/>
      <c r="F2334" s="94"/>
      <c r="G2334" s="95">
        <f t="shared" si="219"/>
        <v>0</v>
      </c>
      <c r="H2334" s="110">
        <f t="shared" si="220"/>
        <v>0</v>
      </c>
      <c r="P2334" s="107" t="str">
        <f t="shared" si="221"/>
        <v/>
      </c>
      <c r="Q2334" s="108" t="str">
        <f t="shared" si="222"/>
        <v/>
      </c>
      <c r="S2334" s="109" t="str">
        <f t="shared" si="223"/>
        <v/>
      </c>
      <c r="T2334" s="109" t="str">
        <f t="shared" si="224"/>
        <v/>
      </c>
    </row>
    <row r="2335" spans="2:20" ht="15" customHeight="1" x14ac:dyDescent="0.25">
      <c r="B2335" s="94">
        <v>2284</v>
      </c>
      <c r="C2335" s="95"/>
      <c r="D2335" s="94"/>
      <c r="E2335" s="95"/>
      <c r="F2335" s="94"/>
      <c r="G2335" s="95">
        <f t="shared" si="219"/>
        <v>0</v>
      </c>
      <c r="H2335" s="110">
        <f t="shared" si="220"/>
        <v>0</v>
      </c>
      <c r="P2335" s="107" t="str">
        <f t="shared" si="221"/>
        <v/>
      </c>
      <c r="Q2335" s="108" t="str">
        <f t="shared" si="222"/>
        <v/>
      </c>
      <c r="S2335" s="109" t="str">
        <f t="shared" si="223"/>
        <v/>
      </c>
      <c r="T2335" s="109" t="str">
        <f t="shared" si="224"/>
        <v/>
      </c>
    </row>
    <row r="2336" spans="2:20" ht="15" customHeight="1" x14ac:dyDescent="0.25">
      <c r="B2336" s="94">
        <v>2285</v>
      </c>
      <c r="C2336" s="95"/>
      <c r="D2336" s="94"/>
      <c r="E2336" s="95"/>
      <c r="F2336" s="94"/>
      <c r="G2336" s="95">
        <f t="shared" si="219"/>
        <v>0</v>
      </c>
      <c r="H2336" s="110">
        <f t="shared" si="220"/>
        <v>0</v>
      </c>
      <c r="P2336" s="107" t="str">
        <f t="shared" si="221"/>
        <v/>
      </c>
      <c r="Q2336" s="108" t="str">
        <f t="shared" si="222"/>
        <v/>
      </c>
      <c r="S2336" s="109" t="str">
        <f t="shared" si="223"/>
        <v/>
      </c>
      <c r="T2336" s="109" t="str">
        <f t="shared" si="224"/>
        <v/>
      </c>
    </row>
    <row r="2337" spans="2:20" ht="15" customHeight="1" x14ac:dyDescent="0.25">
      <c r="B2337" s="94">
        <v>2286</v>
      </c>
      <c r="C2337" s="95"/>
      <c r="D2337" s="94"/>
      <c r="E2337" s="95"/>
      <c r="F2337" s="94"/>
      <c r="G2337" s="95">
        <f t="shared" si="219"/>
        <v>0</v>
      </c>
      <c r="H2337" s="110">
        <f t="shared" si="220"/>
        <v>0</v>
      </c>
      <c r="P2337" s="107" t="str">
        <f t="shared" si="221"/>
        <v/>
      </c>
      <c r="Q2337" s="108" t="str">
        <f t="shared" si="222"/>
        <v/>
      </c>
      <c r="S2337" s="109" t="str">
        <f t="shared" si="223"/>
        <v/>
      </c>
      <c r="T2337" s="109" t="str">
        <f t="shared" si="224"/>
        <v/>
      </c>
    </row>
    <row r="2338" spans="2:20" ht="15" customHeight="1" x14ac:dyDescent="0.25">
      <c r="B2338" s="94">
        <v>2287</v>
      </c>
      <c r="C2338" s="95"/>
      <c r="D2338" s="94"/>
      <c r="E2338" s="95"/>
      <c r="F2338" s="94"/>
      <c r="G2338" s="95">
        <f t="shared" si="219"/>
        <v>0</v>
      </c>
      <c r="H2338" s="110">
        <f t="shared" si="220"/>
        <v>0</v>
      </c>
      <c r="P2338" s="107" t="str">
        <f t="shared" si="221"/>
        <v/>
      </c>
      <c r="Q2338" s="108" t="str">
        <f t="shared" si="222"/>
        <v/>
      </c>
      <c r="S2338" s="109" t="str">
        <f t="shared" si="223"/>
        <v/>
      </c>
      <c r="T2338" s="109" t="str">
        <f t="shared" si="224"/>
        <v/>
      </c>
    </row>
    <row r="2339" spans="2:20" ht="15" customHeight="1" x14ac:dyDescent="0.25">
      <c r="B2339" s="94">
        <v>2288</v>
      </c>
      <c r="C2339" s="95"/>
      <c r="D2339" s="94"/>
      <c r="E2339" s="95"/>
      <c r="F2339" s="94"/>
      <c r="G2339" s="95">
        <f t="shared" si="219"/>
        <v>0</v>
      </c>
      <c r="H2339" s="110">
        <f t="shared" si="220"/>
        <v>0</v>
      </c>
      <c r="P2339" s="107" t="str">
        <f t="shared" si="221"/>
        <v/>
      </c>
      <c r="Q2339" s="108" t="str">
        <f t="shared" si="222"/>
        <v/>
      </c>
      <c r="S2339" s="109" t="str">
        <f t="shared" si="223"/>
        <v/>
      </c>
      <c r="T2339" s="109" t="str">
        <f t="shared" si="224"/>
        <v/>
      </c>
    </row>
    <row r="2340" spans="2:20" ht="15" customHeight="1" x14ac:dyDescent="0.25">
      <c r="B2340" s="94">
        <v>2289</v>
      </c>
      <c r="C2340" s="95"/>
      <c r="D2340" s="94"/>
      <c r="E2340" s="95"/>
      <c r="F2340" s="94"/>
      <c r="G2340" s="95">
        <f t="shared" si="219"/>
        <v>0</v>
      </c>
      <c r="H2340" s="110">
        <f t="shared" si="220"/>
        <v>0</v>
      </c>
      <c r="P2340" s="107" t="str">
        <f t="shared" si="221"/>
        <v/>
      </c>
      <c r="Q2340" s="108" t="str">
        <f t="shared" si="222"/>
        <v/>
      </c>
      <c r="S2340" s="109" t="str">
        <f t="shared" si="223"/>
        <v/>
      </c>
      <c r="T2340" s="109" t="str">
        <f t="shared" si="224"/>
        <v/>
      </c>
    </row>
    <row r="2341" spans="2:20" ht="15" customHeight="1" x14ac:dyDescent="0.25">
      <c r="B2341" s="94">
        <v>2290</v>
      </c>
      <c r="C2341" s="95"/>
      <c r="D2341" s="94"/>
      <c r="E2341" s="95"/>
      <c r="F2341" s="94"/>
      <c r="G2341" s="95">
        <f t="shared" si="219"/>
        <v>0</v>
      </c>
      <c r="H2341" s="110">
        <f t="shared" si="220"/>
        <v>0</v>
      </c>
      <c r="P2341" s="107" t="str">
        <f t="shared" si="221"/>
        <v/>
      </c>
      <c r="Q2341" s="108" t="str">
        <f t="shared" si="222"/>
        <v/>
      </c>
      <c r="S2341" s="109" t="str">
        <f t="shared" si="223"/>
        <v/>
      </c>
      <c r="T2341" s="109" t="str">
        <f t="shared" si="224"/>
        <v/>
      </c>
    </row>
    <row r="2342" spans="2:20" ht="15" customHeight="1" x14ac:dyDescent="0.25">
      <c r="B2342" s="94">
        <v>2291</v>
      </c>
      <c r="C2342" s="95"/>
      <c r="D2342" s="94"/>
      <c r="E2342" s="95"/>
      <c r="F2342" s="94"/>
      <c r="G2342" s="95">
        <f t="shared" si="219"/>
        <v>0</v>
      </c>
      <c r="H2342" s="110">
        <f t="shared" si="220"/>
        <v>0</v>
      </c>
      <c r="P2342" s="107" t="str">
        <f t="shared" si="221"/>
        <v/>
      </c>
      <c r="Q2342" s="108" t="str">
        <f t="shared" si="222"/>
        <v/>
      </c>
      <c r="S2342" s="109" t="str">
        <f t="shared" si="223"/>
        <v/>
      </c>
      <c r="T2342" s="109" t="str">
        <f t="shared" si="224"/>
        <v/>
      </c>
    </row>
    <row r="2343" spans="2:20" ht="15" customHeight="1" x14ac:dyDescent="0.25">
      <c r="B2343" s="94">
        <v>2292</v>
      </c>
      <c r="C2343" s="95"/>
      <c r="D2343" s="94"/>
      <c r="E2343" s="95"/>
      <c r="F2343" s="94"/>
      <c r="G2343" s="95">
        <f t="shared" si="219"/>
        <v>0</v>
      </c>
      <c r="H2343" s="110">
        <f t="shared" si="220"/>
        <v>0</v>
      </c>
      <c r="P2343" s="107" t="str">
        <f t="shared" si="221"/>
        <v/>
      </c>
      <c r="Q2343" s="108" t="str">
        <f t="shared" si="222"/>
        <v/>
      </c>
      <c r="S2343" s="109" t="str">
        <f t="shared" si="223"/>
        <v/>
      </c>
      <c r="T2343" s="109" t="str">
        <f t="shared" si="224"/>
        <v/>
      </c>
    </row>
    <row r="2344" spans="2:20" ht="15" customHeight="1" x14ac:dyDescent="0.25">
      <c r="B2344" s="94">
        <v>2293</v>
      </c>
      <c r="C2344" s="95"/>
      <c r="D2344" s="94"/>
      <c r="E2344" s="95"/>
      <c r="F2344" s="94"/>
      <c r="G2344" s="95">
        <f t="shared" si="219"/>
        <v>0</v>
      </c>
      <c r="H2344" s="110">
        <f t="shared" si="220"/>
        <v>0</v>
      </c>
      <c r="P2344" s="107" t="str">
        <f t="shared" si="221"/>
        <v/>
      </c>
      <c r="Q2344" s="108" t="str">
        <f t="shared" si="222"/>
        <v/>
      </c>
      <c r="S2344" s="109" t="str">
        <f t="shared" si="223"/>
        <v/>
      </c>
      <c r="T2344" s="109" t="str">
        <f t="shared" si="224"/>
        <v/>
      </c>
    </row>
    <row r="2345" spans="2:20" ht="15" customHeight="1" x14ac:dyDescent="0.25">
      <c r="B2345" s="94">
        <v>2294</v>
      </c>
      <c r="C2345" s="95"/>
      <c r="D2345" s="94"/>
      <c r="E2345" s="95"/>
      <c r="F2345" s="94"/>
      <c r="G2345" s="95">
        <f t="shared" si="219"/>
        <v>0</v>
      </c>
      <c r="H2345" s="110">
        <f t="shared" si="220"/>
        <v>0</v>
      </c>
      <c r="P2345" s="107" t="str">
        <f t="shared" si="221"/>
        <v/>
      </c>
      <c r="Q2345" s="108" t="str">
        <f t="shared" si="222"/>
        <v/>
      </c>
      <c r="S2345" s="109" t="str">
        <f t="shared" si="223"/>
        <v/>
      </c>
      <c r="T2345" s="109" t="str">
        <f t="shared" si="224"/>
        <v/>
      </c>
    </row>
    <row r="2346" spans="2:20" ht="15" customHeight="1" x14ac:dyDescent="0.25">
      <c r="B2346" s="94">
        <v>2295</v>
      </c>
      <c r="C2346" s="95"/>
      <c r="D2346" s="94"/>
      <c r="E2346" s="95"/>
      <c r="F2346" s="94"/>
      <c r="G2346" s="95">
        <f t="shared" si="219"/>
        <v>0</v>
      </c>
      <c r="H2346" s="110">
        <f t="shared" si="220"/>
        <v>0</v>
      </c>
      <c r="P2346" s="107" t="str">
        <f t="shared" si="221"/>
        <v/>
      </c>
      <c r="Q2346" s="108" t="str">
        <f t="shared" si="222"/>
        <v/>
      </c>
      <c r="S2346" s="109" t="str">
        <f t="shared" si="223"/>
        <v/>
      </c>
      <c r="T2346" s="109" t="str">
        <f t="shared" si="224"/>
        <v/>
      </c>
    </row>
    <row r="2347" spans="2:20" ht="15" customHeight="1" x14ac:dyDescent="0.25">
      <c r="B2347" s="94">
        <v>2296</v>
      </c>
      <c r="C2347" s="95"/>
      <c r="D2347" s="94"/>
      <c r="E2347" s="95"/>
      <c r="F2347" s="94"/>
      <c r="G2347" s="95">
        <f t="shared" si="219"/>
        <v>0</v>
      </c>
      <c r="H2347" s="110">
        <f t="shared" si="220"/>
        <v>0</v>
      </c>
      <c r="P2347" s="107" t="str">
        <f t="shared" si="221"/>
        <v/>
      </c>
      <c r="Q2347" s="108" t="str">
        <f t="shared" si="222"/>
        <v/>
      </c>
      <c r="S2347" s="109" t="str">
        <f t="shared" si="223"/>
        <v/>
      </c>
      <c r="T2347" s="109" t="str">
        <f t="shared" si="224"/>
        <v/>
      </c>
    </row>
    <row r="2348" spans="2:20" ht="15" customHeight="1" x14ac:dyDescent="0.25">
      <c r="B2348" s="94">
        <v>2297</v>
      </c>
      <c r="C2348" s="95"/>
      <c r="D2348" s="94"/>
      <c r="E2348" s="95"/>
      <c r="F2348" s="94"/>
      <c r="G2348" s="95">
        <f t="shared" si="219"/>
        <v>0</v>
      </c>
      <c r="H2348" s="110">
        <f t="shared" si="220"/>
        <v>0</v>
      </c>
      <c r="P2348" s="107" t="str">
        <f t="shared" si="221"/>
        <v/>
      </c>
      <c r="Q2348" s="108" t="str">
        <f t="shared" si="222"/>
        <v/>
      </c>
      <c r="S2348" s="109" t="str">
        <f t="shared" si="223"/>
        <v/>
      </c>
      <c r="T2348" s="109" t="str">
        <f t="shared" si="224"/>
        <v/>
      </c>
    </row>
    <row r="2349" spans="2:20" ht="15" customHeight="1" x14ac:dyDescent="0.25">
      <c r="B2349" s="94">
        <v>2298</v>
      </c>
      <c r="C2349" s="95"/>
      <c r="D2349" s="94"/>
      <c r="E2349" s="95"/>
      <c r="F2349" s="94"/>
      <c r="G2349" s="95">
        <f t="shared" si="219"/>
        <v>0</v>
      </c>
      <c r="H2349" s="110">
        <f t="shared" si="220"/>
        <v>0</v>
      </c>
      <c r="P2349" s="107" t="str">
        <f t="shared" si="221"/>
        <v/>
      </c>
      <c r="Q2349" s="108" t="str">
        <f t="shared" si="222"/>
        <v/>
      </c>
      <c r="S2349" s="109" t="str">
        <f t="shared" si="223"/>
        <v/>
      </c>
      <c r="T2349" s="109" t="str">
        <f t="shared" si="224"/>
        <v/>
      </c>
    </row>
    <row r="2350" spans="2:20" ht="15" customHeight="1" x14ac:dyDescent="0.25">
      <c r="B2350" s="94">
        <v>2299</v>
      </c>
      <c r="C2350" s="95"/>
      <c r="D2350" s="94"/>
      <c r="E2350" s="95"/>
      <c r="F2350" s="94"/>
      <c r="G2350" s="95">
        <f t="shared" si="219"/>
        <v>0</v>
      </c>
      <c r="H2350" s="110">
        <f t="shared" si="220"/>
        <v>0</v>
      </c>
      <c r="P2350" s="107" t="str">
        <f t="shared" si="221"/>
        <v/>
      </c>
      <c r="Q2350" s="108" t="str">
        <f t="shared" si="222"/>
        <v/>
      </c>
      <c r="S2350" s="109" t="str">
        <f t="shared" si="223"/>
        <v/>
      </c>
      <c r="T2350" s="109" t="str">
        <f t="shared" si="224"/>
        <v/>
      </c>
    </row>
    <row r="2351" spans="2:20" ht="15" customHeight="1" x14ac:dyDescent="0.25">
      <c r="B2351" s="94">
        <v>2300</v>
      </c>
      <c r="C2351" s="95"/>
      <c r="D2351" s="94"/>
      <c r="E2351" s="95"/>
      <c r="F2351" s="94"/>
      <c r="G2351" s="95">
        <f t="shared" si="219"/>
        <v>0</v>
      </c>
      <c r="H2351" s="110">
        <f t="shared" si="220"/>
        <v>0</v>
      </c>
      <c r="P2351" s="107" t="str">
        <f t="shared" si="221"/>
        <v/>
      </c>
      <c r="Q2351" s="108" t="str">
        <f t="shared" si="222"/>
        <v/>
      </c>
      <c r="S2351" s="109" t="str">
        <f t="shared" si="223"/>
        <v/>
      </c>
      <c r="T2351" s="109" t="str">
        <f t="shared" si="224"/>
        <v/>
      </c>
    </row>
    <row r="2352" spans="2:20" ht="15" customHeight="1" x14ac:dyDescent="0.25">
      <c r="B2352" s="94">
        <v>2301</v>
      </c>
      <c r="C2352" s="95"/>
      <c r="D2352" s="94"/>
      <c r="E2352" s="95"/>
      <c r="F2352" s="94"/>
      <c r="G2352" s="95">
        <f t="shared" si="219"/>
        <v>0</v>
      </c>
      <c r="H2352" s="110">
        <f t="shared" si="220"/>
        <v>0</v>
      </c>
      <c r="P2352" s="107" t="str">
        <f t="shared" si="221"/>
        <v/>
      </c>
      <c r="Q2352" s="108" t="str">
        <f t="shared" si="222"/>
        <v/>
      </c>
      <c r="S2352" s="109" t="str">
        <f t="shared" si="223"/>
        <v/>
      </c>
      <c r="T2352" s="109" t="str">
        <f t="shared" si="224"/>
        <v/>
      </c>
    </row>
    <row r="2353" spans="2:20" ht="15" customHeight="1" x14ac:dyDescent="0.25">
      <c r="B2353" s="94">
        <v>2302</v>
      </c>
      <c r="C2353" s="95"/>
      <c r="D2353" s="94"/>
      <c r="E2353" s="95"/>
      <c r="F2353" s="94"/>
      <c r="G2353" s="95">
        <f t="shared" si="219"/>
        <v>0</v>
      </c>
      <c r="H2353" s="110">
        <f t="shared" si="220"/>
        <v>0</v>
      </c>
      <c r="P2353" s="107" t="str">
        <f t="shared" si="221"/>
        <v/>
      </c>
      <c r="Q2353" s="108" t="str">
        <f t="shared" si="222"/>
        <v/>
      </c>
      <c r="S2353" s="109" t="str">
        <f t="shared" si="223"/>
        <v/>
      </c>
      <c r="T2353" s="109" t="str">
        <f t="shared" si="224"/>
        <v/>
      </c>
    </row>
    <row r="2354" spans="2:20" ht="15" customHeight="1" x14ac:dyDescent="0.25">
      <c r="B2354" s="94">
        <v>2303</v>
      </c>
      <c r="C2354" s="95"/>
      <c r="D2354" s="94"/>
      <c r="E2354" s="95"/>
      <c r="F2354" s="94"/>
      <c r="G2354" s="95">
        <f t="shared" si="219"/>
        <v>0</v>
      </c>
      <c r="H2354" s="110">
        <f t="shared" si="220"/>
        <v>0</v>
      </c>
      <c r="P2354" s="107" t="str">
        <f t="shared" si="221"/>
        <v/>
      </c>
      <c r="Q2354" s="108" t="str">
        <f t="shared" si="222"/>
        <v/>
      </c>
      <c r="S2354" s="109" t="str">
        <f t="shared" si="223"/>
        <v/>
      </c>
      <c r="T2354" s="109" t="str">
        <f t="shared" si="224"/>
        <v/>
      </c>
    </row>
    <row r="2355" spans="2:20" ht="15" customHeight="1" x14ac:dyDescent="0.25">
      <c r="B2355" s="94">
        <v>2304</v>
      </c>
      <c r="C2355" s="95"/>
      <c r="D2355" s="94"/>
      <c r="E2355" s="95"/>
      <c r="F2355" s="94"/>
      <c r="G2355" s="95">
        <f t="shared" si="219"/>
        <v>0</v>
      </c>
      <c r="H2355" s="110">
        <f t="shared" si="220"/>
        <v>0</v>
      </c>
      <c r="P2355" s="107" t="str">
        <f t="shared" si="221"/>
        <v/>
      </c>
      <c r="Q2355" s="108" t="str">
        <f t="shared" si="222"/>
        <v/>
      </c>
      <c r="S2355" s="109" t="str">
        <f t="shared" si="223"/>
        <v/>
      </c>
      <c r="T2355" s="109" t="str">
        <f t="shared" si="224"/>
        <v/>
      </c>
    </row>
    <row r="2356" spans="2:20" ht="15" customHeight="1" x14ac:dyDescent="0.25">
      <c r="B2356" s="94">
        <v>2305</v>
      </c>
      <c r="C2356" s="95"/>
      <c r="D2356" s="94"/>
      <c r="E2356" s="95"/>
      <c r="F2356" s="94"/>
      <c r="G2356" s="95">
        <f t="shared" si="219"/>
        <v>0</v>
      </c>
      <c r="H2356" s="110">
        <f t="shared" si="220"/>
        <v>0</v>
      </c>
      <c r="P2356" s="107" t="str">
        <f t="shared" si="221"/>
        <v/>
      </c>
      <c r="Q2356" s="108" t="str">
        <f t="shared" si="222"/>
        <v/>
      </c>
      <c r="S2356" s="109" t="str">
        <f t="shared" si="223"/>
        <v/>
      </c>
      <c r="T2356" s="109" t="str">
        <f t="shared" si="224"/>
        <v/>
      </c>
    </row>
    <row r="2357" spans="2:20" ht="15" customHeight="1" x14ac:dyDescent="0.25">
      <c r="B2357" s="94">
        <v>2306</v>
      </c>
      <c r="C2357" s="95"/>
      <c r="D2357" s="94"/>
      <c r="E2357" s="95"/>
      <c r="F2357" s="94"/>
      <c r="G2357" s="95">
        <f t="shared" si="219"/>
        <v>0</v>
      </c>
      <c r="H2357" s="110">
        <f t="shared" si="220"/>
        <v>0</v>
      </c>
      <c r="P2357" s="107" t="str">
        <f t="shared" si="221"/>
        <v/>
      </c>
      <c r="Q2357" s="108" t="str">
        <f t="shared" si="222"/>
        <v/>
      </c>
      <c r="S2357" s="109" t="str">
        <f t="shared" si="223"/>
        <v/>
      </c>
      <c r="T2357" s="109" t="str">
        <f t="shared" si="224"/>
        <v/>
      </c>
    </row>
    <row r="2358" spans="2:20" ht="15" customHeight="1" x14ac:dyDescent="0.25">
      <c r="B2358" s="94">
        <v>2307</v>
      </c>
      <c r="C2358" s="95"/>
      <c r="D2358" s="94"/>
      <c r="E2358" s="95"/>
      <c r="F2358" s="94"/>
      <c r="G2358" s="95">
        <f t="shared" si="219"/>
        <v>0</v>
      </c>
      <c r="H2358" s="110">
        <f t="shared" si="220"/>
        <v>0</v>
      </c>
      <c r="P2358" s="107" t="str">
        <f t="shared" si="221"/>
        <v/>
      </c>
      <c r="Q2358" s="108" t="str">
        <f t="shared" si="222"/>
        <v/>
      </c>
      <c r="S2358" s="109" t="str">
        <f t="shared" si="223"/>
        <v/>
      </c>
      <c r="T2358" s="109" t="str">
        <f t="shared" si="224"/>
        <v/>
      </c>
    </row>
    <row r="2359" spans="2:20" ht="15" customHeight="1" x14ac:dyDescent="0.25">
      <c r="B2359" s="94">
        <v>2308</v>
      </c>
      <c r="C2359" s="95"/>
      <c r="D2359" s="94"/>
      <c r="E2359" s="95"/>
      <c r="F2359" s="94"/>
      <c r="G2359" s="95">
        <f t="shared" si="219"/>
        <v>0</v>
      </c>
      <c r="H2359" s="110">
        <f t="shared" si="220"/>
        <v>0</v>
      </c>
      <c r="P2359" s="107" t="str">
        <f t="shared" si="221"/>
        <v/>
      </c>
      <c r="Q2359" s="108" t="str">
        <f t="shared" si="222"/>
        <v/>
      </c>
      <c r="S2359" s="109" t="str">
        <f t="shared" si="223"/>
        <v/>
      </c>
      <c r="T2359" s="109" t="str">
        <f t="shared" si="224"/>
        <v/>
      </c>
    </row>
    <row r="2360" spans="2:20" ht="15" customHeight="1" x14ac:dyDescent="0.25">
      <c r="B2360" s="94">
        <v>2309</v>
      </c>
      <c r="C2360" s="95"/>
      <c r="D2360" s="94"/>
      <c r="E2360" s="95"/>
      <c r="F2360" s="94"/>
      <c r="G2360" s="95">
        <f t="shared" si="219"/>
        <v>0</v>
      </c>
      <c r="H2360" s="110">
        <f t="shared" si="220"/>
        <v>0</v>
      </c>
      <c r="P2360" s="107" t="str">
        <f t="shared" si="221"/>
        <v/>
      </c>
      <c r="Q2360" s="108" t="str">
        <f t="shared" si="222"/>
        <v/>
      </c>
      <c r="S2360" s="109" t="str">
        <f t="shared" si="223"/>
        <v/>
      </c>
      <c r="T2360" s="109" t="str">
        <f t="shared" si="224"/>
        <v/>
      </c>
    </row>
    <row r="2361" spans="2:20" ht="15" customHeight="1" x14ac:dyDescent="0.25">
      <c r="B2361" s="94">
        <v>2310</v>
      </c>
      <c r="C2361" s="95"/>
      <c r="D2361" s="94"/>
      <c r="E2361" s="95"/>
      <c r="F2361" s="94"/>
      <c r="G2361" s="95">
        <f t="shared" si="219"/>
        <v>0</v>
      </c>
      <c r="H2361" s="110">
        <f t="shared" si="220"/>
        <v>0</v>
      </c>
      <c r="P2361" s="107" t="str">
        <f t="shared" si="221"/>
        <v/>
      </c>
      <c r="Q2361" s="108" t="str">
        <f t="shared" si="222"/>
        <v/>
      </c>
      <c r="S2361" s="109" t="str">
        <f t="shared" si="223"/>
        <v/>
      </c>
      <c r="T2361" s="109" t="str">
        <f t="shared" si="224"/>
        <v/>
      </c>
    </row>
    <row r="2362" spans="2:20" ht="15" customHeight="1" x14ac:dyDescent="0.25">
      <c r="B2362" s="94">
        <v>2311</v>
      </c>
      <c r="C2362" s="95"/>
      <c r="D2362" s="94"/>
      <c r="E2362" s="95"/>
      <c r="F2362" s="94"/>
      <c r="G2362" s="95">
        <f t="shared" si="219"/>
        <v>0</v>
      </c>
      <c r="H2362" s="110">
        <f t="shared" si="220"/>
        <v>0</v>
      </c>
      <c r="P2362" s="107" t="str">
        <f t="shared" si="221"/>
        <v/>
      </c>
      <c r="Q2362" s="108" t="str">
        <f t="shared" si="222"/>
        <v/>
      </c>
      <c r="S2362" s="109" t="str">
        <f t="shared" si="223"/>
        <v/>
      </c>
      <c r="T2362" s="109" t="str">
        <f t="shared" si="224"/>
        <v/>
      </c>
    </row>
    <row r="2363" spans="2:20" ht="15" customHeight="1" x14ac:dyDescent="0.25">
      <c r="B2363" s="94">
        <v>2312</v>
      </c>
      <c r="C2363" s="95"/>
      <c r="D2363" s="94"/>
      <c r="E2363" s="95"/>
      <c r="F2363" s="94"/>
      <c r="G2363" s="95">
        <f t="shared" si="219"/>
        <v>0</v>
      </c>
      <c r="H2363" s="110">
        <f t="shared" si="220"/>
        <v>0</v>
      </c>
      <c r="P2363" s="107" t="str">
        <f t="shared" si="221"/>
        <v/>
      </c>
      <c r="Q2363" s="108" t="str">
        <f t="shared" si="222"/>
        <v/>
      </c>
      <c r="S2363" s="109" t="str">
        <f t="shared" si="223"/>
        <v/>
      </c>
      <c r="T2363" s="109" t="str">
        <f t="shared" si="224"/>
        <v/>
      </c>
    </row>
    <row r="2364" spans="2:20" ht="15" customHeight="1" x14ac:dyDescent="0.25">
      <c r="B2364" s="94">
        <v>2313</v>
      </c>
      <c r="C2364" s="95"/>
      <c r="D2364" s="94"/>
      <c r="E2364" s="95"/>
      <c r="F2364" s="94"/>
      <c r="G2364" s="95">
        <f t="shared" si="219"/>
        <v>0</v>
      </c>
      <c r="H2364" s="110">
        <f t="shared" si="220"/>
        <v>0</v>
      </c>
      <c r="P2364" s="107" t="str">
        <f t="shared" si="221"/>
        <v/>
      </c>
      <c r="Q2364" s="108" t="str">
        <f t="shared" si="222"/>
        <v/>
      </c>
      <c r="S2364" s="109" t="str">
        <f t="shared" si="223"/>
        <v/>
      </c>
      <c r="T2364" s="109" t="str">
        <f t="shared" si="224"/>
        <v/>
      </c>
    </row>
    <row r="2365" spans="2:20" ht="15" customHeight="1" x14ac:dyDescent="0.25">
      <c r="B2365" s="94">
        <v>2314</v>
      </c>
      <c r="C2365" s="95"/>
      <c r="D2365" s="94"/>
      <c r="E2365" s="95"/>
      <c r="F2365" s="94"/>
      <c r="G2365" s="95">
        <f t="shared" si="219"/>
        <v>0</v>
      </c>
      <c r="H2365" s="110">
        <f t="shared" si="220"/>
        <v>0</v>
      </c>
      <c r="P2365" s="107" t="str">
        <f t="shared" si="221"/>
        <v/>
      </c>
      <c r="Q2365" s="108" t="str">
        <f t="shared" si="222"/>
        <v/>
      </c>
      <c r="S2365" s="109" t="str">
        <f t="shared" si="223"/>
        <v/>
      </c>
      <c r="T2365" s="109" t="str">
        <f t="shared" si="224"/>
        <v/>
      </c>
    </row>
    <row r="2366" spans="2:20" ht="15" customHeight="1" x14ac:dyDescent="0.25">
      <c r="B2366" s="94">
        <v>2315</v>
      </c>
      <c r="C2366" s="95"/>
      <c r="D2366" s="94"/>
      <c r="E2366" s="95"/>
      <c r="F2366" s="94"/>
      <c r="G2366" s="95">
        <f t="shared" si="219"/>
        <v>0</v>
      </c>
      <c r="H2366" s="110">
        <f t="shared" si="220"/>
        <v>0</v>
      </c>
      <c r="P2366" s="107" t="str">
        <f t="shared" si="221"/>
        <v/>
      </c>
      <c r="Q2366" s="108" t="str">
        <f t="shared" si="222"/>
        <v/>
      </c>
      <c r="S2366" s="109" t="str">
        <f t="shared" si="223"/>
        <v/>
      </c>
      <c r="T2366" s="109" t="str">
        <f t="shared" si="224"/>
        <v/>
      </c>
    </row>
    <row r="2367" spans="2:20" ht="15" customHeight="1" x14ac:dyDescent="0.25">
      <c r="B2367" s="94">
        <v>2316</v>
      </c>
      <c r="C2367" s="95"/>
      <c r="D2367" s="94"/>
      <c r="E2367" s="95"/>
      <c r="F2367" s="94"/>
      <c r="G2367" s="95">
        <f t="shared" si="219"/>
        <v>0</v>
      </c>
      <c r="H2367" s="110">
        <f t="shared" si="220"/>
        <v>0</v>
      </c>
      <c r="P2367" s="107" t="str">
        <f t="shared" si="221"/>
        <v/>
      </c>
      <c r="Q2367" s="108" t="str">
        <f t="shared" si="222"/>
        <v/>
      </c>
      <c r="S2367" s="109" t="str">
        <f t="shared" si="223"/>
        <v/>
      </c>
      <c r="T2367" s="109" t="str">
        <f t="shared" si="224"/>
        <v/>
      </c>
    </row>
    <row r="2368" spans="2:20" ht="15" customHeight="1" x14ac:dyDescent="0.25">
      <c r="B2368" s="94">
        <v>2317</v>
      </c>
      <c r="C2368" s="95"/>
      <c r="D2368" s="94"/>
      <c r="E2368" s="95"/>
      <c r="F2368" s="94"/>
      <c r="G2368" s="95">
        <f t="shared" si="219"/>
        <v>0</v>
      </c>
      <c r="H2368" s="110">
        <f t="shared" si="220"/>
        <v>0</v>
      </c>
      <c r="P2368" s="107" t="str">
        <f t="shared" si="221"/>
        <v/>
      </c>
      <c r="Q2368" s="108" t="str">
        <f t="shared" si="222"/>
        <v/>
      </c>
      <c r="S2368" s="109" t="str">
        <f t="shared" si="223"/>
        <v/>
      </c>
      <c r="T2368" s="109" t="str">
        <f t="shared" si="224"/>
        <v/>
      </c>
    </row>
    <row r="2369" spans="2:20" ht="15" customHeight="1" x14ac:dyDescent="0.25">
      <c r="B2369" s="94">
        <v>2318</v>
      </c>
      <c r="C2369" s="95"/>
      <c r="D2369" s="94"/>
      <c r="E2369" s="95"/>
      <c r="F2369" s="94"/>
      <c r="G2369" s="95">
        <f t="shared" si="219"/>
        <v>0</v>
      </c>
      <c r="H2369" s="110">
        <f t="shared" si="220"/>
        <v>0</v>
      </c>
      <c r="P2369" s="107" t="str">
        <f t="shared" si="221"/>
        <v/>
      </c>
      <c r="Q2369" s="108" t="str">
        <f t="shared" si="222"/>
        <v/>
      </c>
      <c r="S2369" s="109" t="str">
        <f t="shared" si="223"/>
        <v/>
      </c>
      <c r="T2369" s="109" t="str">
        <f t="shared" si="224"/>
        <v/>
      </c>
    </row>
    <row r="2370" spans="2:20" ht="15" customHeight="1" x14ac:dyDescent="0.25">
      <c r="B2370" s="94">
        <v>2319</v>
      </c>
      <c r="C2370" s="95"/>
      <c r="D2370" s="94"/>
      <c r="E2370" s="95"/>
      <c r="F2370" s="94"/>
      <c r="G2370" s="95">
        <f t="shared" si="219"/>
        <v>0</v>
      </c>
      <c r="H2370" s="110">
        <f t="shared" si="220"/>
        <v>0</v>
      </c>
      <c r="P2370" s="107" t="str">
        <f t="shared" si="221"/>
        <v/>
      </c>
      <c r="Q2370" s="108" t="str">
        <f t="shared" si="222"/>
        <v/>
      </c>
      <c r="S2370" s="109" t="str">
        <f t="shared" si="223"/>
        <v/>
      </c>
      <c r="T2370" s="109" t="str">
        <f t="shared" si="224"/>
        <v/>
      </c>
    </row>
    <row r="2371" spans="2:20" ht="15" customHeight="1" x14ac:dyDescent="0.25">
      <c r="B2371" s="94">
        <v>2320</v>
      </c>
      <c r="C2371" s="95"/>
      <c r="D2371" s="94"/>
      <c r="E2371" s="95"/>
      <c r="F2371" s="94"/>
      <c r="G2371" s="95">
        <f t="shared" si="219"/>
        <v>0</v>
      </c>
      <c r="H2371" s="110">
        <f t="shared" si="220"/>
        <v>0</v>
      </c>
      <c r="P2371" s="107" t="str">
        <f t="shared" si="221"/>
        <v/>
      </c>
      <c r="Q2371" s="108" t="str">
        <f t="shared" si="222"/>
        <v/>
      </c>
      <c r="S2371" s="109" t="str">
        <f t="shared" si="223"/>
        <v/>
      </c>
      <c r="T2371" s="109" t="str">
        <f t="shared" si="224"/>
        <v/>
      </c>
    </row>
    <row r="2372" spans="2:20" ht="15" customHeight="1" x14ac:dyDescent="0.25">
      <c r="B2372" s="94">
        <v>2321</v>
      </c>
      <c r="C2372" s="95"/>
      <c r="D2372" s="94"/>
      <c r="E2372" s="95"/>
      <c r="F2372" s="94"/>
      <c r="G2372" s="95">
        <f t="shared" si="219"/>
        <v>0</v>
      </c>
      <c r="H2372" s="110">
        <f t="shared" si="220"/>
        <v>0</v>
      </c>
      <c r="P2372" s="107" t="str">
        <f t="shared" si="221"/>
        <v/>
      </c>
      <c r="Q2372" s="108" t="str">
        <f t="shared" si="222"/>
        <v/>
      </c>
      <c r="S2372" s="109" t="str">
        <f t="shared" si="223"/>
        <v/>
      </c>
      <c r="T2372" s="109" t="str">
        <f t="shared" si="224"/>
        <v/>
      </c>
    </row>
    <row r="2373" spans="2:20" ht="15" customHeight="1" x14ac:dyDescent="0.25">
      <c r="B2373" s="94">
        <v>2322</v>
      </c>
      <c r="C2373" s="95"/>
      <c r="D2373" s="94"/>
      <c r="E2373" s="95"/>
      <c r="F2373" s="94"/>
      <c r="G2373" s="95">
        <f t="shared" si="219"/>
        <v>0</v>
      </c>
      <c r="H2373" s="110">
        <f t="shared" si="220"/>
        <v>0</v>
      </c>
      <c r="P2373" s="107" t="str">
        <f t="shared" si="221"/>
        <v/>
      </c>
      <c r="Q2373" s="108" t="str">
        <f t="shared" si="222"/>
        <v/>
      </c>
      <c r="S2373" s="109" t="str">
        <f t="shared" si="223"/>
        <v/>
      </c>
      <c r="T2373" s="109" t="str">
        <f t="shared" si="224"/>
        <v/>
      </c>
    </row>
    <row r="2374" spans="2:20" ht="15" customHeight="1" x14ac:dyDescent="0.25">
      <c r="B2374" s="94">
        <v>2323</v>
      </c>
      <c r="C2374" s="95"/>
      <c r="D2374" s="94"/>
      <c r="E2374" s="95"/>
      <c r="F2374" s="94"/>
      <c r="G2374" s="95">
        <f t="shared" si="219"/>
        <v>0</v>
      </c>
      <c r="H2374" s="110">
        <f t="shared" si="220"/>
        <v>0</v>
      </c>
      <c r="P2374" s="107" t="str">
        <f t="shared" si="221"/>
        <v/>
      </c>
      <c r="Q2374" s="108" t="str">
        <f t="shared" si="222"/>
        <v/>
      </c>
      <c r="S2374" s="109" t="str">
        <f t="shared" si="223"/>
        <v/>
      </c>
      <c r="T2374" s="109" t="str">
        <f t="shared" si="224"/>
        <v/>
      </c>
    </row>
    <row r="2375" spans="2:20" ht="15" customHeight="1" x14ac:dyDescent="0.25">
      <c r="B2375" s="94">
        <v>2324</v>
      </c>
      <c r="C2375" s="95"/>
      <c r="D2375" s="94"/>
      <c r="E2375" s="95"/>
      <c r="F2375" s="94"/>
      <c r="G2375" s="95">
        <f t="shared" si="219"/>
        <v>0</v>
      </c>
      <c r="H2375" s="110">
        <f t="shared" si="220"/>
        <v>0</v>
      </c>
      <c r="P2375" s="107" t="str">
        <f t="shared" si="221"/>
        <v/>
      </c>
      <c r="Q2375" s="108" t="str">
        <f t="shared" si="222"/>
        <v/>
      </c>
      <c r="S2375" s="109" t="str">
        <f t="shared" si="223"/>
        <v/>
      </c>
      <c r="T2375" s="109" t="str">
        <f t="shared" si="224"/>
        <v/>
      </c>
    </row>
    <row r="2376" spans="2:20" ht="15" customHeight="1" x14ac:dyDescent="0.25">
      <c r="B2376" s="94">
        <v>2325</v>
      </c>
      <c r="C2376" s="95"/>
      <c r="D2376" s="94"/>
      <c r="E2376" s="95"/>
      <c r="F2376" s="94"/>
      <c r="G2376" s="95">
        <f t="shared" si="219"/>
        <v>0</v>
      </c>
      <c r="H2376" s="110">
        <f t="shared" si="220"/>
        <v>0</v>
      </c>
      <c r="P2376" s="107" t="str">
        <f t="shared" si="221"/>
        <v/>
      </c>
      <c r="Q2376" s="108" t="str">
        <f t="shared" si="222"/>
        <v/>
      </c>
      <c r="S2376" s="109" t="str">
        <f t="shared" si="223"/>
        <v/>
      </c>
      <c r="T2376" s="109" t="str">
        <f t="shared" si="224"/>
        <v/>
      </c>
    </row>
    <row r="2377" spans="2:20" ht="15" customHeight="1" x14ac:dyDescent="0.25">
      <c r="B2377" s="94">
        <v>2326</v>
      </c>
      <c r="C2377" s="95"/>
      <c r="D2377" s="94"/>
      <c r="E2377" s="95"/>
      <c r="F2377" s="94"/>
      <c r="G2377" s="95">
        <f t="shared" si="219"/>
        <v>0</v>
      </c>
      <c r="H2377" s="110">
        <f t="shared" si="220"/>
        <v>0</v>
      </c>
      <c r="P2377" s="107" t="str">
        <f t="shared" si="221"/>
        <v/>
      </c>
      <c r="Q2377" s="108" t="str">
        <f t="shared" si="222"/>
        <v/>
      </c>
      <c r="S2377" s="109" t="str">
        <f t="shared" si="223"/>
        <v/>
      </c>
      <c r="T2377" s="109" t="str">
        <f t="shared" si="224"/>
        <v/>
      </c>
    </row>
    <row r="2378" spans="2:20" ht="15" customHeight="1" x14ac:dyDescent="0.25">
      <c r="B2378" s="94">
        <v>2327</v>
      </c>
      <c r="C2378" s="95"/>
      <c r="D2378" s="94"/>
      <c r="E2378" s="95"/>
      <c r="F2378" s="94"/>
      <c r="G2378" s="95">
        <f t="shared" si="219"/>
        <v>0</v>
      </c>
      <c r="H2378" s="110">
        <f t="shared" si="220"/>
        <v>0</v>
      </c>
      <c r="P2378" s="107" t="str">
        <f t="shared" si="221"/>
        <v/>
      </c>
      <c r="Q2378" s="108" t="str">
        <f t="shared" si="222"/>
        <v/>
      </c>
      <c r="S2378" s="109" t="str">
        <f t="shared" si="223"/>
        <v/>
      </c>
      <c r="T2378" s="109" t="str">
        <f t="shared" si="224"/>
        <v/>
      </c>
    </row>
    <row r="2379" spans="2:20" ht="15" customHeight="1" x14ac:dyDescent="0.25">
      <c r="B2379" s="94">
        <v>2328</v>
      </c>
      <c r="C2379" s="95"/>
      <c r="D2379" s="94"/>
      <c r="E2379" s="95"/>
      <c r="F2379" s="94"/>
      <c r="G2379" s="95">
        <f t="shared" si="219"/>
        <v>0</v>
      </c>
      <c r="H2379" s="110">
        <f t="shared" si="220"/>
        <v>0</v>
      </c>
      <c r="P2379" s="107" t="str">
        <f t="shared" si="221"/>
        <v/>
      </c>
      <c r="Q2379" s="108" t="str">
        <f t="shared" si="222"/>
        <v/>
      </c>
      <c r="S2379" s="109" t="str">
        <f t="shared" si="223"/>
        <v/>
      </c>
      <c r="T2379" s="109" t="str">
        <f t="shared" si="224"/>
        <v/>
      </c>
    </row>
    <row r="2380" spans="2:20" ht="15" customHeight="1" x14ac:dyDescent="0.25">
      <c r="B2380" s="94">
        <v>2329</v>
      </c>
      <c r="C2380" s="95"/>
      <c r="D2380" s="94"/>
      <c r="E2380" s="95"/>
      <c r="F2380" s="94"/>
      <c r="G2380" s="95">
        <f t="shared" si="219"/>
        <v>0</v>
      </c>
      <c r="H2380" s="110">
        <f t="shared" si="220"/>
        <v>0</v>
      </c>
      <c r="P2380" s="107" t="str">
        <f t="shared" si="221"/>
        <v/>
      </c>
      <c r="Q2380" s="108" t="str">
        <f t="shared" si="222"/>
        <v/>
      </c>
      <c r="S2380" s="109" t="str">
        <f t="shared" si="223"/>
        <v/>
      </c>
      <c r="T2380" s="109" t="str">
        <f t="shared" si="224"/>
        <v/>
      </c>
    </row>
    <row r="2381" spans="2:20" ht="15" customHeight="1" x14ac:dyDescent="0.25">
      <c r="B2381" s="94">
        <v>2330</v>
      </c>
      <c r="C2381" s="95"/>
      <c r="D2381" s="94"/>
      <c r="E2381" s="95"/>
      <c r="F2381" s="94"/>
      <c r="G2381" s="95">
        <f t="shared" si="219"/>
        <v>0</v>
      </c>
      <c r="H2381" s="110">
        <f t="shared" si="220"/>
        <v>0</v>
      </c>
      <c r="P2381" s="107" t="str">
        <f t="shared" si="221"/>
        <v/>
      </c>
      <c r="Q2381" s="108" t="str">
        <f t="shared" si="222"/>
        <v/>
      </c>
      <c r="S2381" s="109" t="str">
        <f t="shared" si="223"/>
        <v/>
      </c>
      <c r="T2381" s="109" t="str">
        <f t="shared" si="224"/>
        <v/>
      </c>
    </row>
    <row r="2382" spans="2:20" ht="15" customHeight="1" x14ac:dyDescent="0.25">
      <c r="B2382" s="94">
        <v>2331</v>
      </c>
      <c r="C2382" s="95"/>
      <c r="D2382" s="94"/>
      <c r="E2382" s="95"/>
      <c r="F2382" s="94"/>
      <c r="G2382" s="95">
        <f t="shared" si="219"/>
        <v>0</v>
      </c>
      <c r="H2382" s="110">
        <f t="shared" si="220"/>
        <v>0</v>
      </c>
      <c r="P2382" s="107" t="str">
        <f t="shared" si="221"/>
        <v/>
      </c>
      <c r="Q2382" s="108" t="str">
        <f t="shared" si="222"/>
        <v/>
      </c>
      <c r="S2382" s="109" t="str">
        <f t="shared" si="223"/>
        <v/>
      </c>
      <c r="T2382" s="109" t="str">
        <f t="shared" si="224"/>
        <v/>
      </c>
    </row>
    <row r="2383" spans="2:20" ht="15" customHeight="1" x14ac:dyDescent="0.25">
      <c r="B2383" s="94">
        <v>2332</v>
      </c>
      <c r="C2383" s="95"/>
      <c r="D2383" s="94"/>
      <c r="E2383" s="95"/>
      <c r="F2383" s="94"/>
      <c r="G2383" s="95">
        <f t="shared" si="219"/>
        <v>0</v>
      </c>
      <c r="H2383" s="110">
        <f t="shared" si="220"/>
        <v>0</v>
      </c>
      <c r="P2383" s="107" t="str">
        <f t="shared" si="221"/>
        <v/>
      </c>
      <c r="Q2383" s="108" t="str">
        <f t="shared" si="222"/>
        <v/>
      </c>
      <c r="S2383" s="109" t="str">
        <f t="shared" si="223"/>
        <v/>
      </c>
      <c r="T2383" s="109" t="str">
        <f t="shared" si="224"/>
        <v/>
      </c>
    </row>
    <row r="2384" spans="2:20" ht="15" customHeight="1" x14ac:dyDescent="0.25">
      <c r="B2384" s="94">
        <v>2333</v>
      </c>
      <c r="C2384" s="95"/>
      <c r="D2384" s="94"/>
      <c r="E2384" s="95"/>
      <c r="F2384" s="94"/>
      <c r="G2384" s="95">
        <f t="shared" si="219"/>
        <v>0</v>
      </c>
      <c r="H2384" s="110">
        <f t="shared" si="220"/>
        <v>0</v>
      </c>
      <c r="P2384" s="107" t="str">
        <f t="shared" si="221"/>
        <v/>
      </c>
      <c r="Q2384" s="108" t="str">
        <f t="shared" si="222"/>
        <v/>
      </c>
      <c r="S2384" s="109" t="str">
        <f t="shared" si="223"/>
        <v/>
      </c>
      <c r="T2384" s="109" t="str">
        <f t="shared" si="224"/>
        <v/>
      </c>
    </row>
    <row r="2385" spans="2:20" ht="15" customHeight="1" x14ac:dyDescent="0.25">
      <c r="B2385" s="94">
        <v>2334</v>
      </c>
      <c r="C2385" s="95"/>
      <c r="D2385" s="94"/>
      <c r="E2385" s="95"/>
      <c r="F2385" s="94"/>
      <c r="G2385" s="95">
        <f t="shared" si="219"/>
        <v>0</v>
      </c>
      <c r="H2385" s="110">
        <f t="shared" si="220"/>
        <v>0</v>
      </c>
      <c r="P2385" s="107" t="str">
        <f t="shared" si="221"/>
        <v/>
      </c>
      <c r="Q2385" s="108" t="str">
        <f t="shared" si="222"/>
        <v/>
      </c>
      <c r="S2385" s="109" t="str">
        <f t="shared" si="223"/>
        <v/>
      </c>
      <c r="T2385" s="109" t="str">
        <f t="shared" si="224"/>
        <v/>
      </c>
    </row>
    <row r="2386" spans="2:20" ht="15" customHeight="1" x14ac:dyDescent="0.25">
      <c r="B2386" s="94">
        <v>2335</v>
      </c>
      <c r="C2386" s="95"/>
      <c r="D2386" s="94"/>
      <c r="E2386" s="95"/>
      <c r="F2386" s="94"/>
      <c r="G2386" s="95">
        <f t="shared" si="219"/>
        <v>0</v>
      </c>
      <c r="H2386" s="110">
        <f t="shared" si="220"/>
        <v>0</v>
      </c>
      <c r="P2386" s="107" t="str">
        <f t="shared" si="221"/>
        <v/>
      </c>
      <c r="Q2386" s="108" t="str">
        <f t="shared" si="222"/>
        <v/>
      </c>
      <c r="S2386" s="109" t="str">
        <f t="shared" si="223"/>
        <v/>
      </c>
      <c r="T2386" s="109" t="str">
        <f t="shared" si="224"/>
        <v/>
      </c>
    </row>
    <row r="2387" spans="2:20" ht="15" customHeight="1" x14ac:dyDescent="0.25">
      <c r="B2387" s="94">
        <v>2336</v>
      </c>
      <c r="C2387" s="95"/>
      <c r="D2387" s="94"/>
      <c r="E2387" s="95"/>
      <c r="F2387" s="94"/>
      <c r="G2387" s="95">
        <f t="shared" si="219"/>
        <v>0</v>
      </c>
      <c r="H2387" s="110">
        <f t="shared" si="220"/>
        <v>0</v>
      </c>
      <c r="P2387" s="107" t="str">
        <f t="shared" si="221"/>
        <v/>
      </c>
      <c r="Q2387" s="108" t="str">
        <f t="shared" si="222"/>
        <v/>
      </c>
      <c r="S2387" s="109" t="str">
        <f t="shared" si="223"/>
        <v/>
      </c>
      <c r="T2387" s="109" t="str">
        <f t="shared" si="224"/>
        <v/>
      </c>
    </row>
    <row r="2388" spans="2:20" ht="15" customHeight="1" x14ac:dyDescent="0.25">
      <c r="B2388" s="94">
        <v>2337</v>
      </c>
      <c r="C2388" s="95"/>
      <c r="D2388" s="94"/>
      <c r="E2388" s="95"/>
      <c r="F2388" s="94"/>
      <c r="G2388" s="95">
        <f t="shared" si="219"/>
        <v>0</v>
      </c>
      <c r="H2388" s="110">
        <f t="shared" si="220"/>
        <v>0</v>
      </c>
      <c r="P2388" s="107" t="str">
        <f t="shared" si="221"/>
        <v/>
      </c>
      <c r="Q2388" s="108" t="str">
        <f t="shared" si="222"/>
        <v/>
      </c>
      <c r="S2388" s="109" t="str">
        <f t="shared" si="223"/>
        <v/>
      </c>
      <c r="T2388" s="109" t="str">
        <f t="shared" si="224"/>
        <v/>
      </c>
    </row>
    <row r="2389" spans="2:20" ht="15" customHeight="1" x14ac:dyDescent="0.25">
      <c r="B2389" s="94">
        <v>2338</v>
      </c>
      <c r="C2389" s="95"/>
      <c r="D2389" s="94"/>
      <c r="E2389" s="95"/>
      <c r="F2389" s="94"/>
      <c r="G2389" s="95">
        <f t="shared" si="219"/>
        <v>0</v>
      </c>
      <c r="H2389" s="110">
        <f t="shared" si="220"/>
        <v>0</v>
      </c>
      <c r="P2389" s="107" t="str">
        <f t="shared" si="221"/>
        <v/>
      </c>
      <c r="Q2389" s="108" t="str">
        <f t="shared" si="222"/>
        <v/>
      </c>
      <c r="S2389" s="109" t="str">
        <f t="shared" si="223"/>
        <v/>
      </c>
      <c r="T2389" s="109" t="str">
        <f t="shared" si="224"/>
        <v/>
      </c>
    </row>
    <row r="2390" spans="2:20" ht="15" customHeight="1" x14ac:dyDescent="0.25">
      <c r="B2390" s="94">
        <v>2339</v>
      </c>
      <c r="C2390" s="95"/>
      <c r="D2390" s="94"/>
      <c r="E2390" s="95"/>
      <c r="F2390" s="94"/>
      <c r="G2390" s="95">
        <f t="shared" si="219"/>
        <v>0</v>
      </c>
      <c r="H2390" s="110">
        <f t="shared" si="220"/>
        <v>0</v>
      </c>
      <c r="P2390" s="107" t="str">
        <f t="shared" si="221"/>
        <v/>
      </c>
      <c r="Q2390" s="108" t="str">
        <f t="shared" si="222"/>
        <v/>
      </c>
      <c r="S2390" s="109" t="str">
        <f t="shared" si="223"/>
        <v/>
      </c>
      <c r="T2390" s="109" t="str">
        <f t="shared" si="224"/>
        <v/>
      </c>
    </row>
    <row r="2391" spans="2:20" ht="15" customHeight="1" x14ac:dyDescent="0.25">
      <c r="B2391" s="94">
        <v>2340</v>
      </c>
      <c r="C2391" s="95"/>
      <c r="D2391" s="94"/>
      <c r="E2391" s="95"/>
      <c r="F2391" s="94"/>
      <c r="G2391" s="95">
        <f t="shared" si="219"/>
        <v>0</v>
      </c>
      <c r="H2391" s="110">
        <f t="shared" si="220"/>
        <v>0</v>
      </c>
      <c r="P2391" s="107" t="str">
        <f t="shared" si="221"/>
        <v/>
      </c>
      <c r="Q2391" s="108" t="str">
        <f t="shared" si="222"/>
        <v/>
      </c>
      <c r="S2391" s="109" t="str">
        <f t="shared" si="223"/>
        <v/>
      </c>
      <c r="T2391" s="109" t="str">
        <f t="shared" si="224"/>
        <v/>
      </c>
    </row>
    <row r="2392" spans="2:20" ht="15" customHeight="1" x14ac:dyDescent="0.25">
      <c r="B2392" s="94">
        <v>2341</v>
      </c>
      <c r="C2392" s="95"/>
      <c r="D2392" s="94"/>
      <c r="E2392" s="95"/>
      <c r="F2392" s="94"/>
      <c r="G2392" s="95">
        <f t="shared" si="219"/>
        <v>0</v>
      </c>
      <c r="H2392" s="110">
        <f t="shared" si="220"/>
        <v>0</v>
      </c>
      <c r="P2392" s="107" t="str">
        <f t="shared" si="221"/>
        <v/>
      </c>
      <c r="Q2392" s="108" t="str">
        <f t="shared" si="222"/>
        <v/>
      </c>
      <c r="S2392" s="109" t="str">
        <f t="shared" si="223"/>
        <v/>
      </c>
      <c r="T2392" s="109" t="str">
        <f t="shared" si="224"/>
        <v/>
      </c>
    </row>
    <row r="2393" spans="2:20" ht="15" customHeight="1" x14ac:dyDescent="0.25">
      <c r="B2393" s="94">
        <v>2342</v>
      </c>
      <c r="C2393" s="95"/>
      <c r="D2393" s="94"/>
      <c r="E2393" s="95"/>
      <c r="F2393" s="94"/>
      <c r="G2393" s="95">
        <f t="shared" si="219"/>
        <v>0</v>
      </c>
      <c r="H2393" s="110">
        <f t="shared" si="220"/>
        <v>0</v>
      </c>
      <c r="P2393" s="107" t="str">
        <f t="shared" si="221"/>
        <v/>
      </c>
      <c r="Q2393" s="108" t="str">
        <f t="shared" si="222"/>
        <v/>
      </c>
      <c r="S2393" s="109" t="str">
        <f t="shared" si="223"/>
        <v/>
      </c>
      <c r="T2393" s="109" t="str">
        <f t="shared" si="224"/>
        <v/>
      </c>
    </row>
    <row r="2394" spans="2:20" ht="15" customHeight="1" x14ac:dyDescent="0.25">
      <c r="B2394" s="94">
        <v>2343</v>
      </c>
      <c r="C2394" s="95"/>
      <c r="D2394" s="94"/>
      <c r="E2394" s="95"/>
      <c r="F2394" s="94"/>
      <c r="G2394" s="95">
        <f t="shared" si="219"/>
        <v>0</v>
      </c>
      <c r="H2394" s="110">
        <f t="shared" si="220"/>
        <v>0</v>
      </c>
      <c r="P2394" s="107" t="str">
        <f t="shared" si="221"/>
        <v/>
      </c>
      <c r="Q2394" s="108" t="str">
        <f t="shared" si="222"/>
        <v/>
      </c>
      <c r="S2394" s="109" t="str">
        <f t="shared" si="223"/>
        <v/>
      </c>
      <c r="T2394" s="109" t="str">
        <f t="shared" si="224"/>
        <v/>
      </c>
    </row>
    <row r="2395" spans="2:20" ht="15" customHeight="1" x14ac:dyDescent="0.25">
      <c r="B2395" s="94">
        <v>2344</v>
      </c>
      <c r="C2395" s="95"/>
      <c r="D2395" s="94"/>
      <c r="E2395" s="95"/>
      <c r="F2395" s="94"/>
      <c r="G2395" s="95">
        <f t="shared" si="219"/>
        <v>0</v>
      </c>
      <c r="H2395" s="110">
        <f t="shared" si="220"/>
        <v>0</v>
      </c>
      <c r="P2395" s="107" t="str">
        <f t="shared" si="221"/>
        <v/>
      </c>
      <c r="Q2395" s="108" t="str">
        <f t="shared" si="222"/>
        <v/>
      </c>
      <c r="S2395" s="109" t="str">
        <f t="shared" si="223"/>
        <v/>
      </c>
      <c r="T2395" s="109" t="str">
        <f t="shared" si="224"/>
        <v/>
      </c>
    </row>
    <row r="2396" spans="2:20" ht="15" customHeight="1" x14ac:dyDescent="0.25">
      <c r="B2396" s="94">
        <v>2345</v>
      </c>
      <c r="C2396" s="95"/>
      <c r="D2396" s="94"/>
      <c r="E2396" s="95"/>
      <c r="F2396" s="94"/>
      <c r="G2396" s="95">
        <f t="shared" ref="G2396:G2459" si="225">E2396-C2396</f>
        <v>0</v>
      </c>
      <c r="H2396" s="110">
        <f t="shared" ref="H2396:H2459" si="226">F2396-D2396</f>
        <v>0</v>
      </c>
      <c r="P2396" s="107" t="str">
        <f t="shared" ref="P2396:P2459" si="227">IF(C2396="","",D2396*PSA_WTP-C2396)</f>
        <v/>
      </c>
      <c r="Q2396" s="108" t="str">
        <f t="shared" ref="Q2396:Q2459" si="228">IF(C2396="","",F2396*PSA_WTP-E2396)</f>
        <v/>
      </c>
      <c r="S2396" s="109" t="str">
        <f t="shared" ref="S2396:S2459" si="229">IF(Q2396="","",IF(Q2396=MAX(P2396,Q2396),0,1))</f>
        <v/>
      </c>
      <c r="T2396" s="109" t="str">
        <f t="shared" ref="T2396:T2459" si="230">IF(Q2396="","",IF(Q2396=MAX(P2396,Q2396),1,0))</f>
        <v/>
      </c>
    </row>
    <row r="2397" spans="2:20" ht="15" customHeight="1" x14ac:dyDescent="0.25">
      <c r="B2397" s="94">
        <v>2346</v>
      </c>
      <c r="C2397" s="95"/>
      <c r="D2397" s="94"/>
      <c r="E2397" s="95"/>
      <c r="F2397" s="94"/>
      <c r="G2397" s="95">
        <f t="shared" si="225"/>
        <v>0</v>
      </c>
      <c r="H2397" s="110">
        <f t="shared" si="226"/>
        <v>0</v>
      </c>
      <c r="P2397" s="107" t="str">
        <f t="shared" si="227"/>
        <v/>
      </c>
      <c r="Q2397" s="108" t="str">
        <f t="shared" si="228"/>
        <v/>
      </c>
      <c r="S2397" s="109" t="str">
        <f t="shared" si="229"/>
        <v/>
      </c>
      <c r="T2397" s="109" t="str">
        <f t="shared" si="230"/>
        <v/>
      </c>
    </row>
    <row r="2398" spans="2:20" ht="15" customHeight="1" x14ac:dyDescent="0.25">
      <c r="B2398" s="94">
        <v>2347</v>
      </c>
      <c r="C2398" s="95"/>
      <c r="D2398" s="94"/>
      <c r="E2398" s="95"/>
      <c r="F2398" s="94"/>
      <c r="G2398" s="95">
        <f t="shared" si="225"/>
        <v>0</v>
      </c>
      <c r="H2398" s="110">
        <f t="shared" si="226"/>
        <v>0</v>
      </c>
      <c r="P2398" s="107" t="str">
        <f t="shared" si="227"/>
        <v/>
      </c>
      <c r="Q2398" s="108" t="str">
        <f t="shared" si="228"/>
        <v/>
      </c>
      <c r="S2398" s="109" t="str">
        <f t="shared" si="229"/>
        <v/>
      </c>
      <c r="T2398" s="109" t="str">
        <f t="shared" si="230"/>
        <v/>
      </c>
    </row>
    <row r="2399" spans="2:20" ht="15" customHeight="1" x14ac:dyDescent="0.25">
      <c r="B2399" s="94">
        <v>2348</v>
      </c>
      <c r="C2399" s="95"/>
      <c r="D2399" s="94"/>
      <c r="E2399" s="95"/>
      <c r="F2399" s="94"/>
      <c r="G2399" s="95">
        <f t="shared" si="225"/>
        <v>0</v>
      </c>
      <c r="H2399" s="110">
        <f t="shared" si="226"/>
        <v>0</v>
      </c>
      <c r="P2399" s="107" t="str">
        <f t="shared" si="227"/>
        <v/>
      </c>
      <c r="Q2399" s="108" t="str">
        <f t="shared" si="228"/>
        <v/>
      </c>
      <c r="S2399" s="109" t="str">
        <f t="shared" si="229"/>
        <v/>
      </c>
      <c r="T2399" s="109" t="str">
        <f t="shared" si="230"/>
        <v/>
      </c>
    </row>
    <row r="2400" spans="2:20" ht="15" customHeight="1" x14ac:dyDescent="0.25">
      <c r="B2400" s="94">
        <v>2349</v>
      </c>
      <c r="C2400" s="95"/>
      <c r="D2400" s="94"/>
      <c r="E2400" s="95"/>
      <c r="F2400" s="94"/>
      <c r="G2400" s="95">
        <f t="shared" si="225"/>
        <v>0</v>
      </c>
      <c r="H2400" s="110">
        <f t="shared" si="226"/>
        <v>0</v>
      </c>
      <c r="P2400" s="107" t="str">
        <f t="shared" si="227"/>
        <v/>
      </c>
      <c r="Q2400" s="108" t="str">
        <f t="shared" si="228"/>
        <v/>
      </c>
      <c r="S2400" s="109" t="str">
        <f t="shared" si="229"/>
        <v/>
      </c>
      <c r="T2400" s="109" t="str">
        <f t="shared" si="230"/>
        <v/>
      </c>
    </row>
    <row r="2401" spans="2:20" ht="15" customHeight="1" x14ac:dyDescent="0.25">
      <c r="B2401" s="94">
        <v>2350</v>
      </c>
      <c r="C2401" s="95"/>
      <c r="D2401" s="94"/>
      <c r="E2401" s="95"/>
      <c r="F2401" s="94"/>
      <c r="G2401" s="95">
        <f t="shared" si="225"/>
        <v>0</v>
      </c>
      <c r="H2401" s="110">
        <f t="shared" si="226"/>
        <v>0</v>
      </c>
      <c r="P2401" s="107" t="str">
        <f t="shared" si="227"/>
        <v/>
      </c>
      <c r="Q2401" s="108" t="str">
        <f t="shared" si="228"/>
        <v/>
      </c>
      <c r="S2401" s="109" t="str">
        <f t="shared" si="229"/>
        <v/>
      </c>
      <c r="T2401" s="109" t="str">
        <f t="shared" si="230"/>
        <v/>
      </c>
    </row>
    <row r="2402" spans="2:20" ht="15" customHeight="1" x14ac:dyDescent="0.25">
      <c r="B2402" s="94">
        <v>2351</v>
      </c>
      <c r="C2402" s="95"/>
      <c r="D2402" s="94"/>
      <c r="E2402" s="95"/>
      <c r="F2402" s="94"/>
      <c r="G2402" s="95">
        <f t="shared" si="225"/>
        <v>0</v>
      </c>
      <c r="H2402" s="110">
        <f t="shared" si="226"/>
        <v>0</v>
      </c>
      <c r="P2402" s="107" t="str">
        <f t="shared" si="227"/>
        <v/>
      </c>
      <c r="Q2402" s="108" t="str">
        <f t="shared" si="228"/>
        <v/>
      </c>
      <c r="S2402" s="109" t="str">
        <f t="shared" si="229"/>
        <v/>
      </c>
      <c r="T2402" s="109" t="str">
        <f t="shared" si="230"/>
        <v/>
      </c>
    </row>
    <row r="2403" spans="2:20" ht="15" customHeight="1" x14ac:dyDescent="0.25">
      <c r="B2403" s="94">
        <v>2352</v>
      </c>
      <c r="C2403" s="95"/>
      <c r="D2403" s="94"/>
      <c r="E2403" s="95"/>
      <c r="F2403" s="94"/>
      <c r="G2403" s="95">
        <f t="shared" si="225"/>
        <v>0</v>
      </c>
      <c r="H2403" s="110">
        <f t="shared" si="226"/>
        <v>0</v>
      </c>
      <c r="P2403" s="107" t="str">
        <f t="shared" si="227"/>
        <v/>
      </c>
      <c r="Q2403" s="108" t="str">
        <f t="shared" si="228"/>
        <v/>
      </c>
      <c r="S2403" s="109" t="str">
        <f t="shared" si="229"/>
        <v/>
      </c>
      <c r="T2403" s="109" t="str">
        <f t="shared" si="230"/>
        <v/>
      </c>
    </row>
    <row r="2404" spans="2:20" ht="15" customHeight="1" x14ac:dyDescent="0.25">
      <c r="B2404" s="94">
        <v>2353</v>
      </c>
      <c r="C2404" s="95"/>
      <c r="D2404" s="94"/>
      <c r="E2404" s="95"/>
      <c r="F2404" s="94"/>
      <c r="G2404" s="95">
        <f t="shared" si="225"/>
        <v>0</v>
      </c>
      <c r="H2404" s="110">
        <f t="shared" si="226"/>
        <v>0</v>
      </c>
      <c r="P2404" s="107" t="str">
        <f t="shared" si="227"/>
        <v/>
      </c>
      <c r="Q2404" s="108" t="str">
        <f t="shared" si="228"/>
        <v/>
      </c>
      <c r="S2404" s="109" t="str">
        <f t="shared" si="229"/>
        <v/>
      </c>
      <c r="T2404" s="109" t="str">
        <f t="shared" si="230"/>
        <v/>
      </c>
    </row>
    <row r="2405" spans="2:20" ht="15" customHeight="1" x14ac:dyDescent="0.25">
      <c r="B2405" s="94">
        <v>2354</v>
      </c>
      <c r="C2405" s="95"/>
      <c r="D2405" s="94"/>
      <c r="E2405" s="95"/>
      <c r="F2405" s="94"/>
      <c r="G2405" s="95">
        <f t="shared" si="225"/>
        <v>0</v>
      </c>
      <c r="H2405" s="110">
        <f t="shared" si="226"/>
        <v>0</v>
      </c>
      <c r="P2405" s="107" t="str">
        <f t="shared" si="227"/>
        <v/>
      </c>
      <c r="Q2405" s="108" t="str">
        <f t="shared" si="228"/>
        <v/>
      </c>
      <c r="S2405" s="109" t="str">
        <f t="shared" si="229"/>
        <v/>
      </c>
      <c r="T2405" s="109" t="str">
        <f t="shared" si="230"/>
        <v/>
      </c>
    </row>
    <row r="2406" spans="2:20" ht="15" customHeight="1" x14ac:dyDescent="0.25">
      <c r="B2406" s="94">
        <v>2355</v>
      </c>
      <c r="C2406" s="95"/>
      <c r="D2406" s="94"/>
      <c r="E2406" s="95"/>
      <c r="F2406" s="94"/>
      <c r="G2406" s="95">
        <f t="shared" si="225"/>
        <v>0</v>
      </c>
      <c r="H2406" s="110">
        <f t="shared" si="226"/>
        <v>0</v>
      </c>
      <c r="P2406" s="107" t="str">
        <f t="shared" si="227"/>
        <v/>
      </c>
      <c r="Q2406" s="108" t="str">
        <f t="shared" si="228"/>
        <v/>
      </c>
      <c r="S2406" s="109" t="str">
        <f t="shared" si="229"/>
        <v/>
      </c>
      <c r="T2406" s="109" t="str">
        <f t="shared" si="230"/>
        <v/>
      </c>
    </row>
    <row r="2407" spans="2:20" ht="15" customHeight="1" x14ac:dyDescent="0.25">
      <c r="B2407" s="94">
        <v>2356</v>
      </c>
      <c r="C2407" s="95"/>
      <c r="D2407" s="94"/>
      <c r="E2407" s="95"/>
      <c r="F2407" s="94"/>
      <c r="G2407" s="95">
        <f t="shared" si="225"/>
        <v>0</v>
      </c>
      <c r="H2407" s="110">
        <f t="shared" si="226"/>
        <v>0</v>
      </c>
      <c r="P2407" s="107" t="str">
        <f t="shared" si="227"/>
        <v/>
      </c>
      <c r="Q2407" s="108" t="str">
        <f t="shared" si="228"/>
        <v/>
      </c>
      <c r="S2407" s="109" t="str">
        <f t="shared" si="229"/>
        <v/>
      </c>
      <c r="T2407" s="109" t="str">
        <f t="shared" si="230"/>
        <v/>
      </c>
    </row>
    <row r="2408" spans="2:20" ht="15" customHeight="1" x14ac:dyDescent="0.25">
      <c r="B2408" s="94">
        <v>2357</v>
      </c>
      <c r="C2408" s="95"/>
      <c r="D2408" s="94"/>
      <c r="E2408" s="95"/>
      <c r="F2408" s="94"/>
      <c r="G2408" s="95">
        <f t="shared" si="225"/>
        <v>0</v>
      </c>
      <c r="H2408" s="110">
        <f t="shared" si="226"/>
        <v>0</v>
      </c>
      <c r="P2408" s="107" t="str">
        <f t="shared" si="227"/>
        <v/>
      </c>
      <c r="Q2408" s="108" t="str">
        <f t="shared" si="228"/>
        <v/>
      </c>
      <c r="S2408" s="109" t="str">
        <f t="shared" si="229"/>
        <v/>
      </c>
      <c r="T2408" s="109" t="str">
        <f t="shared" si="230"/>
        <v/>
      </c>
    </row>
    <row r="2409" spans="2:20" ht="15" customHeight="1" x14ac:dyDescent="0.25">
      <c r="B2409" s="94">
        <v>2358</v>
      </c>
      <c r="C2409" s="95"/>
      <c r="D2409" s="94"/>
      <c r="E2409" s="95"/>
      <c r="F2409" s="94"/>
      <c r="G2409" s="95">
        <f t="shared" si="225"/>
        <v>0</v>
      </c>
      <c r="H2409" s="110">
        <f t="shared" si="226"/>
        <v>0</v>
      </c>
      <c r="P2409" s="107" t="str">
        <f t="shared" si="227"/>
        <v/>
      </c>
      <c r="Q2409" s="108" t="str">
        <f t="shared" si="228"/>
        <v/>
      </c>
      <c r="S2409" s="109" t="str">
        <f t="shared" si="229"/>
        <v/>
      </c>
      <c r="T2409" s="109" t="str">
        <f t="shared" si="230"/>
        <v/>
      </c>
    </row>
    <row r="2410" spans="2:20" ht="15" customHeight="1" x14ac:dyDescent="0.25">
      <c r="B2410" s="94">
        <v>2359</v>
      </c>
      <c r="C2410" s="95"/>
      <c r="D2410" s="94"/>
      <c r="E2410" s="95"/>
      <c r="F2410" s="94"/>
      <c r="G2410" s="95">
        <f t="shared" si="225"/>
        <v>0</v>
      </c>
      <c r="H2410" s="110">
        <f t="shared" si="226"/>
        <v>0</v>
      </c>
      <c r="P2410" s="107" t="str">
        <f t="shared" si="227"/>
        <v/>
      </c>
      <c r="Q2410" s="108" t="str">
        <f t="shared" si="228"/>
        <v/>
      </c>
      <c r="S2410" s="109" t="str">
        <f t="shared" si="229"/>
        <v/>
      </c>
      <c r="T2410" s="109" t="str">
        <f t="shared" si="230"/>
        <v/>
      </c>
    </row>
    <row r="2411" spans="2:20" ht="15" customHeight="1" x14ac:dyDescent="0.25">
      <c r="B2411" s="94">
        <v>2360</v>
      </c>
      <c r="C2411" s="95"/>
      <c r="D2411" s="94"/>
      <c r="E2411" s="95"/>
      <c r="F2411" s="94"/>
      <c r="G2411" s="95">
        <f t="shared" si="225"/>
        <v>0</v>
      </c>
      <c r="H2411" s="110">
        <f t="shared" si="226"/>
        <v>0</v>
      </c>
      <c r="P2411" s="107" t="str">
        <f t="shared" si="227"/>
        <v/>
      </c>
      <c r="Q2411" s="108" t="str">
        <f t="shared" si="228"/>
        <v/>
      </c>
      <c r="S2411" s="109" t="str">
        <f t="shared" si="229"/>
        <v/>
      </c>
      <c r="T2411" s="109" t="str">
        <f t="shared" si="230"/>
        <v/>
      </c>
    </row>
    <row r="2412" spans="2:20" ht="15" customHeight="1" x14ac:dyDescent="0.25">
      <c r="B2412" s="94">
        <v>2361</v>
      </c>
      <c r="C2412" s="95"/>
      <c r="D2412" s="94"/>
      <c r="E2412" s="95"/>
      <c r="F2412" s="94"/>
      <c r="G2412" s="95">
        <f t="shared" si="225"/>
        <v>0</v>
      </c>
      <c r="H2412" s="110">
        <f t="shared" si="226"/>
        <v>0</v>
      </c>
      <c r="P2412" s="107" t="str">
        <f t="shared" si="227"/>
        <v/>
      </c>
      <c r="Q2412" s="108" t="str">
        <f t="shared" si="228"/>
        <v/>
      </c>
      <c r="S2412" s="109" t="str">
        <f t="shared" si="229"/>
        <v/>
      </c>
      <c r="T2412" s="109" t="str">
        <f t="shared" si="230"/>
        <v/>
      </c>
    </row>
    <row r="2413" spans="2:20" ht="15" customHeight="1" x14ac:dyDescent="0.25">
      <c r="B2413" s="94">
        <v>2362</v>
      </c>
      <c r="C2413" s="95"/>
      <c r="D2413" s="94"/>
      <c r="E2413" s="95"/>
      <c r="F2413" s="94"/>
      <c r="G2413" s="95">
        <f t="shared" si="225"/>
        <v>0</v>
      </c>
      <c r="H2413" s="110">
        <f t="shared" si="226"/>
        <v>0</v>
      </c>
      <c r="P2413" s="107" t="str">
        <f t="shared" si="227"/>
        <v/>
      </c>
      <c r="Q2413" s="108" t="str">
        <f t="shared" si="228"/>
        <v/>
      </c>
      <c r="S2413" s="109" t="str">
        <f t="shared" si="229"/>
        <v/>
      </c>
      <c r="T2413" s="109" t="str">
        <f t="shared" si="230"/>
        <v/>
      </c>
    </row>
    <row r="2414" spans="2:20" ht="15" customHeight="1" x14ac:dyDescent="0.25">
      <c r="B2414" s="94">
        <v>2363</v>
      </c>
      <c r="C2414" s="95"/>
      <c r="D2414" s="94"/>
      <c r="E2414" s="95"/>
      <c r="F2414" s="94"/>
      <c r="G2414" s="95">
        <f t="shared" si="225"/>
        <v>0</v>
      </c>
      <c r="H2414" s="110">
        <f t="shared" si="226"/>
        <v>0</v>
      </c>
      <c r="P2414" s="107" t="str">
        <f t="shared" si="227"/>
        <v/>
      </c>
      <c r="Q2414" s="108" t="str">
        <f t="shared" si="228"/>
        <v/>
      </c>
      <c r="S2414" s="109" t="str">
        <f t="shared" si="229"/>
        <v/>
      </c>
      <c r="T2414" s="109" t="str">
        <f t="shared" si="230"/>
        <v/>
      </c>
    </row>
    <row r="2415" spans="2:20" ht="15" customHeight="1" x14ac:dyDescent="0.25">
      <c r="B2415" s="94">
        <v>2364</v>
      </c>
      <c r="C2415" s="95"/>
      <c r="D2415" s="94"/>
      <c r="E2415" s="95"/>
      <c r="F2415" s="94"/>
      <c r="G2415" s="95">
        <f t="shared" si="225"/>
        <v>0</v>
      </c>
      <c r="H2415" s="110">
        <f t="shared" si="226"/>
        <v>0</v>
      </c>
      <c r="P2415" s="107" t="str">
        <f t="shared" si="227"/>
        <v/>
      </c>
      <c r="Q2415" s="108" t="str">
        <f t="shared" si="228"/>
        <v/>
      </c>
      <c r="S2415" s="109" t="str">
        <f t="shared" si="229"/>
        <v/>
      </c>
      <c r="T2415" s="109" t="str">
        <f t="shared" si="230"/>
        <v/>
      </c>
    </row>
    <row r="2416" spans="2:20" ht="15" customHeight="1" x14ac:dyDescent="0.25">
      <c r="B2416" s="94">
        <v>2365</v>
      </c>
      <c r="C2416" s="95"/>
      <c r="D2416" s="94"/>
      <c r="E2416" s="95"/>
      <c r="F2416" s="94"/>
      <c r="G2416" s="95">
        <f t="shared" si="225"/>
        <v>0</v>
      </c>
      <c r="H2416" s="110">
        <f t="shared" si="226"/>
        <v>0</v>
      </c>
      <c r="P2416" s="107" t="str">
        <f t="shared" si="227"/>
        <v/>
      </c>
      <c r="Q2416" s="108" t="str">
        <f t="shared" si="228"/>
        <v/>
      </c>
      <c r="S2416" s="109" t="str">
        <f t="shared" si="229"/>
        <v/>
      </c>
      <c r="T2416" s="109" t="str">
        <f t="shared" si="230"/>
        <v/>
      </c>
    </row>
    <row r="2417" spans="2:20" ht="15" customHeight="1" x14ac:dyDescent="0.25">
      <c r="B2417" s="94">
        <v>2366</v>
      </c>
      <c r="C2417" s="95"/>
      <c r="D2417" s="94"/>
      <c r="E2417" s="95"/>
      <c r="F2417" s="94"/>
      <c r="G2417" s="95">
        <f t="shared" si="225"/>
        <v>0</v>
      </c>
      <c r="H2417" s="110">
        <f t="shared" si="226"/>
        <v>0</v>
      </c>
      <c r="P2417" s="107" t="str">
        <f t="shared" si="227"/>
        <v/>
      </c>
      <c r="Q2417" s="108" t="str">
        <f t="shared" si="228"/>
        <v/>
      </c>
      <c r="S2417" s="109" t="str">
        <f t="shared" si="229"/>
        <v/>
      </c>
      <c r="T2417" s="109" t="str">
        <f t="shared" si="230"/>
        <v/>
      </c>
    </row>
    <row r="2418" spans="2:20" ht="15" customHeight="1" x14ac:dyDescent="0.25">
      <c r="B2418" s="94">
        <v>2367</v>
      </c>
      <c r="C2418" s="95"/>
      <c r="D2418" s="94"/>
      <c r="E2418" s="95"/>
      <c r="F2418" s="94"/>
      <c r="G2418" s="95">
        <f t="shared" si="225"/>
        <v>0</v>
      </c>
      <c r="H2418" s="110">
        <f t="shared" si="226"/>
        <v>0</v>
      </c>
      <c r="P2418" s="107" t="str">
        <f t="shared" si="227"/>
        <v/>
      </c>
      <c r="Q2418" s="108" t="str">
        <f t="shared" si="228"/>
        <v/>
      </c>
      <c r="S2418" s="109" t="str">
        <f t="shared" si="229"/>
        <v/>
      </c>
      <c r="T2418" s="109" t="str">
        <f t="shared" si="230"/>
        <v/>
      </c>
    </row>
    <row r="2419" spans="2:20" ht="15" customHeight="1" x14ac:dyDescent="0.25">
      <c r="B2419" s="94">
        <v>2368</v>
      </c>
      <c r="C2419" s="95"/>
      <c r="D2419" s="94"/>
      <c r="E2419" s="95"/>
      <c r="F2419" s="94"/>
      <c r="G2419" s="95">
        <f t="shared" si="225"/>
        <v>0</v>
      </c>
      <c r="H2419" s="110">
        <f t="shared" si="226"/>
        <v>0</v>
      </c>
      <c r="P2419" s="107" t="str">
        <f t="shared" si="227"/>
        <v/>
      </c>
      <c r="Q2419" s="108" t="str">
        <f t="shared" si="228"/>
        <v/>
      </c>
      <c r="S2419" s="109" t="str">
        <f t="shared" si="229"/>
        <v/>
      </c>
      <c r="T2419" s="109" t="str">
        <f t="shared" si="230"/>
        <v/>
      </c>
    </row>
    <row r="2420" spans="2:20" ht="15" customHeight="1" x14ac:dyDescent="0.25">
      <c r="B2420" s="94">
        <v>2369</v>
      </c>
      <c r="C2420" s="95"/>
      <c r="D2420" s="94"/>
      <c r="E2420" s="95"/>
      <c r="F2420" s="94"/>
      <c r="G2420" s="95">
        <f t="shared" si="225"/>
        <v>0</v>
      </c>
      <c r="H2420" s="110">
        <f t="shared" si="226"/>
        <v>0</v>
      </c>
      <c r="P2420" s="107" t="str">
        <f t="shared" si="227"/>
        <v/>
      </c>
      <c r="Q2420" s="108" t="str">
        <f t="shared" si="228"/>
        <v/>
      </c>
      <c r="S2420" s="109" t="str">
        <f t="shared" si="229"/>
        <v/>
      </c>
      <c r="T2420" s="109" t="str">
        <f t="shared" si="230"/>
        <v/>
      </c>
    </row>
    <row r="2421" spans="2:20" ht="15" customHeight="1" x14ac:dyDescent="0.25">
      <c r="B2421" s="94">
        <v>2370</v>
      </c>
      <c r="C2421" s="95"/>
      <c r="D2421" s="94"/>
      <c r="E2421" s="95"/>
      <c r="F2421" s="94"/>
      <c r="G2421" s="95">
        <f t="shared" si="225"/>
        <v>0</v>
      </c>
      <c r="H2421" s="110">
        <f t="shared" si="226"/>
        <v>0</v>
      </c>
      <c r="P2421" s="107" t="str">
        <f t="shared" si="227"/>
        <v/>
      </c>
      <c r="Q2421" s="108" t="str">
        <f t="shared" si="228"/>
        <v/>
      </c>
      <c r="S2421" s="109" t="str">
        <f t="shared" si="229"/>
        <v/>
      </c>
      <c r="T2421" s="109" t="str">
        <f t="shared" si="230"/>
        <v/>
      </c>
    </row>
    <row r="2422" spans="2:20" ht="15" customHeight="1" x14ac:dyDescent="0.25">
      <c r="B2422" s="94">
        <v>2371</v>
      </c>
      <c r="C2422" s="95"/>
      <c r="D2422" s="94"/>
      <c r="E2422" s="95"/>
      <c r="F2422" s="94"/>
      <c r="G2422" s="95">
        <f t="shared" si="225"/>
        <v>0</v>
      </c>
      <c r="H2422" s="110">
        <f t="shared" si="226"/>
        <v>0</v>
      </c>
      <c r="P2422" s="107" t="str">
        <f t="shared" si="227"/>
        <v/>
      </c>
      <c r="Q2422" s="108" t="str">
        <f t="shared" si="228"/>
        <v/>
      </c>
      <c r="S2422" s="109" t="str">
        <f t="shared" si="229"/>
        <v/>
      </c>
      <c r="T2422" s="109" t="str">
        <f t="shared" si="230"/>
        <v/>
      </c>
    </row>
    <row r="2423" spans="2:20" ht="15" customHeight="1" x14ac:dyDescent="0.25">
      <c r="B2423" s="94">
        <v>2372</v>
      </c>
      <c r="C2423" s="95"/>
      <c r="D2423" s="94"/>
      <c r="E2423" s="95"/>
      <c r="F2423" s="94"/>
      <c r="G2423" s="95">
        <f t="shared" si="225"/>
        <v>0</v>
      </c>
      <c r="H2423" s="110">
        <f t="shared" si="226"/>
        <v>0</v>
      </c>
      <c r="P2423" s="107" t="str">
        <f t="shared" si="227"/>
        <v/>
      </c>
      <c r="Q2423" s="108" t="str">
        <f t="shared" si="228"/>
        <v/>
      </c>
      <c r="S2423" s="109" t="str">
        <f t="shared" si="229"/>
        <v/>
      </c>
      <c r="T2423" s="109" t="str">
        <f t="shared" si="230"/>
        <v/>
      </c>
    </row>
    <row r="2424" spans="2:20" ht="15" customHeight="1" x14ac:dyDescent="0.25">
      <c r="B2424" s="94">
        <v>2373</v>
      </c>
      <c r="C2424" s="95"/>
      <c r="D2424" s="94"/>
      <c r="E2424" s="95"/>
      <c r="F2424" s="94"/>
      <c r="G2424" s="95">
        <f t="shared" si="225"/>
        <v>0</v>
      </c>
      <c r="H2424" s="110">
        <f t="shared" si="226"/>
        <v>0</v>
      </c>
      <c r="P2424" s="107" t="str">
        <f t="shared" si="227"/>
        <v/>
      </c>
      <c r="Q2424" s="108" t="str">
        <f t="shared" si="228"/>
        <v/>
      </c>
      <c r="S2424" s="109" t="str">
        <f t="shared" si="229"/>
        <v/>
      </c>
      <c r="T2424" s="109" t="str">
        <f t="shared" si="230"/>
        <v/>
      </c>
    </row>
    <row r="2425" spans="2:20" ht="15" customHeight="1" x14ac:dyDescent="0.25">
      <c r="B2425" s="94">
        <v>2374</v>
      </c>
      <c r="C2425" s="95"/>
      <c r="D2425" s="94"/>
      <c r="E2425" s="95"/>
      <c r="F2425" s="94"/>
      <c r="G2425" s="95">
        <f t="shared" si="225"/>
        <v>0</v>
      </c>
      <c r="H2425" s="110">
        <f t="shared" si="226"/>
        <v>0</v>
      </c>
      <c r="P2425" s="107" t="str">
        <f t="shared" si="227"/>
        <v/>
      </c>
      <c r="Q2425" s="108" t="str">
        <f t="shared" si="228"/>
        <v/>
      </c>
      <c r="S2425" s="109" t="str">
        <f t="shared" si="229"/>
        <v/>
      </c>
      <c r="T2425" s="109" t="str">
        <f t="shared" si="230"/>
        <v/>
      </c>
    </row>
    <row r="2426" spans="2:20" ht="15" customHeight="1" x14ac:dyDescent="0.25">
      <c r="B2426" s="94">
        <v>2375</v>
      </c>
      <c r="C2426" s="95"/>
      <c r="D2426" s="94"/>
      <c r="E2426" s="95"/>
      <c r="F2426" s="94"/>
      <c r="G2426" s="95">
        <f t="shared" si="225"/>
        <v>0</v>
      </c>
      <c r="H2426" s="110">
        <f t="shared" si="226"/>
        <v>0</v>
      </c>
      <c r="P2426" s="107" t="str">
        <f t="shared" si="227"/>
        <v/>
      </c>
      <c r="Q2426" s="108" t="str">
        <f t="shared" si="228"/>
        <v/>
      </c>
      <c r="S2426" s="109" t="str">
        <f t="shared" si="229"/>
        <v/>
      </c>
      <c r="T2426" s="109" t="str">
        <f t="shared" si="230"/>
        <v/>
      </c>
    </row>
    <row r="2427" spans="2:20" ht="15" customHeight="1" x14ac:dyDescent="0.25">
      <c r="B2427" s="94">
        <v>2376</v>
      </c>
      <c r="C2427" s="95"/>
      <c r="D2427" s="94"/>
      <c r="E2427" s="95"/>
      <c r="F2427" s="94"/>
      <c r="G2427" s="95">
        <f t="shared" si="225"/>
        <v>0</v>
      </c>
      <c r="H2427" s="110">
        <f t="shared" si="226"/>
        <v>0</v>
      </c>
      <c r="P2427" s="107" t="str">
        <f t="shared" si="227"/>
        <v/>
      </c>
      <c r="Q2427" s="108" t="str">
        <f t="shared" si="228"/>
        <v/>
      </c>
      <c r="S2427" s="109" t="str">
        <f t="shared" si="229"/>
        <v/>
      </c>
      <c r="T2427" s="109" t="str">
        <f t="shared" si="230"/>
        <v/>
      </c>
    </row>
    <row r="2428" spans="2:20" ht="15" customHeight="1" x14ac:dyDescent="0.25">
      <c r="B2428" s="94">
        <v>2377</v>
      </c>
      <c r="C2428" s="95"/>
      <c r="D2428" s="94"/>
      <c r="E2428" s="95"/>
      <c r="F2428" s="94"/>
      <c r="G2428" s="95">
        <f t="shared" si="225"/>
        <v>0</v>
      </c>
      <c r="H2428" s="110">
        <f t="shared" si="226"/>
        <v>0</v>
      </c>
      <c r="P2428" s="107" t="str">
        <f t="shared" si="227"/>
        <v/>
      </c>
      <c r="Q2428" s="108" t="str">
        <f t="shared" si="228"/>
        <v/>
      </c>
      <c r="S2428" s="109" t="str">
        <f t="shared" si="229"/>
        <v/>
      </c>
      <c r="T2428" s="109" t="str">
        <f t="shared" si="230"/>
        <v/>
      </c>
    </row>
    <row r="2429" spans="2:20" ht="15" customHeight="1" x14ac:dyDescent="0.25">
      <c r="B2429" s="94">
        <v>2378</v>
      </c>
      <c r="C2429" s="95"/>
      <c r="D2429" s="94"/>
      <c r="E2429" s="95"/>
      <c r="F2429" s="94"/>
      <c r="G2429" s="95">
        <f t="shared" si="225"/>
        <v>0</v>
      </c>
      <c r="H2429" s="110">
        <f t="shared" si="226"/>
        <v>0</v>
      </c>
      <c r="P2429" s="107" t="str">
        <f t="shared" si="227"/>
        <v/>
      </c>
      <c r="Q2429" s="108" t="str">
        <f t="shared" si="228"/>
        <v/>
      </c>
      <c r="S2429" s="109" t="str">
        <f t="shared" si="229"/>
        <v/>
      </c>
      <c r="T2429" s="109" t="str">
        <f t="shared" si="230"/>
        <v/>
      </c>
    </row>
    <row r="2430" spans="2:20" ht="15" customHeight="1" x14ac:dyDescent="0.25">
      <c r="B2430" s="94">
        <v>2379</v>
      </c>
      <c r="C2430" s="95"/>
      <c r="D2430" s="94"/>
      <c r="E2430" s="95"/>
      <c r="F2430" s="94"/>
      <c r="G2430" s="95">
        <f t="shared" si="225"/>
        <v>0</v>
      </c>
      <c r="H2430" s="110">
        <f t="shared" si="226"/>
        <v>0</v>
      </c>
      <c r="P2430" s="107" t="str">
        <f t="shared" si="227"/>
        <v/>
      </c>
      <c r="Q2430" s="108" t="str">
        <f t="shared" si="228"/>
        <v/>
      </c>
      <c r="S2430" s="109" t="str">
        <f t="shared" si="229"/>
        <v/>
      </c>
      <c r="T2430" s="109" t="str">
        <f t="shared" si="230"/>
        <v/>
      </c>
    </row>
    <row r="2431" spans="2:20" ht="15" customHeight="1" x14ac:dyDescent="0.25">
      <c r="B2431" s="94">
        <v>2380</v>
      </c>
      <c r="C2431" s="95"/>
      <c r="D2431" s="94"/>
      <c r="E2431" s="95"/>
      <c r="F2431" s="94"/>
      <c r="G2431" s="95">
        <f t="shared" si="225"/>
        <v>0</v>
      </c>
      <c r="H2431" s="110">
        <f t="shared" si="226"/>
        <v>0</v>
      </c>
      <c r="P2431" s="107" t="str">
        <f t="shared" si="227"/>
        <v/>
      </c>
      <c r="Q2431" s="108" t="str">
        <f t="shared" si="228"/>
        <v/>
      </c>
      <c r="S2431" s="109" t="str">
        <f t="shared" si="229"/>
        <v/>
      </c>
      <c r="T2431" s="109" t="str">
        <f t="shared" si="230"/>
        <v/>
      </c>
    </row>
    <row r="2432" spans="2:20" ht="15" customHeight="1" x14ac:dyDescent="0.25">
      <c r="B2432" s="94">
        <v>2381</v>
      </c>
      <c r="C2432" s="95"/>
      <c r="D2432" s="94"/>
      <c r="E2432" s="95"/>
      <c r="F2432" s="94"/>
      <c r="G2432" s="95">
        <f t="shared" si="225"/>
        <v>0</v>
      </c>
      <c r="H2432" s="110">
        <f t="shared" si="226"/>
        <v>0</v>
      </c>
      <c r="P2432" s="107" t="str">
        <f t="shared" si="227"/>
        <v/>
      </c>
      <c r="Q2432" s="108" t="str">
        <f t="shared" si="228"/>
        <v/>
      </c>
      <c r="S2432" s="109" t="str">
        <f t="shared" si="229"/>
        <v/>
      </c>
      <c r="T2432" s="109" t="str">
        <f t="shared" si="230"/>
        <v/>
      </c>
    </row>
    <row r="2433" spans="2:20" ht="15" customHeight="1" x14ac:dyDescent="0.25">
      <c r="B2433" s="94">
        <v>2382</v>
      </c>
      <c r="C2433" s="95"/>
      <c r="D2433" s="94"/>
      <c r="E2433" s="95"/>
      <c r="F2433" s="94"/>
      <c r="G2433" s="95">
        <f t="shared" si="225"/>
        <v>0</v>
      </c>
      <c r="H2433" s="110">
        <f t="shared" si="226"/>
        <v>0</v>
      </c>
      <c r="P2433" s="107" t="str">
        <f t="shared" si="227"/>
        <v/>
      </c>
      <c r="Q2433" s="108" t="str">
        <f t="shared" si="228"/>
        <v/>
      </c>
      <c r="S2433" s="109" t="str">
        <f t="shared" si="229"/>
        <v/>
      </c>
      <c r="T2433" s="109" t="str">
        <f t="shared" si="230"/>
        <v/>
      </c>
    </row>
    <row r="2434" spans="2:20" ht="15" customHeight="1" x14ac:dyDescent="0.25">
      <c r="B2434" s="94">
        <v>2383</v>
      </c>
      <c r="C2434" s="95"/>
      <c r="D2434" s="94"/>
      <c r="E2434" s="95"/>
      <c r="F2434" s="94"/>
      <c r="G2434" s="95">
        <f t="shared" si="225"/>
        <v>0</v>
      </c>
      <c r="H2434" s="110">
        <f t="shared" si="226"/>
        <v>0</v>
      </c>
      <c r="P2434" s="107" t="str">
        <f t="shared" si="227"/>
        <v/>
      </c>
      <c r="Q2434" s="108" t="str">
        <f t="shared" si="228"/>
        <v/>
      </c>
      <c r="S2434" s="109" t="str">
        <f t="shared" si="229"/>
        <v/>
      </c>
      <c r="T2434" s="109" t="str">
        <f t="shared" si="230"/>
        <v/>
      </c>
    </row>
    <row r="2435" spans="2:20" ht="15" customHeight="1" x14ac:dyDescent="0.25">
      <c r="B2435" s="94">
        <v>2384</v>
      </c>
      <c r="C2435" s="95"/>
      <c r="D2435" s="94"/>
      <c r="E2435" s="95"/>
      <c r="F2435" s="94"/>
      <c r="G2435" s="95">
        <f t="shared" si="225"/>
        <v>0</v>
      </c>
      <c r="H2435" s="110">
        <f t="shared" si="226"/>
        <v>0</v>
      </c>
      <c r="P2435" s="107" t="str">
        <f t="shared" si="227"/>
        <v/>
      </c>
      <c r="Q2435" s="108" t="str">
        <f t="shared" si="228"/>
        <v/>
      </c>
      <c r="S2435" s="109" t="str">
        <f t="shared" si="229"/>
        <v/>
      </c>
      <c r="T2435" s="109" t="str">
        <f t="shared" si="230"/>
        <v/>
      </c>
    </row>
    <row r="2436" spans="2:20" ht="15" customHeight="1" x14ac:dyDescent="0.25">
      <c r="B2436" s="94">
        <v>2385</v>
      </c>
      <c r="C2436" s="95"/>
      <c r="D2436" s="94"/>
      <c r="E2436" s="95"/>
      <c r="F2436" s="94"/>
      <c r="G2436" s="95">
        <f t="shared" si="225"/>
        <v>0</v>
      </c>
      <c r="H2436" s="110">
        <f t="shared" si="226"/>
        <v>0</v>
      </c>
      <c r="P2436" s="107" t="str">
        <f t="shared" si="227"/>
        <v/>
      </c>
      <c r="Q2436" s="108" t="str">
        <f t="shared" si="228"/>
        <v/>
      </c>
      <c r="S2436" s="109" t="str">
        <f t="shared" si="229"/>
        <v/>
      </c>
      <c r="T2436" s="109" t="str">
        <f t="shared" si="230"/>
        <v/>
      </c>
    </row>
    <row r="2437" spans="2:20" ht="15" customHeight="1" x14ac:dyDescent="0.25">
      <c r="B2437" s="94">
        <v>2386</v>
      </c>
      <c r="C2437" s="95"/>
      <c r="D2437" s="94"/>
      <c r="E2437" s="95"/>
      <c r="F2437" s="94"/>
      <c r="G2437" s="95">
        <f t="shared" si="225"/>
        <v>0</v>
      </c>
      <c r="H2437" s="110">
        <f t="shared" si="226"/>
        <v>0</v>
      </c>
      <c r="P2437" s="107" t="str">
        <f t="shared" si="227"/>
        <v/>
      </c>
      <c r="Q2437" s="108" t="str">
        <f t="shared" si="228"/>
        <v/>
      </c>
      <c r="S2437" s="109" t="str">
        <f t="shared" si="229"/>
        <v/>
      </c>
      <c r="T2437" s="109" t="str">
        <f t="shared" si="230"/>
        <v/>
      </c>
    </row>
    <row r="2438" spans="2:20" ht="15" customHeight="1" x14ac:dyDescent="0.25">
      <c r="B2438" s="94">
        <v>2387</v>
      </c>
      <c r="C2438" s="95"/>
      <c r="D2438" s="94"/>
      <c r="E2438" s="95"/>
      <c r="F2438" s="94"/>
      <c r="G2438" s="95">
        <f t="shared" si="225"/>
        <v>0</v>
      </c>
      <c r="H2438" s="110">
        <f t="shared" si="226"/>
        <v>0</v>
      </c>
      <c r="P2438" s="107" t="str">
        <f t="shared" si="227"/>
        <v/>
      </c>
      <c r="Q2438" s="108" t="str">
        <f t="shared" si="228"/>
        <v/>
      </c>
      <c r="S2438" s="109" t="str">
        <f t="shared" si="229"/>
        <v/>
      </c>
      <c r="T2438" s="109" t="str">
        <f t="shared" si="230"/>
        <v/>
      </c>
    </row>
    <row r="2439" spans="2:20" ht="15" customHeight="1" x14ac:dyDescent="0.25">
      <c r="B2439" s="94">
        <v>2388</v>
      </c>
      <c r="C2439" s="95"/>
      <c r="D2439" s="94"/>
      <c r="E2439" s="95"/>
      <c r="F2439" s="94"/>
      <c r="G2439" s="95">
        <f t="shared" si="225"/>
        <v>0</v>
      </c>
      <c r="H2439" s="110">
        <f t="shared" si="226"/>
        <v>0</v>
      </c>
      <c r="P2439" s="107" t="str">
        <f t="shared" si="227"/>
        <v/>
      </c>
      <c r="Q2439" s="108" t="str">
        <f t="shared" si="228"/>
        <v/>
      </c>
      <c r="S2439" s="109" t="str">
        <f t="shared" si="229"/>
        <v/>
      </c>
      <c r="T2439" s="109" t="str">
        <f t="shared" si="230"/>
        <v/>
      </c>
    </row>
    <row r="2440" spans="2:20" ht="15" customHeight="1" x14ac:dyDescent="0.25">
      <c r="B2440" s="94">
        <v>2389</v>
      </c>
      <c r="C2440" s="95"/>
      <c r="D2440" s="94"/>
      <c r="E2440" s="95"/>
      <c r="F2440" s="94"/>
      <c r="G2440" s="95">
        <f t="shared" si="225"/>
        <v>0</v>
      </c>
      <c r="H2440" s="110">
        <f t="shared" si="226"/>
        <v>0</v>
      </c>
      <c r="P2440" s="107" t="str">
        <f t="shared" si="227"/>
        <v/>
      </c>
      <c r="Q2440" s="108" t="str">
        <f t="shared" si="228"/>
        <v/>
      </c>
      <c r="S2440" s="109" t="str">
        <f t="shared" si="229"/>
        <v/>
      </c>
      <c r="T2440" s="109" t="str">
        <f t="shared" si="230"/>
        <v/>
      </c>
    </row>
    <row r="2441" spans="2:20" ht="15" customHeight="1" x14ac:dyDescent="0.25">
      <c r="B2441" s="94">
        <v>2390</v>
      </c>
      <c r="C2441" s="95"/>
      <c r="D2441" s="94"/>
      <c r="E2441" s="95"/>
      <c r="F2441" s="94"/>
      <c r="G2441" s="95">
        <f t="shared" si="225"/>
        <v>0</v>
      </c>
      <c r="H2441" s="110">
        <f t="shared" si="226"/>
        <v>0</v>
      </c>
      <c r="P2441" s="107" t="str">
        <f t="shared" si="227"/>
        <v/>
      </c>
      <c r="Q2441" s="108" t="str">
        <f t="shared" si="228"/>
        <v/>
      </c>
      <c r="S2441" s="109" t="str">
        <f t="shared" si="229"/>
        <v/>
      </c>
      <c r="T2441" s="109" t="str">
        <f t="shared" si="230"/>
        <v/>
      </c>
    </row>
    <row r="2442" spans="2:20" ht="15" customHeight="1" x14ac:dyDescent="0.25">
      <c r="B2442" s="94">
        <v>2391</v>
      </c>
      <c r="C2442" s="95"/>
      <c r="D2442" s="94"/>
      <c r="E2442" s="95"/>
      <c r="F2442" s="94"/>
      <c r="G2442" s="95">
        <f t="shared" si="225"/>
        <v>0</v>
      </c>
      <c r="H2442" s="110">
        <f t="shared" si="226"/>
        <v>0</v>
      </c>
      <c r="P2442" s="107" t="str">
        <f t="shared" si="227"/>
        <v/>
      </c>
      <c r="Q2442" s="108" t="str">
        <f t="shared" si="228"/>
        <v/>
      </c>
      <c r="S2442" s="109" t="str">
        <f t="shared" si="229"/>
        <v/>
      </c>
      <c r="T2442" s="109" t="str">
        <f t="shared" si="230"/>
        <v/>
      </c>
    </row>
    <row r="2443" spans="2:20" ht="15" customHeight="1" x14ac:dyDescent="0.25">
      <c r="B2443" s="94">
        <v>2392</v>
      </c>
      <c r="C2443" s="95"/>
      <c r="D2443" s="94"/>
      <c r="E2443" s="95"/>
      <c r="F2443" s="94"/>
      <c r="G2443" s="95">
        <f t="shared" si="225"/>
        <v>0</v>
      </c>
      <c r="H2443" s="110">
        <f t="shared" si="226"/>
        <v>0</v>
      </c>
      <c r="P2443" s="107" t="str">
        <f t="shared" si="227"/>
        <v/>
      </c>
      <c r="Q2443" s="108" t="str">
        <f t="shared" si="228"/>
        <v/>
      </c>
      <c r="S2443" s="109" t="str">
        <f t="shared" si="229"/>
        <v/>
      </c>
      <c r="T2443" s="109" t="str">
        <f t="shared" si="230"/>
        <v/>
      </c>
    </row>
    <row r="2444" spans="2:20" ht="15" customHeight="1" x14ac:dyDescent="0.25">
      <c r="B2444" s="94">
        <v>2393</v>
      </c>
      <c r="C2444" s="95"/>
      <c r="D2444" s="94"/>
      <c r="E2444" s="95"/>
      <c r="F2444" s="94"/>
      <c r="G2444" s="95">
        <f t="shared" si="225"/>
        <v>0</v>
      </c>
      <c r="H2444" s="110">
        <f t="shared" si="226"/>
        <v>0</v>
      </c>
      <c r="P2444" s="107" t="str">
        <f t="shared" si="227"/>
        <v/>
      </c>
      <c r="Q2444" s="108" t="str">
        <f t="shared" si="228"/>
        <v/>
      </c>
      <c r="S2444" s="109" t="str">
        <f t="shared" si="229"/>
        <v/>
      </c>
      <c r="T2444" s="109" t="str">
        <f t="shared" si="230"/>
        <v/>
      </c>
    </row>
    <row r="2445" spans="2:20" ht="15" customHeight="1" x14ac:dyDescent="0.25">
      <c r="B2445" s="94">
        <v>2394</v>
      </c>
      <c r="C2445" s="95"/>
      <c r="D2445" s="94"/>
      <c r="E2445" s="95"/>
      <c r="F2445" s="94"/>
      <c r="G2445" s="95">
        <f t="shared" si="225"/>
        <v>0</v>
      </c>
      <c r="H2445" s="110">
        <f t="shared" si="226"/>
        <v>0</v>
      </c>
      <c r="P2445" s="107" t="str">
        <f t="shared" si="227"/>
        <v/>
      </c>
      <c r="Q2445" s="108" t="str">
        <f t="shared" si="228"/>
        <v/>
      </c>
      <c r="S2445" s="109" t="str">
        <f t="shared" si="229"/>
        <v/>
      </c>
      <c r="T2445" s="109" t="str">
        <f t="shared" si="230"/>
        <v/>
      </c>
    </row>
    <row r="2446" spans="2:20" ht="15" customHeight="1" x14ac:dyDescent="0.25">
      <c r="B2446" s="94">
        <v>2395</v>
      </c>
      <c r="C2446" s="95"/>
      <c r="D2446" s="94"/>
      <c r="E2446" s="95"/>
      <c r="F2446" s="94"/>
      <c r="G2446" s="95">
        <f t="shared" si="225"/>
        <v>0</v>
      </c>
      <c r="H2446" s="110">
        <f t="shared" si="226"/>
        <v>0</v>
      </c>
      <c r="P2446" s="107" t="str">
        <f t="shared" si="227"/>
        <v/>
      </c>
      <c r="Q2446" s="108" t="str">
        <f t="shared" si="228"/>
        <v/>
      </c>
      <c r="S2446" s="109" t="str">
        <f t="shared" si="229"/>
        <v/>
      </c>
      <c r="T2446" s="109" t="str">
        <f t="shared" si="230"/>
        <v/>
      </c>
    </row>
    <row r="2447" spans="2:20" ht="15" customHeight="1" x14ac:dyDescent="0.25">
      <c r="B2447" s="94">
        <v>2396</v>
      </c>
      <c r="C2447" s="95"/>
      <c r="D2447" s="94"/>
      <c r="E2447" s="95"/>
      <c r="F2447" s="94"/>
      <c r="G2447" s="95">
        <f t="shared" si="225"/>
        <v>0</v>
      </c>
      <c r="H2447" s="110">
        <f t="shared" si="226"/>
        <v>0</v>
      </c>
      <c r="P2447" s="107" t="str">
        <f t="shared" si="227"/>
        <v/>
      </c>
      <c r="Q2447" s="108" t="str">
        <f t="shared" si="228"/>
        <v/>
      </c>
      <c r="S2447" s="109" t="str">
        <f t="shared" si="229"/>
        <v/>
      </c>
      <c r="T2447" s="109" t="str">
        <f t="shared" si="230"/>
        <v/>
      </c>
    </row>
    <row r="2448" spans="2:20" ht="15" customHeight="1" x14ac:dyDescent="0.25">
      <c r="B2448" s="94">
        <v>2397</v>
      </c>
      <c r="C2448" s="95"/>
      <c r="D2448" s="94"/>
      <c r="E2448" s="95"/>
      <c r="F2448" s="94"/>
      <c r="G2448" s="95">
        <f t="shared" si="225"/>
        <v>0</v>
      </c>
      <c r="H2448" s="110">
        <f t="shared" si="226"/>
        <v>0</v>
      </c>
      <c r="P2448" s="107" t="str">
        <f t="shared" si="227"/>
        <v/>
      </c>
      <c r="Q2448" s="108" t="str">
        <f t="shared" si="228"/>
        <v/>
      </c>
      <c r="S2448" s="109" t="str">
        <f t="shared" si="229"/>
        <v/>
      </c>
      <c r="T2448" s="109" t="str">
        <f t="shared" si="230"/>
        <v/>
      </c>
    </row>
    <row r="2449" spans="2:20" ht="15" customHeight="1" x14ac:dyDescent="0.25">
      <c r="B2449" s="94">
        <v>2398</v>
      </c>
      <c r="C2449" s="95"/>
      <c r="D2449" s="94"/>
      <c r="E2449" s="95"/>
      <c r="F2449" s="94"/>
      <c r="G2449" s="95">
        <f t="shared" si="225"/>
        <v>0</v>
      </c>
      <c r="H2449" s="110">
        <f t="shared" si="226"/>
        <v>0</v>
      </c>
      <c r="P2449" s="107" t="str">
        <f t="shared" si="227"/>
        <v/>
      </c>
      <c r="Q2449" s="108" t="str">
        <f t="shared" si="228"/>
        <v/>
      </c>
      <c r="S2449" s="109" t="str">
        <f t="shared" si="229"/>
        <v/>
      </c>
      <c r="T2449" s="109" t="str">
        <f t="shared" si="230"/>
        <v/>
      </c>
    </row>
    <row r="2450" spans="2:20" ht="15" customHeight="1" x14ac:dyDescent="0.25">
      <c r="B2450" s="94">
        <v>2399</v>
      </c>
      <c r="C2450" s="95"/>
      <c r="D2450" s="94"/>
      <c r="E2450" s="95"/>
      <c r="F2450" s="94"/>
      <c r="G2450" s="95">
        <f t="shared" si="225"/>
        <v>0</v>
      </c>
      <c r="H2450" s="110">
        <f t="shared" si="226"/>
        <v>0</v>
      </c>
      <c r="P2450" s="107" t="str">
        <f t="shared" si="227"/>
        <v/>
      </c>
      <c r="Q2450" s="108" t="str">
        <f t="shared" si="228"/>
        <v/>
      </c>
      <c r="S2450" s="109" t="str">
        <f t="shared" si="229"/>
        <v/>
      </c>
      <c r="T2450" s="109" t="str">
        <f t="shared" si="230"/>
        <v/>
      </c>
    </row>
    <row r="2451" spans="2:20" ht="15" customHeight="1" x14ac:dyDescent="0.25">
      <c r="B2451" s="94">
        <v>2400</v>
      </c>
      <c r="C2451" s="95"/>
      <c r="D2451" s="94"/>
      <c r="E2451" s="95"/>
      <c r="F2451" s="94"/>
      <c r="G2451" s="95">
        <f t="shared" si="225"/>
        <v>0</v>
      </c>
      <c r="H2451" s="110">
        <f t="shared" si="226"/>
        <v>0</v>
      </c>
      <c r="P2451" s="107" t="str">
        <f t="shared" si="227"/>
        <v/>
      </c>
      <c r="Q2451" s="108" t="str">
        <f t="shared" si="228"/>
        <v/>
      </c>
      <c r="S2451" s="109" t="str">
        <f t="shared" si="229"/>
        <v/>
      </c>
      <c r="T2451" s="109" t="str">
        <f t="shared" si="230"/>
        <v/>
      </c>
    </row>
    <row r="2452" spans="2:20" ht="15" customHeight="1" x14ac:dyDescent="0.25">
      <c r="B2452" s="94">
        <v>2401</v>
      </c>
      <c r="C2452" s="95"/>
      <c r="D2452" s="94"/>
      <c r="E2452" s="95"/>
      <c r="F2452" s="94"/>
      <c r="G2452" s="95">
        <f t="shared" si="225"/>
        <v>0</v>
      </c>
      <c r="H2452" s="110">
        <f t="shared" si="226"/>
        <v>0</v>
      </c>
      <c r="P2452" s="107" t="str">
        <f t="shared" si="227"/>
        <v/>
      </c>
      <c r="Q2452" s="108" t="str">
        <f t="shared" si="228"/>
        <v/>
      </c>
      <c r="S2452" s="109" t="str">
        <f t="shared" si="229"/>
        <v/>
      </c>
      <c r="T2452" s="109" t="str">
        <f t="shared" si="230"/>
        <v/>
      </c>
    </row>
    <row r="2453" spans="2:20" ht="15" customHeight="1" x14ac:dyDescent="0.25">
      <c r="B2453" s="94">
        <v>2402</v>
      </c>
      <c r="C2453" s="95"/>
      <c r="D2453" s="94"/>
      <c r="E2453" s="95"/>
      <c r="F2453" s="94"/>
      <c r="G2453" s="95">
        <f t="shared" si="225"/>
        <v>0</v>
      </c>
      <c r="H2453" s="110">
        <f t="shared" si="226"/>
        <v>0</v>
      </c>
      <c r="P2453" s="107" t="str">
        <f t="shared" si="227"/>
        <v/>
      </c>
      <c r="Q2453" s="108" t="str">
        <f t="shared" si="228"/>
        <v/>
      </c>
      <c r="S2453" s="109" t="str">
        <f t="shared" si="229"/>
        <v/>
      </c>
      <c r="T2453" s="109" t="str">
        <f t="shared" si="230"/>
        <v/>
      </c>
    </row>
    <row r="2454" spans="2:20" ht="15" customHeight="1" x14ac:dyDescent="0.25">
      <c r="B2454" s="94">
        <v>2403</v>
      </c>
      <c r="C2454" s="95"/>
      <c r="D2454" s="94"/>
      <c r="E2454" s="95"/>
      <c r="F2454" s="94"/>
      <c r="G2454" s="95">
        <f t="shared" si="225"/>
        <v>0</v>
      </c>
      <c r="H2454" s="110">
        <f t="shared" si="226"/>
        <v>0</v>
      </c>
      <c r="P2454" s="107" t="str">
        <f t="shared" si="227"/>
        <v/>
      </c>
      <c r="Q2454" s="108" t="str">
        <f t="shared" si="228"/>
        <v/>
      </c>
      <c r="S2454" s="109" t="str">
        <f t="shared" si="229"/>
        <v/>
      </c>
      <c r="T2454" s="109" t="str">
        <f t="shared" si="230"/>
        <v/>
      </c>
    </row>
    <row r="2455" spans="2:20" ht="15" customHeight="1" x14ac:dyDescent="0.25">
      <c r="B2455" s="94">
        <v>2404</v>
      </c>
      <c r="C2455" s="95"/>
      <c r="D2455" s="94"/>
      <c r="E2455" s="95"/>
      <c r="F2455" s="94"/>
      <c r="G2455" s="95">
        <f t="shared" si="225"/>
        <v>0</v>
      </c>
      <c r="H2455" s="110">
        <f t="shared" si="226"/>
        <v>0</v>
      </c>
      <c r="P2455" s="107" t="str">
        <f t="shared" si="227"/>
        <v/>
      </c>
      <c r="Q2455" s="108" t="str">
        <f t="shared" si="228"/>
        <v/>
      </c>
      <c r="S2455" s="109" t="str">
        <f t="shared" si="229"/>
        <v/>
      </c>
      <c r="T2455" s="109" t="str">
        <f t="shared" si="230"/>
        <v/>
      </c>
    </row>
    <row r="2456" spans="2:20" ht="15" customHeight="1" x14ac:dyDescent="0.25">
      <c r="B2456" s="94">
        <v>2405</v>
      </c>
      <c r="C2456" s="95"/>
      <c r="D2456" s="94"/>
      <c r="E2456" s="95"/>
      <c r="F2456" s="94"/>
      <c r="G2456" s="95">
        <f t="shared" si="225"/>
        <v>0</v>
      </c>
      <c r="H2456" s="110">
        <f t="shared" si="226"/>
        <v>0</v>
      </c>
      <c r="P2456" s="107" t="str">
        <f t="shared" si="227"/>
        <v/>
      </c>
      <c r="Q2456" s="108" t="str">
        <f t="shared" si="228"/>
        <v/>
      </c>
      <c r="S2456" s="109" t="str">
        <f t="shared" si="229"/>
        <v/>
      </c>
      <c r="T2456" s="109" t="str">
        <f t="shared" si="230"/>
        <v/>
      </c>
    </row>
    <row r="2457" spans="2:20" ht="15" customHeight="1" x14ac:dyDescent="0.25">
      <c r="B2457" s="94">
        <v>2406</v>
      </c>
      <c r="C2457" s="95"/>
      <c r="D2457" s="94"/>
      <c r="E2457" s="95"/>
      <c r="F2457" s="94"/>
      <c r="G2457" s="95">
        <f t="shared" si="225"/>
        <v>0</v>
      </c>
      <c r="H2457" s="110">
        <f t="shared" si="226"/>
        <v>0</v>
      </c>
      <c r="P2457" s="107" t="str">
        <f t="shared" si="227"/>
        <v/>
      </c>
      <c r="Q2457" s="108" t="str">
        <f t="shared" si="228"/>
        <v/>
      </c>
      <c r="S2457" s="109" t="str">
        <f t="shared" si="229"/>
        <v/>
      </c>
      <c r="T2457" s="109" t="str">
        <f t="shared" si="230"/>
        <v/>
      </c>
    </row>
    <row r="2458" spans="2:20" ht="15" customHeight="1" x14ac:dyDescent="0.25">
      <c r="B2458" s="94">
        <v>2407</v>
      </c>
      <c r="C2458" s="95"/>
      <c r="D2458" s="94"/>
      <c r="E2458" s="95"/>
      <c r="F2458" s="94"/>
      <c r="G2458" s="95">
        <f t="shared" si="225"/>
        <v>0</v>
      </c>
      <c r="H2458" s="110">
        <f t="shared" si="226"/>
        <v>0</v>
      </c>
      <c r="P2458" s="107" t="str">
        <f t="shared" si="227"/>
        <v/>
      </c>
      <c r="Q2458" s="108" t="str">
        <f t="shared" si="228"/>
        <v/>
      </c>
      <c r="S2458" s="109" t="str">
        <f t="shared" si="229"/>
        <v/>
      </c>
      <c r="T2458" s="109" t="str">
        <f t="shared" si="230"/>
        <v/>
      </c>
    </row>
    <row r="2459" spans="2:20" ht="15" customHeight="1" x14ac:dyDescent="0.25">
      <c r="B2459" s="94">
        <v>2408</v>
      </c>
      <c r="C2459" s="95"/>
      <c r="D2459" s="94"/>
      <c r="E2459" s="95"/>
      <c r="F2459" s="94"/>
      <c r="G2459" s="95">
        <f t="shared" si="225"/>
        <v>0</v>
      </c>
      <c r="H2459" s="110">
        <f t="shared" si="226"/>
        <v>0</v>
      </c>
      <c r="P2459" s="107" t="str">
        <f t="shared" si="227"/>
        <v/>
      </c>
      <c r="Q2459" s="108" t="str">
        <f t="shared" si="228"/>
        <v/>
      </c>
      <c r="S2459" s="109" t="str">
        <f t="shared" si="229"/>
        <v/>
      </c>
      <c r="T2459" s="109" t="str">
        <f t="shared" si="230"/>
        <v/>
      </c>
    </row>
    <row r="2460" spans="2:20" ht="15" customHeight="1" x14ac:dyDescent="0.25">
      <c r="B2460" s="94">
        <v>2409</v>
      </c>
      <c r="C2460" s="95"/>
      <c r="D2460" s="94"/>
      <c r="E2460" s="95"/>
      <c r="F2460" s="94"/>
      <c r="G2460" s="95">
        <f t="shared" ref="G2460:G2523" si="231">E2460-C2460</f>
        <v>0</v>
      </c>
      <c r="H2460" s="110">
        <f t="shared" ref="H2460:H2523" si="232">F2460-D2460</f>
        <v>0</v>
      </c>
      <c r="P2460" s="107" t="str">
        <f t="shared" ref="P2460:P2523" si="233">IF(C2460="","",D2460*PSA_WTP-C2460)</f>
        <v/>
      </c>
      <c r="Q2460" s="108" t="str">
        <f t="shared" ref="Q2460:Q2523" si="234">IF(C2460="","",F2460*PSA_WTP-E2460)</f>
        <v/>
      </c>
      <c r="S2460" s="109" t="str">
        <f t="shared" ref="S2460:S2523" si="235">IF(Q2460="","",IF(Q2460=MAX(P2460,Q2460),0,1))</f>
        <v/>
      </c>
      <c r="T2460" s="109" t="str">
        <f t="shared" ref="T2460:T2523" si="236">IF(Q2460="","",IF(Q2460=MAX(P2460,Q2460),1,0))</f>
        <v/>
      </c>
    </row>
    <row r="2461" spans="2:20" ht="15" customHeight="1" x14ac:dyDescent="0.25">
      <c r="B2461" s="94">
        <v>2410</v>
      </c>
      <c r="C2461" s="95"/>
      <c r="D2461" s="94"/>
      <c r="E2461" s="95"/>
      <c r="F2461" s="94"/>
      <c r="G2461" s="95">
        <f t="shared" si="231"/>
        <v>0</v>
      </c>
      <c r="H2461" s="110">
        <f t="shared" si="232"/>
        <v>0</v>
      </c>
      <c r="P2461" s="107" t="str">
        <f t="shared" si="233"/>
        <v/>
      </c>
      <c r="Q2461" s="108" t="str">
        <f t="shared" si="234"/>
        <v/>
      </c>
      <c r="S2461" s="109" t="str">
        <f t="shared" si="235"/>
        <v/>
      </c>
      <c r="T2461" s="109" t="str">
        <f t="shared" si="236"/>
        <v/>
      </c>
    </row>
    <row r="2462" spans="2:20" ht="15" customHeight="1" x14ac:dyDescent="0.25">
      <c r="B2462" s="94">
        <v>2411</v>
      </c>
      <c r="C2462" s="95"/>
      <c r="D2462" s="94"/>
      <c r="E2462" s="95"/>
      <c r="F2462" s="94"/>
      <c r="G2462" s="95">
        <f t="shared" si="231"/>
        <v>0</v>
      </c>
      <c r="H2462" s="110">
        <f t="shared" si="232"/>
        <v>0</v>
      </c>
      <c r="P2462" s="107" t="str">
        <f t="shared" si="233"/>
        <v/>
      </c>
      <c r="Q2462" s="108" t="str">
        <f t="shared" si="234"/>
        <v/>
      </c>
      <c r="S2462" s="109" t="str">
        <f t="shared" si="235"/>
        <v/>
      </c>
      <c r="T2462" s="109" t="str">
        <f t="shared" si="236"/>
        <v/>
      </c>
    </row>
    <row r="2463" spans="2:20" ht="15" customHeight="1" x14ac:dyDescent="0.25">
      <c r="B2463" s="94">
        <v>2412</v>
      </c>
      <c r="C2463" s="95"/>
      <c r="D2463" s="94"/>
      <c r="E2463" s="95"/>
      <c r="F2463" s="94"/>
      <c r="G2463" s="95">
        <f t="shared" si="231"/>
        <v>0</v>
      </c>
      <c r="H2463" s="110">
        <f t="shared" si="232"/>
        <v>0</v>
      </c>
      <c r="P2463" s="107" t="str">
        <f t="shared" si="233"/>
        <v/>
      </c>
      <c r="Q2463" s="108" t="str">
        <f t="shared" si="234"/>
        <v/>
      </c>
      <c r="S2463" s="109" t="str">
        <f t="shared" si="235"/>
        <v/>
      </c>
      <c r="T2463" s="109" t="str">
        <f t="shared" si="236"/>
        <v/>
      </c>
    </row>
    <row r="2464" spans="2:20" ht="15" customHeight="1" x14ac:dyDescent="0.25">
      <c r="B2464" s="94">
        <v>2413</v>
      </c>
      <c r="C2464" s="95"/>
      <c r="D2464" s="94"/>
      <c r="E2464" s="95"/>
      <c r="F2464" s="94"/>
      <c r="G2464" s="95">
        <f t="shared" si="231"/>
        <v>0</v>
      </c>
      <c r="H2464" s="110">
        <f t="shared" si="232"/>
        <v>0</v>
      </c>
      <c r="P2464" s="107" t="str">
        <f t="shared" si="233"/>
        <v/>
      </c>
      <c r="Q2464" s="108" t="str">
        <f t="shared" si="234"/>
        <v/>
      </c>
      <c r="S2464" s="109" t="str">
        <f t="shared" si="235"/>
        <v/>
      </c>
      <c r="T2464" s="109" t="str">
        <f t="shared" si="236"/>
        <v/>
      </c>
    </row>
    <row r="2465" spans="2:20" ht="15" customHeight="1" x14ac:dyDescent="0.25">
      <c r="B2465" s="94">
        <v>2414</v>
      </c>
      <c r="C2465" s="95"/>
      <c r="D2465" s="94"/>
      <c r="E2465" s="95"/>
      <c r="F2465" s="94"/>
      <c r="G2465" s="95">
        <f t="shared" si="231"/>
        <v>0</v>
      </c>
      <c r="H2465" s="110">
        <f t="shared" si="232"/>
        <v>0</v>
      </c>
      <c r="P2465" s="107" t="str">
        <f t="shared" si="233"/>
        <v/>
      </c>
      <c r="Q2465" s="108" t="str">
        <f t="shared" si="234"/>
        <v/>
      </c>
      <c r="S2465" s="109" t="str">
        <f t="shared" si="235"/>
        <v/>
      </c>
      <c r="T2465" s="109" t="str">
        <f t="shared" si="236"/>
        <v/>
      </c>
    </row>
    <row r="2466" spans="2:20" ht="15" customHeight="1" x14ac:dyDescent="0.25">
      <c r="B2466" s="94">
        <v>2415</v>
      </c>
      <c r="C2466" s="95"/>
      <c r="D2466" s="94"/>
      <c r="E2466" s="95"/>
      <c r="F2466" s="94"/>
      <c r="G2466" s="95">
        <f t="shared" si="231"/>
        <v>0</v>
      </c>
      <c r="H2466" s="110">
        <f t="shared" si="232"/>
        <v>0</v>
      </c>
      <c r="P2466" s="107" t="str">
        <f t="shared" si="233"/>
        <v/>
      </c>
      <c r="Q2466" s="108" t="str">
        <f t="shared" si="234"/>
        <v/>
      </c>
      <c r="S2466" s="109" t="str">
        <f t="shared" si="235"/>
        <v/>
      </c>
      <c r="T2466" s="109" t="str">
        <f t="shared" si="236"/>
        <v/>
      </c>
    </row>
    <row r="2467" spans="2:20" ht="15" customHeight="1" x14ac:dyDescent="0.25">
      <c r="B2467" s="94">
        <v>2416</v>
      </c>
      <c r="C2467" s="95"/>
      <c r="D2467" s="94"/>
      <c r="E2467" s="95"/>
      <c r="F2467" s="94"/>
      <c r="G2467" s="95">
        <f t="shared" si="231"/>
        <v>0</v>
      </c>
      <c r="H2467" s="110">
        <f t="shared" si="232"/>
        <v>0</v>
      </c>
      <c r="P2467" s="107" t="str">
        <f t="shared" si="233"/>
        <v/>
      </c>
      <c r="Q2467" s="108" t="str">
        <f t="shared" si="234"/>
        <v/>
      </c>
      <c r="S2467" s="109" t="str">
        <f t="shared" si="235"/>
        <v/>
      </c>
      <c r="T2467" s="109" t="str">
        <f t="shared" si="236"/>
        <v/>
      </c>
    </row>
    <row r="2468" spans="2:20" ht="15" customHeight="1" x14ac:dyDescent="0.25">
      <c r="B2468" s="94">
        <v>2417</v>
      </c>
      <c r="C2468" s="95"/>
      <c r="D2468" s="94"/>
      <c r="E2468" s="95"/>
      <c r="F2468" s="94"/>
      <c r="G2468" s="95">
        <f t="shared" si="231"/>
        <v>0</v>
      </c>
      <c r="H2468" s="110">
        <f t="shared" si="232"/>
        <v>0</v>
      </c>
      <c r="P2468" s="107" t="str">
        <f t="shared" si="233"/>
        <v/>
      </c>
      <c r="Q2468" s="108" t="str">
        <f t="shared" si="234"/>
        <v/>
      </c>
      <c r="S2468" s="109" t="str">
        <f t="shared" si="235"/>
        <v/>
      </c>
      <c r="T2468" s="109" t="str">
        <f t="shared" si="236"/>
        <v/>
      </c>
    </row>
    <row r="2469" spans="2:20" ht="15" customHeight="1" x14ac:dyDescent="0.25">
      <c r="B2469" s="94">
        <v>2418</v>
      </c>
      <c r="C2469" s="95"/>
      <c r="D2469" s="94"/>
      <c r="E2469" s="95"/>
      <c r="F2469" s="94"/>
      <c r="G2469" s="95">
        <f t="shared" si="231"/>
        <v>0</v>
      </c>
      <c r="H2469" s="110">
        <f t="shared" si="232"/>
        <v>0</v>
      </c>
      <c r="P2469" s="107" t="str">
        <f t="shared" si="233"/>
        <v/>
      </c>
      <c r="Q2469" s="108" t="str">
        <f t="shared" si="234"/>
        <v/>
      </c>
      <c r="S2469" s="109" t="str">
        <f t="shared" si="235"/>
        <v/>
      </c>
      <c r="T2469" s="109" t="str">
        <f t="shared" si="236"/>
        <v/>
      </c>
    </row>
    <row r="2470" spans="2:20" ht="15" customHeight="1" x14ac:dyDescent="0.25">
      <c r="B2470" s="94">
        <v>2419</v>
      </c>
      <c r="C2470" s="95"/>
      <c r="D2470" s="94"/>
      <c r="E2470" s="95"/>
      <c r="F2470" s="94"/>
      <c r="G2470" s="95">
        <f t="shared" si="231"/>
        <v>0</v>
      </c>
      <c r="H2470" s="110">
        <f t="shared" si="232"/>
        <v>0</v>
      </c>
      <c r="P2470" s="107" t="str">
        <f t="shared" si="233"/>
        <v/>
      </c>
      <c r="Q2470" s="108" t="str">
        <f t="shared" si="234"/>
        <v/>
      </c>
      <c r="S2470" s="109" t="str">
        <f t="shared" si="235"/>
        <v/>
      </c>
      <c r="T2470" s="109" t="str">
        <f t="shared" si="236"/>
        <v/>
      </c>
    </row>
    <row r="2471" spans="2:20" ht="15" customHeight="1" x14ac:dyDescent="0.25">
      <c r="B2471" s="94">
        <v>2420</v>
      </c>
      <c r="C2471" s="95"/>
      <c r="D2471" s="94"/>
      <c r="E2471" s="95"/>
      <c r="F2471" s="94"/>
      <c r="G2471" s="95">
        <f t="shared" si="231"/>
        <v>0</v>
      </c>
      <c r="H2471" s="110">
        <f t="shared" si="232"/>
        <v>0</v>
      </c>
      <c r="P2471" s="107" t="str">
        <f t="shared" si="233"/>
        <v/>
      </c>
      <c r="Q2471" s="108" t="str">
        <f t="shared" si="234"/>
        <v/>
      </c>
      <c r="S2471" s="109" t="str">
        <f t="shared" si="235"/>
        <v/>
      </c>
      <c r="T2471" s="109" t="str">
        <f t="shared" si="236"/>
        <v/>
      </c>
    </row>
    <row r="2472" spans="2:20" ht="15" customHeight="1" x14ac:dyDescent="0.25">
      <c r="B2472" s="94">
        <v>2421</v>
      </c>
      <c r="C2472" s="95"/>
      <c r="D2472" s="94"/>
      <c r="E2472" s="95"/>
      <c r="F2472" s="94"/>
      <c r="G2472" s="95">
        <f t="shared" si="231"/>
        <v>0</v>
      </c>
      <c r="H2472" s="110">
        <f t="shared" si="232"/>
        <v>0</v>
      </c>
      <c r="P2472" s="107" t="str">
        <f t="shared" si="233"/>
        <v/>
      </c>
      <c r="Q2472" s="108" t="str">
        <f t="shared" si="234"/>
        <v/>
      </c>
      <c r="S2472" s="109" t="str">
        <f t="shared" si="235"/>
        <v/>
      </c>
      <c r="T2472" s="109" t="str">
        <f t="shared" si="236"/>
        <v/>
      </c>
    </row>
    <row r="2473" spans="2:20" ht="15" customHeight="1" x14ac:dyDescent="0.25">
      <c r="B2473" s="94">
        <v>2422</v>
      </c>
      <c r="C2473" s="95"/>
      <c r="D2473" s="94"/>
      <c r="E2473" s="95"/>
      <c r="F2473" s="94"/>
      <c r="G2473" s="95">
        <f t="shared" si="231"/>
        <v>0</v>
      </c>
      <c r="H2473" s="110">
        <f t="shared" si="232"/>
        <v>0</v>
      </c>
      <c r="P2473" s="107" t="str">
        <f t="shared" si="233"/>
        <v/>
      </c>
      <c r="Q2473" s="108" t="str">
        <f t="shared" si="234"/>
        <v/>
      </c>
      <c r="S2473" s="109" t="str">
        <f t="shared" si="235"/>
        <v/>
      </c>
      <c r="T2473" s="109" t="str">
        <f t="shared" si="236"/>
        <v/>
      </c>
    </row>
    <row r="2474" spans="2:20" ht="15" customHeight="1" x14ac:dyDescent="0.25">
      <c r="B2474" s="94">
        <v>2423</v>
      </c>
      <c r="C2474" s="95"/>
      <c r="D2474" s="94"/>
      <c r="E2474" s="95"/>
      <c r="F2474" s="94"/>
      <c r="G2474" s="95">
        <f t="shared" si="231"/>
        <v>0</v>
      </c>
      <c r="H2474" s="110">
        <f t="shared" si="232"/>
        <v>0</v>
      </c>
      <c r="P2474" s="107" t="str">
        <f t="shared" si="233"/>
        <v/>
      </c>
      <c r="Q2474" s="108" t="str">
        <f t="shared" si="234"/>
        <v/>
      </c>
      <c r="S2474" s="109" t="str">
        <f t="shared" si="235"/>
        <v/>
      </c>
      <c r="T2474" s="109" t="str">
        <f t="shared" si="236"/>
        <v/>
      </c>
    </row>
    <row r="2475" spans="2:20" ht="15" customHeight="1" x14ac:dyDescent="0.25">
      <c r="B2475" s="94">
        <v>2424</v>
      </c>
      <c r="C2475" s="95"/>
      <c r="D2475" s="94"/>
      <c r="E2475" s="95"/>
      <c r="F2475" s="94"/>
      <c r="G2475" s="95">
        <f t="shared" si="231"/>
        <v>0</v>
      </c>
      <c r="H2475" s="110">
        <f t="shared" si="232"/>
        <v>0</v>
      </c>
      <c r="P2475" s="107" t="str">
        <f t="shared" si="233"/>
        <v/>
      </c>
      <c r="Q2475" s="108" t="str">
        <f t="shared" si="234"/>
        <v/>
      </c>
      <c r="S2475" s="109" t="str">
        <f t="shared" si="235"/>
        <v/>
      </c>
      <c r="T2475" s="109" t="str">
        <f t="shared" si="236"/>
        <v/>
      </c>
    </row>
    <row r="2476" spans="2:20" ht="15" customHeight="1" x14ac:dyDescent="0.25">
      <c r="B2476" s="94">
        <v>2425</v>
      </c>
      <c r="C2476" s="95"/>
      <c r="D2476" s="94"/>
      <c r="E2476" s="95"/>
      <c r="F2476" s="94"/>
      <c r="G2476" s="95">
        <f t="shared" si="231"/>
        <v>0</v>
      </c>
      <c r="H2476" s="110">
        <f t="shared" si="232"/>
        <v>0</v>
      </c>
      <c r="P2476" s="107" t="str">
        <f t="shared" si="233"/>
        <v/>
      </c>
      <c r="Q2476" s="108" t="str">
        <f t="shared" si="234"/>
        <v/>
      </c>
      <c r="S2476" s="109" t="str">
        <f t="shared" si="235"/>
        <v/>
      </c>
      <c r="T2476" s="109" t="str">
        <f t="shared" si="236"/>
        <v/>
      </c>
    </row>
    <row r="2477" spans="2:20" ht="15" customHeight="1" x14ac:dyDescent="0.25">
      <c r="B2477" s="94">
        <v>2426</v>
      </c>
      <c r="C2477" s="95"/>
      <c r="D2477" s="94"/>
      <c r="E2477" s="95"/>
      <c r="F2477" s="94"/>
      <c r="G2477" s="95">
        <f t="shared" si="231"/>
        <v>0</v>
      </c>
      <c r="H2477" s="110">
        <f t="shared" si="232"/>
        <v>0</v>
      </c>
      <c r="P2477" s="107" t="str">
        <f t="shared" si="233"/>
        <v/>
      </c>
      <c r="Q2477" s="108" t="str">
        <f t="shared" si="234"/>
        <v/>
      </c>
      <c r="S2477" s="109" t="str">
        <f t="shared" si="235"/>
        <v/>
      </c>
      <c r="T2477" s="109" t="str">
        <f t="shared" si="236"/>
        <v/>
      </c>
    </row>
    <row r="2478" spans="2:20" ht="15" customHeight="1" x14ac:dyDescent="0.25">
      <c r="B2478" s="94">
        <v>2427</v>
      </c>
      <c r="C2478" s="95"/>
      <c r="D2478" s="94"/>
      <c r="E2478" s="95"/>
      <c r="F2478" s="94"/>
      <c r="G2478" s="95">
        <f t="shared" si="231"/>
        <v>0</v>
      </c>
      <c r="H2478" s="110">
        <f t="shared" si="232"/>
        <v>0</v>
      </c>
      <c r="P2478" s="107" t="str">
        <f t="shared" si="233"/>
        <v/>
      </c>
      <c r="Q2478" s="108" t="str">
        <f t="shared" si="234"/>
        <v/>
      </c>
      <c r="S2478" s="109" t="str">
        <f t="shared" si="235"/>
        <v/>
      </c>
      <c r="T2478" s="109" t="str">
        <f t="shared" si="236"/>
        <v/>
      </c>
    </row>
    <row r="2479" spans="2:20" ht="15" customHeight="1" x14ac:dyDescent="0.25">
      <c r="B2479" s="94">
        <v>2428</v>
      </c>
      <c r="C2479" s="95"/>
      <c r="D2479" s="94"/>
      <c r="E2479" s="95"/>
      <c r="F2479" s="94"/>
      <c r="G2479" s="95">
        <f t="shared" si="231"/>
        <v>0</v>
      </c>
      <c r="H2479" s="110">
        <f t="shared" si="232"/>
        <v>0</v>
      </c>
      <c r="P2479" s="107" t="str">
        <f t="shared" si="233"/>
        <v/>
      </c>
      <c r="Q2479" s="108" t="str">
        <f t="shared" si="234"/>
        <v/>
      </c>
      <c r="S2479" s="109" t="str">
        <f t="shared" si="235"/>
        <v/>
      </c>
      <c r="T2479" s="109" t="str">
        <f t="shared" si="236"/>
        <v/>
      </c>
    </row>
    <row r="2480" spans="2:20" ht="15" customHeight="1" x14ac:dyDescent="0.25">
      <c r="B2480" s="94">
        <v>2429</v>
      </c>
      <c r="C2480" s="95"/>
      <c r="D2480" s="94"/>
      <c r="E2480" s="95"/>
      <c r="F2480" s="94"/>
      <c r="G2480" s="95">
        <f t="shared" si="231"/>
        <v>0</v>
      </c>
      <c r="H2480" s="110">
        <f t="shared" si="232"/>
        <v>0</v>
      </c>
      <c r="P2480" s="107" t="str">
        <f t="shared" si="233"/>
        <v/>
      </c>
      <c r="Q2480" s="108" t="str">
        <f t="shared" si="234"/>
        <v/>
      </c>
      <c r="S2480" s="109" t="str">
        <f t="shared" si="235"/>
        <v/>
      </c>
      <c r="T2480" s="109" t="str">
        <f t="shared" si="236"/>
        <v/>
      </c>
    </row>
    <row r="2481" spans="2:20" ht="15" customHeight="1" x14ac:dyDescent="0.25">
      <c r="B2481" s="94">
        <v>2430</v>
      </c>
      <c r="C2481" s="95"/>
      <c r="D2481" s="94"/>
      <c r="E2481" s="95"/>
      <c r="F2481" s="94"/>
      <c r="G2481" s="95">
        <f t="shared" si="231"/>
        <v>0</v>
      </c>
      <c r="H2481" s="110">
        <f t="shared" si="232"/>
        <v>0</v>
      </c>
      <c r="P2481" s="107" t="str">
        <f t="shared" si="233"/>
        <v/>
      </c>
      <c r="Q2481" s="108" t="str">
        <f t="shared" si="234"/>
        <v/>
      </c>
      <c r="S2481" s="109" t="str">
        <f t="shared" si="235"/>
        <v/>
      </c>
      <c r="T2481" s="109" t="str">
        <f t="shared" si="236"/>
        <v/>
      </c>
    </row>
    <row r="2482" spans="2:20" ht="15" customHeight="1" x14ac:dyDescent="0.25">
      <c r="B2482" s="94">
        <v>2431</v>
      </c>
      <c r="C2482" s="95"/>
      <c r="D2482" s="94"/>
      <c r="E2482" s="95"/>
      <c r="F2482" s="94"/>
      <c r="G2482" s="95">
        <f t="shared" si="231"/>
        <v>0</v>
      </c>
      <c r="H2482" s="110">
        <f t="shared" si="232"/>
        <v>0</v>
      </c>
      <c r="P2482" s="107" t="str">
        <f t="shared" si="233"/>
        <v/>
      </c>
      <c r="Q2482" s="108" t="str">
        <f t="shared" si="234"/>
        <v/>
      </c>
      <c r="S2482" s="109" t="str">
        <f t="shared" si="235"/>
        <v/>
      </c>
      <c r="T2482" s="109" t="str">
        <f t="shared" si="236"/>
        <v/>
      </c>
    </row>
    <row r="2483" spans="2:20" ht="15" customHeight="1" x14ac:dyDescent="0.25">
      <c r="B2483" s="94">
        <v>2432</v>
      </c>
      <c r="C2483" s="95"/>
      <c r="D2483" s="94"/>
      <c r="E2483" s="95"/>
      <c r="F2483" s="94"/>
      <c r="G2483" s="95">
        <f t="shared" si="231"/>
        <v>0</v>
      </c>
      <c r="H2483" s="110">
        <f t="shared" si="232"/>
        <v>0</v>
      </c>
      <c r="P2483" s="107" t="str">
        <f t="shared" si="233"/>
        <v/>
      </c>
      <c r="Q2483" s="108" t="str">
        <f t="shared" si="234"/>
        <v/>
      </c>
      <c r="S2483" s="109" t="str">
        <f t="shared" si="235"/>
        <v/>
      </c>
      <c r="T2483" s="109" t="str">
        <f t="shared" si="236"/>
        <v/>
      </c>
    </row>
    <row r="2484" spans="2:20" ht="15" customHeight="1" x14ac:dyDescent="0.25">
      <c r="B2484" s="94">
        <v>2433</v>
      </c>
      <c r="C2484" s="95"/>
      <c r="D2484" s="94"/>
      <c r="E2484" s="95"/>
      <c r="F2484" s="94"/>
      <c r="G2484" s="95">
        <f t="shared" si="231"/>
        <v>0</v>
      </c>
      <c r="H2484" s="110">
        <f t="shared" si="232"/>
        <v>0</v>
      </c>
      <c r="P2484" s="107" t="str">
        <f t="shared" si="233"/>
        <v/>
      </c>
      <c r="Q2484" s="108" t="str">
        <f t="shared" si="234"/>
        <v/>
      </c>
      <c r="S2484" s="109" t="str">
        <f t="shared" si="235"/>
        <v/>
      </c>
      <c r="T2484" s="109" t="str">
        <f t="shared" si="236"/>
        <v/>
      </c>
    </row>
    <row r="2485" spans="2:20" ht="15" customHeight="1" x14ac:dyDescent="0.25">
      <c r="B2485" s="94">
        <v>2434</v>
      </c>
      <c r="C2485" s="95"/>
      <c r="D2485" s="94"/>
      <c r="E2485" s="95"/>
      <c r="F2485" s="94"/>
      <c r="G2485" s="95">
        <f t="shared" si="231"/>
        <v>0</v>
      </c>
      <c r="H2485" s="110">
        <f t="shared" si="232"/>
        <v>0</v>
      </c>
      <c r="P2485" s="107" t="str">
        <f t="shared" si="233"/>
        <v/>
      </c>
      <c r="Q2485" s="108" t="str">
        <f t="shared" si="234"/>
        <v/>
      </c>
      <c r="S2485" s="109" t="str">
        <f t="shared" si="235"/>
        <v/>
      </c>
      <c r="T2485" s="109" t="str">
        <f t="shared" si="236"/>
        <v/>
      </c>
    </row>
    <row r="2486" spans="2:20" ht="15" customHeight="1" x14ac:dyDescent="0.25">
      <c r="B2486" s="94">
        <v>2435</v>
      </c>
      <c r="C2486" s="95"/>
      <c r="D2486" s="94"/>
      <c r="E2486" s="95"/>
      <c r="F2486" s="94"/>
      <c r="G2486" s="95">
        <f t="shared" si="231"/>
        <v>0</v>
      </c>
      <c r="H2486" s="110">
        <f t="shared" si="232"/>
        <v>0</v>
      </c>
      <c r="P2486" s="107" t="str">
        <f t="shared" si="233"/>
        <v/>
      </c>
      <c r="Q2486" s="108" t="str">
        <f t="shared" si="234"/>
        <v/>
      </c>
      <c r="S2486" s="109" t="str">
        <f t="shared" si="235"/>
        <v/>
      </c>
      <c r="T2486" s="109" t="str">
        <f t="shared" si="236"/>
        <v/>
      </c>
    </row>
    <row r="2487" spans="2:20" ht="15" customHeight="1" x14ac:dyDescent="0.25">
      <c r="B2487" s="94">
        <v>2436</v>
      </c>
      <c r="C2487" s="95"/>
      <c r="D2487" s="94"/>
      <c r="E2487" s="95"/>
      <c r="F2487" s="94"/>
      <c r="G2487" s="95">
        <f t="shared" si="231"/>
        <v>0</v>
      </c>
      <c r="H2487" s="110">
        <f t="shared" si="232"/>
        <v>0</v>
      </c>
      <c r="P2487" s="107" t="str">
        <f t="shared" si="233"/>
        <v/>
      </c>
      <c r="Q2487" s="108" t="str">
        <f t="shared" si="234"/>
        <v/>
      </c>
      <c r="S2487" s="109" t="str">
        <f t="shared" si="235"/>
        <v/>
      </c>
      <c r="T2487" s="109" t="str">
        <f t="shared" si="236"/>
        <v/>
      </c>
    </row>
    <row r="2488" spans="2:20" ht="15" customHeight="1" x14ac:dyDescent="0.25">
      <c r="B2488" s="94">
        <v>2437</v>
      </c>
      <c r="C2488" s="95"/>
      <c r="D2488" s="94"/>
      <c r="E2488" s="95"/>
      <c r="F2488" s="94"/>
      <c r="G2488" s="95">
        <f t="shared" si="231"/>
        <v>0</v>
      </c>
      <c r="H2488" s="110">
        <f t="shared" si="232"/>
        <v>0</v>
      </c>
      <c r="P2488" s="107" t="str">
        <f t="shared" si="233"/>
        <v/>
      </c>
      <c r="Q2488" s="108" t="str">
        <f t="shared" si="234"/>
        <v/>
      </c>
      <c r="S2488" s="109" t="str">
        <f t="shared" si="235"/>
        <v/>
      </c>
      <c r="T2488" s="109" t="str">
        <f t="shared" si="236"/>
        <v/>
      </c>
    </row>
    <row r="2489" spans="2:20" ht="15" customHeight="1" x14ac:dyDescent="0.25">
      <c r="B2489" s="94">
        <v>2438</v>
      </c>
      <c r="C2489" s="95"/>
      <c r="D2489" s="94"/>
      <c r="E2489" s="95"/>
      <c r="F2489" s="94"/>
      <c r="G2489" s="95">
        <f t="shared" si="231"/>
        <v>0</v>
      </c>
      <c r="H2489" s="110">
        <f t="shared" si="232"/>
        <v>0</v>
      </c>
      <c r="P2489" s="107" t="str">
        <f t="shared" si="233"/>
        <v/>
      </c>
      <c r="Q2489" s="108" t="str">
        <f t="shared" si="234"/>
        <v/>
      </c>
      <c r="S2489" s="109" t="str">
        <f t="shared" si="235"/>
        <v/>
      </c>
      <c r="T2489" s="109" t="str">
        <f t="shared" si="236"/>
        <v/>
      </c>
    </row>
    <row r="2490" spans="2:20" ht="15" customHeight="1" x14ac:dyDescent="0.25">
      <c r="B2490" s="94">
        <v>2439</v>
      </c>
      <c r="C2490" s="95"/>
      <c r="D2490" s="94"/>
      <c r="E2490" s="95"/>
      <c r="F2490" s="94"/>
      <c r="G2490" s="95">
        <f t="shared" si="231"/>
        <v>0</v>
      </c>
      <c r="H2490" s="110">
        <f t="shared" si="232"/>
        <v>0</v>
      </c>
      <c r="P2490" s="107" t="str">
        <f t="shared" si="233"/>
        <v/>
      </c>
      <c r="Q2490" s="108" t="str">
        <f t="shared" si="234"/>
        <v/>
      </c>
      <c r="S2490" s="109" t="str">
        <f t="shared" si="235"/>
        <v/>
      </c>
      <c r="T2490" s="109" t="str">
        <f t="shared" si="236"/>
        <v/>
      </c>
    </row>
    <row r="2491" spans="2:20" ht="15" customHeight="1" x14ac:dyDescent="0.25">
      <c r="B2491" s="94">
        <v>2440</v>
      </c>
      <c r="C2491" s="95"/>
      <c r="D2491" s="94"/>
      <c r="E2491" s="95"/>
      <c r="F2491" s="94"/>
      <c r="G2491" s="95">
        <f t="shared" si="231"/>
        <v>0</v>
      </c>
      <c r="H2491" s="110">
        <f t="shared" si="232"/>
        <v>0</v>
      </c>
      <c r="P2491" s="107" t="str">
        <f t="shared" si="233"/>
        <v/>
      </c>
      <c r="Q2491" s="108" t="str">
        <f t="shared" si="234"/>
        <v/>
      </c>
      <c r="S2491" s="109" t="str">
        <f t="shared" si="235"/>
        <v/>
      </c>
      <c r="T2491" s="109" t="str">
        <f t="shared" si="236"/>
        <v/>
      </c>
    </row>
    <row r="2492" spans="2:20" ht="15" customHeight="1" x14ac:dyDescent="0.25">
      <c r="B2492" s="94">
        <v>2441</v>
      </c>
      <c r="C2492" s="95"/>
      <c r="D2492" s="94"/>
      <c r="E2492" s="95"/>
      <c r="F2492" s="94"/>
      <c r="G2492" s="95">
        <f t="shared" si="231"/>
        <v>0</v>
      </c>
      <c r="H2492" s="110">
        <f t="shared" si="232"/>
        <v>0</v>
      </c>
      <c r="P2492" s="107" t="str">
        <f t="shared" si="233"/>
        <v/>
      </c>
      <c r="Q2492" s="108" t="str">
        <f t="shared" si="234"/>
        <v/>
      </c>
      <c r="S2492" s="109" t="str">
        <f t="shared" si="235"/>
        <v/>
      </c>
      <c r="T2492" s="109" t="str">
        <f t="shared" si="236"/>
        <v/>
      </c>
    </row>
    <row r="2493" spans="2:20" ht="15" customHeight="1" x14ac:dyDescent="0.25">
      <c r="B2493" s="94">
        <v>2442</v>
      </c>
      <c r="C2493" s="95"/>
      <c r="D2493" s="94"/>
      <c r="E2493" s="95"/>
      <c r="F2493" s="94"/>
      <c r="G2493" s="95">
        <f t="shared" si="231"/>
        <v>0</v>
      </c>
      <c r="H2493" s="110">
        <f t="shared" si="232"/>
        <v>0</v>
      </c>
      <c r="P2493" s="107" t="str">
        <f t="shared" si="233"/>
        <v/>
      </c>
      <c r="Q2493" s="108" t="str">
        <f t="shared" si="234"/>
        <v/>
      </c>
      <c r="S2493" s="109" t="str">
        <f t="shared" si="235"/>
        <v/>
      </c>
      <c r="T2493" s="109" t="str">
        <f t="shared" si="236"/>
        <v/>
      </c>
    </row>
    <row r="2494" spans="2:20" ht="15" customHeight="1" x14ac:dyDescent="0.25">
      <c r="B2494" s="94">
        <v>2443</v>
      </c>
      <c r="C2494" s="95"/>
      <c r="D2494" s="94"/>
      <c r="E2494" s="95"/>
      <c r="F2494" s="94"/>
      <c r="G2494" s="95">
        <f t="shared" si="231"/>
        <v>0</v>
      </c>
      <c r="H2494" s="110">
        <f t="shared" si="232"/>
        <v>0</v>
      </c>
      <c r="P2494" s="107" t="str">
        <f t="shared" si="233"/>
        <v/>
      </c>
      <c r="Q2494" s="108" t="str">
        <f t="shared" si="234"/>
        <v/>
      </c>
      <c r="S2494" s="109" t="str">
        <f t="shared" si="235"/>
        <v/>
      </c>
      <c r="T2494" s="109" t="str">
        <f t="shared" si="236"/>
        <v/>
      </c>
    </row>
    <row r="2495" spans="2:20" ht="15" customHeight="1" x14ac:dyDescent="0.25">
      <c r="B2495" s="94">
        <v>2444</v>
      </c>
      <c r="C2495" s="95"/>
      <c r="D2495" s="94"/>
      <c r="E2495" s="95"/>
      <c r="F2495" s="94"/>
      <c r="G2495" s="95">
        <f t="shared" si="231"/>
        <v>0</v>
      </c>
      <c r="H2495" s="110">
        <f t="shared" si="232"/>
        <v>0</v>
      </c>
      <c r="P2495" s="107" t="str">
        <f t="shared" si="233"/>
        <v/>
      </c>
      <c r="Q2495" s="108" t="str">
        <f t="shared" si="234"/>
        <v/>
      </c>
      <c r="S2495" s="109" t="str">
        <f t="shared" si="235"/>
        <v/>
      </c>
      <c r="T2495" s="109" t="str">
        <f t="shared" si="236"/>
        <v/>
      </c>
    </row>
    <row r="2496" spans="2:20" ht="15" customHeight="1" x14ac:dyDescent="0.25">
      <c r="B2496" s="94">
        <v>2445</v>
      </c>
      <c r="C2496" s="95"/>
      <c r="D2496" s="94"/>
      <c r="E2496" s="95"/>
      <c r="F2496" s="94"/>
      <c r="G2496" s="95">
        <f t="shared" si="231"/>
        <v>0</v>
      </c>
      <c r="H2496" s="110">
        <f t="shared" si="232"/>
        <v>0</v>
      </c>
      <c r="P2496" s="107" t="str">
        <f t="shared" si="233"/>
        <v/>
      </c>
      <c r="Q2496" s="108" t="str">
        <f t="shared" si="234"/>
        <v/>
      </c>
      <c r="S2496" s="109" t="str">
        <f t="shared" si="235"/>
        <v/>
      </c>
      <c r="T2496" s="109" t="str">
        <f t="shared" si="236"/>
        <v/>
      </c>
    </row>
    <row r="2497" spans="2:20" ht="15" customHeight="1" x14ac:dyDescent="0.25">
      <c r="B2497" s="94">
        <v>2446</v>
      </c>
      <c r="C2497" s="95"/>
      <c r="D2497" s="94"/>
      <c r="E2497" s="95"/>
      <c r="F2497" s="94"/>
      <c r="G2497" s="95">
        <f t="shared" si="231"/>
        <v>0</v>
      </c>
      <c r="H2497" s="110">
        <f t="shared" si="232"/>
        <v>0</v>
      </c>
      <c r="P2497" s="107" t="str">
        <f t="shared" si="233"/>
        <v/>
      </c>
      <c r="Q2497" s="108" t="str">
        <f t="shared" si="234"/>
        <v/>
      </c>
      <c r="S2497" s="109" t="str">
        <f t="shared" si="235"/>
        <v/>
      </c>
      <c r="T2497" s="109" t="str">
        <f t="shared" si="236"/>
        <v/>
      </c>
    </row>
    <row r="2498" spans="2:20" ht="15" customHeight="1" x14ac:dyDescent="0.25">
      <c r="B2498" s="94">
        <v>2447</v>
      </c>
      <c r="C2498" s="95"/>
      <c r="D2498" s="94"/>
      <c r="E2498" s="95"/>
      <c r="F2498" s="94"/>
      <c r="G2498" s="95">
        <f t="shared" si="231"/>
        <v>0</v>
      </c>
      <c r="H2498" s="110">
        <f t="shared" si="232"/>
        <v>0</v>
      </c>
      <c r="P2498" s="107" t="str">
        <f t="shared" si="233"/>
        <v/>
      </c>
      <c r="Q2498" s="108" t="str">
        <f t="shared" si="234"/>
        <v/>
      </c>
      <c r="S2498" s="109" t="str">
        <f t="shared" si="235"/>
        <v/>
      </c>
      <c r="T2498" s="109" t="str">
        <f t="shared" si="236"/>
        <v/>
      </c>
    </row>
    <row r="2499" spans="2:20" ht="15" customHeight="1" x14ac:dyDescent="0.25">
      <c r="B2499" s="94">
        <v>2448</v>
      </c>
      <c r="C2499" s="95"/>
      <c r="D2499" s="94"/>
      <c r="E2499" s="95"/>
      <c r="F2499" s="94"/>
      <c r="G2499" s="95">
        <f t="shared" si="231"/>
        <v>0</v>
      </c>
      <c r="H2499" s="110">
        <f t="shared" si="232"/>
        <v>0</v>
      </c>
      <c r="P2499" s="107" t="str">
        <f t="shared" si="233"/>
        <v/>
      </c>
      <c r="Q2499" s="108" t="str">
        <f t="shared" si="234"/>
        <v/>
      </c>
      <c r="S2499" s="109" t="str">
        <f t="shared" si="235"/>
        <v/>
      </c>
      <c r="T2499" s="109" t="str">
        <f t="shared" si="236"/>
        <v/>
      </c>
    </row>
    <row r="2500" spans="2:20" ht="15" customHeight="1" x14ac:dyDescent="0.25">
      <c r="B2500" s="94">
        <v>2449</v>
      </c>
      <c r="C2500" s="95"/>
      <c r="D2500" s="94"/>
      <c r="E2500" s="95"/>
      <c r="F2500" s="94"/>
      <c r="G2500" s="95">
        <f t="shared" si="231"/>
        <v>0</v>
      </c>
      <c r="H2500" s="110">
        <f t="shared" si="232"/>
        <v>0</v>
      </c>
      <c r="P2500" s="107" t="str">
        <f t="shared" si="233"/>
        <v/>
      </c>
      <c r="Q2500" s="108" t="str">
        <f t="shared" si="234"/>
        <v/>
      </c>
      <c r="S2500" s="109" t="str">
        <f t="shared" si="235"/>
        <v/>
      </c>
      <c r="T2500" s="109" t="str">
        <f t="shared" si="236"/>
        <v/>
      </c>
    </row>
    <row r="2501" spans="2:20" ht="15" customHeight="1" x14ac:dyDescent="0.25">
      <c r="B2501" s="94">
        <v>2450</v>
      </c>
      <c r="C2501" s="95"/>
      <c r="D2501" s="94"/>
      <c r="E2501" s="95"/>
      <c r="F2501" s="94"/>
      <c r="G2501" s="95">
        <f t="shared" si="231"/>
        <v>0</v>
      </c>
      <c r="H2501" s="110">
        <f t="shared" si="232"/>
        <v>0</v>
      </c>
      <c r="P2501" s="107" t="str">
        <f t="shared" si="233"/>
        <v/>
      </c>
      <c r="Q2501" s="108" t="str">
        <f t="shared" si="234"/>
        <v/>
      </c>
      <c r="S2501" s="109" t="str">
        <f t="shared" si="235"/>
        <v/>
      </c>
      <c r="T2501" s="109" t="str">
        <f t="shared" si="236"/>
        <v/>
      </c>
    </row>
    <row r="2502" spans="2:20" ht="15" customHeight="1" x14ac:dyDescent="0.25">
      <c r="B2502" s="94">
        <v>2451</v>
      </c>
      <c r="C2502" s="95"/>
      <c r="D2502" s="94"/>
      <c r="E2502" s="95"/>
      <c r="F2502" s="94"/>
      <c r="G2502" s="95">
        <f t="shared" si="231"/>
        <v>0</v>
      </c>
      <c r="H2502" s="110">
        <f t="shared" si="232"/>
        <v>0</v>
      </c>
      <c r="P2502" s="107" t="str">
        <f t="shared" si="233"/>
        <v/>
      </c>
      <c r="Q2502" s="108" t="str">
        <f t="shared" si="234"/>
        <v/>
      </c>
      <c r="S2502" s="109" t="str">
        <f t="shared" si="235"/>
        <v/>
      </c>
      <c r="T2502" s="109" t="str">
        <f t="shared" si="236"/>
        <v/>
      </c>
    </row>
    <row r="2503" spans="2:20" ht="15" customHeight="1" x14ac:dyDescent="0.25">
      <c r="B2503" s="94">
        <v>2452</v>
      </c>
      <c r="C2503" s="95"/>
      <c r="D2503" s="94"/>
      <c r="E2503" s="95"/>
      <c r="F2503" s="94"/>
      <c r="G2503" s="95">
        <f t="shared" si="231"/>
        <v>0</v>
      </c>
      <c r="H2503" s="110">
        <f t="shared" si="232"/>
        <v>0</v>
      </c>
      <c r="P2503" s="107" t="str">
        <f t="shared" si="233"/>
        <v/>
      </c>
      <c r="Q2503" s="108" t="str">
        <f t="shared" si="234"/>
        <v/>
      </c>
      <c r="S2503" s="109" t="str">
        <f t="shared" si="235"/>
        <v/>
      </c>
      <c r="T2503" s="109" t="str">
        <f t="shared" si="236"/>
        <v/>
      </c>
    </row>
    <row r="2504" spans="2:20" ht="15" customHeight="1" x14ac:dyDescent="0.25">
      <c r="B2504" s="94">
        <v>2453</v>
      </c>
      <c r="C2504" s="95"/>
      <c r="D2504" s="94"/>
      <c r="E2504" s="95"/>
      <c r="F2504" s="94"/>
      <c r="G2504" s="95">
        <f t="shared" si="231"/>
        <v>0</v>
      </c>
      <c r="H2504" s="110">
        <f t="shared" si="232"/>
        <v>0</v>
      </c>
      <c r="P2504" s="107" t="str">
        <f t="shared" si="233"/>
        <v/>
      </c>
      <c r="Q2504" s="108" t="str">
        <f t="shared" si="234"/>
        <v/>
      </c>
      <c r="S2504" s="109" t="str">
        <f t="shared" si="235"/>
        <v/>
      </c>
      <c r="T2504" s="109" t="str">
        <f t="shared" si="236"/>
        <v/>
      </c>
    </row>
    <row r="2505" spans="2:20" ht="15" customHeight="1" x14ac:dyDescent="0.25">
      <c r="B2505" s="94">
        <v>2454</v>
      </c>
      <c r="C2505" s="95"/>
      <c r="D2505" s="94"/>
      <c r="E2505" s="95"/>
      <c r="F2505" s="94"/>
      <c r="G2505" s="95">
        <f t="shared" si="231"/>
        <v>0</v>
      </c>
      <c r="H2505" s="110">
        <f t="shared" si="232"/>
        <v>0</v>
      </c>
      <c r="P2505" s="107" t="str">
        <f t="shared" si="233"/>
        <v/>
      </c>
      <c r="Q2505" s="108" t="str">
        <f t="shared" si="234"/>
        <v/>
      </c>
      <c r="S2505" s="109" t="str">
        <f t="shared" si="235"/>
        <v/>
      </c>
      <c r="T2505" s="109" t="str">
        <f t="shared" si="236"/>
        <v/>
      </c>
    </row>
    <row r="2506" spans="2:20" ht="15" customHeight="1" x14ac:dyDescent="0.25">
      <c r="B2506" s="94">
        <v>2455</v>
      </c>
      <c r="C2506" s="95"/>
      <c r="D2506" s="94"/>
      <c r="E2506" s="95"/>
      <c r="F2506" s="94"/>
      <c r="G2506" s="95">
        <f t="shared" si="231"/>
        <v>0</v>
      </c>
      <c r="H2506" s="110">
        <f t="shared" si="232"/>
        <v>0</v>
      </c>
      <c r="P2506" s="107" t="str">
        <f t="shared" si="233"/>
        <v/>
      </c>
      <c r="Q2506" s="108" t="str">
        <f t="shared" si="234"/>
        <v/>
      </c>
      <c r="S2506" s="109" t="str">
        <f t="shared" si="235"/>
        <v/>
      </c>
      <c r="T2506" s="109" t="str">
        <f t="shared" si="236"/>
        <v/>
      </c>
    </row>
    <row r="2507" spans="2:20" ht="15" customHeight="1" x14ac:dyDescent="0.25">
      <c r="B2507" s="94">
        <v>2456</v>
      </c>
      <c r="C2507" s="95"/>
      <c r="D2507" s="94"/>
      <c r="E2507" s="95"/>
      <c r="F2507" s="94"/>
      <c r="G2507" s="95">
        <f t="shared" si="231"/>
        <v>0</v>
      </c>
      <c r="H2507" s="110">
        <f t="shared" si="232"/>
        <v>0</v>
      </c>
      <c r="P2507" s="107" t="str">
        <f t="shared" si="233"/>
        <v/>
      </c>
      <c r="Q2507" s="108" t="str">
        <f t="shared" si="234"/>
        <v/>
      </c>
      <c r="S2507" s="109" t="str">
        <f t="shared" si="235"/>
        <v/>
      </c>
      <c r="T2507" s="109" t="str">
        <f t="shared" si="236"/>
        <v/>
      </c>
    </row>
    <row r="2508" spans="2:20" ht="15" customHeight="1" x14ac:dyDescent="0.25">
      <c r="B2508" s="94">
        <v>2457</v>
      </c>
      <c r="C2508" s="95"/>
      <c r="D2508" s="94"/>
      <c r="E2508" s="95"/>
      <c r="F2508" s="94"/>
      <c r="G2508" s="95">
        <f t="shared" si="231"/>
        <v>0</v>
      </c>
      <c r="H2508" s="110">
        <f t="shared" si="232"/>
        <v>0</v>
      </c>
      <c r="P2508" s="107" t="str">
        <f t="shared" si="233"/>
        <v/>
      </c>
      <c r="Q2508" s="108" t="str">
        <f t="shared" si="234"/>
        <v/>
      </c>
      <c r="S2508" s="109" t="str">
        <f t="shared" si="235"/>
        <v/>
      </c>
      <c r="T2508" s="109" t="str">
        <f t="shared" si="236"/>
        <v/>
      </c>
    </row>
    <row r="2509" spans="2:20" ht="15" customHeight="1" x14ac:dyDescent="0.25">
      <c r="B2509" s="94">
        <v>2458</v>
      </c>
      <c r="C2509" s="95"/>
      <c r="D2509" s="94"/>
      <c r="E2509" s="95"/>
      <c r="F2509" s="94"/>
      <c r="G2509" s="95">
        <f t="shared" si="231"/>
        <v>0</v>
      </c>
      <c r="H2509" s="110">
        <f t="shared" si="232"/>
        <v>0</v>
      </c>
      <c r="P2509" s="107" t="str">
        <f t="shared" si="233"/>
        <v/>
      </c>
      <c r="Q2509" s="108" t="str">
        <f t="shared" si="234"/>
        <v/>
      </c>
      <c r="S2509" s="109" t="str">
        <f t="shared" si="235"/>
        <v/>
      </c>
      <c r="T2509" s="109" t="str">
        <f t="shared" si="236"/>
        <v/>
      </c>
    </row>
    <row r="2510" spans="2:20" ht="15" customHeight="1" x14ac:dyDescent="0.25">
      <c r="B2510" s="94">
        <v>2459</v>
      </c>
      <c r="C2510" s="95"/>
      <c r="D2510" s="94"/>
      <c r="E2510" s="95"/>
      <c r="F2510" s="94"/>
      <c r="G2510" s="95">
        <f t="shared" si="231"/>
        <v>0</v>
      </c>
      <c r="H2510" s="110">
        <f t="shared" si="232"/>
        <v>0</v>
      </c>
      <c r="P2510" s="107" t="str">
        <f t="shared" si="233"/>
        <v/>
      </c>
      <c r="Q2510" s="108" t="str">
        <f t="shared" si="234"/>
        <v/>
      </c>
      <c r="S2510" s="109" t="str">
        <f t="shared" si="235"/>
        <v/>
      </c>
      <c r="T2510" s="109" t="str">
        <f t="shared" si="236"/>
        <v/>
      </c>
    </row>
    <row r="2511" spans="2:20" ht="15" customHeight="1" x14ac:dyDescent="0.25">
      <c r="B2511" s="94">
        <v>2460</v>
      </c>
      <c r="C2511" s="95"/>
      <c r="D2511" s="94"/>
      <c r="E2511" s="95"/>
      <c r="F2511" s="94"/>
      <c r="G2511" s="95">
        <f t="shared" si="231"/>
        <v>0</v>
      </c>
      <c r="H2511" s="110">
        <f t="shared" si="232"/>
        <v>0</v>
      </c>
      <c r="P2511" s="107" t="str">
        <f t="shared" si="233"/>
        <v/>
      </c>
      <c r="Q2511" s="108" t="str">
        <f t="shared" si="234"/>
        <v/>
      </c>
      <c r="S2511" s="109" t="str">
        <f t="shared" si="235"/>
        <v/>
      </c>
      <c r="T2511" s="109" t="str">
        <f t="shared" si="236"/>
        <v/>
      </c>
    </row>
    <row r="2512" spans="2:20" ht="15" customHeight="1" x14ac:dyDescent="0.25">
      <c r="B2512" s="94">
        <v>2461</v>
      </c>
      <c r="C2512" s="95"/>
      <c r="D2512" s="94"/>
      <c r="E2512" s="95"/>
      <c r="F2512" s="94"/>
      <c r="G2512" s="95">
        <f t="shared" si="231"/>
        <v>0</v>
      </c>
      <c r="H2512" s="110">
        <f t="shared" si="232"/>
        <v>0</v>
      </c>
      <c r="P2512" s="107" t="str">
        <f t="shared" si="233"/>
        <v/>
      </c>
      <c r="Q2512" s="108" t="str">
        <f t="shared" si="234"/>
        <v/>
      </c>
      <c r="S2512" s="109" t="str">
        <f t="shared" si="235"/>
        <v/>
      </c>
      <c r="T2512" s="109" t="str">
        <f t="shared" si="236"/>
        <v/>
      </c>
    </row>
    <row r="2513" spans="2:20" ht="15" customHeight="1" x14ac:dyDescent="0.25">
      <c r="B2513" s="94">
        <v>2462</v>
      </c>
      <c r="C2513" s="95"/>
      <c r="D2513" s="94"/>
      <c r="E2513" s="95"/>
      <c r="F2513" s="94"/>
      <c r="G2513" s="95">
        <f t="shared" si="231"/>
        <v>0</v>
      </c>
      <c r="H2513" s="110">
        <f t="shared" si="232"/>
        <v>0</v>
      </c>
      <c r="P2513" s="107" t="str">
        <f t="shared" si="233"/>
        <v/>
      </c>
      <c r="Q2513" s="108" t="str">
        <f t="shared" si="234"/>
        <v/>
      </c>
      <c r="S2513" s="109" t="str">
        <f t="shared" si="235"/>
        <v/>
      </c>
      <c r="T2513" s="109" t="str">
        <f t="shared" si="236"/>
        <v/>
      </c>
    </row>
    <row r="2514" spans="2:20" ht="15" customHeight="1" x14ac:dyDescent="0.25">
      <c r="B2514" s="94">
        <v>2463</v>
      </c>
      <c r="C2514" s="95"/>
      <c r="D2514" s="94"/>
      <c r="E2514" s="95"/>
      <c r="F2514" s="94"/>
      <c r="G2514" s="95">
        <f t="shared" si="231"/>
        <v>0</v>
      </c>
      <c r="H2514" s="110">
        <f t="shared" si="232"/>
        <v>0</v>
      </c>
      <c r="P2514" s="107" t="str">
        <f t="shared" si="233"/>
        <v/>
      </c>
      <c r="Q2514" s="108" t="str">
        <f t="shared" si="234"/>
        <v/>
      </c>
      <c r="S2514" s="109" t="str">
        <f t="shared" si="235"/>
        <v/>
      </c>
      <c r="T2514" s="109" t="str">
        <f t="shared" si="236"/>
        <v/>
      </c>
    </row>
    <row r="2515" spans="2:20" ht="15" customHeight="1" x14ac:dyDescent="0.25">
      <c r="B2515" s="94">
        <v>2464</v>
      </c>
      <c r="C2515" s="95"/>
      <c r="D2515" s="94"/>
      <c r="E2515" s="95"/>
      <c r="F2515" s="94"/>
      <c r="G2515" s="95">
        <f t="shared" si="231"/>
        <v>0</v>
      </c>
      <c r="H2515" s="110">
        <f t="shared" si="232"/>
        <v>0</v>
      </c>
      <c r="P2515" s="107" t="str">
        <f t="shared" si="233"/>
        <v/>
      </c>
      <c r="Q2515" s="108" t="str">
        <f t="shared" si="234"/>
        <v/>
      </c>
      <c r="S2515" s="109" t="str">
        <f t="shared" si="235"/>
        <v/>
      </c>
      <c r="T2515" s="109" t="str">
        <f t="shared" si="236"/>
        <v/>
      </c>
    </row>
    <row r="2516" spans="2:20" ht="15" customHeight="1" x14ac:dyDescent="0.25">
      <c r="B2516" s="94">
        <v>2465</v>
      </c>
      <c r="C2516" s="95"/>
      <c r="D2516" s="94"/>
      <c r="E2516" s="95"/>
      <c r="F2516" s="94"/>
      <c r="G2516" s="95">
        <f t="shared" si="231"/>
        <v>0</v>
      </c>
      <c r="H2516" s="110">
        <f t="shared" si="232"/>
        <v>0</v>
      </c>
      <c r="P2516" s="107" t="str">
        <f t="shared" si="233"/>
        <v/>
      </c>
      <c r="Q2516" s="108" t="str">
        <f t="shared" si="234"/>
        <v/>
      </c>
      <c r="S2516" s="109" t="str">
        <f t="shared" si="235"/>
        <v/>
      </c>
      <c r="T2516" s="109" t="str">
        <f t="shared" si="236"/>
        <v/>
      </c>
    </row>
    <row r="2517" spans="2:20" ht="15" customHeight="1" x14ac:dyDescent="0.25">
      <c r="B2517" s="94">
        <v>2466</v>
      </c>
      <c r="C2517" s="95"/>
      <c r="D2517" s="94"/>
      <c r="E2517" s="95"/>
      <c r="F2517" s="94"/>
      <c r="G2517" s="95">
        <f t="shared" si="231"/>
        <v>0</v>
      </c>
      <c r="H2517" s="110">
        <f t="shared" si="232"/>
        <v>0</v>
      </c>
      <c r="P2517" s="107" t="str">
        <f t="shared" si="233"/>
        <v/>
      </c>
      <c r="Q2517" s="108" t="str">
        <f t="shared" si="234"/>
        <v/>
      </c>
      <c r="S2517" s="109" t="str">
        <f t="shared" si="235"/>
        <v/>
      </c>
      <c r="T2517" s="109" t="str">
        <f t="shared" si="236"/>
        <v/>
      </c>
    </row>
    <row r="2518" spans="2:20" ht="15" customHeight="1" x14ac:dyDescent="0.25">
      <c r="B2518" s="94">
        <v>2467</v>
      </c>
      <c r="C2518" s="95"/>
      <c r="D2518" s="94"/>
      <c r="E2518" s="95"/>
      <c r="F2518" s="94"/>
      <c r="G2518" s="95">
        <f t="shared" si="231"/>
        <v>0</v>
      </c>
      <c r="H2518" s="110">
        <f t="shared" si="232"/>
        <v>0</v>
      </c>
      <c r="P2518" s="107" t="str">
        <f t="shared" si="233"/>
        <v/>
      </c>
      <c r="Q2518" s="108" t="str">
        <f t="shared" si="234"/>
        <v/>
      </c>
      <c r="S2518" s="109" t="str">
        <f t="shared" si="235"/>
        <v/>
      </c>
      <c r="T2518" s="109" t="str">
        <f t="shared" si="236"/>
        <v/>
      </c>
    </row>
    <row r="2519" spans="2:20" ht="15" customHeight="1" x14ac:dyDescent="0.25">
      <c r="B2519" s="94">
        <v>2468</v>
      </c>
      <c r="C2519" s="95"/>
      <c r="D2519" s="94"/>
      <c r="E2519" s="95"/>
      <c r="F2519" s="94"/>
      <c r="G2519" s="95">
        <f t="shared" si="231"/>
        <v>0</v>
      </c>
      <c r="H2519" s="110">
        <f t="shared" si="232"/>
        <v>0</v>
      </c>
      <c r="P2519" s="107" t="str">
        <f t="shared" si="233"/>
        <v/>
      </c>
      <c r="Q2519" s="108" t="str">
        <f t="shared" si="234"/>
        <v/>
      </c>
      <c r="S2519" s="109" t="str">
        <f t="shared" si="235"/>
        <v/>
      </c>
      <c r="T2519" s="109" t="str">
        <f t="shared" si="236"/>
        <v/>
      </c>
    </row>
    <row r="2520" spans="2:20" ht="15" customHeight="1" x14ac:dyDescent="0.25">
      <c r="B2520" s="94">
        <v>2469</v>
      </c>
      <c r="C2520" s="95"/>
      <c r="D2520" s="94"/>
      <c r="E2520" s="95"/>
      <c r="F2520" s="94"/>
      <c r="G2520" s="95">
        <f t="shared" si="231"/>
        <v>0</v>
      </c>
      <c r="H2520" s="110">
        <f t="shared" si="232"/>
        <v>0</v>
      </c>
      <c r="P2520" s="107" t="str">
        <f t="shared" si="233"/>
        <v/>
      </c>
      <c r="Q2520" s="108" t="str">
        <f t="shared" si="234"/>
        <v/>
      </c>
      <c r="S2520" s="109" t="str">
        <f t="shared" si="235"/>
        <v/>
      </c>
      <c r="T2520" s="109" t="str">
        <f t="shared" si="236"/>
        <v/>
      </c>
    </row>
    <row r="2521" spans="2:20" ht="15" customHeight="1" x14ac:dyDescent="0.25">
      <c r="B2521" s="94">
        <v>2470</v>
      </c>
      <c r="C2521" s="95"/>
      <c r="D2521" s="94"/>
      <c r="E2521" s="95"/>
      <c r="F2521" s="94"/>
      <c r="G2521" s="95">
        <f t="shared" si="231"/>
        <v>0</v>
      </c>
      <c r="H2521" s="110">
        <f t="shared" si="232"/>
        <v>0</v>
      </c>
      <c r="P2521" s="107" t="str">
        <f t="shared" si="233"/>
        <v/>
      </c>
      <c r="Q2521" s="108" t="str">
        <f t="shared" si="234"/>
        <v/>
      </c>
      <c r="S2521" s="109" t="str">
        <f t="shared" si="235"/>
        <v/>
      </c>
      <c r="T2521" s="109" t="str">
        <f t="shared" si="236"/>
        <v/>
      </c>
    </row>
    <row r="2522" spans="2:20" ht="15" customHeight="1" x14ac:dyDescent="0.25">
      <c r="B2522" s="94">
        <v>2471</v>
      </c>
      <c r="C2522" s="95"/>
      <c r="D2522" s="94"/>
      <c r="E2522" s="95"/>
      <c r="F2522" s="94"/>
      <c r="G2522" s="95">
        <f t="shared" si="231"/>
        <v>0</v>
      </c>
      <c r="H2522" s="110">
        <f t="shared" si="232"/>
        <v>0</v>
      </c>
      <c r="P2522" s="107" t="str">
        <f t="shared" si="233"/>
        <v/>
      </c>
      <c r="Q2522" s="108" t="str">
        <f t="shared" si="234"/>
        <v/>
      </c>
      <c r="S2522" s="109" t="str">
        <f t="shared" si="235"/>
        <v/>
      </c>
      <c r="T2522" s="109" t="str">
        <f t="shared" si="236"/>
        <v/>
      </c>
    </row>
    <row r="2523" spans="2:20" ht="15" customHeight="1" x14ac:dyDescent="0.25">
      <c r="B2523" s="94">
        <v>2472</v>
      </c>
      <c r="C2523" s="95"/>
      <c r="D2523" s="94"/>
      <c r="E2523" s="95"/>
      <c r="F2523" s="94"/>
      <c r="G2523" s="95">
        <f t="shared" si="231"/>
        <v>0</v>
      </c>
      <c r="H2523" s="110">
        <f t="shared" si="232"/>
        <v>0</v>
      </c>
      <c r="P2523" s="107" t="str">
        <f t="shared" si="233"/>
        <v/>
      </c>
      <c r="Q2523" s="108" t="str">
        <f t="shared" si="234"/>
        <v/>
      </c>
      <c r="S2523" s="109" t="str">
        <f t="shared" si="235"/>
        <v/>
      </c>
      <c r="T2523" s="109" t="str">
        <f t="shared" si="236"/>
        <v/>
      </c>
    </row>
    <row r="2524" spans="2:20" ht="15" customHeight="1" x14ac:dyDescent="0.25">
      <c r="B2524" s="94">
        <v>2473</v>
      </c>
      <c r="C2524" s="95"/>
      <c r="D2524" s="94"/>
      <c r="E2524" s="95"/>
      <c r="F2524" s="94"/>
      <c r="G2524" s="95">
        <f t="shared" ref="G2524:G2587" si="237">E2524-C2524</f>
        <v>0</v>
      </c>
      <c r="H2524" s="110">
        <f t="shared" ref="H2524:H2587" si="238">F2524-D2524</f>
        <v>0</v>
      </c>
      <c r="P2524" s="107" t="str">
        <f t="shared" ref="P2524:P2587" si="239">IF(C2524="","",D2524*PSA_WTP-C2524)</f>
        <v/>
      </c>
      <c r="Q2524" s="108" t="str">
        <f t="shared" ref="Q2524:Q2587" si="240">IF(C2524="","",F2524*PSA_WTP-E2524)</f>
        <v/>
      </c>
      <c r="S2524" s="109" t="str">
        <f t="shared" ref="S2524:S2587" si="241">IF(Q2524="","",IF(Q2524=MAX(P2524,Q2524),0,1))</f>
        <v/>
      </c>
      <c r="T2524" s="109" t="str">
        <f t="shared" ref="T2524:T2587" si="242">IF(Q2524="","",IF(Q2524=MAX(P2524,Q2524),1,0))</f>
        <v/>
      </c>
    </row>
    <row r="2525" spans="2:20" ht="15" customHeight="1" x14ac:dyDescent="0.25">
      <c r="B2525" s="94">
        <v>2474</v>
      </c>
      <c r="C2525" s="95"/>
      <c r="D2525" s="94"/>
      <c r="E2525" s="95"/>
      <c r="F2525" s="94"/>
      <c r="G2525" s="95">
        <f t="shared" si="237"/>
        <v>0</v>
      </c>
      <c r="H2525" s="110">
        <f t="shared" si="238"/>
        <v>0</v>
      </c>
      <c r="P2525" s="107" t="str">
        <f t="shared" si="239"/>
        <v/>
      </c>
      <c r="Q2525" s="108" t="str">
        <f t="shared" si="240"/>
        <v/>
      </c>
      <c r="S2525" s="109" t="str">
        <f t="shared" si="241"/>
        <v/>
      </c>
      <c r="T2525" s="109" t="str">
        <f t="shared" si="242"/>
        <v/>
      </c>
    </row>
    <row r="2526" spans="2:20" ht="15" customHeight="1" x14ac:dyDescent="0.25">
      <c r="B2526" s="94">
        <v>2475</v>
      </c>
      <c r="C2526" s="95"/>
      <c r="D2526" s="94"/>
      <c r="E2526" s="95"/>
      <c r="F2526" s="94"/>
      <c r="G2526" s="95">
        <f t="shared" si="237"/>
        <v>0</v>
      </c>
      <c r="H2526" s="110">
        <f t="shared" si="238"/>
        <v>0</v>
      </c>
      <c r="P2526" s="107" t="str">
        <f t="shared" si="239"/>
        <v/>
      </c>
      <c r="Q2526" s="108" t="str">
        <f t="shared" si="240"/>
        <v/>
      </c>
      <c r="S2526" s="109" t="str">
        <f t="shared" si="241"/>
        <v/>
      </c>
      <c r="T2526" s="109" t="str">
        <f t="shared" si="242"/>
        <v/>
      </c>
    </row>
    <row r="2527" spans="2:20" ht="15" customHeight="1" x14ac:dyDescent="0.25">
      <c r="B2527" s="94">
        <v>2476</v>
      </c>
      <c r="C2527" s="95"/>
      <c r="D2527" s="94"/>
      <c r="E2527" s="95"/>
      <c r="F2527" s="94"/>
      <c r="G2527" s="95">
        <f t="shared" si="237"/>
        <v>0</v>
      </c>
      <c r="H2527" s="110">
        <f t="shared" si="238"/>
        <v>0</v>
      </c>
      <c r="P2527" s="107" t="str">
        <f t="shared" si="239"/>
        <v/>
      </c>
      <c r="Q2527" s="108" t="str">
        <f t="shared" si="240"/>
        <v/>
      </c>
      <c r="S2527" s="109" t="str">
        <f t="shared" si="241"/>
        <v/>
      </c>
      <c r="T2527" s="109" t="str">
        <f t="shared" si="242"/>
        <v/>
      </c>
    </row>
    <row r="2528" spans="2:20" ht="15" customHeight="1" x14ac:dyDescent="0.25">
      <c r="B2528" s="94">
        <v>2477</v>
      </c>
      <c r="C2528" s="95"/>
      <c r="D2528" s="94"/>
      <c r="E2528" s="95"/>
      <c r="F2528" s="94"/>
      <c r="G2528" s="95">
        <f t="shared" si="237"/>
        <v>0</v>
      </c>
      <c r="H2528" s="110">
        <f t="shared" si="238"/>
        <v>0</v>
      </c>
      <c r="P2528" s="107" t="str">
        <f t="shared" si="239"/>
        <v/>
      </c>
      <c r="Q2528" s="108" t="str">
        <f t="shared" si="240"/>
        <v/>
      </c>
      <c r="S2528" s="109" t="str">
        <f t="shared" si="241"/>
        <v/>
      </c>
      <c r="T2528" s="109" t="str">
        <f t="shared" si="242"/>
        <v/>
      </c>
    </row>
    <row r="2529" spans="2:20" ht="15" customHeight="1" x14ac:dyDescent="0.25">
      <c r="B2529" s="94">
        <v>2478</v>
      </c>
      <c r="C2529" s="95"/>
      <c r="D2529" s="94"/>
      <c r="E2529" s="95"/>
      <c r="F2529" s="94"/>
      <c r="G2529" s="95">
        <f t="shared" si="237"/>
        <v>0</v>
      </c>
      <c r="H2529" s="110">
        <f t="shared" si="238"/>
        <v>0</v>
      </c>
      <c r="P2529" s="107" t="str">
        <f t="shared" si="239"/>
        <v/>
      </c>
      <c r="Q2529" s="108" t="str">
        <f t="shared" si="240"/>
        <v/>
      </c>
      <c r="S2529" s="109" t="str">
        <f t="shared" si="241"/>
        <v/>
      </c>
      <c r="T2529" s="109" t="str">
        <f t="shared" si="242"/>
        <v/>
      </c>
    </row>
    <row r="2530" spans="2:20" ht="15" customHeight="1" x14ac:dyDescent="0.25">
      <c r="B2530" s="94">
        <v>2479</v>
      </c>
      <c r="C2530" s="95"/>
      <c r="D2530" s="94"/>
      <c r="E2530" s="95"/>
      <c r="F2530" s="94"/>
      <c r="G2530" s="95">
        <f t="shared" si="237"/>
        <v>0</v>
      </c>
      <c r="H2530" s="110">
        <f t="shared" si="238"/>
        <v>0</v>
      </c>
      <c r="P2530" s="107" t="str">
        <f t="shared" si="239"/>
        <v/>
      </c>
      <c r="Q2530" s="108" t="str">
        <f t="shared" si="240"/>
        <v/>
      </c>
      <c r="S2530" s="109" t="str">
        <f t="shared" si="241"/>
        <v/>
      </c>
      <c r="T2530" s="109" t="str">
        <f t="shared" si="242"/>
        <v/>
      </c>
    </row>
    <row r="2531" spans="2:20" ht="15" customHeight="1" x14ac:dyDescent="0.25">
      <c r="B2531" s="94">
        <v>2480</v>
      </c>
      <c r="C2531" s="95"/>
      <c r="D2531" s="94"/>
      <c r="E2531" s="95"/>
      <c r="F2531" s="94"/>
      <c r="G2531" s="95">
        <f t="shared" si="237"/>
        <v>0</v>
      </c>
      <c r="H2531" s="110">
        <f t="shared" si="238"/>
        <v>0</v>
      </c>
      <c r="P2531" s="107" t="str">
        <f t="shared" si="239"/>
        <v/>
      </c>
      <c r="Q2531" s="108" t="str">
        <f t="shared" si="240"/>
        <v/>
      </c>
      <c r="S2531" s="109" t="str">
        <f t="shared" si="241"/>
        <v/>
      </c>
      <c r="T2531" s="109" t="str">
        <f t="shared" si="242"/>
        <v/>
      </c>
    </row>
    <row r="2532" spans="2:20" ht="15" customHeight="1" x14ac:dyDescent="0.25">
      <c r="B2532" s="94">
        <v>2481</v>
      </c>
      <c r="C2532" s="95"/>
      <c r="D2532" s="94"/>
      <c r="E2532" s="95"/>
      <c r="F2532" s="94"/>
      <c r="G2532" s="95">
        <f t="shared" si="237"/>
        <v>0</v>
      </c>
      <c r="H2532" s="110">
        <f t="shared" si="238"/>
        <v>0</v>
      </c>
      <c r="P2532" s="107" t="str">
        <f t="shared" si="239"/>
        <v/>
      </c>
      <c r="Q2532" s="108" t="str">
        <f t="shared" si="240"/>
        <v/>
      </c>
      <c r="S2532" s="109" t="str">
        <f t="shared" si="241"/>
        <v/>
      </c>
      <c r="T2532" s="109" t="str">
        <f t="shared" si="242"/>
        <v/>
      </c>
    </row>
    <row r="2533" spans="2:20" ht="15" customHeight="1" x14ac:dyDescent="0.25">
      <c r="B2533" s="94">
        <v>2482</v>
      </c>
      <c r="C2533" s="95"/>
      <c r="D2533" s="94"/>
      <c r="E2533" s="95"/>
      <c r="F2533" s="94"/>
      <c r="G2533" s="95">
        <f t="shared" si="237"/>
        <v>0</v>
      </c>
      <c r="H2533" s="110">
        <f t="shared" si="238"/>
        <v>0</v>
      </c>
      <c r="P2533" s="107" t="str">
        <f t="shared" si="239"/>
        <v/>
      </c>
      <c r="Q2533" s="108" t="str">
        <f t="shared" si="240"/>
        <v/>
      </c>
      <c r="S2533" s="109" t="str">
        <f t="shared" si="241"/>
        <v/>
      </c>
      <c r="T2533" s="109" t="str">
        <f t="shared" si="242"/>
        <v/>
      </c>
    </row>
    <row r="2534" spans="2:20" ht="15" customHeight="1" x14ac:dyDescent="0.25">
      <c r="B2534" s="94">
        <v>2483</v>
      </c>
      <c r="C2534" s="95"/>
      <c r="D2534" s="94"/>
      <c r="E2534" s="95"/>
      <c r="F2534" s="94"/>
      <c r="G2534" s="95">
        <f t="shared" si="237"/>
        <v>0</v>
      </c>
      <c r="H2534" s="110">
        <f t="shared" si="238"/>
        <v>0</v>
      </c>
      <c r="P2534" s="107" t="str">
        <f t="shared" si="239"/>
        <v/>
      </c>
      <c r="Q2534" s="108" t="str">
        <f t="shared" si="240"/>
        <v/>
      </c>
      <c r="S2534" s="109" t="str">
        <f t="shared" si="241"/>
        <v/>
      </c>
      <c r="T2534" s="109" t="str">
        <f t="shared" si="242"/>
        <v/>
      </c>
    </row>
    <row r="2535" spans="2:20" ht="15" customHeight="1" x14ac:dyDescent="0.25">
      <c r="B2535" s="94">
        <v>2484</v>
      </c>
      <c r="C2535" s="95"/>
      <c r="D2535" s="94"/>
      <c r="E2535" s="95"/>
      <c r="F2535" s="94"/>
      <c r="G2535" s="95">
        <f t="shared" si="237"/>
        <v>0</v>
      </c>
      <c r="H2535" s="110">
        <f t="shared" si="238"/>
        <v>0</v>
      </c>
      <c r="P2535" s="107" t="str">
        <f t="shared" si="239"/>
        <v/>
      </c>
      <c r="Q2535" s="108" t="str">
        <f t="shared" si="240"/>
        <v/>
      </c>
      <c r="S2535" s="109" t="str">
        <f t="shared" si="241"/>
        <v/>
      </c>
      <c r="T2535" s="109" t="str">
        <f t="shared" si="242"/>
        <v/>
      </c>
    </row>
    <row r="2536" spans="2:20" ht="15" customHeight="1" x14ac:dyDescent="0.25">
      <c r="B2536" s="94">
        <v>2485</v>
      </c>
      <c r="C2536" s="95"/>
      <c r="D2536" s="94"/>
      <c r="E2536" s="95"/>
      <c r="F2536" s="94"/>
      <c r="G2536" s="95">
        <f t="shared" si="237"/>
        <v>0</v>
      </c>
      <c r="H2536" s="110">
        <f t="shared" si="238"/>
        <v>0</v>
      </c>
      <c r="P2536" s="107" t="str">
        <f t="shared" si="239"/>
        <v/>
      </c>
      <c r="Q2536" s="108" t="str">
        <f t="shared" si="240"/>
        <v/>
      </c>
      <c r="S2536" s="109" t="str">
        <f t="shared" si="241"/>
        <v/>
      </c>
      <c r="T2536" s="109" t="str">
        <f t="shared" si="242"/>
        <v/>
      </c>
    </row>
    <row r="2537" spans="2:20" ht="15" customHeight="1" x14ac:dyDescent="0.25">
      <c r="B2537" s="94">
        <v>2486</v>
      </c>
      <c r="C2537" s="95"/>
      <c r="D2537" s="94"/>
      <c r="E2537" s="95"/>
      <c r="F2537" s="94"/>
      <c r="G2537" s="95">
        <f t="shared" si="237"/>
        <v>0</v>
      </c>
      <c r="H2537" s="110">
        <f t="shared" si="238"/>
        <v>0</v>
      </c>
      <c r="P2537" s="107" t="str">
        <f t="shared" si="239"/>
        <v/>
      </c>
      <c r="Q2537" s="108" t="str">
        <f t="shared" si="240"/>
        <v/>
      </c>
      <c r="S2537" s="109" t="str">
        <f t="shared" si="241"/>
        <v/>
      </c>
      <c r="T2537" s="109" t="str">
        <f t="shared" si="242"/>
        <v/>
      </c>
    </row>
    <row r="2538" spans="2:20" ht="15" customHeight="1" x14ac:dyDescent="0.25">
      <c r="B2538" s="94">
        <v>2487</v>
      </c>
      <c r="C2538" s="95"/>
      <c r="D2538" s="94"/>
      <c r="E2538" s="95"/>
      <c r="F2538" s="94"/>
      <c r="G2538" s="95">
        <f t="shared" si="237"/>
        <v>0</v>
      </c>
      <c r="H2538" s="110">
        <f t="shared" si="238"/>
        <v>0</v>
      </c>
      <c r="P2538" s="107" t="str">
        <f t="shared" si="239"/>
        <v/>
      </c>
      <c r="Q2538" s="108" t="str">
        <f t="shared" si="240"/>
        <v/>
      </c>
      <c r="S2538" s="109" t="str">
        <f t="shared" si="241"/>
        <v/>
      </c>
      <c r="T2538" s="109" t="str">
        <f t="shared" si="242"/>
        <v/>
      </c>
    </row>
    <row r="2539" spans="2:20" ht="15" customHeight="1" x14ac:dyDescent="0.25">
      <c r="B2539" s="94">
        <v>2488</v>
      </c>
      <c r="C2539" s="95"/>
      <c r="D2539" s="94"/>
      <c r="E2539" s="95"/>
      <c r="F2539" s="94"/>
      <c r="G2539" s="95">
        <f t="shared" si="237"/>
        <v>0</v>
      </c>
      <c r="H2539" s="110">
        <f t="shared" si="238"/>
        <v>0</v>
      </c>
      <c r="P2539" s="107" t="str">
        <f t="shared" si="239"/>
        <v/>
      </c>
      <c r="Q2539" s="108" t="str">
        <f t="shared" si="240"/>
        <v/>
      </c>
      <c r="S2539" s="109" t="str">
        <f t="shared" si="241"/>
        <v/>
      </c>
      <c r="T2539" s="109" t="str">
        <f t="shared" si="242"/>
        <v/>
      </c>
    </row>
    <row r="2540" spans="2:20" ht="15" customHeight="1" x14ac:dyDescent="0.25">
      <c r="B2540" s="94">
        <v>2489</v>
      </c>
      <c r="C2540" s="95"/>
      <c r="D2540" s="94"/>
      <c r="E2540" s="95"/>
      <c r="F2540" s="94"/>
      <c r="G2540" s="95">
        <f t="shared" si="237"/>
        <v>0</v>
      </c>
      <c r="H2540" s="110">
        <f t="shared" si="238"/>
        <v>0</v>
      </c>
      <c r="P2540" s="107" t="str">
        <f t="shared" si="239"/>
        <v/>
      </c>
      <c r="Q2540" s="108" t="str">
        <f t="shared" si="240"/>
        <v/>
      </c>
      <c r="S2540" s="109" t="str">
        <f t="shared" si="241"/>
        <v/>
      </c>
      <c r="T2540" s="109" t="str">
        <f t="shared" si="242"/>
        <v/>
      </c>
    </row>
    <row r="2541" spans="2:20" ht="15" customHeight="1" x14ac:dyDescent="0.25">
      <c r="B2541" s="94">
        <v>2490</v>
      </c>
      <c r="C2541" s="95"/>
      <c r="D2541" s="94"/>
      <c r="E2541" s="95"/>
      <c r="F2541" s="94"/>
      <c r="G2541" s="95">
        <f t="shared" si="237"/>
        <v>0</v>
      </c>
      <c r="H2541" s="110">
        <f t="shared" si="238"/>
        <v>0</v>
      </c>
      <c r="P2541" s="107" t="str">
        <f t="shared" si="239"/>
        <v/>
      </c>
      <c r="Q2541" s="108" t="str">
        <f t="shared" si="240"/>
        <v/>
      </c>
      <c r="S2541" s="109" t="str">
        <f t="shared" si="241"/>
        <v/>
      </c>
      <c r="T2541" s="109" t="str">
        <f t="shared" si="242"/>
        <v/>
      </c>
    </row>
    <row r="2542" spans="2:20" ht="15" customHeight="1" x14ac:dyDescent="0.25">
      <c r="B2542" s="94">
        <v>2491</v>
      </c>
      <c r="C2542" s="95"/>
      <c r="D2542" s="94"/>
      <c r="E2542" s="95"/>
      <c r="F2542" s="94"/>
      <c r="G2542" s="95">
        <f t="shared" si="237"/>
        <v>0</v>
      </c>
      <c r="H2542" s="110">
        <f t="shared" si="238"/>
        <v>0</v>
      </c>
      <c r="P2542" s="107" t="str">
        <f t="shared" si="239"/>
        <v/>
      </c>
      <c r="Q2542" s="108" t="str">
        <f t="shared" si="240"/>
        <v/>
      </c>
      <c r="S2542" s="109" t="str">
        <f t="shared" si="241"/>
        <v/>
      </c>
      <c r="T2542" s="109" t="str">
        <f t="shared" si="242"/>
        <v/>
      </c>
    </row>
    <row r="2543" spans="2:20" ht="15" customHeight="1" x14ac:dyDescent="0.25">
      <c r="B2543" s="94">
        <v>2492</v>
      </c>
      <c r="C2543" s="95"/>
      <c r="D2543" s="94"/>
      <c r="E2543" s="95"/>
      <c r="F2543" s="94"/>
      <c r="G2543" s="95">
        <f t="shared" si="237"/>
        <v>0</v>
      </c>
      <c r="H2543" s="110">
        <f t="shared" si="238"/>
        <v>0</v>
      </c>
      <c r="P2543" s="107" t="str">
        <f t="shared" si="239"/>
        <v/>
      </c>
      <c r="Q2543" s="108" t="str">
        <f t="shared" si="240"/>
        <v/>
      </c>
      <c r="S2543" s="109" t="str">
        <f t="shared" si="241"/>
        <v/>
      </c>
      <c r="T2543" s="109" t="str">
        <f t="shared" si="242"/>
        <v/>
      </c>
    </row>
    <row r="2544" spans="2:20" ht="15" customHeight="1" x14ac:dyDescent="0.25">
      <c r="B2544" s="94">
        <v>2493</v>
      </c>
      <c r="C2544" s="95"/>
      <c r="D2544" s="94"/>
      <c r="E2544" s="95"/>
      <c r="F2544" s="94"/>
      <c r="G2544" s="95">
        <f t="shared" si="237"/>
        <v>0</v>
      </c>
      <c r="H2544" s="110">
        <f t="shared" si="238"/>
        <v>0</v>
      </c>
      <c r="P2544" s="107" t="str">
        <f t="shared" si="239"/>
        <v/>
      </c>
      <c r="Q2544" s="108" t="str">
        <f t="shared" si="240"/>
        <v/>
      </c>
      <c r="S2544" s="109" t="str">
        <f t="shared" si="241"/>
        <v/>
      </c>
      <c r="T2544" s="109" t="str">
        <f t="shared" si="242"/>
        <v/>
      </c>
    </row>
    <row r="2545" spans="2:20" ht="15" customHeight="1" x14ac:dyDescent="0.25">
      <c r="B2545" s="94">
        <v>2494</v>
      </c>
      <c r="C2545" s="95"/>
      <c r="D2545" s="94"/>
      <c r="E2545" s="95"/>
      <c r="F2545" s="94"/>
      <c r="G2545" s="95">
        <f t="shared" si="237"/>
        <v>0</v>
      </c>
      <c r="H2545" s="110">
        <f t="shared" si="238"/>
        <v>0</v>
      </c>
      <c r="P2545" s="107" t="str">
        <f t="shared" si="239"/>
        <v/>
      </c>
      <c r="Q2545" s="108" t="str">
        <f t="shared" si="240"/>
        <v/>
      </c>
      <c r="S2545" s="109" t="str">
        <f t="shared" si="241"/>
        <v/>
      </c>
      <c r="T2545" s="109" t="str">
        <f t="shared" si="242"/>
        <v/>
      </c>
    </row>
    <row r="2546" spans="2:20" ht="15" customHeight="1" x14ac:dyDescent="0.25">
      <c r="B2546" s="94">
        <v>2495</v>
      </c>
      <c r="C2546" s="95"/>
      <c r="D2546" s="94"/>
      <c r="E2546" s="95"/>
      <c r="F2546" s="94"/>
      <c r="G2546" s="95">
        <f t="shared" si="237"/>
        <v>0</v>
      </c>
      <c r="H2546" s="110">
        <f t="shared" si="238"/>
        <v>0</v>
      </c>
      <c r="P2546" s="107" t="str">
        <f t="shared" si="239"/>
        <v/>
      </c>
      <c r="Q2546" s="108" t="str">
        <f t="shared" si="240"/>
        <v/>
      </c>
      <c r="S2546" s="109" t="str">
        <f t="shared" si="241"/>
        <v/>
      </c>
      <c r="T2546" s="109" t="str">
        <f t="shared" si="242"/>
        <v/>
      </c>
    </row>
    <row r="2547" spans="2:20" ht="15" customHeight="1" x14ac:dyDescent="0.25">
      <c r="B2547" s="94">
        <v>2496</v>
      </c>
      <c r="C2547" s="95"/>
      <c r="D2547" s="94"/>
      <c r="E2547" s="95"/>
      <c r="F2547" s="94"/>
      <c r="G2547" s="95">
        <f t="shared" si="237"/>
        <v>0</v>
      </c>
      <c r="H2547" s="110">
        <f t="shared" si="238"/>
        <v>0</v>
      </c>
      <c r="P2547" s="107" t="str">
        <f t="shared" si="239"/>
        <v/>
      </c>
      <c r="Q2547" s="108" t="str">
        <f t="shared" si="240"/>
        <v/>
      </c>
      <c r="S2547" s="109" t="str">
        <f t="shared" si="241"/>
        <v/>
      </c>
      <c r="T2547" s="109" t="str">
        <f t="shared" si="242"/>
        <v/>
      </c>
    </row>
    <row r="2548" spans="2:20" ht="15" customHeight="1" x14ac:dyDescent="0.25">
      <c r="B2548" s="94">
        <v>2497</v>
      </c>
      <c r="C2548" s="95"/>
      <c r="D2548" s="94"/>
      <c r="E2548" s="95"/>
      <c r="F2548" s="94"/>
      <c r="G2548" s="95">
        <f t="shared" si="237"/>
        <v>0</v>
      </c>
      <c r="H2548" s="110">
        <f t="shared" si="238"/>
        <v>0</v>
      </c>
      <c r="P2548" s="107" t="str">
        <f t="shared" si="239"/>
        <v/>
      </c>
      <c r="Q2548" s="108" t="str">
        <f t="shared" si="240"/>
        <v/>
      </c>
      <c r="S2548" s="109" t="str">
        <f t="shared" si="241"/>
        <v/>
      </c>
      <c r="T2548" s="109" t="str">
        <f t="shared" si="242"/>
        <v/>
      </c>
    </row>
    <row r="2549" spans="2:20" ht="15" customHeight="1" x14ac:dyDescent="0.25">
      <c r="B2549" s="94">
        <v>2498</v>
      </c>
      <c r="C2549" s="95"/>
      <c r="D2549" s="94"/>
      <c r="E2549" s="95"/>
      <c r="F2549" s="94"/>
      <c r="G2549" s="95">
        <f t="shared" si="237"/>
        <v>0</v>
      </c>
      <c r="H2549" s="110">
        <f t="shared" si="238"/>
        <v>0</v>
      </c>
      <c r="P2549" s="107" t="str">
        <f t="shared" si="239"/>
        <v/>
      </c>
      <c r="Q2549" s="108" t="str">
        <f t="shared" si="240"/>
        <v/>
      </c>
      <c r="S2549" s="109" t="str">
        <f t="shared" si="241"/>
        <v/>
      </c>
      <c r="T2549" s="109" t="str">
        <f t="shared" si="242"/>
        <v/>
      </c>
    </row>
    <row r="2550" spans="2:20" ht="15" customHeight="1" x14ac:dyDescent="0.25">
      <c r="B2550" s="94">
        <v>2499</v>
      </c>
      <c r="C2550" s="95"/>
      <c r="D2550" s="94"/>
      <c r="E2550" s="95"/>
      <c r="F2550" s="94"/>
      <c r="G2550" s="95">
        <f t="shared" si="237"/>
        <v>0</v>
      </c>
      <c r="H2550" s="110">
        <f t="shared" si="238"/>
        <v>0</v>
      </c>
      <c r="P2550" s="107" t="str">
        <f t="shared" si="239"/>
        <v/>
      </c>
      <c r="Q2550" s="108" t="str">
        <f t="shared" si="240"/>
        <v/>
      </c>
      <c r="S2550" s="109" t="str">
        <f t="shared" si="241"/>
        <v/>
      </c>
      <c r="T2550" s="109" t="str">
        <f t="shared" si="242"/>
        <v/>
      </c>
    </row>
    <row r="2551" spans="2:20" ht="15" customHeight="1" x14ac:dyDescent="0.25">
      <c r="B2551" s="94">
        <v>2500</v>
      </c>
      <c r="C2551" s="95"/>
      <c r="D2551" s="94"/>
      <c r="E2551" s="95"/>
      <c r="F2551" s="94"/>
      <c r="G2551" s="95">
        <f t="shared" si="237"/>
        <v>0</v>
      </c>
      <c r="H2551" s="110">
        <f t="shared" si="238"/>
        <v>0</v>
      </c>
      <c r="P2551" s="107" t="str">
        <f t="shared" si="239"/>
        <v/>
      </c>
      <c r="Q2551" s="108" t="str">
        <f t="shared" si="240"/>
        <v/>
      </c>
      <c r="S2551" s="109" t="str">
        <f t="shared" si="241"/>
        <v/>
      </c>
      <c r="T2551" s="109" t="str">
        <f t="shared" si="242"/>
        <v/>
      </c>
    </row>
    <row r="2552" spans="2:20" ht="15" customHeight="1" x14ac:dyDescent="0.25">
      <c r="B2552" s="94">
        <v>2501</v>
      </c>
      <c r="C2552" s="95"/>
      <c r="D2552" s="94"/>
      <c r="E2552" s="95"/>
      <c r="F2552" s="94"/>
      <c r="G2552" s="95">
        <f t="shared" si="237"/>
        <v>0</v>
      </c>
      <c r="H2552" s="110">
        <f t="shared" si="238"/>
        <v>0</v>
      </c>
      <c r="P2552" s="107" t="str">
        <f t="shared" si="239"/>
        <v/>
      </c>
      <c r="Q2552" s="108" t="str">
        <f t="shared" si="240"/>
        <v/>
      </c>
      <c r="S2552" s="109" t="str">
        <f t="shared" si="241"/>
        <v/>
      </c>
      <c r="T2552" s="109" t="str">
        <f t="shared" si="242"/>
        <v/>
      </c>
    </row>
    <row r="2553" spans="2:20" ht="15" customHeight="1" x14ac:dyDescent="0.25">
      <c r="B2553" s="94">
        <v>2502</v>
      </c>
      <c r="C2553" s="95"/>
      <c r="D2553" s="94"/>
      <c r="E2553" s="95"/>
      <c r="F2553" s="94"/>
      <c r="G2553" s="95">
        <f t="shared" si="237"/>
        <v>0</v>
      </c>
      <c r="H2553" s="110">
        <f t="shared" si="238"/>
        <v>0</v>
      </c>
      <c r="P2553" s="107" t="str">
        <f t="shared" si="239"/>
        <v/>
      </c>
      <c r="Q2553" s="108" t="str">
        <f t="shared" si="240"/>
        <v/>
      </c>
      <c r="S2553" s="109" t="str">
        <f t="shared" si="241"/>
        <v/>
      </c>
      <c r="T2553" s="109" t="str">
        <f t="shared" si="242"/>
        <v/>
      </c>
    </row>
    <row r="2554" spans="2:20" ht="15" customHeight="1" x14ac:dyDescent="0.25">
      <c r="B2554" s="94">
        <v>2503</v>
      </c>
      <c r="C2554" s="95"/>
      <c r="D2554" s="94"/>
      <c r="E2554" s="95"/>
      <c r="F2554" s="94"/>
      <c r="G2554" s="95">
        <f t="shared" si="237"/>
        <v>0</v>
      </c>
      <c r="H2554" s="110">
        <f t="shared" si="238"/>
        <v>0</v>
      </c>
      <c r="P2554" s="107" t="str">
        <f t="shared" si="239"/>
        <v/>
      </c>
      <c r="Q2554" s="108" t="str">
        <f t="shared" si="240"/>
        <v/>
      </c>
      <c r="S2554" s="109" t="str">
        <f t="shared" si="241"/>
        <v/>
      </c>
      <c r="T2554" s="109" t="str">
        <f t="shared" si="242"/>
        <v/>
      </c>
    </row>
    <row r="2555" spans="2:20" ht="15" customHeight="1" x14ac:dyDescent="0.25">
      <c r="B2555" s="94">
        <v>2504</v>
      </c>
      <c r="C2555" s="95"/>
      <c r="D2555" s="94"/>
      <c r="E2555" s="95"/>
      <c r="F2555" s="94"/>
      <c r="G2555" s="95">
        <f t="shared" si="237"/>
        <v>0</v>
      </c>
      <c r="H2555" s="110">
        <f t="shared" si="238"/>
        <v>0</v>
      </c>
      <c r="P2555" s="107" t="str">
        <f t="shared" si="239"/>
        <v/>
      </c>
      <c r="Q2555" s="108" t="str">
        <f t="shared" si="240"/>
        <v/>
      </c>
      <c r="S2555" s="109" t="str">
        <f t="shared" si="241"/>
        <v/>
      </c>
      <c r="T2555" s="109" t="str">
        <f t="shared" si="242"/>
        <v/>
      </c>
    </row>
    <row r="2556" spans="2:20" ht="15" customHeight="1" x14ac:dyDescent="0.25">
      <c r="B2556" s="94">
        <v>2505</v>
      </c>
      <c r="C2556" s="95"/>
      <c r="D2556" s="94"/>
      <c r="E2556" s="95"/>
      <c r="F2556" s="94"/>
      <c r="G2556" s="95">
        <f t="shared" si="237"/>
        <v>0</v>
      </c>
      <c r="H2556" s="110">
        <f t="shared" si="238"/>
        <v>0</v>
      </c>
      <c r="P2556" s="107" t="str">
        <f t="shared" si="239"/>
        <v/>
      </c>
      <c r="Q2556" s="108" t="str">
        <f t="shared" si="240"/>
        <v/>
      </c>
      <c r="S2556" s="109" t="str">
        <f t="shared" si="241"/>
        <v/>
      </c>
      <c r="T2556" s="109" t="str">
        <f t="shared" si="242"/>
        <v/>
      </c>
    </row>
    <row r="2557" spans="2:20" ht="15" customHeight="1" x14ac:dyDescent="0.25">
      <c r="B2557" s="94">
        <v>2506</v>
      </c>
      <c r="C2557" s="95"/>
      <c r="D2557" s="94"/>
      <c r="E2557" s="95"/>
      <c r="F2557" s="94"/>
      <c r="G2557" s="95">
        <f t="shared" si="237"/>
        <v>0</v>
      </c>
      <c r="H2557" s="110">
        <f t="shared" si="238"/>
        <v>0</v>
      </c>
      <c r="P2557" s="107" t="str">
        <f t="shared" si="239"/>
        <v/>
      </c>
      <c r="Q2557" s="108" t="str">
        <f t="shared" si="240"/>
        <v/>
      </c>
      <c r="S2557" s="109" t="str">
        <f t="shared" si="241"/>
        <v/>
      </c>
      <c r="T2557" s="109" t="str">
        <f t="shared" si="242"/>
        <v/>
      </c>
    </row>
    <row r="2558" spans="2:20" ht="15" customHeight="1" x14ac:dyDescent="0.25">
      <c r="B2558" s="94">
        <v>2507</v>
      </c>
      <c r="C2558" s="95"/>
      <c r="D2558" s="94"/>
      <c r="E2558" s="95"/>
      <c r="F2558" s="94"/>
      <c r="G2558" s="95">
        <f t="shared" si="237"/>
        <v>0</v>
      </c>
      <c r="H2558" s="110">
        <f t="shared" si="238"/>
        <v>0</v>
      </c>
      <c r="P2558" s="107" t="str">
        <f t="shared" si="239"/>
        <v/>
      </c>
      <c r="Q2558" s="108" t="str">
        <f t="shared" si="240"/>
        <v/>
      </c>
      <c r="S2558" s="109" t="str">
        <f t="shared" si="241"/>
        <v/>
      </c>
      <c r="T2558" s="109" t="str">
        <f t="shared" si="242"/>
        <v/>
      </c>
    </row>
    <row r="2559" spans="2:20" ht="15" customHeight="1" x14ac:dyDescent="0.25">
      <c r="B2559" s="94">
        <v>2508</v>
      </c>
      <c r="C2559" s="95"/>
      <c r="D2559" s="94"/>
      <c r="E2559" s="95"/>
      <c r="F2559" s="94"/>
      <c r="G2559" s="95">
        <f t="shared" si="237"/>
        <v>0</v>
      </c>
      <c r="H2559" s="110">
        <f t="shared" si="238"/>
        <v>0</v>
      </c>
      <c r="P2559" s="107" t="str">
        <f t="shared" si="239"/>
        <v/>
      </c>
      <c r="Q2559" s="108" t="str">
        <f t="shared" si="240"/>
        <v/>
      </c>
      <c r="S2559" s="109" t="str">
        <f t="shared" si="241"/>
        <v/>
      </c>
      <c r="T2559" s="109" t="str">
        <f t="shared" si="242"/>
        <v/>
      </c>
    </row>
    <row r="2560" spans="2:20" ht="15" customHeight="1" x14ac:dyDescent="0.25">
      <c r="B2560" s="94">
        <v>2509</v>
      </c>
      <c r="C2560" s="95"/>
      <c r="D2560" s="94"/>
      <c r="E2560" s="95"/>
      <c r="F2560" s="94"/>
      <c r="G2560" s="95">
        <f t="shared" si="237"/>
        <v>0</v>
      </c>
      <c r="H2560" s="110">
        <f t="shared" si="238"/>
        <v>0</v>
      </c>
      <c r="P2560" s="107" t="str">
        <f t="shared" si="239"/>
        <v/>
      </c>
      <c r="Q2560" s="108" t="str">
        <f t="shared" si="240"/>
        <v/>
      </c>
      <c r="S2560" s="109" t="str">
        <f t="shared" si="241"/>
        <v/>
      </c>
      <c r="T2560" s="109" t="str">
        <f t="shared" si="242"/>
        <v/>
      </c>
    </row>
    <row r="2561" spans="2:20" ht="15" customHeight="1" x14ac:dyDescent="0.25">
      <c r="B2561" s="94">
        <v>2510</v>
      </c>
      <c r="C2561" s="95"/>
      <c r="D2561" s="94"/>
      <c r="E2561" s="95"/>
      <c r="F2561" s="94"/>
      <c r="G2561" s="95">
        <f t="shared" si="237"/>
        <v>0</v>
      </c>
      <c r="H2561" s="110">
        <f t="shared" si="238"/>
        <v>0</v>
      </c>
      <c r="P2561" s="107" t="str">
        <f t="shared" si="239"/>
        <v/>
      </c>
      <c r="Q2561" s="108" t="str">
        <f t="shared" si="240"/>
        <v/>
      </c>
      <c r="S2561" s="109" t="str">
        <f t="shared" si="241"/>
        <v/>
      </c>
      <c r="T2561" s="109" t="str">
        <f t="shared" si="242"/>
        <v/>
      </c>
    </row>
    <row r="2562" spans="2:20" ht="15" customHeight="1" x14ac:dyDescent="0.25">
      <c r="B2562" s="94">
        <v>2511</v>
      </c>
      <c r="C2562" s="95"/>
      <c r="D2562" s="94"/>
      <c r="E2562" s="95"/>
      <c r="F2562" s="94"/>
      <c r="G2562" s="95">
        <f t="shared" si="237"/>
        <v>0</v>
      </c>
      <c r="H2562" s="110">
        <f t="shared" si="238"/>
        <v>0</v>
      </c>
      <c r="P2562" s="107" t="str">
        <f t="shared" si="239"/>
        <v/>
      </c>
      <c r="Q2562" s="108" t="str">
        <f t="shared" si="240"/>
        <v/>
      </c>
      <c r="S2562" s="109" t="str">
        <f t="shared" si="241"/>
        <v/>
      </c>
      <c r="T2562" s="109" t="str">
        <f t="shared" si="242"/>
        <v/>
      </c>
    </row>
    <row r="2563" spans="2:20" ht="15" customHeight="1" x14ac:dyDescent="0.25">
      <c r="B2563" s="94">
        <v>2512</v>
      </c>
      <c r="C2563" s="95"/>
      <c r="D2563" s="94"/>
      <c r="E2563" s="95"/>
      <c r="F2563" s="94"/>
      <c r="G2563" s="95">
        <f t="shared" si="237"/>
        <v>0</v>
      </c>
      <c r="H2563" s="110">
        <f t="shared" si="238"/>
        <v>0</v>
      </c>
      <c r="P2563" s="107" t="str">
        <f t="shared" si="239"/>
        <v/>
      </c>
      <c r="Q2563" s="108" t="str">
        <f t="shared" si="240"/>
        <v/>
      </c>
      <c r="S2563" s="109" t="str">
        <f t="shared" si="241"/>
        <v/>
      </c>
      <c r="T2563" s="109" t="str">
        <f t="shared" si="242"/>
        <v/>
      </c>
    </row>
    <row r="2564" spans="2:20" ht="15" customHeight="1" x14ac:dyDescent="0.25">
      <c r="B2564" s="94">
        <v>2513</v>
      </c>
      <c r="C2564" s="95"/>
      <c r="D2564" s="94"/>
      <c r="E2564" s="95"/>
      <c r="F2564" s="94"/>
      <c r="G2564" s="95">
        <f t="shared" si="237"/>
        <v>0</v>
      </c>
      <c r="H2564" s="110">
        <f t="shared" si="238"/>
        <v>0</v>
      </c>
      <c r="P2564" s="107" t="str">
        <f t="shared" si="239"/>
        <v/>
      </c>
      <c r="Q2564" s="108" t="str">
        <f t="shared" si="240"/>
        <v/>
      </c>
      <c r="S2564" s="109" t="str">
        <f t="shared" si="241"/>
        <v/>
      </c>
      <c r="T2564" s="109" t="str">
        <f t="shared" si="242"/>
        <v/>
      </c>
    </row>
    <row r="2565" spans="2:20" ht="15" customHeight="1" x14ac:dyDescent="0.25">
      <c r="B2565" s="94">
        <v>2514</v>
      </c>
      <c r="C2565" s="95"/>
      <c r="D2565" s="94"/>
      <c r="E2565" s="95"/>
      <c r="F2565" s="94"/>
      <c r="G2565" s="95">
        <f t="shared" si="237"/>
        <v>0</v>
      </c>
      <c r="H2565" s="110">
        <f t="shared" si="238"/>
        <v>0</v>
      </c>
      <c r="P2565" s="107" t="str">
        <f t="shared" si="239"/>
        <v/>
      </c>
      <c r="Q2565" s="108" t="str">
        <f t="shared" si="240"/>
        <v/>
      </c>
      <c r="S2565" s="109" t="str">
        <f t="shared" si="241"/>
        <v/>
      </c>
      <c r="T2565" s="109" t="str">
        <f t="shared" si="242"/>
        <v/>
      </c>
    </row>
    <row r="2566" spans="2:20" ht="15" customHeight="1" x14ac:dyDescent="0.25">
      <c r="B2566" s="94">
        <v>2515</v>
      </c>
      <c r="C2566" s="95"/>
      <c r="D2566" s="94"/>
      <c r="E2566" s="95"/>
      <c r="F2566" s="94"/>
      <c r="G2566" s="95">
        <f t="shared" si="237"/>
        <v>0</v>
      </c>
      <c r="H2566" s="110">
        <f t="shared" si="238"/>
        <v>0</v>
      </c>
      <c r="P2566" s="107" t="str">
        <f t="shared" si="239"/>
        <v/>
      </c>
      <c r="Q2566" s="108" t="str">
        <f t="shared" si="240"/>
        <v/>
      </c>
      <c r="S2566" s="109" t="str">
        <f t="shared" si="241"/>
        <v/>
      </c>
      <c r="T2566" s="109" t="str">
        <f t="shared" si="242"/>
        <v/>
      </c>
    </row>
    <row r="2567" spans="2:20" ht="15" customHeight="1" x14ac:dyDescent="0.25">
      <c r="B2567" s="94">
        <v>2516</v>
      </c>
      <c r="C2567" s="95"/>
      <c r="D2567" s="94"/>
      <c r="E2567" s="95"/>
      <c r="F2567" s="94"/>
      <c r="G2567" s="95">
        <f t="shared" si="237"/>
        <v>0</v>
      </c>
      <c r="H2567" s="110">
        <f t="shared" si="238"/>
        <v>0</v>
      </c>
      <c r="P2567" s="107" t="str">
        <f t="shared" si="239"/>
        <v/>
      </c>
      <c r="Q2567" s="108" t="str">
        <f t="shared" si="240"/>
        <v/>
      </c>
      <c r="S2567" s="109" t="str">
        <f t="shared" si="241"/>
        <v/>
      </c>
      <c r="T2567" s="109" t="str">
        <f t="shared" si="242"/>
        <v/>
      </c>
    </row>
    <row r="2568" spans="2:20" ht="15" customHeight="1" x14ac:dyDescent="0.25">
      <c r="B2568" s="94">
        <v>2517</v>
      </c>
      <c r="C2568" s="95"/>
      <c r="D2568" s="94"/>
      <c r="E2568" s="95"/>
      <c r="F2568" s="94"/>
      <c r="G2568" s="95">
        <f t="shared" si="237"/>
        <v>0</v>
      </c>
      <c r="H2568" s="110">
        <f t="shared" si="238"/>
        <v>0</v>
      </c>
      <c r="P2568" s="107" t="str">
        <f t="shared" si="239"/>
        <v/>
      </c>
      <c r="Q2568" s="108" t="str">
        <f t="shared" si="240"/>
        <v/>
      </c>
      <c r="S2568" s="109" t="str">
        <f t="shared" si="241"/>
        <v/>
      </c>
      <c r="T2568" s="109" t="str">
        <f t="shared" si="242"/>
        <v/>
      </c>
    </row>
    <row r="2569" spans="2:20" ht="15" customHeight="1" x14ac:dyDescent="0.25">
      <c r="B2569" s="94">
        <v>2518</v>
      </c>
      <c r="C2569" s="95"/>
      <c r="D2569" s="94"/>
      <c r="E2569" s="95"/>
      <c r="F2569" s="94"/>
      <c r="G2569" s="95">
        <f t="shared" si="237"/>
        <v>0</v>
      </c>
      <c r="H2569" s="110">
        <f t="shared" si="238"/>
        <v>0</v>
      </c>
      <c r="P2569" s="107" t="str">
        <f t="shared" si="239"/>
        <v/>
      </c>
      <c r="Q2569" s="108" t="str">
        <f t="shared" si="240"/>
        <v/>
      </c>
      <c r="S2569" s="109" t="str">
        <f t="shared" si="241"/>
        <v/>
      </c>
      <c r="T2569" s="109" t="str">
        <f t="shared" si="242"/>
        <v/>
      </c>
    </row>
    <row r="2570" spans="2:20" ht="15" customHeight="1" x14ac:dyDescent="0.25">
      <c r="B2570" s="94">
        <v>2519</v>
      </c>
      <c r="C2570" s="95"/>
      <c r="D2570" s="94"/>
      <c r="E2570" s="95"/>
      <c r="F2570" s="94"/>
      <c r="G2570" s="95">
        <f t="shared" si="237"/>
        <v>0</v>
      </c>
      <c r="H2570" s="110">
        <f t="shared" si="238"/>
        <v>0</v>
      </c>
      <c r="P2570" s="107" t="str">
        <f t="shared" si="239"/>
        <v/>
      </c>
      <c r="Q2570" s="108" t="str">
        <f t="shared" si="240"/>
        <v/>
      </c>
      <c r="S2570" s="109" t="str">
        <f t="shared" si="241"/>
        <v/>
      </c>
      <c r="T2570" s="109" t="str">
        <f t="shared" si="242"/>
        <v/>
      </c>
    </row>
    <row r="2571" spans="2:20" ht="15" customHeight="1" x14ac:dyDescent="0.25">
      <c r="B2571" s="94">
        <v>2520</v>
      </c>
      <c r="C2571" s="95"/>
      <c r="D2571" s="94"/>
      <c r="E2571" s="95"/>
      <c r="F2571" s="94"/>
      <c r="G2571" s="95">
        <f t="shared" si="237"/>
        <v>0</v>
      </c>
      <c r="H2571" s="110">
        <f t="shared" si="238"/>
        <v>0</v>
      </c>
      <c r="P2571" s="107" t="str">
        <f t="shared" si="239"/>
        <v/>
      </c>
      <c r="Q2571" s="108" t="str">
        <f t="shared" si="240"/>
        <v/>
      </c>
      <c r="S2571" s="109" t="str">
        <f t="shared" si="241"/>
        <v/>
      </c>
      <c r="T2571" s="109" t="str">
        <f t="shared" si="242"/>
        <v/>
      </c>
    </row>
    <row r="2572" spans="2:20" ht="15" customHeight="1" x14ac:dyDescent="0.25">
      <c r="B2572" s="94">
        <v>2521</v>
      </c>
      <c r="C2572" s="95"/>
      <c r="D2572" s="94"/>
      <c r="E2572" s="95"/>
      <c r="F2572" s="94"/>
      <c r="G2572" s="95">
        <f t="shared" si="237"/>
        <v>0</v>
      </c>
      <c r="H2572" s="110">
        <f t="shared" si="238"/>
        <v>0</v>
      </c>
      <c r="P2572" s="107" t="str">
        <f t="shared" si="239"/>
        <v/>
      </c>
      <c r="Q2572" s="108" t="str">
        <f t="shared" si="240"/>
        <v/>
      </c>
      <c r="S2572" s="109" t="str">
        <f t="shared" si="241"/>
        <v/>
      </c>
      <c r="T2572" s="109" t="str">
        <f t="shared" si="242"/>
        <v/>
      </c>
    </row>
    <row r="2573" spans="2:20" ht="15" customHeight="1" x14ac:dyDescent="0.25">
      <c r="B2573" s="94">
        <v>2522</v>
      </c>
      <c r="C2573" s="95"/>
      <c r="D2573" s="94"/>
      <c r="E2573" s="95"/>
      <c r="F2573" s="94"/>
      <c r="G2573" s="95">
        <f t="shared" si="237"/>
        <v>0</v>
      </c>
      <c r="H2573" s="110">
        <f t="shared" si="238"/>
        <v>0</v>
      </c>
      <c r="P2573" s="107" t="str">
        <f t="shared" si="239"/>
        <v/>
      </c>
      <c r="Q2573" s="108" t="str">
        <f t="shared" si="240"/>
        <v/>
      </c>
      <c r="S2573" s="109" t="str">
        <f t="shared" si="241"/>
        <v/>
      </c>
      <c r="T2573" s="109" t="str">
        <f t="shared" si="242"/>
        <v/>
      </c>
    </row>
    <row r="2574" spans="2:20" ht="15" customHeight="1" x14ac:dyDescent="0.25">
      <c r="B2574" s="94">
        <v>2523</v>
      </c>
      <c r="C2574" s="95"/>
      <c r="D2574" s="94"/>
      <c r="E2574" s="95"/>
      <c r="F2574" s="94"/>
      <c r="G2574" s="95">
        <f t="shared" si="237"/>
        <v>0</v>
      </c>
      <c r="H2574" s="110">
        <f t="shared" si="238"/>
        <v>0</v>
      </c>
      <c r="P2574" s="107" t="str">
        <f t="shared" si="239"/>
        <v/>
      </c>
      <c r="Q2574" s="108" t="str">
        <f t="shared" si="240"/>
        <v/>
      </c>
      <c r="S2574" s="109" t="str">
        <f t="shared" si="241"/>
        <v/>
      </c>
      <c r="T2574" s="109" t="str">
        <f t="shared" si="242"/>
        <v/>
      </c>
    </row>
    <row r="2575" spans="2:20" ht="15" customHeight="1" x14ac:dyDescent="0.25">
      <c r="B2575" s="94">
        <v>2524</v>
      </c>
      <c r="C2575" s="95"/>
      <c r="D2575" s="94"/>
      <c r="E2575" s="95"/>
      <c r="F2575" s="94"/>
      <c r="G2575" s="95">
        <f t="shared" si="237"/>
        <v>0</v>
      </c>
      <c r="H2575" s="110">
        <f t="shared" si="238"/>
        <v>0</v>
      </c>
      <c r="P2575" s="107" t="str">
        <f t="shared" si="239"/>
        <v/>
      </c>
      <c r="Q2575" s="108" t="str">
        <f t="shared" si="240"/>
        <v/>
      </c>
      <c r="S2575" s="109" t="str">
        <f t="shared" si="241"/>
        <v/>
      </c>
      <c r="T2575" s="109" t="str">
        <f t="shared" si="242"/>
        <v/>
      </c>
    </row>
    <row r="2576" spans="2:20" ht="15" customHeight="1" x14ac:dyDescent="0.25">
      <c r="B2576" s="94">
        <v>2525</v>
      </c>
      <c r="C2576" s="95"/>
      <c r="D2576" s="94"/>
      <c r="E2576" s="95"/>
      <c r="F2576" s="94"/>
      <c r="G2576" s="95">
        <f t="shared" si="237"/>
        <v>0</v>
      </c>
      <c r="H2576" s="110">
        <f t="shared" si="238"/>
        <v>0</v>
      </c>
      <c r="P2576" s="107" t="str">
        <f t="shared" si="239"/>
        <v/>
      </c>
      <c r="Q2576" s="108" t="str">
        <f t="shared" si="240"/>
        <v/>
      </c>
      <c r="S2576" s="109" t="str">
        <f t="shared" si="241"/>
        <v/>
      </c>
      <c r="T2576" s="109" t="str">
        <f t="shared" si="242"/>
        <v/>
      </c>
    </row>
    <row r="2577" spans="2:20" ht="15" customHeight="1" x14ac:dyDescent="0.25">
      <c r="B2577" s="94">
        <v>2526</v>
      </c>
      <c r="C2577" s="95"/>
      <c r="D2577" s="94"/>
      <c r="E2577" s="95"/>
      <c r="F2577" s="94"/>
      <c r="G2577" s="95">
        <f t="shared" si="237"/>
        <v>0</v>
      </c>
      <c r="H2577" s="110">
        <f t="shared" si="238"/>
        <v>0</v>
      </c>
      <c r="P2577" s="107" t="str">
        <f t="shared" si="239"/>
        <v/>
      </c>
      <c r="Q2577" s="108" t="str">
        <f t="shared" si="240"/>
        <v/>
      </c>
      <c r="S2577" s="109" t="str">
        <f t="shared" si="241"/>
        <v/>
      </c>
      <c r="T2577" s="109" t="str">
        <f t="shared" si="242"/>
        <v/>
      </c>
    </row>
    <row r="2578" spans="2:20" ht="15" customHeight="1" x14ac:dyDescent="0.25">
      <c r="B2578" s="94">
        <v>2527</v>
      </c>
      <c r="C2578" s="95"/>
      <c r="D2578" s="94"/>
      <c r="E2578" s="95"/>
      <c r="F2578" s="94"/>
      <c r="G2578" s="95">
        <f t="shared" si="237"/>
        <v>0</v>
      </c>
      <c r="H2578" s="110">
        <f t="shared" si="238"/>
        <v>0</v>
      </c>
      <c r="P2578" s="107" t="str">
        <f t="shared" si="239"/>
        <v/>
      </c>
      <c r="Q2578" s="108" t="str">
        <f t="shared" si="240"/>
        <v/>
      </c>
      <c r="S2578" s="109" t="str">
        <f t="shared" si="241"/>
        <v/>
      </c>
      <c r="T2578" s="109" t="str">
        <f t="shared" si="242"/>
        <v/>
      </c>
    </row>
    <row r="2579" spans="2:20" ht="15" customHeight="1" x14ac:dyDescent="0.25">
      <c r="B2579" s="94">
        <v>2528</v>
      </c>
      <c r="C2579" s="95"/>
      <c r="D2579" s="94"/>
      <c r="E2579" s="95"/>
      <c r="F2579" s="94"/>
      <c r="G2579" s="95">
        <f t="shared" si="237"/>
        <v>0</v>
      </c>
      <c r="H2579" s="110">
        <f t="shared" si="238"/>
        <v>0</v>
      </c>
      <c r="P2579" s="107" t="str">
        <f t="shared" si="239"/>
        <v/>
      </c>
      <c r="Q2579" s="108" t="str">
        <f t="shared" si="240"/>
        <v/>
      </c>
      <c r="S2579" s="109" t="str">
        <f t="shared" si="241"/>
        <v/>
      </c>
      <c r="T2579" s="109" t="str">
        <f t="shared" si="242"/>
        <v/>
      </c>
    </row>
    <row r="2580" spans="2:20" ht="15" customHeight="1" x14ac:dyDescent="0.25">
      <c r="B2580" s="94">
        <v>2529</v>
      </c>
      <c r="C2580" s="95"/>
      <c r="D2580" s="94"/>
      <c r="E2580" s="95"/>
      <c r="F2580" s="94"/>
      <c r="G2580" s="95">
        <f t="shared" si="237"/>
        <v>0</v>
      </c>
      <c r="H2580" s="110">
        <f t="shared" si="238"/>
        <v>0</v>
      </c>
      <c r="P2580" s="107" t="str">
        <f t="shared" si="239"/>
        <v/>
      </c>
      <c r="Q2580" s="108" t="str">
        <f t="shared" si="240"/>
        <v/>
      </c>
      <c r="S2580" s="109" t="str">
        <f t="shared" si="241"/>
        <v/>
      </c>
      <c r="T2580" s="109" t="str">
        <f t="shared" si="242"/>
        <v/>
      </c>
    </row>
    <row r="2581" spans="2:20" ht="15" customHeight="1" x14ac:dyDescent="0.25">
      <c r="B2581" s="94">
        <v>2530</v>
      </c>
      <c r="C2581" s="95"/>
      <c r="D2581" s="94"/>
      <c r="E2581" s="95"/>
      <c r="F2581" s="94"/>
      <c r="G2581" s="95">
        <f t="shared" si="237"/>
        <v>0</v>
      </c>
      <c r="H2581" s="110">
        <f t="shared" si="238"/>
        <v>0</v>
      </c>
      <c r="P2581" s="107" t="str">
        <f t="shared" si="239"/>
        <v/>
      </c>
      <c r="Q2581" s="108" t="str">
        <f t="shared" si="240"/>
        <v/>
      </c>
      <c r="S2581" s="109" t="str">
        <f t="shared" si="241"/>
        <v/>
      </c>
      <c r="T2581" s="109" t="str">
        <f t="shared" si="242"/>
        <v/>
      </c>
    </row>
    <row r="2582" spans="2:20" ht="15" customHeight="1" x14ac:dyDescent="0.25">
      <c r="B2582" s="94">
        <v>2531</v>
      </c>
      <c r="C2582" s="95"/>
      <c r="D2582" s="94"/>
      <c r="E2582" s="95"/>
      <c r="F2582" s="94"/>
      <c r="G2582" s="95">
        <f t="shared" si="237"/>
        <v>0</v>
      </c>
      <c r="H2582" s="110">
        <f t="shared" si="238"/>
        <v>0</v>
      </c>
      <c r="P2582" s="107" t="str">
        <f t="shared" si="239"/>
        <v/>
      </c>
      <c r="Q2582" s="108" t="str">
        <f t="shared" si="240"/>
        <v/>
      </c>
      <c r="S2582" s="109" t="str">
        <f t="shared" si="241"/>
        <v/>
      </c>
      <c r="T2582" s="109" t="str">
        <f t="shared" si="242"/>
        <v/>
      </c>
    </row>
    <row r="2583" spans="2:20" ht="15" customHeight="1" x14ac:dyDescent="0.25">
      <c r="B2583" s="94">
        <v>2532</v>
      </c>
      <c r="C2583" s="95"/>
      <c r="D2583" s="94"/>
      <c r="E2583" s="95"/>
      <c r="F2583" s="94"/>
      <c r="G2583" s="95">
        <f t="shared" si="237"/>
        <v>0</v>
      </c>
      <c r="H2583" s="110">
        <f t="shared" si="238"/>
        <v>0</v>
      </c>
      <c r="P2583" s="107" t="str">
        <f t="shared" si="239"/>
        <v/>
      </c>
      <c r="Q2583" s="108" t="str">
        <f t="shared" si="240"/>
        <v/>
      </c>
      <c r="S2583" s="109" t="str">
        <f t="shared" si="241"/>
        <v/>
      </c>
      <c r="T2583" s="109" t="str">
        <f t="shared" si="242"/>
        <v/>
      </c>
    </row>
    <row r="2584" spans="2:20" ht="15" customHeight="1" x14ac:dyDescent="0.25">
      <c r="B2584" s="94">
        <v>2533</v>
      </c>
      <c r="C2584" s="95"/>
      <c r="D2584" s="94"/>
      <c r="E2584" s="95"/>
      <c r="F2584" s="94"/>
      <c r="G2584" s="95">
        <f t="shared" si="237"/>
        <v>0</v>
      </c>
      <c r="H2584" s="110">
        <f t="shared" si="238"/>
        <v>0</v>
      </c>
      <c r="P2584" s="107" t="str">
        <f t="shared" si="239"/>
        <v/>
      </c>
      <c r="Q2584" s="108" t="str">
        <f t="shared" si="240"/>
        <v/>
      </c>
      <c r="S2584" s="109" t="str">
        <f t="shared" si="241"/>
        <v/>
      </c>
      <c r="T2584" s="109" t="str">
        <f t="shared" si="242"/>
        <v/>
      </c>
    </row>
    <row r="2585" spans="2:20" ht="15" customHeight="1" x14ac:dyDescent="0.25">
      <c r="B2585" s="94">
        <v>2534</v>
      </c>
      <c r="C2585" s="95"/>
      <c r="D2585" s="94"/>
      <c r="E2585" s="95"/>
      <c r="F2585" s="94"/>
      <c r="G2585" s="95">
        <f t="shared" si="237"/>
        <v>0</v>
      </c>
      <c r="H2585" s="110">
        <f t="shared" si="238"/>
        <v>0</v>
      </c>
      <c r="P2585" s="107" t="str">
        <f t="shared" si="239"/>
        <v/>
      </c>
      <c r="Q2585" s="108" t="str">
        <f t="shared" si="240"/>
        <v/>
      </c>
      <c r="S2585" s="109" t="str">
        <f t="shared" si="241"/>
        <v/>
      </c>
      <c r="T2585" s="109" t="str">
        <f t="shared" si="242"/>
        <v/>
      </c>
    </row>
    <row r="2586" spans="2:20" ht="15" customHeight="1" x14ac:dyDescent="0.25">
      <c r="B2586" s="94">
        <v>2535</v>
      </c>
      <c r="C2586" s="95"/>
      <c r="D2586" s="94"/>
      <c r="E2586" s="95"/>
      <c r="F2586" s="94"/>
      <c r="G2586" s="95">
        <f t="shared" si="237"/>
        <v>0</v>
      </c>
      <c r="H2586" s="110">
        <f t="shared" si="238"/>
        <v>0</v>
      </c>
      <c r="P2586" s="107" t="str">
        <f t="shared" si="239"/>
        <v/>
      </c>
      <c r="Q2586" s="108" t="str">
        <f t="shared" si="240"/>
        <v/>
      </c>
      <c r="S2586" s="109" t="str">
        <f t="shared" si="241"/>
        <v/>
      </c>
      <c r="T2586" s="109" t="str">
        <f t="shared" si="242"/>
        <v/>
      </c>
    </row>
    <row r="2587" spans="2:20" ht="15" customHeight="1" x14ac:dyDescent="0.25">
      <c r="B2587" s="94">
        <v>2536</v>
      </c>
      <c r="C2587" s="95"/>
      <c r="D2587" s="94"/>
      <c r="E2587" s="95"/>
      <c r="F2587" s="94"/>
      <c r="G2587" s="95">
        <f t="shared" si="237"/>
        <v>0</v>
      </c>
      <c r="H2587" s="110">
        <f t="shared" si="238"/>
        <v>0</v>
      </c>
      <c r="P2587" s="107" t="str">
        <f t="shared" si="239"/>
        <v/>
      </c>
      <c r="Q2587" s="108" t="str">
        <f t="shared" si="240"/>
        <v/>
      </c>
      <c r="S2587" s="109" t="str">
        <f t="shared" si="241"/>
        <v/>
      </c>
      <c r="T2587" s="109" t="str">
        <f t="shared" si="242"/>
        <v/>
      </c>
    </row>
    <row r="2588" spans="2:20" ht="15" customHeight="1" x14ac:dyDescent="0.25">
      <c r="B2588" s="94">
        <v>2537</v>
      </c>
      <c r="C2588" s="95"/>
      <c r="D2588" s="94"/>
      <c r="E2588" s="95"/>
      <c r="F2588" s="94"/>
      <c r="G2588" s="95">
        <f t="shared" ref="G2588:G2651" si="243">E2588-C2588</f>
        <v>0</v>
      </c>
      <c r="H2588" s="110">
        <f t="shared" ref="H2588:H2651" si="244">F2588-D2588</f>
        <v>0</v>
      </c>
      <c r="P2588" s="107" t="str">
        <f t="shared" ref="P2588:P2651" si="245">IF(C2588="","",D2588*PSA_WTP-C2588)</f>
        <v/>
      </c>
      <c r="Q2588" s="108" t="str">
        <f t="shared" ref="Q2588:Q2651" si="246">IF(C2588="","",F2588*PSA_WTP-E2588)</f>
        <v/>
      </c>
      <c r="S2588" s="109" t="str">
        <f t="shared" ref="S2588:S2651" si="247">IF(Q2588="","",IF(Q2588=MAX(P2588,Q2588),0,1))</f>
        <v/>
      </c>
      <c r="T2588" s="109" t="str">
        <f t="shared" ref="T2588:T2651" si="248">IF(Q2588="","",IF(Q2588=MAX(P2588,Q2588),1,0))</f>
        <v/>
      </c>
    </row>
    <row r="2589" spans="2:20" ht="15" customHeight="1" x14ac:dyDescent="0.25">
      <c r="B2589" s="94">
        <v>2538</v>
      </c>
      <c r="C2589" s="95"/>
      <c r="D2589" s="94"/>
      <c r="E2589" s="95"/>
      <c r="F2589" s="94"/>
      <c r="G2589" s="95">
        <f t="shared" si="243"/>
        <v>0</v>
      </c>
      <c r="H2589" s="110">
        <f t="shared" si="244"/>
        <v>0</v>
      </c>
      <c r="P2589" s="107" t="str">
        <f t="shared" si="245"/>
        <v/>
      </c>
      <c r="Q2589" s="108" t="str">
        <f t="shared" si="246"/>
        <v/>
      </c>
      <c r="S2589" s="109" t="str">
        <f t="shared" si="247"/>
        <v/>
      </c>
      <c r="T2589" s="109" t="str">
        <f t="shared" si="248"/>
        <v/>
      </c>
    </row>
    <row r="2590" spans="2:20" ht="15" customHeight="1" x14ac:dyDescent="0.25">
      <c r="B2590" s="94">
        <v>2539</v>
      </c>
      <c r="C2590" s="95"/>
      <c r="D2590" s="94"/>
      <c r="E2590" s="95"/>
      <c r="F2590" s="94"/>
      <c r="G2590" s="95">
        <f t="shared" si="243"/>
        <v>0</v>
      </c>
      <c r="H2590" s="110">
        <f t="shared" si="244"/>
        <v>0</v>
      </c>
      <c r="P2590" s="107" t="str">
        <f t="shared" si="245"/>
        <v/>
      </c>
      <c r="Q2590" s="108" t="str">
        <f t="shared" si="246"/>
        <v/>
      </c>
      <c r="S2590" s="109" t="str">
        <f t="shared" si="247"/>
        <v/>
      </c>
      <c r="T2590" s="109" t="str">
        <f t="shared" si="248"/>
        <v/>
      </c>
    </row>
    <row r="2591" spans="2:20" ht="15" customHeight="1" x14ac:dyDescent="0.25">
      <c r="B2591" s="94">
        <v>2540</v>
      </c>
      <c r="C2591" s="95"/>
      <c r="D2591" s="94"/>
      <c r="E2591" s="95"/>
      <c r="F2591" s="94"/>
      <c r="G2591" s="95">
        <f t="shared" si="243"/>
        <v>0</v>
      </c>
      <c r="H2591" s="110">
        <f t="shared" si="244"/>
        <v>0</v>
      </c>
      <c r="P2591" s="107" t="str">
        <f t="shared" si="245"/>
        <v/>
      </c>
      <c r="Q2591" s="108" t="str">
        <f t="shared" si="246"/>
        <v/>
      </c>
      <c r="S2591" s="109" t="str">
        <f t="shared" si="247"/>
        <v/>
      </c>
      <c r="T2591" s="109" t="str">
        <f t="shared" si="248"/>
        <v/>
      </c>
    </row>
    <row r="2592" spans="2:20" ht="15" customHeight="1" x14ac:dyDescent="0.25">
      <c r="B2592" s="94">
        <v>2541</v>
      </c>
      <c r="C2592" s="95"/>
      <c r="D2592" s="94"/>
      <c r="E2592" s="95"/>
      <c r="F2592" s="94"/>
      <c r="G2592" s="95">
        <f t="shared" si="243"/>
        <v>0</v>
      </c>
      <c r="H2592" s="110">
        <f t="shared" si="244"/>
        <v>0</v>
      </c>
      <c r="P2592" s="107" t="str">
        <f t="shared" si="245"/>
        <v/>
      </c>
      <c r="Q2592" s="108" t="str">
        <f t="shared" si="246"/>
        <v/>
      </c>
      <c r="S2592" s="109" t="str">
        <f t="shared" si="247"/>
        <v/>
      </c>
      <c r="T2592" s="109" t="str">
        <f t="shared" si="248"/>
        <v/>
      </c>
    </row>
    <row r="2593" spans="2:20" ht="15" customHeight="1" x14ac:dyDescent="0.25">
      <c r="B2593" s="94">
        <v>2542</v>
      </c>
      <c r="C2593" s="95"/>
      <c r="D2593" s="94"/>
      <c r="E2593" s="95"/>
      <c r="F2593" s="94"/>
      <c r="G2593" s="95">
        <f t="shared" si="243"/>
        <v>0</v>
      </c>
      <c r="H2593" s="110">
        <f t="shared" si="244"/>
        <v>0</v>
      </c>
      <c r="P2593" s="107" t="str">
        <f t="shared" si="245"/>
        <v/>
      </c>
      <c r="Q2593" s="108" t="str">
        <f t="shared" si="246"/>
        <v/>
      </c>
      <c r="S2593" s="109" t="str">
        <f t="shared" si="247"/>
        <v/>
      </c>
      <c r="T2593" s="109" t="str">
        <f t="shared" si="248"/>
        <v/>
      </c>
    </row>
    <row r="2594" spans="2:20" ht="15" customHeight="1" x14ac:dyDescent="0.25">
      <c r="B2594" s="94">
        <v>2543</v>
      </c>
      <c r="C2594" s="95"/>
      <c r="D2594" s="94"/>
      <c r="E2594" s="95"/>
      <c r="F2594" s="94"/>
      <c r="G2594" s="95">
        <f t="shared" si="243"/>
        <v>0</v>
      </c>
      <c r="H2594" s="110">
        <f t="shared" si="244"/>
        <v>0</v>
      </c>
      <c r="P2594" s="107" t="str">
        <f t="shared" si="245"/>
        <v/>
      </c>
      <c r="Q2594" s="108" t="str">
        <f t="shared" si="246"/>
        <v/>
      </c>
      <c r="S2594" s="109" t="str">
        <f t="shared" si="247"/>
        <v/>
      </c>
      <c r="T2594" s="109" t="str">
        <f t="shared" si="248"/>
        <v/>
      </c>
    </row>
    <row r="2595" spans="2:20" ht="15" customHeight="1" x14ac:dyDescent="0.25">
      <c r="B2595" s="94">
        <v>2544</v>
      </c>
      <c r="C2595" s="95"/>
      <c r="D2595" s="94"/>
      <c r="E2595" s="95"/>
      <c r="F2595" s="94"/>
      <c r="G2595" s="95">
        <f t="shared" si="243"/>
        <v>0</v>
      </c>
      <c r="H2595" s="110">
        <f t="shared" si="244"/>
        <v>0</v>
      </c>
      <c r="P2595" s="107" t="str">
        <f t="shared" si="245"/>
        <v/>
      </c>
      <c r="Q2595" s="108" t="str">
        <f t="shared" si="246"/>
        <v/>
      </c>
      <c r="S2595" s="109" t="str">
        <f t="shared" si="247"/>
        <v/>
      </c>
      <c r="T2595" s="109" t="str">
        <f t="shared" si="248"/>
        <v/>
      </c>
    </row>
    <row r="2596" spans="2:20" ht="15" customHeight="1" x14ac:dyDescent="0.25">
      <c r="B2596" s="94">
        <v>2545</v>
      </c>
      <c r="C2596" s="95"/>
      <c r="D2596" s="94"/>
      <c r="E2596" s="95"/>
      <c r="F2596" s="94"/>
      <c r="G2596" s="95">
        <f t="shared" si="243"/>
        <v>0</v>
      </c>
      <c r="H2596" s="110">
        <f t="shared" si="244"/>
        <v>0</v>
      </c>
      <c r="P2596" s="107" t="str">
        <f t="shared" si="245"/>
        <v/>
      </c>
      <c r="Q2596" s="108" t="str">
        <f t="shared" si="246"/>
        <v/>
      </c>
      <c r="S2596" s="109" t="str">
        <f t="shared" si="247"/>
        <v/>
      </c>
      <c r="T2596" s="109" t="str">
        <f t="shared" si="248"/>
        <v/>
      </c>
    </row>
    <row r="2597" spans="2:20" ht="15" customHeight="1" x14ac:dyDescent="0.25">
      <c r="B2597" s="94">
        <v>2546</v>
      </c>
      <c r="C2597" s="95"/>
      <c r="D2597" s="94"/>
      <c r="E2597" s="95"/>
      <c r="F2597" s="94"/>
      <c r="G2597" s="95">
        <f t="shared" si="243"/>
        <v>0</v>
      </c>
      <c r="H2597" s="110">
        <f t="shared" si="244"/>
        <v>0</v>
      </c>
      <c r="P2597" s="107" t="str">
        <f t="shared" si="245"/>
        <v/>
      </c>
      <c r="Q2597" s="108" t="str">
        <f t="shared" si="246"/>
        <v/>
      </c>
      <c r="S2597" s="109" t="str">
        <f t="shared" si="247"/>
        <v/>
      </c>
      <c r="T2597" s="109" t="str">
        <f t="shared" si="248"/>
        <v/>
      </c>
    </row>
    <row r="2598" spans="2:20" ht="15" customHeight="1" x14ac:dyDescent="0.25">
      <c r="B2598" s="94">
        <v>2547</v>
      </c>
      <c r="C2598" s="95"/>
      <c r="D2598" s="94"/>
      <c r="E2598" s="95"/>
      <c r="F2598" s="94"/>
      <c r="G2598" s="95">
        <f t="shared" si="243"/>
        <v>0</v>
      </c>
      <c r="H2598" s="110">
        <f t="shared" si="244"/>
        <v>0</v>
      </c>
      <c r="P2598" s="107" t="str">
        <f t="shared" si="245"/>
        <v/>
      </c>
      <c r="Q2598" s="108" t="str">
        <f t="shared" si="246"/>
        <v/>
      </c>
      <c r="S2598" s="109" t="str">
        <f t="shared" si="247"/>
        <v/>
      </c>
      <c r="T2598" s="109" t="str">
        <f t="shared" si="248"/>
        <v/>
      </c>
    </row>
    <row r="2599" spans="2:20" ht="15" customHeight="1" x14ac:dyDescent="0.25">
      <c r="B2599" s="94">
        <v>2548</v>
      </c>
      <c r="C2599" s="95"/>
      <c r="D2599" s="94"/>
      <c r="E2599" s="95"/>
      <c r="F2599" s="94"/>
      <c r="G2599" s="95">
        <f t="shared" si="243"/>
        <v>0</v>
      </c>
      <c r="H2599" s="110">
        <f t="shared" si="244"/>
        <v>0</v>
      </c>
      <c r="P2599" s="107" t="str">
        <f t="shared" si="245"/>
        <v/>
      </c>
      <c r="Q2599" s="108" t="str">
        <f t="shared" si="246"/>
        <v/>
      </c>
      <c r="S2599" s="109" t="str">
        <f t="shared" si="247"/>
        <v/>
      </c>
      <c r="T2599" s="109" t="str">
        <f t="shared" si="248"/>
        <v/>
      </c>
    </row>
    <row r="2600" spans="2:20" ht="15" customHeight="1" x14ac:dyDescent="0.25">
      <c r="B2600" s="94">
        <v>2549</v>
      </c>
      <c r="C2600" s="95"/>
      <c r="D2600" s="94"/>
      <c r="E2600" s="95"/>
      <c r="F2600" s="94"/>
      <c r="G2600" s="95">
        <f t="shared" si="243"/>
        <v>0</v>
      </c>
      <c r="H2600" s="110">
        <f t="shared" si="244"/>
        <v>0</v>
      </c>
      <c r="P2600" s="107" t="str">
        <f t="shared" si="245"/>
        <v/>
      </c>
      <c r="Q2600" s="108" t="str">
        <f t="shared" si="246"/>
        <v/>
      </c>
      <c r="S2600" s="109" t="str">
        <f t="shared" si="247"/>
        <v/>
      </c>
      <c r="T2600" s="109" t="str">
        <f t="shared" si="248"/>
        <v/>
      </c>
    </row>
    <row r="2601" spans="2:20" ht="15" customHeight="1" x14ac:dyDescent="0.25">
      <c r="B2601" s="94">
        <v>2550</v>
      </c>
      <c r="C2601" s="95"/>
      <c r="D2601" s="94"/>
      <c r="E2601" s="95"/>
      <c r="F2601" s="94"/>
      <c r="G2601" s="95">
        <f t="shared" si="243"/>
        <v>0</v>
      </c>
      <c r="H2601" s="110">
        <f t="shared" si="244"/>
        <v>0</v>
      </c>
      <c r="P2601" s="107" t="str">
        <f t="shared" si="245"/>
        <v/>
      </c>
      <c r="Q2601" s="108" t="str">
        <f t="shared" si="246"/>
        <v/>
      </c>
      <c r="S2601" s="109" t="str">
        <f t="shared" si="247"/>
        <v/>
      </c>
      <c r="T2601" s="109" t="str">
        <f t="shared" si="248"/>
        <v/>
      </c>
    </row>
    <row r="2602" spans="2:20" ht="15" customHeight="1" x14ac:dyDescent="0.25">
      <c r="B2602" s="94">
        <v>2551</v>
      </c>
      <c r="C2602" s="95"/>
      <c r="D2602" s="94"/>
      <c r="E2602" s="95"/>
      <c r="F2602" s="94"/>
      <c r="G2602" s="95">
        <f t="shared" si="243"/>
        <v>0</v>
      </c>
      <c r="H2602" s="110">
        <f t="shared" si="244"/>
        <v>0</v>
      </c>
      <c r="P2602" s="107" t="str">
        <f t="shared" si="245"/>
        <v/>
      </c>
      <c r="Q2602" s="108" t="str">
        <f t="shared" si="246"/>
        <v/>
      </c>
      <c r="S2602" s="109" t="str">
        <f t="shared" si="247"/>
        <v/>
      </c>
      <c r="T2602" s="109" t="str">
        <f t="shared" si="248"/>
        <v/>
      </c>
    </row>
    <row r="2603" spans="2:20" ht="15" customHeight="1" x14ac:dyDescent="0.25">
      <c r="B2603" s="94">
        <v>2552</v>
      </c>
      <c r="C2603" s="95"/>
      <c r="D2603" s="94"/>
      <c r="E2603" s="95"/>
      <c r="F2603" s="94"/>
      <c r="G2603" s="95">
        <f t="shared" si="243"/>
        <v>0</v>
      </c>
      <c r="H2603" s="110">
        <f t="shared" si="244"/>
        <v>0</v>
      </c>
      <c r="P2603" s="107" t="str">
        <f t="shared" si="245"/>
        <v/>
      </c>
      <c r="Q2603" s="108" t="str">
        <f t="shared" si="246"/>
        <v/>
      </c>
      <c r="S2603" s="109" t="str">
        <f t="shared" si="247"/>
        <v/>
      </c>
      <c r="T2603" s="109" t="str">
        <f t="shared" si="248"/>
        <v/>
      </c>
    </row>
    <row r="2604" spans="2:20" ht="15" customHeight="1" x14ac:dyDescent="0.25">
      <c r="B2604" s="94">
        <v>2553</v>
      </c>
      <c r="C2604" s="95"/>
      <c r="D2604" s="94"/>
      <c r="E2604" s="95"/>
      <c r="F2604" s="94"/>
      <c r="G2604" s="95">
        <f t="shared" si="243"/>
        <v>0</v>
      </c>
      <c r="H2604" s="110">
        <f t="shared" si="244"/>
        <v>0</v>
      </c>
      <c r="P2604" s="107" t="str">
        <f t="shared" si="245"/>
        <v/>
      </c>
      <c r="Q2604" s="108" t="str">
        <f t="shared" si="246"/>
        <v/>
      </c>
      <c r="S2604" s="109" t="str">
        <f t="shared" si="247"/>
        <v/>
      </c>
      <c r="T2604" s="109" t="str">
        <f t="shared" si="248"/>
        <v/>
      </c>
    </row>
    <row r="2605" spans="2:20" ht="15" customHeight="1" x14ac:dyDescent="0.25">
      <c r="B2605" s="94">
        <v>2554</v>
      </c>
      <c r="C2605" s="95"/>
      <c r="D2605" s="94"/>
      <c r="E2605" s="95"/>
      <c r="F2605" s="94"/>
      <c r="G2605" s="95">
        <f t="shared" si="243"/>
        <v>0</v>
      </c>
      <c r="H2605" s="110">
        <f t="shared" si="244"/>
        <v>0</v>
      </c>
      <c r="P2605" s="107" t="str">
        <f t="shared" si="245"/>
        <v/>
      </c>
      <c r="Q2605" s="108" t="str">
        <f t="shared" si="246"/>
        <v/>
      </c>
      <c r="S2605" s="109" t="str">
        <f t="shared" si="247"/>
        <v/>
      </c>
      <c r="T2605" s="109" t="str">
        <f t="shared" si="248"/>
        <v/>
      </c>
    </row>
    <row r="2606" spans="2:20" ht="15" customHeight="1" x14ac:dyDescent="0.25">
      <c r="B2606" s="94">
        <v>2555</v>
      </c>
      <c r="C2606" s="95"/>
      <c r="D2606" s="94"/>
      <c r="E2606" s="95"/>
      <c r="F2606" s="94"/>
      <c r="G2606" s="95">
        <f t="shared" si="243"/>
        <v>0</v>
      </c>
      <c r="H2606" s="110">
        <f t="shared" si="244"/>
        <v>0</v>
      </c>
      <c r="P2606" s="107" t="str">
        <f t="shared" si="245"/>
        <v/>
      </c>
      <c r="Q2606" s="108" t="str">
        <f t="shared" si="246"/>
        <v/>
      </c>
      <c r="S2606" s="109" t="str">
        <f t="shared" si="247"/>
        <v/>
      </c>
      <c r="T2606" s="109" t="str">
        <f t="shared" si="248"/>
        <v/>
      </c>
    </row>
    <row r="2607" spans="2:20" ht="15" customHeight="1" x14ac:dyDescent="0.25">
      <c r="B2607" s="94">
        <v>2556</v>
      </c>
      <c r="C2607" s="95"/>
      <c r="D2607" s="94"/>
      <c r="E2607" s="95"/>
      <c r="F2607" s="94"/>
      <c r="G2607" s="95">
        <f t="shared" si="243"/>
        <v>0</v>
      </c>
      <c r="H2607" s="110">
        <f t="shared" si="244"/>
        <v>0</v>
      </c>
      <c r="P2607" s="107" t="str">
        <f t="shared" si="245"/>
        <v/>
      </c>
      <c r="Q2607" s="108" t="str">
        <f t="shared" si="246"/>
        <v/>
      </c>
      <c r="S2607" s="109" t="str">
        <f t="shared" si="247"/>
        <v/>
      </c>
      <c r="T2607" s="109" t="str">
        <f t="shared" si="248"/>
        <v/>
      </c>
    </row>
    <row r="2608" spans="2:20" ht="15" customHeight="1" x14ac:dyDescent="0.25">
      <c r="B2608" s="94">
        <v>2557</v>
      </c>
      <c r="C2608" s="95"/>
      <c r="D2608" s="94"/>
      <c r="E2608" s="95"/>
      <c r="F2608" s="94"/>
      <c r="G2608" s="95">
        <f t="shared" si="243"/>
        <v>0</v>
      </c>
      <c r="H2608" s="110">
        <f t="shared" si="244"/>
        <v>0</v>
      </c>
      <c r="P2608" s="107" t="str">
        <f t="shared" si="245"/>
        <v/>
      </c>
      <c r="Q2608" s="108" t="str">
        <f t="shared" si="246"/>
        <v/>
      </c>
      <c r="S2608" s="109" t="str">
        <f t="shared" si="247"/>
        <v/>
      </c>
      <c r="T2608" s="109" t="str">
        <f t="shared" si="248"/>
        <v/>
      </c>
    </row>
    <row r="2609" spans="2:20" ht="15" customHeight="1" x14ac:dyDescent="0.25">
      <c r="B2609" s="94">
        <v>2558</v>
      </c>
      <c r="C2609" s="95"/>
      <c r="D2609" s="94"/>
      <c r="E2609" s="95"/>
      <c r="F2609" s="94"/>
      <c r="G2609" s="95">
        <f t="shared" si="243"/>
        <v>0</v>
      </c>
      <c r="H2609" s="110">
        <f t="shared" si="244"/>
        <v>0</v>
      </c>
      <c r="P2609" s="107" t="str">
        <f t="shared" si="245"/>
        <v/>
      </c>
      <c r="Q2609" s="108" t="str">
        <f t="shared" si="246"/>
        <v/>
      </c>
      <c r="S2609" s="109" t="str">
        <f t="shared" si="247"/>
        <v/>
      </c>
      <c r="T2609" s="109" t="str">
        <f t="shared" si="248"/>
        <v/>
      </c>
    </row>
    <row r="2610" spans="2:20" ht="15" customHeight="1" x14ac:dyDescent="0.25">
      <c r="B2610" s="94">
        <v>2559</v>
      </c>
      <c r="C2610" s="95"/>
      <c r="D2610" s="94"/>
      <c r="E2610" s="95"/>
      <c r="F2610" s="94"/>
      <c r="G2610" s="95">
        <f t="shared" si="243"/>
        <v>0</v>
      </c>
      <c r="H2610" s="110">
        <f t="shared" si="244"/>
        <v>0</v>
      </c>
      <c r="P2610" s="107" t="str">
        <f t="shared" si="245"/>
        <v/>
      </c>
      <c r="Q2610" s="108" t="str">
        <f t="shared" si="246"/>
        <v/>
      </c>
      <c r="S2610" s="109" t="str">
        <f t="shared" si="247"/>
        <v/>
      </c>
      <c r="T2610" s="109" t="str">
        <f t="shared" si="248"/>
        <v/>
      </c>
    </row>
    <row r="2611" spans="2:20" ht="15" customHeight="1" x14ac:dyDescent="0.25">
      <c r="B2611" s="94">
        <v>2560</v>
      </c>
      <c r="C2611" s="95"/>
      <c r="D2611" s="94"/>
      <c r="E2611" s="95"/>
      <c r="F2611" s="94"/>
      <c r="G2611" s="95">
        <f t="shared" si="243"/>
        <v>0</v>
      </c>
      <c r="H2611" s="110">
        <f t="shared" si="244"/>
        <v>0</v>
      </c>
      <c r="P2611" s="107" t="str">
        <f t="shared" si="245"/>
        <v/>
      </c>
      <c r="Q2611" s="108" t="str">
        <f t="shared" si="246"/>
        <v/>
      </c>
      <c r="S2611" s="109" t="str">
        <f t="shared" si="247"/>
        <v/>
      </c>
      <c r="T2611" s="109" t="str">
        <f t="shared" si="248"/>
        <v/>
      </c>
    </row>
    <row r="2612" spans="2:20" ht="15" customHeight="1" x14ac:dyDescent="0.25">
      <c r="B2612" s="94">
        <v>2561</v>
      </c>
      <c r="C2612" s="95"/>
      <c r="D2612" s="94"/>
      <c r="E2612" s="95"/>
      <c r="F2612" s="94"/>
      <c r="G2612" s="95">
        <f t="shared" si="243"/>
        <v>0</v>
      </c>
      <c r="H2612" s="110">
        <f t="shared" si="244"/>
        <v>0</v>
      </c>
      <c r="P2612" s="107" t="str">
        <f t="shared" si="245"/>
        <v/>
      </c>
      <c r="Q2612" s="108" t="str">
        <f t="shared" si="246"/>
        <v/>
      </c>
      <c r="S2612" s="109" t="str">
        <f t="shared" si="247"/>
        <v/>
      </c>
      <c r="T2612" s="109" t="str">
        <f t="shared" si="248"/>
        <v/>
      </c>
    </row>
    <row r="2613" spans="2:20" ht="15" customHeight="1" x14ac:dyDescent="0.25">
      <c r="B2613" s="94">
        <v>2562</v>
      </c>
      <c r="C2613" s="95"/>
      <c r="D2613" s="94"/>
      <c r="E2613" s="95"/>
      <c r="F2613" s="94"/>
      <c r="G2613" s="95">
        <f t="shared" si="243"/>
        <v>0</v>
      </c>
      <c r="H2613" s="110">
        <f t="shared" si="244"/>
        <v>0</v>
      </c>
      <c r="P2613" s="107" t="str">
        <f t="shared" si="245"/>
        <v/>
      </c>
      <c r="Q2613" s="108" t="str">
        <f t="shared" si="246"/>
        <v/>
      </c>
      <c r="S2613" s="109" t="str">
        <f t="shared" si="247"/>
        <v/>
      </c>
      <c r="T2613" s="109" t="str">
        <f t="shared" si="248"/>
        <v/>
      </c>
    </row>
    <row r="2614" spans="2:20" ht="15" customHeight="1" x14ac:dyDescent="0.25">
      <c r="B2614" s="94">
        <v>2563</v>
      </c>
      <c r="C2614" s="95"/>
      <c r="D2614" s="94"/>
      <c r="E2614" s="95"/>
      <c r="F2614" s="94"/>
      <c r="G2614" s="95">
        <f t="shared" si="243"/>
        <v>0</v>
      </c>
      <c r="H2614" s="110">
        <f t="shared" si="244"/>
        <v>0</v>
      </c>
      <c r="P2614" s="107" t="str">
        <f t="shared" si="245"/>
        <v/>
      </c>
      <c r="Q2614" s="108" t="str">
        <f t="shared" si="246"/>
        <v/>
      </c>
      <c r="S2614" s="109" t="str">
        <f t="shared" si="247"/>
        <v/>
      </c>
      <c r="T2614" s="109" t="str">
        <f t="shared" si="248"/>
        <v/>
      </c>
    </row>
    <row r="2615" spans="2:20" ht="15" customHeight="1" x14ac:dyDescent="0.25">
      <c r="B2615" s="94">
        <v>2564</v>
      </c>
      <c r="C2615" s="95"/>
      <c r="D2615" s="94"/>
      <c r="E2615" s="95"/>
      <c r="F2615" s="94"/>
      <c r="G2615" s="95">
        <f t="shared" si="243"/>
        <v>0</v>
      </c>
      <c r="H2615" s="110">
        <f t="shared" si="244"/>
        <v>0</v>
      </c>
      <c r="P2615" s="107" t="str">
        <f t="shared" si="245"/>
        <v/>
      </c>
      <c r="Q2615" s="108" t="str">
        <f t="shared" si="246"/>
        <v/>
      </c>
      <c r="S2615" s="109" t="str">
        <f t="shared" si="247"/>
        <v/>
      </c>
      <c r="T2615" s="109" t="str">
        <f t="shared" si="248"/>
        <v/>
      </c>
    </row>
    <row r="2616" spans="2:20" ht="15" customHeight="1" x14ac:dyDescent="0.25">
      <c r="B2616" s="94">
        <v>2565</v>
      </c>
      <c r="C2616" s="95"/>
      <c r="D2616" s="94"/>
      <c r="E2616" s="95"/>
      <c r="F2616" s="94"/>
      <c r="G2616" s="95">
        <f t="shared" si="243"/>
        <v>0</v>
      </c>
      <c r="H2616" s="110">
        <f t="shared" si="244"/>
        <v>0</v>
      </c>
      <c r="P2616" s="107" t="str">
        <f t="shared" si="245"/>
        <v/>
      </c>
      <c r="Q2616" s="108" t="str">
        <f t="shared" si="246"/>
        <v/>
      </c>
      <c r="S2616" s="109" t="str">
        <f t="shared" si="247"/>
        <v/>
      </c>
      <c r="T2616" s="109" t="str">
        <f t="shared" si="248"/>
        <v/>
      </c>
    </row>
    <row r="2617" spans="2:20" ht="15" customHeight="1" x14ac:dyDescent="0.25">
      <c r="B2617" s="94">
        <v>2566</v>
      </c>
      <c r="C2617" s="95"/>
      <c r="D2617" s="94"/>
      <c r="E2617" s="95"/>
      <c r="F2617" s="94"/>
      <c r="G2617" s="95">
        <f t="shared" si="243"/>
        <v>0</v>
      </c>
      <c r="H2617" s="110">
        <f t="shared" si="244"/>
        <v>0</v>
      </c>
      <c r="P2617" s="107" t="str">
        <f t="shared" si="245"/>
        <v/>
      </c>
      <c r="Q2617" s="108" t="str">
        <f t="shared" si="246"/>
        <v/>
      </c>
      <c r="S2617" s="109" t="str">
        <f t="shared" si="247"/>
        <v/>
      </c>
      <c r="T2617" s="109" t="str">
        <f t="shared" si="248"/>
        <v/>
      </c>
    </row>
    <row r="2618" spans="2:20" ht="15" customHeight="1" x14ac:dyDescent="0.25">
      <c r="B2618" s="94">
        <v>2567</v>
      </c>
      <c r="C2618" s="95"/>
      <c r="D2618" s="94"/>
      <c r="E2618" s="95"/>
      <c r="F2618" s="94"/>
      <c r="G2618" s="95">
        <f t="shared" si="243"/>
        <v>0</v>
      </c>
      <c r="H2618" s="110">
        <f t="shared" si="244"/>
        <v>0</v>
      </c>
      <c r="P2618" s="107" t="str">
        <f t="shared" si="245"/>
        <v/>
      </c>
      <c r="Q2618" s="108" t="str">
        <f t="shared" si="246"/>
        <v/>
      </c>
      <c r="S2618" s="109" t="str">
        <f t="shared" si="247"/>
        <v/>
      </c>
      <c r="T2618" s="109" t="str">
        <f t="shared" si="248"/>
        <v/>
      </c>
    </row>
    <row r="2619" spans="2:20" ht="15" customHeight="1" x14ac:dyDescent="0.25">
      <c r="B2619" s="94">
        <v>2568</v>
      </c>
      <c r="C2619" s="95"/>
      <c r="D2619" s="94"/>
      <c r="E2619" s="95"/>
      <c r="F2619" s="94"/>
      <c r="G2619" s="95">
        <f t="shared" si="243"/>
        <v>0</v>
      </c>
      <c r="H2619" s="110">
        <f t="shared" si="244"/>
        <v>0</v>
      </c>
      <c r="P2619" s="107" t="str">
        <f t="shared" si="245"/>
        <v/>
      </c>
      <c r="Q2619" s="108" t="str">
        <f t="shared" si="246"/>
        <v/>
      </c>
      <c r="S2619" s="109" t="str">
        <f t="shared" si="247"/>
        <v/>
      </c>
      <c r="T2619" s="109" t="str">
        <f t="shared" si="248"/>
        <v/>
      </c>
    </row>
    <row r="2620" spans="2:20" ht="15" customHeight="1" x14ac:dyDescent="0.25">
      <c r="B2620" s="94">
        <v>2569</v>
      </c>
      <c r="C2620" s="95"/>
      <c r="D2620" s="94"/>
      <c r="E2620" s="95"/>
      <c r="F2620" s="94"/>
      <c r="G2620" s="95">
        <f t="shared" si="243"/>
        <v>0</v>
      </c>
      <c r="H2620" s="110">
        <f t="shared" si="244"/>
        <v>0</v>
      </c>
      <c r="P2620" s="107" t="str">
        <f t="shared" si="245"/>
        <v/>
      </c>
      <c r="Q2620" s="108" t="str">
        <f t="shared" si="246"/>
        <v/>
      </c>
      <c r="S2620" s="109" t="str">
        <f t="shared" si="247"/>
        <v/>
      </c>
      <c r="T2620" s="109" t="str">
        <f t="shared" si="248"/>
        <v/>
      </c>
    </row>
    <row r="2621" spans="2:20" ht="15" customHeight="1" x14ac:dyDescent="0.25">
      <c r="B2621" s="94">
        <v>2570</v>
      </c>
      <c r="C2621" s="95"/>
      <c r="D2621" s="94"/>
      <c r="E2621" s="95"/>
      <c r="F2621" s="94"/>
      <c r="G2621" s="95">
        <f t="shared" si="243"/>
        <v>0</v>
      </c>
      <c r="H2621" s="110">
        <f t="shared" si="244"/>
        <v>0</v>
      </c>
      <c r="P2621" s="107" t="str">
        <f t="shared" si="245"/>
        <v/>
      </c>
      <c r="Q2621" s="108" t="str">
        <f t="shared" si="246"/>
        <v/>
      </c>
      <c r="S2621" s="109" t="str">
        <f t="shared" si="247"/>
        <v/>
      </c>
      <c r="T2621" s="109" t="str">
        <f t="shared" si="248"/>
        <v/>
      </c>
    </row>
    <row r="2622" spans="2:20" ht="15" customHeight="1" x14ac:dyDescent="0.25">
      <c r="B2622" s="94">
        <v>2571</v>
      </c>
      <c r="C2622" s="95"/>
      <c r="D2622" s="94"/>
      <c r="E2622" s="95"/>
      <c r="F2622" s="94"/>
      <c r="G2622" s="95">
        <f t="shared" si="243"/>
        <v>0</v>
      </c>
      <c r="H2622" s="110">
        <f t="shared" si="244"/>
        <v>0</v>
      </c>
      <c r="P2622" s="107" t="str">
        <f t="shared" si="245"/>
        <v/>
      </c>
      <c r="Q2622" s="108" t="str">
        <f t="shared" si="246"/>
        <v/>
      </c>
      <c r="S2622" s="109" t="str">
        <f t="shared" si="247"/>
        <v/>
      </c>
      <c r="T2622" s="109" t="str">
        <f t="shared" si="248"/>
        <v/>
      </c>
    </row>
    <row r="2623" spans="2:20" ht="15" customHeight="1" x14ac:dyDescent="0.25">
      <c r="B2623" s="94">
        <v>2572</v>
      </c>
      <c r="C2623" s="95"/>
      <c r="D2623" s="94"/>
      <c r="E2623" s="95"/>
      <c r="F2623" s="94"/>
      <c r="G2623" s="95">
        <f t="shared" si="243"/>
        <v>0</v>
      </c>
      <c r="H2623" s="110">
        <f t="shared" si="244"/>
        <v>0</v>
      </c>
      <c r="P2623" s="107" t="str">
        <f t="shared" si="245"/>
        <v/>
      </c>
      <c r="Q2623" s="108" t="str">
        <f t="shared" si="246"/>
        <v/>
      </c>
      <c r="S2623" s="109" t="str">
        <f t="shared" si="247"/>
        <v/>
      </c>
      <c r="T2623" s="109" t="str">
        <f t="shared" si="248"/>
        <v/>
      </c>
    </row>
    <row r="2624" spans="2:20" ht="15" customHeight="1" x14ac:dyDescent="0.25">
      <c r="B2624" s="94">
        <v>2573</v>
      </c>
      <c r="C2624" s="95"/>
      <c r="D2624" s="94"/>
      <c r="E2624" s="95"/>
      <c r="F2624" s="94"/>
      <c r="G2624" s="95">
        <f t="shared" si="243"/>
        <v>0</v>
      </c>
      <c r="H2624" s="110">
        <f t="shared" si="244"/>
        <v>0</v>
      </c>
      <c r="P2624" s="107" t="str">
        <f t="shared" si="245"/>
        <v/>
      </c>
      <c r="Q2624" s="108" t="str">
        <f t="shared" si="246"/>
        <v/>
      </c>
      <c r="S2624" s="109" t="str">
        <f t="shared" si="247"/>
        <v/>
      </c>
      <c r="T2624" s="109" t="str">
        <f t="shared" si="248"/>
        <v/>
      </c>
    </row>
    <row r="2625" spans="2:20" ht="15" customHeight="1" x14ac:dyDescent="0.25">
      <c r="B2625" s="94">
        <v>2574</v>
      </c>
      <c r="C2625" s="95"/>
      <c r="D2625" s="94"/>
      <c r="E2625" s="95"/>
      <c r="F2625" s="94"/>
      <c r="G2625" s="95">
        <f t="shared" si="243"/>
        <v>0</v>
      </c>
      <c r="H2625" s="110">
        <f t="shared" si="244"/>
        <v>0</v>
      </c>
      <c r="P2625" s="107" t="str">
        <f t="shared" si="245"/>
        <v/>
      </c>
      <c r="Q2625" s="108" t="str">
        <f t="shared" si="246"/>
        <v/>
      </c>
      <c r="S2625" s="109" t="str">
        <f t="shared" si="247"/>
        <v/>
      </c>
      <c r="T2625" s="109" t="str">
        <f t="shared" si="248"/>
        <v/>
      </c>
    </row>
    <row r="2626" spans="2:20" ht="15" customHeight="1" x14ac:dyDescent="0.25">
      <c r="B2626" s="94">
        <v>2575</v>
      </c>
      <c r="C2626" s="95"/>
      <c r="D2626" s="94"/>
      <c r="E2626" s="95"/>
      <c r="F2626" s="94"/>
      <c r="G2626" s="95">
        <f t="shared" si="243"/>
        <v>0</v>
      </c>
      <c r="H2626" s="110">
        <f t="shared" si="244"/>
        <v>0</v>
      </c>
      <c r="P2626" s="107" t="str">
        <f t="shared" si="245"/>
        <v/>
      </c>
      <c r="Q2626" s="108" t="str">
        <f t="shared" si="246"/>
        <v/>
      </c>
      <c r="S2626" s="109" t="str">
        <f t="shared" si="247"/>
        <v/>
      </c>
      <c r="T2626" s="109" t="str">
        <f t="shared" si="248"/>
        <v/>
      </c>
    </row>
    <row r="2627" spans="2:20" ht="15" customHeight="1" x14ac:dyDescent="0.25">
      <c r="B2627" s="94">
        <v>2576</v>
      </c>
      <c r="C2627" s="95"/>
      <c r="D2627" s="94"/>
      <c r="E2627" s="95"/>
      <c r="F2627" s="94"/>
      <c r="G2627" s="95">
        <f t="shared" si="243"/>
        <v>0</v>
      </c>
      <c r="H2627" s="110">
        <f t="shared" si="244"/>
        <v>0</v>
      </c>
      <c r="P2627" s="107" t="str">
        <f t="shared" si="245"/>
        <v/>
      </c>
      <c r="Q2627" s="108" t="str">
        <f t="shared" si="246"/>
        <v/>
      </c>
      <c r="S2627" s="109" t="str">
        <f t="shared" si="247"/>
        <v/>
      </c>
      <c r="T2627" s="109" t="str">
        <f t="shared" si="248"/>
        <v/>
      </c>
    </row>
    <row r="2628" spans="2:20" ht="15" customHeight="1" x14ac:dyDescent="0.25">
      <c r="B2628" s="94">
        <v>2577</v>
      </c>
      <c r="C2628" s="95"/>
      <c r="D2628" s="94"/>
      <c r="E2628" s="95"/>
      <c r="F2628" s="94"/>
      <c r="G2628" s="95">
        <f t="shared" si="243"/>
        <v>0</v>
      </c>
      <c r="H2628" s="110">
        <f t="shared" si="244"/>
        <v>0</v>
      </c>
      <c r="P2628" s="107" t="str">
        <f t="shared" si="245"/>
        <v/>
      </c>
      <c r="Q2628" s="108" t="str">
        <f t="shared" si="246"/>
        <v/>
      </c>
      <c r="S2628" s="109" t="str">
        <f t="shared" si="247"/>
        <v/>
      </c>
      <c r="T2628" s="109" t="str">
        <f t="shared" si="248"/>
        <v/>
      </c>
    </row>
    <row r="2629" spans="2:20" ht="15" customHeight="1" x14ac:dyDescent="0.25">
      <c r="B2629" s="94">
        <v>2578</v>
      </c>
      <c r="C2629" s="95"/>
      <c r="D2629" s="94"/>
      <c r="E2629" s="95"/>
      <c r="F2629" s="94"/>
      <c r="G2629" s="95">
        <f t="shared" si="243"/>
        <v>0</v>
      </c>
      <c r="H2629" s="110">
        <f t="shared" si="244"/>
        <v>0</v>
      </c>
      <c r="P2629" s="107" t="str">
        <f t="shared" si="245"/>
        <v/>
      </c>
      <c r="Q2629" s="108" t="str">
        <f t="shared" si="246"/>
        <v/>
      </c>
      <c r="S2629" s="109" t="str">
        <f t="shared" si="247"/>
        <v/>
      </c>
      <c r="T2629" s="109" t="str">
        <f t="shared" si="248"/>
        <v/>
      </c>
    </row>
    <row r="2630" spans="2:20" ht="15" customHeight="1" x14ac:dyDescent="0.25">
      <c r="B2630" s="94">
        <v>2579</v>
      </c>
      <c r="C2630" s="95"/>
      <c r="D2630" s="94"/>
      <c r="E2630" s="95"/>
      <c r="F2630" s="94"/>
      <c r="G2630" s="95">
        <f t="shared" si="243"/>
        <v>0</v>
      </c>
      <c r="H2630" s="110">
        <f t="shared" si="244"/>
        <v>0</v>
      </c>
      <c r="P2630" s="107" t="str">
        <f t="shared" si="245"/>
        <v/>
      </c>
      <c r="Q2630" s="108" t="str">
        <f t="shared" si="246"/>
        <v/>
      </c>
      <c r="S2630" s="109" t="str">
        <f t="shared" si="247"/>
        <v/>
      </c>
      <c r="T2630" s="109" t="str">
        <f t="shared" si="248"/>
        <v/>
      </c>
    </row>
    <row r="2631" spans="2:20" ht="15" customHeight="1" x14ac:dyDescent="0.25">
      <c r="B2631" s="94">
        <v>2580</v>
      </c>
      <c r="C2631" s="95"/>
      <c r="D2631" s="94"/>
      <c r="E2631" s="95"/>
      <c r="F2631" s="94"/>
      <c r="G2631" s="95">
        <f t="shared" si="243"/>
        <v>0</v>
      </c>
      <c r="H2631" s="110">
        <f t="shared" si="244"/>
        <v>0</v>
      </c>
      <c r="P2631" s="107" t="str">
        <f t="shared" si="245"/>
        <v/>
      </c>
      <c r="Q2631" s="108" t="str">
        <f t="shared" si="246"/>
        <v/>
      </c>
      <c r="S2631" s="109" t="str">
        <f t="shared" si="247"/>
        <v/>
      </c>
      <c r="T2631" s="109" t="str">
        <f t="shared" si="248"/>
        <v/>
      </c>
    </row>
    <row r="2632" spans="2:20" ht="15" customHeight="1" x14ac:dyDescent="0.25">
      <c r="B2632" s="94">
        <v>2581</v>
      </c>
      <c r="C2632" s="95"/>
      <c r="D2632" s="94"/>
      <c r="E2632" s="95"/>
      <c r="F2632" s="94"/>
      <c r="G2632" s="95">
        <f t="shared" si="243"/>
        <v>0</v>
      </c>
      <c r="H2632" s="110">
        <f t="shared" si="244"/>
        <v>0</v>
      </c>
      <c r="P2632" s="107" t="str">
        <f t="shared" si="245"/>
        <v/>
      </c>
      <c r="Q2632" s="108" t="str">
        <f t="shared" si="246"/>
        <v/>
      </c>
      <c r="S2632" s="109" t="str">
        <f t="shared" si="247"/>
        <v/>
      </c>
      <c r="T2632" s="109" t="str">
        <f t="shared" si="248"/>
        <v/>
      </c>
    </row>
    <row r="2633" spans="2:20" ht="15" customHeight="1" x14ac:dyDescent="0.25">
      <c r="B2633" s="94">
        <v>2582</v>
      </c>
      <c r="C2633" s="95"/>
      <c r="D2633" s="94"/>
      <c r="E2633" s="95"/>
      <c r="F2633" s="94"/>
      <c r="G2633" s="95">
        <f t="shared" si="243"/>
        <v>0</v>
      </c>
      <c r="H2633" s="110">
        <f t="shared" si="244"/>
        <v>0</v>
      </c>
      <c r="P2633" s="107" t="str">
        <f t="shared" si="245"/>
        <v/>
      </c>
      <c r="Q2633" s="108" t="str">
        <f t="shared" si="246"/>
        <v/>
      </c>
      <c r="S2633" s="109" t="str">
        <f t="shared" si="247"/>
        <v/>
      </c>
      <c r="T2633" s="109" t="str">
        <f t="shared" si="248"/>
        <v/>
      </c>
    </row>
    <row r="2634" spans="2:20" ht="15" customHeight="1" x14ac:dyDescent="0.25">
      <c r="B2634" s="94">
        <v>2583</v>
      </c>
      <c r="C2634" s="95"/>
      <c r="D2634" s="94"/>
      <c r="E2634" s="95"/>
      <c r="F2634" s="94"/>
      <c r="G2634" s="95">
        <f t="shared" si="243"/>
        <v>0</v>
      </c>
      <c r="H2634" s="110">
        <f t="shared" si="244"/>
        <v>0</v>
      </c>
      <c r="P2634" s="107" t="str">
        <f t="shared" si="245"/>
        <v/>
      </c>
      <c r="Q2634" s="108" t="str">
        <f t="shared" si="246"/>
        <v/>
      </c>
      <c r="S2634" s="109" t="str">
        <f t="shared" si="247"/>
        <v/>
      </c>
      <c r="T2634" s="109" t="str">
        <f t="shared" si="248"/>
        <v/>
      </c>
    </row>
    <row r="2635" spans="2:20" ht="15" customHeight="1" x14ac:dyDescent="0.25">
      <c r="B2635" s="94">
        <v>2584</v>
      </c>
      <c r="C2635" s="95"/>
      <c r="D2635" s="94"/>
      <c r="E2635" s="95"/>
      <c r="F2635" s="94"/>
      <c r="G2635" s="95">
        <f t="shared" si="243"/>
        <v>0</v>
      </c>
      <c r="H2635" s="110">
        <f t="shared" si="244"/>
        <v>0</v>
      </c>
      <c r="P2635" s="107" t="str">
        <f t="shared" si="245"/>
        <v/>
      </c>
      <c r="Q2635" s="108" t="str">
        <f t="shared" si="246"/>
        <v/>
      </c>
      <c r="S2635" s="109" t="str">
        <f t="shared" si="247"/>
        <v/>
      </c>
      <c r="T2635" s="109" t="str">
        <f t="shared" si="248"/>
        <v/>
      </c>
    </row>
    <row r="2636" spans="2:20" ht="15" customHeight="1" x14ac:dyDescent="0.25">
      <c r="B2636" s="94">
        <v>2585</v>
      </c>
      <c r="C2636" s="95"/>
      <c r="D2636" s="94"/>
      <c r="E2636" s="95"/>
      <c r="F2636" s="94"/>
      <c r="G2636" s="95">
        <f t="shared" si="243"/>
        <v>0</v>
      </c>
      <c r="H2636" s="110">
        <f t="shared" si="244"/>
        <v>0</v>
      </c>
      <c r="P2636" s="107" t="str">
        <f t="shared" si="245"/>
        <v/>
      </c>
      <c r="Q2636" s="108" t="str">
        <f t="shared" si="246"/>
        <v/>
      </c>
      <c r="S2636" s="109" t="str">
        <f t="shared" si="247"/>
        <v/>
      </c>
      <c r="T2636" s="109" t="str">
        <f t="shared" si="248"/>
        <v/>
      </c>
    </row>
    <row r="2637" spans="2:20" ht="15" customHeight="1" x14ac:dyDescent="0.25">
      <c r="B2637" s="94">
        <v>2586</v>
      </c>
      <c r="C2637" s="95"/>
      <c r="D2637" s="94"/>
      <c r="E2637" s="95"/>
      <c r="F2637" s="94"/>
      <c r="G2637" s="95">
        <f t="shared" si="243"/>
        <v>0</v>
      </c>
      <c r="H2637" s="110">
        <f t="shared" si="244"/>
        <v>0</v>
      </c>
      <c r="P2637" s="107" t="str">
        <f t="shared" si="245"/>
        <v/>
      </c>
      <c r="Q2637" s="108" t="str">
        <f t="shared" si="246"/>
        <v/>
      </c>
      <c r="S2637" s="109" t="str">
        <f t="shared" si="247"/>
        <v/>
      </c>
      <c r="T2637" s="109" t="str">
        <f t="shared" si="248"/>
        <v/>
      </c>
    </row>
    <row r="2638" spans="2:20" ht="15" customHeight="1" x14ac:dyDescent="0.25">
      <c r="B2638" s="94">
        <v>2587</v>
      </c>
      <c r="C2638" s="95"/>
      <c r="D2638" s="94"/>
      <c r="E2638" s="95"/>
      <c r="F2638" s="94"/>
      <c r="G2638" s="95">
        <f t="shared" si="243"/>
        <v>0</v>
      </c>
      <c r="H2638" s="110">
        <f t="shared" si="244"/>
        <v>0</v>
      </c>
      <c r="P2638" s="107" t="str">
        <f t="shared" si="245"/>
        <v/>
      </c>
      <c r="Q2638" s="108" t="str">
        <f t="shared" si="246"/>
        <v/>
      </c>
      <c r="S2638" s="109" t="str">
        <f t="shared" si="247"/>
        <v/>
      </c>
      <c r="T2638" s="109" t="str">
        <f t="shared" si="248"/>
        <v/>
      </c>
    </row>
    <row r="2639" spans="2:20" ht="15" customHeight="1" x14ac:dyDescent="0.25">
      <c r="B2639" s="94">
        <v>2588</v>
      </c>
      <c r="C2639" s="95"/>
      <c r="D2639" s="94"/>
      <c r="E2639" s="95"/>
      <c r="F2639" s="94"/>
      <c r="G2639" s="95">
        <f t="shared" si="243"/>
        <v>0</v>
      </c>
      <c r="H2639" s="110">
        <f t="shared" si="244"/>
        <v>0</v>
      </c>
      <c r="P2639" s="107" t="str">
        <f t="shared" si="245"/>
        <v/>
      </c>
      <c r="Q2639" s="108" t="str">
        <f t="shared" si="246"/>
        <v/>
      </c>
      <c r="S2639" s="109" t="str">
        <f t="shared" si="247"/>
        <v/>
      </c>
      <c r="T2639" s="109" t="str">
        <f t="shared" si="248"/>
        <v/>
      </c>
    </row>
    <row r="2640" spans="2:20" ht="15" customHeight="1" x14ac:dyDescent="0.25">
      <c r="B2640" s="94">
        <v>2589</v>
      </c>
      <c r="C2640" s="95"/>
      <c r="D2640" s="94"/>
      <c r="E2640" s="95"/>
      <c r="F2640" s="94"/>
      <c r="G2640" s="95">
        <f t="shared" si="243"/>
        <v>0</v>
      </c>
      <c r="H2640" s="110">
        <f t="shared" si="244"/>
        <v>0</v>
      </c>
      <c r="P2640" s="107" t="str">
        <f t="shared" si="245"/>
        <v/>
      </c>
      <c r="Q2640" s="108" t="str">
        <f t="shared" si="246"/>
        <v/>
      </c>
      <c r="S2640" s="109" t="str">
        <f t="shared" si="247"/>
        <v/>
      </c>
      <c r="T2640" s="109" t="str">
        <f t="shared" si="248"/>
        <v/>
      </c>
    </row>
    <row r="2641" spans="2:20" ht="15" customHeight="1" x14ac:dyDescent="0.25">
      <c r="B2641" s="94">
        <v>2590</v>
      </c>
      <c r="C2641" s="95"/>
      <c r="D2641" s="94"/>
      <c r="E2641" s="95"/>
      <c r="F2641" s="94"/>
      <c r="G2641" s="95">
        <f t="shared" si="243"/>
        <v>0</v>
      </c>
      <c r="H2641" s="110">
        <f t="shared" si="244"/>
        <v>0</v>
      </c>
      <c r="P2641" s="107" t="str">
        <f t="shared" si="245"/>
        <v/>
      </c>
      <c r="Q2641" s="108" t="str">
        <f t="shared" si="246"/>
        <v/>
      </c>
      <c r="S2641" s="109" t="str">
        <f t="shared" si="247"/>
        <v/>
      </c>
      <c r="T2641" s="109" t="str">
        <f t="shared" si="248"/>
        <v/>
      </c>
    </row>
    <row r="2642" spans="2:20" ht="15" customHeight="1" x14ac:dyDescent="0.25">
      <c r="B2642" s="94">
        <v>2591</v>
      </c>
      <c r="C2642" s="95"/>
      <c r="D2642" s="94"/>
      <c r="E2642" s="95"/>
      <c r="F2642" s="94"/>
      <c r="G2642" s="95">
        <f t="shared" si="243"/>
        <v>0</v>
      </c>
      <c r="H2642" s="110">
        <f t="shared" si="244"/>
        <v>0</v>
      </c>
      <c r="P2642" s="107" t="str">
        <f t="shared" si="245"/>
        <v/>
      </c>
      <c r="Q2642" s="108" t="str">
        <f t="shared" si="246"/>
        <v/>
      </c>
      <c r="S2642" s="109" t="str">
        <f t="shared" si="247"/>
        <v/>
      </c>
      <c r="T2642" s="109" t="str">
        <f t="shared" si="248"/>
        <v/>
      </c>
    </row>
    <row r="2643" spans="2:20" ht="15" customHeight="1" x14ac:dyDescent="0.25">
      <c r="B2643" s="94">
        <v>2592</v>
      </c>
      <c r="C2643" s="95"/>
      <c r="D2643" s="94"/>
      <c r="E2643" s="95"/>
      <c r="F2643" s="94"/>
      <c r="G2643" s="95">
        <f t="shared" si="243"/>
        <v>0</v>
      </c>
      <c r="H2643" s="110">
        <f t="shared" si="244"/>
        <v>0</v>
      </c>
      <c r="P2643" s="107" t="str">
        <f t="shared" si="245"/>
        <v/>
      </c>
      <c r="Q2643" s="108" t="str">
        <f t="shared" si="246"/>
        <v/>
      </c>
      <c r="S2643" s="109" t="str">
        <f t="shared" si="247"/>
        <v/>
      </c>
      <c r="T2643" s="109" t="str">
        <f t="shared" si="248"/>
        <v/>
      </c>
    </row>
    <row r="2644" spans="2:20" ht="15" customHeight="1" x14ac:dyDescent="0.25">
      <c r="B2644" s="94">
        <v>2593</v>
      </c>
      <c r="C2644" s="95"/>
      <c r="D2644" s="94"/>
      <c r="E2644" s="95"/>
      <c r="F2644" s="94"/>
      <c r="G2644" s="95">
        <f t="shared" si="243"/>
        <v>0</v>
      </c>
      <c r="H2644" s="110">
        <f t="shared" si="244"/>
        <v>0</v>
      </c>
      <c r="P2644" s="107" t="str">
        <f t="shared" si="245"/>
        <v/>
      </c>
      <c r="Q2644" s="108" t="str">
        <f t="shared" si="246"/>
        <v/>
      </c>
      <c r="S2644" s="109" t="str">
        <f t="shared" si="247"/>
        <v/>
      </c>
      <c r="T2644" s="109" t="str">
        <f t="shared" si="248"/>
        <v/>
      </c>
    </row>
    <row r="2645" spans="2:20" ht="15" customHeight="1" x14ac:dyDescent="0.25">
      <c r="B2645" s="94">
        <v>2594</v>
      </c>
      <c r="C2645" s="95"/>
      <c r="D2645" s="94"/>
      <c r="E2645" s="95"/>
      <c r="F2645" s="94"/>
      <c r="G2645" s="95">
        <f t="shared" si="243"/>
        <v>0</v>
      </c>
      <c r="H2645" s="110">
        <f t="shared" si="244"/>
        <v>0</v>
      </c>
      <c r="P2645" s="107" t="str">
        <f t="shared" si="245"/>
        <v/>
      </c>
      <c r="Q2645" s="108" t="str">
        <f t="shared" si="246"/>
        <v/>
      </c>
      <c r="S2645" s="109" t="str">
        <f t="shared" si="247"/>
        <v/>
      </c>
      <c r="T2645" s="109" t="str">
        <f t="shared" si="248"/>
        <v/>
      </c>
    </row>
    <row r="2646" spans="2:20" ht="15" customHeight="1" x14ac:dyDescent="0.25">
      <c r="B2646" s="94">
        <v>2595</v>
      </c>
      <c r="C2646" s="95"/>
      <c r="D2646" s="94"/>
      <c r="E2646" s="95"/>
      <c r="F2646" s="94"/>
      <c r="G2646" s="95">
        <f t="shared" si="243"/>
        <v>0</v>
      </c>
      <c r="H2646" s="110">
        <f t="shared" si="244"/>
        <v>0</v>
      </c>
      <c r="P2646" s="107" t="str">
        <f t="shared" si="245"/>
        <v/>
      </c>
      <c r="Q2646" s="108" t="str">
        <f t="shared" si="246"/>
        <v/>
      </c>
      <c r="S2646" s="109" t="str">
        <f t="shared" si="247"/>
        <v/>
      </c>
      <c r="T2646" s="109" t="str">
        <f t="shared" si="248"/>
        <v/>
      </c>
    </row>
    <row r="2647" spans="2:20" ht="15" customHeight="1" x14ac:dyDescent="0.25">
      <c r="B2647" s="94">
        <v>2596</v>
      </c>
      <c r="C2647" s="95"/>
      <c r="D2647" s="94"/>
      <c r="E2647" s="95"/>
      <c r="F2647" s="94"/>
      <c r="G2647" s="95">
        <f t="shared" si="243"/>
        <v>0</v>
      </c>
      <c r="H2647" s="110">
        <f t="shared" si="244"/>
        <v>0</v>
      </c>
      <c r="P2647" s="107" t="str">
        <f t="shared" si="245"/>
        <v/>
      </c>
      <c r="Q2647" s="108" t="str">
        <f t="shared" si="246"/>
        <v/>
      </c>
      <c r="S2647" s="109" t="str">
        <f t="shared" si="247"/>
        <v/>
      </c>
      <c r="T2647" s="109" t="str">
        <f t="shared" si="248"/>
        <v/>
      </c>
    </row>
    <row r="2648" spans="2:20" ht="15" customHeight="1" x14ac:dyDescent="0.25">
      <c r="B2648" s="94">
        <v>2597</v>
      </c>
      <c r="C2648" s="95"/>
      <c r="D2648" s="94"/>
      <c r="E2648" s="95"/>
      <c r="F2648" s="94"/>
      <c r="G2648" s="95">
        <f t="shared" si="243"/>
        <v>0</v>
      </c>
      <c r="H2648" s="110">
        <f t="shared" si="244"/>
        <v>0</v>
      </c>
      <c r="P2648" s="107" t="str">
        <f t="shared" si="245"/>
        <v/>
      </c>
      <c r="Q2648" s="108" t="str">
        <f t="shared" si="246"/>
        <v/>
      </c>
      <c r="S2648" s="109" t="str">
        <f t="shared" si="247"/>
        <v/>
      </c>
      <c r="T2648" s="109" t="str">
        <f t="shared" si="248"/>
        <v/>
      </c>
    </row>
    <row r="2649" spans="2:20" ht="15" customHeight="1" x14ac:dyDescent="0.25">
      <c r="B2649" s="94">
        <v>2598</v>
      </c>
      <c r="C2649" s="95"/>
      <c r="D2649" s="94"/>
      <c r="E2649" s="95"/>
      <c r="F2649" s="94"/>
      <c r="G2649" s="95">
        <f t="shared" si="243"/>
        <v>0</v>
      </c>
      <c r="H2649" s="110">
        <f t="shared" si="244"/>
        <v>0</v>
      </c>
      <c r="P2649" s="107" t="str">
        <f t="shared" si="245"/>
        <v/>
      </c>
      <c r="Q2649" s="108" t="str">
        <f t="shared" si="246"/>
        <v/>
      </c>
      <c r="S2649" s="109" t="str">
        <f t="shared" si="247"/>
        <v/>
      </c>
      <c r="T2649" s="109" t="str">
        <f t="shared" si="248"/>
        <v/>
      </c>
    </row>
    <row r="2650" spans="2:20" ht="15" customHeight="1" x14ac:dyDescent="0.25">
      <c r="B2650" s="94">
        <v>2599</v>
      </c>
      <c r="C2650" s="95"/>
      <c r="D2650" s="94"/>
      <c r="E2650" s="95"/>
      <c r="F2650" s="94"/>
      <c r="G2650" s="95">
        <f t="shared" si="243"/>
        <v>0</v>
      </c>
      <c r="H2650" s="110">
        <f t="shared" si="244"/>
        <v>0</v>
      </c>
      <c r="P2650" s="107" t="str">
        <f t="shared" si="245"/>
        <v/>
      </c>
      <c r="Q2650" s="108" t="str">
        <f t="shared" si="246"/>
        <v/>
      </c>
      <c r="S2650" s="109" t="str">
        <f t="shared" si="247"/>
        <v/>
      </c>
      <c r="T2650" s="109" t="str">
        <f t="shared" si="248"/>
        <v/>
      </c>
    </row>
    <row r="2651" spans="2:20" ht="15" customHeight="1" x14ac:dyDescent="0.25">
      <c r="B2651" s="94">
        <v>2600</v>
      </c>
      <c r="C2651" s="95"/>
      <c r="D2651" s="94"/>
      <c r="E2651" s="95"/>
      <c r="F2651" s="94"/>
      <c r="G2651" s="95">
        <f t="shared" si="243"/>
        <v>0</v>
      </c>
      <c r="H2651" s="110">
        <f t="shared" si="244"/>
        <v>0</v>
      </c>
      <c r="P2651" s="107" t="str">
        <f t="shared" si="245"/>
        <v/>
      </c>
      <c r="Q2651" s="108" t="str">
        <f t="shared" si="246"/>
        <v/>
      </c>
      <c r="S2651" s="109" t="str">
        <f t="shared" si="247"/>
        <v/>
      </c>
      <c r="T2651" s="109" t="str">
        <f t="shared" si="248"/>
        <v/>
      </c>
    </row>
    <row r="2652" spans="2:20" ht="15" customHeight="1" x14ac:dyDescent="0.25">
      <c r="B2652" s="94">
        <v>2601</v>
      </c>
      <c r="C2652" s="95"/>
      <c r="D2652" s="94"/>
      <c r="E2652" s="95"/>
      <c r="F2652" s="94"/>
      <c r="G2652" s="95">
        <f t="shared" ref="G2652:G2715" si="249">E2652-C2652</f>
        <v>0</v>
      </c>
      <c r="H2652" s="110">
        <f t="shared" ref="H2652:H2715" si="250">F2652-D2652</f>
        <v>0</v>
      </c>
      <c r="P2652" s="107" t="str">
        <f t="shared" ref="P2652:P2715" si="251">IF(C2652="","",D2652*PSA_WTP-C2652)</f>
        <v/>
      </c>
      <c r="Q2652" s="108" t="str">
        <f t="shared" ref="Q2652:Q2715" si="252">IF(C2652="","",F2652*PSA_WTP-E2652)</f>
        <v/>
      </c>
      <c r="S2652" s="109" t="str">
        <f t="shared" ref="S2652:S2715" si="253">IF(Q2652="","",IF(Q2652=MAX(P2652,Q2652),0,1))</f>
        <v/>
      </c>
      <c r="T2652" s="109" t="str">
        <f t="shared" ref="T2652:T2715" si="254">IF(Q2652="","",IF(Q2652=MAX(P2652,Q2652),1,0))</f>
        <v/>
      </c>
    </row>
    <row r="2653" spans="2:20" ht="15" customHeight="1" x14ac:dyDescent="0.25">
      <c r="B2653" s="94">
        <v>2602</v>
      </c>
      <c r="C2653" s="95"/>
      <c r="D2653" s="94"/>
      <c r="E2653" s="95"/>
      <c r="F2653" s="94"/>
      <c r="G2653" s="95">
        <f t="shared" si="249"/>
        <v>0</v>
      </c>
      <c r="H2653" s="110">
        <f t="shared" si="250"/>
        <v>0</v>
      </c>
      <c r="P2653" s="107" t="str">
        <f t="shared" si="251"/>
        <v/>
      </c>
      <c r="Q2653" s="108" t="str">
        <f t="shared" si="252"/>
        <v/>
      </c>
      <c r="S2653" s="109" t="str">
        <f t="shared" si="253"/>
        <v/>
      </c>
      <c r="T2653" s="109" t="str">
        <f t="shared" si="254"/>
        <v/>
      </c>
    </row>
    <row r="2654" spans="2:20" ht="15" customHeight="1" x14ac:dyDescent="0.25">
      <c r="B2654" s="94">
        <v>2603</v>
      </c>
      <c r="C2654" s="95"/>
      <c r="D2654" s="94"/>
      <c r="E2654" s="95"/>
      <c r="F2654" s="94"/>
      <c r="G2654" s="95">
        <f t="shared" si="249"/>
        <v>0</v>
      </c>
      <c r="H2654" s="110">
        <f t="shared" si="250"/>
        <v>0</v>
      </c>
      <c r="P2654" s="107" t="str">
        <f t="shared" si="251"/>
        <v/>
      </c>
      <c r="Q2654" s="108" t="str">
        <f t="shared" si="252"/>
        <v/>
      </c>
      <c r="S2654" s="109" t="str">
        <f t="shared" si="253"/>
        <v/>
      </c>
      <c r="T2654" s="109" t="str">
        <f t="shared" si="254"/>
        <v/>
      </c>
    </row>
    <row r="2655" spans="2:20" ht="15" customHeight="1" x14ac:dyDescent="0.25">
      <c r="B2655" s="94">
        <v>2604</v>
      </c>
      <c r="C2655" s="95"/>
      <c r="D2655" s="94"/>
      <c r="E2655" s="95"/>
      <c r="F2655" s="94"/>
      <c r="G2655" s="95">
        <f t="shared" si="249"/>
        <v>0</v>
      </c>
      <c r="H2655" s="110">
        <f t="shared" si="250"/>
        <v>0</v>
      </c>
      <c r="P2655" s="107" t="str">
        <f t="shared" si="251"/>
        <v/>
      </c>
      <c r="Q2655" s="108" t="str">
        <f t="shared" si="252"/>
        <v/>
      </c>
      <c r="S2655" s="109" t="str">
        <f t="shared" si="253"/>
        <v/>
      </c>
      <c r="T2655" s="109" t="str">
        <f t="shared" si="254"/>
        <v/>
      </c>
    </row>
    <row r="2656" spans="2:20" ht="15" customHeight="1" x14ac:dyDescent="0.25">
      <c r="B2656" s="94">
        <v>2605</v>
      </c>
      <c r="C2656" s="95"/>
      <c r="D2656" s="94"/>
      <c r="E2656" s="95"/>
      <c r="F2656" s="94"/>
      <c r="G2656" s="95">
        <f t="shared" si="249"/>
        <v>0</v>
      </c>
      <c r="H2656" s="110">
        <f t="shared" si="250"/>
        <v>0</v>
      </c>
      <c r="P2656" s="107" t="str">
        <f t="shared" si="251"/>
        <v/>
      </c>
      <c r="Q2656" s="108" t="str">
        <f t="shared" si="252"/>
        <v/>
      </c>
      <c r="S2656" s="109" t="str">
        <f t="shared" si="253"/>
        <v/>
      </c>
      <c r="T2656" s="109" t="str">
        <f t="shared" si="254"/>
        <v/>
      </c>
    </row>
    <row r="2657" spans="2:20" ht="15" customHeight="1" x14ac:dyDescent="0.25">
      <c r="B2657" s="94">
        <v>2606</v>
      </c>
      <c r="C2657" s="95"/>
      <c r="D2657" s="94"/>
      <c r="E2657" s="95"/>
      <c r="F2657" s="94"/>
      <c r="G2657" s="95">
        <f t="shared" si="249"/>
        <v>0</v>
      </c>
      <c r="H2657" s="110">
        <f t="shared" si="250"/>
        <v>0</v>
      </c>
      <c r="P2657" s="107" t="str">
        <f t="shared" si="251"/>
        <v/>
      </c>
      <c r="Q2657" s="108" t="str">
        <f t="shared" si="252"/>
        <v/>
      </c>
      <c r="S2657" s="109" t="str">
        <f t="shared" si="253"/>
        <v/>
      </c>
      <c r="T2657" s="109" t="str">
        <f t="shared" si="254"/>
        <v/>
      </c>
    </row>
    <row r="2658" spans="2:20" ht="15" customHeight="1" x14ac:dyDescent="0.25">
      <c r="B2658" s="94">
        <v>2607</v>
      </c>
      <c r="C2658" s="95"/>
      <c r="D2658" s="94"/>
      <c r="E2658" s="95"/>
      <c r="F2658" s="94"/>
      <c r="G2658" s="95">
        <f t="shared" si="249"/>
        <v>0</v>
      </c>
      <c r="H2658" s="110">
        <f t="shared" si="250"/>
        <v>0</v>
      </c>
      <c r="P2658" s="107" t="str">
        <f t="shared" si="251"/>
        <v/>
      </c>
      <c r="Q2658" s="108" t="str">
        <f t="shared" si="252"/>
        <v/>
      </c>
      <c r="S2658" s="109" t="str">
        <f t="shared" si="253"/>
        <v/>
      </c>
      <c r="T2658" s="109" t="str">
        <f t="shared" si="254"/>
        <v/>
      </c>
    </row>
    <row r="2659" spans="2:20" ht="15" customHeight="1" x14ac:dyDescent="0.25">
      <c r="B2659" s="94">
        <v>2608</v>
      </c>
      <c r="C2659" s="95"/>
      <c r="D2659" s="94"/>
      <c r="E2659" s="95"/>
      <c r="F2659" s="94"/>
      <c r="G2659" s="95">
        <f t="shared" si="249"/>
        <v>0</v>
      </c>
      <c r="H2659" s="110">
        <f t="shared" si="250"/>
        <v>0</v>
      </c>
      <c r="P2659" s="107" t="str">
        <f t="shared" si="251"/>
        <v/>
      </c>
      <c r="Q2659" s="108" t="str">
        <f t="shared" si="252"/>
        <v/>
      </c>
      <c r="S2659" s="109" t="str">
        <f t="shared" si="253"/>
        <v/>
      </c>
      <c r="T2659" s="109" t="str">
        <f t="shared" si="254"/>
        <v/>
      </c>
    </row>
    <row r="2660" spans="2:20" ht="15" customHeight="1" x14ac:dyDescent="0.25">
      <c r="B2660" s="94">
        <v>2609</v>
      </c>
      <c r="C2660" s="95"/>
      <c r="D2660" s="94"/>
      <c r="E2660" s="95"/>
      <c r="F2660" s="94"/>
      <c r="G2660" s="95">
        <f t="shared" si="249"/>
        <v>0</v>
      </c>
      <c r="H2660" s="110">
        <f t="shared" si="250"/>
        <v>0</v>
      </c>
      <c r="P2660" s="107" t="str">
        <f t="shared" si="251"/>
        <v/>
      </c>
      <c r="Q2660" s="108" t="str">
        <f t="shared" si="252"/>
        <v/>
      </c>
      <c r="S2660" s="109" t="str">
        <f t="shared" si="253"/>
        <v/>
      </c>
      <c r="T2660" s="109" t="str">
        <f t="shared" si="254"/>
        <v/>
      </c>
    </row>
    <row r="2661" spans="2:20" ht="15" customHeight="1" x14ac:dyDescent="0.25">
      <c r="B2661" s="94">
        <v>2610</v>
      </c>
      <c r="C2661" s="95"/>
      <c r="D2661" s="94"/>
      <c r="E2661" s="95"/>
      <c r="F2661" s="94"/>
      <c r="G2661" s="95">
        <f t="shared" si="249"/>
        <v>0</v>
      </c>
      <c r="H2661" s="110">
        <f t="shared" si="250"/>
        <v>0</v>
      </c>
      <c r="P2661" s="107" t="str">
        <f t="shared" si="251"/>
        <v/>
      </c>
      <c r="Q2661" s="108" t="str">
        <f t="shared" si="252"/>
        <v/>
      </c>
      <c r="S2661" s="109" t="str">
        <f t="shared" si="253"/>
        <v/>
      </c>
      <c r="T2661" s="109" t="str">
        <f t="shared" si="254"/>
        <v/>
      </c>
    </row>
    <row r="2662" spans="2:20" ht="15" customHeight="1" x14ac:dyDescent="0.25">
      <c r="B2662" s="94">
        <v>2611</v>
      </c>
      <c r="C2662" s="95"/>
      <c r="D2662" s="94"/>
      <c r="E2662" s="95"/>
      <c r="F2662" s="94"/>
      <c r="G2662" s="95">
        <f t="shared" si="249"/>
        <v>0</v>
      </c>
      <c r="H2662" s="110">
        <f t="shared" si="250"/>
        <v>0</v>
      </c>
      <c r="P2662" s="107" t="str">
        <f t="shared" si="251"/>
        <v/>
      </c>
      <c r="Q2662" s="108" t="str">
        <f t="shared" si="252"/>
        <v/>
      </c>
      <c r="S2662" s="109" t="str">
        <f t="shared" si="253"/>
        <v/>
      </c>
      <c r="T2662" s="109" t="str">
        <f t="shared" si="254"/>
        <v/>
      </c>
    </row>
    <row r="2663" spans="2:20" ht="15" customHeight="1" x14ac:dyDescent="0.25">
      <c r="B2663" s="94">
        <v>2612</v>
      </c>
      <c r="C2663" s="95"/>
      <c r="D2663" s="94"/>
      <c r="E2663" s="95"/>
      <c r="F2663" s="94"/>
      <c r="G2663" s="95">
        <f t="shared" si="249"/>
        <v>0</v>
      </c>
      <c r="H2663" s="110">
        <f t="shared" si="250"/>
        <v>0</v>
      </c>
      <c r="P2663" s="107" t="str">
        <f t="shared" si="251"/>
        <v/>
      </c>
      <c r="Q2663" s="108" t="str">
        <f t="shared" si="252"/>
        <v/>
      </c>
      <c r="S2663" s="109" t="str">
        <f t="shared" si="253"/>
        <v/>
      </c>
      <c r="T2663" s="109" t="str">
        <f t="shared" si="254"/>
        <v/>
      </c>
    </row>
    <row r="2664" spans="2:20" ht="15" customHeight="1" x14ac:dyDescent="0.25">
      <c r="B2664" s="94">
        <v>2613</v>
      </c>
      <c r="C2664" s="95"/>
      <c r="D2664" s="94"/>
      <c r="E2664" s="95"/>
      <c r="F2664" s="94"/>
      <c r="G2664" s="95">
        <f t="shared" si="249"/>
        <v>0</v>
      </c>
      <c r="H2664" s="110">
        <f t="shared" si="250"/>
        <v>0</v>
      </c>
      <c r="P2664" s="107" t="str">
        <f t="shared" si="251"/>
        <v/>
      </c>
      <c r="Q2664" s="108" t="str">
        <f t="shared" si="252"/>
        <v/>
      </c>
      <c r="S2664" s="109" t="str">
        <f t="shared" si="253"/>
        <v/>
      </c>
      <c r="T2664" s="109" t="str">
        <f t="shared" si="254"/>
        <v/>
      </c>
    </row>
    <row r="2665" spans="2:20" ht="15" customHeight="1" x14ac:dyDescent="0.25">
      <c r="B2665" s="94">
        <v>2614</v>
      </c>
      <c r="C2665" s="95"/>
      <c r="D2665" s="94"/>
      <c r="E2665" s="95"/>
      <c r="F2665" s="94"/>
      <c r="G2665" s="95">
        <f t="shared" si="249"/>
        <v>0</v>
      </c>
      <c r="H2665" s="110">
        <f t="shared" si="250"/>
        <v>0</v>
      </c>
      <c r="P2665" s="107" t="str">
        <f t="shared" si="251"/>
        <v/>
      </c>
      <c r="Q2665" s="108" t="str">
        <f t="shared" si="252"/>
        <v/>
      </c>
      <c r="S2665" s="109" t="str">
        <f t="shared" si="253"/>
        <v/>
      </c>
      <c r="T2665" s="109" t="str">
        <f t="shared" si="254"/>
        <v/>
      </c>
    </row>
    <row r="2666" spans="2:20" ht="15" customHeight="1" x14ac:dyDescent="0.25">
      <c r="B2666" s="94">
        <v>2615</v>
      </c>
      <c r="C2666" s="95"/>
      <c r="D2666" s="94"/>
      <c r="E2666" s="95"/>
      <c r="F2666" s="94"/>
      <c r="G2666" s="95">
        <f t="shared" si="249"/>
        <v>0</v>
      </c>
      <c r="H2666" s="110">
        <f t="shared" si="250"/>
        <v>0</v>
      </c>
      <c r="P2666" s="107" t="str">
        <f t="shared" si="251"/>
        <v/>
      </c>
      <c r="Q2666" s="108" t="str">
        <f t="shared" si="252"/>
        <v/>
      </c>
      <c r="S2666" s="109" t="str">
        <f t="shared" si="253"/>
        <v/>
      </c>
      <c r="T2666" s="109" t="str">
        <f t="shared" si="254"/>
        <v/>
      </c>
    </row>
    <row r="2667" spans="2:20" ht="15" customHeight="1" x14ac:dyDescent="0.25">
      <c r="B2667" s="94">
        <v>2616</v>
      </c>
      <c r="C2667" s="95"/>
      <c r="D2667" s="94"/>
      <c r="E2667" s="95"/>
      <c r="F2667" s="94"/>
      <c r="G2667" s="95">
        <f t="shared" si="249"/>
        <v>0</v>
      </c>
      <c r="H2667" s="110">
        <f t="shared" si="250"/>
        <v>0</v>
      </c>
      <c r="P2667" s="107" t="str">
        <f t="shared" si="251"/>
        <v/>
      </c>
      <c r="Q2667" s="108" t="str">
        <f t="shared" si="252"/>
        <v/>
      </c>
      <c r="S2667" s="109" t="str">
        <f t="shared" si="253"/>
        <v/>
      </c>
      <c r="T2667" s="109" t="str">
        <f t="shared" si="254"/>
        <v/>
      </c>
    </row>
    <row r="2668" spans="2:20" ht="15" customHeight="1" x14ac:dyDescent="0.25">
      <c r="B2668" s="94">
        <v>2617</v>
      </c>
      <c r="C2668" s="95"/>
      <c r="D2668" s="94"/>
      <c r="E2668" s="95"/>
      <c r="F2668" s="94"/>
      <c r="G2668" s="95">
        <f t="shared" si="249"/>
        <v>0</v>
      </c>
      <c r="H2668" s="110">
        <f t="shared" si="250"/>
        <v>0</v>
      </c>
      <c r="P2668" s="107" t="str">
        <f t="shared" si="251"/>
        <v/>
      </c>
      <c r="Q2668" s="108" t="str">
        <f t="shared" si="252"/>
        <v/>
      </c>
      <c r="S2668" s="109" t="str">
        <f t="shared" si="253"/>
        <v/>
      </c>
      <c r="T2668" s="109" t="str">
        <f t="shared" si="254"/>
        <v/>
      </c>
    </row>
    <row r="2669" spans="2:20" ht="15" customHeight="1" x14ac:dyDescent="0.25">
      <c r="B2669" s="94">
        <v>2618</v>
      </c>
      <c r="C2669" s="95"/>
      <c r="D2669" s="94"/>
      <c r="E2669" s="95"/>
      <c r="F2669" s="94"/>
      <c r="G2669" s="95">
        <f t="shared" si="249"/>
        <v>0</v>
      </c>
      <c r="H2669" s="110">
        <f t="shared" si="250"/>
        <v>0</v>
      </c>
      <c r="P2669" s="107" t="str">
        <f t="shared" si="251"/>
        <v/>
      </c>
      <c r="Q2669" s="108" t="str">
        <f t="shared" si="252"/>
        <v/>
      </c>
      <c r="S2669" s="109" t="str">
        <f t="shared" si="253"/>
        <v/>
      </c>
      <c r="T2669" s="109" t="str">
        <f t="shared" si="254"/>
        <v/>
      </c>
    </row>
    <row r="2670" spans="2:20" ht="15" customHeight="1" x14ac:dyDescent="0.25">
      <c r="B2670" s="94">
        <v>2619</v>
      </c>
      <c r="C2670" s="95"/>
      <c r="D2670" s="94"/>
      <c r="E2670" s="95"/>
      <c r="F2670" s="94"/>
      <c r="G2670" s="95">
        <f t="shared" si="249"/>
        <v>0</v>
      </c>
      <c r="H2670" s="110">
        <f t="shared" si="250"/>
        <v>0</v>
      </c>
      <c r="P2670" s="107" t="str">
        <f t="shared" si="251"/>
        <v/>
      </c>
      <c r="Q2670" s="108" t="str">
        <f t="shared" si="252"/>
        <v/>
      </c>
      <c r="S2670" s="109" t="str">
        <f t="shared" si="253"/>
        <v/>
      </c>
      <c r="T2670" s="109" t="str">
        <f t="shared" si="254"/>
        <v/>
      </c>
    </row>
    <row r="2671" spans="2:20" ht="15" customHeight="1" x14ac:dyDescent="0.25">
      <c r="B2671" s="94">
        <v>2620</v>
      </c>
      <c r="C2671" s="95"/>
      <c r="D2671" s="94"/>
      <c r="E2671" s="95"/>
      <c r="F2671" s="94"/>
      <c r="G2671" s="95">
        <f t="shared" si="249"/>
        <v>0</v>
      </c>
      <c r="H2671" s="110">
        <f t="shared" si="250"/>
        <v>0</v>
      </c>
      <c r="P2671" s="107" t="str">
        <f t="shared" si="251"/>
        <v/>
      </c>
      <c r="Q2671" s="108" t="str">
        <f t="shared" si="252"/>
        <v/>
      </c>
      <c r="S2671" s="109" t="str">
        <f t="shared" si="253"/>
        <v/>
      </c>
      <c r="T2671" s="109" t="str">
        <f t="shared" si="254"/>
        <v/>
      </c>
    </row>
    <row r="2672" spans="2:20" ht="15" customHeight="1" x14ac:dyDescent="0.25">
      <c r="B2672" s="94">
        <v>2621</v>
      </c>
      <c r="C2672" s="95"/>
      <c r="D2672" s="94"/>
      <c r="E2672" s="95"/>
      <c r="F2672" s="94"/>
      <c r="G2672" s="95">
        <f t="shared" si="249"/>
        <v>0</v>
      </c>
      <c r="H2672" s="110">
        <f t="shared" si="250"/>
        <v>0</v>
      </c>
      <c r="P2672" s="107" t="str">
        <f t="shared" si="251"/>
        <v/>
      </c>
      <c r="Q2672" s="108" t="str">
        <f t="shared" si="252"/>
        <v/>
      </c>
      <c r="S2672" s="109" t="str">
        <f t="shared" si="253"/>
        <v/>
      </c>
      <c r="T2672" s="109" t="str">
        <f t="shared" si="254"/>
        <v/>
      </c>
    </row>
    <row r="2673" spans="2:20" ht="15" customHeight="1" x14ac:dyDescent="0.25">
      <c r="B2673" s="94">
        <v>2622</v>
      </c>
      <c r="C2673" s="95"/>
      <c r="D2673" s="94"/>
      <c r="E2673" s="95"/>
      <c r="F2673" s="94"/>
      <c r="G2673" s="95">
        <f t="shared" si="249"/>
        <v>0</v>
      </c>
      <c r="H2673" s="110">
        <f t="shared" si="250"/>
        <v>0</v>
      </c>
      <c r="P2673" s="107" t="str">
        <f t="shared" si="251"/>
        <v/>
      </c>
      <c r="Q2673" s="108" t="str">
        <f t="shared" si="252"/>
        <v/>
      </c>
      <c r="S2673" s="109" t="str">
        <f t="shared" si="253"/>
        <v/>
      </c>
      <c r="T2673" s="109" t="str">
        <f t="shared" si="254"/>
        <v/>
      </c>
    </row>
    <row r="2674" spans="2:20" ht="15" customHeight="1" x14ac:dyDescent="0.25">
      <c r="B2674" s="94">
        <v>2623</v>
      </c>
      <c r="C2674" s="95"/>
      <c r="D2674" s="94"/>
      <c r="E2674" s="95"/>
      <c r="F2674" s="94"/>
      <c r="G2674" s="95">
        <f t="shared" si="249"/>
        <v>0</v>
      </c>
      <c r="H2674" s="110">
        <f t="shared" si="250"/>
        <v>0</v>
      </c>
      <c r="P2674" s="107" t="str">
        <f t="shared" si="251"/>
        <v/>
      </c>
      <c r="Q2674" s="108" t="str">
        <f t="shared" si="252"/>
        <v/>
      </c>
      <c r="S2674" s="109" t="str">
        <f t="shared" si="253"/>
        <v/>
      </c>
      <c r="T2674" s="109" t="str">
        <f t="shared" si="254"/>
        <v/>
      </c>
    </row>
    <row r="2675" spans="2:20" ht="15" customHeight="1" x14ac:dyDescent="0.25">
      <c r="B2675" s="94">
        <v>2624</v>
      </c>
      <c r="C2675" s="95"/>
      <c r="D2675" s="94"/>
      <c r="E2675" s="95"/>
      <c r="F2675" s="94"/>
      <c r="G2675" s="95">
        <f t="shared" si="249"/>
        <v>0</v>
      </c>
      <c r="H2675" s="110">
        <f t="shared" si="250"/>
        <v>0</v>
      </c>
      <c r="P2675" s="107" t="str">
        <f t="shared" si="251"/>
        <v/>
      </c>
      <c r="Q2675" s="108" t="str">
        <f t="shared" si="252"/>
        <v/>
      </c>
      <c r="S2675" s="109" t="str">
        <f t="shared" si="253"/>
        <v/>
      </c>
      <c r="T2675" s="109" t="str">
        <f t="shared" si="254"/>
        <v/>
      </c>
    </row>
    <row r="2676" spans="2:20" ht="15" customHeight="1" x14ac:dyDescent="0.25">
      <c r="B2676" s="94">
        <v>2625</v>
      </c>
      <c r="C2676" s="95"/>
      <c r="D2676" s="94"/>
      <c r="E2676" s="95"/>
      <c r="F2676" s="94"/>
      <c r="G2676" s="95">
        <f t="shared" si="249"/>
        <v>0</v>
      </c>
      <c r="H2676" s="110">
        <f t="shared" si="250"/>
        <v>0</v>
      </c>
      <c r="P2676" s="107" t="str">
        <f t="shared" si="251"/>
        <v/>
      </c>
      <c r="Q2676" s="108" t="str">
        <f t="shared" si="252"/>
        <v/>
      </c>
      <c r="S2676" s="109" t="str">
        <f t="shared" si="253"/>
        <v/>
      </c>
      <c r="T2676" s="109" t="str">
        <f t="shared" si="254"/>
        <v/>
      </c>
    </row>
    <row r="2677" spans="2:20" ht="15" customHeight="1" x14ac:dyDescent="0.25">
      <c r="B2677" s="94">
        <v>2626</v>
      </c>
      <c r="C2677" s="95"/>
      <c r="D2677" s="94"/>
      <c r="E2677" s="95"/>
      <c r="F2677" s="94"/>
      <c r="G2677" s="95">
        <f t="shared" si="249"/>
        <v>0</v>
      </c>
      <c r="H2677" s="110">
        <f t="shared" si="250"/>
        <v>0</v>
      </c>
      <c r="P2677" s="107" t="str">
        <f t="shared" si="251"/>
        <v/>
      </c>
      <c r="Q2677" s="108" t="str">
        <f t="shared" si="252"/>
        <v/>
      </c>
      <c r="S2677" s="109" t="str">
        <f t="shared" si="253"/>
        <v/>
      </c>
      <c r="T2677" s="109" t="str">
        <f t="shared" si="254"/>
        <v/>
      </c>
    </row>
    <row r="2678" spans="2:20" ht="15" customHeight="1" x14ac:dyDescent="0.25">
      <c r="B2678" s="94">
        <v>2627</v>
      </c>
      <c r="C2678" s="95"/>
      <c r="D2678" s="94"/>
      <c r="E2678" s="95"/>
      <c r="F2678" s="94"/>
      <c r="G2678" s="95">
        <f t="shared" si="249"/>
        <v>0</v>
      </c>
      <c r="H2678" s="110">
        <f t="shared" si="250"/>
        <v>0</v>
      </c>
      <c r="P2678" s="107" t="str">
        <f t="shared" si="251"/>
        <v/>
      </c>
      <c r="Q2678" s="108" t="str">
        <f t="shared" si="252"/>
        <v/>
      </c>
      <c r="S2678" s="109" t="str">
        <f t="shared" si="253"/>
        <v/>
      </c>
      <c r="T2678" s="109" t="str">
        <f t="shared" si="254"/>
        <v/>
      </c>
    </row>
    <row r="2679" spans="2:20" ht="15" customHeight="1" x14ac:dyDescent="0.25">
      <c r="B2679" s="94">
        <v>2628</v>
      </c>
      <c r="C2679" s="95"/>
      <c r="D2679" s="94"/>
      <c r="E2679" s="95"/>
      <c r="F2679" s="94"/>
      <c r="G2679" s="95">
        <f t="shared" si="249"/>
        <v>0</v>
      </c>
      <c r="H2679" s="110">
        <f t="shared" si="250"/>
        <v>0</v>
      </c>
      <c r="P2679" s="107" t="str">
        <f t="shared" si="251"/>
        <v/>
      </c>
      <c r="Q2679" s="108" t="str">
        <f t="shared" si="252"/>
        <v/>
      </c>
      <c r="S2679" s="109" t="str">
        <f t="shared" si="253"/>
        <v/>
      </c>
      <c r="T2679" s="109" t="str">
        <f t="shared" si="254"/>
        <v/>
      </c>
    </row>
    <row r="2680" spans="2:20" ht="15" customHeight="1" x14ac:dyDescent="0.25">
      <c r="B2680" s="94">
        <v>2629</v>
      </c>
      <c r="C2680" s="95"/>
      <c r="D2680" s="94"/>
      <c r="E2680" s="95"/>
      <c r="F2680" s="94"/>
      <c r="G2680" s="95">
        <f t="shared" si="249"/>
        <v>0</v>
      </c>
      <c r="H2680" s="110">
        <f t="shared" si="250"/>
        <v>0</v>
      </c>
      <c r="P2680" s="107" t="str">
        <f t="shared" si="251"/>
        <v/>
      </c>
      <c r="Q2680" s="108" t="str">
        <f t="shared" si="252"/>
        <v/>
      </c>
      <c r="S2680" s="109" t="str">
        <f t="shared" si="253"/>
        <v/>
      </c>
      <c r="T2680" s="109" t="str">
        <f t="shared" si="254"/>
        <v/>
      </c>
    </row>
    <row r="2681" spans="2:20" ht="15" customHeight="1" x14ac:dyDescent="0.25">
      <c r="B2681" s="94">
        <v>2630</v>
      </c>
      <c r="C2681" s="95"/>
      <c r="D2681" s="94"/>
      <c r="E2681" s="95"/>
      <c r="F2681" s="94"/>
      <c r="G2681" s="95">
        <f t="shared" si="249"/>
        <v>0</v>
      </c>
      <c r="H2681" s="110">
        <f t="shared" si="250"/>
        <v>0</v>
      </c>
      <c r="P2681" s="107" t="str">
        <f t="shared" si="251"/>
        <v/>
      </c>
      <c r="Q2681" s="108" t="str">
        <f t="shared" si="252"/>
        <v/>
      </c>
      <c r="S2681" s="109" t="str">
        <f t="shared" si="253"/>
        <v/>
      </c>
      <c r="T2681" s="109" t="str">
        <f t="shared" si="254"/>
        <v/>
      </c>
    </row>
    <row r="2682" spans="2:20" ht="15" customHeight="1" x14ac:dyDescent="0.25">
      <c r="B2682" s="94">
        <v>2631</v>
      </c>
      <c r="C2682" s="95"/>
      <c r="D2682" s="94"/>
      <c r="E2682" s="95"/>
      <c r="F2682" s="94"/>
      <c r="G2682" s="95">
        <f t="shared" si="249"/>
        <v>0</v>
      </c>
      <c r="H2682" s="110">
        <f t="shared" si="250"/>
        <v>0</v>
      </c>
      <c r="P2682" s="107" t="str">
        <f t="shared" si="251"/>
        <v/>
      </c>
      <c r="Q2682" s="108" t="str">
        <f t="shared" si="252"/>
        <v/>
      </c>
      <c r="S2682" s="109" t="str">
        <f t="shared" si="253"/>
        <v/>
      </c>
      <c r="T2682" s="109" t="str">
        <f t="shared" si="254"/>
        <v/>
      </c>
    </row>
    <row r="2683" spans="2:20" ht="15" customHeight="1" x14ac:dyDescent="0.25">
      <c r="B2683" s="94">
        <v>2632</v>
      </c>
      <c r="C2683" s="95"/>
      <c r="D2683" s="94"/>
      <c r="E2683" s="95"/>
      <c r="F2683" s="94"/>
      <c r="G2683" s="95">
        <f t="shared" si="249"/>
        <v>0</v>
      </c>
      <c r="H2683" s="110">
        <f t="shared" si="250"/>
        <v>0</v>
      </c>
      <c r="P2683" s="107" t="str">
        <f t="shared" si="251"/>
        <v/>
      </c>
      <c r="Q2683" s="108" t="str">
        <f t="shared" si="252"/>
        <v/>
      </c>
      <c r="S2683" s="109" t="str">
        <f t="shared" si="253"/>
        <v/>
      </c>
      <c r="T2683" s="109" t="str">
        <f t="shared" si="254"/>
        <v/>
      </c>
    </row>
    <row r="2684" spans="2:20" ht="15" customHeight="1" x14ac:dyDescent="0.25">
      <c r="B2684" s="94">
        <v>2633</v>
      </c>
      <c r="C2684" s="95"/>
      <c r="D2684" s="94"/>
      <c r="E2684" s="95"/>
      <c r="F2684" s="94"/>
      <c r="G2684" s="95">
        <f t="shared" si="249"/>
        <v>0</v>
      </c>
      <c r="H2684" s="110">
        <f t="shared" si="250"/>
        <v>0</v>
      </c>
      <c r="P2684" s="107" t="str">
        <f t="shared" si="251"/>
        <v/>
      </c>
      <c r="Q2684" s="108" t="str">
        <f t="shared" si="252"/>
        <v/>
      </c>
      <c r="S2684" s="109" t="str">
        <f t="shared" si="253"/>
        <v/>
      </c>
      <c r="T2684" s="109" t="str">
        <f t="shared" si="254"/>
        <v/>
      </c>
    </row>
    <row r="2685" spans="2:20" ht="15" customHeight="1" x14ac:dyDescent="0.25">
      <c r="B2685" s="94">
        <v>2634</v>
      </c>
      <c r="C2685" s="95"/>
      <c r="D2685" s="94"/>
      <c r="E2685" s="95"/>
      <c r="F2685" s="94"/>
      <c r="G2685" s="95">
        <f t="shared" si="249"/>
        <v>0</v>
      </c>
      <c r="H2685" s="110">
        <f t="shared" si="250"/>
        <v>0</v>
      </c>
      <c r="P2685" s="107" t="str">
        <f t="shared" si="251"/>
        <v/>
      </c>
      <c r="Q2685" s="108" t="str">
        <f t="shared" si="252"/>
        <v/>
      </c>
      <c r="S2685" s="109" t="str">
        <f t="shared" si="253"/>
        <v/>
      </c>
      <c r="T2685" s="109" t="str">
        <f t="shared" si="254"/>
        <v/>
      </c>
    </row>
    <row r="2686" spans="2:20" ht="15" customHeight="1" x14ac:dyDescent="0.25">
      <c r="B2686" s="94">
        <v>2635</v>
      </c>
      <c r="C2686" s="95"/>
      <c r="D2686" s="94"/>
      <c r="E2686" s="95"/>
      <c r="F2686" s="94"/>
      <c r="G2686" s="95">
        <f t="shared" si="249"/>
        <v>0</v>
      </c>
      <c r="H2686" s="110">
        <f t="shared" si="250"/>
        <v>0</v>
      </c>
      <c r="P2686" s="107" t="str">
        <f t="shared" si="251"/>
        <v/>
      </c>
      <c r="Q2686" s="108" t="str">
        <f t="shared" si="252"/>
        <v/>
      </c>
      <c r="S2686" s="109" t="str">
        <f t="shared" si="253"/>
        <v/>
      </c>
      <c r="T2686" s="109" t="str">
        <f t="shared" si="254"/>
        <v/>
      </c>
    </row>
    <row r="2687" spans="2:20" ht="15" customHeight="1" x14ac:dyDescent="0.25">
      <c r="B2687" s="94">
        <v>2636</v>
      </c>
      <c r="C2687" s="95"/>
      <c r="D2687" s="94"/>
      <c r="E2687" s="95"/>
      <c r="F2687" s="94"/>
      <c r="G2687" s="95">
        <f t="shared" si="249"/>
        <v>0</v>
      </c>
      <c r="H2687" s="110">
        <f t="shared" si="250"/>
        <v>0</v>
      </c>
      <c r="P2687" s="107" t="str">
        <f t="shared" si="251"/>
        <v/>
      </c>
      <c r="Q2687" s="108" t="str">
        <f t="shared" si="252"/>
        <v/>
      </c>
      <c r="S2687" s="109" t="str">
        <f t="shared" si="253"/>
        <v/>
      </c>
      <c r="T2687" s="109" t="str">
        <f t="shared" si="254"/>
        <v/>
      </c>
    </row>
    <row r="2688" spans="2:20" ht="15" customHeight="1" x14ac:dyDescent="0.25">
      <c r="B2688" s="94">
        <v>2637</v>
      </c>
      <c r="C2688" s="95"/>
      <c r="D2688" s="94"/>
      <c r="E2688" s="95"/>
      <c r="F2688" s="94"/>
      <c r="G2688" s="95">
        <f t="shared" si="249"/>
        <v>0</v>
      </c>
      <c r="H2688" s="110">
        <f t="shared" si="250"/>
        <v>0</v>
      </c>
      <c r="P2688" s="107" t="str">
        <f t="shared" si="251"/>
        <v/>
      </c>
      <c r="Q2688" s="108" t="str">
        <f t="shared" si="252"/>
        <v/>
      </c>
      <c r="S2688" s="109" t="str">
        <f t="shared" si="253"/>
        <v/>
      </c>
      <c r="T2688" s="109" t="str">
        <f t="shared" si="254"/>
        <v/>
      </c>
    </row>
    <row r="2689" spans="2:20" ht="15" customHeight="1" x14ac:dyDescent="0.25">
      <c r="B2689" s="94">
        <v>2638</v>
      </c>
      <c r="C2689" s="95"/>
      <c r="D2689" s="94"/>
      <c r="E2689" s="95"/>
      <c r="F2689" s="94"/>
      <c r="G2689" s="95">
        <f t="shared" si="249"/>
        <v>0</v>
      </c>
      <c r="H2689" s="110">
        <f t="shared" si="250"/>
        <v>0</v>
      </c>
      <c r="P2689" s="107" t="str">
        <f t="shared" si="251"/>
        <v/>
      </c>
      <c r="Q2689" s="108" t="str">
        <f t="shared" si="252"/>
        <v/>
      </c>
      <c r="S2689" s="109" t="str">
        <f t="shared" si="253"/>
        <v/>
      </c>
      <c r="T2689" s="109" t="str">
        <f t="shared" si="254"/>
        <v/>
      </c>
    </row>
    <row r="2690" spans="2:20" ht="15" customHeight="1" x14ac:dyDescent="0.25">
      <c r="B2690" s="94">
        <v>2639</v>
      </c>
      <c r="C2690" s="95"/>
      <c r="D2690" s="94"/>
      <c r="E2690" s="95"/>
      <c r="F2690" s="94"/>
      <c r="G2690" s="95">
        <f t="shared" si="249"/>
        <v>0</v>
      </c>
      <c r="H2690" s="110">
        <f t="shared" si="250"/>
        <v>0</v>
      </c>
      <c r="P2690" s="107" t="str">
        <f t="shared" si="251"/>
        <v/>
      </c>
      <c r="Q2690" s="108" t="str">
        <f t="shared" si="252"/>
        <v/>
      </c>
      <c r="S2690" s="109" t="str">
        <f t="shared" si="253"/>
        <v/>
      </c>
      <c r="T2690" s="109" t="str">
        <f t="shared" si="254"/>
        <v/>
      </c>
    </row>
    <row r="2691" spans="2:20" ht="15" customHeight="1" x14ac:dyDescent="0.25">
      <c r="B2691" s="94">
        <v>2640</v>
      </c>
      <c r="C2691" s="95"/>
      <c r="D2691" s="94"/>
      <c r="E2691" s="95"/>
      <c r="F2691" s="94"/>
      <c r="G2691" s="95">
        <f t="shared" si="249"/>
        <v>0</v>
      </c>
      <c r="H2691" s="110">
        <f t="shared" si="250"/>
        <v>0</v>
      </c>
      <c r="P2691" s="107" t="str">
        <f t="shared" si="251"/>
        <v/>
      </c>
      <c r="Q2691" s="108" t="str">
        <f t="shared" si="252"/>
        <v/>
      </c>
      <c r="S2691" s="109" t="str">
        <f t="shared" si="253"/>
        <v/>
      </c>
      <c r="T2691" s="109" t="str">
        <f t="shared" si="254"/>
        <v/>
      </c>
    </row>
    <row r="2692" spans="2:20" ht="15" customHeight="1" x14ac:dyDescent="0.25">
      <c r="B2692" s="94">
        <v>2641</v>
      </c>
      <c r="C2692" s="95"/>
      <c r="D2692" s="94"/>
      <c r="E2692" s="95"/>
      <c r="F2692" s="94"/>
      <c r="G2692" s="95">
        <f t="shared" si="249"/>
        <v>0</v>
      </c>
      <c r="H2692" s="110">
        <f t="shared" si="250"/>
        <v>0</v>
      </c>
      <c r="P2692" s="107" t="str">
        <f t="shared" si="251"/>
        <v/>
      </c>
      <c r="Q2692" s="108" t="str">
        <f t="shared" si="252"/>
        <v/>
      </c>
      <c r="S2692" s="109" t="str">
        <f t="shared" si="253"/>
        <v/>
      </c>
      <c r="T2692" s="109" t="str">
        <f t="shared" si="254"/>
        <v/>
      </c>
    </row>
    <row r="2693" spans="2:20" ht="15" customHeight="1" x14ac:dyDescent="0.25">
      <c r="B2693" s="94">
        <v>2642</v>
      </c>
      <c r="C2693" s="95"/>
      <c r="D2693" s="94"/>
      <c r="E2693" s="95"/>
      <c r="F2693" s="94"/>
      <c r="G2693" s="95">
        <f t="shared" si="249"/>
        <v>0</v>
      </c>
      <c r="H2693" s="110">
        <f t="shared" si="250"/>
        <v>0</v>
      </c>
      <c r="P2693" s="107" t="str">
        <f t="shared" si="251"/>
        <v/>
      </c>
      <c r="Q2693" s="108" t="str">
        <f t="shared" si="252"/>
        <v/>
      </c>
      <c r="S2693" s="109" t="str">
        <f t="shared" si="253"/>
        <v/>
      </c>
      <c r="T2693" s="109" t="str">
        <f t="shared" si="254"/>
        <v/>
      </c>
    </row>
    <row r="2694" spans="2:20" ht="15" customHeight="1" x14ac:dyDescent="0.25">
      <c r="B2694" s="94">
        <v>2643</v>
      </c>
      <c r="C2694" s="95"/>
      <c r="D2694" s="94"/>
      <c r="E2694" s="95"/>
      <c r="F2694" s="94"/>
      <c r="G2694" s="95">
        <f t="shared" si="249"/>
        <v>0</v>
      </c>
      <c r="H2694" s="110">
        <f t="shared" si="250"/>
        <v>0</v>
      </c>
      <c r="P2694" s="107" t="str">
        <f t="shared" si="251"/>
        <v/>
      </c>
      <c r="Q2694" s="108" t="str">
        <f t="shared" si="252"/>
        <v/>
      </c>
      <c r="S2694" s="109" t="str">
        <f t="shared" si="253"/>
        <v/>
      </c>
      <c r="T2694" s="109" t="str">
        <f t="shared" si="254"/>
        <v/>
      </c>
    </row>
    <row r="2695" spans="2:20" ht="15" customHeight="1" x14ac:dyDescent="0.25">
      <c r="B2695" s="94">
        <v>2644</v>
      </c>
      <c r="C2695" s="95"/>
      <c r="D2695" s="94"/>
      <c r="E2695" s="95"/>
      <c r="F2695" s="94"/>
      <c r="G2695" s="95">
        <f t="shared" si="249"/>
        <v>0</v>
      </c>
      <c r="H2695" s="110">
        <f t="shared" si="250"/>
        <v>0</v>
      </c>
      <c r="P2695" s="107" t="str">
        <f t="shared" si="251"/>
        <v/>
      </c>
      <c r="Q2695" s="108" t="str">
        <f t="shared" si="252"/>
        <v/>
      </c>
      <c r="S2695" s="109" t="str">
        <f t="shared" si="253"/>
        <v/>
      </c>
      <c r="T2695" s="109" t="str">
        <f t="shared" si="254"/>
        <v/>
      </c>
    </row>
    <row r="2696" spans="2:20" ht="15" customHeight="1" x14ac:dyDescent="0.25">
      <c r="B2696" s="94">
        <v>2645</v>
      </c>
      <c r="C2696" s="95"/>
      <c r="D2696" s="94"/>
      <c r="E2696" s="95"/>
      <c r="F2696" s="94"/>
      <c r="G2696" s="95">
        <f t="shared" si="249"/>
        <v>0</v>
      </c>
      <c r="H2696" s="110">
        <f t="shared" si="250"/>
        <v>0</v>
      </c>
      <c r="P2696" s="107" t="str">
        <f t="shared" si="251"/>
        <v/>
      </c>
      <c r="Q2696" s="108" t="str">
        <f t="shared" si="252"/>
        <v/>
      </c>
      <c r="S2696" s="109" t="str">
        <f t="shared" si="253"/>
        <v/>
      </c>
      <c r="T2696" s="109" t="str">
        <f t="shared" si="254"/>
        <v/>
      </c>
    </row>
    <row r="2697" spans="2:20" ht="15" customHeight="1" x14ac:dyDescent="0.25">
      <c r="B2697" s="94">
        <v>2646</v>
      </c>
      <c r="C2697" s="95"/>
      <c r="D2697" s="94"/>
      <c r="E2697" s="95"/>
      <c r="F2697" s="94"/>
      <c r="G2697" s="95">
        <f t="shared" si="249"/>
        <v>0</v>
      </c>
      <c r="H2697" s="110">
        <f t="shared" si="250"/>
        <v>0</v>
      </c>
      <c r="P2697" s="107" t="str">
        <f t="shared" si="251"/>
        <v/>
      </c>
      <c r="Q2697" s="108" t="str">
        <f t="shared" si="252"/>
        <v/>
      </c>
      <c r="S2697" s="109" t="str">
        <f t="shared" si="253"/>
        <v/>
      </c>
      <c r="T2697" s="109" t="str">
        <f t="shared" si="254"/>
        <v/>
      </c>
    </row>
    <row r="2698" spans="2:20" ht="15" customHeight="1" x14ac:dyDescent="0.25">
      <c r="B2698" s="94">
        <v>2647</v>
      </c>
      <c r="C2698" s="95"/>
      <c r="D2698" s="94"/>
      <c r="E2698" s="95"/>
      <c r="F2698" s="94"/>
      <c r="G2698" s="95">
        <f t="shared" si="249"/>
        <v>0</v>
      </c>
      <c r="H2698" s="110">
        <f t="shared" si="250"/>
        <v>0</v>
      </c>
      <c r="P2698" s="107" t="str">
        <f t="shared" si="251"/>
        <v/>
      </c>
      <c r="Q2698" s="108" t="str">
        <f t="shared" si="252"/>
        <v/>
      </c>
      <c r="S2698" s="109" t="str">
        <f t="shared" si="253"/>
        <v/>
      </c>
      <c r="T2698" s="109" t="str">
        <f t="shared" si="254"/>
        <v/>
      </c>
    </row>
    <row r="2699" spans="2:20" ht="15" customHeight="1" x14ac:dyDescent="0.25">
      <c r="B2699" s="94">
        <v>2648</v>
      </c>
      <c r="C2699" s="95"/>
      <c r="D2699" s="94"/>
      <c r="E2699" s="95"/>
      <c r="F2699" s="94"/>
      <c r="G2699" s="95">
        <f t="shared" si="249"/>
        <v>0</v>
      </c>
      <c r="H2699" s="110">
        <f t="shared" si="250"/>
        <v>0</v>
      </c>
      <c r="P2699" s="107" t="str">
        <f t="shared" si="251"/>
        <v/>
      </c>
      <c r="Q2699" s="108" t="str">
        <f t="shared" si="252"/>
        <v/>
      </c>
      <c r="S2699" s="109" t="str">
        <f t="shared" si="253"/>
        <v/>
      </c>
      <c r="T2699" s="109" t="str">
        <f t="shared" si="254"/>
        <v/>
      </c>
    </row>
    <row r="2700" spans="2:20" ht="15" customHeight="1" x14ac:dyDescent="0.25">
      <c r="B2700" s="94">
        <v>2649</v>
      </c>
      <c r="C2700" s="95"/>
      <c r="D2700" s="94"/>
      <c r="E2700" s="95"/>
      <c r="F2700" s="94"/>
      <c r="G2700" s="95">
        <f t="shared" si="249"/>
        <v>0</v>
      </c>
      <c r="H2700" s="110">
        <f t="shared" si="250"/>
        <v>0</v>
      </c>
      <c r="P2700" s="107" t="str">
        <f t="shared" si="251"/>
        <v/>
      </c>
      <c r="Q2700" s="108" t="str">
        <f t="shared" si="252"/>
        <v/>
      </c>
      <c r="S2700" s="109" t="str">
        <f t="shared" si="253"/>
        <v/>
      </c>
      <c r="T2700" s="109" t="str">
        <f t="shared" si="254"/>
        <v/>
      </c>
    </row>
    <row r="2701" spans="2:20" ht="15" customHeight="1" x14ac:dyDescent="0.25">
      <c r="B2701" s="94">
        <v>2650</v>
      </c>
      <c r="C2701" s="95"/>
      <c r="D2701" s="94"/>
      <c r="E2701" s="95"/>
      <c r="F2701" s="94"/>
      <c r="G2701" s="95">
        <f t="shared" si="249"/>
        <v>0</v>
      </c>
      <c r="H2701" s="110">
        <f t="shared" si="250"/>
        <v>0</v>
      </c>
      <c r="P2701" s="107" t="str">
        <f t="shared" si="251"/>
        <v/>
      </c>
      <c r="Q2701" s="108" t="str">
        <f t="shared" si="252"/>
        <v/>
      </c>
      <c r="S2701" s="109" t="str">
        <f t="shared" si="253"/>
        <v/>
      </c>
      <c r="T2701" s="109" t="str">
        <f t="shared" si="254"/>
        <v/>
      </c>
    </row>
    <row r="2702" spans="2:20" ht="15" customHeight="1" x14ac:dyDescent="0.25">
      <c r="B2702" s="94">
        <v>2651</v>
      </c>
      <c r="C2702" s="95"/>
      <c r="D2702" s="94"/>
      <c r="E2702" s="95"/>
      <c r="F2702" s="94"/>
      <c r="G2702" s="95">
        <f t="shared" si="249"/>
        <v>0</v>
      </c>
      <c r="H2702" s="110">
        <f t="shared" si="250"/>
        <v>0</v>
      </c>
      <c r="P2702" s="107" t="str">
        <f t="shared" si="251"/>
        <v/>
      </c>
      <c r="Q2702" s="108" t="str">
        <f t="shared" si="252"/>
        <v/>
      </c>
      <c r="S2702" s="109" t="str">
        <f t="shared" si="253"/>
        <v/>
      </c>
      <c r="T2702" s="109" t="str">
        <f t="shared" si="254"/>
        <v/>
      </c>
    </row>
    <row r="2703" spans="2:20" ht="15" customHeight="1" x14ac:dyDescent="0.25">
      <c r="B2703" s="94">
        <v>2652</v>
      </c>
      <c r="C2703" s="95"/>
      <c r="D2703" s="94"/>
      <c r="E2703" s="95"/>
      <c r="F2703" s="94"/>
      <c r="G2703" s="95">
        <f t="shared" si="249"/>
        <v>0</v>
      </c>
      <c r="H2703" s="110">
        <f t="shared" si="250"/>
        <v>0</v>
      </c>
      <c r="P2703" s="107" t="str">
        <f t="shared" si="251"/>
        <v/>
      </c>
      <c r="Q2703" s="108" t="str">
        <f t="shared" si="252"/>
        <v/>
      </c>
      <c r="S2703" s="109" t="str">
        <f t="shared" si="253"/>
        <v/>
      </c>
      <c r="T2703" s="109" t="str">
        <f t="shared" si="254"/>
        <v/>
      </c>
    </row>
    <row r="2704" spans="2:20" ht="15" customHeight="1" x14ac:dyDescent="0.25">
      <c r="B2704" s="94">
        <v>2653</v>
      </c>
      <c r="C2704" s="95"/>
      <c r="D2704" s="94"/>
      <c r="E2704" s="95"/>
      <c r="F2704" s="94"/>
      <c r="G2704" s="95">
        <f t="shared" si="249"/>
        <v>0</v>
      </c>
      <c r="H2704" s="110">
        <f t="shared" si="250"/>
        <v>0</v>
      </c>
      <c r="P2704" s="107" t="str">
        <f t="shared" si="251"/>
        <v/>
      </c>
      <c r="Q2704" s="108" t="str">
        <f t="shared" si="252"/>
        <v/>
      </c>
      <c r="S2704" s="109" t="str">
        <f t="shared" si="253"/>
        <v/>
      </c>
      <c r="T2704" s="109" t="str">
        <f t="shared" si="254"/>
        <v/>
      </c>
    </row>
    <row r="2705" spans="2:20" ht="15" customHeight="1" x14ac:dyDescent="0.25">
      <c r="B2705" s="94">
        <v>2654</v>
      </c>
      <c r="C2705" s="95"/>
      <c r="D2705" s="94"/>
      <c r="E2705" s="95"/>
      <c r="F2705" s="94"/>
      <c r="G2705" s="95">
        <f t="shared" si="249"/>
        <v>0</v>
      </c>
      <c r="H2705" s="110">
        <f t="shared" si="250"/>
        <v>0</v>
      </c>
      <c r="P2705" s="107" t="str">
        <f t="shared" si="251"/>
        <v/>
      </c>
      <c r="Q2705" s="108" t="str">
        <f t="shared" si="252"/>
        <v/>
      </c>
      <c r="S2705" s="109" t="str">
        <f t="shared" si="253"/>
        <v/>
      </c>
      <c r="T2705" s="109" t="str">
        <f t="shared" si="254"/>
        <v/>
      </c>
    </row>
    <row r="2706" spans="2:20" ht="15" customHeight="1" x14ac:dyDescent="0.25">
      <c r="B2706" s="94">
        <v>2655</v>
      </c>
      <c r="C2706" s="95"/>
      <c r="D2706" s="94"/>
      <c r="E2706" s="95"/>
      <c r="F2706" s="94"/>
      <c r="G2706" s="95">
        <f t="shared" si="249"/>
        <v>0</v>
      </c>
      <c r="H2706" s="110">
        <f t="shared" si="250"/>
        <v>0</v>
      </c>
      <c r="P2706" s="107" t="str">
        <f t="shared" si="251"/>
        <v/>
      </c>
      <c r="Q2706" s="108" t="str">
        <f t="shared" si="252"/>
        <v/>
      </c>
      <c r="S2706" s="109" t="str">
        <f t="shared" si="253"/>
        <v/>
      </c>
      <c r="T2706" s="109" t="str">
        <f t="shared" si="254"/>
        <v/>
      </c>
    </row>
    <row r="2707" spans="2:20" ht="15" customHeight="1" x14ac:dyDescent="0.25">
      <c r="B2707" s="94">
        <v>2656</v>
      </c>
      <c r="C2707" s="95"/>
      <c r="D2707" s="94"/>
      <c r="E2707" s="95"/>
      <c r="F2707" s="94"/>
      <c r="G2707" s="95">
        <f t="shared" si="249"/>
        <v>0</v>
      </c>
      <c r="H2707" s="110">
        <f t="shared" si="250"/>
        <v>0</v>
      </c>
      <c r="P2707" s="107" t="str">
        <f t="shared" si="251"/>
        <v/>
      </c>
      <c r="Q2707" s="108" t="str">
        <f t="shared" si="252"/>
        <v/>
      </c>
      <c r="S2707" s="109" t="str">
        <f t="shared" si="253"/>
        <v/>
      </c>
      <c r="T2707" s="109" t="str">
        <f t="shared" si="254"/>
        <v/>
      </c>
    </row>
    <row r="2708" spans="2:20" ht="15" customHeight="1" x14ac:dyDescent="0.25">
      <c r="B2708" s="94">
        <v>2657</v>
      </c>
      <c r="C2708" s="95"/>
      <c r="D2708" s="94"/>
      <c r="E2708" s="95"/>
      <c r="F2708" s="94"/>
      <c r="G2708" s="95">
        <f t="shared" si="249"/>
        <v>0</v>
      </c>
      <c r="H2708" s="110">
        <f t="shared" si="250"/>
        <v>0</v>
      </c>
      <c r="P2708" s="107" t="str">
        <f t="shared" si="251"/>
        <v/>
      </c>
      <c r="Q2708" s="108" t="str">
        <f t="shared" si="252"/>
        <v/>
      </c>
      <c r="S2708" s="109" t="str">
        <f t="shared" si="253"/>
        <v/>
      </c>
      <c r="T2708" s="109" t="str">
        <f t="shared" si="254"/>
        <v/>
      </c>
    </row>
    <row r="2709" spans="2:20" ht="15" customHeight="1" x14ac:dyDescent="0.25">
      <c r="B2709" s="94">
        <v>2658</v>
      </c>
      <c r="C2709" s="95"/>
      <c r="D2709" s="94"/>
      <c r="E2709" s="95"/>
      <c r="F2709" s="94"/>
      <c r="G2709" s="95">
        <f t="shared" si="249"/>
        <v>0</v>
      </c>
      <c r="H2709" s="110">
        <f t="shared" si="250"/>
        <v>0</v>
      </c>
      <c r="P2709" s="107" t="str">
        <f t="shared" si="251"/>
        <v/>
      </c>
      <c r="Q2709" s="108" t="str">
        <f t="shared" si="252"/>
        <v/>
      </c>
      <c r="S2709" s="109" t="str">
        <f t="shared" si="253"/>
        <v/>
      </c>
      <c r="T2709" s="109" t="str">
        <f t="shared" si="254"/>
        <v/>
      </c>
    </row>
    <row r="2710" spans="2:20" ht="15" customHeight="1" x14ac:dyDescent="0.25">
      <c r="B2710" s="94">
        <v>2659</v>
      </c>
      <c r="C2710" s="95"/>
      <c r="D2710" s="94"/>
      <c r="E2710" s="95"/>
      <c r="F2710" s="94"/>
      <c r="G2710" s="95">
        <f t="shared" si="249"/>
        <v>0</v>
      </c>
      <c r="H2710" s="110">
        <f t="shared" si="250"/>
        <v>0</v>
      </c>
      <c r="P2710" s="107" t="str">
        <f t="shared" si="251"/>
        <v/>
      </c>
      <c r="Q2710" s="108" t="str">
        <f t="shared" si="252"/>
        <v/>
      </c>
      <c r="S2710" s="109" t="str">
        <f t="shared" si="253"/>
        <v/>
      </c>
      <c r="T2710" s="109" t="str">
        <f t="shared" si="254"/>
        <v/>
      </c>
    </row>
    <row r="2711" spans="2:20" ht="15" customHeight="1" x14ac:dyDescent="0.25">
      <c r="B2711" s="94">
        <v>2660</v>
      </c>
      <c r="C2711" s="95"/>
      <c r="D2711" s="94"/>
      <c r="E2711" s="95"/>
      <c r="F2711" s="94"/>
      <c r="G2711" s="95">
        <f t="shared" si="249"/>
        <v>0</v>
      </c>
      <c r="H2711" s="110">
        <f t="shared" si="250"/>
        <v>0</v>
      </c>
      <c r="P2711" s="107" t="str">
        <f t="shared" si="251"/>
        <v/>
      </c>
      <c r="Q2711" s="108" t="str">
        <f t="shared" si="252"/>
        <v/>
      </c>
      <c r="S2711" s="109" t="str">
        <f t="shared" si="253"/>
        <v/>
      </c>
      <c r="T2711" s="109" t="str">
        <f t="shared" si="254"/>
        <v/>
      </c>
    </row>
    <row r="2712" spans="2:20" ht="15" customHeight="1" x14ac:dyDescent="0.25">
      <c r="B2712" s="94">
        <v>2661</v>
      </c>
      <c r="C2712" s="95"/>
      <c r="D2712" s="94"/>
      <c r="E2712" s="95"/>
      <c r="F2712" s="94"/>
      <c r="G2712" s="95">
        <f t="shared" si="249"/>
        <v>0</v>
      </c>
      <c r="H2712" s="110">
        <f t="shared" si="250"/>
        <v>0</v>
      </c>
      <c r="P2712" s="107" t="str">
        <f t="shared" si="251"/>
        <v/>
      </c>
      <c r="Q2712" s="108" t="str">
        <f t="shared" si="252"/>
        <v/>
      </c>
      <c r="S2712" s="109" t="str">
        <f t="shared" si="253"/>
        <v/>
      </c>
      <c r="T2712" s="109" t="str">
        <f t="shared" si="254"/>
        <v/>
      </c>
    </row>
    <row r="2713" spans="2:20" ht="15" customHeight="1" x14ac:dyDescent="0.25">
      <c r="B2713" s="94">
        <v>2662</v>
      </c>
      <c r="C2713" s="95"/>
      <c r="D2713" s="94"/>
      <c r="E2713" s="95"/>
      <c r="F2713" s="94"/>
      <c r="G2713" s="95">
        <f t="shared" si="249"/>
        <v>0</v>
      </c>
      <c r="H2713" s="110">
        <f t="shared" si="250"/>
        <v>0</v>
      </c>
      <c r="P2713" s="107" t="str">
        <f t="shared" si="251"/>
        <v/>
      </c>
      <c r="Q2713" s="108" t="str">
        <f t="shared" si="252"/>
        <v/>
      </c>
      <c r="S2713" s="109" t="str">
        <f t="shared" si="253"/>
        <v/>
      </c>
      <c r="T2713" s="109" t="str">
        <f t="shared" si="254"/>
        <v/>
      </c>
    </row>
    <row r="2714" spans="2:20" ht="15" customHeight="1" x14ac:dyDescent="0.25">
      <c r="B2714" s="94">
        <v>2663</v>
      </c>
      <c r="C2714" s="95"/>
      <c r="D2714" s="94"/>
      <c r="E2714" s="95"/>
      <c r="F2714" s="94"/>
      <c r="G2714" s="95">
        <f t="shared" si="249"/>
        <v>0</v>
      </c>
      <c r="H2714" s="110">
        <f t="shared" si="250"/>
        <v>0</v>
      </c>
      <c r="P2714" s="107" t="str">
        <f t="shared" si="251"/>
        <v/>
      </c>
      <c r="Q2714" s="108" t="str">
        <f t="shared" si="252"/>
        <v/>
      </c>
      <c r="S2714" s="109" t="str">
        <f t="shared" si="253"/>
        <v/>
      </c>
      <c r="T2714" s="109" t="str">
        <f t="shared" si="254"/>
        <v/>
      </c>
    </row>
    <row r="2715" spans="2:20" ht="15" customHeight="1" x14ac:dyDescent="0.25">
      <c r="B2715" s="94">
        <v>2664</v>
      </c>
      <c r="C2715" s="95"/>
      <c r="D2715" s="94"/>
      <c r="E2715" s="95"/>
      <c r="F2715" s="94"/>
      <c r="G2715" s="95">
        <f t="shared" si="249"/>
        <v>0</v>
      </c>
      <c r="H2715" s="110">
        <f t="shared" si="250"/>
        <v>0</v>
      </c>
      <c r="P2715" s="107" t="str">
        <f t="shared" si="251"/>
        <v/>
      </c>
      <c r="Q2715" s="108" t="str">
        <f t="shared" si="252"/>
        <v/>
      </c>
      <c r="S2715" s="109" t="str">
        <f t="shared" si="253"/>
        <v/>
      </c>
      <c r="T2715" s="109" t="str">
        <f t="shared" si="254"/>
        <v/>
      </c>
    </row>
    <row r="2716" spans="2:20" ht="15" customHeight="1" x14ac:dyDescent="0.25">
      <c r="B2716" s="94">
        <v>2665</v>
      </c>
      <c r="C2716" s="95"/>
      <c r="D2716" s="94"/>
      <c r="E2716" s="95"/>
      <c r="F2716" s="94"/>
      <c r="G2716" s="95">
        <f t="shared" ref="G2716:G2779" si="255">E2716-C2716</f>
        <v>0</v>
      </c>
      <c r="H2716" s="110">
        <f t="shared" ref="H2716:H2779" si="256">F2716-D2716</f>
        <v>0</v>
      </c>
      <c r="P2716" s="107" t="str">
        <f t="shared" ref="P2716:P2779" si="257">IF(C2716="","",D2716*PSA_WTP-C2716)</f>
        <v/>
      </c>
      <c r="Q2716" s="108" t="str">
        <f t="shared" ref="Q2716:Q2779" si="258">IF(C2716="","",F2716*PSA_WTP-E2716)</f>
        <v/>
      </c>
      <c r="S2716" s="109" t="str">
        <f t="shared" ref="S2716:S2779" si="259">IF(Q2716="","",IF(Q2716=MAX(P2716,Q2716),0,1))</f>
        <v/>
      </c>
      <c r="T2716" s="109" t="str">
        <f t="shared" ref="T2716:T2779" si="260">IF(Q2716="","",IF(Q2716=MAX(P2716,Q2716),1,0))</f>
        <v/>
      </c>
    </row>
    <row r="2717" spans="2:20" ht="15" customHeight="1" x14ac:dyDescent="0.25">
      <c r="B2717" s="94">
        <v>2666</v>
      </c>
      <c r="C2717" s="95"/>
      <c r="D2717" s="94"/>
      <c r="E2717" s="95"/>
      <c r="F2717" s="94"/>
      <c r="G2717" s="95">
        <f t="shared" si="255"/>
        <v>0</v>
      </c>
      <c r="H2717" s="110">
        <f t="shared" si="256"/>
        <v>0</v>
      </c>
      <c r="P2717" s="107" t="str">
        <f t="shared" si="257"/>
        <v/>
      </c>
      <c r="Q2717" s="108" t="str">
        <f t="shared" si="258"/>
        <v/>
      </c>
      <c r="S2717" s="109" t="str">
        <f t="shared" si="259"/>
        <v/>
      </c>
      <c r="T2717" s="109" t="str">
        <f t="shared" si="260"/>
        <v/>
      </c>
    </row>
    <row r="2718" spans="2:20" ht="15" customHeight="1" x14ac:dyDescent="0.25">
      <c r="B2718" s="94">
        <v>2667</v>
      </c>
      <c r="C2718" s="95"/>
      <c r="D2718" s="94"/>
      <c r="E2718" s="95"/>
      <c r="F2718" s="94"/>
      <c r="G2718" s="95">
        <f t="shared" si="255"/>
        <v>0</v>
      </c>
      <c r="H2718" s="110">
        <f t="shared" si="256"/>
        <v>0</v>
      </c>
      <c r="P2718" s="107" t="str">
        <f t="shared" si="257"/>
        <v/>
      </c>
      <c r="Q2718" s="108" t="str">
        <f t="shared" si="258"/>
        <v/>
      </c>
      <c r="S2718" s="109" t="str">
        <f t="shared" si="259"/>
        <v/>
      </c>
      <c r="T2718" s="109" t="str">
        <f t="shared" si="260"/>
        <v/>
      </c>
    </row>
    <row r="2719" spans="2:20" ht="15" customHeight="1" x14ac:dyDescent="0.25">
      <c r="B2719" s="94">
        <v>2668</v>
      </c>
      <c r="C2719" s="95"/>
      <c r="D2719" s="94"/>
      <c r="E2719" s="95"/>
      <c r="F2719" s="94"/>
      <c r="G2719" s="95">
        <f t="shared" si="255"/>
        <v>0</v>
      </c>
      <c r="H2719" s="110">
        <f t="shared" si="256"/>
        <v>0</v>
      </c>
      <c r="P2719" s="107" t="str">
        <f t="shared" si="257"/>
        <v/>
      </c>
      <c r="Q2719" s="108" t="str">
        <f t="shared" si="258"/>
        <v/>
      </c>
      <c r="S2719" s="109" t="str">
        <f t="shared" si="259"/>
        <v/>
      </c>
      <c r="T2719" s="109" t="str">
        <f t="shared" si="260"/>
        <v/>
      </c>
    </row>
    <row r="2720" spans="2:20" ht="15" customHeight="1" x14ac:dyDescent="0.25">
      <c r="B2720" s="94">
        <v>2669</v>
      </c>
      <c r="C2720" s="95"/>
      <c r="D2720" s="94"/>
      <c r="E2720" s="95"/>
      <c r="F2720" s="94"/>
      <c r="G2720" s="95">
        <f t="shared" si="255"/>
        <v>0</v>
      </c>
      <c r="H2720" s="110">
        <f t="shared" si="256"/>
        <v>0</v>
      </c>
      <c r="P2720" s="107" t="str">
        <f t="shared" si="257"/>
        <v/>
      </c>
      <c r="Q2720" s="108" t="str">
        <f t="shared" si="258"/>
        <v/>
      </c>
      <c r="S2720" s="109" t="str">
        <f t="shared" si="259"/>
        <v/>
      </c>
      <c r="T2720" s="109" t="str">
        <f t="shared" si="260"/>
        <v/>
      </c>
    </row>
    <row r="2721" spans="2:20" ht="15" customHeight="1" x14ac:dyDescent="0.25">
      <c r="B2721" s="94">
        <v>2670</v>
      </c>
      <c r="C2721" s="95"/>
      <c r="D2721" s="94"/>
      <c r="E2721" s="95"/>
      <c r="F2721" s="94"/>
      <c r="G2721" s="95">
        <f t="shared" si="255"/>
        <v>0</v>
      </c>
      <c r="H2721" s="110">
        <f t="shared" si="256"/>
        <v>0</v>
      </c>
      <c r="P2721" s="107" t="str">
        <f t="shared" si="257"/>
        <v/>
      </c>
      <c r="Q2721" s="108" t="str">
        <f t="shared" si="258"/>
        <v/>
      </c>
      <c r="S2721" s="109" t="str">
        <f t="shared" si="259"/>
        <v/>
      </c>
      <c r="T2721" s="109" t="str">
        <f t="shared" si="260"/>
        <v/>
      </c>
    </row>
    <row r="2722" spans="2:20" ht="15" customHeight="1" x14ac:dyDescent="0.25">
      <c r="B2722" s="94">
        <v>2671</v>
      </c>
      <c r="C2722" s="95"/>
      <c r="D2722" s="94"/>
      <c r="E2722" s="95"/>
      <c r="F2722" s="94"/>
      <c r="G2722" s="95">
        <f t="shared" si="255"/>
        <v>0</v>
      </c>
      <c r="H2722" s="110">
        <f t="shared" si="256"/>
        <v>0</v>
      </c>
      <c r="P2722" s="107" t="str">
        <f t="shared" si="257"/>
        <v/>
      </c>
      <c r="Q2722" s="108" t="str">
        <f t="shared" si="258"/>
        <v/>
      </c>
      <c r="S2722" s="109" t="str">
        <f t="shared" si="259"/>
        <v/>
      </c>
      <c r="T2722" s="109" t="str">
        <f t="shared" si="260"/>
        <v/>
      </c>
    </row>
    <row r="2723" spans="2:20" ht="15" customHeight="1" x14ac:dyDescent="0.25">
      <c r="B2723" s="94">
        <v>2672</v>
      </c>
      <c r="C2723" s="95"/>
      <c r="D2723" s="94"/>
      <c r="E2723" s="95"/>
      <c r="F2723" s="94"/>
      <c r="G2723" s="95">
        <f t="shared" si="255"/>
        <v>0</v>
      </c>
      <c r="H2723" s="110">
        <f t="shared" si="256"/>
        <v>0</v>
      </c>
      <c r="P2723" s="107" t="str">
        <f t="shared" si="257"/>
        <v/>
      </c>
      <c r="Q2723" s="108" t="str">
        <f t="shared" si="258"/>
        <v/>
      </c>
      <c r="S2723" s="109" t="str">
        <f t="shared" si="259"/>
        <v/>
      </c>
      <c r="T2723" s="109" t="str">
        <f t="shared" si="260"/>
        <v/>
      </c>
    </row>
    <row r="2724" spans="2:20" ht="15" customHeight="1" x14ac:dyDescent="0.25">
      <c r="B2724" s="94">
        <v>2673</v>
      </c>
      <c r="C2724" s="95"/>
      <c r="D2724" s="94"/>
      <c r="E2724" s="95"/>
      <c r="F2724" s="94"/>
      <c r="G2724" s="95">
        <f t="shared" si="255"/>
        <v>0</v>
      </c>
      <c r="H2724" s="110">
        <f t="shared" si="256"/>
        <v>0</v>
      </c>
      <c r="P2724" s="107" t="str">
        <f t="shared" si="257"/>
        <v/>
      </c>
      <c r="Q2724" s="108" t="str">
        <f t="shared" si="258"/>
        <v/>
      </c>
      <c r="S2724" s="109" t="str">
        <f t="shared" si="259"/>
        <v/>
      </c>
      <c r="T2724" s="109" t="str">
        <f t="shared" si="260"/>
        <v/>
      </c>
    </row>
    <row r="2725" spans="2:20" ht="15" customHeight="1" x14ac:dyDescent="0.25">
      <c r="B2725" s="94">
        <v>2674</v>
      </c>
      <c r="C2725" s="95"/>
      <c r="D2725" s="94"/>
      <c r="E2725" s="95"/>
      <c r="F2725" s="94"/>
      <c r="G2725" s="95">
        <f t="shared" si="255"/>
        <v>0</v>
      </c>
      <c r="H2725" s="110">
        <f t="shared" si="256"/>
        <v>0</v>
      </c>
      <c r="P2725" s="107" t="str">
        <f t="shared" si="257"/>
        <v/>
      </c>
      <c r="Q2725" s="108" t="str">
        <f t="shared" si="258"/>
        <v/>
      </c>
      <c r="S2725" s="109" t="str">
        <f t="shared" si="259"/>
        <v/>
      </c>
      <c r="T2725" s="109" t="str">
        <f t="shared" si="260"/>
        <v/>
      </c>
    </row>
    <row r="2726" spans="2:20" ht="15" customHeight="1" x14ac:dyDescent="0.25">
      <c r="B2726" s="94">
        <v>2675</v>
      </c>
      <c r="C2726" s="95"/>
      <c r="D2726" s="94"/>
      <c r="E2726" s="95"/>
      <c r="F2726" s="94"/>
      <c r="G2726" s="95">
        <f t="shared" si="255"/>
        <v>0</v>
      </c>
      <c r="H2726" s="110">
        <f t="shared" si="256"/>
        <v>0</v>
      </c>
      <c r="P2726" s="107" t="str">
        <f t="shared" si="257"/>
        <v/>
      </c>
      <c r="Q2726" s="108" t="str">
        <f t="shared" si="258"/>
        <v/>
      </c>
      <c r="S2726" s="109" t="str">
        <f t="shared" si="259"/>
        <v/>
      </c>
      <c r="T2726" s="109" t="str">
        <f t="shared" si="260"/>
        <v/>
      </c>
    </row>
    <row r="2727" spans="2:20" ht="15" customHeight="1" x14ac:dyDescent="0.25">
      <c r="B2727" s="94">
        <v>2676</v>
      </c>
      <c r="C2727" s="95"/>
      <c r="D2727" s="94"/>
      <c r="E2727" s="95"/>
      <c r="F2727" s="94"/>
      <c r="G2727" s="95">
        <f t="shared" si="255"/>
        <v>0</v>
      </c>
      <c r="H2727" s="110">
        <f t="shared" si="256"/>
        <v>0</v>
      </c>
      <c r="P2727" s="107" t="str">
        <f t="shared" si="257"/>
        <v/>
      </c>
      <c r="Q2727" s="108" t="str">
        <f t="shared" si="258"/>
        <v/>
      </c>
      <c r="S2727" s="109" t="str">
        <f t="shared" si="259"/>
        <v/>
      </c>
      <c r="T2727" s="109" t="str">
        <f t="shared" si="260"/>
        <v/>
      </c>
    </row>
    <row r="2728" spans="2:20" ht="15" customHeight="1" x14ac:dyDescent="0.25">
      <c r="B2728" s="94">
        <v>2677</v>
      </c>
      <c r="C2728" s="95"/>
      <c r="D2728" s="94"/>
      <c r="E2728" s="95"/>
      <c r="F2728" s="94"/>
      <c r="G2728" s="95">
        <f t="shared" si="255"/>
        <v>0</v>
      </c>
      <c r="H2728" s="110">
        <f t="shared" si="256"/>
        <v>0</v>
      </c>
      <c r="P2728" s="107" t="str">
        <f t="shared" si="257"/>
        <v/>
      </c>
      <c r="Q2728" s="108" t="str">
        <f t="shared" si="258"/>
        <v/>
      </c>
      <c r="S2728" s="109" t="str">
        <f t="shared" si="259"/>
        <v/>
      </c>
      <c r="T2728" s="109" t="str">
        <f t="shared" si="260"/>
        <v/>
      </c>
    </row>
    <row r="2729" spans="2:20" ht="15" customHeight="1" x14ac:dyDescent="0.25">
      <c r="B2729" s="94">
        <v>2678</v>
      </c>
      <c r="C2729" s="95"/>
      <c r="D2729" s="94"/>
      <c r="E2729" s="95"/>
      <c r="F2729" s="94"/>
      <c r="G2729" s="95">
        <f t="shared" si="255"/>
        <v>0</v>
      </c>
      <c r="H2729" s="110">
        <f t="shared" si="256"/>
        <v>0</v>
      </c>
      <c r="P2729" s="107" t="str">
        <f t="shared" si="257"/>
        <v/>
      </c>
      <c r="Q2729" s="108" t="str">
        <f t="shared" si="258"/>
        <v/>
      </c>
      <c r="S2729" s="109" t="str">
        <f t="shared" si="259"/>
        <v/>
      </c>
      <c r="T2729" s="109" t="str">
        <f t="shared" si="260"/>
        <v/>
      </c>
    </row>
    <row r="2730" spans="2:20" ht="15" customHeight="1" x14ac:dyDescent="0.25">
      <c r="B2730" s="94">
        <v>2679</v>
      </c>
      <c r="C2730" s="95"/>
      <c r="D2730" s="94"/>
      <c r="E2730" s="95"/>
      <c r="F2730" s="94"/>
      <c r="G2730" s="95">
        <f t="shared" si="255"/>
        <v>0</v>
      </c>
      <c r="H2730" s="110">
        <f t="shared" si="256"/>
        <v>0</v>
      </c>
      <c r="P2730" s="107" t="str">
        <f t="shared" si="257"/>
        <v/>
      </c>
      <c r="Q2730" s="108" t="str">
        <f t="shared" si="258"/>
        <v/>
      </c>
      <c r="S2730" s="109" t="str">
        <f t="shared" si="259"/>
        <v/>
      </c>
      <c r="T2730" s="109" t="str">
        <f t="shared" si="260"/>
        <v/>
      </c>
    </row>
    <row r="2731" spans="2:20" ht="15" customHeight="1" x14ac:dyDescent="0.25">
      <c r="B2731" s="94">
        <v>2680</v>
      </c>
      <c r="C2731" s="95"/>
      <c r="D2731" s="94"/>
      <c r="E2731" s="95"/>
      <c r="F2731" s="94"/>
      <c r="G2731" s="95">
        <f t="shared" si="255"/>
        <v>0</v>
      </c>
      <c r="H2731" s="110">
        <f t="shared" si="256"/>
        <v>0</v>
      </c>
      <c r="P2731" s="107" t="str">
        <f t="shared" si="257"/>
        <v/>
      </c>
      <c r="Q2731" s="108" t="str">
        <f t="shared" si="258"/>
        <v/>
      </c>
      <c r="S2731" s="109" t="str">
        <f t="shared" si="259"/>
        <v/>
      </c>
      <c r="T2731" s="109" t="str">
        <f t="shared" si="260"/>
        <v/>
      </c>
    </row>
    <row r="2732" spans="2:20" ht="15" customHeight="1" x14ac:dyDescent="0.25">
      <c r="B2732" s="94">
        <v>2681</v>
      </c>
      <c r="C2732" s="95"/>
      <c r="D2732" s="94"/>
      <c r="E2732" s="95"/>
      <c r="F2732" s="94"/>
      <c r="G2732" s="95">
        <f t="shared" si="255"/>
        <v>0</v>
      </c>
      <c r="H2732" s="110">
        <f t="shared" si="256"/>
        <v>0</v>
      </c>
      <c r="P2732" s="107" t="str">
        <f t="shared" si="257"/>
        <v/>
      </c>
      <c r="Q2732" s="108" t="str">
        <f t="shared" si="258"/>
        <v/>
      </c>
      <c r="S2732" s="109" t="str">
        <f t="shared" si="259"/>
        <v/>
      </c>
      <c r="T2732" s="109" t="str">
        <f t="shared" si="260"/>
        <v/>
      </c>
    </row>
    <row r="2733" spans="2:20" ht="15" customHeight="1" x14ac:dyDescent="0.25">
      <c r="B2733" s="94">
        <v>2682</v>
      </c>
      <c r="C2733" s="95"/>
      <c r="D2733" s="94"/>
      <c r="E2733" s="95"/>
      <c r="F2733" s="94"/>
      <c r="G2733" s="95">
        <f t="shared" si="255"/>
        <v>0</v>
      </c>
      <c r="H2733" s="110">
        <f t="shared" si="256"/>
        <v>0</v>
      </c>
      <c r="P2733" s="107" t="str">
        <f t="shared" si="257"/>
        <v/>
      </c>
      <c r="Q2733" s="108" t="str">
        <f t="shared" si="258"/>
        <v/>
      </c>
      <c r="S2733" s="109" t="str">
        <f t="shared" si="259"/>
        <v/>
      </c>
      <c r="T2733" s="109" t="str">
        <f t="shared" si="260"/>
        <v/>
      </c>
    </row>
    <row r="2734" spans="2:20" ht="15" customHeight="1" x14ac:dyDescent="0.25">
      <c r="B2734" s="94">
        <v>2683</v>
      </c>
      <c r="C2734" s="95"/>
      <c r="D2734" s="94"/>
      <c r="E2734" s="95"/>
      <c r="F2734" s="94"/>
      <c r="G2734" s="95">
        <f t="shared" si="255"/>
        <v>0</v>
      </c>
      <c r="H2734" s="110">
        <f t="shared" si="256"/>
        <v>0</v>
      </c>
      <c r="P2734" s="107" t="str">
        <f t="shared" si="257"/>
        <v/>
      </c>
      <c r="Q2734" s="108" t="str">
        <f t="shared" si="258"/>
        <v/>
      </c>
      <c r="S2734" s="109" t="str">
        <f t="shared" si="259"/>
        <v/>
      </c>
      <c r="T2734" s="109" t="str">
        <f t="shared" si="260"/>
        <v/>
      </c>
    </row>
    <row r="2735" spans="2:20" ht="15" customHeight="1" x14ac:dyDescent="0.25">
      <c r="B2735" s="94">
        <v>2684</v>
      </c>
      <c r="C2735" s="95"/>
      <c r="D2735" s="94"/>
      <c r="E2735" s="95"/>
      <c r="F2735" s="94"/>
      <c r="G2735" s="95">
        <f t="shared" si="255"/>
        <v>0</v>
      </c>
      <c r="H2735" s="110">
        <f t="shared" si="256"/>
        <v>0</v>
      </c>
      <c r="P2735" s="107" t="str">
        <f t="shared" si="257"/>
        <v/>
      </c>
      <c r="Q2735" s="108" t="str">
        <f t="shared" si="258"/>
        <v/>
      </c>
      <c r="S2735" s="109" t="str">
        <f t="shared" si="259"/>
        <v/>
      </c>
      <c r="T2735" s="109" t="str">
        <f t="shared" si="260"/>
        <v/>
      </c>
    </row>
    <row r="2736" spans="2:20" ht="15" customHeight="1" x14ac:dyDescent="0.25">
      <c r="B2736" s="94">
        <v>2685</v>
      </c>
      <c r="C2736" s="95"/>
      <c r="D2736" s="94"/>
      <c r="E2736" s="95"/>
      <c r="F2736" s="94"/>
      <c r="G2736" s="95">
        <f t="shared" si="255"/>
        <v>0</v>
      </c>
      <c r="H2736" s="110">
        <f t="shared" si="256"/>
        <v>0</v>
      </c>
      <c r="P2736" s="107" t="str">
        <f t="shared" si="257"/>
        <v/>
      </c>
      <c r="Q2736" s="108" t="str">
        <f t="shared" si="258"/>
        <v/>
      </c>
      <c r="S2736" s="109" t="str">
        <f t="shared" si="259"/>
        <v/>
      </c>
      <c r="T2736" s="109" t="str">
        <f t="shared" si="260"/>
        <v/>
      </c>
    </row>
    <row r="2737" spans="2:20" ht="15" customHeight="1" x14ac:dyDescent="0.25">
      <c r="B2737" s="94">
        <v>2686</v>
      </c>
      <c r="C2737" s="95"/>
      <c r="D2737" s="94"/>
      <c r="E2737" s="95"/>
      <c r="F2737" s="94"/>
      <c r="G2737" s="95">
        <f t="shared" si="255"/>
        <v>0</v>
      </c>
      <c r="H2737" s="110">
        <f t="shared" si="256"/>
        <v>0</v>
      </c>
      <c r="P2737" s="107" t="str">
        <f t="shared" si="257"/>
        <v/>
      </c>
      <c r="Q2737" s="108" t="str">
        <f t="shared" si="258"/>
        <v/>
      </c>
      <c r="S2737" s="109" t="str">
        <f t="shared" si="259"/>
        <v/>
      </c>
      <c r="T2737" s="109" t="str">
        <f t="shared" si="260"/>
        <v/>
      </c>
    </row>
    <row r="2738" spans="2:20" ht="15" customHeight="1" x14ac:dyDescent="0.25">
      <c r="B2738" s="94">
        <v>2687</v>
      </c>
      <c r="C2738" s="95"/>
      <c r="D2738" s="94"/>
      <c r="E2738" s="95"/>
      <c r="F2738" s="94"/>
      <c r="G2738" s="95">
        <f t="shared" si="255"/>
        <v>0</v>
      </c>
      <c r="H2738" s="110">
        <f t="shared" si="256"/>
        <v>0</v>
      </c>
      <c r="P2738" s="107" t="str">
        <f t="shared" si="257"/>
        <v/>
      </c>
      <c r="Q2738" s="108" t="str">
        <f t="shared" si="258"/>
        <v/>
      </c>
      <c r="S2738" s="109" t="str">
        <f t="shared" si="259"/>
        <v/>
      </c>
      <c r="T2738" s="109" t="str">
        <f t="shared" si="260"/>
        <v/>
      </c>
    </row>
    <row r="2739" spans="2:20" ht="15" customHeight="1" x14ac:dyDescent="0.25">
      <c r="B2739" s="94">
        <v>2688</v>
      </c>
      <c r="C2739" s="95"/>
      <c r="D2739" s="94"/>
      <c r="E2739" s="95"/>
      <c r="F2739" s="94"/>
      <c r="G2739" s="95">
        <f t="shared" si="255"/>
        <v>0</v>
      </c>
      <c r="H2739" s="110">
        <f t="shared" si="256"/>
        <v>0</v>
      </c>
      <c r="P2739" s="107" t="str">
        <f t="shared" si="257"/>
        <v/>
      </c>
      <c r="Q2739" s="108" t="str">
        <f t="shared" si="258"/>
        <v/>
      </c>
      <c r="S2739" s="109" t="str">
        <f t="shared" si="259"/>
        <v/>
      </c>
      <c r="T2739" s="109" t="str">
        <f t="shared" si="260"/>
        <v/>
      </c>
    </row>
    <row r="2740" spans="2:20" ht="15" customHeight="1" x14ac:dyDescent="0.25">
      <c r="B2740" s="94">
        <v>2689</v>
      </c>
      <c r="C2740" s="95"/>
      <c r="D2740" s="94"/>
      <c r="E2740" s="95"/>
      <c r="F2740" s="94"/>
      <c r="G2740" s="95">
        <f t="shared" si="255"/>
        <v>0</v>
      </c>
      <c r="H2740" s="110">
        <f t="shared" si="256"/>
        <v>0</v>
      </c>
      <c r="P2740" s="107" t="str">
        <f t="shared" si="257"/>
        <v/>
      </c>
      <c r="Q2740" s="108" t="str">
        <f t="shared" si="258"/>
        <v/>
      </c>
      <c r="S2740" s="109" t="str">
        <f t="shared" si="259"/>
        <v/>
      </c>
      <c r="T2740" s="109" t="str">
        <f t="shared" si="260"/>
        <v/>
      </c>
    </row>
    <row r="2741" spans="2:20" ht="15" customHeight="1" x14ac:dyDescent="0.25">
      <c r="B2741" s="94">
        <v>2690</v>
      </c>
      <c r="C2741" s="95"/>
      <c r="D2741" s="94"/>
      <c r="E2741" s="95"/>
      <c r="F2741" s="94"/>
      <c r="G2741" s="95">
        <f t="shared" si="255"/>
        <v>0</v>
      </c>
      <c r="H2741" s="110">
        <f t="shared" si="256"/>
        <v>0</v>
      </c>
      <c r="P2741" s="107" t="str">
        <f t="shared" si="257"/>
        <v/>
      </c>
      <c r="Q2741" s="108" t="str">
        <f t="shared" si="258"/>
        <v/>
      </c>
      <c r="S2741" s="109" t="str">
        <f t="shared" si="259"/>
        <v/>
      </c>
      <c r="T2741" s="109" t="str">
        <f t="shared" si="260"/>
        <v/>
      </c>
    </row>
    <row r="2742" spans="2:20" ht="15" customHeight="1" x14ac:dyDescent="0.25">
      <c r="B2742" s="94">
        <v>2691</v>
      </c>
      <c r="C2742" s="95"/>
      <c r="D2742" s="94"/>
      <c r="E2742" s="95"/>
      <c r="F2742" s="94"/>
      <c r="G2742" s="95">
        <f t="shared" si="255"/>
        <v>0</v>
      </c>
      <c r="H2742" s="110">
        <f t="shared" si="256"/>
        <v>0</v>
      </c>
      <c r="P2742" s="107" t="str">
        <f t="shared" si="257"/>
        <v/>
      </c>
      <c r="Q2742" s="108" t="str">
        <f t="shared" si="258"/>
        <v/>
      </c>
      <c r="S2742" s="109" t="str">
        <f t="shared" si="259"/>
        <v/>
      </c>
      <c r="T2742" s="109" t="str">
        <f t="shared" si="260"/>
        <v/>
      </c>
    </row>
    <row r="2743" spans="2:20" ht="15" customHeight="1" x14ac:dyDescent="0.25">
      <c r="B2743" s="94">
        <v>2692</v>
      </c>
      <c r="C2743" s="95"/>
      <c r="D2743" s="94"/>
      <c r="E2743" s="95"/>
      <c r="F2743" s="94"/>
      <c r="G2743" s="95">
        <f t="shared" si="255"/>
        <v>0</v>
      </c>
      <c r="H2743" s="110">
        <f t="shared" si="256"/>
        <v>0</v>
      </c>
      <c r="P2743" s="107" t="str">
        <f t="shared" si="257"/>
        <v/>
      </c>
      <c r="Q2743" s="108" t="str">
        <f t="shared" si="258"/>
        <v/>
      </c>
      <c r="S2743" s="109" t="str">
        <f t="shared" si="259"/>
        <v/>
      </c>
      <c r="T2743" s="109" t="str">
        <f t="shared" si="260"/>
        <v/>
      </c>
    </row>
    <row r="2744" spans="2:20" ht="15" customHeight="1" x14ac:dyDescent="0.25">
      <c r="B2744" s="94">
        <v>2693</v>
      </c>
      <c r="C2744" s="95"/>
      <c r="D2744" s="94"/>
      <c r="E2744" s="95"/>
      <c r="F2744" s="94"/>
      <c r="G2744" s="95">
        <f t="shared" si="255"/>
        <v>0</v>
      </c>
      <c r="H2744" s="110">
        <f t="shared" si="256"/>
        <v>0</v>
      </c>
      <c r="P2744" s="107" t="str">
        <f t="shared" si="257"/>
        <v/>
      </c>
      <c r="Q2744" s="108" t="str">
        <f t="shared" si="258"/>
        <v/>
      </c>
      <c r="S2744" s="109" t="str">
        <f t="shared" si="259"/>
        <v/>
      </c>
      <c r="T2744" s="109" t="str">
        <f t="shared" si="260"/>
        <v/>
      </c>
    </row>
    <row r="2745" spans="2:20" ht="15" customHeight="1" x14ac:dyDescent="0.25">
      <c r="B2745" s="94">
        <v>2694</v>
      </c>
      <c r="C2745" s="95"/>
      <c r="D2745" s="94"/>
      <c r="E2745" s="95"/>
      <c r="F2745" s="94"/>
      <c r="G2745" s="95">
        <f t="shared" si="255"/>
        <v>0</v>
      </c>
      <c r="H2745" s="110">
        <f t="shared" si="256"/>
        <v>0</v>
      </c>
      <c r="P2745" s="107" t="str">
        <f t="shared" si="257"/>
        <v/>
      </c>
      <c r="Q2745" s="108" t="str">
        <f t="shared" si="258"/>
        <v/>
      </c>
      <c r="S2745" s="109" t="str">
        <f t="shared" si="259"/>
        <v/>
      </c>
      <c r="T2745" s="109" t="str">
        <f t="shared" si="260"/>
        <v/>
      </c>
    </row>
    <row r="2746" spans="2:20" ht="15" customHeight="1" x14ac:dyDescent="0.25">
      <c r="B2746" s="94">
        <v>2695</v>
      </c>
      <c r="C2746" s="95"/>
      <c r="D2746" s="94"/>
      <c r="E2746" s="95"/>
      <c r="F2746" s="94"/>
      <c r="G2746" s="95">
        <f t="shared" si="255"/>
        <v>0</v>
      </c>
      <c r="H2746" s="110">
        <f t="shared" si="256"/>
        <v>0</v>
      </c>
      <c r="P2746" s="107" t="str">
        <f t="shared" si="257"/>
        <v/>
      </c>
      <c r="Q2746" s="108" t="str">
        <f t="shared" si="258"/>
        <v/>
      </c>
      <c r="S2746" s="109" t="str">
        <f t="shared" si="259"/>
        <v/>
      </c>
      <c r="T2746" s="109" t="str">
        <f t="shared" si="260"/>
        <v/>
      </c>
    </row>
    <row r="2747" spans="2:20" ht="15" customHeight="1" x14ac:dyDescent="0.25">
      <c r="B2747" s="94">
        <v>2696</v>
      </c>
      <c r="C2747" s="95"/>
      <c r="D2747" s="94"/>
      <c r="E2747" s="95"/>
      <c r="F2747" s="94"/>
      <c r="G2747" s="95">
        <f t="shared" si="255"/>
        <v>0</v>
      </c>
      <c r="H2747" s="110">
        <f t="shared" si="256"/>
        <v>0</v>
      </c>
      <c r="P2747" s="107" t="str">
        <f t="shared" si="257"/>
        <v/>
      </c>
      <c r="Q2747" s="108" t="str">
        <f t="shared" si="258"/>
        <v/>
      </c>
      <c r="S2747" s="109" t="str">
        <f t="shared" si="259"/>
        <v/>
      </c>
      <c r="T2747" s="109" t="str">
        <f t="shared" si="260"/>
        <v/>
      </c>
    </row>
    <row r="2748" spans="2:20" ht="15" customHeight="1" x14ac:dyDescent="0.25">
      <c r="B2748" s="94">
        <v>2697</v>
      </c>
      <c r="C2748" s="95"/>
      <c r="D2748" s="94"/>
      <c r="E2748" s="95"/>
      <c r="F2748" s="94"/>
      <c r="G2748" s="95">
        <f t="shared" si="255"/>
        <v>0</v>
      </c>
      <c r="H2748" s="110">
        <f t="shared" si="256"/>
        <v>0</v>
      </c>
      <c r="P2748" s="107" t="str">
        <f t="shared" si="257"/>
        <v/>
      </c>
      <c r="Q2748" s="108" t="str">
        <f t="shared" si="258"/>
        <v/>
      </c>
      <c r="S2748" s="109" t="str">
        <f t="shared" si="259"/>
        <v/>
      </c>
      <c r="T2748" s="109" t="str">
        <f t="shared" si="260"/>
        <v/>
      </c>
    </row>
    <row r="2749" spans="2:20" ht="15" customHeight="1" x14ac:dyDescent="0.25">
      <c r="B2749" s="94">
        <v>2698</v>
      </c>
      <c r="C2749" s="95"/>
      <c r="D2749" s="94"/>
      <c r="E2749" s="95"/>
      <c r="F2749" s="94"/>
      <c r="G2749" s="95">
        <f t="shared" si="255"/>
        <v>0</v>
      </c>
      <c r="H2749" s="110">
        <f t="shared" si="256"/>
        <v>0</v>
      </c>
      <c r="P2749" s="107" t="str">
        <f t="shared" si="257"/>
        <v/>
      </c>
      <c r="Q2749" s="108" t="str">
        <f t="shared" si="258"/>
        <v/>
      </c>
      <c r="S2749" s="109" t="str">
        <f t="shared" si="259"/>
        <v/>
      </c>
      <c r="T2749" s="109" t="str">
        <f t="shared" si="260"/>
        <v/>
      </c>
    </row>
    <row r="2750" spans="2:20" ht="15" customHeight="1" x14ac:dyDescent="0.25">
      <c r="B2750" s="94">
        <v>2699</v>
      </c>
      <c r="C2750" s="95"/>
      <c r="D2750" s="94"/>
      <c r="E2750" s="95"/>
      <c r="F2750" s="94"/>
      <c r="G2750" s="95">
        <f t="shared" si="255"/>
        <v>0</v>
      </c>
      <c r="H2750" s="110">
        <f t="shared" si="256"/>
        <v>0</v>
      </c>
      <c r="P2750" s="107" t="str">
        <f t="shared" si="257"/>
        <v/>
      </c>
      <c r="Q2750" s="108" t="str">
        <f t="shared" si="258"/>
        <v/>
      </c>
      <c r="S2750" s="109" t="str">
        <f t="shared" si="259"/>
        <v/>
      </c>
      <c r="T2750" s="109" t="str">
        <f t="shared" si="260"/>
        <v/>
      </c>
    </row>
    <row r="2751" spans="2:20" ht="15" customHeight="1" x14ac:dyDescent="0.25">
      <c r="B2751" s="94">
        <v>2700</v>
      </c>
      <c r="C2751" s="95"/>
      <c r="D2751" s="94"/>
      <c r="E2751" s="95"/>
      <c r="F2751" s="94"/>
      <c r="G2751" s="95">
        <f t="shared" si="255"/>
        <v>0</v>
      </c>
      <c r="H2751" s="110">
        <f t="shared" si="256"/>
        <v>0</v>
      </c>
      <c r="P2751" s="107" t="str">
        <f t="shared" si="257"/>
        <v/>
      </c>
      <c r="Q2751" s="108" t="str">
        <f t="shared" si="258"/>
        <v/>
      </c>
      <c r="S2751" s="109" t="str">
        <f t="shared" si="259"/>
        <v/>
      </c>
      <c r="T2751" s="109" t="str">
        <f t="shared" si="260"/>
        <v/>
      </c>
    </row>
    <row r="2752" spans="2:20" ht="15" customHeight="1" x14ac:dyDescent="0.25">
      <c r="B2752" s="94">
        <v>2701</v>
      </c>
      <c r="C2752" s="95"/>
      <c r="D2752" s="94"/>
      <c r="E2752" s="95"/>
      <c r="F2752" s="94"/>
      <c r="G2752" s="95">
        <f t="shared" si="255"/>
        <v>0</v>
      </c>
      <c r="H2752" s="110">
        <f t="shared" si="256"/>
        <v>0</v>
      </c>
      <c r="P2752" s="107" t="str">
        <f t="shared" si="257"/>
        <v/>
      </c>
      <c r="Q2752" s="108" t="str">
        <f t="shared" si="258"/>
        <v/>
      </c>
      <c r="S2752" s="109" t="str">
        <f t="shared" si="259"/>
        <v/>
      </c>
      <c r="T2752" s="109" t="str">
        <f t="shared" si="260"/>
        <v/>
      </c>
    </row>
    <row r="2753" spans="2:20" ht="15" customHeight="1" x14ac:dyDescent="0.25">
      <c r="B2753" s="94">
        <v>2702</v>
      </c>
      <c r="C2753" s="95"/>
      <c r="D2753" s="94"/>
      <c r="E2753" s="95"/>
      <c r="F2753" s="94"/>
      <c r="G2753" s="95">
        <f t="shared" si="255"/>
        <v>0</v>
      </c>
      <c r="H2753" s="110">
        <f t="shared" si="256"/>
        <v>0</v>
      </c>
      <c r="P2753" s="107" t="str">
        <f t="shared" si="257"/>
        <v/>
      </c>
      <c r="Q2753" s="108" t="str">
        <f t="shared" si="258"/>
        <v/>
      </c>
      <c r="S2753" s="109" t="str">
        <f t="shared" si="259"/>
        <v/>
      </c>
      <c r="T2753" s="109" t="str">
        <f t="shared" si="260"/>
        <v/>
      </c>
    </row>
    <row r="2754" spans="2:20" ht="15" customHeight="1" x14ac:dyDescent="0.25">
      <c r="B2754" s="94">
        <v>2703</v>
      </c>
      <c r="C2754" s="95"/>
      <c r="D2754" s="94"/>
      <c r="E2754" s="95"/>
      <c r="F2754" s="94"/>
      <c r="G2754" s="95">
        <f t="shared" si="255"/>
        <v>0</v>
      </c>
      <c r="H2754" s="110">
        <f t="shared" si="256"/>
        <v>0</v>
      </c>
      <c r="P2754" s="107" t="str">
        <f t="shared" si="257"/>
        <v/>
      </c>
      <c r="Q2754" s="108" t="str">
        <f t="shared" si="258"/>
        <v/>
      </c>
      <c r="S2754" s="109" t="str">
        <f t="shared" si="259"/>
        <v/>
      </c>
      <c r="T2754" s="109" t="str">
        <f t="shared" si="260"/>
        <v/>
      </c>
    </row>
    <row r="2755" spans="2:20" ht="15" customHeight="1" x14ac:dyDescent="0.25">
      <c r="B2755" s="94">
        <v>2704</v>
      </c>
      <c r="C2755" s="95"/>
      <c r="D2755" s="94"/>
      <c r="E2755" s="95"/>
      <c r="F2755" s="94"/>
      <c r="G2755" s="95">
        <f t="shared" si="255"/>
        <v>0</v>
      </c>
      <c r="H2755" s="110">
        <f t="shared" si="256"/>
        <v>0</v>
      </c>
      <c r="P2755" s="107" t="str">
        <f t="shared" si="257"/>
        <v/>
      </c>
      <c r="Q2755" s="108" t="str">
        <f t="shared" si="258"/>
        <v/>
      </c>
      <c r="S2755" s="109" t="str">
        <f t="shared" si="259"/>
        <v/>
      </c>
      <c r="T2755" s="109" t="str">
        <f t="shared" si="260"/>
        <v/>
      </c>
    </row>
    <row r="2756" spans="2:20" ht="15" customHeight="1" x14ac:dyDescent="0.25">
      <c r="B2756" s="94">
        <v>2705</v>
      </c>
      <c r="C2756" s="95"/>
      <c r="D2756" s="94"/>
      <c r="E2756" s="95"/>
      <c r="F2756" s="94"/>
      <c r="G2756" s="95">
        <f t="shared" si="255"/>
        <v>0</v>
      </c>
      <c r="H2756" s="110">
        <f t="shared" si="256"/>
        <v>0</v>
      </c>
      <c r="P2756" s="107" t="str">
        <f t="shared" si="257"/>
        <v/>
      </c>
      <c r="Q2756" s="108" t="str">
        <f t="shared" si="258"/>
        <v/>
      </c>
      <c r="S2756" s="109" t="str">
        <f t="shared" si="259"/>
        <v/>
      </c>
      <c r="T2756" s="109" t="str">
        <f t="shared" si="260"/>
        <v/>
      </c>
    </row>
    <row r="2757" spans="2:20" ht="15" customHeight="1" x14ac:dyDescent="0.25">
      <c r="B2757" s="94">
        <v>2706</v>
      </c>
      <c r="C2757" s="95"/>
      <c r="D2757" s="94"/>
      <c r="E2757" s="95"/>
      <c r="F2757" s="94"/>
      <c r="G2757" s="95">
        <f t="shared" si="255"/>
        <v>0</v>
      </c>
      <c r="H2757" s="110">
        <f t="shared" si="256"/>
        <v>0</v>
      </c>
      <c r="P2757" s="107" t="str">
        <f t="shared" si="257"/>
        <v/>
      </c>
      <c r="Q2757" s="108" t="str">
        <f t="shared" si="258"/>
        <v/>
      </c>
      <c r="S2757" s="109" t="str">
        <f t="shared" si="259"/>
        <v/>
      </c>
      <c r="T2757" s="109" t="str">
        <f t="shared" si="260"/>
        <v/>
      </c>
    </row>
    <row r="2758" spans="2:20" ht="15" customHeight="1" x14ac:dyDescent="0.25">
      <c r="B2758" s="94">
        <v>2707</v>
      </c>
      <c r="C2758" s="95"/>
      <c r="D2758" s="94"/>
      <c r="E2758" s="95"/>
      <c r="F2758" s="94"/>
      <c r="G2758" s="95">
        <f t="shared" si="255"/>
        <v>0</v>
      </c>
      <c r="H2758" s="110">
        <f t="shared" si="256"/>
        <v>0</v>
      </c>
      <c r="P2758" s="107" t="str">
        <f t="shared" si="257"/>
        <v/>
      </c>
      <c r="Q2758" s="108" t="str">
        <f t="shared" si="258"/>
        <v/>
      </c>
      <c r="S2758" s="109" t="str">
        <f t="shared" si="259"/>
        <v/>
      </c>
      <c r="T2758" s="109" t="str">
        <f t="shared" si="260"/>
        <v/>
      </c>
    </row>
    <row r="2759" spans="2:20" ht="15" customHeight="1" x14ac:dyDescent="0.25">
      <c r="B2759" s="94">
        <v>2708</v>
      </c>
      <c r="C2759" s="95"/>
      <c r="D2759" s="94"/>
      <c r="E2759" s="95"/>
      <c r="F2759" s="94"/>
      <c r="G2759" s="95">
        <f t="shared" si="255"/>
        <v>0</v>
      </c>
      <c r="H2759" s="110">
        <f t="shared" si="256"/>
        <v>0</v>
      </c>
      <c r="P2759" s="107" t="str">
        <f t="shared" si="257"/>
        <v/>
      </c>
      <c r="Q2759" s="108" t="str">
        <f t="shared" si="258"/>
        <v/>
      </c>
      <c r="S2759" s="109" t="str">
        <f t="shared" si="259"/>
        <v/>
      </c>
      <c r="T2759" s="109" t="str">
        <f t="shared" si="260"/>
        <v/>
      </c>
    </row>
    <row r="2760" spans="2:20" ht="15" customHeight="1" x14ac:dyDescent="0.25">
      <c r="B2760" s="94">
        <v>2709</v>
      </c>
      <c r="C2760" s="95"/>
      <c r="D2760" s="94"/>
      <c r="E2760" s="95"/>
      <c r="F2760" s="94"/>
      <c r="G2760" s="95">
        <f t="shared" si="255"/>
        <v>0</v>
      </c>
      <c r="H2760" s="110">
        <f t="shared" si="256"/>
        <v>0</v>
      </c>
      <c r="P2760" s="107" t="str">
        <f t="shared" si="257"/>
        <v/>
      </c>
      <c r="Q2760" s="108" t="str">
        <f t="shared" si="258"/>
        <v/>
      </c>
      <c r="S2760" s="109" t="str">
        <f t="shared" si="259"/>
        <v/>
      </c>
      <c r="T2760" s="109" t="str">
        <f t="shared" si="260"/>
        <v/>
      </c>
    </row>
    <row r="2761" spans="2:20" ht="15" customHeight="1" x14ac:dyDescent="0.25">
      <c r="B2761" s="94">
        <v>2710</v>
      </c>
      <c r="C2761" s="95"/>
      <c r="D2761" s="94"/>
      <c r="E2761" s="95"/>
      <c r="F2761" s="94"/>
      <c r="G2761" s="95">
        <f t="shared" si="255"/>
        <v>0</v>
      </c>
      <c r="H2761" s="110">
        <f t="shared" si="256"/>
        <v>0</v>
      </c>
      <c r="P2761" s="107" t="str">
        <f t="shared" si="257"/>
        <v/>
      </c>
      <c r="Q2761" s="108" t="str">
        <f t="shared" si="258"/>
        <v/>
      </c>
      <c r="S2761" s="109" t="str">
        <f t="shared" si="259"/>
        <v/>
      </c>
      <c r="T2761" s="109" t="str">
        <f t="shared" si="260"/>
        <v/>
      </c>
    </row>
    <row r="2762" spans="2:20" ht="15" customHeight="1" x14ac:dyDescent="0.25">
      <c r="B2762" s="94">
        <v>2711</v>
      </c>
      <c r="C2762" s="95"/>
      <c r="D2762" s="94"/>
      <c r="E2762" s="95"/>
      <c r="F2762" s="94"/>
      <c r="G2762" s="95">
        <f t="shared" si="255"/>
        <v>0</v>
      </c>
      <c r="H2762" s="110">
        <f t="shared" si="256"/>
        <v>0</v>
      </c>
      <c r="P2762" s="107" t="str">
        <f t="shared" si="257"/>
        <v/>
      </c>
      <c r="Q2762" s="108" t="str">
        <f t="shared" si="258"/>
        <v/>
      </c>
      <c r="S2762" s="109" t="str">
        <f t="shared" si="259"/>
        <v/>
      </c>
      <c r="T2762" s="109" t="str">
        <f t="shared" si="260"/>
        <v/>
      </c>
    </row>
    <row r="2763" spans="2:20" ht="15" customHeight="1" x14ac:dyDescent="0.25">
      <c r="B2763" s="94">
        <v>2712</v>
      </c>
      <c r="C2763" s="95"/>
      <c r="D2763" s="94"/>
      <c r="E2763" s="95"/>
      <c r="F2763" s="94"/>
      <c r="G2763" s="95">
        <f t="shared" si="255"/>
        <v>0</v>
      </c>
      <c r="H2763" s="110">
        <f t="shared" si="256"/>
        <v>0</v>
      </c>
      <c r="P2763" s="107" t="str">
        <f t="shared" si="257"/>
        <v/>
      </c>
      <c r="Q2763" s="108" t="str">
        <f t="shared" si="258"/>
        <v/>
      </c>
      <c r="S2763" s="109" t="str">
        <f t="shared" si="259"/>
        <v/>
      </c>
      <c r="T2763" s="109" t="str">
        <f t="shared" si="260"/>
        <v/>
      </c>
    </row>
    <row r="2764" spans="2:20" ht="15" customHeight="1" x14ac:dyDescent="0.25">
      <c r="B2764" s="94">
        <v>2713</v>
      </c>
      <c r="C2764" s="95"/>
      <c r="D2764" s="94"/>
      <c r="E2764" s="95"/>
      <c r="F2764" s="94"/>
      <c r="G2764" s="95">
        <f t="shared" si="255"/>
        <v>0</v>
      </c>
      <c r="H2764" s="110">
        <f t="shared" si="256"/>
        <v>0</v>
      </c>
      <c r="P2764" s="107" t="str">
        <f t="shared" si="257"/>
        <v/>
      </c>
      <c r="Q2764" s="108" t="str">
        <f t="shared" si="258"/>
        <v/>
      </c>
      <c r="S2764" s="109" t="str">
        <f t="shared" si="259"/>
        <v/>
      </c>
      <c r="T2764" s="109" t="str">
        <f t="shared" si="260"/>
        <v/>
      </c>
    </row>
    <row r="2765" spans="2:20" ht="15" customHeight="1" x14ac:dyDescent="0.25">
      <c r="B2765" s="94">
        <v>2714</v>
      </c>
      <c r="C2765" s="95"/>
      <c r="D2765" s="94"/>
      <c r="E2765" s="95"/>
      <c r="F2765" s="94"/>
      <c r="G2765" s="95">
        <f t="shared" si="255"/>
        <v>0</v>
      </c>
      <c r="H2765" s="110">
        <f t="shared" si="256"/>
        <v>0</v>
      </c>
      <c r="P2765" s="107" t="str">
        <f t="shared" si="257"/>
        <v/>
      </c>
      <c r="Q2765" s="108" t="str">
        <f t="shared" si="258"/>
        <v/>
      </c>
      <c r="S2765" s="109" t="str">
        <f t="shared" si="259"/>
        <v/>
      </c>
      <c r="T2765" s="109" t="str">
        <f t="shared" si="260"/>
        <v/>
      </c>
    </row>
    <row r="2766" spans="2:20" ht="15" customHeight="1" x14ac:dyDescent="0.25">
      <c r="B2766" s="94">
        <v>2715</v>
      </c>
      <c r="C2766" s="95"/>
      <c r="D2766" s="94"/>
      <c r="E2766" s="95"/>
      <c r="F2766" s="94"/>
      <c r="G2766" s="95">
        <f t="shared" si="255"/>
        <v>0</v>
      </c>
      <c r="H2766" s="110">
        <f t="shared" si="256"/>
        <v>0</v>
      </c>
      <c r="P2766" s="107" t="str">
        <f t="shared" si="257"/>
        <v/>
      </c>
      <c r="Q2766" s="108" t="str">
        <f t="shared" si="258"/>
        <v/>
      </c>
      <c r="S2766" s="109" t="str">
        <f t="shared" si="259"/>
        <v/>
      </c>
      <c r="T2766" s="109" t="str">
        <f t="shared" si="260"/>
        <v/>
      </c>
    </row>
    <row r="2767" spans="2:20" ht="15" customHeight="1" x14ac:dyDescent="0.25">
      <c r="B2767" s="94">
        <v>2716</v>
      </c>
      <c r="C2767" s="95"/>
      <c r="D2767" s="94"/>
      <c r="E2767" s="95"/>
      <c r="F2767" s="94"/>
      <c r="G2767" s="95">
        <f t="shared" si="255"/>
        <v>0</v>
      </c>
      <c r="H2767" s="110">
        <f t="shared" si="256"/>
        <v>0</v>
      </c>
      <c r="P2767" s="107" t="str">
        <f t="shared" si="257"/>
        <v/>
      </c>
      <c r="Q2767" s="108" t="str">
        <f t="shared" si="258"/>
        <v/>
      </c>
      <c r="S2767" s="109" t="str">
        <f t="shared" si="259"/>
        <v/>
      </c>
      <c r="T2767" s="109" t="str">
        <f t="shared" si="260"/>
        <v/>
      </c>
    </row>
    <row r="2768" spans="2:20" ht="15" customHeight="1" x14ac:dyDescent="0.25">
      <c r="B2768" s="94">
        <v>2717</v>
      </c>
      <c r="C2768" s="95"/>
      <c r="D2768" s="94"/>
      <c r="E2768" s="95"/>
      <c r="F2768" s="94"/>
      <c r="G2768" s="95">
        <f t="shared" si="255"/>
        <v>0</v>
      </c>
      <c r="H2768" s="110">
        <f t="shared" si="256"/>
        <v>0</v>
      </c>
      <c r="P2768" s="107" t="str">
        <f t="shared" si="257"/>
        <v/>
      </c>
      <c r="Q2768" s="108" t="str">
        <f t="shared" si="258"/>
        <v/>
      </c>
      <c r="S2768" s="109" t="str">
        <f t="shared" si="259"/>
        <v/>
      </c>
      <c r="T2768" s="109" t="str">
        <f t="shared" si="260"/>
        <v/>
      </c>
    </row>
    <row r="2769" spans="2:20" ht="15" customHeight="1" x14ac:dyDescent="0.25">
      <c r="B2769" s="94">
        <v>2718</v>
      </c>
      <c r="C2769" s="95"/>
      <c r="D2769" s="94"/>
      <c r="E2769" s="95"/>
      <c r="F2769" s="94"/>
      <c r="G2769" s="95">
        <f t="shared" si="255"/>
        <v>0</v>
      </c>
      <c r="H2769" s="110">
        <f t="shared" si="256"/>
        <v>0</v>
      </c>
      <c r="P2769" s="107" t="str">
        <f t="shared" si="257"/>
        <v/>
      </c>
      <c r="Q2769" s="108" t="str">
        <f t="shared" si="258"/>
        <v/>
      </c>
      <c r="S2769" s="109" t="str">
        <f t="shared" si="259"/>
        <v/>
      </c>
      <c r="T2769" s="109" t="str">
        <f t="shared" si="260"/>
        <v/>
      </c>
    </row>
    <row r="2770" spans="2:20" ht="15" customHeight="1" x14ac:dyDescent="0.25">
      <c r="B2770" s="94">
        <v>2719</v>
      </c>
      <c r="C2770" s="95"/>
      <c r="D2770" s="94"/>
      <c r="E2770" s="95"/>
      <c r="F2770" s="94"/>
      <c r="G2770" s="95">
        <f t="shared" si="255"/>
        <v>0</v>
      </c>
      <c r="H2770" s="110">
        <f t="shared" si="256"/>
        <v>0</v>
      </c>
      <c r="P2770" s="107" t="str">
        <f t="shared" si="257"/>
        <v/>
      </c>
      <c r="Q2770" s="108" t="str">
        <f t="shared" si="258"/>
        <v/>
      </c>
      <c r="S2770" s="109" t="str">
        <f t="shared" si="259"/>
        <v/>
      </c>
      <c r="T2770" s="109" t="str">
        <f t="shared" si="260"/>
        <v/>
      </c>
    </row>
    <row r="2771" spans="2:20" ht="15" customHeight="1" x14ac:dyDescent="0.25">
      <c r="B2771" s="94">
        <v>2720</v>
      </c>
      <c r="C2771" s="95"/>
      <c r="D2771" s="94"/>
      <c r="E2771" s="95"/>
      <c r="F2771" s="94"/>
      <c r="G2771" s="95">
        <f t="shared" si="255"/>
        <v>0</v>
      </c>
      <c r="H2771" s="110">
        <f t="shared" si="256"/>
        <v>0</v>
      </c>
      <c r="P2771" s="107" t="str">
        <f t="shared" si="257"/>
        <v/>
      </c>
      <c r="Q2771" s="108" t="str">
        <f t="shared" si="258"/>
        <v/>
      </c>
      <c r="S2771" s="109" t="str">
        <f t="shared" si="259"/>
        <v/>
      </c>
      <c r="T2771" s="109" t="str">
        <f t="shared" si="260"/>
        <v/>
      </c>
    </row>
    <row r="2772" spans="2:20" ht="15" customHeight="1" x14ac:dyDescent="0.25">
      <c r="B2772" s="94">
        <v>2721</v>
      </c>
      <c r="C2772" s="95"/>
      <c r="D2772" s="94"/>
      <c r="E2772" s="95"/>
      <c r="F2772" s="94"/>
      <c r="G2772" s="95">
        <f t="shared" si="255"/>
        <v>0</v>
      </c>
      <c r="H2772" s="110">
        <f t="shared" si="256"/>
        <v>0</v>
      </c>
      <c r="P2772" s="107" t="str">
        <f t="shared" si="257"/>
        <v/>
      </c>
      <c r="Q2772" s="108" t="str">
        <f t="shared" si="258"/>
        <v/>
      </c>
      <c r="S2772" s="109" t="str">
        <f t="shared" si="259"/>
        <v/>
      </c>
      <c r="T2772" s="109" t="str">
        <f t="shared" si="260"/>
        <v/>
      </c>
    </row>
    <row r="2773" spans="2:20" ht="15" customHeight="1" x14ac:dyDescent="0.25">
      <c r="B2773" s="94">
        <v>2722</v>
      </c>
      <c r="C2773" s="95"/>
      <c r="D2773" s="94"/>
      <c r="E2773" s="95"/>
      <c r="F2773" s="94"/>
      <c r="G2773" s="95">
        <f t="shared" si="255"/>
        <v>0</v>
      </c>
      <c r="H2773" s="110">
        <f t="shared" si="256"/>
        <v>0</v>
      </c>
      <c r="P2773" s="107" t="str">
        <f t="shared" si="257"/>
        <v/>
      </c>
      <c r="Q2773" s="108" t="str">
        <f t="shared" si="258"/>
        <v/>
      </c>
      <c r="S2773" s="109" t="str">
        <f t="shared" si="259"/>
        <v/>
      </c>
      <c r="T2773" s="109" t="str">
        <f t="shared" si="260"/>
        <v/>
      </c>
    </row>
    <row r="2774" spans="2:20" ht="15" customHeight="1" x14ac:dyDescent="0.25">
      <c r="B2774" s="94">
        <v>2723</v>
      </c>
      <c r="C2774" s="95"/>
      <c r="D2774" s="94"/>
      <c r="E2774" s="95"/>
      <c r="F2774" s="94"/>
      <c r="G2774" s="95">
        <f t="shared" si="255"/>
        <v>0</v>
      </c>
      <c r="H2774" s="110">
        <f t="shared" si="256"/>
        <v>0</v>
      </c>
      <c r="P2774" s="107" t="str">
        <f t="shared" si="257"/>
        <v/>
      </c>
      <c r="Q2774" s="108" t="str">
        <f t="shared" si="258"/>
        <v/>
      </c>
      <c r="S2774" s="109" t="str">
        <f t="shared" si="259"/>
        <v/>
      </c>
      <c r="T2774" s="109" t="str">
        <f t="shared" si="260"/>
        <v/>
      </c>
    </row>
    <row r="2775" spans="2:20" ht="15" customHeight="1" x14ac:dyDescent="0.25">
      <c r="B2775" s="94">
        <v>2724</v>
      </c>
      <c r="C2775" s="95"/>
      <c r="D2775" s="94"/>
      <c r="E2775" s="95"/>
      <c r="F2775" s="94"/>
      <c r="G2775" s="95">
        <f t="shared" si="255"/>
        <v>0</v>
      </c>
      <c r="H2775" s="110">
        <f t="shared" si="256"/>
        <v>0</v>
      </c>
      <c r="P2775" s="107" t="str">
        <f t="shared" si="257"/>
        <v/>
      </c>
      <c r="Q2775" s="108" t="str">
        <f t="shared" si="258"/>
        <v/>
      </c>
      <c r="S2775" s="109" t="str">
        <f t="shared" si="259"/>
        <v/>
      </c>
      <c r="T2775" s="109" t="str">
        <f t="shared" si="260"/>
        <v/>
      </c>
    </row>
    <row r="2776" spans="2:20" ht="15" customHeight="1" x14ac:dyDescent="0.25">
      <c r="B2776" s="94">
        <v>2725</v>
      </c>
      <c r="C2776" s="95"/>
      <c r="D2776" s="94"/>
      <c r="E2776" s="95"/>
      <c r="F2776" s="94"/>
      <c r="G2776" s="95">
        <f t="shared" si="255"/>
        <v>0</v>
      </c>
      <c r="H2776" s="110">
        <f t="shared" si="256"/>
        <v>0</v>
      </c>
      <c r="P2776" s="107" t="str">
        <f t="shared" si="257"/>
        <v/>
      </c>
      <c r="Q2776" s="108" t="str">
        <f t="shared" si="258"/>
        <v/>
      </c>
      <c r="S2776" s="109" t="str">
        <f t="shared" si="259"/>
        <v/>
      </c>
      <c r="T2776" s="109" t="str">
        <f t="shared" si="260"/>
        <v/>
      </c>
    </row>
    <row r="2777" spans="2:20" ht="15" customHeight="1" x14ac:dyDescent="0.25">
      <c r="B2777" s="94">
        <v>2726</v>
      </c>
      <c r="C2777" s="95"/>
      <c r="D2777" s="94"/>
      <c r="E2777" s="95"/>
      <c r="F2777" s="94"/>
      <c r="G2777" s="95">
        <f t="shared" si="255"/>
        <v>0</v>
      </c>
      <c r="H2777" s="110">
        <f t="shared" si="256"/>
        <v>0</v>
      </c>
      <c r="P2777" s="107" t="str">
        <f t="shared" si="257"/>
        <v/>
      </c>
      <c r="Q2777" s="108" t="str">
        <f t="shared" si="258"/>
        <v/>
      </c>
      <c r="S2777" s="109" t="str">
        <f t="shared" si="259"/>
        <v/>
      </c>
      <c r="T2777" s="109" t="str">
        <f t="shared" si="260"/>
        <v/>
      </c>
    </row>
    <row r="2778" spans="2:20" ht="15" customHeight="1" x14ac:dyDescent="0.25">
      <c r="B2778" s="94">
        <v>2727</v>
      </c>
      <c r="C2778" s="95"/>
      <c r="D2778" s="94"/>
      <c r="E2778" s="95"/>
      <c r="F2778" s="94"/>
      <c r="G2778" s="95">
        <f t="shared" si="255"/>
        <v>0</v>
      </c>
      <c r="H2778" s="110">
        <f t="shared" si="256"/>
        <v>0</v>
      </c>
      <c r="P2778" s="107" t="str">
        <f t="shared" si="257"/>
        <v/>
      </c>
      <c r="Q2778" s="108" t="str">
        <f t="shared" si="258"/>
        <v/>
      </c>
      <c r="S2778" s="109" t="str">
        <f t="shared" si="259"/>
        <v/>
      </c>
      <c r="T2778" s="109" t="str">
        <f t="shared" si="260"/>
        <v/>
      </c>
    </row>
    <row r="2779" spans="2:20" ht="15" customHeight="1" x14ac:dyDescent="0.25">
      <c r="B2779" s="94">
        <v>2728</v>
      </c>
      <c r="C2779" s="95"/>
      <c r="D2779" s="94"/>
      <c r="E2779" s="95"/>
      <c r="F2779" s="94"/>
      <c r="G2779" s="95">
        <f t="shared" si="255"/>
        <v>0</v>
      </c>
      <c r="H2779" s="110">
        <f t="shared" si="256"/>
        <v>0</v>
      </c>
      <c r="P2779" s="107" t="str">
        <f t="shared" si="257"/>
        <v/>
      </c>
      <c r="Q2779" s="108" t="str">
        <f t="shared" si="258"/>
        <v/>
      </c>
      <c r="S2779" s="109" t="str">
        <f t="shared" si="259"/>
        <v/>
      </c>
      <c r="T2779" s="109" t="str">
        <f t="shared" si="260"/>
        <v/>
      </c>
    </row>
    <row r="2780" spans="2:20" ht="15" customHeight="1" x14ac:dyDescent="0.25">
      <c r="B2780" s="94">
        <v>2729</v>
      </c>
      <c r="C2780" s="95"/>
      <c r="D2780" s="94"/>
      <c r="E2780" s="95"/>
      <c r="F2780" s="94"/>
      <c r="G2780" s="95">
        <f t="shared" ref="G2780:G2843" si="261">E2780-C2780</f>
        <v>0</v>
      </c>
      <c r="H2780" s="110">
        <f t="shared" ref="H2780:H2843" si="262">F2780-D2780</f>
        <v>0</v>
      </c>
      <c r="P2780" s="107" t="str">
        <f t="shared" ref="P2780:P2843" si="263">IF(C2780="","",D2780*PSA_WTP-C2780)</f>
        <v/>
      </c>
      <c r="Q2780" s="108" t="str">
        <f t="shared" ref="Q2780:Q2843" si="264">IF(C2780="","",F2780*PSA_WTP-E2780)</f>
        <v/>
      </c>
      <c r="S2780" s="109" t="str">
        <f t="shared" ref="S2780:S2843" si="265">IF(Q2780="","",IF(Q2780=MAX(P2780,Q2780),0,1))</f>
        <v/>
      </c>
      <c r="T2780" s="109" t="str">
        <f t="shared" ref="T2780:T2843" si="266">IF(Q2780="","",IF(Q2780=MAX(P2780,Q2780),1,0))</f>
        <v/>
      </c>
    </row>
    <row r="2781" spans="2:20" ht="15" customHeight="1" x14ac:dyDescent="0.25">
      <c r="B2781" s="94">
        <v>2730</v>
      </c>
      <c r="C2781" s="95"/>
      <c r="D2781" s="94"/>
      <c r="E2781" s="95"/>
      <c r="F2781" s="94"/>
      <c r="G2781" s="95">
        <f t="shared" si="261"/>
        <v>0</v>
      </c>
      <c r="H2781" s="110">
        <f t="shared" si="262"/>
        <v>0</v>
      </c>
      <c r="P2781" s="107" t="str">
        <f t="shared" si="263"/>
        <v/>
      </c>
      <c r="Q2781" s="108" t="str">
        <f t="shared" si="264"/>
        <v/>
      </c>
      <c r="S2781" s="109" t="str">
        <f t="shared" si="265"/>
        <v/>
      </c>
      <c r="T2781" s="109" t="str">
        <f t="shared" si="266"/>
        <v/>
      </c>
    </row>
    <row r="2782" spans="2:20" ht="15" customHeight="1" x14ac:dyDescent="0.25">
      <c r="B2782" s="94">
        <v>2731</v>
      </c>
      <c r="C2782" s="95"/>
      <c r="D2782" s="94"/>
      <c r="E2782" s="95"/>
      <c r="F2782" s="94"/>
      <c r="G2782" s="95">
        <f t="shared" si="261"/>
        <v>0</v>
      </c>
      <c r="H2782" s="110">
        <f t="shared" si="262"/>
        <v>0</v>
      </c>
      <c r="P2782" s="107" t="str">
        <f t="shared" si="263"/>
        <v/>
      </c>
      <c r="Q2782" s="108" t="str">
        <f t="shared" si="264"/>
        <v/>
      </c>
      <c r="S2782" s="109" t="str">
        <f t="shared" si="265"/>
        <v/>
      </c>
      <c r="T2782" s="109" t="str">
        <f t="shared" si="266"/>
        <v/>
      </c>
    </row>
    <row r="2783" spans="2:20" ht="15" customHeight="1" x14ac:dyDescent="0.25">
      <c r="B2783" s="94">
        <v>2732</v>
      </c>
      <c r="C2783" s="95"/>
      <c r="D2783" s="94"/>
      <c r="E2783" s="95"/>
      <c r="F2783" s="94"/>
      <c r="G2783" s="95">
        <f t="shared" si="261"/>
        <v>0</v>
      </c>
      <c r="H2783" s="110">
        <f t="shared" si="262"/>
        <v>0</v>
      </c>
      <c r="P2783" s="107" t="str">
        <f t="shared" si="263"/>
        <v/>
      </c>
      <c r="Q2783" s="108" t="str">
        <f t="shared" si="264"/>
        <v/>
      </c>
      <c r="S2783" s="109" t="str">
        <f t="shared" si="265"/>
        <v/>
      </c>
      <c r="T2783" s="109" t="str">
        <f t="shared" si="266"/>
        <v/>
      </c>
    </row>
    <row r="2784" spans="2:20" ht="15" customHeight="1" x14ac:dyDescent="0.25">
      <c r="B2784" s="94">
        <v>2733</v>
      </c>
      <c r="C2784" s="95"/>
      <c r="D2784" s="94"/>
      <c r="E2784" s="95"/>
      <c r="F2784" s="94"/>
      <c r="G2784" s="95">
        <f t="shared" si="261"/>
        <v>0</v>
      </c>
      <c r="H2784" s="110">
        <f t="shared" si="262"/>
        <v>0</v>
      </c>
      <c r="P2784" s="107" t="str">
        <f t="shared" si="263"/>
        <v/>
      </c>
      <c r="Q2784" s="108" t="str">
        <f t="shared" si="264"/>
        <v/>
      </c>
      <c r="S2784" s="109" t="str">
        <f t="shared" si="265"/>
        <v/>
      </c>
      <c r="T2784" s="109" t="str">
        <f t="shared" si="266"/>
        <v/>
      </c>
    </row>
    <row r="2785" spans="2:20" ht="15" customHeight="1" x14ac:dyDescent="0.25">
      <c r="B2785" s="94">
        <v>2734</v>
      </c>
      <c r="C2785" s="95"/>
      <c r="D2785" s="94"/>
      <c r="E2785" s="95"/>
      <c r="F2785" s="94"/>
      <c r="G2785" s="95">
        <f t="shared" si="261"/>
        <v>0</v>
      </c>
      <c r="H2785" s="110">
        <f t="shared" si="262"/>
        <v>0</v>
      </c>
      <c r="P2785" s="107" t="str">
        <f t="shared" si="263"/>
        <v/>
      </c>
      <c r="Q2785" s="108" t="str">
        <f t="shared" si="264"/>
        <v/>
      </c>
      <c r="S2785" s="109" t="str">
        <f t="shared" si="265"/>
        <v/>
      </c>
      <c r="T2785" s="109" t="str">
        <f t="shared" si="266"/>
        <v/>
      </c>
    </row>
    <row r="2786" spans="2:20" ht="15" customHeight="1" x14ac:dyDescent="0.25">
      <c r="B2786" s="94">
        <v>2735</v>
      </c>
      <c r="C2786" s="95"/>
      <c r="D2786" s="94"/>
      <c r="E2786" s="95"/>
      <c r="F2786" s="94"/>
      <c r="G2786" s="95">
        <f t="shared" si="261"/>
        <v>0</v>
      </c>
      <c r="H2786" s="110">
        <f t="shared" si="262"/>
        <v>0</v>
      </c>
      <c r="P2786" s="107" t="str">
        <f t="shared" si="263"/>
        <v/>
      </c>
      <c r="Q2786" s="108" t="str">
        <f t="shared" si="264"/>
        <v/>
      </c>
      <c r="S2786" s="109" t="str">
        <f t="shared" si="265"/>
        <v/>
      </c>
      <c r="T2786" s="109" t="str">
        <f t="shared" si="266"/>
        <v/>
      </c>
    </row>
    <row r="2787" spans="2:20" ht="15" customHeight="1" x14ac:dyDescent="0.25">
      <c r="B2787" s="94">
        <v>2736</v>
      </c>
      <c r="C2787" s="95"/>
      <c r="D2787" s="94"/>
      <c r="E2787" s="95"/>
      <c r="F2787" s="94"/>
      <c r="G2787" s="95">
        <f t="shared" si="261"/>
        <v>0</v>
      </c>
      <c r="H2787" s="110">
        <f t="shared" si="262"/>
        <v>0</v>
      </c>
      <c r="P2787" s="107" t="str">
        <f t="shared" si="263"/>
        <v/>
      </c>
      <c r="Q2787" s="108" t="str">
        <f t="shared" si="264"/>
        <v/>
      </c>
      <c r="S2787" s="109" t="str">
        <f t="shared" si="265"/>
        <v/>
      </c>
      <c r="T2787" s="109" t="str">
        <f t="shared" si="266"/>
        <v/>
      </c>
    </row>
    <row r="2788" spans="2:20" ht="15" customHeight="1" x14ac:dyDescent="0.25">
      <c r="B2788" s="94">
        <v>2737</v>
      </c>
      <c r="C2788" s="95"/>
      <c r="D2788" s="94"/>
      <c r="E2788" s="95"/>
      <c r="F2788" s="94"/>
      <c r="G2788" s="95">
        <f t="shared" si="261"/>
        <v>0</v>
      </c>
      <c r="H2788" s="110">
        <f t="shared" si="262"/>
        <v>0</v>
      </c>
      <c r="P2788" s="107" t="str">
        <f t="shared" si="263"/>
        <v/>
      </c>
      <c r="Q2788" s="108" t="str">
        <f t="shared" si="264"/>
        <v/>
      </c>
      <c r="S2788" s="109" t="str">
        <f t="shared" si="265"/>
        <v/>
      </c>
      <c r="T2788" s="109" t="str">
        <f t="shared" si="266"/>
        <v/>
      </c>
    </row>
    <row r="2789" spans="2:20" ht="15" customHeight="1" x14ac:dyDescent="0.25">
      <c r="B2789" s="94">
        <v>2738</v>
      </c>
      <c r="C2789" s="95"/>
      <c r="D2789" s="94"/>
      <c r="E2789" s="95"/>
      <c r="F2789" s="94"/>
      <c r="G2789" s="95">
        <f t="shared" si="261"/>
        <v>0</v>
      </c>
      <c r="H2789" s="110">
        <f t="shared" si="262"/>
        <v>0</v>
      </c>
      <c r="P2789" s="107" t="str">
        <f t="shared" si="263"/>
        <v/>
      </c>
      <c r="Q2789" s="108" t="str">
        <f t="shared" si="264"/>
        <v/>
      </c>
      <c r="S2789" s="109" t="str">
        <f t="shared" si="265"/>
        <v/>
      </c>
      <c r="T2789" s="109" t="str">
        <f t="shared" si="266"/>
        <v/>
      </c>
    </row>
    <row r="2790" spans="2:20" ht="15" customHeight="1" x14ac:dyDescent="0.25">
      <c r="B2790" s="94">
        <v>2739</v>
      </c>
      <c r="C2790" s="95"/>
      <c r="D2790" s="94"/>
      <c r="E2790" s="95"/>
      <c r="F2790" s="94"/>
      <c r="G2790" s="95">
        <f t="shared" si="261"/>
        <v>0</v>
      </c>
      <c r="H2790" s="110">
        <f t="shared" si="262"/>
        <v>0</v>
      </c>
      <c r="P2790" s="107" t="str">
        <f t="shared" si="263"/>
        <v/>
      </c>
      <c r="Q2790" s="108" t="str">
        <f t="shared" si="264"/>
        <v/>
      </c>
      <c r="S2790" s="109" t="str">
        <f t="shared" si="265"/>
        <v/>
      </c>
      <c r="T2790" s="109" t="str">
        <f t="shared" si="266"/>
        <v/>
      </c>
    </row>
    <row r="2791" spans="2:20" ht="15" customHeight="1" x14ac:dyDescent="0.25">
      <c r="B2791" s="94">
        <v>2740</v>
      </c>
      <c r="C2791" s="95"/>
      <c r="D2791" s="94"/>
      <c r="E2791" s="95"/>
      <c r="F2791" s="94"/>
      <c r="G2791" s="95">
        <f t="shared" si="261"/>
        <v>0</v>
      </c>
      <c r="H2791" s="110">
        <f t="shared" si="262"/>
        <v>0</v>
      </c>
      <c r="P2791" s="107" t="str">
        <f t="shared" si="263"/>
        <v/>
      </c>
      <c r="Q2791" s="108" t="str">
        <f t="shared" si="264"/>
        <v/>
      </c>
      <c r="S2791" s="109" t="str">
        <f t="shared" si="265"/>
        <v/>
      </c>
      <c r="T2791" s="109" t="str">
        <f t="shared" si="266"/>
        <v/>
      </c>
    </row>
    <row r="2792" spans="2:20" ht="15" customHeight="1" x14ac:dyDescent="0.25">
      <c r="B2792" s="94">
        <v>2741</v>
      </c>
      <c r="C2792" s="95"/>
      <c r="D2792" s="94"/>
      <c r="E2792" s="95"/>
      <c r="F2792" s="94"/>
      <c r="G2792" s="95">
        <f t="shared" si="261"/>
        <v>0</v>
      </c>
      <c r="H2792" s="110">
        <f t="shared" si="262"/>
        <v>0</v>
      </c>
      <c r="P2792" s="107" t="str">
        <f t="shared" si="263"/>
        <v/>
      </c>
      <c r="Q2792" s="108" t="str">
        <f t="shared" si="264"/>
        <v/>
      </c>
      <c r="S2792" s="109" t="str">
        <f t="shared" si="265"/>
        <v/>
      </c>
      <c r="T2792" s="109" t="str">
        <f t="shared" si="266"/>
        <v/>
      </c>
    </row>
    <row r="2793" spans="2:20" ht="15" customHeight="1" x14ac:dyDescent="0.25">
      <c r="B2793" s="94">
        <v>2742</v>
      </c>
      <c r="C2793" s="95"/>
      <c r="D2793" s="94"/>
      <c r="E2793" s="95"/>
      <c r="F2793" s="94"/>
      <c r="G2793" s="95">
        <f t="shared" si="261"/>
        <v>0</v>
      </c>
      <c r="H2793" s="110">
        <f t="shared" si="262"/>
        <v>0</v>
      </c>
      <c r="P2793" s="107" t="str">
        <f t="shared" si="263"/>
        <v/>
      </c>
      <c r="Q2793" s="108" t="str">
        <f t="shared" si="264"/>
        <v/>
      </c>
      <c r="S2793" s="109" t="str">
        <f t="shared" si="265"/>
        <v/>
      </c>
      <c r="T2793" s="109" t="str">
        <f t="shared" si="266"/>
        <v/>
      </c>
    </row>
    <row r="2794" spans="2:20" ht="15" customHeight="1" x14ac:dyDescent="0.25">
      <c r="B2794" s="94">
        <v>2743</v>
      </c>
      <c r="C2794" s="95"/>
      <c r="D2794" s="94"/>
      <c r="E2794" s="95"/>
      <c r="F2794" s="94"/>
      <c r="G2794" s="95">
        <f t="shared" si="261"/>
        <v>0</v>
      </c>
      <c r="H2794" s="110">
        <f t="shared" si="262"/>
        <v>0</v>
      </c>
      <c r="P2794" s="107" t="str">
        <f t="shared" si="263"/>
        <v/>
      </c>
      <c r="Q2794" s="108" t="str">
        <f t="shared" si="264"/>
        <v/>
      </c>
      <c r="S2794" s="109" t="str">
        <f t="shared" si="265"/>
        <v/>
      </c>
      <c r="T2794" s="109" t="str">
        <f t="shared" si="266"/>
        <v/>
      </c>
    </row>
    <row r="2795" spans="2:20" ht="15" customHeight="1" x14ac:dyDescent="0.25">
      <c r="B2795" s="94">
        <v>2744</v>
      </c>
      <c r="C2795" s="95"/>
      <c r="D2795" s="94"/>
      <c r="E2795" s="95"/>
      <c r="F2795" s="94"/>
      <c r="G2795" s="95">
        <f t="shared" si="261"/>
        <v>0</v>
      </c>
      <c r="H2795" s="110">
        <f t="shared" si="262"/>
        <v>0</v>
      </c>
      <c r="P2795" s="107" t="str">
        <f t="shared" si="263"/>
        <v/>
      </c>
      <c r="Q2795" s="108" t="str">
        <f t="shared" si="264"/>
        <v/>
      </c>
      <c r="S2795" s="109" t="str">
        <f t="shared" si="265"/>
        <v/>
      </c>
      <c r="T2795" s="109" t="str">
        <f t="shared" si="266"/>
        <v/>
      </c>
    </row>
    <row r="2796" spans="2:20" ht="15" customHeight="1" x14ac:dyDescent="0.25">
      <c r="B2796" s="94">
        <v>2745</v>
      </c>
      <c r="C2796" s="95"/>
      <c r="D2796" s="94"/>
      <c r="E2796" s="95"/>
      <c r="F2796" s="94"/>
      <c r="G2796" s="95">
        <f t="shared" si="261"/>
        <v>0</v>
      </c>
      <c r="H2796" s="110">
        <f t="shared" si="262"/>
        <v>0</v>
      </c>
      <c r="P2796" s="107" t="str">
        <f t="shared" si="263"/>
        <v/>
      </c>
      <c r="Q2796" s="108" t="str">
        <f t="shared" si="264"/>
        <v/>
      </c>
      <c r="S2796" s="109" t="str">
        <f t="shared" si="265"/>
        <v/>
      </c>
      <c r="T2796" s="109" t="str">
        <f t="shared" si="266"/>
        <v/>
      </c>
    </row>
    <row r="2797" spans="2:20" ht="15" customHeight="1" x14ac:dyDescent="0.25">
      <c r="B2797" s="94">
        <v>2746</v>
      </c>
      <c r="C2797" s="95"/>
      <c r="D2797" s="94"/>
      <c r="E2797" s="95"/>
      <c r="F2797" s="94"/>
      <c r="G2797" s="95">
        <f t="shared" si="261"/>
        <v>0</v>
      </c>
      <c r="H2797" s="110">
        <f t="shared" si="262"/>
        <v>0</v>
      </c>
      <c r="P2797" s="107" t="str">
        <f t="shared" si="263"/>
        <v/>
      </c>
      <c r="Q2797" s="108" t="str">
        <f t="shared" si="264"/>
        <v/>
      </c>
      <c r="S2797" s="109" t="str">
        <f t="shared" si="265"/>
        <v/>
      </c>
      <c r="T2797" s="109" t="str">
        <f t="shared" si="266"/>
        <v/>
      </c>
    </row>
    <row r="2798" spans="2:20" ht="15" customHeight="1" x14ac:dyDescent="0.25">
      <c r="B2798" s="94">
        <v>2747</v>
      </c>
      <c r="C2798" s="95"/>
      <c r="D2798" s="94"/>
      <c r="E2798" s="95"/>
      <c r="F2798" s="94"/>
      <c r="G2798" s="95">
        <f t="shared" si="261"/>
        <v>0</v>
      </c>
      <c r="H2798" s="110">
        <f t="shared" si="262"/>
        <v>0</v>
      </c>
      <c r="P2798" s="107" t="str">
        <f t="shared" si="263"/>
        <v/>
      </c>
      <c r="Q2798" s="108" t="str">
        <f t="shared" si="264"/>
        <v/>
      </c>
      <c r="S2798" s="109" t="str">
        <f t="shared" si="265"/>
        <v/>
      </c>
      <c r="T2798" s="109" t="str">
        <f t="shared" si="266"/>
        <v/>
      </c>
    </row>
    <row r="2799" spans="2:20" ht="15" customHeight="1" x14ac:dyDescent="0.25">
      <c r="B2799" s="94">
        <v>2748</v>
      </c>
      <c r="C2799" s="95"/>
      <c r="D2799" s="94"/>
      <c r="E2799" s="95"/>
      <c r="F2799" s="94"/>
      <c r="G2799" s="95">
        <f t="shared" si="261"/>
        <v>0</v>
      </c>
      <c r="H2799" s="110">
        <f t="shared" si="262"/>
        <v>0</v>
      </c>
      <c r="P2799" s="107" t="str">
        <f t="shared" si="263"/>
        <v/>
      </c>
      <c r="Q2799" s="108" t="str">
        <f t="shared" si="264"/>
        <v/>
      </c>
      <c r="S2799" s="109" t="str">
        <f t="shared" si="265"/>
        <v/>
      </c>
      <c r="T2799" s="109" t="str">
        <f t="shared" si="266"/>
        <v/>
      </c>
    </row>
    <row r="2800" spans="2:20" ht="15" customHeight="1" x14ac:dyDescent="0.25">
      <c r="B2800" s="94">
        <v>2749</v>
      </c>
      <c r="C2800" s="95"/>
      <c r="D2800" s="94"/>
      <c r="E2800" s="95"/>
      <c r="F2800" s="94"/>
      <c r="G2800" s="95">
        <f t="shared" si="261"/>
        <v>0</v>
      </c>
      <c r="H2800" s="110">
        <f t="shared" si="262"/>
        <v>0</v>
      </c>
      <c r="P2800" s="107" t="str">
        <f t="shared" si="263"/>
        <v/>
      </c>
      <c r="Q2800" s="108" t="str">
        <f t="shared" si="264"/>
        <v/>
      </c>
      <c r="S2800" s="109" t="str">
        <f t="shared" si="265"/>
        <v/>
      </c>
      <c r="T2800" s="109" t="str">
        <f t="shared" si="266"/>
        <v/>
      </c>
    </row>
    <row r="2801" spans="2:20" ht="15" customHeight="1" x14ac:dyDescent="0.25">
      <c r="B2801" s="94">
        <v>2750</v>
      </c>
      <c r="C2801" s="95"/>
      <c r="D2801" s="94"/>
      <c r="E2801" s="95"/>
      <c r="F2801" s="94"/>
      <c r="G2801" s="95">
        <f t="shared" si="261"/>
        <v>0</v>
      </c>
      <c r="H2801" s="110">
        <f t="shared" si="262"/>
        <v>0</v>
      </c>
      <c r="P2801" s="107" t="str">
        <f t="shared" si="263"/>
        <v/>
      </c>
      <c r="Q2801" s="108" t="str">
        <f t="shared" si="264"/>
        <v/>
      </c>
      <c r="S2801" s="109" t="str">
        <f t="shared" si="265"/>
        <v/>
      </c>
      <c r="T2801" s="109" t="str">
        <f t="shared" si="266"/>
        <v/>
      </c>
    </row>
    <row r="2802" spans="2:20" ht="15" customHeight="1" x14ac:dyDescent="0.25">
      <c r="B2802" s="94">
        <v>2751</v>
      </c>
      <c r="C2802" s="95"/>
      <c r="D2802" s="94"/>
      <c r="E2802" s="95"/>
      <c r="F2802" s="94"/>
      <c r="G2802" s="95">
        <f t="shared" si="261"/>
        <v>0</v>
      </c>
      <c r="H2802" s="110">
        <f t="shared" si="262"/>
        <v>0</v>
      </c>
      <c r="P2802" s="107" t="str">
        <f t="shared" si="263"/>
        <v/>
      </c>
      <c r="Q2802" s="108" t="str">
        <f t="shared" si="264"/>
        <v/>
      </c>
      <c r="S2802" s="109" t="str">
        <f t="shared" si="265"/>
        <v/>
      </c>
      <c r="T2802" s="109" t="str">
        <f t="shared" si="266"/>
        <v/>
      </c>
    </row>
    <row r="2803" spans="2:20" ht="15" customHeight="1" x14ac:dyDescent="0.25">
      <c r="B2803" s="94">
        <v>2752</v>
      </c>
      <c r="C2803" s="95"/>
      <c r="D2803" s="94"/>
      <c r="E2803" s="95"/>
      <c r="F2803" s="94"/>
      <c r="G2803" s="95">
        <f t="shared" si="261"/>
        <v>0</v>
      </c>
      <c r="H2803" s="110">
        <f t="shared" si="262"/>
        <v>0</v>
      </c>
      <c r="P2803" s="107" t="str">
        <f t="shared" si="263"/>
        <v/>
      </c>
      <c r="Q2803" s="108" t="str">
        <f t="shared" si="264"/>
        <v/>
      </c>
      <c r="S2803" s="109" t="str">
        <f t="shared" si="265"/>
        <v/>
      </c>
      <c r="T2803" s="109" t="str">
        <f t="shared" si="266"/>
        <v/>
      </c>
    </row>
    <row r="2804" spans="2:20" ht="15" customHeight="1" x14ac:dyDescent="0.25">
      <c r="B2804" s="94">
        <v>2753</v>
      </c>
      <c r="C2804" s="95"/>
      <c r="D2804" s="94"/>
      <c r="E2804" s="95"/>
      <c r="F2804" s="94"/>
      <c r="G2804" s="95">
        <f t="shared" si="261"/>
        <v>0</v>
      </c>
      <c r="H2804" s="110">
        <f t="shared" si="262"/>
        <v>0</v>
      </c>
      <c r="P2804" s="107" t="str">
        <f t="shared" si="263"/>
        <v/>
      </c>
      <c r="Q2804" s="108" t="str">
        <f t="shared" si="264"/>
        <v/>
      </c>
      <c r="S2804" s="109" t="str">
        <f t="shared" si="265"/>
        <v/>
      </c>
      <c r="T2804" s="109" t="str">
        <f t="shared" si="266"/>
        <v/>
      </c>
    </row>
    <row r="2805" spans="2:20" ht="15" customHeight="1" x14ac:dyDescent="0.25">
      <c r="B2805" s="94">
        <v>2754</v>
      </c>
      <c r="C2805" s="95"/>
      <c r="D2805" s="94"/>
      <c r="E2805" s="95"/>
      <c r="F2805" s="94"/>
      <c r="G2805" s="95">
        <f t="shared" si="261"/>
        <v>0</v>
      </c>
      <c r="H2805" s="110">
        <f t="shared" si="262"/>
        <v>0</v>
      </c>
      <c r="P2805" s="107" t="str">
        <f t="shared" si="263"/>
        <v/>
      </c>
      <c r="Q2805" s="108" t="str">
        <f t="shared" si="264"/>
        <v/>
      </c>
      <c r="S2805" s="109" t="str">
        <f t="shared" si="265"/>
        <v/>
      </c>
      <c r="T2805" s="109" t="str">
        <f t="shared" si="266"/>
        <v/>
      </c>
    </row>
    <row r="2806" spans="2:20" ht="15" customHeight="1" x14ac:dyDescent="0.25">
      <c r="B2806" s="94">
        <v>2755</v>
      </c>
      <c r="C2806" s="95"/>
      <c r="D2806" s="94"/>
      <c r="E2806" s="95"/>
      <c r="F2806" s="94"/>
      <c r="G2806" s="95">
        <f t="shared" si="261"/>
        <v>0</v>
      </c>
      <c r="H2806" s="110">
        <f t="shared" si="262"/>
        <v>0</v>
      </c>
      <c r="P2806" s="107" t="str">
        <f t="shared" si="263"/>
        <v/>
      </c>
      <c r="Q2806" s="108" t="str">
        <f t="shared" si="264"/>
        <v/>
      </c>
      <c r="S2806" s="109" t="str">
        <f t="shared" si="265"/>
        <v/>
      </c>
      <c r="T2806" s="109" t="str">
        <f t="shared" si="266"/>
        <v/>
      </c>
    </row>
    <row r="2807" spans="2:20" ht="15" customHeight="1" x14ac:dyDescent="0.25">
      <c r="B2807" s="94">
        <v>2756</v>
      </c>
      <c r="C2807" s="95"/>
      <c r="D2807" s="94"/>
      <c r="E2807" s="95"/>
      <c r="F2807" s="94"/>
      <c r="G2807" s="95">
        <f t="shared" si="261"/>
        <v>0</v>
      </c>
      <c r="H2807" s="110">
        <f t="shared" si="262"/>
        <v>0</v>
      </c>
      <c r="P2807" s="107" t="str">
        <f t="shared" si="263"/>
        <v/>
      </c>
      <c r="Q2807" s="108" t="str">
        <f t="shared" si="264"/>
        <v/>
      </c>
      <c r="S2807" s="109" t="str">
        <f t="shared" si="265"/>
        <v/>
      </c>
      <c r="T2807" s="109" t="str">
        <f t="shared" si="266"/>
        <v/>
      </c>
    </row>
    <row r="2808" spans="2:20" ht="15" customHeight="1" x14ac:dyDescent="0.25">
      <c r="B2808" s="94">
        <v>2757</v>
      </c>
      <c r="C2808" s="95"/>
      <c r="D2808" s="94"/>
      <c r="E2808" s="95"/>
      <c r="F2808" s="94"/>
      <c r="G2808" s="95">
        <f t="shared" si="261"/>
        <v>0</v>
      </c>
      <c r="H2808" s="110">
        <f t="shared" si="262"/>
        <v>0</v>
      </c>
      <c r="P2808" s="107" t="str">
        <f t="shared" si="263"/>
        <v/>
      </c>
      <c r="Q2808" s="108" t="str">
        <f t="shared" si="264"/>
        <v/>
      </c>
      <c r="S2808" s="109" t="str">
        <f t="shared" si="265"/>
        <v/>
      </c>
      <c r="T2808" s="109" t="str">
        <f t="shared" si="266"/>
        <v/>
      </c>
    </row>
    <row r="2809" spans="2:20" ht="15" customHeight="1" x14ac:dyDescent="0.25">
      <c r="B2809" s="94">
        <v>2758</v>
      </c>
      <c r="C2809" s="95"/>
      <c r="D2809" s="94"/>
      <c r="E2809" s="95"/>
      <c r="F2809" s="94"/>
      <c r="G2809" s="95">
        <f t="shared" si="261"/>
        <v>0</v>
      </c>
      <c r="H2809" s="110">
        <f t="shared" si="262"/>
        <v>0</v>
      </c>
      <c r="P2809" s="107" t="str">
        <f t="shared" si="263"/>
        <v/>
      </c>
      <c r="Q2809" s="108" t="str">
        <f t="shared" si="264"/>
        <v/>
      </c>
      <c r="S2809" s="109" t="str">
        <f t="shared" si="265"/>
        <v/>
      </c>
      <c r="T2809" s="109" t="str">
        <f t="shared" si="266"/>
        <v/>
      </c>
    </row>
    <row r="2810" spans="2:20" ht="15" customHeight="1" x14ac:dyDescent="0.25">
      <c r="B2810" s="94">
        <v>2759</v>
      </c>
      <c r="C2810" s="95"/>
      <c r="D2810" s="94"/>
      <c r="E2810" s="95"/>
      <c r="F2810" s="94"/>
      <c r="G2810" s="95">
        <f t="shared" si="261"/>
        <v>0</v>
      </c>
      <c r="H2810" s="110">
        <f t="shared" si="262"/>
        <v>0</v>
      </c>
      <c r="P2810" s="107" t="str">
        <f t="shared" si="263"/>
        <v/>
      </c>
      <c r="Q2810" s="108" t="str">
        <f t="shared" si="264"/>
        <v/>
      </c>
      <c r="S2810" s="109" t="str">
        <f t="shared" si="265"/>
        <v/>
      </c>
      <c r="T2810" s="109" t="str">
        <f t="shared" si="266"/>
        <v/>
      </c>
    </row>
    <row r="2811" spans="2:20" ht="15" customHeight="1" x14ac:dyDescent="0.25">
      <c r="B2811" s="94">
        <v>2760</v>
      </c>
      <c r="C2811" s="95"/>
      <c r="D2811" s="94"/>
      <c r="E2811" s="95"/>
      <c r="F2811" s="94"/>
      <c r="G2811" s="95">
        <f t="shared" si="261"/>
        <v>0</v>
      </c>
      <c r="H2811" s="110">
        <f t="shared" si="262"/>
        <v>0</v>
      </c>
      <c r="P2811" s="107" t="str">
        <f t="shared" si="263"/>
        <v/>
      </c>
      <c r="Q2811" s="108" t="str">
        <f t="shared" si="264"/>
        <v/>
      </c>
      <c r="S2811" s="109" t="str">
        <f t="shared" si="265"/>
        <v/>
      </c>
      <c r="T2811" s="109" t="str">
        <f t="shared" si="266"/>
        <v/>
      </c>
    </row>
    <row r="2812" spans="2:20" ht="15" customHeight="1" x14ac:dyDescent="0.25">
      <c r="B2812" s="94">
        <v>2761</v>
      </c>
      <c r="C2812" s="95"/>
      <c r="D2812" s="94"/>
      <c r="E2812" s="95"/>
      <c r="F2812" s="94"/>
      <c r="G2812" s="95">
        <f t="shared" si="261"/>
        <v>0</v>
      </c>
      <c r="H2812" s="110">
        <f t="shared" si="262"/>
        <v>0</v>
      </c>
      <c r="P2812" s="107" t="str">
        <f t="shared" si="263"/>
        <v/>
      </c>
      <c r="Q2812" s="108" t="str">
        <f t="shared" si="264"/>
        <v/>
      </c>
      <c r="S2812" s="109" t="str">
        <f t="shared" si="265"/>
        <v/>
      </c>
      <c r="T2812" s="109" t="str">
        <f t="shared" si="266"/>
        <v/>
      </c>
    </row>
    <row r="2813" spans="2:20" ht="15" customHeight="1" x14ac:dyDescent="0.25">
      <c r="B2813" s="94">
        <v>2762</v>
      </c>
      <c r="C2813" s="95"/>
      <c r="D2813" s="94"/>
      <c r="E2813" s="95"/>
      <c r="F2813" s="94"/>
      <c r="G2813" s="95">
        <f t="shared" si="261"/>
        <v>0</v>
      </c>
      <c r="H2813" s="110">
        <f t="shared" si="262"/>
        <v>0</v>
      </c>
      <c r="P2813" s="107" t="str">
        <f t="shared" si="263"/>
        <v/>
      </c>
      <c r="Q2813" s="108" t="str">
        <f t="shared" si="264"/>
        <v/>
      </c>
      <c r="S2813" s="109" t="str">
        <f t="shared" si="265"/>
        <v/>
      </c>
      <c r="T2813" s="109" t="str">
        <f t="shared" si="266"/>
        <v/>
      </c>
    </row>
    <row r="2814" spans="2:20" ht="15" customHeight="1" x14ac:dyDescent="0.25">
      <c r="B2814" s="94">
        <v>2763</v>
      </c>
      <c r="C2814" s="95"/>
      <c r="D2814" s="94"/>
      <c r="E2814" s="95"/>
      <c r="F2814" s="94"/>
      <c r="G2814" s="95">
        <f t="shared" si="261"/>
        <v>0</v>
      </c>
      <c r="H2814" s="110">
        <f t="shared" si="262"/>
        <v>0</v>
      </c>
      <c r="P2814" s="107" t="str">
        <f t="shared" si="263"/>
        <v/>
      </c>
      <c r="Q2814" s="108" t="str">
        <f t="shared" si="264"/>
        <v/>
      </c>
      <c r="S2814" s="109" t="str">
        <f t="shared" si="265"/>
        <v/>
      </c>
      <c r="T2814" s="109" t="str">
        <f t="shared" si="266"/>
        <v/>
      </c>
    </row>
    <row r="2815" spans="2:20" ht="15" customHeight="1" x14ac:dyDescent="0.25">
      <c r="B2815" s="94">
        <v>2764</v>
      </c>
      <c r="C2815" s="95"/>
      <c r="D2815" s="94"/>
      <c r="E2815" s="95"/>
      <c r="F2815" s="94"/>
      <c r="G2815" s="95">
        <f t="shared" si="261"/>
        <v>0</v>
      </c>
      <c r="H2815" s="110">
        <f t="shared" si="262"/>
        <v>0</v>
      </c>
      <c r="P2815" s="107" t="str">
        <f t="shared" si="263"/>
        <v/>
      </c>
      <c r="Q2815" s="108" t="str">
        <f t="shared" si="264"/>
        <v/>
      </c>
      <c r="S2815" s="109" t="str">
        <f t="shared" si="265"/>
        <v/>
      </c>
      <c r="T2815" s="109" t="str">
        <f t="shared" si="266"/>
        <v/>
      </c>
    </row>
    <row r="2816" spans="2:20" ht="15" customHeight="1" x14ac:dyDescent="0.25">
      <c r="B2816" s="94">
        <v>2765</v>
      </c>
      <c r="C2816" s="95"/>
      <c r="D2816" s="94"/>
      <c r="E2816" s="95"/>
      <c r="F2816" s="94"/>
      <c r="G2816" s="95">
        <f t="shared" si="261"/>
        <v>0</v>
      </c>
      <c r="H2816" s="110">
        <f t="shared" si="262"/>
        <v>0</v>
      </c>
      <c r="P2816" s="107" t="str">
        <f t="shared" si="263"/>
        <v/>
      </c>
      <c r="Q2816" s="108" t="str">
        <f t="shared" si="264"/>
        <v/>
      </c>
      <c r="S2816" s="109" t="str">
        <f t="shared" si="265"/>
        <v/>
      </c>
      <c r="T2816" s="109" t="str">
        <f t="shared" si="266"/>
        <v/>
      </c>
    </row>
    <row r="2817" spans="2:20" ht="15" customHeight="1" x14ac:dyDescent="0.25">
      <c r="B2817" s="94">
        <v>2766</v>
      </c>
      <c r="C2817" s="95"/>
      <c r="D2817" s="94"/>
      <c r="E2817" s="95"/>
      <c r="F2817" s="94"/>
      <c r="G2817" s="95">
        <f t="shared" si="261"/>
        <v>0</v>
      </c>
      <c r="H2817" s="110">
        <f t="shared" si="262"/>
        <v>0</v>
      </c>
      <c r="P2817" s="107" t="str">
        <f t="shared" si="263"/>
        <v/>
      </c>
      <c r="Q2817" s="108" t="str">
        <f t="shared" si="264"/>
        <v/>
      </c>
      <c r="S2817" s="109" t="str">
        <f t="shared" si="265"/>
        <v/>
      </c>
      <c r="T2817" s="109" t="str">
        <f t="shared" si="266"/>
        <v/>
      </c>
    </row>
    <row r="2818" spans="2:20" ht="15" customHeight="1" x14ac:dyDescent="0.25">
      <c r="B2818" s="94">
        <v>2767</v>
      </c>
      <c r="C2818" s="95"/>
      <c r="D2818" s="94"/>
      <c r="E2818" s="95"/>
      <c r="F2818" s="94"/>
      <c r="G2818" s="95">
        <f t="shared" si="261"/>
        <v>0</v>
      </c>
      <c r="H2818" s="110">
        <f t="shared" si="262"/>
        <v>0</v>
      </c>
      <c r="P2818" s="107" t="str">
        <f t="shared" si="263"/>
        <v/>
      </c>
      <c r="Q2818" s="108" t="str">
        <f t="shared" si="264"/>
        <v/>
      </c>
      <c r="S2818" s="109" t="str">
        <f t="shared" si="265"/>
        <v/>
      </c>
      <c r="T2818" s="109" t="str">
        <f t="shared" si="266"/>
        <v/>
      </c>
    </row>
    <row r="2819" spans="2:20" ht="15" customHeight="1" x14ac:dyDescent="0.25">
      <c r="B2819" s="94">
        <v>2768</v>
      </c>
      <c r="C2819" s="95"/>
      <c r="D2819" s="94"/>
      <c r="E2819" s="95"/>
      <c r="F2819" s="94"/>
      <c r="G2819" s="95">
        <f t="shared" si="261"/>
        <v>0</v>
      </c>
      <c r="H2819" s="110">
        <f t="shared" si="262"/>
        <v>0</v>
      </c>
      <c r="P2819" s="107" t="str">
        <f t="shared" si="263"/>
        <v/>
      </c>
      <c r="Q2819" s="108" t="str">
        <f t="shared" si="264"/>
        <v/>
      </c>
      <c r="S2819" s="109" t="str">
        <f t="shared" si="265"/>
        <v/>
      </c>
      <c r="T2819" s="109" t="str">
        <f t="shared" si="266"/>
        <v/>
      </c>
    </row>
    <row r="2820" spans="2:20" ht="15" customHeight="1" x14ac:dyDescent="0.25">
      <c r="B2820" s="94">
        <v>2769</v>
      </c>
      <c r="C2820" s="95"/>
      <c r="D2820" s="94"/>
      <c r="E2820" s="95"/>
      <c r="F2820" s="94"/>
      <c r="G2820" s="95">
        <f t="shared" si="261"/>
        <v>0</v>
      </c>
      <c r="H2820" s="110">
        <f t="shared" si="262"/>
        <v>0</v>
      </c>
      <c r="P2820" s="107" t="str">
        <f t="shared" si="263"/>
        <v/>
      </c>
      <c r="Q2820" s="108" t="str">
        <f t="shared" si="264"/>
        <v/>
      </c>
      <c r="S2820" s="109" t="str">
        <f t="shared" si="265"/>
        <v/>
      </c>
      <c r="T2820" s="109" t="str">
        <f t="shared" si="266"/>
        <v/>
      </c>
    </row>
    <row r="2821" spans="2:20" ht="15" customHeight="1" x14ac:dyDescent="0.25">
      <c r="B2821" s="94">
        <v>2770</v>
      </c>
      <c r="C2821" s="95"/>
      <c r="D2821" s="94"/>
      <c r="E2821" s="95"/>
      <c r="F2821" s="94"/>
      <c r="G2821" s="95">
        <f t="shared" si="261"/>
        <v>0</v>
      </c>
      <c r="H2821" s="110">
        <f t="shared" si="262"/>
        <v>0</v>
      </c>
      <c r="P2821" s="107" t="str">
        <f t="shared" si="263"/>
        <v/>
      </c>
      <c r="Q2821" s="108" t="str">
        <f t="shared" si="264"/>
        <v/>
      </c>
      <c r="S2821" s="109" t="str">
        <f t="shared" si="265"/>
        <v/>
      </c>
      <c r="T2821" s="109" t="str">
        <f t="shared" si="266"/>
        <v/>
      </c>
    </row>
    <row r="2822" spans="2:20" ht="15" customHeight="1" x14ac:dyDescent="0.25">
      <c r="B2822" s="94">
        <v>2771</v>
      </c>
      <c r="C2822" s="95"/>
      <c r="D2822" s="94"/>
      <c r="E2822" s="95"/>
      <c r="F2822" s="94"/>
      <c r="G2822" s="95">
        <f t="shared" si="261"/>
        <v>0</v>
      </c>
      <c r="H2822" s="110">
        <f t="shared" si="262"/>
        <v>0</v>
      </c>
      <c r="P2822" s="107" t="str">
        <f t="shared" si="263"/>
        <v/>
      </c>
      <c r="Q2822" s="108" t="str">
        <f t="shared" si="264"/>
        <v/>
      </c>
      <c r="S2822" s="109" t="str">
        <f t="shared" si="265"/>
        <v/>
      </c>
      <c r="T2822" s="109" t="str">
        <f t="shared" si="266"/>
        <v/>
      </c>
    </row>
    <row r="2823" spans="2:20" ht="15" customHeight="1" x14ac:dyDescent="0.25">
      <c r="B2823" s="94">
        <v>2772</v>
      </c>
      <c r="C2823" s="95"/>
      <c r="D2823" s="94"/>
      <c r="E2823" s="95"/>
      <c r="F2823" s="94"/>
      <c r="G2823" s="95">
        <f t="shared" si="261"/>
        <v>0</v>
      </c>
      <c r="H2823" s="110">
        <f t="shared" si="262"/>
        <v>0</v>
      </c>
      <c r="P2823" s="107" t="str">
        <f t="shared" si="263"/>
        <v/>
      </c>
      <c r="Q2823" s="108" t="str">
        <f t="shared" si="264"/>
        <v/>
      </c>
      <c r="S2823" s="109" t="str">
        <f t="shared" si="265"/>
        <v/>
      </c>
      <c r="T2823" s="109" t="str">
        <f t="shared" si="266"/>
        <v/>
      </c>
    </row>
    <row r="2824" spans="2:20" ht="15" customHeight="1" x14ac:dyDescent="0.25">
      <c r="B2824" s="94">
        <v>2773</v>
      </c>
      <c r="C2824" s="95"/>
      <c r="D2824" s="94"/>
      <c r="E2824" s="95"/>
      <c r="F2824" s="94"/>
      <c r="G2824" s="95">
        <f t="shared" si="261"/>
        <v>0</v>
      </c>
      <c r="H2824" s="110">
        <f t="shared" si="262"/>
        <v>0</v>
      </c>
      <c r="P2824" s="107" t="str">
        <f t="shared" si="263"/>
        <v/>
      </c>
      <c r="Q2824" s="108" t="str">
        <f t="shared" si="264"/>
        <v/>
      </c>
      <c r="S2824" s="109" t="str">
        <f t="shared" si="265"/>
        <v/>
      </c>
      <c r="T2824" s="109" t="str">
        <f t="shared" si="266"/>
        <v/>
      </c>
    </row>
    <row r="2825" spans="2:20" ht="15" customHeight="1" x14ac:dyDescent="0.25">
      <c r="B2825" s="94">
        <v>2774</v>
      </c>
      <c r="C2825" s="95"/>
      <c r="D2825" s="94"/>
      <c r="E2825" s="95"/>
      <c r="F2825" s="94"/>
      <c r="G2825" s="95">
        <f t="shared" si="261"/>
        <v>0</v>
      </c>
      <c r="H2825" s="110">
        <f t="shared" si="262"/>
        <v>0</v>
      </c>
      <c r="P2825" s="107" t="str">
        <f t="shared" si="263"/>
        <v/>
      </c>
      <c r="Q2825" s="108" t="str">
        <f t="shared" si="264"/>
        <v/>
      </c>
      <c r="S2825" s="109" t="str">
        <f t="shared" si="265"/>
        <v/>
      </c>
      <c r="T2825" s="109" t="str">
        <f t="shared" si="266"/>
        <v/>
      </c>
    </row>
    <row r="2826" spans="2:20" ht="15" customHeight="1" x14ac:dyDescent="0.25">
      <c r="B2826" s="94">
        <v>2775</v>
      </c>
      <c r="C2826" s="95"/>
      <c r="D2826" s="94"/>
      <c r="E2826" s="95"/>
      <c r="F2826" s="94"/>
      <c r="G2826" s="95">
        <f t="shared" si="261"/>
        <v>0</v>
      </c>
      <c r="H2826" s="110">
        <f t="shared" si="262"/>
        <v>0</v>
      </c>
      <c r="P2826" s="107" t="str">
        <f t="shared" si="263"/>
        <v/>
      </c>
      <c r="Q2826" s="108" t="str">
        <f t="shared" si="264"/>
        <v/>
      </c>
      <c r="S2826" s="109" t="str">
        <f t="shared" si="265"/>
        <v/>
      </c>
      <c r="T2826" s="109" t="str">
        <f t="shared" si="266"/>
        <v/>
      </c>
    </row>
    <row r="2827" spans="2:20" ht="15" customHeight="1" x14ac:dyDescent="0.25">
      <c r="B2827" s="94">
        <v>2776</v>
      </c>
      <c r="C2827" s="95"/>
      <c r="D2827" s="94"/>
      <c r="E2827" s="95"/>
      <c r="F2827" s="94"/>
      <c r="G2827" s="95">
        <f t="shared" si="261"/>
        <v>0</v>
      </c>
      <c r="H2827" s="110">
        <f t="shared" si="262"/>
        <v>0</v>
      </c>
      <c r="P2827" s="107" t="str">
        <f t="shared" si="263"/>
        <v/>
      </c>
      <c r="Q2827" s="108" t="str">
        <f t="shared" si="264"/>
        <v/>
      </c>
      <c r="S2827" s="109" t="str">
        <f t="shared" si="265"/>
        <v/>
      </c>
      <c r="T2827" s="109" t="str">
        <f t="shared" si="266"/>
        <v/>
      </c>
    </row>
    <row r="2828" spans="2:20" ht="15" customHeight="1" x14ac:dyDescent="0.25">
      <c r="B2828" s="94">
        <v>2777</v>
      </c>
      <c r="C2828" s="95"/>
      <c r="D2828" s="94"/>
      <c r="E2828" s="95"/>
      <c r="F2828" s="94"/>
      <c r="G2828" s="95">
        <f t="shared" si="261"/>
        <v>0</v>
      </c>
      <c r="H2828" s="110">
        <f t="shared" si="262"/>
        <v>0</v>
      </c>
      <c r="P2828" s="107" t="str">
        <f t="shared" si="263"/>
        <v/>
      </c>
      <c r="Q2828" s="108" t="str">
        <f t="shared" si="264"/>
        <v/>
      </c>
      <c r="S2828" s="109" t="str">
        <f t="shared" si="265"/>
        <v/>
      </c>
      <c r="T2828" s="109" t="str">
        <f t="shared" si="266"/>
        <v/>
      </c>
    </row>
    <row r="2829" spans="2:20" ht="15" customHeight="1" x14ac:dyDescent="0.25">
      <c r="B2829" s="94">
        <v>2778</v>
      </c>
      <c r="C2829" s="95"/>
      <c r="D2829" s="94"/>
      <c r="E2829" s="95"/>
      <c r="F2829" s="94"/>
      <c r="G2829" s="95">
        <f t="shared" si="261"/>
        <v>0</v>
      </c>
      <c r="H2829" s="110">
        <f t="shared" si="262"/>
        <v>0</v>
      </c>
      <c r="P2829" s="107" t="str">
        <f t="shared" si="263"/>
        <v/>
      </c>
      <c r="Q2829" s="108" t="str">
        <f t="shared" si="264"/>
        <v/>
      </c>
      <c r="S2829" s="109" t="str">
        <f t="shared" si="265"/>
        <v/>
      </c>
      <c r="T2829" s="109" t="str">
        <f t="shared" si="266"/>
        <v/>
      </c>
    </row>
    <row r="2830" spans="2:20" ht="15" customHeight="1" x14ac:dyDescent="0.25">
      <c r="B2830" s="94">
        <v>2779</v>
      </c>
      <c r="C2830" s="95"/>
      <c r="D2830" s="94"/>
      <c r="E2830" s="95"/>
      <c r="F2830" s="94"/>
      <c r="G2830" s="95">
        <f t="shared" si="261"/>
        <v>0</v>
      </c>
      <c r="H2830" s="110">
        <f t="shared" si="262"/>
        <v>0</v>
      </c>
      <c r="P2830" s="107" t="str">
        <f t="shared" si="263"/>
        <v/>
      </c>
      <c r="Q2830" s="108" t="str">
        <f t="shared" si="264"/>
        <v/>
      </c>
      <c r="S2830" s="109" t="str">
        <f t="shared" si="265"/>
        <v/>
      </c>
      <c r="T2830" s="109" t="str">
        <f t="shared" si="266"/>
        <v/>
      </c>
    </row>
    <row r="2831" spans="2:20" ht="15" customHeight="1" x14ac:dyDescent="0.25">
      <c r="B2831" s="94">
        <v>2780</v>
      </c>
      <c r="C2831" s="95"/>
      <c r="D2831" s="94"/>
      <c r="E2831" s="95"/>
      <c r="F2831" s="94"/>
      <c r="G2831" s="95">
        <f t="shared" si="261"/>
        <v>0</v>
      </c>
      <c r="H2831" s="110">
        <f t="shared" si="262"/>
        <v>0</v>
      </c>
      <c r="P2831" s="107" t="str">
        <f t="shared" si="263"/>
        <v/>
      </c>
      <c r="Q2831" s="108" t="str">
        <f t="shared" si="264"/>
        <v/>
      </c>
      <c r="S2831" s="109" t="str">
        <f t="shared" si="265"/>
        <v/>
      </c>
      <c r="T2831" s="109" t="str">
        <f t="shared" si="266"/>
        <v/>
      </c>
    </row>
    <row r="2832" spans="2:20" ht="15" customHeight="1" x14ac:dyDescent="0.25">
      <c r="B2832" s="94">
        <v>2781</v>
      </c>
      <c r="C2832" s="95"/>
      <c r="D2832" s="94"/>
      <c r="E2832" s="95"/>
      <c r="F2832" s="94"/>
      <c r="G2832" s="95">
        <f t="shared" si="261"/>
        <v>0</v>
      </c>
      <c r="H2832" s="110">
        <f t="shared" si="262"/>
        <v>0</v>
      </c>
      <c r="P2832" s="107" t="str">
        <f t="shared" si="263"/>
        <v/>
      </c>
      <c r="Q2832" s="108" t="str">
        <f t="shared" si="264"/>
        <v/>
      </c>
      <c r="S2832" s="109" t="str">
        <f t="shared" si="265"/>
        <v/>
      </c>
      <c r="T2832" s="109" t="str">
        <f t="shared" si="266"/>
        <v/>
      </c>
    </row>
    <row r="2833" spans="2:20" ht="15" customHeight="1" x14ac:dyDescent="0.25">
      <c r="B2833" s="94">
        <v>2782</v>
      </c>
      <c r="C2833" s="95"/>
      <c r="D2833" s="94"/>
      <c r="E2833" s="95"/>
      <c r="F2833" s="94"/>
      <c r="G2833" s="95">
        <f t="shared" si="261"/>
        <v>0</v>
      </c>
      <c r="H2833" s="110">
        <f t="shared" si="262"/>
        <v>0</v>
      </c>
      <c r="P2833" s="107" t="str">
        <f t="shared" si="263"/>
        <v/>
      </c>
      <c r="Q2833" s="108" t="str">
        <f t="shared" si="264"/>
        <v/>
      </c>
      <c r="S2833" s="109" t="str">
        <f t="shared" si="265"/>
        <v/>
      </c>
      <c r="T2833" s="109" t="str">
        <f t="shared" si="266"/>
        <v/>
      </c>
    </row>
    <row r="2834" spans="2:20" ht="15" customHeight="1" x14ac:dyDescent="0.25">
      <c r="B2834" s="94">
        <v>2783</v>
      </c>
      <c r="C2834" s="95"/>
      <c r="D2834" s="94"/>
      <c r="E2834" s="95"/>
      <c r="F2834" s="94"/>
      <c r="G2834" s="95">
        <f t="shared" si="261"/>
        <v>0</v>
      </c>
      <c r="H2834" s="110">
        <f t="shared" si="262"/>
        <v>0</v>
      </c>
      <c r="P2834" s="107" t="str">
        <f t="shared" si="263"/>
        <v/>
      </c>
      <c r="Q2834" s="108" t="str">
        <f t="shared" si="264"/>
        <v/>
      </c>
      <c r="S2834" s="109" t="str">
        <f t="shared" si="265"/>
        <v/>
      </c>
      <c r="T2834" s="109" t="str">
        <f t="shared" si="266"/>
        <v/>
      </c>
    </row>
    <row r="2835" spans="2:20" ht="15" customHeight="1" x14ac:dyDescent="0.25">
      <c r="B2835" s="94">
        <v>2784</v>
      </c>
      <c r="C2835" s="95"/>
      <c r="D2835" s="94"/>
      <c r="E2835" s="95"/>
      <c r="F2835" s="94"/>
      <c r="G2835" s="95">
        <f t="shared" si="261"/>
        <v>0</v>
      </c>
      <c r="H2835" s="110">
        <f t="shared" si="262"/>
        <v>0</v>
      </c>
      <c r="P2835" s="107" t="str">
        <f t="shared" si="263"/>
        <v/>
      </c>
      <c r="Q2835" s="108" t="str">
        <f t="shared" si="264"/>
        <v/>
      </c>
      <c r="S2835" s="109" t="str">
        <f t="shared" si="265"/>
        <v/>
      </c>
      <c r="T2835" s="109" t="str">
        <f t="shared" si="266"/>
        <v/>
      </c>
    </row>
    <row r="2836" spans="2:20" ht="15" customHeight="1" x14ac:dyDescent="0.25">
      <c r="B2836" s="94">
        <v>2785</v>
      </c>
      <c r="C2836" s="95"/>
      <c r="D2836" s="94"/>
      <c r="E2836" s="95"/>
      <c r="F2836" s="94"/>
      <c r="G2836" s="95">
        <f t="shared" si="261"/>
        <v>0</v>
      </c>
      <c r="H2836" s="110">
        <f t="shared" si="262"/>
        <v>0</v>
      </c>
      <c r="P2836" s="107" t="str">
        <f t="shared" si="263"/>
        <v/>
      </c>
      <c r="Q2836" s="108" t="str">
        <f t="shared" si="264"/>
        <v/>
      </c>
      <c r="S2836" s="109" t="str">
        <f t="shared" si="265"/>
        <v/>
      </c>
      <c r="T2836" s="109" t="str">
        <f t="shared" si="266"/>
        <v/>
      </c>
    </row>
    <row r="2837" spans="2:20" ht="15" customHeight="1" x14ac:dyDescent="0.25">
      <c r="B2837" s="94">
        <v>2786</v>
      </c>
      <c r="C2837" s="95"/>
      <c r="D2837" s="94"/>
      <c r="E2837" s="95"/>
      <c r="F2837" s="94"/>
      <c r="G2837" s="95">
        <f t="shared" si="261"/>
        <v>0</v>
      </c>
      <c r="H2837" s="110">
        <f t="shared" si="262"/>
        <v>0</v>
      </c>
      <c r="P2837" s="107" t="str">
        <f t="shared" si="263"/>
        <v/>
      </c>
      <c r="Q2837" s="108" t="str">
        <f t="shared" si="264"/>
        <v/>
      </c>
      <c r="S2837" s="109" t="str">
        <f t="shared" si="265"/>
        <v/>
      </c>
      <c r="T2837" s="109" t="str">
        <f t="shared" si="266"/>
        <v/>
      </c>
    </row>
    <row r="2838" spans="2:20" ht="15" customHeight="1" x14ac:dyDescent="0.25">
      <c r="B2838" s="94">
        <v>2787</v>
      </c>
      <c r="C2838" s="95"/>
      <c r="D2838" s="94"/>
      <c r="E2838" s="95"/>
      <c r="F2838" s="94"/>
      <c r="G2838" s="95">
        <f t="shared" si="261"/>
        <v>0</v>
      </c>
      <c r="H2838" s="110">
        <f t="shared" si="262"/>
        <v>0</v>
      </c>
      <c r="P2838" s="107" t="str">
        <f t="shared" si="263"/>
        <v/>
      </c>
      <c r="Q2838" s="108" t="str">
        <f t="shared" si="264"/>
        <v/>
      </c>
      <c r="S2838" s="109" t="str">
        <f t="shared" si="265"/>
        <v/>
      </c>
      <c r="T2838" s="109" t="str">
        <f t="shared" si="266"/>
        <v/>
      </c>
    </row>
    <row r="2839" spans="2:20" ht="15" customHeight="1" x14ac:dyDescent="0.25">
      <c r="B2839" s="94">
        <v>2788</v>
      </c>
      <c r="C2839" s="95"/>
      <c r="D2839" s="94"/>
      <c r="E2839" s="95"/>
      <c r="F2839" s="94"/>
      <c r="G2839" s="95">
        <f t="shared" si="261"/>
        <v>0</v>
      </c>
      <c r="H2839" s="110">
        <f t="shared" si="262"/>
        <v>0</v>
      </c>
      <c r="P2839" s="107" t="str">
        <f t="shared" si="263"/>
        <v/>
      </c>
      <c r="Q2839" s="108" t="str">
        <f t="shared" si="264"/>
        <v/>
      </c>
      <c r="S2839" s="109" t="str">
        <f t="shared" si="265"/>
        <v/>
      </c>
      <c r="T2839" s="109" t="str">
        <f t="shared" si="266"/>
        <v/>
      </c>
    </row>
    <row r="2840" spans="2:20" ht="15" customHeight="1" x14ac:dyDescent="0.25">
      <c r="B2840" s="94">
        <v>2789</v>
      </c>
      <c r="C2840" s="95"/>
      <c r="D2840" s="94"/>
      <c r="E2840" s="95"/>
      <c r="F2840" s="94"/>
      <c r="G2840" s="95">
        <f t="shared" si="261"/>
        <v>0</v>
      </c>
      <c r="H2840" s="110">
        <f t="shared" si="262"/>
        <v>0</v>
      </c>
      <c r="P2840" s="107" t="str">
        <f t="shared" si="263"/>
        <v/>
      </c>
      <c r="Q2840" s="108" t="str">
        <f t="shared" si="264"/>
        <v/>
      </c>
      <c r="S2840" s="109" t="str">
        <f t="shared" si="265"/>
        <v/>
      </c>
      <c r="T2840" s="109" t="str">
        <f t="shared" si="266"/>
        <v/>
      </c>
    </row>
    <row r="2841" spans="2:20" ht="15" customHeight="1" x14ac:dyDescent="0.25">
      <c r="B2841" s="94">
        <v>2790</v>
      </c>
      <c r="C2841" s="95"/>
      <c r="D2841" s="94"/>
      <c r="E2841" s="95"/>
      <c r="F2841" s="94"/>
      <c r="G2841" s="95">
        <f t="shared" si="261"/>
        <v>0</v>
      </c>
      <c r="H2841" s="110">
        <f t="shared" si="262"/>
        <v>0</v>
      </c>
      <c r="P2841" s="107" t="str">
        <f t="shared" si="263"/>
        <v/>
      </c>
      <c r="Q2841" s="108" t="str">
        <f t="shared" si="264"/>
        <v/>
      </c>
      <c r="S2841" s="109" t="str">
        <f t="shared" si="265"/>
        <v/>
      </c>
      <c r="T2841" s="109" t="str">
        <f t="shared" si="266"/>
        <v/>
      </c>
    </row>
    <row r="2842" spans="2:20" ht="15" customHeight="1" x14ac:dyDescent="0.25">
      <c r="B2842" s="94">
        <v>2791</v>
      </c>
      <c r="C2842" s="95"/>
      <c r="D2842" s="94"/>
      <c r="E2842" s="95"/>
      <c r="F2842" s="94"/>
      <c r="G2842" s="95">
        <f t="shared" si="261"/>
        <v>0</v>
      </c>
      <c r="H2842" s="110">
        <f t="shared" si="262"/>
        <v>0</v>
      </c>
      <c r="P2842" s="107" t="str">
        <f t="shared" si="263"/>
        <v/>
      </c>
      <c r="Q2842" s="108" t="str">
        <f t="shared" si="264"/>
        <v/>
      </c>
      <c r="S2842" s="109" t="str">
        <f t="shared" si="265"/>
        <v/>
      </c>
      <c r="T2842" s="109" t="str">
        <f t="shared" si="266"/>
        <v/>
      </c>
    </row>
    <row r="2843" spans="2:20" ht="15" customHeight="1" x14ac:dyDescent="0.25">
      <c r="B2843" s="94">
        <v>2792</v>
      </c>
      <c r="C2843" s="95"/>
      <c r="D2843" s="94"/>
      <c r="E2843" s="95"/>
      <c r="F2843" s="94"/>
      <c r="G2843" s="95">
        <f t="shared" si="261"/>
        <v>0</v>
      </c>
      <c r="H2843" s="110">
        <f t="shared" si="262"/>
        <v>0</v>
      </c>
      <c r="P2843" s="107" t="str">
        <f t="shared" si="263"/>
        <v/>
      </c>
      <c r="Q2843" s="108" t="str">
        <f t="shared" si="264"/>
        <v/>
      </c>
      <c r="S2843" s="109" t="str">
        <f t="shared" si="265"/>
        <v/>
      </c>
      <c r="T2843" s="109" t="str">
        <f t="shared" si="266"/>
        <v/>
      </c>
    </row>
    <row r="2844" spans="2:20" ht="15" customHeight="1" x14ac:dyDescent="0.25">
      <c r="B2844" s="94">
        <v>2793</v>
      </c>
      <c r="C2844" s="95"/>
      <c r="D2844" s="94"/>
      <c r="E2844" s="95"/>
      <c r="F2844" s="94"/>
      <c r="G2844" s="95">
        <f t="shared" ref="G2844:G2907" si="267">E2844-C2844</f>
        <v>0</v>
      </c>
      <c r="H2844" s="110">
        <f t="shared" ref="H2844:H2907" si="268">F2844-D2844</f>
        <v>0</v>
      </c>
      <c r="P2844" s="107" t="str">
        <f t="shared" ref="P2844:P2907" si="269">IF(C2844="","",D2844*PSA_WTP-C2844)</f>
        <v/>
      </c>
      <c r="Q2844" s="108" t="str">
        <f t="shared" ref="Q2844:Q2907" si="270">IF(C2844="","",F2844*PSA_WTP-E2844)</f>
        <v/>
      </c>
      <c r="S2844" s="109" t="str">
        <f t="shared" ref="S2844:S2907" si="271">IF(Q2844="","",IF(Q2844=MAX(P2844,Q2844),0,1))</f>
        <v/>
      </c>
      <c r="T2844" s="109" t="str">
        <f t="shared" ref="T2844:T2907" si="272">IF(Q2844="","",IF(Q2844=MAX(P2844,Q2844),1,0))</f>
        <v/>
      </c>
    </row>
    <row r="2845" spans="2:20" ht="15" customHeight="1" x14ac:dyDescent="0.25">
      <c r="B2845" s="94">
        <v>2794</v>
      </c>
      <c r="C2845" s="95"/>
      <c r="D2845" s="94"/>
      <c r="E2845" s="95"/>
      <c r="F2845" s="94"/>
      <c r="G2845" s="95">
        <f t="shared" si="267"/>
        <v>0</v>
      </c>
      <c r="H2845" s="110">
        <f t="shared" si="268"/>
        <v>0</v>
      </c>
      <c r="P2845" s="107" t="str">
        <f t="shared" si="269"/>
        <v/>
      </c>
      <c r="Q2845" s="108" t="str">
        <f t="shared" si="270"/>
        <v/>
      </c>
      <c r="S2845" s="109" t="str">
        <f t="shared" si="271"/>
        <v/>
      </c>
      <c r="T2845" s="109" t="str">
        <f t="shared" si="272"/>
        <v/>
      </c>
    </row>
    <row r="2846" spans="2:20" ht="15" customHeight="1" x14ac:dyDescent="0.25">
      <c r="B2846" s="94">
        <v>2795</v>
      </c>
      <c r="C2846" s="95"/>
      <c r="D2846" s="94"/>
      <c r="E2846" s="95"/>
      <c r="F2846" s="94"/>
      <c r="G2846" s="95">
        <f t="shared" si="267"/>
        <v>0</v>
      </c>
      <c r="H2846" s="110">
        <f t="shared" si="268"/>
        <v>0</v>
      </c>
      <c r="P2846" s="107" t="str">
        <f t="shared" si="269"/>
        <v/>
      </c>
      <c r="Q2846" s="108" t="str">
        <f t="shared" si="270"/>
        <v/>
      </c>
      <c r="S2846" s="109" t="str">
        <f t="shared" si="271"/>
        <v/>
      </c>
      <c r="T2846" s="109" t="str">
        <f t="shared" si="272"/>
        <v/>
      </c>
    </row>
    <row r="2847" spans="2:20" ht="15" customHeight="1" x14ac:dyDescent="0.25">
      <c r="B2847" s="94">
        <v>2796</v>
      </c>
      <c r="C2847" s="95"/>
      <c r="D2847" s="94"/>
      <c r="E2847" s="95"/>
      <c r="F2847" s="94"/>
      <c r="G2847" s="95">
        <f t="shared" si="267"/>
        <v>0</v>
      </c>
      <c r="H2847" s="110">
        <f t="shared" si="268"/>
        <v>0</v>
      </c>
      <c r="P2847" s="107" t="str">
        <f t="shared" si="269"/>
        <v/>
      </c>
      <c r="Q2847" s="108" t="str">
        <f t="shared" si="270"/>
        <v/>
      </c>
      <c r="S2847" s="109" t="str">
        <f t="shared" si="271"/>
        <v/>
      </c>
      <c r="T2847" s="109" t="str">
        <f t="shared" si="272"/>
        <v/>
      </c>
    </row>
    <row r="2848" spans="2:20" ht="15" customHeight="1" x14ac:dyDescent="0.25">
      <c r="B2848" s="94">
        <v>2797</v>
      </c>
      <c r="C2848" s="95"/>
      <c r="D2848" s="94"/>
      <c r="E2848" s="95"/>
      <c r="F2848" s="94"/>
      <c r="G2848" s="95">
        <f t="shared" si="267"/>
        <v>0</v>
      </c>
      <c r="H2848" s="110">
        <f t="shared" si="268"/>
        <v>0</v>
      </c>
      <c r="P2848" s="107" t="str">
        <f t="shared" si="269"/>
        <v/>
      </c>
      <c r="Q2848" s="108" t="str">
        <f t="shared" si="270"/>
        <v/>
      </c>
      <c r="S2848" s="109" t="str">
        <f t="shared" si="271"/>
        <v/>
      </c>
      <c r="T2848" s="109" t="str">
        <f t="shared" si="272"/>
        <v/>
      </c>
    </row>
    <row r="2849" spans="2:20" ht="15" customHeight="1" x14ac:dyDescent="0.25">
      <c r="B2849" s="94">
        <v>2798</v>
      </c>
      <c r="C2849" s="95"/>
      <c r="D2849" s="94"/>
      <c r="E2849" s="95"/>
      <c r="F2849" s="94"/>
      <c r="G2849" s="95">
        <f t="shared" si="267"/>
        <v>0</v>
      </c>
      <c r="H2849" s="110">
        <f t="shared" si="268"/>
        <v>0</v>
      </c>
      <c r="P2849" s="107" t="str">
        <f t="shared" si="269"/>
        <v/>
      </c>
      <c r="Q2849" s="108" t="str">
        <f t="shared" si="270"/>
        <v/>
      </c>
      <c r="S2849" s="109" t="str">
        <f t="shared" si="271"/>
        <v/>
      </c>
      <c r="T2849" s="109" t="str">
        <f t="shared" si="272"/>
        <v/>
      </c>
    </row>
    <row r="2850" spans="2:20" ht="15" customHeight="1" x14ac:dyDescent="0.25">
      <c r="B2850" s="94">
        <v>2799</v>
      </c>
      <c r="C2850" s="95"/>
      <c r="D2850" s="94"/>
      <c r="E2850" s="95"/>
      <c r="F2850" s="94"/>
      <c r="G2850" s="95">
        <f t="shared" si="267"/>
        <v>0</v>
      </c>
      <c r="H2850" s="110">
        <f t="shared" si="268"/>
        <v>0</v>
      </c>
      <c r="P2850" s="107" t="str">
        <f t="shared" si="269"/>
        <v/>
      </c>
      <c r="Q2850" s="108" t="str">
        <f t="shared" si="270"/>
        <v/>
      </c>
      <c r="S2850" s="109" t="str">
        <f t="shared" si="271"/>
        <v/>
      </c>
      <c r="T2850" s="109" t="str">
        <f t="shared" si="272"/>
        <v/>
      </c>
    </row>
    <row r="2851" spans="2:20" ht="15" customHeight="1" x14ac:dyDescent="0.25">
      <c r="B2851" s="94">
        <v>2800</v>
      </c>
      <c r="C2851" s="95"/>
      <c r="D2851" s="94"/>
      <c r="E2851" s="95"/>
      <c r="F2851" s="94"/>
      <c r="G2851" s="95">
        <f t="shared" si="267"/>
        <v>0</v>
      </c>
      <c r="H2851" s="110">
        <f t="shared" si="268"/>
        <v>0</v>
      </c>
      <c r="P2851" s="107" t="str">
        <f t="shared" si="269"/>
        <v/>
      </c>
      <c r="Q2851" s="108" t="str">
        <f t="shared" si="270"/>
        <v/>
      </c>
      <c r="S2851" s="109" t="str">
        <f t="shared" si="271"/>
        <v/>
      </c>
      <c r="T2851" s="109" t="str">
        <f t="shared" si="272"/>
        <v/>
      </c>
    </row>
    <row r="2852" spans="2:20" ht="15" customHeight="1" x14ac:dyDescent="0.25">
      <c r="B2852" s="94">
        <v>2801</v>
      </c>
      <c r="C2852" s="95"/>
      <c r="D2852" s="94"/>
      <c r="E2852" s="95"/>
      <c r="F2852" s="94"/>
      <c r="G2852" s="95">
        <f t="shared" si="267"/>
        <v>0</v>
      </c>
      <c r="H2852" s="110">
        <f t="shared" si="268"/>
        <v>0</v>
      </c>
      <c r="P2852" s="107" t="str">
        <f t="shared" si="269"/>
        <v/>
      </c>
      <c r="Q2852" s="108" t="str">
        <f t="shared" si="270"/>
        <v/>
      </c>
      <c r="S2852" s="109" t="str">
        <f t="shared" si="271"/>
        <v/>
      </c>
      <c r="T2852" s="109" t="str">
        <f t="shared" si="272"/>
        <v/>
      </c>
    </row>
    <row r="2853" spans="2:20" ht="15" customHeight="1" x14ac:dyDescent="0.25">
      <c r="B2853" s="94">
        <v>2802</v>
      </c>
      <c r="C2853" s="95"/>
      <c r="D2853" s="94"/>
      <c r="E2853" s="95"/>
      <c r="F2853" s="94"/>
      <c r="G2853" s="95">
        <f t="shared" si="267"/>
        <v>0</v>
      </c>
      <c r="H2853" s="110">
        <f t="shared" si="268"/>
        <v>0</v>
      </c>
      <c r="P2853" s="107" t="str">
        <f t="shared" si="269"/>
        <v/>
      </c>
      <c r="Q2853" s="108" t="str">
        <f t="shared" si="270"/>
        <v/>
      </c>
      <c r="S2853" s="109" t="str">
        <f t="shared" si="271"/>
        <v/>
      </c>
      <c r="T2853" s="109" t="str">
        <f t="shared" si="272"/>
        <v/>
      </c>
    </row>
    <row r="2854" spans="2:20" ht="15" customHeight="1" x14ac:dyDescent="0.25">
      <c r="B2854" s="94">
        <v>2803</v>
      </c>
      <c r="C2854" s="95"/>
      <c r="D2854" s="94"/>
      <c r="E2854" s="95"/>
      <c r="F2854" s="94"/>
      <c r="G2854" s="95">
        <f t="shared" si="267"/>
        <v>0</v>
      </c>
      <c r="H2854" s="110">
        <f t="shared" si="268"/>
        <v>0</v>
      </c>
      <c r="P2854" s="107" t="str">
        <f t="shared" si="269"/>
        <v/>
      </c>
      <c r="Q2854" s="108" t="str">
        <f t="shared" si="270"/>
        <v/>
      </c>
      <c r="S2854" s="109" t="str">
        <f t="shared" si="271"/>
        <v/>
      </c>
      <c r="T2854" s="109" t="str">
        <f t="shared" si="272"/>
        <v/>
      </c>
    </row>
    <row r="2855" spans="2:20" ht="15" customHeight="1" x14ac:dyDescent="0.25">
      <c r="B2855" s="94">
        <v>2804</v>
      </c>
      <c r="C2855" s="95"/>
      <c r="D2855" s="94"/>
      <c r="E2855" s="95"/>
      <c r="F2855" s="94"/>
      <c r="G2855" s="95">
        <f t="shared" si="267"/>
        <v>0</v>
      </c>
      <c r="H2855" s="110">
        <f t="shared" si="268"/>
        <v>0</v>
      </c>
      <c r="P2855" s="107" t="str">
        <f t="shared" si="269"/>
        <v/>
      </c>
      <c r="Q2855" s="108" t="str">
        <f t="shared" si="270"/>
        <v/>
      </c>
      <c r="S2855" s="109" t="str">
        <f t="shared" si="271"/>
        <v/>
      </c>
      <c r="T2855" s="109" t="str">
        <f t="shared" si="272"/>
        <v/>
      </c>
    </row>
    <row r="2856" spans="2:20" ht="15" customHeight="1" x14ac:dyDescent="0.25">
      <c r="B2856" s="94">
        <v>2805</v>
      </c>
      <c r="C2856" s="95"/>
      <c r="D2856" s="94"/>
      <c r="E2856" s="95"/>
      <c r="F2856" s="94"/>
      <c r="G2856" s="95">
        <f t="shared" si="267"/>
        <v>0</v>
      </c>
      <c r="H2856" s="110">
        <f t="shared" si="268"/>
        <v>0</v>
      </c>
      <c r="P2856" s="107" t="str">
        <f t="shared" si="269"/>
        <v/>
      </c>
      <c r="Q2856" s="108" t="str">
        <f t="shared" si="270"/>
        <v/>
      </c>
      <c r="S2856" s="109" t="str">
        <f t="shared" si="271"/>
        <v/>
      </c>
      <c r="T2856" s="109" t="str">
        <f t="shared" si="272"/>
        <v/>
      </c>
    </row>
    <row r="2857" spans="2:20" ht="15" customHeight="1" x14ac:dyDescent="0.25">
      <c r="B2857" s="94">
        <v>2806</v>
      </c>
      <c r="C2857" s="95"/>
      <c r="D2857" s="94"/>
      <c r="E2857" s="95"/>
      <c r="F2857" s="94"/>
      <c r="G2857" s="95">
        <f t="shared" si="267"/>
        <v>0</v>
      </c>
      <c r="H2857" s="110">
        <f t="shared" si="268"/>
        <v>0</v>
      </c>
      <c r="P2857" s="107" t="str">
        <f t="shared" si="269"/>
        <v/>
      </c>
      <c r="Q2857" s="108" t="str">
        <f t="shared" si="270"/>
        <v/>
      </c>
      <c r="S2857" s="109" t="str">
        <f t="shared" si="271"/>
        <v/>
      </c>
      <c r="T2857" s="109" t="str">
        <f t="shared" si="272"/>
        <v/>
      </c>
    </row>
    <row r="2858" spans="2:20" ht="15" customHeight="1" x14ac:dyDescent="0.25">
      <c r="B2858" s="94">
        <v>2807</v>
      </c>
      <c r="C2858" s="95"/>
      <c r="D2858" s="94"/>
      <c r="E2858" s="95"/>
      <c r="F2858" s="94"/>
      <c r="G2858" s="95">
        <f t="shared" si="267"/>
        <v>0</v>
      </c>
      <c r="H2858" s="110">
        <f t="shared" si="268"/>
        <v>0</v>
      </c>
      <c r="P2858" s="107" t="str">
        <f t="shared" si="269"/>
        <v/>
      </c>
      <c r="Q2858" s="108" t="str">
        <f t="shared" si="270"/>
        <v/>
      </c>
      <c r="S2858" s="109" t="str">
        <f t="shared" si="271"/>
        <v/>
      </c>
      <c r="T2858" s="109" t="str">
        <f t="shared" si="272"/>
        <v/>
      </c>
    </row>
    <row r="2859" spans="2:20" ht="15" customHeight="1" x14ac:dyDescent="0.25">
      <c r="B2859" s="94">
        <v>2808</v>
      </c>
      <c r="C2859" s="95"/>
      <c r="D2859" s="94"/>
      <c r="E2859" s="95"/>
      <c r="F2859" s="94"/>
      <c r="G2859" s="95">
        <f t="shared" si="267"/>
        <v>0</v>
      </c>
      <c r="H2859" s="110">
        <f t="shared" si="268"/>
        <v>0</v>
      </c>
      <c r="P2859" s="107" t="str">
        <f t="shared" si="269"/>
        <v/>
      </c>
      <c r="Q2859" s="108" t="str">
        <f t="shared" si="270"/>
        <v/>
      </c>
      <c r="S2859" s="109" t="str">
        <f t="shared" si="271"/>
        <v/>
      </c>
      <c r="T2859" s="109" t="str">
        <f t="shared" si="272"/>
        <v/>
      </c>
    </row>
    <row r="2860" spans="2:20" ht="15" customHeight="1" x14ac:dyDescent="0.25">
      <c r="B2860" s="94">
        <v>2809</v>
      </c>
      <c r="C2860" s="95"/>
      <c r="D2860" s="94"/>
      <c r="E2860" s="95"/>
      <c r="F2860" s="94"/>
      <c r="G2860" s="95">
        <f t="shared" si="267"/>
        <v>0</v>
      </c>
      <c r="H2860" s="110">
        <f t="shared" si="268"/>
        <v>0</v>
      </c>
      <c r="P2860" s="107" t="str">
        <f t="shared" si="269"/>
        <v/>
      </c>
      <c r="Q2860" s="108" t="str">
        <f t="shared" si="270"/>
        <v/>
      </c>
      <c r="S2860" s="109" t="str">
        <f t="shared" si="271"/>
        <v/>
      </c>
      <c r="T2860" s="109" t="str">
        <f t="shared" si="272"/>
        <v/>
      </c>
    </row>
    <row r="2861" spans="2:20" ht="15" customHeight="1" x14ac:dyDescent="0.25">
      <c r="B2861" s="94">
        <v>2810</v>
      </c>
      <c r="C2861" s="95"/>
      <c r="D2861" s="94"/>
      <c r="E2861" s="95"/>
      <c r="F2861" s="94"/>
      <c r="G2861" s="95">
        <f t="shared" si="267"/>
        <v>0</v>
      </c>
      <c r="H2861" s="110">
        <f t="shared" si="268"/>
        <v>0</v>
      </c>
      <c r="P2861" s="107" t="str">
        <f t="shared" si="269"/>
        <v/>
      </c>
      <c r="Q2861" s="108" t="str">
        <f t="shared" si="270"/>
        <v/>
      </c>
      <c r="S2861" s="109" t="str">
        <f t="shared" si="271"/>
        <v/>
      </c>
      <c r="T2861" s="109" t="str">
        <f t="shared" si="272"/>
        <v/>
      </c>
    </row>
    <row r="2862" spans="2:20" ht="15" customHeight="1" x14ac:dyDescent="0.25">
      <c r="B2862" s="94">
        <v>2811</v>
      </c>
      <c r="C2862" s="95"/>
      <c r="D2862" s="94"/>
      <c r="E2862" s="95"/>
      <c r="F2862" s="94"/>
      <c r="G2862" s="95">
        <f t="shared" si="267"/>
        <v>0</v>
      </c>
      <c r="H2862" s="110">
        <f t="shared" si="268"/>
        <v>0</v>
      </c>
      <c r="P2862" s="107" t="str">
        <f t="shared" si="269"/>
        <v/>
      </c>
      <c r="Q2862" s="108" t="str">
        <f t="shared" si="270"/>
        <v/>
      </c>
      <c r="S2862" s="109" t="str">
        <f t="shared" si="271"/>
        <v/>
      </c>
      <c r="T2862" s="109" t="str">
        <f t="shared" si="272"/>
        <v/>
      </c>
    </row>
    <row r="2863" spans="2:20" ht="15" customHeight="1" x14ac:dyDescent="0.25">
      <c r="B2863" s="94">
        <v>2812</v>
      </c>
      <c r="C2863" s="95"/>
      <c r="D2863" s="94"/>
      <c r="E2863" s="95"/>
      <c r="F2863" s="94"/>
      <c r="G2863" s="95">
        <f t="shared" si="267"/>
        <v>0</v>
      </c>
      <c r="H2863" s="110">
        <f t="shared" si="268"/>
        <v>0</v>
      </c>
      <c r="P2863" s="107" t="str">
        <f t="shared" si="269"/>
        <v/>
      </c>
      <c r="Q2863" s="108" t="str">
        <f t="shared" si="270"/>
        <v/>
      </c>
      <c r="S2863" s="109" t="str">
        <f t="shared" si="271"/>
        <v/>
      </c>
      <c r="T2863" s="109" t="str">
        <f t="shared" si="272"/>
        <v/>
      </c>
    </row>
    <row r="2864" spans="2:20" ht="15" customHeight="1" x14ac:dyDescent="0.25">
      <c r="B2864" s="94">
        <v>2813</v>
      </c>
      <c r="C2864" s="95"/>
      <c r="D2864" s="94"/>
      <c r="E2864" s="95"/>
      <c r="F2864" s="94"/>
      <c r="G2864" s="95">
        <f t="shared" si="267"/>
        <v>0</v>
      </c>
      <c r="H2864" s="110">
        <f t="shared" si="268"/>
        <v>0</v>
      </c>
      <c r="P2864" s="107" t="str">
        <f t="shared" si="269"/>
        <v/>
      </c>
      <c r="Q2864" s="108" t="str">
        <f t="shared" si="270"/>
        <v/>
      </c>
      <c r="S2864" s="109" t="str">
        <f t="shared" si="271"/>
        <v/>
      </c>
      <c r="T2864" s="109" t="str">
        <f t="shared" si="272"/>
        <v/>
      </c>
    </row>
    <row r="2865" spans="2:20" ht="15" customHeight="1" x14ac:dyDescent="0.25">
      <c r="B2865" s="94">
        <v>2814</v>
      </c>
      <c r="C2865" s="95"/>
      <c r="D2865" s="94"/>
      <c r="E2865" s="95"/>
      <c r="F2865" s="94"/>
      <c r="G2865" s="95">
        <f t="shared" si="267"/>
        <v>0</v>
      </c>
      <c r="H2865" s="110">
        <f t="shared" si="268"/>
        <v>0</v>
      </c>
      <c r="P2865" s="107" t="str">
        <f t="shared" si="269"/>
        <v/>
      </c>
      <c r="Q2865" s="108" t="str">
        <f t="shared" si="270"/>
        <v/>
      </c>
      <c r="S2865" s="109" t="str">
        <f t="shared" si="271"/>
        <v/>
      </c>
      <c r="T2865" s="109" t="str">
        <f t="shared" si="272"/>
        <v/>
      </c>
    </row>
    <row r="2866" spans="2:20" ht="15" customHeight="1" x14ac:dyDescent="0.25">
      <c r="B2866" s="94">
        <v>2815</v>
      </c>
      <c r="C2866" s="95"/>
      <c r="D2866" s="94"/>
      <c r="E2866" s="95"/>
      <c r="F2866" s="94"/>
      <c r="G2866" s="95">
        <f t="shared" si="267"/>
        <v>0</v>
      </c>
      <c r="H2866" s="110">
        <f t="shared" si="268"/>
        <v>0</v>
      </c>
      <c r="P2866" s="107" t="str">
        <f t="shared" si="269"/>
        <v/>
      </c>
      <c r="Q2866" s="108" t="str">
        <f t="shared" si="270"/>
        <v/>
      </c>
      <c r="S2866" s="109" t="str">
        <f t="shared" si="271"/>
        <v/>
      </c>
      <c r="T2866" s="109" t="str">
        <f t="shared" si="272"/>
        <v/>
      </c>
    </row>
    <row r="2867" spans="2:20" ht="15" customHeight="1" x14ac:dyDescent="0.25">
      <c r="B2867" s="94">
        <v>2816</v>
      </c>
      <c r="C2867" s="95"/>
      <c r="D2867" s="94"/>
      <c r="E2867" s="95"/>
      <c r="F2867" s="94"/>
      <c r="G2867" s="95">
        <f t="shared" si="267"/>
        <v>0</v>
      </c>
      <c r="H2867" s="110">
        <f t="shared" si="268"/>
        <v>0</v>
      </c>
      <c r="P2867" s="107" t="str">
        <f t="shared" si="269"/>
        <v/>
      </c>
      <c r="Q2867" s="108" t="str">
        <f t="shared" si="270"/>
        <v/>
      </c>
      <c r="S2867" s="109" t="str">
        <f t="shared" si="271"/>
        <v/>
      </c>
      <c r="T2867" s="109" t="str">
        <f t="shared" si="272"/>
        <v/>
      </c>
    </row>
    <row r="2868" spans="2:20" ht="15" customHeight="1" x14ac:dyDescent="0.25">
      <c r="B2868" s="94">
        <v>2817</v>
      </c>
      <c r="C2868" s="95"/>
      <c r="D2868" s="94"/>
      <c r="E2868" s="95"/>
      <c r="F2868" s="94"/>
      <c r="G2868" s="95">
        <f t="shared" si="267"/>
        <v>0</v>
      </c>
      <c r="H2868" s="110">
        <f t="shared" si="268"/>
        <v>0</v>
      </c>
      <c r="P2868" s="107" t="str">
        <f t="shared" si="269"/>
        <v/>
      </c>
      <c r="Q2868" s="108" t="str">
        <f t="shared" si="270"/>
        <v/>
      </c>
      <c r="S2868" s="109" t="str">
        <f t="shared" si="271"/>
        <v/>
      </c>
      <c r="T2868" s="109" t="str">
        <f t="shared" si="272"/>
        <v/>
      </c>
    </row>
    <row r="2869" spans="2:20" ht="15" customHeight="1" x14ac:dyDescent="0.25">
      <c r="B2869" s="94">
        <v>2818</v>
      </c>
      <c r="C2869" s="95"/>
      <c r="D2869" s="94"/>
      <c r="E2869" s="95"/>
      <c r="F2869" s="94"/>
      <c r="G2869" s="95">
        <f t="shared" si="267"/>
        <v>0</v>
      </c>
      <c r="H2869" s="110">
        <f t="shared" si="268"/>
        <v>0</v>
      </c>
      <c r="P2869" s="107" t="str">
        <f t="shared" si="269"/>
        <v/>
      </c>
      <c r="Q2869" s="108" t="str">
        <f t="shared" si="270"/>
        <v/>
      </c>
      <c r="S2869" s="109" t="str">
        <f t="shared" si="271"/>
        <v/>
      </c>
      <c r="T2869" s="109" t="str">
        <f t="shared" si="272"/>
        <v/>
      </c>
    </row>
    <row r="2870" spans="2:20" ht="15" customHeight="1" x14ac:dyDescent="0.25">
      <c r="B2870" s="94">
        <v>2819</v>
      </c>
      <c r="C2870" s="95"/>
      <c r="D2870" s="94"/>
      <c r="E2870" s="95"/>
      <c r="F2870" s="94"/>
      <c r="G2870" s="95">
        <f t="shared" si="267"/>
        <v>0</v>
      </c>
      <c r="H2870" s="110">
        <f t="shared" si="268"/>
        <v>0</v>
      </c>
      <c r="P2870" s="107" t="str">
        <f t="shared" si="269"/>
        <v/>
      </c>
      <c r="Q2870" s="108" t="str">
        <f t="shared" si="270"/>
        <v/>
      </c>
      <c r="S2870" s="109" t="str">
        <f t="shared" si="271"/>
        <v/>
      </c>
      <c r="T2870" s="109" t="str">
        <f t="shared" si="272"/>
        <v/>
      </c>
    </row>
    <row r="2871" spans="2:20" ht="15" customHeight="1" x14ac:dyDescent="0.25">
      <c r="B2871" s="94">
        <v>2820</v>
      </c>
      <c r="C2871" s="95"/>
      <c r="D2871" s="94"/>
      <c r="E2871" s="95"/>
      <c r="F2871" s="94"/>
      <c r="G2871" s="95">
        <f t="shared" si="267"/>
        <v>0</v>
      </c>
      <c r="H2871" s="110">
        <f t="shared" si="268"/>
        <v>0</v>
      </c>
      <c r="P2871" s="107" t="str">
        <f t="shared" si="269"/>
        <v/>
      </c>
      <c r="Q2871" s="108" t="str">
        <f t="shared" si="270"/>
        <v/>
      </c>
      <c r="S2871" s="109" t="str">
        <f t="shared" si="271"/>
        <v/>
      </c>
      <c r="T2871" s="109" t="str">
        <f t="shared" si="272"/>
        <v/>
      </c>
    </row>
    <row r="2872" spans="2:20" ht="15" customHeight="1" x14ac:dyDescent="0.25">
      <c r="B2872" s="94">
        <v>2821</v>
      </c>
      <c r="C2872" s="95"/>
      <c r="D2872" s="94"/>
      <c r="E2872" s="95"/>
      <c r="F2872" s="94"/>
      <c r="G2872" s="95">
        <f t="shared" si="267"/>
        <v>0</v>
      </c>
      <c r="H2872" s="110">
        <f t="shared" si="268"/>
        <v>0</v>
      </c>
      <c r="P2872" s="107" t="str">
        <f t="shared" si="269"/>
        <v/>
      </c>
      <c r="Q2872" s="108" t="str">
        <f t="shared" si="270"/>
        <v/>
      </c>
      <c r="S2872" s="109" t="str">
        <f t="shared" si="271"/>
        <v/>
      </c>
      <c r="T2872" s="109" t="str">
        <f t="shared" si="272"/>
        <v/>
      </c>
    </row>
    <row r="2873" spans="2:20" ht="15" customHeight="1" x14ac:dyDescent="0.25">
      <c r="B2873" s="94">
        <v>2822</v>
      </c>
      <c r="C2873" s="95"/>
      <c r="D2873" s="94"/>
      <c r="E2873" s="95"/>
      <c r="F2873" s="94"/>
      <c r="G2873" s="95">
        <f t="shared" si="267"/>
        <v>0</v>
      </c>
      <c r="H2873" s="110">
        <f t="shared" si="268"/>
        <v>0</v>
      </c>
      <c r="P2873" s="107" t="str">
        <f t="shared" si="269"/>
        <v/>
      </c>
      <c r="Q2873" s="108" t="str">
        <f t="shared" si="270"/>
        <v/>
      </c>
      <c r="S2873" s="109" t="str">
        <f t="shared" si="271"/>
        <v/>
      </c>
      <c r="T2873" s="109" t="str">
        <f t="shared" si="272"/>
        <v/>
      </c>
    </row>
    <row r="2874" spans="2:20" ht="15" customHeight="1" x14ac:dyDescent="0.25">
      <c r="B2874" s="94">
        <v>2823</v>
      </c>
      <c r="C2874" s="95"/>
      <c r="D2874" s="94"/>
      <c r="E2874" s="95"/>
      <c r="F2874" s="94"/>
      <c r="G2874" s="95">
        <f t="shared" si="267"/>
        <v>0</v>
      </c>
      <c r="H2874" s="110">
        <f t="shared" si="268"/>
        <v>0</v>
      </c>
      <c r="P2874" s="107" t="str">
        <f t="shared" si="269"/>
        <v/>
      </c>
      <c r="Q2874" s="108" t="str">
        <f t="shared" si="270"/>
        <v/>
      </c>
      <c r="S2874" s="109" t="str">
        <f t="shared" si="271"/>
        <v/>
      </c>
      <c r="T2874" s="109" t="str">
        <f t="shared" si="272"/>
        <v/>
      </c>
    </row>
    <row r="2875" spans="2:20" ht="15" customHeight="1" x14ac:dyDescent="0.25">
      <c r="B2875" s="94">
        <v>2824</v>
      </c>
      <c r="C2875" s="95"/>
      <c r="D2875" s="94"/>
      <c r="E2875" s="95"/>
      <c r="F2875" s="94"/>
      <c r="G2875" s="95">
        <f t="shared" si="267"/>
        <v>0</v>
      </c>
      <c r="H2875" s="110">
        <f t="shared" si="268"/>
        <v>0</v>
      </c>
      <c r="P2875" s="107" t="str">
        <f t="shared" si="269"/>
        <v/>
      </c>
      <c r="Q2875" s="108" t="str">
        <f t="shared" si="270"/>
        <v/>
      </c>
      <c r="S2875" s="109" t="str">
        <f t="shared" si="271"/>
        <v/>
      </c>
      <c r="T2875" s="109" t="str">
        <f t="shared" si="272"/>
        <v/>
      </c>
    </row>
    <row r="2876" spans="2:20" ht="15" customHeight="1" x14ac:dyDescent="0.25">
      <c r="B2876" s="94">
        <v>2825</v>
      </c>
      <c r="C2876" s="95"/>
      <c r="D2876" s="94"/>
      <c r="E2876" s="95"/>
      <c r="F2876" s="94"/>
      <c r="G2876" s="95">
        <f t="shared" si="267"/>
        <v>0</v>
      </c>
      <c r="H2876" s="110">
        <f t="shared" si="268"/>
        <v>0</v>
      </c>
      <c r="P2876" s="107" t="str">
        <f t="shared" si="269"/>
        <v/>
      </c>
      <c r="Q2876" s="108" t="str">
        <f t="shared" si="270"/>
        <v/>
      </c>
      <c r="S2876" s="109" t="str">
        <f t="shared" si="271"/>
        <v/>
      </c>
      <c r="T2876" s="109" t="str">
        <f t="shared" si="272"/>
        <v/>
      </c>
    </row>
    <row r="2877" spans="2:20" ht="15" customHeight="1" x14ac:dyDescent="0.25">
      <c r="B2877" s="94">
        <v>2826</v>
      </c>
      <c r="C2877" s="95"/>
      <c r="D2877" s="94"/>
      <c r="E2877" s="95"/>
      <c r="F2877" s="94"/>
      <c r="G2877" s="95">
        <f t="shared" si="267"/>
        <v>0</v>
      </c>
      <c r="H2877" s="110">
        <f t="shared" si="268"/>
        <v>0</v>
      </c>
      <c r="P2877" s="107" t="str">
        <f t="shared" si="269"/>
        <v/>
      </c>
      <c r="Q2877" s="108" t="str">
        <f t="shared" si="270"/>
        <v/>
      </c>
      <c r="S2877" s="109" t="str">
        <f t="shared" si="271"/>
        <v/>
      </c>
      <c r="T2877" s="109" t="str">
        <f t="shared" si="272"/>
        <v/>
      </c>
    </row>
    <row r="2878" spans="2:20" ht="15" customHeight="1" x14ac:dyDescent="0.25">
      <c r="B2878" s="94">
        <v>2827</v>
      </c>
      <c r="C2878" s="95"/>
      <c r="D2878" s="94"/>
      <c r="E2878" s="95"/>
      <c r="F2878" s="94"/>
      <c r="G2878" s="95">
        <f t="shared" si="267"/>
        <v>0</v>
      </c>
      <c r="H2878" s="110">
        <f t="shared" si="268"/>
        <v>0</v>
      </c>
      <c r="P2878" s="107" t="str">
        <f t="shared" si="269"/>
        <v/>
      </c>
      <c r="Q2878" s="108" t="str">
        <f t="shared" si="270"/>
        <v/>
      </c>
      <c r="S2878" s="109" t="str">
        <f t="shared" si="271"/>
        <v/>
      </c>
      <c r="T2878" s="109" t="str">
        <f t="shared" si="272"/>
        <v/>
      </c>
    </row>
    <row r="2879" spans="2:20" ht="15" customHeight="1" x14ac:dyDescent="0.25">
      <c r="B2879" s="94">
        <v>2828</v>
      </c>
      <c r="C2879" s="95"/>
      <c r="D2879" s="94"/>
      <c r="E2879" s="95"/>
      <c r="F2879" s="94"/>
      <c r="G2879" s="95">
        <f t="shared" si="267"/>
        <v>0</v>
      </c>
      <c r="H2879" s="110">
        <f t="shared" si="268"/>
        <v>0</v>
      </c>
      <c r="P2879" s="107" t="str">
        <f t="shared" si="269"/>
        <v/>
      </c>
      <c r="Q2879" s="108" t="str">
        <f t="shared" si="270"/>
        <v/>
      </c>
      <c r="S2879" s="109" t="str">
        <f t="shared" si="271"/>
        <v/>
      </c>
      <c r="T2879" s="109" t="str">
        <f t="shared" si="272"/>
        <v/>
      </c>
    </row>
    <row r="2880" spans="2:20" ht="15" customHeight="1" x14ac:dyDescent="0.25">
      <c r="B2880" s="94">
        <v>2829</v>
      </c>
      <c r="C2880" s="95"/>
      <c r="D2880" s="94"/>
      <c r="E2880" s="95"/>
      <c r="F2880" s="94"/>
      <c r="G2880" s="95">
        <f t="shared" si="267"/>
        <v>0</v>
      </c>
      <c r="H2880" s="110">
        <f t="shared" si="268"/>
        <v>0</v>
      </c>
      <c r="P2880" s="107" t="str">
        <f t="shared" si="269"/>
        <v/>
      </c>
      <c r="Q2880" s="108" t="str">
        <f t="shared" si="270"/>
        <v/>
      </c>
      <c r="S2880" s="109" t="str">
        <f t="shared" si="271"/>
        <v/>
      </c>
      <c r="T2880" s="109" t="str">
        <f t="shared" si="272"/>
        <v/>
      </c>
    </row>
    <row r="2881" spans="2:20" ht="15" customHeight="1" x14ac:dyDescent="0.25">
      <c r="B2881" s="94">
        <v>2830</v>
      </c>
      <c r="C2881" s="95"/>
      <c r="D2881" s="94"/>
      <c r="E2881" s="95"/>
      <c r="F2881" s="94"/>
      <c r="G2881" s="95">
        <f t="shared" si="267"/>
        <v>0</v>
      </c>
      <c r="H2881" s="110">
        <f t="shared" si="268"/>
        <v>0</v>
      </c>
      <c r="P2881" s="107" t="str">
        <f t="shared" si="269"/>
        <v/>
      </c>
      <c r="Q2881" s="108" t="str">
        <f t="shared" si="270"/>
        <v/>
      </c>
      <c r="S2881" s="109" t="str">
        <f t="shared" si="271"/>
        <v/>
      </c>
      <c r="T2881" s="109" t="str">
        <f t="shared" si="272"/>
        <v/>
      </c>
    </row>
    <row r="2882" spans="2:20" ht="15" customHeight="1" x14ac:dyDescent="0.25">
      <c r="B2882" s="94">
        <v>2831</v>
      </c>
      <c r="C2882" s="95"/>
      <c r="D2882" s="94"/>
      <c r="E2882" s="95"/>
      <c r="F2882" s="94"/>
      <c r="G2882" s="95">
        <f t="shared" si="267"/>
        <v>0</v>
      </c>
      <c r="H2882" s="110">
        <f t="shared" si="268"/>
        <v>0</v>
      </c>
      <c r="P2882" s="107" t="str">
        <f t="shared" si="269"/>
        <v/>
      </c>
      <c r="Q2882" s="108" t="str">
        <f t="shared" si="270"/>
        <v/>
      </c>
      <c r="S2882" s="109" t="str">
        <f t="shared" si="271"/>
        <v/>
      </c>
      <c r="T2882" s="109" t="str">
        <f t="shared" si="272"/>
        <v/>
      </c>
    </row>
    <row r="2883" spans="2:20" ht="15" customHeight="1" x14ac:dyDescent="0.25">
      <c r="B2883" s="94">
        <v>2832</v>
      </c>
      <c r="C2883" s="95"/>
      <c r="D2883" s="94"/>
      <c r="E2883" s="95"/>
      <c r="F2883" s="94"/>
      <c r="G2883" s="95">
        <f t="shared" si="267"/>
        <v>0</v>
      </c>
      <c r="H2883" s="110">
        <f t="shared" si="268"/>
        <v>0</v>
      </c>
      <c r="P2883" s="107" t="str">
        <f t="shared" si="269"/>
        <v/>
      </c>
      <c r="Q2883" s="108" t="str">
        <f t="shared" si="270"/>
        <v/>
      </c>
      <c r="S2883" s="109" t="str">
        <f t="shared" si="271"/>
        <v/>
      </c>
      <c r="T2883" s="109" t="str">
        <f t="shared" si="272"/>
        <v/>
      </c>
    </row>
    <row r="2884" spans="2:20" ht="15" customHeight="1" x14ac:dyDescent="0.25">
      <c r="B2884" s="94">
        <v>2833</v>
      </c>
      <c r="C2884" s="95"/>
      <c r="D2884" s="94"/>
      <c r="E2884" s="95"/>
      <c r="F2884" s="94"/>
      <c r="G2884" s="95">
        <f t="shared" si="267"/>
        <v>0</v>
      </c>
      <c r="H2884" s="110">
        <f t="shared" si="268"/>
        <v>0</v>
      </c>
      <c r="P2884" s="107" t="str">
        <f t="shared" si="269"/>
        <v/>
      </c>
      <c r="Q2884" s="108" t="str">
        <f t="shared" si="270"/>
        <v/>
      </c>
      <c r="S2884" s="109" t="str">
        <f t="shared" si="271"/>
        <v/>
      </c>
      <c r="T2884" s="109" t="str">
        <f t="shared" si="272"/>
        <v/>
      </c>
    </row>
    <row r="2885" spans="2:20" ht="15" customHeight="1" x14ac:dyDescent="0.25">
      <c r="B2885" s="94">
        <v>2834</v>
      </c>
      <c r="C2885" s="95"/>
      <c r="D2885" s="94"/>
      <c r="E2885" s="95"/>
      <c r="F2885" s="94"/>
      <c r="G2885" s="95">
        <f t="shared" si="267"/>
        <v>0</v>
      </c>
      <c r="H2885" s="110">
        <f t="shared" si="268"/>
        <v>0</v>
      </c>
      <c r="P2885" s="107" t="str">
        <f t="shared" si="269"/>
        <v/>
      </c>
      <c r="Q2885" s="108" t="str">
        <f t="shared" si="270"/>
        <v/>
      </c>
      <c r="S2885" s="109" t="str">
        <f t="shared" si="271"/>
        <v/>
      </c>
      <c r="T2885" s="109" t="str">
        <f t="shared" si="272"/>
        <v/>
      </c>
    </row>
    <row r="2886" spans="2:20" ht="15" customHeight="1" x14ac:dyDescent="0.25">
      <c r="B2886" s="94">
        <v>2835</v>
      </c>
      <c r="C2886" s="95"/>
      <c r="D2886" s="94"/>
      <c r="E2886" s="95"/>
      <c r="F2886" s="94"/>
      <c r="G2886" s="95">
        <f t="shared" si="267"/>
        <v>0</v>
      </c>
      <c r="H2886" s="110">
        <f t="shared" si="268"/>
        <v>0</v>
      </c>
      <c r="P2886" s="107" t="str">
        <f t="shared" si="269"/>
        <v/>
      </c>
      <c r="Q2886" s="108" t="str">
        <f t="shared" si="270"/>
        <v/>
      </c>
      <c r="S2886" s="109" t="str">
        <f t="shared" si="271"/>
        <v/>
      </c>
      <c r="T2886" s="109" t="str">
        <f t="shared" si="272"/>
        <v/>
      </c>
    </row>
    <row r="2887" spans="2:20" ht="15" customHeight="1" x14ac:dyDescent="0.25">
      <c r="B2887" s="94">
        <v>2836</v>
      </c>
      <c r="C2887" s="95"/>
      <c r="D2887" s="94"/>
      <c r="E2887" s="95"/>
      <c r="F2887" s="94"/>
      <c r="G2887" s="95">
        <f t="shared" si="267"/>
        <v>0</v>
      </c>
      <c r="H2887" s="110">
        <f t="shared" si="268"/>
        <v>0</v>
      </c>
      <c r="P2887" s="107" t="str">
        <f t="shared" si="269"/>
        <v/>
      </c>
      <c r="Q2887" s="108" t="str">
        <f t="shared" si="270"/>
        <v/>
      </c>
      <c r="S2887" s="109" t="str">
        <f t="shared" si="271"/>
        <v/>
      </c>
      <c r="T2887" s="109" t="str">
        <f t="shared" si="272"/>
        <v/>
      </c>
    </row>
    <row r="2888" spans="2:20" ht="15" customHeight="1" x14ac:dyDescent="0.25">
      <c r="B2888" s="94">
        <v>2837</v>
      </c>
      <c r="C2888" s="95"/>
      <c r="D2888" s="94"/>
      <c r="E2888" s="95"/>
      <c r="F2888" s="94"/>
      <c r="G2888" s="95">
        <f t="shared" si="267"/>
        <v>0</v>
      </c>
      <c r="H2888" s="110">
        <f t="shared" si="268"/>
        <v>0</v>
      </c>
      <c r="P2888" s="107" t="str">
        <f t="shared" si="269"/>
        <v/>
      </c>
      <c r="Q2888" s="108" t="str">
        <f t="shared" si="270"/>
        <v/>
      </c>
      <c r="S2888" s="109" t="str">
        <f t="shared" si="271"/>
        <v/>
      </c>
      <c r="T2888" s="109" t="str">
        <f t="shared" si="272"/>
        <v/>
      </c>
    </row>
    <row r="2889" spans="2:20" ht="15" customHeight="1" x14ac:dyDescent="0.25">
      <c r="B2889" s="94">
        <v>2838</v>
      </c>
      <c r="C2889" s="95"/>
      <c r="D2889" s="94"/>
      <c r="E2889" s="95"/>
      <c r="F2889" s="94"/>
      <c r="G2889" s="95">
        <f t="shared" si="267"/>
        <v>0</v>
      </c>
      <c r="H2889" s="110">
        <f t="shared" si="268"/>
        <v>0</v>
      </c>
      <c r="P2889" s="107" t="str">
        <f t="shared" si="269"/>
        <v/>
      </c>
      <c r="Q2889" s="108" t="str">
        <f t="shared" si="270"/>
        <v/>
      </c>
      <c r="S2889" s="109" t="str">
        <f t="shared" si="271"/>
        <v/>
      </c>
      <c r="T2889" s="109" t="str">
        <f t="shared" si="272"/>
        <v/>
      </c>
    </row>
    <row r="2890" spans="2:20" ht="15" customHeight="1" x14ac:dyDescent="0.25">
      <c r="B2890" s="94">
        <v>2839</v>
      </c>
      <c r="C2890" s="95"/>
      <c r="D2890" s="94"/>
      <c r="E2890" s="95"/>
      <c r="F2890" s="94"/>
      <c r="G2890" s="95">
        <f t="shared" si="267"/>
        <v>0</v>
      </c>
      <c r="H2890" s="110">
        <f t="shared" si="268"/>
        <v>0</v>
      </c>
      <c r="P2890" s="107" t="str">
        <f t="shared" si="269"/>
        <v/>
      </c>
      <c r="Q2890" s="108" t="str">
        <f t="shared" si="270"/>
        <v/>
      </c>
      <c r="S2890" s="109" t="str">
        <f t="shared" si="271"/>
        <v/>
      </c>
      <c r="T2890" s="109" t="str">
        <f t="shared" si="272"/>
        <v/>
      </c>
    </row>
    <row r="2891" spans="2:20" ht="15" customHeight="1" x14ac:dyDescent="0.25">
      <c r="B2891" s="94">
        <v>2840</v>
      </c>
      <c r="C2891" s="95"/>
      <c r="D2891" s="94"/>
      <c r="E2891" s="95"/>
      <c r="F2891" s="94"/>
      <c r="G2891" s="95">
        <f t="shared" si="267"/>
        <v>0</v>
      </c>
      <c r="H2891" s="110">
        <f t="shared" si="268"/>
        <v>0</v>
      </c>
      <c r="P2891" s="107" t="str">
        <f t="shared" si="269"/>
        <v/>
      </c>
      <c r="Q2891" s="108" t="str">
        <f t="shared" si="270"/>
        <v/>
      </c>
      <c r="S2891" s="109" t="str">
        <f t="shared" si="271"/>
        <v/>
      </c>
      <c r="T2891" s="109" t="str">
        <f t="shared" si="272"/>
        <v/>
      </c>
    </row>
    <row r="2892" spans="2:20" ht="15" customHeight="1" x14ac:dyDescent="0.25">
      <c r="B2892" s="94">
        <v>2841</v>
      </c>
      <c r="C2892" s="95"/>
      <c r="D2892" s="94"/>
      <c r="E2892" s="95"/>
      <c r="F2892" s="94"/>
      <c r="G2892" s="95">
        <f t="shared" si="267"/>
        <v>0</v>
      </c>
      <c r="H2892" s="110">
        <f t="shared" si="268"/>
        <v>0</v>
      </c>
      <c r="P2892" s="107" t="str">
        <f t="shared" si="269"/>
        <v/>
      </c>
      <c r="Q2892" s="108" t="str">
        <f t="shared" si="270"/>
        <v/>
      </c>
      <c r="S2892" s="109" t="str">
        <f t="shared" si="271"/>
        <v/>
      </c>
      <c r="T2892" s="109" t="str">
        <f t="shared" si="272"/>
        <v/>
      </c>
    </row>
    <row r="2893" spans="2:20" ht="15" customHeight="1" x14ac:dyDescent="0.25">
      <c r="B2893" s="94">
        <v>2842</v>
      </c>
      <c r="C2893" s="95"/>
      <c r="D2893" s="94"/>
      <c r="E2893" s="95"/>
      <c r="F2893" s="94"/>
      <c r="G2893" s="95">
        <f t="shared" si="267"/>
        <v>0</v>
      </c>
      <c r="H2893" s="110">
        <f t="shared" si="268"/>
        <v>0</v>
      </c>
      <c r="P2893" s="107" t="str">
        <f t="shared" si="269"/>
        <v/>
      </c>
      <c r="Q2893" s="108" t="str">
        <f t="shared" si="270"/>
        <v/>
      </c>
      <c r="S2893" s="109" t="str">
        <f t="shared" si="271"/>
        <v/>
      </c>
      <c r="T2893" s="109" t="str">
        <f t="shared" si="272"/>
        <v/>
      </c>
    </row>
    <row r="2894" spans="2:20" ht="15" customHeight="1" x14ac:dyDescent="0.25">
      <c r="B2894" s="94">
        <v>2843</v>
      </c>
      <c r="C2894" s="95"/>
      <c r="D2894" s="94"/>
      <c r="E2894" s="95"/>
      <c r="F2894" s="94"/>
      <c r="G2894" s="95">
        <f t="shared" si="267"/>
        <v>0</v>
      </c>
      <c r="H2894" s="110">
        <f t="shared" si="268"/>
        <v>0</v>
      </c>
      <c r="P2894" s="107" t="str">
        <f t="shared" si="269"/>
        <v/>
      </c>
      <c r="Q2894" s="108" t="str">
        <f t="shared" si="270"/>
        <v/>
      </c>
      <c r="S2894" s="109" t="str">
        <f t="shared" si="271"/>
        <v/>
      </c>
      <c r="T2894" s="109" t="str">
        <f t="shared" si="272"/>
        <v/>
      </c>
    </row>
    <row r="2895" spans="2:20" ht="15" customHeight="1" x14ac:dyDescent="0.25">
      <c r="B2895" s="94">
        <v>2844</v>
      </c>
      <c r="C2895" s="95"/>
      <c r="D2895" s="94"/>
      <c r="E2895" s="95"/>
      <c r="F2895" s="94"/>
      <c r="G2895" s="95">
        <f t="shared" si="267"/>
        <v>0</v>
      </c>
      <c r="H2895" s="110">
        <f t="shared" si="268"/>
        <v>0</v>
      </c>
      <c r="P2895" s="107" t="str">
        <f t="shared" si="269"/>
        <v/>
      </c>
      <c r="Q2895" s="108" t="str">
        <f t="shared" si="270"/>
        <v/>
      </c>
      <c r="S2895" s="109" t="str">
        <f t="shared" si="271"/>
        <v/>
      </c>
      <c r="T2895" s="109" t="str">
        <f t="shared" si="272"/>
        <v/>
      </c>
    </row>
    <row r="2896" spans="2:20" ht="15" customHeight="1" x14ac:dyDescent="0.25">
      <c r="B2896" s="94">
        <v>2845</v>
      </c>
      <c r="C2896" s="95"/>
      <c r="D2896" s="94"/>
      <c r="E2896" s="95"/>
      <c r="F2896" s="94"/>
      <c r="G2896" s="95">
        <f t="shared" si="267"/>
        <v>0</v>
      </c>
      <c r="H2896" s="110">
        <f t="shared" si="268"/>
        <v>0</v>
      </c>
      <c r="P2896" s="107" t="str">
        <f t="shared" si="269"/>
        <v/>
      </c>
      <c r="Q2896" s="108" t="str">
        <f t="shared" si="270"/>
        <v/>
      </c>
      <c r="S2896" s="109" t="str">
        <f t="shared" si="271"/>
        <v/>
      </c>
      <c r="T2896" s="109" t="str">
        <f t="shared" si="272"/>
        <v/>
      </c>
    </row>
    <row r="2897" spans="2:20" ht="15" customHeight="1" x14ac:dyDescent="0.25">
      <c r="B2897" s="94">
        <v>2846</v>
      </c>
      <c r="C2897" s="95"/>
      <c r="D2897" s="94"/>
      <c r="E2897" s="95"/>
      <c r="F2897" s="94"/>
      <c r="G2897" s="95">
        <f t="shared" si="267"/>
        <v>0</v>
      </c>
      <c r="H2897" s="110">
        <f t="shared" si="268"/>
        <v>0</v>
      </c>
      <c r="P2897" s="107" t="str">
        <f t="shared" si="269"/>
        <v/>
      </c>
      <c r="Q2897" s="108" t="str">
        <f t="shared" si="270"/>
        <v/>
      </c>
      <c r="S2897" s="109" t="str">
        <f t="shared" si="271"/>
        <v/>
      </c>
      <c r="T2897" s="109" t="str">
        <f t="shared" si="272"/>
        <v/>
      </c>
    </row>
    <row r="2898" spans="2:20" ht="15" customHeight="1" x14ac:dyDescent="0.25">
      <c r="B2898" s="94">
        <v>2847</v>
      </c>
      <c r="C2898" s="95"/>
      <c r="D2898" s="94"/>
      <c r="E2898" s="95"/>
      <c r="F2898" s="94"/>
      <c r="G2898" s="95">
        <f t="shared" si="267"/>
        <v>0</v>
      </c>
      <c r="H2898" s="110">
        <f t="shared" si="268"/>
        <v>0</v>
      </c>
      <c r="P2898" s="107" t="str">
        <f t="shared" si="269"/>
        <v/>
      </c>
      <c r="Q2898" s="108" t="str">
        <f t="shared" si="270"/>
        <v/>
      </c>
      <c r="S2898" s="109" t="str">
        <f t="shared" si="271"/>
        <v/>
      </c>
      <c r="T2898" s="109" t="str">
        <f t="shared" si="272"/>
        <v/>
      </c>
    </row>
    <row r="2899" spans="2:20" ht="15" customHeight="1" x14ac:dyDescent="0.25">
      <c r="B2899" s="94">
        <v>2848</v>
      </c>
      <c r="C2899" s="95"/>
      <c r="D2899" s="94"/>
      <c r="E2899" s="95"/>
      <c r="F2899" s="94"/>
      <c r="G2899" s="95">
        <f t="shared" si="267"/>
        <v>0</v>
      </c>
      <c r="H2899" s="110">
        <f t="shared" si="268"/>
        <v>0</v>
      </c>
      <c r="P2899" s="107" t="str">
        <f t="shared" si="269"/>
        <v/>
      </c>
      <c r="Q2899" s="108" t="str">
        <f t="shared" si="270"/>
        <v/>
      </c>
      <c r="S2899" s="109" t="str">
        <f t="shared" si="271"/>
        <v/>
      </c>
      <c r="T2899" s="109" t="str">
        <f t="shared" si="272"/>
        <v/>
      </c>
    </row>
    <row r="2900" spans="2:20" ht="15" customHeight="1" x14ac:dyDescent="0.25">
      <c r="B2900" s="94">
        <v>2849</v>
      </c>
      <c r="C2900" s="95"/>
      <c r="D2900" s="94"/>
      <c r="E2900" s="95"/>
      <c r="F2900" s="94"/>
      <c r="G2900" s="95">
        <f t="shared" si="267"/>
        <v>0</v>
      </c>
      <c r="H2900" s="110">
        <f t="shared" si="268"/>
        <v>0</v>
      </c>
      <c r="P2900" s="107" t="str">
        <f t="shared" si="269"/>
        <v/>
      </c>
      <c r="Q2900" s="108" t="str">
        <f t="shared" si="270"/>
        <v/>
      </c>
      <c r="S2900" s="109" t="str">
        <f t="shared" si="271"/>
        <v/>
      </c>
      <c r="T2900" s="109" t="str">
        <f t="shared" si="272"/>
        <v/>
      </c>
    </row>
    <row r="2901" spans="2:20" ht="15" customHeight="1" x14ac:dyDescent="0.25">
      <c r="B2901" s="94">
        <v>2850</v>
      </c>
      <c r="C2901" s="95"/>
      <c r="D2901" s="94"/>
      <c r="E2901" s="95"/>
      <c r="F2901" s="94"/>
      <c r="G2901" s="95">
        <f t="shared" si="267"/>
        <v>0</v>
      </c>
      <c r="H2901" s="110">
        <f t="shared" si="268"/>
        <v>0</v>
      </c>
      <c r="P2901" s="107" t="str">
        <f t="shared" si="269"/>
        <v/>
      </c>
      <c r="Q2901" s="108" t="str">
        <f t="shared" si="270"/>
        <v/>
      </c>
      <c r="S2901" s="109" t="str">
        <f t="shared" si="271"/>
        <v/>
      </c>
      <c r="T2901" s="109" t="str">
        <f t="shared" si="272"/>
        <v/>
      </c>
    </row>
    <row r="2902" spans="2:20" ht="15" customHeight="1" x14ac:dyDescent="0.25">
      <c r="B2902" s="94">
        <v>2851</v>
      </c>
      <c r="C2902" s="95"/>
      <c r="D2902" s="94"/>
      <c r="E2902" s="95"/>
      <c r="F2902" s="94"/>
      <c r="G2902" s="95">
        <f t="shared" si="267"/>
        <v>0</v>
      </c>
      <c r="H2902" s="110">
        <f t="shared" si="268"/>
        <v>0</v>
      </c>
      <c r="P2902" s="107" t="str">
        <f t="shared" si="269"/>
        <v/>
      </c>
      <c r="Q2902" s="108" t="str">
        <f t="shared" si="270"/>
        <v/>
      </c>
      <c r="S2902" s="109" t="str">
        <f t="shared" si="271"/>
        <v/>
      </c>
      <c r="T2902" s="109" t="str">
        <f t="shared" si="272"/>
        <v/>
      </c>
    </row>
    <row r="2903" spans="2:20" ht="15" customHeight="1" x14ac:dyDescent="0.25">
      <c r="B2903" s="94">
        <v>2852</v>
      </c>
      <c r="C2903" s="95"/>
      <c r="D2903" s="94"/>
      <c r="E2903" s="95"/>
      <c r="F2903" s="94"/>
      <c r="G2903" s="95">
        <f t="shared" si="267"/>
        <v>0</v>
      </c>
      <c r="H2903" s="110">
        <f t="shared" si="268"/>
        <v>0</v>
      </c>
      <c r="P2903" s="107" t="str">
        <f t="shared" si="269"/>
        <v/>
      </c>
      <c r="Q2903" s="108" t="str">
        <f t="shared" si="270"/>
        <v/>
      </c>
      <c r="S2903" s="109" t="str">
        <f t="shared" si="271"/>
        <v/>
      </c>
      <c r="T2903" s="109" t="str">
        <f t="shared" si="272"/>
        <v/>
      </c>
    </row>
    <row r="2904" spans="2:20" ht="15" customHeight="1" x14ac:dyDescent="0.25">
      <c r="B2904" s="94">
        <v>2853</v>
      </c>
      <c r="C2904" s="95"/>
      <c r="D2904" s="94"/>
      <c r="E2904" s="95"/>
      <c r="F2904" s="94"/>
      <c r="G2904" s="95">
        <f t="shared" si="267"/>
        <v>0</v>
      </c>
      <c r="H2904" s="110">
        <f t="shared" si="268"/>
        <v>0</v>
      </c>
      <c r="P2904" s="107" t="str">
        <f t="shared" si="269"/>
        <v/>
      </c>
      <c r="Q2904" s="108" t="str">
        <f t="shared" si="270"/>
        <v/>
      </c>
      <c r="S2904" s="109" t="str">
        <f t="shared" si="271"/>
        <v/>
      </c>
      <c r="T2904" s="109" t="str">
        <f t="shared" si="272"/>
        <v/>
      </c>
    </row>
    <row r="2905" spans="2:20" ht="15" customHeight="1" x14ac:dyDescent="0.25">
      <c r="B2905" s="94">
        <v>2854</v>
      </c>
      <c r="C2905" s="95"/>
      <c r="D2905" s="94"/>
      <c r="E2905" s="95"/>
      <c r="F2905" s="94"/>
      <c r="G2905" s="95">
        <f t="shared" si="267"/>
        <v>0</v>
      </c>
      <c r="H2905" s="110">
        <f t="shared" si="268"/>
        <v>0</v>
      </c>
      <c r="P2905" s="107" t="str">
        <f t="shared" si="269"/>
        <v/>
      </c>
      <c r="Q2905" s="108" t="str">
        <f t="shared" si="270"/>
        <v/>
      </c>
      <c r="S2905" s="109" t="str">
        <f t="shared" si="271"/>
        <v/>
      </c>
      <c r="T2905" s="109" t="str">
        <f t="shared" si="272"/>
        <v/>
      </c>
    </row>
    <row r="2906" spans="2:20" ht="15" customHeight="1" x14ac:dyDescent="0.25">
      <c r="B2906" s="94">
        <v>2855</v>
      </c>
      <c r="C2906" s="95"/>
      <c r="D2906" s="94"/>
      <c r="E2906" s="95"/>
      <c r="F2906" s="94"/>
      <c r="G2906" s="95">
        <f t="shared" si="267"/>
        <v>0</v>
      </c>
      <c r="H2906" s="110">
        <f t="shared" si="268"/>
        <v>0</v>
      </c>
      <c r="P2906" s="107" t="str">
        <f t="shared" si="269"/>
        <v/>
      </c>
      <c r="Q2906" s="108" t="str">
        <f t="shared" si="270"/>
        <v/>
      </c>
      <c r="S2906" s="109" t="str">
        <f t="shared" si="271"/>
        <v/>
      </c>
      <c r="T2906" s="109" t="str">
        <f t="shared" si="272"/>
        <v/>
      </c>
    </row>
    <row r="2907" spans="2:20" ht="15" customHeight="1" x14ac:dyDescent="0.25">
      <c r="B2907" s="94">
        <v>2856</v>
      </c>
      <c r="C2907" s="95"/>
      <c r="D2907" s="94"/>
      <c r="E2907" s="95"/>
      <c r="F2907" s="94"/>
      <c r="G2907" s="95">
        <f t="shared" si="267"/>
        <v>0</v>
      </c>
      <c r="H2907" s="110">
        <f t="shared" si="268"/>
        <v>0</v>
      </c>
      <c r="P2907" s="107" t="str">
        <f t="shared" si="269"/>
        <v/>
      </c>
      <c r="Q2907" s="108" t="str">
        <f t="shared" si="270"/>
        <v/>
      </c>
      <c r="S2907" s="109" t="str">
        <f t="shared" si="271"/>
        <v/>
      </c>
      <c r="T2907" s="109" t="str">
        <f t="shared" si="272"/>
        <v/>
      </c>
    </row>
    <row r="2908" spans="2:20" ht="15" customHeight="1" x14ac:dyDescent="0.25">
      <c r="B2908" s="94">
        <v>2857</v>
      </c>
      <c r="C2908" s="95"/>
      <c r="D2908" s="94"/>
      <c r="E2908" s="95"/>
      <c r="F2908" s="94"/>
      <c r="G2908" s="95">
        <f t="shared" ref="G2908:G2971" si="273">E2908-C2908</f>
        <v>0</v>
      </c>
      <c r="H2908" s="110">
        <f t="shared" ref="H2908:H2971" si="274">F2908-D2908</f>
        <v>0</v>
      </c>
      <c r="P2908" s="107" t="str">
        <f t="shared" ref="P2908:P2971" si="275">IF(C2908="","",D2908*PSA_WTP-C2908)</f>
        <v/>
      </c>
      <c r="Q2908" s="108" t="str">
        <f t="shared" ref="Q2908:Q2971" si="276">IF(C2908="","",F2908*PSA_WTP-E2908)</f>
        <v/>
      </c>
      <c r="S2908" s="109" t="str">
        <f t="shared" ref="S2908:S2971" si="277">IF(Q2908="","",IF(Q2908=MAX(P2908,Q2908),0,1))</f>
        <v/>
      </c>
      <c r="T2908" s="109" t="str">
        <f t="shared" ref="T2908:T2971" si="278">IF(Q2908="","",IF(Q2908=MAX(P2908,Q2908),1,0))</f>
        <v/>
      </c>
    </row>
    <row r="2909" spans="2:20" ht="15" customHeight="1" x14ac:dyDescent="0.25">
      <c r="B2909" s="94">
        <v>2858</v>
      </c>
      <c r="C2909" s="95"/>
      <c r="D2909" s="94"/>
      <c r="E2909" s="95"/>
      <c r="F2909" s="94"/>
      <c r="G2909" s="95">
        <f t="shared" si="273"/>
        <v>0</v>
      </c>
      <c r="H2909" s="110">
        <f t="shared" si="274"/>
        <v>0</v>
      </c>
      <c r="P2909" s="107" t="str">
        <f t="shared" si="275"/>
        <v/>
      </c>
      <c r="Q2909" s="108" t="str">
        <f t="shared" si="276"/>
        <v/>
      </c>
      <c r="S2909" s="109" t="str">
        <f t="shared" si="277"/>
        <v/>
      </c>
      <c r="T2909" s="109" t="str">
        <f t="shared" si="278"/>
        <v/>
      </c>
    </row>
    <row r="2910" spans="2:20" ht="15" customHeight="1" x14ac:dyDescent="0.25">
      <c r="B2910" s="94">
        <v>2859</v>
      </c>
      <c r="C2910" s="95"/>
      <c r="D2910" s="94"/>
      <c r="E2910" s="95"/>
      <c r="F2910" s="94"/>
      <c r="G2910" s="95">
        <f t="shared" si="273"/>
        <v>0</v>
      </c>
      <c r="H2910" s="110">
        <f t="shared" si="274"/>
        <v>0</v>
      </c>
      <c r="P2910" s="107" t="str">
        <f t="shared" si="275"/>
        <v/>
      </c>
      <c r="Q2910" s="108" t="str">
        <f t="shared" si="276"/>
        <v/>
      </c>
      <c r="S2910" s="109" t="str">
        <f t="shared" si="277"/>
        <v/>
      </c>
      <c r="T2910" s="109" t="str">
        <f t="shared" si="278"/>
        <v/>
      </c>
    </row>
    <row r="2911" spans="2:20" ht="15" customHeight="1" x14ac:dyDescent="0.25">
      <c r="B2911" s="94">
        <v>2860</v>
      </c>
      <c r="C2911" s="95"/>
      <c r="D2911" s="94"/>
      <c r="E2911" s="95"/>
      <c r="F2911" s="94"/>
      <c r="G2911" s="95">
        <f t="shared" si="273"/>
        <v>0</v>
      </c>
      <c r="H2911" s="110">
        <f t="shared" si="274"/>
        <v>0</v>
      </c>
      <c r="P2911" s="107" t="str">
        <f t="shared" si="275"/>
        <v/>
      </c>
      <c r="Q2911" s="108" t="str">
        <f t="shared" si="276"/>
        <v/>
      </c>
      <c r="S2911" s="109" t="str">
        <f t="shared" si="277"/>
        <v/>
      </c>
      <c r="T2911" s="109" t="str">
        <f t="shared" si="278"/>
        <v/>
      </c>
    </row>
    <row r="2912" spans="2:20" ht="15" customHeight="1" x14ac:dyDescent="0.25">
      <c r="B2912" s="94">
        <v>2861</v>
      </c>
      <c r="C2912" s="95"/>
      <c r="D2912" s="94"/>
      <c r="E2912" s="95"/>
      <c r="F2912" s="94"/>
      <c r="G2912" s="95">
        <f t="shared" si="273"/>
        <v>0</v>
      </c>
      <c r="H2912" s="110">
        <f t="shared" si="274"/>
        <v>0</v>
      </c>
      <c r="P2912" s="107" t="str">
        <f t="shared" si="275"/>
        <v/>
      </c>
      <c r="Q2912" s="108" t="str">
        <f t="shared" si="276"/>
        <v/>
      </c>
      <c r="S2912" s="109" t="str">
        <f t="shared" si="277"/>
        <v/>
      </c>
      <c r="T2912" s="109" t="str">
        <f t="shared" si="278"/>
        <v/>
      </c>
    </row>
    <row r="2913" spans="2:20" ht="15" customHeight="1" x14ac:dyDescent="0.25">
      <c r="B2913" s="94">
        <v>2862</v>
      </c>
      <c r="C2913" s="95"/>
      <c r="D2913" s="94"/>
      <c r="E2913" s="95"/>
      <c r="F2913" s="94"/>
      <c r="G2913" s="95">
        <f t="shared" si="273"/>
        <v>0</v>
      </c>
      <c r="H2913" s="110">
        <f t="shared" si="274"/>
        <v>0</v>
      </c>
      <c r="P2913" s="107" t="str">
        <f t="shared" si="275"/>
        <v/>
      </c>
      <c r="Q2913" s="108" t="str">
        <f t="shared" si="276"/>
        <v/>
      </c>
      <c r="S2913" s="109" t="str">
        <f t="shared" si="277"/>
        <v/>
      </c>
      <c r="T2913" s="109" t="str">
        <f t="shared" si="278"/>
        <v/>
      </c>
    </row>
    <row r="2914" spans="2:20" ht="15" customHeight="1" x14ac:dyDescent="0.25">
      <c r="B2914" s="94">
        <v>2863</v>
      </c>
      <c r="C2914" s="95"/>
      <c r="D2914" s="94"/>
      <c r="E2914" s="95"/>
      <c r="F2914" s="94"/>
      <c r="G2914" s="95">
        <f t="shared" si="273"/>
        <v>0</v>
      </c>
      <c r="H2914" s="110">
        <f t="shared" si="274"/>
        <v>0</v>
      </c>
      <c r="P2914" s="107" t="str">
        <f t="shared" si="275"/>
        <v/>
      </c>
      <c r="Q2914" s="108" t="str">
        <f t="shared" si="276"/>
        <v/>
      </c>
      <c r="S2914" s="109" t="str">
        <f t="shared" si="277"/>
        <v/>
      </c>
      <c r="T2914" s="109" t="str">
        <f t="shared" si="278"/>
        <v/>
      </c>
    </row>
    <row r="2915" spans="2:20" ht="15" customHeight="1" x14ac:dyDescent="0.25">
      <c r="B2915" s="94">
        <v>2864</v>
      </c>
      <c r="C2915" s="95"/>
      <c r="D2915" s="94"/>
      <c r="E2915" s="95"/>
      <c r="F2915" s="94"/>
      <c r="G2915" s="95">
        <f t="shared" si="273"/>
        <v>0</v>
      </c>
      <c r="H2915" s="110">
        <f t="shared" si="274"/>
        <v>0</v>
      </c>
      <c r="P2915" s="107" t="str">
        <f t="shared" si="275"/>
        <v/>
      </c>
      <c r="Q2915" s="108" t="str">
        <f t="shared" si="276"/>
        <v/>
      </c>
      <c r="S2915" s="109" t="str">
        <f t="shared" si="277"/>
        <v/>
      </c>
      <c r="T2915" s="109" t="str">
        <f t="shared" si="278"/>
        <v/>
      </c>
    </row>
    <row r="2916" spans="2:20" ht="15" customHeight="1" x14ac:dyDescent="0.25">
      <c r="B2916" s="94">
        <v>2865</v>
      </c>
      <c r="C2916" s="95"/>
      <c r="D2916" s="94"/>
      <c r="E2916" s="95"/>
      <c r="F2916" s="94"/>
      <c r="G2916" s="95">
        <f t="shared" si="273"/>
        <v>0</v>
      </c>
      <c r="H2916" s="110">
        <f t="shared" si="274"/>
        <v>0</v>
      </c>
      <c r="P2916" s="107" t="str">
        <f t="shared" si="275"/>
        <v/>
      </c>
      <c r="Q2916" s="108" t="str">
        <f t="shared" si="276"/>
        <v/>
      </c>
      <c r="S2916" s="109" t="str">
        <f t="shared" si="277"/>
        <v/>
      </c>
      <c r="T2916" s="109" t="str">
        <f t="shared" si="278"/>
        <v/>
      </c>
    </row>
    <row r="2917" spans="2:20" ht="15" customHeight="1" x14ac:dyDescent="0.25">
      <c r="B2917" s="94">
        <v>2866</v>
      </c>
      <c r="C2917" s="95"/>
      <c r="D2917" s="94"/>
      <c r="E2917" s="95"/>
      <c r="F2917" s="94"/>
      <c r="G2917" s="95">
        <f t="shared" si="273"/>
        <v>0</v>
      </c>
      <c r="H2917" s="110">
        <f t="shared" si="274"/>
        <v>0</v>
      </c>
      <c r="P2917" s="107" t="str">
        <f t="shared" si="275"/>
        <v/>
      </c>
      <c r="Q2917" s="108" t="str">
        <f t="shared" si="276"/>
        <v/>
      </c>
      <c r="S2917" s="109" t="str">
        <f t="shared" si="277"/>
        <v/>
      </c>
      <c r="T2917" s="109" t="str">
        <f t="shared" si="278"/>
        <v/>
      </c>
    </row>
    <row r="2918" spans="2:20" ht="15" customHeight="1" x14ac:dyDescent="0.25">
      <c r="B2918" s="94">
        <v>2867</v>
      </c>
      <c r="C2918" s="95"/>
      <c r="D2918" s="94"/>
      <c r="E2918" s="95"/>
      <c r="F2918" s="94"/>
      <c r="G2918" s="95">
        <f t="shared" si="273"/>
        <v>0</v>
      </c>
      <c r="H2918" s="110">
        <f t="shared" si="274"/>
        <v>0</v>
      </c>
      <c r="P2918" s="107" t="str">
        <f t="shared" si="275"/>
        <v/>
      </c>
      <c r="Q2918" s="108" t="str">
        <f t="shared" si="276"/>
        <v/>
      </c>
      <c r="S2918" s="109" t="str">
        <f t="shared" si="277"/>
        <v/>
      </c>
      <c r="T2918" s="109" t="str">
        <f t="shared" si="278"/>
        <v/>
      </c>
    </row>
    <row r="2919" spans="2:20" ht="15" customHeight="1" x14ac:dyDescent="0.25">
      <c r="B2919" s="94">
        <v>2868</v>
      </c>
      <c r="C2919" s="95"/>
      <c r="D2919" s="94"/>
      <c r="E2919" s="95"/>
      <c r="F2919" s="94"/>
      <c r="G2919" s="95">
        <f t="shared" si="273"/>
        <v>0</v>
      </c>
      <c r="H2919" s="110">
        <f t="shared" si="274"/>
        <v>0</v>
      </c>
      <c r="P2919" s="107" t="str">
        <f t="shared" si="275"/>
        <v/>
      </c>
      <c r="Q2919" s="108" t="str">
        <f t="shared" si="276"/>
        <v/>
      </c>
      <c r="S2919" s="109" t="str">
        <f t="shared" si="277"/>
        <v/>
      </c>
      <c r="T2919" s="109" t="str">
        <f t="shared" si="278"/>
        <v/>
      </c>
    </row>
    <row r="2920" spans="2:20" ht="15" customHeight="1" x14ac:dyDescent="0.25">
      <c r="B2920" s="94">
        <v>2869</v>
      </c>
      <c r="C2920" s="95"/>
      <c r="D2920" s="94"/>
      <c r="E2920" s="95"/>
      <c r="F2920" s="94"/>
      <c r="G2920" s="95">
        <f t="shared" si="273"/>
        <v>0</v>
      </c>
      <c r="H2920" s="110">
        <f t="shared" si="274"/>
        <v>0</v>
      </c>
      <c r="P2920" s="107" t="str">
        <f t="shared" si="275"/>
        <v/>
      </c>
      <c r="Q2920" s="108" t="str">
        <f t="shared" si="276"/>
        <v/>
      </c>
      <c r="S2920" s="109" t="str">
        <f t="shared" si="277"/>
        <v/>
      </c>
      <c r="T2920" s="109" t="str">
        <f t="shared" si="278"/>
        <v/>
      </c>
    </row>
    <row r="2921" spans="2:20" ht="15" customHeight="1" x14ac:dyDescent="0.25">
      <c r="B2921" s="94">
        <v>2870</v>
      </c>
      <c r="C2921" s="95"/>
      <c r="D2921" s="94"/>
      <c r="E2921" s="95"/>
      <c r="F2921" s="94"/>
      <c r="G2921" s="95">
        <f t="shared" si="273"/>
        <v>0</v>
      </c>
      <c r="H2921" s="110">
        <f t="shared" si="274"/>
        <v>0</v>
      </c>
      <c r="P2921" s="107" t="str">
        <f t="shared" si="275"/>
        <v/>
      </c>
      <c r="Q2921" s="108" t="str">
        <f t="shared" si="276"/>
        <v/>
      </c>
      <c r="S2921" s="109" t="str">
        <f t="shared" si="277"/>
        <v/>
      </c>
      <c r="T2921" s="109" t="str">
        <f t="shared" si="278"/>
        <v/>
      </c>
    </row>
    <row r="2922" spans="2:20" ht="15" customHeight="1" x14ac:dyDescent="0.25">
      <c r="B2922" s="94">
        <v>2871</v>
      </c>
      <c r="C2922" s="95"/>
      <c r="D2922" s="94"/>
      <c r="E2922" s="95"/>
      <c r="F2922" s="94"/>
      <c r="G2922" s="95">
        <f t="shared" si="273"/>
        <v>0</v>
      </c>
      <c r="H2922" s="110">
        <f t="shared" si="274"/>
        <v>0</v>
      </c>
      <c r="P2922" s="107" t="str">
        <f t="shared" si="275"/>
        <v/>
      </c>
      <c r="Q2922" s="108" t="str">
        <f t="shared" si="276"/>
        <v/>
      </c>
      <c r="S2922" s="109" t="str">
        <f t="shared" si="277"/>
        <v/>
      </c>
      <c r="T2922" s="109" t="str">
        <f t="shared" si="278"/>
        <v/>
      </c>
    </row>
    <row r="2923" spans="2:20" ht="15" customHeight="1" x14ac:dyDescent="0.25">
      <c r="B2923" s="94">
        <v>2872</v>
      </c>
      <c r="C2923" s="95"/>
      <c r="D2923" s="94"/>
      <c r="E2923" s="95"/>
      <c r="F2923" s="94"/>
      <c r="G2923" s="95">
        <f t="shared" si="273"/>
        <v>0</v>
      </c>
      <c r="H2923" s="110">
        <f t="shared" si="274"/>
        <v>0</v>
      </c>
      <c r="P2923" s="107" t="str">
        <f t="shared" si="275"/>
        <v/>
      </c>
      <c r="Q2923" s="108" t="str">
        <f t="shared" si="276"/>
        <v/>
      </c>
      <c r="S2923" s="109" t="str">
        <f t="shared" si="277"/>
        <v/>
      </c>
      <c r="T2923" s="109" t="str">
        <f t="shared" si="278"/>
        <v/>
      </c>
    </row>
    <row r="2924" spans="2:20" ht="15" customHeight="1" x14ac:dyDescent="0.25">
      <c r="B2924" s="94">
        <v>2873</v>
      </c>
      <c r="C2924" s="95"/>
      <c r="D2924" s="94"/>
      <c r="E2924" s="95"/>
      <c r="F2924" s="94"/>
      <c r="G2924" s="95">
        <f t="shared" si="273"/>
        <v>0</v>
      </c>
      <c r="H2924" s="110">
        <f t="shared" si="274"/>
        <v>0</v>
      </c>
      <c r="P2924" s="107" t="str">
        <f t="shared" si="275"/>
        <v/>
      </c>
      <c r="Q2924" s="108" t="str">
        <f t="shared" si="276"/>
        <v/>
      </c>
      <c r="S2924" s="109" t="str">
        <f t="shared" si="277"/>
        <v/>
      </c>
      <c r="T2924" s="109" t="str">
        <f t="shared" si="278"/>
        <v/>
      </c>
    </row>
    <row r="2925" spans="2:20" ht="15" customHeight="1" x14ac:dyDescent="0.25">
      <c r="B2925" s="94">
        <v>2874</v>
      </c>
      <c r="C2925" s="95"/>
      <c r="D2925" s="94"/>
      <c r="E2925" s="95"/>
      <c r="F2925" s="94"/>
      <c r="G2925" s="95">
        <f t="shared" si="273"/>
        <v>0</v>
      </c>
      <c r="H2925" s="110">
        <f t="shared" si="274"/>
        <v>0</v>
      </c>
      <c r="P2925" s="107" t="str">
        <f t="shared" si="275"/>
        <v/>
      </c>
      <c r="Q2925" s="108" t="str">
        <f t="shared" si="276"/>
        <v/>
      </c>
      <c r="S2925" s="109" t="str">
        <f t="shared" si="277"/>
        <v/>
      </c>
      <c r="T2925" s="109" t="str">
        <f t="shared" si="278"/>
        <v/>
      </c>
    </row>
    <row r="2926" spans="2:20" ht="15" customHeight="1" x14ac:dyDescent="0.25">
      <c r="B2926" s="94">
        <v>2875</v>
      </c>
      <c r="C2926" s="95"/>
      <c r="D2926" s="94"/>
      <c r="E2926" s="95"/>
      <c r="F2926" s="94"/>
      <c r="G2926" s="95">
        <f t="shared" si="273"/>
        <v>0</v>
      </c>
      <c r="H2926" s="110">
        <f t="shared" si="274"/>
        <v>0</v>
      </c>
      <c r="P2926" s="107" t="str">
        <f t="shared" si="275"/>
        <v/>
      </c>
      <c r="Q2926" s="108" t="str">
        <f t="shared" si="276"/>
        <v/>
      </c>
      <c r="S2926" s="109" t="str">
        <f t="shared" si="277"/>
        <v/>
      </c>
      <c r="T2926" s="109" t="str">
        <f t="shared" si="278"/>
        <v/>
      </c>
    </row>
    <row r="2927" spans="2:20" ht="15" customHeight="1" x14ac:dyDescent="0.25">
      <c r="B2927" s="94">
        <v>2876</v>
      </c>
      <c r="C2927" s="95"/>
      <c r="D2927" s="94"/>
      <c r="E2927" s="95"/>
      <c r="F2927" s="94"/>
      <c r="G2927" s="95">
        <f t="shared" si="273"/>
        <v>0</v>
      </c>
      <c r="H2927" s="110">
        <f t="shared" si="274"/>
        <v>0</v>
      </c>
      <c r="P2927" s="107" t="str">
        <f t="shared" si="275"/>
        <v/>
      </c>
      <c r="Q2927" s="108" t="str">
        <f t="shared" si="276"/>
        <v/>
      </c>
      <c r="S2927" s="109" t="str">
        <f t="shared" si="277"/>
        <v/>
      </c>
      <c r="T2927" s="109" t="str">
        <f t="shared" si="278"/>
        <v/>
      </c>
    </row>
    <row r="2928" spans="2:20" ht="15" customHeight="1" x14ac:dyDescent="0.25">
      <c r="B2928" s="94">
        <v>2877</v>
      </c>
      <c r="C2928" s="95"/>
      <c r="D2928" s="94"/>
      <c r="E2928" s="95"/>
      <c r="F2928" s="94"/>
      <c r="G2928" s="95">
        <f t="shared" si="273"/>
        <v>0</v>
      </c>
      <c r="H2928" s="110">
        <f t="shared" si="274"/>
        <v>0</v>
      </c>
      <c r="P2928" s="107" t="str">
        <f t="shared" si="275"/>
        <v/>
      </c>
      <c r="Q2928" s="108" t="str">
        <f t="shared" si="276"/>
        <v/>
      </c>
      <c r="S2928" s="109" t="str">
        <f t="shared" si="277"/>
        <v/>
      </c>
      <c r="T2928" s="109" t="str">
        <f t="shared" si="278"/>
        <v/>
      </c>
    </row>
    <row r="2929" spans="2:20" ht="15" customHeight="1" x14ac:dyDescent="0.25">
      <c r="B2929" s="94">
        <v>2878</v>
      </c>
      <c r="C2929" s="95"/>
      <c r="D2929" s="94"/>
      <c r="E2929" s="95"/>
      <c r="F2929" s="94"/>
      <c r="G2929" s="95">
        <f t="shared" si="273"/>
        <v>0</v>
      </c>
      <c r="H2929" s="110">
        <f t="shared" si="274"/>
        <v>0</v>
      </c>
      <c r="P2929" s="107" t="str">
        <f t="shared" si="275"/>
        <v/>
      </c>
      <c r="Q2929" s="108" t="str">
        <f t="shared" si="276"/>
        <v/>
      </c>
      <c r="S2929" s="109" t="str">
        <f t="shared" si="277"/>
        <v/>
      </c>
      <c r="T2929" s="109" t="str">
        <f t="shared" si="278"/>
        <v/>
      </c>
    </row>
    <row r="2930" spans="2:20" ht="15" customHeight="1" x14ac:dyDescent="0.25">
      <c r="B2930" s="94">
        <v>2879</v>
      </c>
      <c r="C2930" s="95"/>
      <c r="D2930" s="94"/>
      <c r="E2930" s="95"/>
      <c r="F2930" s="94"/>
      <c r="G2930" s="95">
        <f t="shared" si="273"/>
        <v>0</v>
      </c>
      <c r="H2930" s="110">
        <f t="shared" si="274"/>
        <v>0</v>
      </c>
      <c r="P2930" s="107" t="str">
        <f t="shared" si="275"/>
        <v/>
      </c>
      <c r="Q2930" s="108" t="str">
        <f t="shared" si="276"/>
        <v/>
      </c>
      <c r="S2930" s="109" t="str">
        <f t="shared" si="277"/>
        <v/>
      </c>
      <c r="T2930" s="109" t="str">
        <f t="shared" si="278"/>
        <v/>
      </c>
    </row>
    <row r="2931" spans="2:20" ht="15" customHeight="1" x14ac:dyDescent="0.25">
      <c r="B2931" s="94">
        <v>2880</v>
      </c>
      <c r="C2931" s="95"/>
      <c r="D2931" s="94"/>
      <c r="E2931" s="95"/>
      <c r="F2931" s="94"/>
      <c r="G2931" s="95">
        <f t="shared" si="273"/>
        <v>0</v>
      </c>
      <c r="H2931" s="110">
        <f t="shared" si="274"/>
        <v>0</v>
      </c>
      <c r="P2931" s="107" t="str">
        <f t="shared" si="275"/>
        <v/>
      </c>
      <c r="Q2931" s="108" t="str">
        <f t="shared" si="276"/>
        <v/>
      </c>
      <c r="S2931" s="109" t="str">
        <f t="shared" si="277"/>
        <v/>
      </c>
      <c r="T2931" s="109" t="str">
        <f t="shared" si="278"/>
        <v/>
      </c>
    </row>
    <row r="2932" spans="2:20" ht="15" customHeight="1" x14ac:dyDescent="0.25">
      <c r="B2932" s="94">
        <v>2881</v>
      </c>
      <c r="C2932" s="95"/>
      <c r="D2932" s="94"/>
      <c r="E2932" s="95"/>
      <c r="F2932" s="94"/>
      <c r="G2932" s="95">
        <f t="shared" si="273"/>
        <v>0</v>
      </c>
      <c r="H2932" s="110">
        <f t="shared" si="274"/>
        <v>0</v>
      </c>
      <c r="P2932" s="107" t="str">
        <f t="shared" si="275"/>
        <v/>
      </c>
      <c r="Q2932" s="108" t="str">
        <f t="shared" si="276"/>
        <v/>
      </c>
      <c r="S2932" s="109" t="str">
        <f t="shared" si="277"/>
        <v/>
      </c>
      <c r="T2932" s="109" t="str">
        <f t="shared" si="278"/>
        <v/>
      </c>
    </row>
    <row r="2933" spans="2:20" ht="15" customHeight="1" x14ac:dyDescent="0.25">
      <c r="B2933" s="94">
        <v>2882</v>
      </c>
      <c r="C2933" s="95"/>
      <c r="D2933" s="94"/>
      <c r="E2933" s="95"/>
      <c r="F2933" s="94"/>
      <c r="G2933" s="95">
        <f t="shared" si="273"/>
        <v>0</v>
      </c>
      <c r="H2933" s="110">
        <f t="shared" si="274"/>
        <v>0</v>
      </c>
      <c r="P2933" s="107" t="str">
        <f t="shared" si="275"/>
        <v/>
      </c>
      <c r="Q2933" s="108" t="str">
        <f t="shared" si="276"/>
        <v/>
      </c>
      <c r="S2933" s="109" t="str">
        <f t="shared" si="277"/>
        <v/>
      </c>
      <c r="T2933" s="109" t="str">
        <f t="shared" si="278"/>
        <v/>
      </c>
    </row>
    <row r="2934" spans="2:20" ht="15" customHeight="1" x14ac:dyDescent="0.25">
      <c r="B2934" s="94">
        <v>2883</v>
      </c>
      <c r="C2934" s="95"/>
      <c r="D2934" s="94"/>
      <c r="E2934" s="95"/>
      <c r="F2934" s="94"/>
      <c r="G2934" s="95">
        <f t="shared" si="273"/>
        <v>0</v>
      </c>
      <c r="H2934" s="110">
        <f t="shared" si="274"/>
        <v>0</v>
      </c>
      <c r="P2934" s="107" t="str">
        <f t="shared" si="275"/>
        <v/>
      </c>
      <c r="Q2934" s="108" t="str">
        <f t="shared" si="276"/>
        <v/>
      </c>
      <c r="S2934" s="109" t="str">
        <f t="shared" si="277"/>
        <v/>
      </c>
      <c r="T2934" s="109" t="str">
        <f t="shared" si="278"/>
        <v/>
      </c>
    </row>
    <row r="2935" spans="2:20" ht="15" customHeight="1" x14ac:dyDescent="0.25">
      <c r="B2935" s="94">
        <v>2884</v>
      </c>
      <c r="C2935" s="95"/>
      <c r="D2935" s="94"/>
      <c r="E2935" s="95"/>
      <c r="F2935" s="94"/>
      <c r="G2935" s="95">
        <f t="shared" si="273"/>
        <v>0</v>
      </c>
      <c r="H2935" s="110">
        <f t="shared" si="274"/>
        <v>0</v>
      </c>
      <c r="P2935" s="107" t="str">
        <f t="shared" si="275"/>
        <v/>
      </c>
      <c r="Q2935" s="108" t="str">
        <f t="shared" si="276"/>
        <v/>
      </c>
      <c r="S2935" s="109" t="str">
        <f t="shared" si="277"/>
        <v/>
      </c>
      <c r="T2935" s="109" t="str">
        <f t="shared" si="278"/>
        <v/>
      </c>
    </row>
    <row r="2936" spans="2:20" ht="15" customHeight="1" x14ac:dyDescent="0.25">
      <c r="B2936" s="94">
        <v>2885</v>
      </c>
      <c r="C2936" s="95"/>
      <c r="D2936" s="94"/>
      <c r="E2936" s="95"/>
      <c r="F2936" s="94"/>
      <c r="G2936" s="95">
        <f t="shared" si="273"/>
        <v>0</v>
      </c>
      <c r="H2936" s="110">
        <f t="shared" si="274"/>
        <v>0</v>
      </c>
      <c r="P2936" s="107" t="str">
        <f t="shared" si="275"/>
        <v/>
      </c>
      <c r="Q2936" s="108" t="str">
        <f t="shared" si="276"/>
        <v/>
      </c>
      <c r="S2936" s="109" t="str">
        <f t="shared" si="277"/>
        <v/>
      </c>
      <c r="T2936" s="109" t="str">
        <f t="shared" si="278"/>
        <v/>
      </c>
    </row>
    <row r="2937" spans="2:20" ht="15" customHeight="1" x14ac:dyDescent="0.25">
      <c r="B2937" s="94">
        <v>2886</v>
      </c>
      <c r="C2937" s="95"/>
      <c r="D2937" s="94"/>
      <c r="E2937" s="95"/>
      <c r="F2937" s="94"/>
      <c r="G2937" s="95">
        <f t="shared" si="273"/>
        <v>0</v>
      </c>
      <c r="H2937" s="110">
        <f t="shared" si="274"/>
        <v>0</v>
      </c>
      <c r="P2937" s="107" t="str">
        <f t="shared" si="275"/>
        <v/>
      </c>
      <c r="Q2937" s="108" t="str">
        <f t="shared" si="276"/>
        <v/>
      </c>
      <c r="S2937" s="109" t="str">
        <f t="shared" si="277"/>
        <v/>
      </c>
      <c r="T2937" s="109" t="str">
        <f t="shared" si="278"/>
        <v/>
      </c>
    </row>
    <row r="2938" spans="2:20" ht="15" customHeight="1" x14ac:dyDescent="0.25">
      <c r="B2938" s="94">
        <v>2887</v>
      </c>
      <c r="C2938" s="95"/>
      <c r="D2938" s="94"/>
      <c r="E2938" s="95"/>
      <c r="F2938" s="94"/>
      <c r="G2938" s="95">
        <f t="shared" si="273"/>
        <v>0</v>
      </c>
      <c r="H2938" s="110">
        <f t="shared" si="274"/>
        <v>0</v>
      </c>
      <c r="P2938" s="107" t="str">
        <f t="shared" si="275"/>
        <v/>
      </c>
      <c r="Q2938" s="108" t="str">
        <f t="shared" si="276"/>
        <v/>
      </c>
      <c r="S2938" s="109" t="str">
        <f t="shared" si="277"/>
        <v/>
      </c>
      <c r="T2938" s="109" t="str">
        <f t="shared" si="278"/>
        <v/>
      </c>
    </row>
    <row r="2939" spans="2:20" ht="15" customHeight="1" x14ac:dyDescent="0.25">
      <c r="B2939" s="94">
        <v>2888</v>
      </c>
      <c r="C2939" s="95"/>
      <c r="D2939" s="94"/>
      <c r="E2939" s="95"/>
      <c r="F2939" s="94"/>
      <c r="G2939" s="95">
        <f t="shared" si="273"/>
        <v>0</v>
      </c>
      <c r="H2939" s="110">
        <f t="shared" si="274"/>
        <v>0</v>
      </c>
      <c r="P2939" s="107" t="str">
        <f t="shared" si="275"/>
        <v/>
      </c>
      <c r="Q2939" s="108" t="str">
        <f t="shared" si="276"/>
        <v/>
      </c>
      <c r="S2939" s="109" t="str">
        <f t="shared" si="277"/>
        <v/>
      </c>
      <c r="T2939" s="109" t="str">
        <f t="shared" si="278"/>
        <v/>
      </c>
    </row>
    <row r="2940" spans="2:20" ht="15" customHeight="1" x14ac:dyDescent="0.25">
      <c r="B2940" s="94">
        <v>2889</v>
      </c>
      <c r="C2940" s="95"/>
      <c r="D2940" s="94"/>
      <c r="E2940" s="95"/>
      <c r="F2940" s="94"/>
      <c r="G2940" s="95">
        <f t="shared" si="273"/>
        <v>0</v>
      </c>
      <c r="H2940" s="110">
        <f t="shared" si="274"/>
        <v>0</v>
      </c>
      <c r="P2940" s="107" t="str">
        <f t="shared" si="275"/>
        <v/>
      </c>
      <c r="Q2940" s="108" t="str">
        <f t="shared" si="276"/>
        <v/>
      </c>
      <c r="S2940" s="109" t="str">
        <f t="shared" si="277"/>
        <v/>
      </c>
      <c r="T2940" s="109" t="str">
        <f t="shared" si="278"/>
        <v/>
      </c>
    </row>
    <row r="2941" spans="2:20" ht="15" customHeight="1" x14ac:dyDescent="0.25">
      <c r="B2941" s="94">
        <v>2890</v>
      </c>
      <c r="C2941" s="95"/>
      <c r="D2941" s="94"/>
      <c r="E2941" s="95"/>
      <c r="F2941" s="94"/>
      <c r="G2941" s="95">
        <f t="shared" si="273"/>
        <v>0</v>
      </c>
      <c r="H2941" s="110">
        <f t="shared" si="274"/>
        <v>0</v>
      </c>
      <c r="P2941" s="107" t="str">
        <f t="shared" si="275"/>
        <v/>
      </c>
      <c r="Q2941" s="108" t="str">
        <f t="shared" si="276"/>
        <v/>
      </c>
      <c r="S2941" s="109" t="str">
        <f t="shared" si="277"/>
        <v/>
      </c>
      <c r="T2941" s="109" t="str">
        <f t="shared" si="278"/>
        <v/>
      </c>
    </row>
    <row r="2942" spans="2:20" ht="15" customHeight="1" x14ac:dyDescent="0.25">
      <c r="B2942" s="94">
        <v>2891</v>
      </c>
      <c r="C2942" s="95"/>
      <c r="D2942" s="94"/>
      <c r="E2942" s="95"/>
      <c r="F2942" s="94"/>
      <c r="G2942" s="95">
        <f t="shared" si="273"/>
        <v>0</v>
      </c>
      <c r="H2942" s="110">
        <f t="shared" si="274"/>
        <v>0</v>
      </c>
      <c r="P2942" s="107" t="str">
        <f t="shared" si="275"/>
        <v/>
      </c>
      <c r="Q2942" s="108" t="str">
        <f t="shared" si="276"/>
        <v/>
      </c>
      <c r="S2942" s="109" t="str">
        <f t="shared" si="277"/>
        <v/>
      </c>
      <c r="T2942" s="109" t="str">
        <f t="shared" si="278"/>
        <v/>
      </c>
    </row>
    <row r="2943" spans="2:20" ht="15" customHeight="1" x14ac:dyDescent="0.25">
      <c r="B2943" s="94">
        <v>2892</v>
      </c>
      <c r="C2943" s="95"/>
      <c r="D2943" s="94"/>
      <c r="E2943" s="95"/>
      <c r="F2943" s="94"/>
      <c r="G2943" s="95">
        <f t="shared" si="273"/>
        <v>0</v>
      </c>
      <c r="H2943" s="110">
        <f t="shared" si="274"/>
        <v>0</v>
      </c>
      <c r="P2943" s="107" t="str">
        <f t="shared" si="275"/>
        <v/>
      </c>
      <c r="Q2943" s="108" t="str">
        <f t="shared" si="276"/>
        <v/>
      </c>
      <c r="S2943" s="109" t="str">
        <f t="shared" si="277"/>
        <v/>
      </c>
      <c r="T2943" s="109" t="str">
        <f t="shared" si="278"/>
        <v/>
      </c>
    </row>
    <row r="2944" spans="2:20" ht="15" customHeight="1" x14ac:dyDescent="0.25">
      <c r="B2944" s="94">
        <v>2893</v>
      </c>
      <c r="C2944" s="95"/>
      <c r="D2944" s="94"/>
      <c r="E2944" s="95"/>
      <c r="F2944" s="94"/>
      <c r="G2944" s="95">
        <f t="shared" si="273"/>
        <v>0</v>
      </c>
      <c r="H2944" s="110">
        <f t="shared" si="274"/>
        <v>0</v>
      </c>
      <c r="P2944" s="107" t="str">
        <f t="shared" si="275"/>
        <v/>
      </c>
      <c r="Q2944" s="108" t="str">
        <f t="shared" si="276"/>
        <v/>
      </c>
      <c r="S2944" s="109" t="str">
        <f t="shared" si="277"/>
        <v/>
      </c>
      <c r="T2944" s="109" t="str">
        <f t="shared" si="278"/>
        <v/>
      </c>
    </row>
    <row r="2945" spans="2:20" ht="15" customHeight="1" x14ac:dyDescent="0.25">
      <c r="B2945" s="94">
        <v>2894</v>
      </c>
      <c r="C2945" s="95"/>
      <c r="D2945" s="94"/>
      <c r="E2945" s="95"/>
      <c r="F2945" s="94"/>
      <c r="G2945" s="95">
        <f t="shared" si="273"/>
        <v>0</v>
      </c>
      <c r="H2945" s="110">
        <f t="shared" si="274"/>
        <v>0</v>
      </c>
      <c r="P2945" s="107" t="str">
        <f t="shared" si="275"/>
        <v/>
      </c>
      <c r="Q2945" s="108" t="str">
        <f t="shared" si="276"/>
        <v/>
      </c>
      <c r="S2945" s="109" t="str">
        <f t="shared" si="277"/>
        <v/>
      </c>
      <c r="T2945" s="109" t="str">
        <f t="shared" si="278"/>
        <v/>
      </c>
    </row>
    <row r="2946" spans="2:20" ht="15" customHeight="1" x14ac:dyDescent="0.25">
      <c r="B2946" s="94">
        <v>2895</v>
      </c>
      <c r="C2946" s="95"/>
      <c r="D2946" s="94"/>
      <c r="E2946" s="95"/>
      <c r="F2946" s="94"/>
      <c r="G2946" s="95">
        <f t="shared" si="273"/>
        <v>0</v>
      </c>
      <c r="H2946" s="110">
        <f t="shared" si="274"/>
        <v>0</v>
      </c>
      <c r="P2946" s="107" t="str">
        <f t="shared" si="275"/>
        <v/>
      </c>
      <c r="Q2946" s="108" t="str">
        <f t="shared" si="276"/>
        <v/>
      </c>
      <c r="S2946" s="109" t="str">
        <f t="shared" si="277"/>
        <v/>
      </c>
      <c r="T2946" s="109" t="str">
        <f t="shared" si="278"/>
        <v/>
      </c>
    </row>
    <row r="2947" spans="2:20" ht="15" customHeight="1" x14ac:dyDescent="0.25">
      <c r="B2947" s="94">
        <v>2896</v>
      </c>
      <c r="C2947" s="95"/>
      <c r="D2947" s="94"/>
      <c r="E2947" s="95"/>
      <c r="F2947" s="94"/>
      <c r="G2947" s="95">
        <f t="shared" si="273"/>
        <v>0</v>
      </c>
      <c r="H2947" s="110">
        <f t="shared" si="274"/>
        <v>0</v>
      </c>
      <c r="P2947" s="107" t="str">
        <f t="shared" si="275"/>
        <v/>
      </c>
      <c r="Q2947" s="108" t="str">
        <f t="shared" si="276"/>
        <v/>
      </c>
      <c r="S2947" s="109" t="str">
        <f t="shared" si="277"/>
        <v/>
      </c>
      <c r="T2947" s="109" t="str">
        <f t="shared" si="278"/>
        <v/>
      </c>
    </row>
    <row r="2948" spans="2:20" ht="15" customHeight="1" x14ac:dyDescent="0.25">
      <c r="B2948" s="94">
        <v>2897</v>
      </c>
      <c r="C2948" s="95"/>
      <c r="D2948" s="94"/>
      <c r="E2948" s="95"/>
      <c r="F2948" s="94"/>
      <c r="G2948" s="95">
        <f t="shared" si="273"/>
        <v>0</v>
      </c>
      <c r="H2948" s="110">
        <f t="shared" si="274"/>
        <v>0</v>
      </c>
      <c r="P2948" s="107" t="str">
        <f t="shared" si="275"/>
        <v/>
      </c>
      <c r="Q2948" s="108" t="str">
        <f t="shared" si="276"/>
        <v/>
      </c>
      <c r="S2948" s="109" t="str">
        <f t="shared" si="277"/>
        <v/>
      </c>
      <c r="T2948" s="109" t="str">
        <f t="shared" si="278"/>
        <v/>
      </c>
    </row>
    <row r="2949" spans="2:20" ht="15" customHeight="1" x14ac:dyDescent="0.25">
      <c r="B2949" s="94">
        <v>2898</v>
      </c>
      <c r="C2949" s="95"/>
      <c r="D2949" s="94"/>
      <c r="E2949" s="95"/>
      <c r="F2949" s="94"/>
      <c r="G2949" s="95">
        <f t="shared" si="273"/>
        <v>0</v>
      </c>
      <c r="H2949" s="110">
        <f t="shared" si="274"/>
        <v>0</v>
      </c>
      <c r="P2949" s="107" t="str">
        <f t="shared" si="275"/>
        <v/>
      </c>
      <c r="Q2949" s="108" t="str">
        <f t="shared" si="276"/>
        <v/>
      </c>
      <c r="S2949" s="109" t="str">
        <f t="shared" si="277"/>
        <v/>
      </c>
      <c r="T2949" s="109" t="str">
        <f t="shared" si="278"/>
        <v/>
      </c>
    </row>
    <row r="2950" spans="2:20" ht="15" customHeight="1" x14ac:dyDescent="0.25">
      <c r="B2950" s="94">
        <v>2899</v>
      </c>
      <c r="C2950" s="95"/>
      <c r="D2950" s="94"/>
      <c r="E2950" s="95"/>
      <c r="F2950" s="94"/>
      <c r="G2950" s="95">
        <f t="shared" si="273"/>
        <v>0</v>
      </c>
      <c r="H2950" s="110">
        <f t="shared" si="274"/>
        <v>0</v>
      </c>
      <c r="P2950" s="107" t="str">
        <f t="shared" si="275"/>
        <v/>
      </c>
      <c r="Q2950" s="108" t="str">
        <f t="shared" si="276"/>
        <v/>
      </c>
      <c r="S2950" s="109" t="str">
        <f t="shared" si="277"/>
        <v/>
      </c>
      <c r="T2950" s="109" t="str">
        <f t="shared" si="278"/>
        <v/>
      </c>
    </row>
    <row r="2951" spans="2:20" ht="15" customHeight="1" x14ac:dyDescent="0.25">
      <c r="B2951" s="94">
        <v>2900</v>
      </c>
      <c r="C2951" s="95"/>
      <c r="D2951" s="94"/>
      <c r="E2951" s="95"/>
      <c r="F2951" s="94"/>
      <c r="G2951" s="95">
        <f t="shared" si="273"/>
        <v>0</v>
      </c>
      <c r="H2951" s="110">
        <f t="shared" si="274"/>
        <v>0</v>
      </c>
      <c r="P2951" s="107" t="str">
        <f t="shared" si="275"/>
        <v/>
      </c>
      <c r="Q2951" s="108" t="str">
        <f t="shared" si="276"/>
        <v/>
      </c>
      <c r="S2951" s="109" t="str">
        <f t="shared" si="277"/>
        <v/>
      </c>
      <c r="T2951" s="109" t="str">
        <f t="shared" si="278"/>
        <v/>
      </c>
    </row>
    <row r="2952" spans="2:20" ht="15" customHeight="1" x14ac:dyDescent="0.25">
      <c r="B2952" s="94">
        <v>2901</v>
      </c>
      <c r="C2952" s="95"/>
      <c r="D2952" s="94"/>
      <c r="E2952" s="95"/>
      <c r="F2952" s="94"/>
      <c r="G2952" s="95">
        <f t="shared" si="273"/>
        <v>0</v>
      </c>
      <c r="H2952" s="110">
        <f t="shared" si="274"/>
        <v>0</v>
      </c>
      <c r="P2952" s="107" t="str">
        <f t="shared" si="275"/>
        <v/>
      </c>
      <c r="Q2952" s="108" t="str">
        <f t="shared" si="276"/>
        <v/>
      </c>
      <c r="S2952" s="109" t="str">
        <f t="shared" si="277"/>
        <v/>
      </c>
      <c r="T2952" s="109" t="str">
        <f t="shared" si="278"/>
        <v/>
      </c>
    </row>
    <row r="2953" spans="2:20" ht="15" customHeight="1" x14ac:dyDescent="0.25">
      <c r="B2953" s="94">
        <v>2902</v>
      </c>
      <c r="C2953" s="95"/>
      <c r="D2953" s="94"/>
      <c r="E2953" s="95"/>
      <c r="F2953" s="94"/>
      <c r="G2953" s="95">
        <f t="shared" si="273"/>
        <v>0</v>
      </c>
      <c r="H2953" s="110">
        <f t="shared" si="274"/>
        <v>0</v>
      </c>
      <c r="P2953" s="107" t="str">
        <f t="shared" si="275"/>
        <v/>
      </c>
      <c r="Q2953" s="108" t="str">
        <f t="shared" si="276"/>
        <v/>
      </c>
      <c r="S2953" s="109" t="str">
        <f t="shared" si="277"/>
        <v/>
      </c>
      <c r="T2953" s="109" t="str">
        <f t="shared" si="278"/>
        <v/>
      </c>
    </row>
    <row r="2954" spans="2:20" ht="15" customHeight="1" x14ac:dyDescent="0.25">
      <c r="B2954" s="94">
        <v>2903</v>
      </c>
      <c r="C2954" s="95"/>
      <c r="D2954" s="94"/>
      <c r="E2954" s="95"/>
      <c r="F2954" s="94"/>
      <c r="G2954" s="95">
        <f t="shared" si="273"/>
        <v>0</v>
      </c>
      <c r="H2954" s="110">
        <f t="shared" si="274"/>
        <v>0</v>
      </c>
      <c r="P2954" s="107" t="str">
        <f t="shared" si="275"/>
        <v/>
      </c>
      <c r="Q2954" s="108" t="str">
        <f t="shared" si="276"/>
        <v/>
      </c>
      <c r="S2954" s="109" t="str">
        <f t="shared" si="277"/>
        <v/>
      </c>
      <c r="T2954" s="109" t="str">
        <f t="shared" si="278"/>
        <v/>
      </c>
    </row>
    <row r="2955" spans="2:20" ht="15" customHeight="1" x14ac:dyDescent="0.25">
      <c r="B2955" s="94">
        <v>2904</v>
      </c>
      <c r="C2955" s="95"/>
      <c r="D2955" s="94"/>
      <c r="E2955" s="95"/>
      <c r="F2955" s="94"/>
      <c r="G2955" s="95">
        <f t="shared" si="273"/>
        <v>0</v>
      </c>
      <c r="H2955" s="110">
        <f t="shared" si="274"/>
        <v>0</v>
      </c>
      <c r="P2955" s="107" t="str">
        <f t="shared" si="275"/>
        <v/>
      </c>
      <c r="Q2955" s="108" t="str">
        <f t="shared" si="276"/>
        <v/>
      </c>
      <c r="S2955" s="109" t="str">
        <f t="shared" si="277"/>
        <v/>
      </c>
      <c r="T2955" s="109" t="str">
        <f t="shared" si="278"/>
        <v/>
      </c>
    </row>
    <row r="2956" spans="2:20" ht="15" customHeight="1" x14ac:dyDescent="0.25">
      <c r="B2956" s="94">
        <v>2905</v>
      </c>
      <c r="C2956" s="95"/>
      <c r="D2956" s="94"/>
      <c r="E2956" s="95"/>
      <c r="F2956" s="94"/>
      <c r="G2956" s="95">
        <f t="shared" si="273"/>
        <v>0</v>
      </c>
      <c r="H2956" s="110">
        <f t="shared" si="274"/>
        <v>0</v>
      </c>
      <c r="P2956" s="107" t="str">
        <f t="shared" si="275"/>
        <v/>
      </c>
      <c r="Q2956" s="108" t="str">
        <f t="shared" si="276"/>
        <v/>
      </c>
      <c r="S2956" s="109" t="str">
        <f t="shared" si="277"/>
        <v/>
      </c>
      <c r="T2956" s="109" t="str">
        <f t="shared" si="278"/>
        <v/>
      </c>
    </row>
    <row r="2957" spans="2:20" ht="15" customHeight="1" x14ac:dyDescent="0.25">
      <c r="B2957" s="94">
        <v>2906</v>
      </c>
      <c r="C2957" s="95"/>
      <c r="D2957" s="94"/>
      <c r="E2957" s="95"/>
      <c r="F2957" s="94"/>
      <c r="G2957" s="95">
        <f t="shared" si="273"/>
        <v>0</v>
      </c>
      <c r="H2957" s="110">
        <f t="shared" si="274"/>
        <v>0</v>
      </c>
      <c r="P2957" s="107" t="str">
        <f t="shared" si="275"/>
        <v/>
      </c>
      <c r="Q2957" s="108" t="str">
        <f t="shared" si="276"/>
        <v/>
      </c>
      <c r="S2957" s="109" t="str">
        <f t="shared" si="277"/>
        <v/>
      </c>
      <c r="T2957" s="109" t="str">
        <f t="shared" si="278"/>
        <v/>
      </c>
    </row>
    <row r="2958" spans="2:20" ht="15" customHeight="1" x14ac:dyDescent="0.25">
      <c r="B2958" s="94">
        <v>2907</v>
      </c>
      <c r="C2958" s="95"/>
      <c r="D2958" s="94"/>
      <c r="E2958" s="95"/>
      <c r="F2958" s="94"/>
      <c r="G2958" s="95">
        <f t="shared" si="273"/>
        <v>0</v>
      </c>
      <c r="H2958" s="110">
        <f t="shared" si="274"/>
        <v>0</v>
      </c>
      <c r="P2958" s="107" t="str">
        <f t="shared" si="275"/>
        <v/>
      </c>
      <c r="Q2958" s="108" t="str">
        <f t="shared" si="276"/>
        <v/>
      </c>
      <c r="S2958" s="109" t="str">
        <f t="shared" si="277"/>
        <v/>
      </c>
      <c r="T2958" s="109" t="str">
        <f t="shared" si="278"/>
        <v/>
      </c>
    </row>
    <row r="2959" spans="2:20" ht="15" customHeight="1" x14ac:dyDescent="0.25">
      <c r="B2959" s="94">
        <v>2908</v>
      </c>
      <c r="C2959" s="95"/>
      <c r="D2959" s="94"/>
      <c r="E2959" s="95"/>
      <c r="F2959" s="94"/>
      <c r="G2959" s="95">
        <f t="shared" si="273"/>
        <v>0</v>
      </c>
      <c r="H2959" s="110">
        <f t="shared" si="274"/>
        <v>0</v>
      </c>
      <c r="P2959" s="107" t="str">
        <f t="shared" si="275"/>
        <v/>
      </c>
      <c r="Q2959" s="108" t="str">
        <f t="shared" si="276"/>
        <v/>
      </c>
      <c r="S2959" s="109" t="str">
        <f t="shared" si="277"/>
        <v/>
      </c>
      <c r="T2959" s="109" t="str">
        <f t="shared" si="278"/>
        <v/>
      </c>
    </row>
    <row r="2960" spans="2:20" ht="15" customHeight="1" x14ac:dyDescent="0.25">
      <c r="B2960" s="94">
        <v>2909</v>
      </c>
      <c r="C2960" s="95"/>
      <c r="D2960" s="94"/>
      <c r="E2960" s="95"/>
      <c r="F2960" s="94"/>
      <c r="G2960" s="95">
        <f t="shared" si="273"/>
        <v>0</v>
      </c>
      <c r="H2960" s="110">
        <f t="shared" si="274"/>
        <v>0</v>
      </c>
      <c r="P2960" s="107" t="str">
        <f t="shared" si="275"/>
        <v/>
      </c>
      <c r="Q2960" s="108" t="str">
        <f t="shared" si="276"/>
        <v/>
      </c>
      <c r="S2960" s="109" t="str">
        <f t="shared" si="277"/>
        <v/>
      </c>
      <c r="T2960" s="109" t="str">
        <f t="shared" si="278"/>
        <v/>
      </c>
    </row>
    <row r="2961" spans="2:20" ht="15" customHeight="1" x14ac:dyDescent="0.25">
      <c r="B2961" s="94">
        <v>2910</v>
      </c>
      <c r="C2961" s="95"/>
      <c r="D2961" s="94"/>
      <c r="E2961" s="95"/>
      <c r="F2961" s="94"/>
      <c r="G2961" s="95">
        <f t="shared" si="273"/>
        <v>0</v>
      </c>
      <c r="H2961" s="110">
        <f t="shared" si="274"/>
        <v>0</v>
      </c>
      <c r="P2961" s="107" t="str">
        <f t="shared" si="275"/>
        <v/>
      </c>
      <c r="Q2961" s="108" t="str">
        <f t="shared" si="276"/>
        <v/>
      </c>
      <c r="S2961" s="109" t="str">
        <f t="shared" si="277"/>
        <v/>
      </c>
      <c r="T2961" s="109" t="str">
        <f t="shared" si="278"/>
        <v/>
      </c>
    </row>
    <row r="2962" spans="2:20" ht="15" customHeight="1" x14ac:dyDescent="0.25">
      <c r="B2962" s="94">
        <v>2911</v>
      </c>
      <c r="C2962" s="95"/>
      <c r="D2962" s="94"/>
      <c r="E2962" s="95"/>
      <c r="F2962" s="94"/>
      <c r="G2962" s="95">
        <f t="shared" si="273"/>
        <v>0</v>
      </c>
      <c r="H2962" s="110">
        <f t="shared" si="274"/>
        <v>0</v>
      </c>
      <c r="P2962" s="107" t="str">
        <f t="shared" si="275"/>
        <v/>
      </c>
      <c r="Q2962" s="108" t="str">
        <f t="shared" si="276"/>
        <v/>
      </c>
      <c r="S2962" s="109" t="str">
        <f t="shared" si="277"/>
        <v/>
      </c>
      <c r="T2962" s="109" t="str">
        <f t="shared" si="278"/>
        <v/>
      </c>
    </row>
    <row r="2963" spans="2:20" ht="15" customHeight="1" x14ac:dyDescent="0.25">
      <c r="B2963" s="94">
        <v>2912</v>
      </c>
      <c r="C2963" s="95"/>
      <c r="D2963" s="94"/>
      <c r="E2963" s="95"/>
      <c r="F2963" s="94"/>
      <c r="G2963" s="95">
        <f t="shared" si="273"/>
        <v>0</v>
      </c>
      <c r="H2963" s="110">
        <f t="shared" si="274"/>
        <v>0</v>
      </c>
      <c r="P2963" s="107" t="str">
        <f t="shared" si="275"/>
        <v/>
      </c>
      <c r="Q2963" s="108" t="str">
        <f t="shared" si="276"/>
        <v/>
      </c>
      <c r="S2963" s="109" t="str">
        <f t="shared" si="277"/>
        <v/>
      </c>
      <c r="T2963" s="109" t="str">
        <f t="shared" si="278"/>
        <v/>
      </c>
    </row>
    <row r="2964" spans="2:20" ht="15" customHeight="1" x14ac:dyDescent="0.25">
      <c r="B2964" s="94">
        <v>2913</v>
      </c>
      <c r="C2964" s="95"/>
      <c r="D2964" s="94"/>
      <c r="E2964" s="95"/>
      <c r="F2964" s="94"/>
      <c r="G2964" s="95">
        <f t="shared" si="273"/>
        <v>0</v>
      </c>
      <c r="H2964" s="110">
        <f t="shared" si="274"/>
        <v>0</v>
      </c>
      <c r="P2964" s="107" t="str">
        <f t="shared" si="275"/>
        <v/>
      </c>
      <c r="Q2964" s="108" t="str">
        <f t="shared" si="276"/>
        <v/>
      </c>
      <c r="S2964" s="109" t="str">
        <f t="shared" si="277"/>
        <v/>
      </c>
      <c r="T2964" s="109" t="str">
        <f t="shared" si="278"/>
        <v/>
      </c>
    </row>
    <row r="2965" spans="2:20" ht="15" customHeight="1" x14ac:dyDescent="0.25">
      <c r="B2965" s="94">
        <v>2914</v>
      </c>
      <c r="C2965" s="95"/>
      <c r="D2965" s="94"/>
      <c r="E2965" s="95"/>
      <c r="F2965" s="94"/>
      <c r="G2965" s="95">
        <f t="shared" si="273"/>
        <v>0</v>
      </c>
      <c r="H2965" s="110">
        <f t="shared" si="274"/>
        <v>0</v>
      </c>
      <c r="P2965" s="107" t="str">
        <f t="shared" si="275"/>
        <v/>
      </c>
      <c r="Q2965" s="108" t="str">
        <f t="shared" si="276"/>
        <v/>
      </c>
      <c r="S2965" s="109" t="str">
        <f t="shared" si="277"/>
        <v/>
      </c>
      <c r="T2965" s="109" t="str">
        <f t="shared" si="278"/>
        <v/>
      </c>
    </row>
    <row r="2966" spans="2:20" ht="15" customHeight="1" x14ac:dyDescent="0.25">
      <c r="B2966" s="94">
        <v>2915</v>
      </c>
      <c r="C2966" s="95"/>
      <c r="D2966" s="94"/>
      <c r="E2966" s="95"/>
      <c r="F2966" s="94"/>
      <c r="G2966" s="95">
        <f t="shared" si="273"/>
        <v>0</v>
      </c>
      <c r="H2966" s="110">
        <f t="shared" si="274"/>
        <v>0</v>
      </c>
      <c r="P2966" s="107" t="str">
        <f t="shared" si="275"/>
        <v/>
      </c>
      <c r="Q2966" s="108" t="str">
        <f t="shared" si="276"/>
        <v/>
      </c>
      <c r="S2966" s="109" t="str">
        <f t="shared" si="277"/>
        <v/>
      </c>
      <c r="T2966" s="109" t="str">
        <f t="shared" si="278"/>
        <v/>
      </c>
    </row>
    <row r="2967" spans="2:20" ht="15" customHeight="1" x14ac:dyDescent="0.25">
      <c r="B2967" s="94">
        <v>2916</v>
      </c>
      <c r="C2967" s="95"/>
      <c r="D2967" s="94"/>
      <c r="E2967" s="95"/>
      <c r="F2967" s="94"/>
      <c r="G2967" s="95">
        <f t="shared" si="273"/>
        <v>0</v>
      </c>
      <c r="H2967" s="110">
        <f t="shared" si="274"/>
        <v>0</v>
      </c>
      <c r="P2967" s="107" t="str">
        <f t="shared" si="275"/>
        <v/>
      </c>
      <c r="Q2967" s="108" t="str">
        <f t="shared" si="276"/>
        <v/>
      </c>
      <c r="S2967" s="109" t="str">
        <f t="shared" si="277"/>
        <v/>
      </c>
      <c r="T2967" s="109" t="str">
        <f t="shared" si="278"/>
        <v/>
      </c>
    </row>
    <row r="2968" spans="2:20" ht="15" customHeight="1" x14ac:dyDescent="0.25">
      <c r="B2968" s="94">
        <v>2917</v>
      </c>
      <c r="C2968" s="95"/>
      <c r="D2968" s="94"/>
      <c r="E2968" s="95"/>
      <c r="F2968" s="94"/>
      <c r="G2968" s="95">
        <f t="shared" si="273"/>
        <v>0</v>
      </c>
      <c r="H2968" s="110">
        <f t="shared" si="274"/>
        <v>0</v>
      </c>
      <c r="P2968" s="107" t="str">
        <f t="shared" si="275"/>
        <v/>
      </c>
      <c r="Q2968" s="108" t="str">
        <f t="shared" si="276"/>
        <v/>
      </c>
      <c r="S2968" s="109" t="str">
        <f t="shared" si="277"/>
        <v/>
      </c>
      <c r="T2968" s="109" t="str">
        <f t="shared" si="278"/>
        <v/>
      </c>
    </row>
    <row r="2969" spans="2:20" ht="15" customHeight="1" x14ac:dyDescent="0.25">
      <c r="B2969" s="94">
        <v>2918</v>
      </c>
      <c r="C2969" s="95"/>
      <c r="D2969" s="94"/>
      <c r="E2969" s="95"/>
      <c r="F2969" s="94"/>
      <c r="G2969" s="95">
        <f t="shared" si="273"/>
        <v>0</v>
      </c>
      <c r="H2969" s="110">
        <f t="shared" si="274"/>
        <v>0</v>
      </c>
      <c r="P2969" s="107" t="str">
        <f t="shared" si="275"/>
        <v/>
      </c>
      <c r="Q2969" s="108" t="str">
        <f t="shared" si="276"/>
        <v/>
      </c>
      <c r="S2969" s="109" t="str">
        <f t="shared" si="277"/>
        <v/>
      </c>
      <c r="T2969" s="109" t="str">
        <f t="shared" si="278"/>
        <v/>
      </c>
    </row>
    <row r="2970" spans="2:20" ht="15" customHeight="1" x14ac:dyDescent="0.25">
      <c r="B2970" s="94">
        <v>2919</v>
      </c>
      <c r="C2970" s="95"/>
      <c r="D2970" s="94"/>
      <c r="E2970" s="95"/>
      <c r="F2970" s="94"/>
      <c r="G2970" s="95">
        <f t="shared" si="273"/>
        <v>0</v>
      </c>
      <c r="H2970" s="110">
        <f t="shared" si="274"/>
        <v>0</v>
      </c>
      <c r="P2970" s="107" t="str">
        <f t="shared" si="275"/>
        <v/>
      </c>
      <c r="Q2970" s="108" t="str">
        <f t="shared" si="276"/>
        <v/>
      </c>
      <c r="S2970" s="109" t="str">
        <f t="shared" si="277"/>
        <v/>
      </c>
      <c r="T2970" s="109" t="str">
        <f t="shared" si="278"/>
        <v/>
      </c>
    </row>
    <row r="2971" spans="2:20" ht="15" customHeight="1" x14ac:dyDescent="0.25">
      <c r="B2971" s="94">
        <v>2920</v>
      </c>
      <c r="C2971" s="95"/>
      <c r="D2971" s="94"/>
      <c r="E2971" s="95"/>
      <c r="F2971" s="94"/>
      <c r="G2971" s="95">
        <f t="shared" si="273"/>
        <v>0</v>
      </c>
      <c r="H2971" s="110">
        <f t="shared" si="274"/>
        <v>0</v>
      </c>
      <c r="P2971" s="107" t="str">
        <f t="shared" si="275"/>
        <v/>
      </c>
      <c r="Q2971" s="108" t="str">
        <f t="shared" si="276"/>
        <v/>
      </c>
      <c r="S2971" s="109" t="str">
        <f t="shared" si="277"/>
        <v/>
      </c>
      <c r="T2971" s="109" t="str">
        <f t="shared" si="278"/>
        <v/>
      </c>
    </row>
    <row r="2972" spans="2:20" ht="15" customHeight="1" x14ac:dyDescent="0.25">
      <c r="B2972" s="94">
        <v>2921</v>
      </c>
      <c r="C2972" s="95"/>
      <c r="D2972" s="94"/>
      <c r="E2972" s="95"/>
      <c r="F2972" s="94"/>
      <c r="G2972" s="95">
        <f t="shared" ref="G2972:G3035" si="279">E2972-C2972</f>
        <v>0</v>
      </c>
      <c r="H2972" s="110">
        <f t="shared" ref="H2972:H3035" si="280">F2972-D2972</f>
        <v>0</v>
      </c>
      <c r="P2972" s="107" t="str">
        <f t="shared" ref="P2972:P3035" si="281">IF(C2972="","",D2972*PSA_WTP-C2972)</f>
        <v/>
      </c>
      <c r="Q2972" s="108" t="str">
        <f t="shared" ref="Q2972:Q3035" si="282">IF(C2972="","",F2972*PSA_WTP-E2972)</f>
        <v/>
      </c>
      <c r="S2972" s="109" t="str">
        <f t="shared" ref="S2972:S3035" si="283">IF(Q2972="","",IF(Q2972=MAX(P2972,Q2972),0,1))</f>
        <v/>
      </c>
      <c r="T2972" s="109" t="str">
        <f t="shared" ref="T2972:T3035" si="284">IF(Q2972="","",IF(Q2972=MAX(P2972,Q2972),1,0))</f>
        <v/>
      </c>
    </row>
    <row r="2973" spans="2:20" ht="15" customHeight="1" x14ac:dyDescent="0.25">
      <c r="B2973" s="94">
        <v>2922</v>
      </c>
      <c r="C2973" s="95"/>
      <c r="D2973" s="94"/>
      <c r="E2973" s="95"/>
      <c r="F2973" s="94"/>
      <c r="G2973" s="95">
        <f t="shared" si="279"/>
        <v>0</v>
      </c>
      <c r="H2973" s="110">
        <f t="shared" si="280"/>
        <v>0</v>
      </c>
      <c r="P2973" s="107" t="str">
        <f t="shared" si="281"/>
        <v/>
      </c>
      <c r="Q2973" s="108" t="str">
        <f t="shared" si="282"/>
        <v/>
      </c>
      <c r="S2973" s="109" t="str">
        <f t="shared" si="283"/>
        <v/>
      </c>
      <c r="T2973" s="109" t="str">
        <f t="shared" si="284"/>
        <v/>
      </c>
    </row>
    <row r="2974" spans="2:20" ht="15" customHeight="1" x14ac:dyDescent="0.25">
      <c r="B2974" s="94">
        <v>2923</v>
      </c>
      <c r="C2974" s="95"/>
      <c r="D2974" s="94"/>
      <c r="E2974" s="95"/>
      <c r="F2974" s="94"/>
      <c r="G2974" s="95">
        <f t="shared" si="279"/>
        <v>0</v>
      </c>
      <c r="H2974" s="110">
        <f t="shared" si="280"/>
        <v>0</v>
      </c>
      <c r="P2974" s="107" t="str">
        <f t="shared" si="281"/>
        <v/>
      </c>
      <c r="Q2974" s="108" t="str">
        <f t="shared" si="282"/>
        <v/>
      </c>
      <c r="S2974" s="109" t="str">
        <f t="shared" si="283"/>
        <v/>
      </c>
      <c r="T2974" s="109" t="str">
        <f t="shared" si="284"/>
        <v/>
      </c>
    </row>
    <row r="2975" spans="2:20" ht="15" customHeight="1" x14ac:dyDescent="0.25">
      <c r="B2975" s="94">
        <v>2924</v>
      </c>
      <c r="C2975" s="95"/>
      <c r="D2975" s="94"/>
      <c r="E2975" s="95"/>
      <c r="F2975" s="94"/>
      <c r="G2975" s="95">
        <f t="shared" si="279"/>
        <v>0</v>
      </c>
      <c r="H2975" s="110">
        <f t="shared" si="280"/>
        <v>0</v>
      </c>
      <c r="P2975" s="107" t="str">
        <f t="shared" si="281"/>
        <v/>
      </c>
      <c r="Q2975" s="108" t="str">
        <f t="shared" si="282"/>
        <v/>
      </c>
      <c r="S2975" s="109" t="str">
        <f t="shared" si="283"/>
        <v/>
      </c>
      <c r="T2975" s="109" t="str">
        <f t="shared" si="284"/>
        <v/>
      </c>
    </row>
    <row r="2976" spans="2:20" ht="15" customHeight="1" x14ac:dyDescent="0.25">
      <c r="B2976" s="94">
        <v>2925</v>
      </c>
      <c r="C2976" s="95"/>
      <c r="D2976" s="94"/>
      <c r="E2976" s="95"/>
      <c r="F2976" s="94"/>
      <c r="G2976" s="95">
        <f t="shared" si="279"/>
        <v>0</v>
      </c>
      <c r="H2976" s="110">
        <f t="shared" si="280"/>
        <v>0</v>
      </c>
      <c r="P2976" s="107" t="str">
        <f t="shared" si="281"/>
        <v/>
      </c>
      <c r="Q2976" s="108" t="str">
        <f t="shared" si="282"/>
        <v/>
      </c>
      <c r="S2976" s="109" t="str">
        <f t="shared" si="283"/>
        <v/>
      </c>
      <c r="T2976" s="109" t="str">
        <f t="shared" si="284"/>
        <v/>
      </c>
    </row>
    <row r="2977" spans="2:20" ht="15" customHeight="1" x14ac:dyDescent="0.25">
      <c r="B2977" s="94">
        <v>2926</v>
      </c>
      <c r="C2977" s="95"/>
      <c r="D2977" s="94"/>
      <c r="E2977" s="95"/>
      <c r="F2977" s="94"/>
      <c r="G2977" s="95">
        <f t="shared" si="279"/>
        <v>0</v>
      </c>
      <c r="H2977" s="110">
        <f t="shared" si="280"/>
        <v>0</v>
      </c>
      <c r="P2977" s="107" t="str">
        <f t="shared" si="281"/>
        <v/>
      </c>
      <c r="Q2977" s="108" t="str">
        <f t="shared" si="282"/>
        <v/>
      </c>
      <c r="S2977" s="109" t="str">
        <f t="shared" si="283"/>
        <v/>
      </c>
      <c r="T2977" s="109" t="str">
        <f t="shared" si="284"/>
        <v/>
      </c>
    </row>
    <row r="2978" spans="2:20" ht="15" customHeight="1" x14ac:dyDescent="0.25">
      <c r="B2978" s="94">
        <v>2927</v>
      </c>
      <c r="C2978" s="95"/>
      <c r="D2978" s="94"/>
      <c r="E2978" s="95"/>
      <c r="F2978" s="94"/>
      <c r="G2978" s="95">
        <f t="shared" si="279"/>
        <v>0</v>
      </c>
      <c r="H2978" s="110">
        <f t="shared" si="280"/>
        <v>0</v>
      </c>
      <c r="P2978" s="107" t="str">
        <f t="shared" si="281"/>
        <v/>
      </c>
      <c r="Q2978" s="108" t="str">
        <f t="shared" si="282"/>
        <v/>
      </c>
      <c r="S2978" s="109" t="str">
        <f t="shared" si="283"/>
        <v/>
      </c>
      <c r="T2978" s="109" t="str">
        <f t="shared" si="284"/>
        <v/>
      </c>
    </row>
    <row r="2979" spans="2:20" ht="15" customHeight="1" x14ac:dyDescent="0.25">
      <c r="B2979" s="94">
        <v>2928</v>
      </c>
      <c r="C2979" s="95"/>
      <c r="D2979" s="94"/>
      <c r="E2979" s="95"/>
      <c r="F2979" s="94"/>
      <c r="G2979" s="95">
        <f t="shared" si="279"/>
        <v>0</v>
      </c>
      <c r="H2979" s="110">
        <f t="shared" si="280"/>
        <v>0</v>
      </c>
      <c r="P2979" s="107" t="str">
        <f t="shared" si="281"/>
        <v/>
      </c>
      <c r="Q2979" s="108" t="str">
        <f t="shared" si="282"/>
        <v/>
      </c>
      <c r="S2979" s="109" t="str">
        <f t="shared" si="283"/>
        <v/>
      </c>
      <c r="T2979" s="109" t="str">
        <f t="shared" si="284"/>
        <v/>
      </c>
    </row>
    <row r="2980" spans="2:20" ht="15" customHeight="1" x14ac:dyDescent="0.25">
      <c r="B2980" s="94">
        <v>2929</v>
      </c>
      <c r="C2980" s="95"/>
      <c r="D2980" s="94"/>
      <c r="E2980" s="95"/>
      <c r="F2980" s="94"/>
      <c r="G2980" s="95">
        <f t="shared" si="279"/>
        <v>0</v>
      </c>
      <c r="H2980" s="110">
        <f t="shared" si="280"/>
        <v>0</v>
      </c>
      <c r="P2980" s="107" t="str">
        <f t="shared" si="281"/>
        <v/>
      </c>
      <c r="Q2980" s="108" t="str">
        <f t="shared" si="282"/>
        <v/>
      </c>
      <c r="S2980" s="109" t="str">
        <f t="shared" si="283"/>
        <v/>
      </c>
      <c r="T2980" s="109" t="str">
        <f t="shared" si="284"/>
        <v/>
      </c>
    </row>
    <row r="2981" spans="2:20" ht="15" customHeight="1" x14ac:dyDescent="0.25">
      <c r="B2981" s="94">
        <v>2930</v>
      </c>
      <c r="C2981" s="95"/>
      <c r="D2981" s="94"/>
      <c r="E2981" s="95"/>
      <c r="F2981" s="94"/>
      <c r="G2981" s="95">
        <f t="shared" si="279"/>
        <v>0</v>
      </c>
      <c r="H2981" s="110">
        <f t="shared" si="280"/>
        <v>0</v>
      </c>
      <c r="P2981" s="107" t="str">
        <f t="shared" si="281"/>
        <v/>
      </c>
      <c r="Q2981" s="108" t="str">
        <f t="shared" si="282"/>
        <v/>
      </c>
      <c r="S2981" s="109" t="str">
        <f t="shared" si="283"/>
        <v/>
      </c>
      <c r="T2981" s="109" t="str">
        <f t="shared" si="284"/>
        <v/>
      </c>
    </row>
    <row r="2982" spans="2:20" ht="15" customHeight="1" x14ac:dyDescent="0.25">
      <c r="B2982" s="94">
        <v>2931</v>
      </c>
      <c r="C2982" s="95"/>
      <c r="D2982" s="94"/>
      <c r="E2982" s="95"/>
      <c r="F2982" s="94"/>
      <c r="G2982" s="95">
        <f t="shared" si="279"/>
        <v>0</v>
      </c>
      <c r="H2982" s="110">
        <f t="shared" si="280"/>
        <v>0</v>
      </c>
      <c r="P2982" s="107" t="str">
        <f t="shared" si="281"/>
        <v/>
      </c>
      <c r="Q2982" s="108" t="str">
        <f t="shared" si="282"/>
        <v/>
      </c>
      <c r="S2982" s="109" t="str">
        <f t="shared" si="283"/>
        <v/>
      </c>
      <c r="T2982" s="109" t="str">
        <f t="shared" si="284"/>
        <v/>
      </c>
    </row>
    <row r="2983" spans="2:20" ht="15" customHeight="1" x14ac:dyDescent="0.25">
      <c r="B2983" s="94">
        <v>2932</v>
      </c>
      <c r="C2983" s="95"/>
      <c r="D2983" s="94"/>
      <c r="E2983" s="95"/>
      <c r="F2983" s="94"/>
      <c r="G2983" s="95">
        <f t="shared" si="279"/>
        <v>0</v>
      </c>
      <c r="H2983" s="110">
        <f t="shared" si="280"/>
        <v>0</v>
      </c>
      <c r="P2983" s="107" t="str">
        <f t="shared" si="281"/>
        <v/>
      </c>
      <c r="Q2983" s="108" t="str">
        <f t="shared" si="282"/>
        <v/>
      </c>
      <c r="S2983" s="109" t="str">
        <f t="shared" si="283"/>
        <v/>
      </c>
      <c r="T2983" s="109" t="str">
        <f t="shared" si="284"/>
        <v/>
      </c>
    </row>
    <row r="2984" spans="2:20" ht="15" customHeight="1" x14ac:dyDescent="0.25">
      <c r="B2984" s="94">
        <v>2933</v>
      </c>
      <c r="C2984" s="95"/>
      <c r="D2984" s="94"/>
      <c r="E2984" s="95"/>
      <c r="F2984" s="94"/>
      <c r="G2984" s="95">
        <f t="shared" si="279"/>
        <v>0</v>
      </c>
      <c r="H2984" s="110">
        <f t="shared" si="280"/>
        <v>0</v>
      </c>
      <c r="P2984" s="107" t="str">
        <f t="shared" si="281"/>
        <v/>
      </c>
      <c r="Q2984" s="108" t="str">
        <f t="shared" si="282"/>
        <v/>
      </c>
      <c r="S2984" s="109" t="str">
        <f t="shared" si="283"/>
        <v/>
      </c>
      <c r="T2984" s="109" t="str">
        <f t="shared" si="284"/>
        <v/>
      </c>
    </row>
    <row r="2985" spans="2:20" ht="15" customHeight="1" x14ac:dyDescent="0.25">
      <c r="B2985" s="94">
        <v>2934</v>
      </c>
      <c r="C2985" s="95"/>
      <c r="D2985" s="94"/>
      <c r="E2985" s="95"/>
      <c r="F2985" s="94"/>
      <c r="G2985" s="95">
        <f t="shared" si="279"/>
        <v>0</v>
      </c>
      <c r="H2985" s="110">
        <f t="shared" si="280"/>
        <v>0</v>
      </c>
      <c r="P2985" s="107" t="str">
        <f t="shared" si="281"/>
        <v/>
      </c>
      <c r="Q2985" s="108" t="str">
        <f t="shared" si="282"/>
        <v/>
      </c>
      <c r="S2985" s="109" t="str">
        <f t="shared" si="283"/>
        <v/>
      </c>
      <c r="T2985" s="109" t="str">
        <f t="shared" si="284"/>
        <v/>
      </c>
    </row>
    <row r="2986" spans="2:20" ht="15" customHeight="1" x14ac:dyDescent="0.25">
      <c r="B2986" s="94">
        <v>2935</v>
      </c>
      <c r="C2986" s="95"/>
      <c r="D2986" s="94"/>
      <c r="E2986" s="95"/>
      <c r="F2986" s="94"/>
      <c r="G2986" s="95">
        <f t="shared" si="279"/>
        <v>0</v>
      </c>
      <c r="H2986" s="110">
        <f t="shared" si="280"/>
        <v>0</v>
      </c>
      <c r="P2986" s="107" t="str">
        <f t="shared" si="281"/>
        <v/>
      </c>
      <c r="Q2986" s="108" t="str">
        <f t="shared" si="282"/>
        <v/>
      </c>
      <c r="S2986" s="109" t="str">
        <f t="shared" si="283"/>
        <v/>
      </c>
      <c r="T2986" s="109" t="str">
        <f t="shared" si="284"/>
        <v/>
      </c>
    </row>
    <row r="2987" spans="2:20" ht="15" customHeight="1" x14ac:dyDescent="0.25">
      <c r="B2987" s="94">
        <v>2936</v>
      </c>
      <c r="C2987" s="95"/>
      <c r="D2987" s="94"/>
      <c r="E2987" s="95"/>
      <c r="F2987" s="94"/>
      <c r="G2987" s="95">
        <f t="shared" si="279"/>
        <v>0</v>
      </c>
      <c r="H2987" s="110">
        <f t="shared" si="280"/>
        <v>0</v>
      </c>
      <c r="P2987" s="107" t="str">
        <f t="shared" si="281"/>
        <v/>
      </c>
      <c r="Q2987" s="108" t="str">
        <f t="shared" si="282"/>
        <v/>
      </c>
      <c r="S2987" s="109" t="str">
        <f t="shared" si="283"/>
        <v/>
      </c>
      <c r="T2987" s="109" t="str">
        <f t="shared" si="284"/>
        <v/>
      </c>
    </row>
    <row r="2988" spans="2:20" ht="15" customHeight="1" x14ac:dyDescent="0.25">
      <c r="B2988" s="94">
        <v>2937</v>
      </c>
      <c r="C2988" s="95"/>
      <c r="D2988" s="94"/>
      <c r="E2988" s="95"/>
      <c r="F2988" s="94"/>
      <c r="G2988" s="95">
        <f t="shared" si="279"/>
        <v>0</v>
      </c>
      <c r="H2988" s="110">
        <f t="shared" si="280"/>
        <v>0</v>
      </c>
      <c r="P2988" s="107" t="str">
        <f t="shared" si="281"/>
        <v/>
      </c>
      <c r="Q2988" s="108" t="str">
        <f t="shared" si="282"/>
        <v/>
      </c>
      <c r="S2988" s="109" t="str">
        <f t="shared" si="283"/>
        <v/>
      </c>
      <c r="T2988" s="109" t="str">
        <f t="shared" si="284"/>
        <v/>
      </c>
    </row>
    <row r="2989" spans="2:20" ht="15" customHeight="1" x14ac:dyDescent="0.25">
      <c r="B2989" s="94">
        <v>2938</v>
      </c>
      <c r="C2989" s="95"/>
      <c r="D2989" s="94"/>
      <c r="E2989" s="95"/>
      <c r="F2989" s="94"/>
      <c r="G2989" s="95">
        <f t="shared" si="279"/>
        <v>0</v>
      </c>
      <c r="H2989" s="110">
        <f t="shared" si="280"/>
        <v>0</v>
      </c>
      <c r="P2989" s="107" t="str">
        <f t="shared" si="281"/>
        <v/>
      </c>
      <c r="Q2989" s="108" t="str">
        <f t="shared" si="282"/>
        <v/>
      </c>
      <c r="S2989" s="109" t="str">
        <f t="shared" si="283"/>
        <v/>
      </c>
      <c r="T2989" s="109" t="str">
        <f t="shared" si="284"/>
        <v/>
      </c>
    </row>
    <row r="2990" spans="2:20" ht="15" customHeight="1" x14ac:dyDescent="0.25">
      <c r="B2990" s="94">
        <v>2939</v>
      </c>
      <c r="C2990" s="95"/>
      <c r="D2990" s="94"/>
      <c r="E2990" s="95"/>
      <c r="F2990" s="94"/>
      <c r="G2990" s="95">
        <f t="shared" si="279"/>
        <v>0</v>
      </c>
      <c r="H2990" s="110">
        <f t="shared" si="280"/>
        <v>0</v>
      </c>
      <c r="P2990" s="107" t="str">
        <f t="shared" si="281"/>
        <v/>
      </c>
      <c r="Q2990" s="108" t="str">
        <f t="shared" si="282"/>
        <v/>
      </c>
      <c r="S2990" s="109" t="str">
        <f t="shared" si="283"/>
        <v/>
      </c>
      <c r="T2990" s="109" t="str">
        <f t="shared" si="284"/>
        <v/>
      </c>
    </row>
    <row r="2991" spans="2:20" ht="15" customHeight="1" x14ac:dyDescent="0.25">
      <c r="B2991" s="94">
        <v>2940</v>
      </c>
      <c r="C2991" s="95"/>
      <c r="D2991" s="94"/>
      <c r="E2991" s="95"/>
      <c r="F2991" s="94"/>
      <c r="G2991" s="95">
        <f t="shared" si="279"/>
        <v>0</v>
      </c>
      <c r="H2991" s="110">
        <f t="shared" si="280"/>
        <v>0</v>
      </c>
      <c r="P2991" s="107" t="str">
        <f t="shared" si="281"/>
        <v/>
      </c>
      <c r="Q2991" s="108" t="str">
        <f t="shared" si="282"/>
        <v/>
      </c>
      <c r="S2991" s="109" t="str">
        <f t="shared" si="283"/>
        <v/>
      </c>
      <c r="T2991" s="109" t="str">
        <f t="shared" si="284"/>
        <v/>
      </c>
    </row>
    <row r="2992" spans="2:20" ht="15" customHeight="1" x14ac:dyDescent="0.25">
      <c r="B2992" s="94">
        <v>2941</v>
      </c>
      <c r="C2992" s="95"/>
      <c r="D2992" s="94"/>
      <c r="E2992" s="95"/>
      <c r="F2992" s="94"/>
      <c r="G2992" s="95">
        <f t="shared" si="279"/>
        <v>0</v>
      </c>
      <c r="H2992" s="110">
        <f t="shared" si="280"/>
        <v>0</v>
      </c>
      <c r="P2992" s="107" t="str">
        <f t="shared" si="281"/>
        <v/>
      </c>
      <c r="Q2992" s="108" t="str">
        <f t="shared" si="282"/>
        <v/>
      </c>
      <c r="S2992" s="109" t="str">
        <f t="shared" si="283"/>
        <v/>
      </c>
      <c r="T2992" s="109" t="str">
        <f t="shared" si="284"/>
        <v/>
      </c>
    </row>
    <row r="2993" spans="2:20" ht="15" customHeight="1" x14ac:dyDescent="0.25">
      <c r="B2993" s="94">
        <v>2942</v>
      </c>
      <c r="C2993" s="95"/>
      <c r="D2993" s="94"/>
      <c r="E2993" s="95"/>
      <c r="F2993" s="94"/>
      <c r="G2993" s="95">
        <f t="shared" si="279"/>
        <v>0</v>
      </c>
      <c r="H2993" s="110">
        <f t="shared" si="280"/>
        <v>0</v>
      </c>
      <c r="P2993" s="107" t="str">
        <f t="shared" si="281"/>
        <v/>
      </c>
      <c r="Q2993" s="108" t="str">
        <f t="shared" si="282"/>
        <v/>
      </c>
      <c r="S2993" s="109" t="str">
        <f t="shared" si="283"/>
        <v/>
      </c>
      <c r="T2993" s="109" t="str">
        <f t="shared" si="284"/>
        <v/>
      </c>
    </row>
    <row r="2994" spans="2:20" ht="15" customHeight="1" x14ac:dyDescent="0.25">
      <c r="B2994" s="94">
        <v>2943</v>
      </c>
      <c r="C2994" s="95"/>
      <c r="D2994" s="94"/>
      <c r="E2994" s="95"/>
      <c r="F2994" s="94"/>
      <c r="G2994" s="95">
        <f t="shared" si="279"/>
        <v>0</v>
      </c>
      <c r="H2994" s="110">
        <f t="shared" si="280"/>
        <v>0</v>
      </c>
      <c r="P2994" s="107" t="str">
        <f t="shared" si="281"/>
        <v/>
      </c>
      <c r="Q2994" s="108" t="str">
        <f t="shared" si="282"/>
        <v/>
      </c>
      <c r="S2994" s="109" t="str">
        <f t="shared" si="283"/>
        <v/>
      </c>
      <c r="T2994" s="109" t="str">
        <f t="shared" si="284"/>
        <v/>
      </c>
    </row>
    <row r="2995" spans="2:20" ht="15" customHeight="1" x14ac:dyDescent="0.25">
      <c r="B2995" s="94">
        <v>2944</v>
      </c>
      <c r="C2995" s="95"/>
      <c r="D2995" s="94"/>
      <c r="E2995" s="95"/>
      <c r="F2995" s="94"/>
      <c r="G2995" s="95">
        <f t="shared" si="279"/>
        <v>0</v>
      </c>
      <c r="H2995" s="110">
        <f t="shared" si="280"/>
        <v>0</v>
      </c>
      <c r="P2995" s="107" t="str">
        <f t="shared" si="281"/>
        <v/>
      </c>
      <c r="Q2995" s="108" t="str">
        <f t="shared" si="282"/>
        <v/>
      </c>
      <c r="S2995" s="109" t="str">
        <f t="shared" si="283"/>
        <v/>
      </c>
      <c r="T2995" s="109" t="str">
        <f t="shared" si="284"/>
        <v/>
      </c>
    </row>
    <row r="2996" spans="2:20" ht="15" customHeight="1" x14ac:dyDescent="0.25">
      <c r="B2996" s="94">
        <v>2945</v>
      </c>
      <c r="C2996" s="95"/>
      <c r="D2996" s="94"/>
      <c r="E2996" s="95"/>
      <c r="F2996" s="94"/>
      <c r="G2996" s="95">
        <f t="shared" si="279"/>
        <v>0</v>
      </c>
      <c r="H2996" s="110">
        <f t="shared" si="280"/>
        <v>0</v>
      </c>
      <c r="P2996" s="107" t="str">
        <f t="shared" si="281"/>
        <v/>
      </c>
      <c r="Q2996" s="108" t="str">
        <f t="shared" si="282"/>
        <v/>
      </c>
      <c r="S2996" s="109" t="str">
        <f t="shared" si="283"/>
        <v/>
      </c>
      <c r="T2996" s="109" t="str">
        <f t="shared" si="284"/>
        <v/>
      </c>
    </row>
    <row r="2997" spans="2:20" ht="15" customHeight="1" x14ac:dyDescent="0.25">
      <c r="B2997" s="94">
        <v>2946</v>
      </c>
      <c r="C2997" s="95"/>
      <c r="D2997" s="94"/>
      <c r="E2997" s="95"/>
      <c r="F2997" s="94"/>
      <c r="G2997" s="95">
        <f t="shared" si="279"/>
        <v>0</v>
      </c>
      <c r="H2997" s="110">
        <f t="shared" si="280"/>
        <v>0</v>
      </c>
      <c r="P2997" s="107" t="str">
        <f t="shared" si="281"/>
        <v/>
      </c>
      <c r="Q2997" s="108" t="str">
        <f t="shared" si="282"/>
        <v/>
      </c>
      <c r="S2997" s="109" t="str">
        <f t="shared" si="283"/>
        <v/>
      </c>
      <c r="T2997" s="109" t="str">
        <f t="shared" si="284"/>
        <v/>
      </c>
    </row>
    <row r="2998" spans="2:20" ht="15" customHeight="1" x14ac:dyDescent="0.25">
      <c r="B2998" s="94">
        <v>2947</v>
      </c>
      <c r="C2998" s="95"/>
      <c r="D2998" s="94"/>
      <c r="E2998" s="95"/>
      <c r="F2998" s="94"/>
      <c r="G2998" s="95">
        <f t="shared" si="279"/>
        <v>0</v>
      </c>
      <c r="H2998" s="110">
        <f t="shared" si="280"/>
        <v>0</v>
      </c>
      <c r="P2998" s="107" t="str">
        <f t="shared" si="281"/>
        <v/>
      </c>
      <c r="Q2998" s="108" t="str">
        <f t="shared" si="282"/>
        <v/>
      </c>
      <c r="S2998" s="109" t="str">
        <f t="shared" si="283"/>
        <v/>
      </c>
      <c r="T2998" s="109" t="str">
        <f t="shared" si="284"/>
        <v/>
      </c>
    </row>
    <row r="2999" spans="2:20" ht="15" customHeight="1" x14ac:dyDescent="0.25">
      <c r="B2999" s="94">
        <v>2948</v>
      </c>
      <c r="C2999" s="95"/>
      <c r="D2999" s="94"/>
      <c r="E2999" s="95"/>
      <c r="F2999" s="94"/>
      <c r="G2999" s="95">
        <f t="shared" si="279"/>
        <v>0</v>
      </c>
      <c r="H2999" s="110">
        <f t="shared" si="280"/>
        <v>0</v>
      </c>
      <c r="P2999" s="107" t="str">
        <f t="shared" si="281"/>
        <v/>
      </c>
      <c r="Q2999" s="108" t="str">
        <f t="shared" si="282"/>
        <v/>
      </c>
      <c r="S2999" s="109" t="str">
        <f t="shared" si="283"/>
        <v/>
      </c>
      <c r="T2999" s="109" t="str">
        <f t="shared" si="284"/>
        <v/>
      </c>
    </row>
    <row r="3000" spans="2:20" ht="15" customHeight="1" x14ac:dyDescent="0.25">
      <c r="B3000" s="94">
        <v>2949</v>
      </c>
      <c r="C3000" s="95"/>
      <c r="D3000" s="94"/>
      <c r="E3000" s="95"/>
      <c r="F3000" s="94"/>
      <c r="G3000" s="95">
        <f t="shared" si="279"/>
        <v>0</v>
      </c>
      <c r="H3000" s="110">
        <f t="shared" si="280"/>
        <v>0</v>
      </c>
      <c r="P3000" s="107" t="str">
        <f t="shared" si="281"/>
        <v/>
      </c>
      <c r="Q3000" s="108" t="str">
        <f t="shared" si="282"/>
        <v/>
      </c>
      <c r="S3000" s="109" t="str">
        <f t="shared" si="283"/>
        <v/>
      </c>
      <c r="T3000" s="109" t="str">
        <f t="shared" si="284"/>
        <v/>
      </c>
    </row>
    <row r="3001" spans="2:20" ht="15" customHeight="1" x14ac:dyDescent="0.25">
      <c r="B3001" s="94">
        <v>2950</v>
      </c>
      <c r="C3001" s="95"/>
      <c r="D3001" s="94"/>
      <c r="E3001" s="95"/>
      <c r="F3001" s="94"/>
      <c r="G3001" s="95">
        <f t="shared" si="279"/>
        <v>0</v>
      </c>
      <c r="H3001" s="110">
        <f t="shared" si="280"/>
        <v>0</v>
      </c>
      <c r="P3001" s="107" t="str">
        <f t="shared" si="281"/>
        <v/>
      </c>
      <c r="Q3001" s="108" t="str">
        <f t="shared" si="282"/>
        <v/>
      </c>
      <c r="S3001" s="109" t="str">
        <f t="shared" si="283"/>
        <v/>
      </c>
      <c r="T3001" s="109" t="str">
        <f t="shared" si="284"/>
        <v/>
      </c>
    </row>
    <row r="3002" spans="2:20" ht="15" customHeight="1" x14ac:dyDescent="0.25">
      <c r="B3002" s="94">
        <v>2951</v>
      </c>
      <c r="C3002" s="95"/>
      <c r="D3002" s="94"/>
      <c r="E3002" s="95"/>
      <c r="F3002" s="94"/>
      <c r="G3002" s="95">
        <f t="shared" si="279"/>
        <v>0</v>
      </c>
      <c r="H3002" s="110">
        <f t="shared" si="280"/>
        <v>0</v>
      </c>
      <c r="P3002" s="107" t="str">
        <f t="shared" si="281"/>
        <v/>
      </c>
      <c r="Q3002" s="108" t="str">
        <f t="shared" si="282"/>
        <v/>
      </c>
      <c r="S3002" s="109" t="str">
        <f t="shared" si="283"/>
        <v/>
      </c>
      <c r="T3002" s="109" t="str">
        <f t="shared" si="284"/>
        <v/>
      </c>
    </row>
    <row r="3003" spans="2:20" ht="15" customHeight="1" x14ac:dyDescent="0.25">
      <c r="B3003" s="94">
        <v>2952</v>
      </c>
      <c r="C3003" s="95"/>
      <c r="D3003" s="94"/>
      <c r="E3003" s="95"/>
      <c r="F3003" s="94"/>
      <c r="G3003" s="95">
        <f t="shared" si="279"/>
        <v>0</v>
      </c>
      <c r="H3003" s="110">
        <f t="shared" si="280"/>
        <v>0</v>
      </c>
      <c r="P3003" s="107" t="str">
        <f t="shared" si="281"/>
        <v/>
      </c>
      <c r="Q3003" s="108" t="str">
        <f t="shared" si="282"/>
        <v/>
      </c>
      <c r="S3003" s="109" t="str">
        <f t="shared" si="283"/>
        <v/>
      </c>
      <c r="T3003" s="109" t="str">
        <f t="shared" si="284"/>
        <v/>
      </c>
    </row>
    <row r="3004" spans="2:20" ht="15" customHeight="1" x14ac:dyDescent="0.25">
      <c r="B3004" s="94">
        <v>2953</v>
      </c>
      <c r="C3004" s="95"/>
      <c r="D3004" s="94"/>
      <c r="E3004" s="95"/>
      <c r="F3004" s="94"/>
      <c r="G3004" s="95">
        <f t="shared" si="279"/>
        <v>0</v>
      </c>
      <c r="H3004" s="110">
        <f t="shared" si="280"/>
        <v>0</v>
      </c>
      <c r="P3004" s="107" t="str">
        <f t="shared" si="281"/>
        <v/>
      </c>
      <c r="Q3004" s="108" t="str">
        <f t="shared" si="282"/>
        <v/>
      </c>
      <c r="S3004" s="109" t="str">
        <f t="shared" si="283"/>
        <v/>
      </c>
      <c r="T3004" s="109" t="str">
        <f t="shared" si="284"/>
        <v/>
      </c>
    </row>
    <row r="3005" spans="2:20" ht="15" customHeight="1" x14ac:dyDescent="0.25">
      <c r="B3005" s="94">
        <v>2954</v>
      </c>
      <c r="C3005" s="95"/>
      <c r="D3005" s="94"/>
      <c r="E3005" s="95"/>
      <c r="F3005" s="94"/>
      <c r="G3005" s="95">
        <f t="shared" si="279"/>
        <v>0</v>
      </c>
      <c r="H3005" s="110">
        <f t="shared" si="280"/>
        <v>0</v>
      </c>
      <c r="P3005" s="107" t="str">
        <f t="shared" si="281"/>
        <v/>
      </c>
      <c r="Q3005" s="108" t="str">
        <f t="shared" si="282"/>
        <v/>
      </c>
      <c r="S3005" s="109" t="str">
        <f t="shared" si="283"/>
        <v/>
      </c>
      <c r="T3005" s="109" t="str">
        <f t="shared" si="284"/>
        <v/>
      </c>
    </row>
    <row r="3006" spans="2:20" ht="15" customHeight="1" x14ac:dyDescent="0.25">
      <c r="B3006" s="94">
        <v>2955</v>
      </c>
      <c r="C3006" s="95"/>
      <c r="D3006" s="94"/>
      <c r="E3006" s="95"/>
      <c r="F3006" s="94"/>
      <c r="G3006" s="95">
        <f t="shared" si="279"/>
        <v>0</v>
      </c>
      <c r="H3006" s="110">
        <f t="shared" si="280"/>
        <v>0</v>
      </c>
      <c r="P3006" s="107" t="str">
        <f t="shared" si="281"/>
        <v/>
      </c>
      <c r="Q3006" s="108" t="str">
        <f t="shared" si="282"/>
        <v/>
      </c>
      <c r="S3006" s="109" t="str">
        <f t="shared" si="283"/>
        <v/>
      </c>
      <c r="T3006" s="109" t="str">
        <f t="shared" si="284"/>
        <v/>
      </c>
    </row>
    <row r="3007" spans="2:20" ht="15" customHeight="1" x14ac:dyDescent="0.25">
      <c r="B3007" s="94">
        <v>2956</v>
      </c>
      <c r="C3007" s="95"/>
      <c r="D3007" s="94"/>
      <c r="E3007" s="95"/>
      <c r="F3007" s="94"/>
      <c r="G3007" s="95">
        <f t="shared" si="279"/>
        <v>0</v>
      </c>
      <c r="H3007" s="110">
        <f t="shared" si="280"/>
        <v>0</v>
      </c>
      <c r="P3007" s="107" t="str">
        <f t="shared" si="281"/>
        <v/>
      </c>
      <c r="Q3007" s="108" t="str">
        <f t="shared" si="282"/>
        <v/>
      </c>
      <c r="S3007" s="109" t="str">
        <f t="shared" si="283"/>
        <v/>
      </c>
      <c r="T3007" s="109" t="str">
        <f t="shared" si="284"/>
        <v/>
      </c>
    </row>
    <row r="3008" spans="2:20" ht="15" customHeight="1" x14ac:dyDescent="0.25">
      <c r="B3008" s="94">
        <v>2957</v>
      </c>
      <c r="C3008" s="95"/>
      <c r="D3008" s="94"/>
      <c r="E3008" s="95"/>
      <c r="F3008" s="94"/>
      <c r="G3008" s="95">
        <f t="shared" si="279"/>
        <v>0</v>
      </c>
      <c r="H3008" s="110">
        <f t="shared" si="280"/>
        <v>0</v>
      </c>
      <c r="P3008" s="107" t="str">
        <f t="shared" si="281"/>
        <v/>
      </c>
      <c r="Q3008" s="108" t="str">
        <f t="shared" si="282"/>
        <v/>
      </c>
      <c r="S3008" s="109" t="str">
        <f t="shared" si="283"/>
        <v/>
      </c>
      <c r="T3008" s="109" t="str">
        <f t="shared" si="284"/>
        <v/>
      </c>
    </row>
    <row r="3009" spans="2:20" ht="15" customHeight="1" x14ac:dyDescent="0.25">
      <c r="B3009" s="94">
        <v>2958</v>
      </c>
      <c r="C3009" s="95"/>
      <c r="D3009" s="94"/>
      <c r="E3009" s="95"/>
      <c r="F3009" s="94"/>
      <c r="G3009" s="95">
        <f t="shared" si="279"/>
        <v>0</v>
      </c>
      <c r="H3009" s="110">
        <f t="shared" si="280"/>
        <v>0</v>
      </c>
      <c r="P3009" s="107" t="str">
        <f t="shared" si="281"/>
        <v/>
      </c>
      <c r="Q3009" s="108" t="str">
        <f t="shared" si="282"/>
        <v/>
      </c>
      <c r="S3009" s="109" t="str">
        <f t="shared" si="283"/>
        <v/>
      </c>
      <c r="T3009" s="109" t="str">
        <f t="shared" si="284"/>
        <v/>
      </c>
    </row>
    <row r="3010" spans="2:20" ht="15" customHeight="1" x14ac:dyDescent="0.25">
      <c r="B3010" s="94">
        <v>2959</v>
      </c>
      <c r="C3010" s="95"/>
      <c r="D3010" s="94"/>
      <c r="E3010" s="95"/>
      <c r="F3010" s="94"/>
      <c r="G3010" s="95">
        <f t="shared" si="279"/>
        <v>0</v>
      </c>
      <c r="H3010" s="110">
        <f t="shared" si="280"/>
        <v>0</v>
      </c>
      <c r="P3010" s="107" t="str">
        <f t="shared" si="281"/>
        <v/>
      </c>
      <c r="Q3010" s="108" t="str">
        <f t="shared" si="282"/>
        <v/>
      </c>
      <c r="S3010" s="109" t="str">
        <f t="shared" si="283"/>
        <v/>
      </c>
      <c r="T3010" s="109" t="str">
        <f t="shared" si="284"/>
        <v/>
      </c>
    </row>
    <row r="3011" spans="2:20" ht="15" customHeight="1" x14ac:dyDescent="0.25">
      <c r="B3011" s="94">
        <v>2960</v>
      </c>
      <c r="C3011" s="95"/>
      <c r="D3011" s="94"/>
      <c r="E3011" s="95"/>
      <c r="F3011" s="94"/>
      <c r="G3011" s="95">
        <f t="shared" si="279"/>
        <v>0</v>
      </c>
      <c r="H3011" s="110">
        <f t="shared" si="280"/>
        <v>0</v>
      </c>
      <c r="P3011" s="107" t="str">
        <f t="shared" si="281"/>
        <v/>
      </c>
      <c r="Q3011" s="108" t="str">
        <f t="shared" si="282"/>
        <v/>
      </c>
      <c r="S3011" s="109" t="str">
        <f t="shared" si="283"/>
        <v/>
      </c>
      <c r="T3011" s="109" t="str">
        <f t="shared" si="284"/>
        <v/>
      </c>
    </row>
    <row r="3012" spans="2:20" ht="15" customHeight="1" x14ac:dyDescent="0.25">
      <c r="B3012" s="94">
        <v>2961</v>
      </c>
      <c r="C3012" s="95"/>
      <c r="D3012" s="94"/>
      <c r="E3012" s="95"/>
      <c r="F3012" s="94"/>
      <c r="G3012" s="95">
        <f t="shared" si="279"/>
        <v>0</v>
      </c>
      <c r="H3012" s="110">
        <f t="shared" si="280"/>
        <v>0</v>
      </c>
      <c r="P3012" s="107" t="str">
        <f t="shared" si="281"/>
        <v/>
      </c>
      <c r="Q3012" s="108" t="str">
        <f t="shared" si="282"/>
        <v/>
      </c>
      <c r="S3012" s="109" t="str">
        <f t="shared" si="283"/>
        <v/>
      </c>
      <c r="T3012" s="109" t="str">
        <f t="shared" si="284"/>
        <v/>
      </c>
    </row>
    <row r="3013" spans="2:20" ht="15" customHeight="1" x14ac:dyDescent="0.25">
      <c r="B3013" s="94">
        <v>2962</v>
      </c>
      <c r="C3013" s="95"/>
      <c r="D3013" s="94"/>
      <c r="E3013" s="95"/>
      <c r="F3013" s="94"/>
      <c r="G3013" s="95">
        <f t="shared" si="279"/>
        <v>0</v>
      </c>
      <c r="H3013" s="110">
        <f t="shared" si="280"/>
        <v>0</v>
      </c>
      <c r="P3013" s="107" t="str">
        <f t="shared" si="281"/>
        <v/>
      </c>
      <c r="Q3013" s="108" t="str">
        <f t="shared" si="282"/>
        <v/>
      </c>
      <c r="S3013" s="109" t="str">
        <f t="shared" si="283"/>
        <v/>
      </c>
      <c r="T3013" s="109" t="str">
        <f t="shared" si="284"/>
        <v/>
      </c>
    </row>
    <row r="3014" spans="2:20" ht="15" customHeight="1" x14ac:dyDescent="0.25">
      <c r="B3014" s="94">
        <v>2963</v>
      </c>
      <c r="C3014" s="95"/>
      <c r="D3014" s="94"/>
      <c r="E3014" s="95"/>
      <c r="F3014" s="94"/>
      <c r="G3014" s="95">
        <f t="shared" si="279"/>
        <v>0</v>
      </c>
      <c r="H3014" s="110">
        <f t="shared" si="280"/>
        <v>0</v>
      </c>
      <c r="P3014" s="107" t="str">
        <f t="shared" si="281"/>
        <v/>
      </c>
      <c r="Q3014" s="108" t="str">
        <f t="shared" si="282"/>
        <v/>
      </c>
      <c r="S3014" s="109" t="str">
        <f t="shared" si="283"/>
        <v/>
      </c>
      <c r="T3014" s="109" t="str">
        <f t="shared" si="284"/>
        <v/>
      </c>
    </row>
    <row r="3015" spans="2:20" ht="15" customHeight="1" x14ac:dyDescent="0.25">
      <c r="B3015" s="94">
        <v>2964</v>
      </c>
      <c r="C3015" s="95"/>
      <c r="D3015" s="94"/>
      <c r="E3015" s="95"/>
      <c r="F3015" s="94"/>
      <c r="G3015" s="95">
        <f t="shared" si="279"/>
        <v>0</v>
      </c>
      <c r="H3015" s="110">
        <f t="shared" si="280"/>
        <v>0</v>
      </c>
      <c r="P3015" s="107" t="str">
        <f t="shared" si="281"/>
        <v/>
      </c>
      <c r="Q3015" s="108" t="str">
        <f t="shared" si="282"/>
        <v/>
      </c>
      <c r="S3015" s="109" t="str">
        <f t="shared" si="283"/>
        <v/>
      </c>
      <c r="T3015" s="109" t="str">
        <f t="shared" si="284"/>
        <v/>
      </c>
    </row>
    <row r="3016" spans="2:20" ht="15" customHeight="1" x14ac:dyDescent="0.25">
      <c r="B3016" s="94">
        <v>2965</v>
      </c>
      <c r="C3016" s="95"/>
      <c r="D3016" s="94"/>
      <c r="E3016" s="95"/>
      <c r="F3016" s="94"/>
      <c r="G3016" s="95">
        <f t="shared" si="279"/>
        <v>0</v>
      </c>
      <c r="H3016" s="110">
        <f t="shared" si="280"/>
        <v>0</v>
      </c>
      <c r="P3016" s="107" t="str">
        <f t="shared" si="281"/>
        <v/>
      </c>
      <c r="Q3016" s="108" t="str">
        <f t="shared" si="282"/>
        <v/>
      </c>
      <c r="S3016" s="109" t="str">
        <f t="shared" si="283"/>
        <v/>
      </c>
      <c r="T3016" s="109" t="str">
        <f t="shared" si="284"/>
        <v/>
      </c>
    </row>
    <row r="3017" spans="2:20" ht="15" customHeight="1" x14ac:dyDescent="0.25">
      <c r="B3017" s="94">
        <v>2966</v>
      </c>
      <c r="C3017" s="95"/>
      <c r="D3017" s="94"/>
      <c r="E3017" s="95"/>
      <c r="F3017" s="94"/>
      <c r="G3017" s="95">
        <f t="shared" si="279"/>
        <v>0</v>
      </c>
      <c r="H3017" s="110">
        <f t="shared" si="280"/>
        <v>0</v>
      </c>
      <c r="P3017" s="107" t="str">
        <f t="shared" si="281"/>
        <v/>
      </c>
      <c r="Q3017" s="108" t="str">
        <f t="shared" si="282"/>
        <v/>
      </c>
      <c r="S3017" s="109" t="str">
        <f t="shared" si="283"/>
        <v/>
      </c>
      <c r="T3017" s="109" t="str">
        <f t="shared" si="284"/>
        <v/>
      </c>
    </row>
    <row r="3018" spans="2:20" ht="15" customHeight="1" x14ac:dyDescent="0.25">
      <c r="B3018" s="94">
        <v>2967</v>
      </c>
      <c r="C3018" s="95"/>
      <c r="D3018" s="94"/>
      <c r="E3018" s="95"/>
      <c r="F3018" s="94"/>
      <c r="G3018" s="95">
        <f t="shared" si="279"/>
        <v>0</v>
      </c>
      <c r="H3018" s="110">
        <f t="shared" si="280"/>
        <v>0</v>
      </c>
      <c r="P3018" s="107" t="str">
        <f t="shared" si="281"/>
        <v/>
      </c>
      <c r="Q3018" s="108" t="str">
        <f t="shared" si="282"/>
        <v/>
      </c>
      <c r="S3018" s="109" t="str">
        <f t="shared" si="283"/>
        <v/>
      </c>
      <c r="T3018" s="109" t="str">
        <f t="shared" si="284"/>
        <v/>
      </c>
    </row>
    <row r="3019" spans="2:20" ht="15" customHeight="1" x14ac:dyDescent="0.25">
      <c r="B3019" s="94">
        <v>2968</v>
      </c>
      <c r="C3019" s="95"/>
      <c r="D3019" s="94"/>
      <c r="E3019" s="95"/>
      <c r="F3019" s="94"/>
      <c r="G3019" s="95">
        <f t="shared" si="279"/>
        <v>0</v>
      </c>
      <c r="H3019" s="110">
        <f t="shared" si="280"/>
        <v>0</v>
      </c>
      <c r="P3019" s="107" t="str">
        <f t="shared" si="281"/>
        <v/>
      </c>
      <c r="Q3019" s="108" t="str">
        <f t="shared" si="282"/>
        <v/>
      </c>
      <c r="S3019" s="109" t="str">
        <f t="shared" si="283"/>
        <v/>
      </c>
      <c r="T3019" s="109" t="str">
        <f t="shared" si="284"/>
        <v/>
      </c>
    </row>
    <row r="3020" spans="2:20" ht="15" customHeight="1" x14ac:dyDescent="0.25">
      <c r="B3020" s="94">
        <v>2969</v>
      </c>
      <c r="C3020" s="95"/>
      <c r="D3020" s="94"/>
      <c r="E3020" s="95"/>
      <c r="F3020" s="94"/>
      <c r="G3020" s="95">
        <f t="shared" si="279"/>
        <v>0</v>
      </c>
      <c r="H3020" s="110">
        <f t="shared" si="280"/>
        <v>0</v>
      </c>
      <c r="P3020" s="107" t="str">
        <f t="shared" si="281"/>
        <v/>
      </c>
      <c r="Q3020" s="108" t="str">
        <f t="shared" si="282"/>
        <v/>
      </c>
      <c r="S3020" s="109" t="str">
        <f t="shared" si="283"/>
        <v/>
      </c>
      <c r="T3020" s="109" t="str">
        <f t="shared" si="284"/>
        <v/>
      </c>
    </row>
    <row r="3021" spans="2:20" ht="15" customHeight="1" x14ac:dyDescent="0.25">
      <c r="B3021" s="94">
        <v>2970</v>
      </c>
      <c r="C3021" s="95"/>
      <c r="D3021" s="94"/>
      <c r="E3021" s="95"/>
      <c r="F3021" s="94"/>
      <c r="G3021" s="95">
        <f t="shared" si="279"/>
        <v>0</v>
      </c>
      <c r="H3021" s="110">
        <f t="shared" si="280"/>
        <v>0</v>
      </c>
      <c r="P3021" s="107" t="str">
        <f t="shared" si="281"/>
        <v/>
      </c>
      <c r="Q3021" s="108" t="str">
        <f t="shared" si="282"/>
        <v/>
      </c>
      <c r="S3021" s="109" t="str">
        <f t="shared" si="283"/>
        <v/>
      </c>
      <c r="T3021" s="109" t="str">
        <f t="shared" si="284"/>
        <v/>
      </c>
    </row>
    <row r="3022" spans="2:20" ht="15" customHeight="1" x14ac:dyDescent="0.25">
      <c r="B3022" s="94">
        <v>2971</v>
      </c>
      <c r="C3022" s="95"/>
      <c r="D3022" s="94"/>
      <c r="E3022" s="95"/>
      <c r="F3022" s="94"/>
      <c r="G3022" s="95">
        <f t="shared" si="279"/>
        <v>0</v>
      </c>
      <c r="H3022" s="110">
        <f t="shared" si="280"/>
        <v>0</v>
      </c>
      <c r="P3022" s="107" t="str">
        <f t="shared" si="281"/>
        <v/>
      </c>
      <c r="Q3022" s="108" t="str">
        <f t="shared" si="282"/>
        <v/>
      </c>
      <c r="S3022" s="109" t="str">
        <f t="shared" si="283"/>
        <v/>
      </c>
      <c r="T3022" s="109" t="str">
        <f t="shared" si="284"/>
        <v/>
      </c>
    </row>
    <row r="3023" spans="2:20" ht="15" customHeight="1" x14ac:dyDescent="0.25">
      <c r="B3023" s="94">
        <v>2972</v>
      </c>
      <c r="C3023" s="95"/>
      <c r="D3023" s="94"/>
      <c r="E3023" s="95"/>
      <c r="F3023" s="94"/>
      <c r="G3023" s="95">
        <f t="shared" si="279"/>
        <v>0</v>
      </c>
      <c r="H3023" s="110">
        <f t="shared" si="280"/>
        <v>0</v>
      </c>
      <c r="P3023" s="107" t="str">
        <f t="shared" si="281"/>
        <v/>
      </c>
      <c r="Q3023" s="108" t="str">
        <f t="shared" si="282"/>
        <v/>
      </c>
      <c r="S3023" s="109" t="str">
        <f t="shared" si="283"/>
        <v/>
      </c>
      <c r="T3023" s="109" t="str">
        <f t="shared" si="284"/>
        <v/>
      </c>
    </row>
    <row r="3024" spans="2:20" ht="15" customHeight="1" x14ac:dyDescent="0.25">
      <c r="B3024" s="94">
        <v>2973</v>
      </c>
      <c r="C3024" s="95"/>
      <c r="D3024" s="94"/>
      <c r="E3024" s="95"/>
      <c r="F3024" s="94"/>
      <c r="G3024" s="95">
        <f t="shared" si="279"/>
        <v>0</v>
      </c>
      <c r="H3024" s="110">
        <f t="shared" si="280"/>
        <v>0</v>
      </c>
      <c r="P3024" s="107" t="str">
        <f t="shared" si="281"/>
        <v/>
      </c>
      <c r="Q3024" s="108" t="str">
        <f t="shared" si="282"/>
        <v/>
      </c>
      <c r="S3024" s="109" t="str">
        <f t="shared" si="283"/>
        <v/>
      </c>
      <c r="T3024" s="109" t="str">
        <f t="shared" si="284"/>
        <v/>
      </c>
    </row>
    <row r="3025" spans="2:20" ht="15" customHeight="1" x14ac:dyDescent="0.25">
      <c r="B3025" s="94">
        <v>2974</v>
      </c>
      <c r="C3025" s="95"/>
      <c r="D3025" s="94"/>
      <c r="E3025" s="95"/>
      <c r="F3025" s="94"/>
      <c r="G3025" s="95">
        <f t="shared" si="279"/>
        <v>0</v>
      </c>
      <c r="H3025" s="110">
        <f t="shared" si="280"/>
        <v>0</v>
      </c>
      <c r="P3025" s="107" t="str">
        <f t="shared" si="281"/>
        <v/>
      </c>
      <c r="Q3025" s="108" t="str">
        <f t="shared" si="282"/>
        <v/>
      </c>
      <c r="S3025" s="109" t="str">
        <f t="shared" si="283"/>
        <v/>
      </c>
      <c r="T3025" s="109" t="str">
        <f t="shared" si="284"/>
        <v/>
      </c>
    </row>
    <row r="3026" spans="2:20" ht="15" customHeight="1" x14ac:dyDescent="0.25">
      <c r="B3026" s="94">
        <v>2975</v>
      </c>
      <c r="C3026" s="95"/>
      <c r="D3026" s="94"/>
      <c r="E3026" s="95"/>
      <c r="F3026" s="94"/>
      <c r="G3026" s="95">
        <f t="shared" si="279"/>
        <v>0</v>
      </c>
      <c r="H3026" s="110">
        <f t="shared" si="280"/>
        <v>0</v>
      </c>
      <c r="P3026" s="107" t="str">
        <f t="shared" si="281"/>
        <v/>
      </c>
      <c r="Q3026" s="108" t="str">
        <f t="shared" si="282"/>
        <v/>
      </c>
      <c r="S3026" s="109" t="str">
        <f t="shared" si="283"/>
        <v/>
      </c>
      <c r="T3026" s="109" t="str">
        <f t="shared" si="284"/>
        <v/>
      </c>
    </row>
    <row r="3027" spans="2:20" ht="15" customHeight="1" x14ac:dyDescent="0.25">
      <c r="B3027" s="94">
        <v>2976</v>
      </c>
      <c r="C3027" s="95"/>
      <c r="D3027" s="94"/>
      <c r="E3027" s="95"/>
      <c r="F3027" s="94"/>
      <c r="G3027" s="95">
        <f t="shared" si="279"/>
        <v>0</v>
      </c>
      <c r="H3027" s="110">
        <f t="shared" si="280"/>
        <v>0</v>
      </c>
      <c r="P3027" s="107" t="str">
        <f t="shared" si="281"/>
        <v/>
      </c>
      <c r="Q3027" s="108" t="str">
        <f t="shared" si="282"/>
        <v/>
      </c>
      <c r="S3027" s="109" t="str">
        <f t="shared" si="283"/>
        <v/>
      </c>
      <c r="T3027" s="109" t="str">
        <f t="shared" si="284"/>
        <v/>
      </c>
    </row>
    <row r="3028" spans="2:20" ht="15" customHeight="1" x14ac:dyDescent="0.25">
      <c r="B3028" s="94">
        <v>2977</v>
      </c>
      <c r="C3028" s="95"/>
      <c r="D3028" s="94"/>
      <c r="E3028" s="95"/>
      <c r="F3028" s="94"/>
      <c r="G3028" s="95">
        <f t="shared" si="279"/>
        <v>0</v>
      </c>
      <c r="H3028" s="110">
        <f t="shared" si="280"/>
        <v>0</v>
      </c>
      <c r="P3028" s="107" t="str">
        <f t="shared" si="281"/>
        <v/>
      </c>
      <c r="Q3028" s="108" t="str">
        <f t="shared" si="282"/>
        <v/>
      </c>
      <c r="S3028" s="109" t="str">
        <f t="shared" si="283"/>
        <v/>
      </c>
      <c r="T3028" s="109" t="str">
        <f t="shared" si="284"/>
        <v/>
      </c>
    </row>
    <row r="3029" spans="2:20" ht="15" customHeight="1" x14ac:dyDescent="0.25">
      <c r="B3029" s="94">
        <v>2978</v>
      </c>
      <c r="C3029" s="95"/>
      <c r="D3029" s="94"/>
      <c r="E3029" s="95"/>
      <c r="F3029" s="94"/>
      <c r="G3029" s="95">
        <f t="shared" si="279"/>
        <v>0</v>
      </c>
      <c r="H3029" s="110">
        <f t="shared" si="280"/>
        <v>0</v>
      </c>
      <c r="P3029" s="107" t="str">
        <f t="shared" si="281"/>
        <v/>
      </c>
      <c r="Q3029" s="108" t="str">
        <f t="shared" si="282"/>
        <v/>
      </c>
      <c r="S3029" s="109" t="str">
        <f t="shared" si="283"/>
        <v/>
      </c>
      <c r="T3029" s="109" t="str">
        <f t="shared" si="284"/>
        <v/>
      </c>
    </row>
    <row r="3030" spans="2:20" ht="15" customHeight="1" x14ac:dyDescent="0.25">
      <c r="B3030" s="94">
        <v>2979</v>
      </c>
      <c r="C3030" s="95"/>
      <c r="D3030" s="94"/>
      <c r="E3030" s="95"/>
      <c r="F3030" s="94"/>
      <c r="G3030" s="95">
        <f t="shared" si="279"/>
        <v>0</v>
      </c>
      <c r="H3030" s="110">
        <f t="shared" si="280"/>
        <v>0</v>
      </c>
      <c r="P3030" s="107" t="str">
        <f t="shared" si="281"/>
        <v/>
      </c>
      <c r="Q3030" s="108" t="str">
        <f t="shared" si="282"/>
        <v/>
      </c>
      <c r="S3030" s="109" t="str">
        <f t="shared" si="283"/>
        <v/>
      </c>
      <c r="T3030" s="109" t="str">
        <f t="shared" si="284"/>
        <v/>
      </c>
    </row>
    <row r="3031" spans="2:20" ht="15" customHeight="1" x14ac:dyDescent="0.25">
      <c r="B3031" s="94">
        <v>2980</v>
      </c>
      <c r="C3031" s="95"/>
      <c r="D3031" s="94"/>
      <c r="E3031" s="95"/>
      <c r="F3031" s="94"/>
      <c r="G3031" s="95">
        <f t="shared" si="279"/>
        <v>0</v>
      </c>
      <c r="H3031" s="110">
        <f t="shared" si="280"/>
        <v>0</v>
      </c>
      <c r="P3031" s="107" t="str">
        <f t="shared" si="281"/>
        <v/>
      </c>
      <c r="Q3031" s="108" t="str">
        <f t="shared" si="282"/>
        <v/>
      </c>
      <c r="S3031" s="109" t="str">
        <f t="shared" si="283"/>
        <v/>
      </c>
      <c r="T3031" s="109" t="str">
        <f t="shared" si="284"/>
        <v/>
      </c>
    </row>
    <row r="3032" spans="2:20" ht="15" customHeight="1" x14ac:dyDescent="0.25">
      <c r="B3032" s="94">
        <v>2981</v>
      </c>
      <c r="C3032" s="95"/>
      <c r="D3032" s="94"/>
      <c r="E3032" s="95"/>
      <c r="F3032" s="94"/>
      <c r="G3032" s="95">
        <f t="shared" si="279"/>
        <v>0</v>
      </c>
      <c r="H3032" s="110">
        <f t="shared" si="280"/>
        <v>0</v>
      </c>
      <c r="P3032" s="107" t="str">
        <f t="shared" si="281"/>
        <v/>
      </c>
      <c r="Q3032" s="108" t="str">
        <f t="shared" si="282"/>
        <v/>
      </c>
      <c r="S3032" s="109" t="str">
        <f t="shared" si="283"/>
        <v/>
      </c>
      <c r="T3032" s="109" t="str">
        <f t="shared" si="284"/>
        <v/>
      </c>
    </row>
    <row r="3033" spans="2:20" ht="15" customHeight="1" x14ac:dyDescent="0.25">
      <c r="B3033" s="94">
        <v>2982</v>
      </c>
      <c r="C3033" s="95"/>
      <c r="D3033" s="94"/>
      <c r="E3033" s="95"/>
      <c r="F3033" s="94"/>
      <c r="G3033" s="95">
        <f t="shared" si="279"/>
        <v>0</v>
      </c>
      <c r="H3033" s="110">
        <f t="shared" si="280"/>
        <v>0</v>
      </c>
      <c r="P3033" s="107" t="str">
        <f t="shared" si="281"/>
        <v/>
      </c>
      <c r="Q3033" s="108" t="str">
        <f t="shared" si="282"/>
        <v/>
      </c>
      <c r="S3033" s="109" t="str">
        <f t="shared" si="283"/>
        <v/>
      </c>
      <c r="T3033" s="109" t="str">
        <f t="shared" si="284"/>
        <v/>
      </c>
    </row>
    <row r="3034" spans="2:20" ht="15" customHeight="1" x14ac:dyDescent="0.25">
      <c r="B3034" s="94">
        <v>2983</v>
      </c>
      <c r="C3034" s="95"/>
      <c r="D3034" s="94"/>
      <c r="E3034" s="95"/>
      <c r="F3034" s="94"/>
      <c r="G3034" s="95">
        <f t="shared" si="279"/>
        <v>0</v>
      </c>
      <c r="H3034" s="110">
        <f t="shared" si="280"/>
        <v>0</v>
      </c>
      <c r="P3034" s="107" t="str">
        <f t="shared" si="281"/>
        <v/>
      </c>
      <c r="Q3034" s="108" t="str">
        <f t="shared" si="282"/>
        <v/>
      </c>
      <c r="S3034" s="109" t="str">
        <f t="shared" si="283"/>
        <v/>
      </c>
      <c r="T3034" s="109" t="str">
        <f t="shared" si="284"/>
        <v/>
      </c>
    </row>
    <row r="3035" spans="2:20" ht="15" customHeight="1" x14ac:dyDescent="0.25">
      <c r="B3035" s="94">
        <v>2984</v>
      </c>
      <c r="C3035" s="95"/>
      <c r="D3035" s="94"/>
      <c r="E3035" s="95"/>
      <c r="F3035" s="94"/>
      <c r="G3035" s="95">
        <f t="shared" si="279"/>
        <v>0</v>
      </c>
      <c r="H3035" s="110">
        <f t="shared" si="280"/>
        <v>0</v>
      </c>
      <c r="P3035" s="107" t="str">
        <f t="shared" si="281"/>
        <v/>
      </c>
      <c r="Q3035" s="108" t="str">
        <f t="shared" si="282"/>
        <v/>
      </c>
      <c r="S3035" s="109" t="str">
        <f t="shared" si="283"/>
        <v/>
      </c>
      <c r="T3035" s="109" t="str">
        <f t="shared" si="284"/>
        <v/>
      </c>
    </row>
    <row r="3036" spans="2:20" ht="15" customHeight="1" x14ac:dyDescent="0.25">
      <c r="B3036" s="94">
        <v>2985</v>
      </c>
      <c r="C3036" s="95"/>
      <c r="D3036" s="94"/>
      <c r="E3036" s="95"/>
      <c r="F3036" s="94"/>
      <c r="G3036" s="95">
        <f t="shared" ref="G3036:G3099" si="285">E3036-C3036</f>
        <v>0</v>
      </c>
      <c r="H3036" s="110">
        <f t="shared" ref="H3036:H3099" si="286">F3036-D3036</f>
        <v>0</v>
      </c>
      <c r="P3036" s="107" t="str">
        <f t="shared" ref="P3036:P3099" si="287">IF(C3036="","",D3036*PSA_WTP-C3036)</f>
        <v/>
      </c>
      <c r="Q3036" s="108" t="str">
        <f t="shared" ref="Q3036:Q3099" si="288">IF(C3036="","",F3036*PSA_WTP-E3036)</f>
        <v/>
      </c>
      <c r="S3036" s="109" t="str">
        <f t="shared" ref="S3036:S3099" si="289">IF(Q3036="","",IF(Q3036=MAX(P3036,Q3036),0,1))</f>
        <v/>
      </c>
      <c r="T3036" s="109" t="str">
        <f t="shared" ref="T3036:T3099" si="290">IF(Q3036="","",IF(Q3036=MAX(P3036,Q3036),1,0))</f>
        <v/>
      </c>
    </row>
    <row r="3037" spans="2:20" ht="15" customHeight="1" x14ac:dyDescent="0.25">
      <c r="B3037" s="94">
        <v>2986</v>
      </c>
      <c r="C3037" s="95"/>
      <c r="D3037" s="94"/>
      <c r="E3037" s="95"/>
      <c r="F3037" s="94"/>
      <c r="G3037" s="95">
        <f t="shared" si="285"/>
        <v>0</v>
      </c>
      <c r="H3037" s="110">
        <f t="shared" si="286"/>
        <v>0</v>
      </c>
      <c r="P3037" s="107" t="str">
        <f t="shared" si="287"/>
        <v/>
      </c>
      <c r="Q3037" s="108" t="str">
        <f t="shared" si="288"/>
        <v/>
      </c>
      <c r="S3037" s="109" t="str">
        <f t="shared" si="289"/>
        <v/>
      </c>
      <c r="T3037" s="109" t="str">
        <f t="shared" si="290"/>
        <v/>
      </c>
    </row>
    <row r="3038" spans="2:20" ht="15" customHeight="1" x14ac:dyDescent="0.25">
      <c r="B3038" s="94">
        <v>2987</v>
      </c>
      <c r="C3038" s="95"/>
      <c r="D3038" s="94"/>
      <c r="E3038" s="95"/>
      <c r="F3038" s="94"/>
      <c r="G3038" s="95">
        <f t="shared" si="285"/>
        <v>0</v>
      </c>
      <c r="H3038" s="110">
        <f t="shared" si="286"/>
        <v>0</v>
      </c>
      <c r="P3038" s="107" t="str">
        <f t="shared" si="287"/>
        <v/>
      </c>
      <c r="Q3038" s="108" t="str">
        <f t="shared" si="288"/>
        <v/>
      </c>
      <c r="S3038" s="109" t="str">
        <f t="shared" si="289"/>
        <v/>
      </c>
      <c r="T3038" s="109" t="str">
        <f t="shared" si="290"/>
        <v/>
      </c>
    </row>
    <row r="3039" spans="2:20" ht="15" customHeight="1" x14ac:dyDescent="0.25">
      <c r="B3039" s="94">
        <v>2988</v>
      </c>
      <c r="C3039" s="95"/>
      <c r="D3039" s="94"/>
      <c r="E3039" s="95"/>
      <c r="F3039" s="94"/>
      <c r="G3039" s="95">
        <f t="shared" si="285"/>
        <v>0</v>
      </c>
      <c r="H3039" s="110">
        <f t="shared" si="286"/>
        <v>0</v>
      </c>
      <c r="P3039" s="107" t="str">
        <f t="shared" si="287"/>
        <v/>
      </c>
      <c r="Q3039" s="108" t="str">
        <f t="shared" si="288"/>
        <v/>
      </c>
      <c r="S3039" s="109" t="str">
        <f t="shared" si="289"/>
        <v/>
      </c>
      <c r="T3039" s="109" t="str">
        <f t="shared" si="290"/>
        <v/>
      </c>
    </row>
    <row r="3040" spans="2:20" ht="15" customHeight="1" x14ac:dyDescent="0.25">
      <c r="B3040" s="94">
        <v>2989</v>
      </c>
      <c r="C3040" s="95"/>
      <c r="D3040" s="94"/>
      <c r="E3040" s="95"/>
      <c r="F3040" s="94"/>
      <c r="G3040" s="95">
        <f t="shared" si="285"/>
        <v>0</v>
      </c>
      <c r="H3040" s="110">
        <f t="shared" si="286"/>
        <v>0</v>
      </c>
      <c r="P3040" s="107" t="str">
        <f t="shared" si="287"/>
        <v/>
      </c>
      <c r="Q3040" s="108" t="str">
        <f t="shared" si="288"/>
        <v/>
      </c>
      <c r="S3040" s="109" t="str">
        <f t="shared" si="289"/>
        <v/>
      </c>
      <c r="T3040" s="109" t="str">
        <f t="shared" si="290"/>
        <v/>
      </c>
    </row>
    <row r="3041" spans="2:20" ht="15" customHeight="1" x14ac:dyDescent="0.25">
      <c r="B3041" s="94">
        <v>2990</v>
      </c>
      <c r="C3041" s="95"/>
      <c r="D3041" s="94"/>
      <c r="E3041" s="95"/>
      <c r="F3041" s="94"/>
      <c r="G3041" s="95">
        <f t="shared" si="285"/>
        <v>0</v>
      </c>
      <c r="H3041" s="110">
        <f t="shared" si="286"/>
        <v>0</v>
      </c>
      <c r="P3041" s="107" t="str">
        <f t="shared" si="287"/>
        <v/>
      </c>
      <c r="Q3041" s="108" t="str">
        <f t="shared" si="288"/>
        <v/>
      </c>
      <c r="S3041" s="109" t="str">
        <f t="shared" si="289"/>
        <v/>
      </c>
      <c r="T3041" s="109" t="str">
        <f t="shared" si="290"/>
        <v/>
      </c>
    </row>
    <row r="3042" spans="2:20" ht="15" customHeight="1" x14ac:dyDescent="0.25">
      <c r="B3042" s="94">
        <v>2991</v>
      </c>
      <c r="C3042" s="95"/>
      <c r="D3042" s="94"/>
      <c r="E3042" s="95"/>
      <c r="F3042" s="94"/>
      <c r="G3042" s="95">
        <f t="shared" si="285"/>
        <v>0</v>
      </c>
      <c r="H3042" s="110">
        <f t="shared" si="286"/>
        <v>0</v>
      </c>
      <c r="P3042" s="107" t="str">
        <f t="shared" si="287"/>
        <v/>
      </c>
      <c r="Q3042" s="108" t="str">
        <f t="shared" si="288"/>
        <v/>
      </c>
      <c r="S3042" s="109" t="str">
        <f t="shared" si="289"/>
        <v/>
      </c>
      <c r="T3042" s="109" t="str">
        <f t="shared" si="290"/>
        <v/>
      </c>
    </row>
    <row r="3043" spans="2:20" ht="15" customHeight="1" x14ac:dyDescent="0.25">
      <c r="B3043" s="94">
        <v>2992</v>
      </c>
      <c r="C3043" s="95"/>
      <c r="D3043" s="94"/>
      <c r="E3043" s="95"/>
      <c r="F3043" s="94"/>
      <c r="G3043" s="95">
        <f t="shared" si="285"/>
        <v>0</v>
      </c>
      <c r="H3043" s="110">
        <f t="shared" si="286"/>
        <v>0</v>
      </c>
      <c r="P3043" s="107" t="str">
        <f t="shared" si="287"/>
        <v/>
      </c>
      <c r="Q3043" s="108" t="str">
        <f t="shared" si="288"/>
        <v/>
      </c>
      <c r="S3043" s="109" t="str">
        <f t="shared" si="289"/>
        <v/>
      </c>
      <c r="T3043" s="109" t="str">
        <f t="shared" si="290"/>
        <v/>
      </c>
    </row>
    <row r="3044" spans="2:20" ht="15" customHeight="1" x14ac:dyDescent="0.25">
      <c r="B3044" s="94">
        <v>2993</v>
      </c>
      <c r="C3044" s="95"/>
      <c r="D3044" s="94"/>
      <c r="E3044" s="95"/>
      <c r="F3044" s="94"/>
      <c r="G3044" s="95">
        <f t="shared" si="285"/>
        <v>0</v>
      </c>
      <c r="H3044" s="110">
        <f t="shared" si="286"/>
        <v>0</v>
      </c>
      <c r="P3044" s="107" t="str">
        <f t="shared" si="287"/>
        <v/>
      </c>
      <c r="Q3044" s="108" t="str">
        <f t="shared" si="288"/>
        <v/>
      </c>
      <c r="S3044" s="109" t="str">
        <f t="shared" si="289"/>
        <v/>
      </c>
      <c r="T3044" s="109" t="str">
        <f t="shared" si="290"/>
        <v/>
      </c>
    </row>
    <row r="3045" spans="2:20" ht="15" customHeight="1" x14ac:dyDescent="0.25">
      <c r="B3045" s="94">
        <v>2994</v>
      </c>
      <c r="C3045" s="95"/>
      <c r="D3045" s="94"/>
      <c r="E3045" s="95"/>
      <c r="F3045" s="94"/>
      <c r="G3045" s="95">
        <f t="shared" si="285"/>
        <v>0</v>
      </c>
      <c r="H3045" s="110">
        <f t="shared" si="286"/>
        <v>0</v>
      </c>
      <c r="P3045" s="107" t="str">
        <f t="shared" si="287"/>
        <v/>
      </c>
      <c r="Q3045" s="108" t="str">
        <f t="shared" si="288"/>
        <v/>
      </c>
      <c r="S3045" s="109" t="str">
        <f t="shared" si="289"/>
        <v/>
      </c>
      <c r="T3045" s="109" t="str">
        <f t="shared" si="290"/>
        <v/>
      </c>
    </row>
    <row r="3046" spans="2:20" ht="15" customHeight="1" x14ac:dyDescent="0.25">
      <c r="B3046" s="94">
        <v>2995</v>
      </c>
      <c r="C3046" s="95"/>
      <c r="D3046" s="94"/>
      <c r="E3046" s="95"/>
      <c r="F3046" s="94"/>
      <c r="G3046" s="95">
        <f t="shared" si="285"/>
        <v>0</v>
      </c>
      <c r="H3046" s="110">
        <f t="shared" si="286"/>
        <v>0</v>
      </c>
      <c r="P3046" s="107" t="str">
        <f t="shared" si="287"/>
        <v/>
      </c>
      <c r="Q3046" s="108" t="str">
        <f t="shared" si="288"/>
        <v/>
      </c>
      <c r="S3046" s="109" t="str">
        <f t="shared" si="289"/>
        <v/>
      </c>
      <c r="T3046" s="109" t="str">
        <f t="shared" si="290"/>
        <v/>
      </c>
    </row>
    <row r="3047" spans="2:20" ht="15" customHeight="1" x14ac:dyDescent="0.25">
      <c r="B3047" s="94">
        <v>2996</v>
      </c>
      <c r="C3047" s="95"/>
      <c r="D3047" s="94"/>
      <c r="E3047" s="95"/>
      <c r="F3047" s="94"/>
      <c r="G3047" s="95">
        <f t="shared" si="285"/>
        <v>0</v>
      </c>
      <c r="H3047" s="110">
        <f t="shared" si="286"/>
        <v>0</v>
      </c>
      <c r="P3047" s="107" t="str">
        <f t="shared" si="287"/>
        <v/>
      </c>
      <c r="Q3047" s="108" t="str">
        <f t="shared" si="288"/>
        <v/>
      </c>
      <c r="S3047" s="109" t="str">
        <f t="shared" si="289"/>
        <v/>
      </c>
      <c r="T3047" s="109" t="str">
        <f t="shared" si="290"/>
        <v/>
      </c>
    </row>
    <row r="3048" spans="2:20" ht="15" customHeight="1" x14ac:dyDescent="0.25">
      <c r="B3048" s="94">
        <v>2997</v>
      </c>
      <c r="C3048" s="95"/>
      <c r="D3048" s="94"/>
      <c r="E3048" s="95"/>
      <c r="F3048" s="94"/>
      <c r="G3048" s="95">
        <f t="shared" si="285"/>
        <v>0</v>
      </c>
      <c r="H3048" s="110">
        <f t="shared" si="286"/>
        <v>0</v>
      </c>
      <c r="P3048" s="107" t="str">
        <f t="shared" si="287"/>
        <v/>
      </c>
      <c r="Q3048" s="108" t="str">
        <f t="shared" si="288"/>
        <v/>
      </c>
      <c r="S3048" s="109" t="str">
        <f t="shared" si="289"/>
        <v/>
      </c>
      <c r="T3048" s="109" t="str">
        <f t="shared" si="290"/>
        <v/>
      </c>
    </row>
    <row r="3049" spans="2:20" ht="15" customHeight="1" x14ac:dyDescent="0.25">
      <c r="B3049" s="94">
        <v>2998</v>
      </c>
      <c r="C3049" s="95"/>
      <c r="D3049" s="94"/>
      <c r="E3049" s="95"/>
      <c r="F3049" s="94"/>
      <c r="G3049" s="95">
        <f t="shared" si="285"/>
        <v>0</v>
      </c>
      <c r="H3049" s="110">
        <f t="shared" si="286"/>
        <v>0</v>
      </c>
      <c r="P3049" s="107" t="str">
        <f t="shared" si="287"/>
        <v/>
      </c>
      <c r="Q3049" s="108" t="str">
        <f t="shared" si="288"/>
        <v/>
      </c>
      <c r="S3049" s="109" t="str">
        <f t="shared" si="289"/>
        <v/>
      </c>
      <c r="T3049" s="109" t="str">
        <f t="shared" si="290"/>
        <v/>
      </c>
    </row>
    <row r="3050" spans="2:20" ht="15" customHeight="1" x14ac:dyDescent="0.25">
      <c r="B3050" s="94">
        <v>2999</v>
      </c>
      <c r="C3050" s="95"/>
      <c r="D3050" s="94"/>
      <c r="E3050" s="95"/>
      <c r="F3050" s="94"/>
      <c r="G3050" s="95">
        <f t="shared" si="285"/>
        <v>0</v>
      </c>
      <c r="H3050" s="110">
        <f t="shared" si="286"/>
        <v>0</v>
      </c>
      <c r="P3050" s="107" t="str">
        <f t="shared" si="287"/>
        <v/>
      </c>
      <c r="Q3050" s="108" t="str">
        <f t="shared" si="288"/>
        <v/>
      </c>
      <c r="S3050" s="109" t="str">
        <f t="shared" si="289"/>
        <v/>
      </c>
      <c r="T3050" s="109" t="str">
        <f t="shared" si="290"/>
        <v/>
      </c>
    </row>
    <row r="3051" spans="2:20" ht="15" customHeight="1" x14ac:dyDescent="0.25">
      <c r="B3051" s="94">
        <v>3000</v>
      </c>
      <c r="C3051" s="95"/>
      <c r="D3051" s="94"/>
      <c r="E3051" s="95"/>
      <c r="F3051" s="94"/>
      <c r="G3051" s="95">
        <f t="shared" si="285"/>
        <v>0</v>
      </c>
      <c r="H3051" s="110">
        <f t="shared" si="286"/>
        <v>0</v>
      </c>
      <c r="P3051" s="107" t="str">
        <f t="shared" si="287"/>
        <v/>
      </c>
      <c r="Q3051" s="108" t="str">
        <f t="shared" si="288"/>
        <v/>
      </c>
      <c r="S3051" s="109" t="str">
        <f t="shared" si="289"/>
        <v/>
      </c>
      <c r="T3051" s="109" t="str">
        <f t="shared" si="290"/>
        <v/>
      </c>
    </row>
    <row r="3052" spans="2:20" ht="15" customHeight="1" x14ac:dyDescent="0.25">
      <c r="B3052" s="94">
        <v>3001</v>
      </c>
      <c r="C3052" s="95"/>
      <c r="D3052" s="94"/>
      <c r="E3052" s="95"/>
      <c r="F3052" s="94"/>
      <c r="G3052" s="95">
        <f t="shared" si="285"/>
        <v>0</v>
      </c>
      <c r="H3052" s="110">
        <f t="shared" si="286"/>
        <v>0</v>
      </c>
      <c r="P3052" s="107" t="str">
        <f t="shared" si="287"/>
        <v/>
      </c>
      <c r="Q3052" s="108" t="str">
        <f t="shared" si="288"/>
        <v/>
      </c>
      <c r="S3052" s="109" t="str">
        <f t="shared" si="289"/>
        <v/>
      </c>
      <c r="T3052" s="109" t="str">
        <f t="shared" si="290"/>
        <v/>
      </c>
    </row>
    <row r="3053" spans="2:20" ht="15" customHeight="1" x14ac:dyDescent="0.25">
      <c r="B3053" s="94">
        <v>3002</v>
      </c>
      <c r="C3053" s="95"/>
      <c r="D3053" s="94"/>
      <c r="E3053" s="95"/>
      <c r="F3053" s="94"/>
      <c r="G3053" s="95">
        <f t="shared" si="285"/>
        <v>0</v>
      </c>
      <c r="H3053" s="110">
        <f t="shared" si="286"/>
        <v>0</v>
      </c>
      <c r="P3053" s="107" t="str">
        <f t="shared" si="287"/>
        <v/>
      </c>
      <c r="Q3053" s="108" t="str">
        <f t="shared" si="288"/>
        <v/>
      </c>
      <c r="S3053" s="109" t="str">
        <f t="shared" si="289"/>
        <v/>
      </c>
      <c r="T3053" s="109" t="str">
        <f t="shared" si="290"/>
        <v/>
      </c>
    </row>
    <row r="3054" spans="2:20" ht="15" customHeight="1" x14ac:dyDescent="0.25">
      <c r="B3054" s="94">
        <v>3003</v>
      </c>
      <c r="C3054" s="95"/>
      <c r="D3054" s="94"/>
      <c r="E3054" s="95"/>
      <c r="F3054" s="94"/>
      <c r="G3054" s="95">
        <f t="shared" si="285"/>
        <v>0</v>
      </c>
      <c r="H3054" s="110">
        <f t="shared" si="286"/>
        <v>0</v>
      </c>
      <c r="P3054" s="107" t="str">
        <f t="shared" si="287"/>
        <v/>
      </c>
      <c r="Q3054" s="108" t="str">
        <f t="shared" si="288"/>
        <v/>
      </c>
      <c r="S3054" s="109" t="str">
        <f t="shared" si="289"/>
        <v/>
      </c>
      <c r="T3054" s="109" t="str">
        <f t="shared" si="290"/>
        <v/>
      </c>
    </row>
    <row r="3055" spans="2:20" ht="15" customHeight="1" x14ac:dyDescent="0.25">
      <c r="B3055" s="94">
        <v>3004</v>
      </c>
      <c r="C3055" s="95"/>
      <c r="D3055" s="94"/>
      <c r="E3055" s="95"/>
      <c r="F3055" s="94"/>
      <c r="G3055" s="95">
        <f t="shared" si="285"/>
        <v>0</v>
      </c>
      <c r="H3055" s="110">
        <f t="shared" si="286"/>
        <v>0</v>
      </c>
      <c r="P3055" s="107" t="str">
        <f t="shared" si="287"/>
        <v/>
      </c>
      <c r="Q3055" s="108" t="str">
        <f t="shared" si="288"/>
        <v/>
      </c>
      <c r="S3055" s="109" t="str">
        <f t="shared" si="289"/>
        <v/>
      </c>
      <c r="T3055" s="109" t="str">
        <f t="shared" si="290"/>
        <v/>
      </c>
    </row>
    <row r="3056" spans="2:20" ht="15" customHeight="1" x14ac:dyDescent="0.25">
      <c r="B3056" s="94">
        <v>3005</v>
      </c>
      <c r="C3056" s="95"/>
      <c r="D3056" s="94"/>
      <c r="E3056" s="95"/>
      <c r="F3056" s="94"/>
      <c r="G3056" s="95">
        <f t="shared" si="285"/>
        <v>0</v>
      </c>
      <c r="H3056" s="110">
        <f t="shared" si="286"/>
        <v>0</v>
      </c>
      <c r="P3056" s="107" t="str">
        <f t="shared" si="287"/>
        <v/>
      </c>
      <c r="Q3056" s="108" t="str">
        <f t="shared" si="288"/>
        <v/>
      </c>
      <c r="S3056" s="109" t="str">
        <f t="shared" si="289"/>
        <v/>
      </c>
      <c r="T3056" s="109" t="str">
        <f t="shared" si="290"/>
        <v/>
      </c>
    </row>
    <row r="3057" spans="2:20" ht="15" customHeight="1" x14ac:dyDescent="0.25">
      <c r="B3057" s="94">
        <v>3006</v>
      </c>
      <c r="C3057" s="95"/>
      <c r="D3057" s="94"/>
      <c r="E3057" s="95"/>
      <c r="F3057" s="94"/>
      <c r="G3057" s="95">
        <f t="shared" si="285"/>
        <v>0</v>
      </c>
      <c r="H3057" s="110">
        <f t="shared" si="286"/>
        <v>0</v>
      </c>
      <c r="P3057" s="107" t="str">
        <f t="shared" si="287"/>
        <v/>
      </c>
      <c r="Q3057" s="108" t="str">
        <f t="shared" si="288"/>
        <v/>
      </c>
      <c r="S3057" s="109" t="str">
        <f t="shared" si="289"/>
        <v/>
      </c>
      <c r="T3057" s="109" t="str">
        <f t="shared" si="290"/>
        <v/>
      </c>
    </row>
    <row r="3058" spans="2:20" ht="15" customHeight="1" x14ac:dyDescent="0.25">
      <c r="B3058" s="94">
        <v>3007</v>
      </c>
      <c r="C3058" s="95"/>
      <c r="D3058" s="94"/>
      <c r="E3058" s="95"/>
      <c r="F3058" s="94"/>
      <c r="G3058" s="95">
        <f t="shared" si="285"/>
        <v>0</v>
      </c>
      <c r="H3058" s="110">
        <f t="shared" si="286"/>
        <v>0</v>
      </c>
      <c r="P3058" s="107" t="str">
        <f t="shared" si="287"/>
        <v/>
      </c>
      <c r="Q3058" s="108" t="str">
        <f t="shared" si="288"/>
        <v/>
      </c>
      <c r="S3058" s="109" t="str">
        <f t="shared" si="289"/>
        <v/>
      </c>
      <c r="T3058" s="109" t="str">
        <f t="shared" si="290"/>
        <v/>
      </c>
    </row>
    <row r="3059" spans="2:20" ht="15" customHeight="1" x14ac:dyDescent="0.25">
      <c r="B3059" s="94">
        <v>3008</v>
      </c>
      <c r="C3059" s="95"/>
      <c r="D3059" s="94"/>
      <c r="E3059" s="95"/>
      <c r="F3059" s="94"/>
      <c r="G3059" s="95">
        <f t="shared" si="285"/>
        <v>0</v>
      </c>
      <c r="H3059" s="110">
        <f t="shared" si="286"/>
        <v>0</v>
      </c>
      <c r="P3059" s="107" t="str">
        <f t="shared" si="287"/>
        <v/>
      </c>
      <c r="Q3059" s="108" t="str">
        <f t="shared" si="288"/>
        <v/>
      </c>
      <c r="S3059" s="109" t="str">
        <f t="shared" si="289"/>
        <v/>
      </c>
      <c r="T3059" s="109" t="str">
        <f t="shared" si="290"/>
        <v/>
      </c>
    </row>
    <row r="3060" spans="2:20" ht="15" customHeight="1" x14ac:dyDescent="0.25">
      <c r="B3060" s="94">
        <v>3009</v>
      </c>
      <c r="C3060" s="95"/>
      <c r="D3060" s="94"/>
      <c r="E3060" s="95"/>
      <c r="F3060" s="94"/>
      <c r="G3060" s="95">
        <f t="shared" si="285"/>
        <v>0</v>
      </c>
      <c r="H3060" s="110">
        <f t="shared" si="286"/>
        <v>0</v>
      </c>
      <c r="P3060" s="107" t="str">
        <f t="shared" si="287"/>
        <v/>
      </c>
      <c r="Q3060" s="108" t="str">
        <f t="shared" si="288"/>
        <v/>
      </c>
      <c r="S3060" s="109" t="str">
        <f t="shared" si="289"/>
        <v/>
      </c>
      <c r="T3060" s="109" t="str">
        <f t="shared" si="290"/>
        <v/>
      </c>
    </row>
    <row r="3061" spans="2:20" ht="15" customHeight="1" x14ac:dyDescent="0.25">
      <c r="B3061" s="94">
        <v>3010</v>
      </c>
      <c r="C3061" s="95"/>
      <c r="D3061" s="94"/>
      <c r="E3061" s="95"/>
      <c r="F3061" s="94"/>
      <c r="G3061" s="95">
        <f t="shared" si="285"/>
        <v>0</v>
      </c>
      <c r="H3061" s="110">
        <f t="shared" si="286"/>
        <v>0</v>
      </c>
      <c r="P3061" s="107" t="str">
        <f t="shared" si="287"/>
        <v/>
      </c>
      <c r="Q3061" s="108" t="str">
        <f t="shared" si="288"/>
        <v/>
      </c>
      <c r="S3061" s="109" t="str">
        <f t="shared" si="289"/>
        <v/>
      </c>
      <c r="T3061" s="109" t="str">
        <f t="shared" si="290"/>
        <v/>
      </c>
    </row>
    <row r="3062" spans="2:20" ht="15" customHeight="1" x14ac:dyDescent="0.25">
      <c r="B3062" s="94">
        <v>3011</v>
      </c>
      <c r="C3062" s="95"/>
      <c r="D3062" s="94"/>
      <c r="E3062" s="95"/>
      <c r="F3062" s="94"/>
      <c r="G3062" s="95">
        <f t="shared" si="285"/>
        <v>0</v>
      </c>
      <c r="H3062" s="110">
        <f t="shared" si="286"/>
        <v>0</v>
      </c>
      <c r="P3062" s="107" t="str">
        <f t="shared" si="287"/>
        <v/>
      </c>
      <c r="Q3062" s="108" t="str">
        <f t="shared" si="288"/>
        <v/>
      </c>
      <c r="S3062" s="109" t="str">
        <f t="shared" si="289"/>
        <v/>
      </c>
      <c r="T3062" s="109" t="str">
        <f t="shared" si="290"/>
        <v/>
      </c>
    </row>
    <row r="3063" spans="2:20" ht="15" customHeight="1" x14ac:dyDescent="0.25">
      <c r="B3063" s="94">
        <v>3012</v>
      </c>
      <c r="C3063" s="95"/>
      <c r="D3063" s="94"/>
      <c r="E3063" s="95"/>
      <c r="F3063" s="94"/>
      <c r="G3063" s="95">
        <f t="shared" si="285"/>
        <v>0</v>
      </c>
      <c r="H3063" s="110">
        <f t="shared" si="286"/>
        <v>0</v>
      </c>
      <c r="P3063" s="107" t="str">
        <f t="shared" si="287"/>
        <v/>
      </c>
      <c r="Q3063" s="108" t="str">
        <f t="shared" si="288"/>
        <v/>
      </c>
      <c r="S3063" s="109" t="str">
        <f t="shared" si="289"/>
        <v/>
      </c>
      <c r="T3063" s="109" t="str">
        <f t="shared" si="290"/>
        <v/>
      </c>
    </row>
    <row r="3064" spans="2:20" ht="15" customHeight="1" x14ac:dyDescent="0.25">
      <c r="B3064" s="94">
        <v>3013</v>
      </c>
      <c r="C3064" s="95"/>
      <c r="D3064" s="94"/>
      <c r="E3064" s="95"/>
      <c r="F3064" s="94"/>
      <c r="G3064" s="95">
        <f t="shared" si="285"/>
        <v>0</v>
      </c>
      <c r="H3064" s="110">
        <f t="shared" si="286"/>
        <v>0</v>
      </c>
      <c r="P3064" s="107" t="str">
        <f t="shared" si="287"/>
        <v/>
      </c>
      <c r="Q3064" s="108" t="str">
        <f t="shared" si="288"/>
        <v/>
      </c>
      <c r="S3064" s="109" t="str">
        <f t="shared" si="289"/>
        <v/>
      </c>
      <c r="T3064" s="109" t="str">
        <f t="shared" si="290"/>
        <v/>
      </c>
    </row>
    <row r="3065" spans="2:20" ht="15" customHeight="1" x14ac:dyDescent="0.25">
      <c r="B3065" s="94">
        <v>3014</v>
      </c>
      <c r="C3065" s="95"/>
      <c r="D3065" s="94"/>
      <c r="E3065" s="95"/>
      <c r="F3065" s="94"/>
      <c r="G3065" s="95">
        <f t="shared" si="285"/>
        <v>0</v>
      </c>
      <c r="H3065" s="110">
        <f t="shared" si="286"/>
        <v>0</v>
      </c>
      <c r="P3065" s="107" t="str">
        <f t="shared" si="287"/>
        <v/>
      </c>
      <c r="Q3065" s="108" t="str">
        <f t="shared" si="288"/>
        <v/>
      </c>
      <c r="S3065" s="109" t="str">
        <f t="shared" si="289"/>
        <v/>
      </c>
      <c r="T3065" s="109" t="str">
        <f t="shared" si="290"/>
        <v/>
      </c>
    </row>
    <row r="3066" spans="2:20" ht="15" customHeight="1" x14ac:dyDescent="0.25">
      <c r="B3066" s="94">
        <v>3015</v>
      </c>
      <c r="C3066" s="95"/>
      <c r="D3066" s="94"/>
      <c r="E3066" s="95"/>
      <c r="F3066" s="94"/>
      <c r="G3066" s="95">
        <f t="shared" si="285"/>
        <v>0</v>
      </c>
      <c r="H3066" s="110">
        <f t="shared" si="286"/>
        <v>0</v>
      </c>
      <c r="P3066" s="107" t="str">
        <f t="shared" si="287"/>
        <v/>
      </c>
      <c r="Q3066" s="108" t="str">
        <f t="shared" si="288"/>
        <v/>
      </c>
      <c r="S3066" s="109" t="str">
        <f t="shared" si="289"/>
        <v/>
      </c>
      <c r="T3066" s="109" t="str">
        <f t="shared" si="290"/>
        <v/>
      </c>
    </row>
    <row r="3067" spans="2:20" ht="15" customHeight="1" x14ac:dyDescent="0.25">
      <c r="B3067" s="94">
        <v>3016</v>
      </c>
      <c r="C3067" s="95"/>
      <c r="D3067" s="94"/>
      <c r="E3067" s="95"/>
      <c r="F3067" s="94"/>
      <c r="G3067" s="95">
        <f t="shared" si="285"/>
        <v>0</v>
      </c>
      <c r="H3067" s="110">
        <f t="shared" si="286"/>
        <v>0</v>
      </c>
      <c r="P3067" s="107" t="str">
        <f t="shared" si="287"/>
        <v/>
      </c>
      <c r="Q3067" s="108" t="str">
        <f t="shared" si="288"/>
        <v/>
      </c>
      <c r="S3067" s="109" t="str">
        <f t="shared" si="289"/>
        <v/>
      </c>
      <c r="T3067" s="109" t="str">
        <f t="shared" si="290"/>
        <v/>
      </c>
    </row>
    <row r="3068" spans="2:20" ht="15" customHeight="1" x14ac:dyDescent="0.25">
      <c r="B3068" s="94">
        <v>3017</v>
      </c>
      <c r="C3068" s="95"/>
      <c r="D3068" s="94"/>
      <c r="E3068" s="95"/>
      <c r="F3068" s="94"/>
      <c r="G3068" s="95">
        <f t="shared" si="285"/>
        <v>0</v>
      </c>
      <c r="H3068" s="110">
        <f t="shared" si="286"/>
        <v>0</v>
      </c>
      <c r="P3068" s="107" t="str">
        <f t="shared" si="287"/>
        <v/>
      </c>
      <c r="Q3068" s="108" t="str">
        <f t="shared" si="288"/>
        <v/>
      </c>
      <c r="S3068" s="109" t="str">
        <f t="shared" si="289"/>
        <v/>
      </c>
      <c r="T3068" s="109" t="str">
        <f t="shared" si="290"/>
        <v/>
      </c>
    </row>
    <row r="3069" spans="2:20" ht="15" customHeight="1" x14ac:dyDescent="0.25">
      <c r="B3069" s="94">
        <v>3018</v>
      </c>
      <c r="C3069" s="95"/>
      <c r="D3069" s="94"/>
      <c r="E3069" s="95"/>
      <c r="F3069" s="94"/>
      <c r="G3069" s="95">
        <f t="shared" si="285"/>
        <v>0</v>
      </c>
      <c r="H3069" s="110">
        <f t="shared" si="286"/>
        <v>0</v>
      </c>
      <c r="P3069" s="107" t="str">
        <f t="shared" si="287"/>
        <v/>
      </c>
      <c r="Q3069" s="108" t="str">
        <f t="shared" si="288"/>
        <v/>
      </c>
      <c r="S3069" s="109" t="str">
        <f t="shared" si="289"/>
        <v/>
      </c>
      <c r="T3069" s="109" t="str">
        <f t="shared" si="290"/>
        <v/>
      </c>
    </row>
    <row r="3070" spans="2:20" ht="15" customHeight="1" x14ac:dyDescent="0.25">
      <c r="B3070" s="94">
        <v>3019</v>
      </c>
      <c r="C3070" s="95"/>
      <c r="D3070" s="94"/>
      <c r="E3070" s="95"/>
      <c r="F3070" s="94"/>
      <c r="G3070" s="95">
        <f t="shared" si="285"/>
        <v>0</v>
      </c>
      <c r="H3070" s="110">
        <f t="shared" si="286"/>
        <v>0</v>
      </c>
      <c r="P3070" s="107" t="str">
        <f t="shared" si="287"/>
        <v/>
      </c>
      <c r="Q3070" s="108" t="str">
        <f t="shared" si="288"/>
        <v/>
      </c>
      <c r="S3070" s="109" t="str">
        <f t="shared" si="289"/>
        <v/>
      </c>
      <c r="T3070" s="109" t="str">
        <f t="shared" si="290"/>
        <v/>
      </c>
    </row>
    <row r="3071" spans="2:20" ht="15" customHeight="1" x14ac:dyDescent="0.25">
      <c r="B3071" s="94">
        <v>3020</v>
      </c>
      <c r="C3071" s="95"/>
      <c r="D3071" s="94"/>
      <c r="E3071" s="95"/>
      <c r="F3071" s="94"/>
      <c r="G3071" s="95">
        <f t="shared" si="285"/>
        <v>0</v>
      </c>
      <c r="H3071" s="110">
        <f t="shared" si="286"/>
        <v>0</v>
      </c>
      <c r="P3071" s="107" t="str">
        <f t="shared" si="287"/>
        <v/>
      </c>
      <c r="Q3071" s="108" t="str">
        <f t="shared" si="288"/>
        <v/>
      </c>
      <c r="S3071" s="109" t="str">
        <f t="shared" si="289"/>
        <v/>
      </c>
      <c r="T3071" s="109" t="str">
        <f t="shared" si="290"/>
        <v/>
      </c>
    </row>
    <row r="3072" spans="2:20" ht="15" customHeight="1" x14ac:dyDescent="0.25">
      <c r="B3072" s="94">
        <v>3021</v>
      </c>
      <c r="C3072" s="95"/>
      <c r="D3072" s="94"/>
      <c r="E3072" s="95"/>
      <c r="F3072" s="94"/>
      <c r="G3072" s="95">
        <f t="shared" si="285"/>
        <v>0</v>
      </c>
      <c r="H3072" s="110">
        <f t="shared" si="286"/>
        <v>0</v>
      </c>
      <c r="P3072" s="107" t="str">
        <f t="shared" si="287"/>
        <v/>
      </c>
      <c r="Q3072" s="108" t="str">
        <f t="shared" si="288"/>
        <v/>
      </c>
      <c r="S3072" s="109" t="str">
        <f t="shared" si="289"/>
        <v/>
      </c>
      <c r="T3072" s="109" t="str">
        <f t="shared" si="290"/>
        <v/>
      </c>
    </row>
    <row r="3073" spans="2:20" ht="15" customHeight="1" x14ac:dyDescent="0.25">
      <c r="B3073" s="94">
        <v>3022</v>
      </c>
      <c r="C3073" s="95"/>
      <c r="D3073" s="94"/>
      <c r="E3073" s="95"/>
      <c r="F3073" s="94"/>
      <c r="G3073" s="95">
        <f t="shared" si="285"/>
        <v>0</v>
      </c>
      <c r="H3073" s="110">
        <f t="shared" si="286"/>
        <v>0</v>
      </c>
      <c r="P3073" s="107" t="str">
        <f t="shared" si="287"/>
        <v/>
      </c>
      <c r="Q3073" s="108" t="str">
        <f t="shared" si="288"/>
        <v/>
      </c>
      <c r="S3073" s="109" t="str">
        <f t="shared" si="289"/>
        <v/>
      </c>
      <c r="T3073" s="109" t="str">
        <f t="shared" si="290"/>
        <v/>
      </c>
    </row>
    <row r="3074" spans="2:20" ht="15" customHeight="1" x14ac:dyDescent="0.25">
      <c r="B3074" s="94">
        <v>3023</v>
      </c>
      <c r="C3074" s="95"/>
      <c r="D3074" s="94"/>
      <c r="E3074" s="95"/>
      <c r="F3074" s="94"/>
      <c r="G3074" s="95">
        <f t="shared" si="285"/>
        <v>0</v>
      </c>
      <c r="H3074" s="110">
        <f t="shared" si="286"/>
        <v>0</v>
      </c>
      <c r="P3074" s="107" t="str">
        <f t="shared" si="287"/>
        <v/>
      </c>
      <c r="Q3074" s="108" t="str">
        <f t="shared" si="288"/>
        <v/>
      </c>
      <c r="S3074" s="109" t="str">
        <f t="shared" si="289"/>
        <v/>
      </c>
      <c r="T3074" s="109" t="str">
        <f t="shared" si="290"/>
        <v/>
      </c>
    </row>
    <row r="3075" spans="2:20" ht="15" customHeight="1" x14ac:dyDescent="0.25">
      <c r="B3075" s="94">
        <v>3024</v>
      </c>
      <c r="C3075" s="95"/>
      <c r="D3075" s="94"/>
      <c r="E3075" s="95"/>
      <c r="F3075" s="94"/>
      <c r="G3075" s="95">
        <f t="shared" si="285"/>
        <v>0</v>
      </c>
      <c r="H3075" s="110">
        <f t="shared" si="286"/>
        <v>0</v>
      </c>
      <c r="P3075" s="107" t="str">
        <f t="shared" si="287"/>
        <v/>
      </c>
      <c r="Q3075" s="108" t="str">
        <f t="shared" si="288"/>
        <v/>
      </c>
      <c r="S3075" s="109" t="str">
        <f t="shared" si="289"/>
        <v/>
      </c>
      <c r="T3075" s="109" t="str">
        <f t="shared" si="290"/>
        <v/>
      </c>
    </row>
    <row r="3076" spans="2:20" ht="15" customHeight="1" x14ac:dyDescent="0.25">
      <c r="B3076" s="94">
        <v>3025</v>
      </c>
      <c r="C3076" s="95"/>
      <c r="D3076" s="94"/>
      <c r="E3076" s="95"/>
      <c r="F3076" s="94"/>
      <c r="G3076" s="95">
        <f t="shared" si="285"/>
        <v>0</v>
      </c>
      <c r="H3076" s="110">
        <f t="shared" si="286"/>
        <v>0</v>
      </c>
      <c r="P3076" s="107" t="str">
        <f t="shared" si="287"/>
        <v/>
      </c>
      <c r="Q3076" s="108" t="str">
        <f t="shared" si="288"/>
        <v/>
      </c>
      <c r="S3076" s="109" t="str">
        <f t="shared" si="289"/>
        <v/>
      </c>
      <c r="T3076" s="109" t="str">
        <f t="shared" si="290"/>
        <v/>
      </c>
    </row>
    <row r="3077" spans="2:20" ht="15" customHeight="1" x14ac:dyDescent="0.25">
      <c r="B3077" s="94">
        <v>3026</v>
      </c>
      <c r="C3077" s="95"/>
      <c r="D3077" s="94"/>
      <c r="E3077" s="95"/>
      <c r="F3077" s="94"/>
      <c r="G3077" s="95">
        <f t="shared" si="285"/>
        <v>0</v>
      </c>
      <c r="H3077" s="110">
        <f t="shared" si="286"/>
        <v>0</v>
      </c>
      <c r="P3077" s="107" t="str">
        <f t="shared" si="287"/>
        <v/>
      </c>
      <c r="Q3077" s="108" t="str">
        <f t="shared" si="288"/>
        <v/>
      </c>
      <c r="S3077" s="109" t="str">
        <f t="shared" si="289"/>
        <v/>
      </c>
      <c r="T3077" s="109" t="str">
        <f t="shared" si="290"/>
        <v/>
      </c>
    </row>
    <row r="3078" spans="2:20" ht="15" customHeight="1" x14ac:dyDescent="0.25">
      <c r="B3078" s="94">
        <v>3027</v>
      </c>
      <c r="C3078" s="95"/>
      <c r="D3078" s="94"/>
      <c r="E3078" s="95"/>
      <c r="F3078" s="94"/>
      <c r="G3078" s="95">
        <f t="shared" si="285"/>
        <v>0</v>
      </c>
      <c r="H3078" s="110">
        <f t="shared" si="286"/>
        <v>0</v>
      </c>
      <c r="P3078" s="107" t="str">
        <f t="shared" si="287"/>
        <v/>
      </c>
      <c r="Q3078" s="108" t="str">
        <f t="shared" si="288"/>
        <v/>
      </c>
      <c r="S3078" s="109" t="str">
        <f t="shared" si="289"/>
        <v/>
      </c>
      <c r="T3078" s="109" t="str">
        <f t="shared" si="290"/>
        <v/>
      </c>
    </row>
    <row r="3079" spans="2:20" ht="15" customHeight="1" x14ac:dyDescent="0.25">
      <c r="B3079" s="94">
        <v>3028</v>
      </c>
      <c r="C3079" s="95"/>
      <c r="D3079" s="94"/>
      <c r="E3079" s="95"/>
      <c r="F3079" s="94"/>
      <c r="G3079" s="95">
        <f t="shared" si="285"/>
        <v>0</v>
      </c>
      <c r="H3079" s="110">
        <f t="shared" si="286"/>
        <v>0</v>
      </c>
      <c r="P3079" s="107" t="str">
        <f t="shared" si="287"/>
        <v/>
      </c>
      <c r="Q3079" s="108" t="str">
        <f t="shared" si="288"/>
        <v/>
      </c>
      <c r="S3079" s="109" t="str">
        <f t="shared" si="289"/>
        <v/>
      </c>
      <c r="T3079" s="109" t="str">
        <f t="shared" si="290"/>
        <v/>
      </c>
    </row>
    <row r="3080" spans="2:20" ht="15" customHeight="1" x14ac:dyDescent="0.25">
      <c r="B3080" s="94">
        <v>3029</v>
      </c>
      <c r="C3080" s="95"/>
      <c r="D3080" s="94"/>
      <c r="E3080" s="95"/>
      <c r="F3080" s="94"/>
      <c r="G3080" s="95">
        <f t="shared" si="285"/>
        <v>0</v>
      </c>
      <c r="H3080" s="110">
        <f t="shared" si="286"/>
        <v>0</v>
      </c>
      <c r="P3080" s="107" t="str">
        <f t="shared" si="287"/>
        <v/>
      </c>
      <c r="Q3080" s="108" t="str">
        <f t="shared" si="288"/>
        <v/>
      </c>
      <c r="S3080" s="109" t="str">
        <f t="shared" si="289"/>
        <v/>
      </c>
      <c r="T3080" s="109" t="str">
        <f t="shared" si="290"/>
        <v/>
      </c>
    </row>
    <row r="3081" spans="2:20" ht="15" customHeight="1" x14ac:dyDescent="0.25">
      <c r="B3081" s="94">
        <v>3030</v>
      </c>
      <c r="C3081" s="95"/>
      <c r="D3081" s="94"/>
      <c r="E3081" s="95"/>
      <c r="F3081" s="94"/>
      <c r="G3081" s="95">
        <f t="shared" si="285"/>
        <v>0</v>
      </c>
      <c r="H3081" s="110">
        <f t="shared" si="286"/>
        <v>0</v>
      </c>
      <c r="P3081" s="107" t="str">
        <f t="shared" si="287"/>
        <v/>
      </c>
      <c r="Q3081" s="108" t="str">
        <f t="shared" si="288"/>
        <v/>
      </c>
      <c r="S3081" s="109" t="str">
        <f t="shared" si="289"/>
        <v/>
      </c>
      <c r="T3081" s="109" t="str">
        <f t="shared" si="290"/>
        <v/>
      </c>
    </row>
    <row r="3082" spans="2:20" ht="15" customHeight="1" x14ac:dyDescent="0.25">
      <c r="B3082" s="94">
        <v>3031</v>
      </c>
      <c r="C3082" s="95"/>
      <c r="D3082" s="94"/>
      <c r="E3082" s="95"/>
      <c r="F3082" s="94"/>
      <c r="G3082" s="95">
        <f t="shared" si="285"/>
        <v>0</v>
      </c>
      <c r="H3082" s="110">
        <f t="shared" si="286"/>
        <v>0</v>
      </c>
      <c r="P3082" s="107" t="str">
        <f t="shared" si="287"/>
        <v/>
      </c>
      <c r="Q3082" s="108" t="str">
        <f t="shared" si="288"/>
        <v/>
      </c>
      <c r="S3082" s="109" t="str">
        <f t="shared" si="289"/>
        <v/>
      </c>
      <c r="T3082" s="109" t="str">
        <f t="shared" si="290"/>
        <v/>
      </c>
    </row>
    <row r="3083" spans="2:20" ht="15" customHeight="1" x14ac:dyDescent="0.25">
      <c r="B3083" s="94">
        <v>3032</v>
      </c>
      <c r="C3083" s="95"/>
      <c r="D3083" s="94"/>
      <c r="E3083" s="95"/>
      <c r="F3083" s="94"/>
      <c r="G3083" s="95">
        <f t="shared" si="285"/>
        <v>0</v>
      </c>
      <c r="H3083" s="110">
        <f t="shared" si="286"/>
        <v>0</v>
      </c>
      <c r="P3083" s="107" t="str">
        <f t="shared" si="287"/>
        <v/>
      </c>
      <c r="Q3083" s="108" t="str">
        <f t="shared" si="288"/>
        <v/>
      </c>
      <c r="S3083" s="109" t="str">
        <f t="shared" si="289"/>
        <v/>
      </c>
      <c r="T3083" s="109" t="str">
        <f t="shared" si="290"/>
        <v/>
      </c>
    </row>
    <row r="3084" spans="2:20" ht="15" customHeight="1" x14ac:dyDescent="0.25">
      <c r="B3084" s="94">
        <v>3033</v>
      </c>
      <c r="C3084" s="95"/>
      <c r="D3084" s="94"/>
      <c r="E3084" s="95"/>
      <c r="F3084" s="94"/>
      <c r="G3084" s="95">
        <f t="shared" si="285"/>
        <v>0</v>
      </c>
      <c r="H3084" s="110">
        <f t="shared" si="286"/>
        <v>0</v>
      </c>
      <c r="P3084" s="107" t="str">
        <f t="shared" si="287"/>
        <v/>
      </c>
      <c r="Q3084" s="108" t="str">
        <f t="shared" si="288"/>
        <v/>
      </c>
      <c r="S3084" s="109" t="str">
        <f t="shared" si="289"/>
        <v/>
      </c>
      <c r="T3084" s="109" t="str">
        <f t="shared" si="290"/>
        <v/>
      </c>
    </row>
    <row r="3085" spans="2:20" ht="15" customHeight="1" x14ac:dyDescent="0.25">
      <c r="B3085" s="94">
        <v>3034</v>
      </c>
      <c r="C3085" s="95"/>
      <c r="D3085" s="94"/>
      <c r="E3085" s="95"/>
      <c r="F3085" s="94"/>
      <c r="G3085" s="95">
        <f t="shared" si="285"/>
        <v>0</v>
      </c>
      <c r="H3085" s="110">
        <f t="shared" si="286"/>
        <v>0</v>
      </c>
      <c r="P3085" s="107" t="str">
        <f t="shared" si="287"/>
        <v/>
      </c>
      <c r="Q3085" s="108" t="str">
        <f t="shared" si="288"/>
        <v/>
      </c>
      <c r="S3085" s="109" t="str">
        <f t="shared" si="289"/>
        <v/>
      </c>
      <c r="T3085" s="109" t="str">
        <f t="shared" si="290"/>
        <v/>
      </c>
    </row>
    <row r="3086" spans="2:20" ht="15" customHeight="1" x14ac:dyDescent="0.25">
      <c r="B3086" s="94">
        <v>3035</v>
      </c>
      <c r="C3086" s="95"/>
      <c r="D3086" s="94"/>
      <c r="E3086" s="95"/>
      <c r="F3086" s="94"/>
      <c r="G3086" s="95">
        <f t="shared" si="285"/>
        <v>0</v>
      </c>
      <c r="H3086" s="110">
        <f t="shared" si="286"/>
        <v>0</v>
      </c>
      <c r="P3086" s="107" t="str">
        <f t="shared" si="287"/>
        <v/>
      </c>
      <c r="Q3086" s="108" t="str">
        <f t="shared" si="288"/>
        <v/>
      </c>
      <c r="S3086" s="109" t="str">
        <f t="shared" si="289"/>
        <v/>
      </c>
      <c r="T3086" s="109" t="str">
        <f t="shared" si="290"/>
        <v/>
      </c>
    </row>
    <row r="3087" spans="2:20" ht="15" customHeight="1" x14ac:dyDescent="0.25">
      <c r="B3087" s="94">
        <v>3036</v>
      </c>
      <c r="C3087" s="95"/>
      <c r="D3087" s="94"/>
      <c r="E3087" s="95"/>
      <c r="F3087" s="94"/>
      <c r="G3087" s="95">
        <f t="shared" si="285"/>
        <v>0</v>
      </c>
      <c r="H3087" s="110">
        <f t="shared" si="286"/>
        <v>0</v>
      </c>
      <c r="P3087" s="107" t="str">
        <f t="shared" si="287"/>
        <v/>
      </c>
      <c r="Q3087" s="108" t="str">
        <f t="shared" si="288"/>
        <v/>
      </c>
      <c r="S3087" s="109" t="str">
        <f t="shared" si="289"/>
        <v/>
      </c>
      <c r="T3087" s="109" t="str">
        <f t="shared" si="290"/>
        <v/>
      </c>
    </row>
    <row r="3088" spans="2:20" ht="15" customHeight="1" x14ac:dyDescent="0.25">
      <c r="B3088" s="94">
        <v>3037</v>
      </c>
      <c r="C3088" s="95"/>
      <c r="D3088" s="94"/>
      <c r="E3088" s="95"/>
      <c r="F3088" s="94"/>
      <c r="G3088" s="95">
        <f t="shared" si="285"/>
        <v>0</v>
      </c>
      <c r="H3088" s="110">
        <f t="shared" si="286"/>
        <v>0</v>
      </c>
      <c r="P3088" s="107" t="str">
        <f t="shared" si="287"/>
        <v/>
      </c>
      <c r="Q3088" s="108" t="str">
        <f t="shared" si="288"/>
        <v/>
      </c>
      <c r="S3088" s="109" t="str">
        <f t="shared" si="289"/>
        <v/>
      </c>
      <c r="T3088" s="109" t="str">
        <f t="shared" si="290"/>
        <v/>
      </c>
    </row>
    <row r="3089" spans="2:20" ht="15" customHeight="1" x14ac:dyDescent="0.25">
      <c r="B3089" s="94">
        <v>3038</v>
      </c>
      <c r="C3089" s="95"/>
      <c r="D3089" s="94"/>
      <c r="E3089" s="95"/>
      <c r="F3089" s="94"/>
      <c r="G3089" s="95">
        <f t="shared" si="285"/>
        <v>0</v>
      </c>
      <c r="H3089" s="110">
        <f t="shared" si="286"/>
        <v>0</v>
      </c>
      <c r="P3089" s="107" t="str">
        <f t="shared" si="287"/>
        <v/>
      </c>
      <c r="Q3089" s="108" t="str">
        <f t="shared" si="288"/>
        <v/>
      </c>
      <c r="S3089" s="109" t="str">
        <f t="shared" si="289"/>
        <v/>
      </c>
      <c r="T3089" s="109" t="str">
        <f t="shared" si="290"/>
        <v/>
      </c>
    </row>
    <row r="3090" spans="2:20" ht="15" customHeight="1" x14ac:dyDescent="0.25">
      <c r="B3090" s="94">
        <v>3039</v>
      </c>
      <c r="C3090" s="95"/>
      <c r="D3090" s="94"/>
      <c r="E3090" s="95"/>
      <c r="F3090" s="94"/>
      <c r="G3090" s="95">
        <f t="shared" si="285"/>
        <v>0</v>
      </c>
      <c r="H3090" s="110">
        <f t="shared" si="286"/>
        <v>0</v>
      </c>
      <c r="P3090" s="107" t="str">
        <f t="shared" si="287"/>
        <v/>
      </c>
      <c r="Q3090" s="108" t="str">
        <f t="shared" si="288"/>
        <v/>
      </c>
      <c r="S3090" s="109" t="str">
        <f t="shared" si="289"/>
        <v/>
      </c>
      <c r="T3090" s="109" t="str">
        <f t="shared" si="290"/>
        <v/>
      </c>
    </row>
    <row r="3091" spans="2:20" ht="15" customHeight="1" x14ac:dyDescent="0.25">
      <c r="B3091" s="94">
        <v>3040</v>
      </c>
      <c r="C3091" s="95"/>
      <c r="D3091" s="94"/>
      <c r="E3091" s="95"/>
      <c r="F3091" s="94"/>
      <c r="G3091" s="95">
        <f t="shared" si="285"/>
        <v>0</v>
      </c>
      <c r="H3091" s="110">
        <f t="shared" si="286"/>
        <v>0</v>
      </c>
      <c r="P3091" s="107" t="str">
        <f t="shared" si="287"/>
        <v/>
      </c>
      <c r="Q3091" s="108" t="str">
        <f t="shared" si="288"/>
        <v/>
      </c>
      <c r="S3091" s="109" t="str">
        <f t="shared" si="289"/>
        <v/>
      </c>
      <c r="T3091" s="109" t="str">
        <f t="shared" si="290"/>
        <v/>
      </c>
    </row>
    <row r="3092" spans="2:20" ht="15" customHeight="1" x14ac:dyDescent="0.25">
      <c r="B3092" s="94">
        <v>3041</v>
      </c>
      <c r="C3092" s="95"/>
      <c r="D3092" s="94"/>
      <c r="E3092" s="95"/>
      <c r="F3092" s="94"/>
      <c r="G3092" s="95">
        <f t="shared" si="285"/>
        <v>0</v>
      </c>
      <c r="H3092" s="110">
        <f t="shared" si="286"/>
        <v>0</v>
      </c>
      <c r="P3092" s="107" t="str">
        <f t="shared" si="287"/>
        <v/>
      </c>
      <c r="Q3092" s="108" t="str">
        <f t="shared" si="288"/>
        <v/>
      </c>
      <c r="S3092" s="109" t="str">
        <f t="shared" si="289"/>
        <v/>
      </c>
      <c r="T3092" s="109" t="str">
        <f t="shared" si="290"/>
        <v/>
      </c>
    </row>
    <row r="3093" spans="2:20" ht="15" customHeight="1" x14ac:dyDescent="0.25">
      <c r="B3093" s="94">
        <v>3042</v>
      </c>
      <c r="C3093" s="95"/>
      <c r="D3093" s="94"/>
      <c r="E3093" s="95"/>
      <c r="F3093" s="94"/>
      <c r="G3093" s="95">
        <f t="shared" si="285"/>
        <v>0</v>
      </c>
      <c r="H3093" s="110">
        <f t="shared" si="286"/>
        <v>0</v>
      </c>
      <c r="P3093" s="107" t="str">
        <f t="shared" si="287"/>
        <v/>
      </c>
      <c r="Q3093" s="108" t="str">
        <f t="shared" si="288"/>
        <v/>
      </c>
      <c r="S3093" s="109" t="str">
        <f t="shared" si="289"/>
        <v/>
      </c>
      <c r="T3093" s="109" t="str">
        <f t="shared" si="290"/>
        <v/>
      </c>
    </row>
    <row r="3094" spans="2:20" ht="15" customHeight="1" x14ac:dyDescent="0.25">
      <c r="B3094" s="94">
        <v>3043</v>
      </c>
      <c r="C3094" s="95"/>
      <c r="D3094" s="94"/>
      <c r="E3094" s="95"/>
      <c r="F3094" s="94"/>
      <c r="G3094" s="95">
        <f t="shared" si="285"/>
        <v>0</v>
      </c>
      <c r="H3094" s="110">
        <f t="shared" si="286"/>
        <v>0</v>
      </c>
      <c r="P3094" s="107" t="str">
        <f t="shared" si="287"/>
        <v/>
      </c>
      <c r="Q3094" s="108" t="str">
        <f t="shared" si="288"/>
        <v/>
      </c>
      <c r="S3094" s="109" t="str">
        <f t="shared" si="289"/>
        <v/>
      </c>
      <c r="T3094" s="109" t="str">
        <f t="shared" si="290"/>
        <v/>
      </c>
    </row>
    <row r="3095" spans="2:20" ht="15" customHeight="1" x14ac:dyDescent="0.25">
      <c r="B3095" s="94">
        <v>3044</v>
      </c>
      <c r="C3095" s="95"/>
      <c r="D3095" s="94"/>
      <c r="E3095" s="95"/>
      <c r="F3095" s="94"/>
      <c r="G3095" s="95">
        <f t="shared" si="285"/>
        <v>0</v>
      </c>
      <c r="H3095" s="110">
        <f t="shared" si="286"/>
        <v>0</v>
      </c>
      <c r="P3095" s="107" t="str">
        <f t="shared" si="287"/>
        <v/>
      </c>
      <c r="Q3095" s="108" t="str">
        <f t="shared" si="288"/>
        <v/>
      </c>
      <c r="S3095" s="109" t="str">
        <f t="shared" si="289"/>
        <v/>
      </c>
      <c r="T3095" s="109" t="str">
        <f t="shared" si="290"/>
        <v/>
      </c>
    </row>
    <row r="3096" spans="2:20" ht="15" customHeight="1" x14ac:dyDescent="0.25">
      <c r="B3096" s="94">
        <v>3045</v>
      </c>
      <c r="C3096" s="95"/>
      <c r="D3096" s="94"/>
      <c r="E3096" s="95"/>
      <c r="F3096" s="94"/>
      <c r="G3096" s="95">
        <f t="shared" si="285"/>
        <v>0</v>
      </c>
      <c r="H3096" s="110">
        <f t="shared" si="286"/>
        <v>0</v>
      </c>
      <c r="P3096" s="107" t="str">
        <f t="shared" si="287"/>
        <v/>
      </c>
      <c r="Q3096" s="108" t="str">
        <f t="shared" si="288"/>
        <v/>
      </c>
      <c r="S3096" s="109" t="str">
        <f t="shared" si="289"/>
        <v/>
      </c>
      <c r="T3096" s="109" t="str">
        <f t="shared" si="290"/>
        <v/>
      </c>
    </row>
    <row r="3097" spans="2:20" ht="15" customHeight="1" x14ac:dyDescent="0.25">
      <c r="B3097" s="94">
        <v>3046</v>
      </c>
      <c r="C3097" s="95"/>
      <c r="D3097" s="94"/>
      <c r="E3097" s="95"/>
      <c r="F3097" s="94"/>
      <c r="G3097" s="95">
        <f t="shared" si="285"/>
        <v>0</v>
      </c>
      <c r="H3097" s="110">
        <f t="shared" si="286"/>
        <v>0</v>
      </c>
      <c r="P3097" s="107" t="str">
        <f t="shared" si="287"/>
        <v/>
      </c>
      <c r="Q3097" s="108" t="str">
        <f t="shared" si="288"/>
        <v/>
      </c>
      <c r="S3097" s="109" t="str">
        <f t="shared" si="289"/>
        <v/>
      </c>
      <c r="T3097" s="109" t="str">
        <f t="shared" si="290"/>
        <v/>
      </c>
    </row>
    <row r="3098" spans="2:20" ht="15" customHeight="1" x14ac:dyDescent="0.25">
      <c r="B3098" s="94">
        <v>3047</v>
      </c>
      <c r="C3098" s="95"/>
      <c r="D3098" s="94"/>
      <c r="E3098" s="95"/>
      <c r="F3098" s="94"/>
      <c r="G3098" s="95">
        <f t="shared" si="285"/>
        <v>0</v>
      </c>
      <c r="H3098" s="110">
        <f t="shared" si="286"/>
        <v>0</v>
      </c>
      <c r="P3098" s="107" t="str">
        <f t="shared" si="287"/>
        <v/>
      </c>
      <c r="Q3098" s="108" t="str">
        <f t="shared" si="288"/>
        <v/>
      </c>
      <c r="S3098" s="109" t="str">
        <f t="shared" si="289"/>
        <v/>
      </c>
      <c r="T3098" s="109" t="str">
        <f t="shared" si="290"/>
        <v/>
      </c>
    </row>
    <row r="3099" spans="2:20" ht="15" customHeight="1" x14ac:dyDescent="0.25">
      <c r="B3099" s="94">
        <v>3048</v>
      </c>
      <c r="C3099" s="95"/>
      <c r="D3099" s="94"/>
      <c r="E3099" s="95"/>
      <c r="F3099" s="94"/>
      <c r="G3099" s="95">
        <f t="shared" si="285"/>
        <v>0</v>
      </c>
      <c r="H3099" s="110">
        <f t="shared" si="286"/>
        <v>0</v>
      </c>
      <c r="P3099" s="107" t="str">
        <f t="shared" si="287"/>
        <v/>
      </c>
      <c r="Q3099" s="108" t="str">
        <f t="shared" si="288"/>
        <v/>
      </c>
      <c r="S3099" s="109" t="str">
        <f t="shared" si="289"/>
        <v/>
      </c>
      <c r="T3099" s="109" t="str">
        <f t="shared" si="290"/>
        <v/>
      </c>
    </row>
    <row r="3100" spans="2:20" ht="15" customHeight="1" x14ac:dyDescent="0.25">
      <c r="B3100" s="94">
        <v>3049</v>
      </c>
      <c r="C3100" s="95"/>
      <c r="D3100" s="94"/>
      <c r="E3100" s="95"/>
      <c r="F3100" s="94"/>
      <c r="G3100" s="95">
        <f t="shared" ref="G3100:G3163" si="291">E3100-C3100</f>
        <v>0</v>
      </c>
      <c r="H3100" s="110">
        <f t="shared" ref="H3100:H3163" si="292">F3100-D3100</f>
        <v>0</v>
      </c>
      <c r="P3100" s="107" t="str">
        <f t="shared" ref="P3100:P3163" si="293">IF(C3100="","",D3100*PSA_WTP-C3100)</f>
        <v/>
      </c>
      <c r="Q3100" s="108" t="str">
        <f t="shared" ref="Q3100:Q3163" si="294">IF(C3100="","",F3100*PSA_WTP-E3100)</f>
        <v/>
      </c>
      <c r="S3100" s="109" t="str">
        <f t="shared" ref="S3100:S3163" si="295">IF(Q3100="","",IF(Q3100=MAX(P3100,Q3100),0,1))</f>
        <v/>
      </c>
      <c r="T3100" s="109" t="str">
        <f t="shared" ref="T3100:T3163" si="296">IF(Q3100="","",IF(Q3100=MAX(P3100,Q3100),1,0))</f>
        <v/>
      </c>
    </row>
    <row r="3101" spans="2:20" ht="15" customHeight="1" x14ac:dyDescent="0.25">
      <c r="B3101" s="94">
        <v>3050</v>
      </c>
      <c r="C3101" s="95"/>
      <c r="D3101" s="94"/>
      <c r="E3101" s="95"/>
      <c r="F3101" s="94"/>
      <c r="G3101" s="95">
        <f t="shared" si="291"/>
        <v>0</v>
      </c>
      <c r="H3101" s="110">
        <f t="shared" si="292"/>
        <v>0</v>
      </c>
      <c r="P3101" s="107" t="str">
        <f t="shared" si="293"/>
        <v/>
      </c>
      <c r="Q3101" s="108" t="str">
        <f t="shared" si="294"/>
        <v/>
      </c>
      <c r="S3101" s="109" t="str">
        <f t="shared" si="295"/>
        <v/>
      </c>
      <c r="T3101" s="109" t="str">
        <f t="shared" si="296"/>
        <v/>
      </c>
    </row>
    <row r="3102" spans="2:20" ht="15" customHeight="1" x14ac:dyDescent="0.25">
      <c r="B3102" s="94">
        <v>3051</v>
      </c>
      <c r="C3102" s="95"/>
      <c r="D3102" s="94"/>
      <c r="E3102" s="95"/>
      <c r="F3102" s="94"/>
      <c r="G3102" s="95">
        <f t="shared" si="291"/>
        <v>0</v>
      </c>
      <c r="H3102" s="110">
        <f t="shared" si="292"/>
        <v>0</v>
      </c>
      <c r="P3102" s="107" t="str">
        <f t="shared" si="293"/>
        <v/>
      </c>
      <c r="Q3102" s="108" t="str">
        <f t="shared" si="294"/>
        <v/>
      </c>
      <c r="S3102" s="109" t="str">
        <f t="shared" si="295"/>
        <v/>
      </c>
      <c r="T3102" s="109" t="str">
        <f t="shared" si="296"/>
        <v/>
      </c>
    </row>
    <row r="3103" spans="2:20" ht="15" customHeight="1" x14ac:dyDescent="0.25">
      <c r="B3103" s="94">
        <v>3052</v>
      </c>
      <c r="C3103" s="95"/>
      <c r="D3103" s="94"/>
      <c r="E3103" s="95"/>
      <c r="F3103" s="94"/>
      <c r="G3103" s="95">
        <f t="shared" si="291"/>
        <v>0</v>
      </c>
      <c r="H3103" s="110">
        <f t="shared" si="292"/>
        <v>0</v>
      </c>
      <c r="P3103" s="107" t="str">
        <f t="shared" si="293"/>
        <v/>
      </c>
      <c r="Q3103" s="108" t="str">
        <f t="shared" si="294"/>
        <v/>
      </c>
      <c r="S3103" s="109" t="str">
        <f t="shared" si="295"/>
        <v/>
      </c>
      <c r="T3103" s="109" t="str">
        <f t="shared" si="296"/>
        <v/>
      </c>
    </row>
    <row r="3104" spans="2:20" ht="15" customHeight="1" x14ac:dyDescent="0.25">
      <c r="B3104" s="94">
        <v>3053</v>
      </c>
      <c r="C3104" s="95"/>
      <c r="D3104" s="94"/>
      <c r="E3104" s="95"/>
      <c r="F3104" s="94"/>
      <c r="G3104" s="95">
        <f t="shared" si="291"/>
        <v>0</v>
      </c>
      <c r="H3104" s="110">
        <f t="shared" si="292"/>
        <v>0</v>
      </c>
      <c r="P3104" s="107" t="str">
        <f t="shared" si="293"/>
        <v/>
      </c>
      <c r="Q3104" s="108" t="str">
        <f t="shared" si="294"/>
        <v/>
      </c>
      <c r="S3104" s="109" t="str">
        <f t="shared" si="295"/>
        <v/>
      </c>
      <c r="T3104" s="109" t="str">
        <f t="shared" si="296"/>
        <v/>
      </c>
    </row>
    <row r="3105" spans="2:20" ht="15" customHeight="1" x14ac:dyDescent="0.25">
      <c r="B3105" s="94">
        <v>3054</v>
      </c>
      <c r="C3105" s="95"/>
      <c r="D3105" s="94"/>
      <c r="E3105" s="95"/>
      <c r="F3105" s="94"/>
      <c r="G3105" s="95">
        <f t="shared" si="291"/>
        <v>0</v>
      </c>
      <c r="H3105" s="110">
        <f t="shared" si="292"/>
        <v>0</v>
      </c>
      <c r="P3105" s="107" t="str">
        <f t="shared" si="293"/>
        <v/>
      </c>
      <c r="Q3105" s="108" t="str">
        <f t="shared" si="294"/>
        <v/>
      </c>
      <c r="S3105" s="109" t="str">
        <f t="shared" si="295"/>
        <v/>
      </c>
      <c r="T3105" s="109" t="str">
        <f t="shared" si="296"/>
        <v/>
      </c>
    </row>
    <row r="3106" spans="2:20" ht="15" customHeight="1" x14ac:dyDescent="0.25">
      <c r="B3106" s="94">
        <v>3055</v>
      </c>
      <c r="C3106" s="95"/>
      <c r="D3106" s="94"/>
      <c r="E3106" s="95"/>
      <c r="F3106" s="94"/>
      <c r="G3106" s="95">
        <f t="shared" si="291"/>
        <v>0</v>
      </c>
      <c r="H3106" s="110">
        <f t="shared" si="292"/>
        <v>0</v>
      </c>
      <c r="P3106" s="107" t="str">
        <f t="shared" si="293"/>
        <v/>
      </c>
      <c r="Q3106" s="108" t="str">
        <f t="shared" si="294"/>
        <v/>
      </c>
      <c r="S3106" s="109" t="str">
        <f t="shared" si="295"/>
        <v/>
      </c>
      <c r="T3106" s="109" t="str">
        <f t="shared" si="296"/>
        <v/>
      </c>
    </row>
    <row r="3107" spans="2:20" ht="15" customHeight="1" x14ac:dyDescent="0.25">
      <c r="B3107" s="94">
        <v>3056</v>
      </c>
      <c r="C3107" s="95"/>
      <c r="D3107" s="94"/>
      <c r="E3107" s="95"/>
      <c r="F3107" s="94"/>
      <c r="G3107" s="95">
        <f t="shared" si="291"/>
        <v>0</v>
      </c>
      <c r="H3107" s="110">
        <f t="shared" si="292"/>
        <v>0</v>
      </c>
      <c r="P3107" s="107" t="str">
        <f t="shared" si="293"/>
        <v/>
      </c>
      <c r="Q3107" s="108" t="str">
        <f t="shared" si="294"/>
        <v/>
      </c>
      <c r="S3107" s="109" t="str">
        <f t="shared" si="295"/>
        <v/>
      </c>
      <c r="T3107" s="109" t="str">
        <f t="shared" si="296"/>
        <v/>
      </c>
    </row>
    <row r="3108" spans="2:20" ht="15" customHeight="1" x14ac:dyDescent="0.25">
      <c r="B3108" s="94">
        <v>3057</v>
      </c>
      <c r="C3108" s="95"/>
      <c r="D3108" s="94"/>
      <c r="E3108" s="95"/>
      <c r="F3108" s="94"/>
      <c r="G3108" s="95">
        <f t="shared" si="291"/>
        <v>0</v>
      </c>
      <c r="H3108" s="110">
        <f t="shared" si="292"/>
        <v>0</v>
      </c>
      <c r="P3108" s="107" t="str">
        <f t="shared" si="293"/>
        <v/>
      </c>
      <c r="Q3108" s="108" t="str">
        <f t="shared" si="294"/>
        <v/>
      </c>
      <c r="S3108" s="109" t="str">
        <f t="shared" si="295"/>
        <v/>
      </c>
      <c r="T3108" s="109" t="str">
        <f t="shared" si="296"/>
        <v/>
      </c>
    </row>
    <row r="3109" spans="2:20" ht="15" customHeight="1" x14ac:dyDescent="0.25">
      <c r="B3109" s="94">
        <v>3058</v>
      </c>
      <c r="C3109" s="95"/>
      <c r="D3109" s="94"/>
      <c r="E3109" s="95"/>
      <c r="F3109" s="94"/>
      <c r="G3109" s="95">
        <f t="shared" si="291"/>
        <v>0</v>
      </c>
      <c r="H3109" s="110">
        <f t="shared" si="292"/>
        <v>0</v>
      </c>
      <c r="P3109" s="107" t="str">
        <f t="shared" si="293"/>
        <v/>
      </c>
      <c r="Q3109" s="108" t="str">
        <f t="shared" si="294"/>
        <v/>
      </c>
      <c r="S3109" s="109" t="str">
        <f t="shared" si="295"/>
        <v/>
      </c>
      <c r="T3109" s="109" t="str">
        <f t="shared" si="296"/>
        <v/>
      </c>
    </row>
    <row r="3110" spans="2:20" ht="15" customHeight="1" x14ac:dyDescent="0.25">
      <c r="B3110" s="94">
        <v>3059</v>
      </c>
      <c r="C3110" s="95"/>
      <c r="D3110" s="94"/>
      <c r="E3110" s="95"/>
      <c r="F3110" s="94"/>
      <c r="G3110" s="95">
        <f t="shared" si="291"/>
        <v>0</v>
      </c>
      <c r="H3110" s="110">
        <f t="shared" si="292"/>
        <v>0</v>
      </c>
      <c r="P3110" s="107" t="str">
        <f t="shared" si="293"/>
        <v/>
      </c>
      <c r="Q3110" s="108" t="str">
        <f t="shared" si="294"/>
        <v/>
      </c>
      <c r="S3110" s="109" t="str">
        <f t="shared" si="295"/>
        <v/>
      </c>
      <c r="T3110" s="109" t="str">
        <f t="shared" si="296"/>
        <v/>
      </c>
    </row>
    <row r="3111" spans="2:20" ht="15" customHeight="1" x14ac:dyDescent="0.25">
      <c r="B3111" s="94">
        <v>3060</v>
      </c>
      <c r="C3111" s="95"/>
      <c r="D3111" s="94"/>
      <c r="E3111" s="95"/>
      <c r="F3111" s="94"/>
      <c r="G3111" s="95">
        <f t="shared" si="291"/>
        <v>0</v>
      </c>
      <c r="H3111" s="110">
        <f t="shared" si="292"/>
        <v>0</v>
      </c>
      <c r="P3111" s="107" t="str">
        <f t="shared" si="293"/>
        <v/>
      </c>
      <c r="Q3111" s="108" t="str">
        <f t="shared" si="294"/>
        <v/>
      </c>
      <c r="S3111" s="109" t="str">
        <f t="shared" si="295"/>
        <v/>
      </c>
      <c r="T3111" s="109" t="str">
        <f t="shared" si="296"/>
        <v/>
      </c>
    </row>
    <row r="3112" spans="2:20" ht="15" customHeight="1" x14ac:dyDescent="0.25">
      <c r="B3112" s="94">
        <v>3061</v>
      </c>
      <c r="C3112" s="95"/>
      <c r="D3112" s="94"/>
      <c r="E3112" s="95"/>
      <c r="F3112" s="94"/>
      <c r="G3112" s="95">
        <f t="shared" si="291"/>
        <v>0</v>
      </c>
      <c r="H3112" s="110">
        <f t="shared" si="292"/>
        <v>0</v>
      </c>
      <c r="P3112" s="107" t="str">
        <f t="shared" si="293"/>
        <v/>
      </c>
      <c r="Q3112" s="108" t="str">
        <f t="shared" si="294"/>
        <v/>
      </c>
      <c r="S3112" s="109" t="str">
        <f t="shared" si="295"/>
        <v/>
      </c>
      <c r="T3112" s="109" t="str">
        <f t="shared" si="296"/>
        <v/>
      </c>
    </row>
    <row r="3113" spans="2:20" ht="15" customHeight="1" x14ac:dyDescent="0.25">
      <c r="B3113" s="94">
        <v>3062</v>
      </c>
      <c r="C3113" s="95"/>
      <c r="D3113" s="94"/>
      <c r="E3113" s="95"/>
      <c r="F3113" s="94"/>
      <c r="G3113" s="95">
        <f t="shared" si="291"/>
        <v>0</v>
      </c>
      <c r="H3113" s="110">
        <f t="shared" si="292"/>
        <v>0</v>
      </c>
      <c r="P3113" s="107" t="str">
        <f t="shared" si="293"/>
        <v/>
      </c>
      <c r="Q3113" s="108" t="str">
        <f t="shared" si="294"/>
        <v/>
      </c>
      <c r="S3113" s="109" t="str">
        <f t="shared" si="295"/>
        <v/>
      </c>
      <c r="T3113" s="109" t="str">
        <f t="shared" si="296"/>
        <v/>
      </c>
    </row>
    <row r="3114" spans="2:20" ht="15" customHeight="1" x14ac:dyDescent="0.25">
      <c r="B3114" s="94">
        <v>3063</v>
      </c>
      <c r="C3114" s="95"/>
      <c r="D3114" s="94"/>
      <c r="E3114" s="95"/>
      <c r="F3114" s="94"/>
      <c r="G3114" s="95">
        <f t="shared" si="291"/>
        <v>0</v>
      </c>
      <c r="H3114" s="110">
        <f t="shared" si="292"/>
        <v>0</v>
      </c>
      <c r="P3114" s="107" t="str">
        <f t="shared" si="293"/>
        <v/>
      </c>
      <c r="Q3114" s="108" t="str">
        <f t="shared" si="294"/>
        <v/>
      </c>
      <c r="S3114" s="109" t="str">
        <f t="shared" si="295"/>
        <v/>
      </c>
      <c r="T3114" s="109" t="str">
        <f t="shared" si="296"/>
        <v/>
      </c>
    </row>
    <row r="3115" spans="2:20" ht="15" customHeight="1" x14ac:dyDescent="0.25">
      <c r="B3115" s="94">
        <v>3064</v>
      </c>
      <c r="C3115" s="95"/>
      <c r="D3115" s="94"/>
      <c r="E3115" s="95"/>
      <c r="F3115" s="94"/>
      <c r="G3115" s="95">
        <f t="shared" si="291"/>
        <v>0</v>
      </c>
      <c r="H3115" s="110">
        <f t="shared" si="292"/>
        <v>0</v>
      </c>
      <c r="P3115" s="107" t="str">
        <f t="shared" si="293"/>
        <v/>
      </c>
      <c r="Q3115" s="108" t="str">
        <f t="shared" si="294"/>
        <v/>
      </c>
      <c r="S3115" s="109" t="str">
        <f t="shared" si="295"/>
        <v/>
      </c>
      <c r="T3115" s="109" t="str">
        <f t="shared" si="296"/>
        <v/>
      </c>
    </row>
    <row r="3116" spans="2:20" ht="15" customHeight="1" x14ac:dyDescent="0.25">
      <c r="B3116" s="94">
        <v>3065</v>
      </c>
      <c r="C3116" s="95"/>
      <c r="D3116" s="94"/>
      <c r="E3116" s="95"/>
      <c r="F3116" s="94"/>
      <c r="G3116" s="95">
        <f t="shared" si="291"/>
        <v>0</v>
      </c>
      <c r="H3116" s="110">
        <f t="shared" si="292"/>
        <v>0</v>
      </c>
      <c r="P3116" s="107" t="str">
        <f t="shared" si="293"/>
        <v/>
      </c>
      <c r="Q3116" s="108" t="str">
        <f t="shared" si="294"/>
        <v/>
      </c>
      <c r="S3116" s="109" t="str">
        <f t="shared" si="295"/>
        <v/>
      </c>
      <c r="T3116" s="109" t="str">
        <f t="shared" si="296"/>
        <v/>
      </c>
    </row>
    <row r="3117" spans="2:20" ht="15" customHeight="1" x14ac:dyDescent="0.25">
      <c r="B3117" s="94">
        <v>3066</v>
      </c>
      <c r="C3117" s="95"/>
      <c r="D3117" s="94"/>
      <c r="E3117" s="95"/>
      <c r="F3117" s="94"/>
      <c r="G3117" s="95">
        <f t="shared" si="291"/>
        <v>0</v>
      </c>
      <c r="H3117" s="110">
        <f t="shared" si="292"/>
        <v>0</v>
      </c>
      <c r="P3117" s="107" t="str">
        <f t="shared" si="293"/>
        <v/>
      </c>
      <c r="Q3117" s="108" t="str">
        <f t="shared" si="294"/>
        <v/>
      </c>
      <c r="S3117" s="109" t="str">
        <f t="shared" si="295"/>
        <v/>
      </c>
      <c r="T3117" s="109" t="str">
        <f t="shared" si="296"/>
        <v/>
      </c>
    </row>
    <row r="3118" spans="2:20" ht="15" customHeight="1" x14ac:dyDescent="0.25">
      <c r="B3118" s="94">
        <v>3067</v>
      </c>
      <c r="C3118" s="95"/>
      <c r="D3118" s="94"/>
      <c r="E3118" s="95"/>
      <c r="F3118" s="94"/>
      <c r="G3118" s="95">
        <f t="shared" si="291"/>
        <v>0</v>
      </c>
      <c r="H3118" s="110">
        <f t="shared" si="292"/>
        <v>0</v>
      </c>
      <c r="P3118" s="107" t="str">
        <f t="shared" si="293"/>
        <v/>
      </c>
      <c r="Q3118" s="108" t="str">
        <f t="shared" si="294"/>
        <v/>
      </c>
      <c r="S3118" s="109" t="str">
        <f t="shared" si="295"/>
        <v/>
      </c>
      <c r="T3118" s="109" t="str">
        <f t="shared" si="296"/>
        <v/>
      </c>
    </row>
    <row r="3119" spans="2:20" ht="15" customHeight="1" x14ac:dyDescent="0.25">
      <c r="B3119" s="94">
        <v>3068</v>
      </c>
      <c r="C3119" s="95"/>
      <c r="D3119" s="94"/>
      <c r="E3119" s="95"/>
      <c r="F3119" s="94"/>
      <c r="G3119" s="95">
        <f t="shared" si="291"/>
        <v>0</v>
      </c>
      <c r="H3119" s="110">
        <f t="shared" si="292"/>
        <v>0</v>
      </c>
      <c r="P3119" s="107" t="str">
        <f t="shared" si="293"/>
        <v/>
      </c>
      <c r="Q3119" s="108" t="str">
        <f t="shared" si="294"/>
        <v/>
      </c>
      <c r="S3119" s="109" t="str">
        <f t="shared" si="295"/>
        <v/>
      </c>
      <c r="T3119" s="109" t="str">
        <f t="shared" si="296"/>
        <v/>
      </c>
    </row>
    <row r="3120" spans="2:20" ht="15" customHeight="1" x14ac:dyDescent="0.25">
      <c r="B3120" s="94">
        <v>3069</v>
      </c>
      <c r="C3120" s="95"/>
      <c r="D3120" s="94"/>
      <c r="E3120" s="95"/>
      <c r="F3120" s="94"/>
      <c r="G3120" s="95">
        <f t="shared" si="291"/>
        <v>0</v>
      </c>
      <c r="H3120" s="110">
        <f t="shared" si="292"/>
        <v>0</v>
      </c>
      <c r="P3120" s="107" t="str">
        <f t="shared" si="293"/>
        <v/>
      </c>
      <c r="Q3120" s="108" t="str">
        <f t="shared" si="294"/>
        <v/>
      </c>
      <c r="S3120" s="109" t="str">
        <f t="shared" si="295"/>
        <v/>
      </c>
      <c r="T3120" s="109" t="str">
        <f t="shared" si="296"/>
        <v/>
      </c>
    </row>
    <row r="3121" spans="2:20" ht="15" customHeight="1" x14ac:dyDescent="0.25">
      <c r="B3121" s="94">
        <v>3070</v>
      </c>
      <c r="C3121" s="95"/>
      <c r="D3121" s="94"/>
      <c r="E3121" s="95"/>
      <c r="F3121" s="94"/>
      <c r="G3121" s="95">
        <f t="shared" si="291"/>
        <v>0</v>
      </c>
      <c r="H3121" s="110">
        <f t="shared" si="292"/>
        <v>0</v>
      </c>
      <c r="P3121" s="107" t="str">
        <f t="shared" si="293"/>
        <v/>
      </c>
      <c r="Q3121" s="108" t="str">
        <f t="shared" si="294"/>
        <v/>
      </c>
      <c r="S3121" s="109" t="str">
        <f t="shared" si="295"/>
        <v/>
      </c>
      <c r="T3121" s="109" t="str">
        <f t="shared" si="296"/>
        <v/>
      </c>
    </row>
    <row r="3122" spans="2:20" ht="15" customHeight="1" x14ac:dyDescent="0.25">
      <c r="B3122" s="94">
        <v>3071</v>
      </c>
      <c r="C3122" s="95"/>
      <c r="D3122" s="94"/>
      <c r="E3122" s="95"/>
      <c r="F3122" s="94"/>
      <c r="G3122" s="95">
        <f t="shared" si="291"/>
        <v>0</v>
      </c>
      <c r="H3122" s="110">
        <f t="shared" si="292"/>
        <v>0</v>
      </c>
      <c r="P3122" s="107" t="str">
        <f t="shared" si="293"/>
        <v/>
      </c>
      <c r="Q3122" s="108" t="str">
        <f t="shared" si="294"/>
        <v/>
      </c>
      <c r="S3122" s="109" t="str">
        <f t="shared" si="295"/>
        <v/>
      </c>
      <c r="T3122" s="109" t="str">
        <f t="shared" si="296"/>
        <v/>
      </c>
    </row>
    <row r="3123" spans="2:20" ht="15" customHeight="1" x14ac:dyDescent="0.25">
      <c r="B3123" s="94">
        <v>3072</v>
      </c>
      <c r="C3123" s="95"/>
      <c r="D3123" s="94"/>
      <c r="E3123" s="95"/>
      <c r="F3123" s="94"/>
      <c r="G3123" s="95">
        <f t="shared" si="291"/>
        <v>0</v>
      </c>
      <c r="H3123" s="110">
        <f t="shared" si="292"/>
        <v>0</v>
      </c>
      <c r="P3123" s="107" t="str">
        <f t="shared" si="293"/>
        <v/>
      </c>
      <c r="Q3123" s="108" t="str">
        <f t="shared" si="294"/>
        <v/>
      </c>
      <c r="S3123" s="109" t="str">
        <f t="shared" si="295"/>
        <v/>
      </c>
      <c r="T3123" s="109" t="str">
        <f t="shared" si="296"/>
        <v/>
      </c>
    </row>
    <row r="3124" spans="2:20" ht="15" customHeight="1" x14ac:dyDescent="0.25">
      <c r="B3124" s="94">
        <v>3073</v>
      </c>
      <c r="C3124" s="95"/>
      <c r="D3124" s="94"/>
      <c r="E3124" s="95"/>
      <c r="F3124" s="94"/>
      <c r="G3124" s="95">
        <f t="shared" si="291"/>
        <v>0</v>
      </c>
      <c r="H3124" s="110">
        <f t="shared" si="292"/>
        <v>0</v>
      </c>
      <c r="P3124" s="107" t="str">
        <f t="shared" si="293"/>
        <v/>
      </c>
      <c r="Q3124" s="108" t="str">
        <f t="shared" si="294"/>
        <v/>
      </c>
      <c r="S3124" s="109" t="str">
        <f t="shared" si="295"/>
        <v/>
      </c>
      <c r="T3124" s="109" t="str">
        <f t="shared" si="296"/>
        <v/>
      </c>
    </row>
    <row r="3125" spans="2:20" ht="15" customHeight="1" x14ac:dyDescent="0.25">
      <c r="B3125" s="94">
        <v>3074</v>
      </c>
      <c r="C3125" s="95"/>
      <c r="D3125" s="94"/>
      <c r="E3125" s="95"/>
      <c r="F3125" s="94"/>
      <c r="G3125" s="95">
        <f t="shared" si="291"/>
        <v>0</v>
      </c>
      <c r="H3125" s="110">
        <f t="shared" si="292"/>
        <v>0</v>
      </c>
      <c r="P3125" s="107" t="str">
        <f t="shared" si="293"/>
        <v/>
      </c>
      <c r="Q3125" s="108" t="str">
        <f t="shared" si="294"/>
        <v/>
      </c>
      <c r="S3125" s="109" t="str">
        <f t="shared" si="295"/>
        <v/>
      </c>
      <c r="T3125" s="109" t="str">
        <f t="shared" si="296"/>
        <v/>
      </c>
    </row>
    <row r="3126" spans="2:20" ht="15" customHeight="1" x14ac:dyDescent="0.25">
      <c r="B3126" s="94">
        <v>3075</v>
      </c>
      <c r="C3126" s="95"/>
      <c r="D3126" s="94"/>
      <c r="E3126" s="95"/>
      <c r="F3126" s="94"/>
      <c r="G3126" s="95">
        <f t="shared" si="291"/>
        <v>0</v>
      </c>
      <c r="H3126" s="110">
        <f t="shared" si="292"/>
        <v>0</v>
      </c>
      <c r="P3126" s="107" t="str">
        <f t="shared" si="293"/>
        <v/>
      </c>
      <c r="Q3126" s="108" t="str">
        <f t="shared" si="294"/>
        <v/>
      </c>
      <c r="S3126" s="109" t="str">
        <f t="shared" si="295"/>
        <v/>
      </c>
      <c r="T3126" s="109" t="str">
        <f t="shared" si="296"/>
        <v/>
      </c>
    </row>
    <row r="3127" spans="2:20" ht="15" customHeight="1" x14ac:dyDescent="0.25">
      <c r="B3127" s="94">
        <v>3076</v>
      </c>
      <c r="C3127" s="95"/>
      <c r="D3127" s="94"/>
      <c r="E3127" s="95"/>
      <c r="F3127" s="94"/>
      <c r="G3127" s="95">
        <f t="shared" si="291"/>
        <v>0</v>
      </c>
      <c r="H3127" s="110">
        <f t="shared" si="292"/>
        <v>0</v>
      </c>
      <c r="P3127" s="107" t="str">
        <f t="shared" si="293"/>
        <v/>
      </c>
      <c r="Q3127" s="108" t="str">
        <f t="shared" si="294"/>
        <v/>
      </c>
      <c r="S3127" s="109" t="str">
        <f t="shared" si="295"/>
        <v/>
      </c>
      <c r="T3127" s="109" t="str">
        <f t="shared" si="296"/>
        <v/>
      </c>
    </row>
    <row r="3128" spans="2:20" ht="15" customHeight="1" x14ac:dyDescent="0.25">
      <c r="B3128" s="94">
        <v>3077</v>
      </c>
      <c r="C3128" s="95"/>
      <c r="D3128" s="94"/>
      <c r="E3128" s="95"/>
      <c r="F3128" s="94"/>
      <c r="G3128" s="95">
        <f t="shared" si="291"/>
        <v>0</v>
      </c>
      <c r="H3128" s="110">
        <f t="shared" si="292"/>
        <v>0</v>
      </c>
      <c r="P3128" s="107" t="str">
        <f t="shared" si="293"/>
        <v/>
      </c>
      <c r="Q3128" s="108" t="str">
        <f t="shared" si="294"/>
        <v/>
      </c>
      <c r="S3128" s="109" t="str">
        <f t="shared" si="295"/>
        <v/>
      </c>
      <c r="T3128" s="109" t="str">
        <f t="shared" si="296"/>
        <v/>
      </c>
    </row>
    <row r="3129" spans="2:20" ht="15" customHeight="1" x14ac:dyDescent="0.25">
      <c r="B3129" s="94">
        <v>3078</v>
      </c>
      <c r="C3129" s="95"/>
      <c r="D3129" s="94"/>
      <c r="E3129" s="95"/>
      <c r="F3129" s="94"/>
      <c r="G3129" s="95">
        <f t="shared" si="291"/>
        <v>0</v>
      </c>
      <c r="H3129" s="110">
        <f t="shared" si="292"/>
        <v>0</v>
      </c>
      <c r="P3129" s="107" t="str">
        <f t="shared" si="293"/>
        <v/>
      </c>
      <c r="Q3129" s="108" t="str">
        <f t="shared" si="294"/>
        <v/>
      </c>
      <c r="S3129" s="109" t="str">
        <f t="shared" si="295"/>
        <v/>
      </c>
      <c r="T3129" s="109" t="str">
        <f t="shared" si="296"/>
        <v/>
      </c>
    </row>
    <row r="3130" spans="2:20" ht="15" customHeight="1" x14ac:dyDescent="0.25">
      <c r="B3130" s="94">
        <v>3079</v>
      </c>
      <c r="C3130" s="95"/>
      <c r="D3130" s="94"/>
      <c r="E3130" s="95"/>
      <c r="F3130" s="94"/>
      <c r="G3130" s="95">
        <f t="shared" si="291"/>
        <v>0</v>
      </c>
      <c r="H3130" s="110">
        <f t="shared" si="292"/>
        <v>0</v>
      </c>
      <c r="P3130" s="107" t="str">
        <f t="shared" si="293"/>
        <v/>
      </c>
      <c r="Q3130" s="108" t="str">
        <f t="shared" si="294"/>
        <v/>
      </c>
      <c r="S3130" s="109" t="str">
        <f t="shared" si="295"/>
        <v/>
      </c>
      <c r="T3130" s="109" t="str">
        <f t="shared" si="296"/>
        <v/>
      </c>
    </row>
    <row r="3131" spans="2:20" ht="15" customHeight="1" x14ac:dyDescent="0.25">
      <c r="B3131" s="94">
        <v>3080</v>
      </c>
      <c r="C3131" s="95"/>
      <c r="D3131" s="94"/>
      <c r="E3131" s="95"/>
      <c r="F3131" s="94"/>
      <c r="G3131" s="95">
        <f t="shared" si="291"/>
        <v>0</v>
      </c>
      <c r="H3131" s="110">
        <f t="shared" si="292"/>
        <v>0</v>
      </c>
      <c r="P3131" s="107" t="str">
        <f t="shared" si="293"/>
        <v/>
      </c>
      <c r="Q3131" s="108" t="str">
        <f t="shared" si="294"/>
        <v/>
      </c>
      <c r="S3131" s="109" t="str">
        <f t="shared" si="295"/>
        <v/>
      </c>
      <c r="T3131" s="109" t="str">
        <f t="shared" si="296"/>
        <v/>
      </c>
    </row>
    <row r="3132" spans="2:20" ht="15" customHeight="1" x14ac:dyDescent="0.25">
      <c r="B3132" s="94">
        <v>3081</v>
      </c>
      <c r="C3132" s="95"/>
      <c r="D3132" s="94"/>
      <c r="E3132" s="95"/>
      <c r="F3132" s="94"/>
      <c r="G3132" s="95">
        <f t="shared" si="291"/>
        <v>0</v>
      </c>
      <c r="H3132" s="110">
        <f t="shared" si="292"/>
        <v>0</v>
      </c>
      <c r="P3132" s="107" t="str">
        <f t="shared" si="293"/>
        <v/>
      </c>
      <c r="Q3132" s="108" t="str">
        <f t="shared" si="294"/>
        <v/>
      </c>
      <c r="S3132" s="109" t="str">
        <f t="shared" si="295"/>
        <v/>
      </c>
      <c r="T3132" s="109" t="str">
        <f t="shared" si="296"/>
        <v/>
      </c>
    </row>
    <row r="3133" spans="2:20" ht="15" customHeight="1" x14ac:dyDescent="0.25">
      <c r="B3133" s="94">
        <v>3082</v>
      </c>
      <c r="C3133" s="95"/>
      <c r="D3133" s="94"/>
      <c r="E3133" s="95"/>
      <c r="F3133" s="94"/>
      <c r="G3133" s="95">
        <f t="shared" si="291"/>
        <v>0</v>
      </c>
      <c r="H3133" s="110">
        <f t="shared" si="292"/>
        <v>0</v>
      </c>
      <c r="P3133" s="107" t="str">
        <f t="shared" si="293"/>
        <v/>
      </c>
      <c r="Q3133" s="108" t="str">
        <f t="shared" si="294"/>
        <v/>
      </c>
      <c r="S3133" s="109" t="str">
        <f t="shared" si="295"/>
        <v/>
      </c>
      <c r="T3133" s="109" t="str">
        <f t="shared" si="296"/>
        <v/>
      </c>
    </row>
    <row r="3134" spans="2:20" ht="15" customHeight="1" x14ac:dyDescent="0.25">
      <c r="B3134" s="94">
        <v>3083</v>
      </c>
      <c r="C3134" s="95"/>
      <c r="D3134" s="94"/>
      <c r="E3134" s="95"/>
      <c r="F3134" s="94"/>
      <c r="G3134" s="95">
        <f t="shared" si="291"/>
        <v>0</v>
      </c>
      <c r="H3134" s="110">
        <f t="shared" si="292"/>
        <v>0</v>
      </c>
      <c r="P3134" s="107" t="str">
        <f t="shared" si="293"/>
        <v/>
      </c>
      <c r="Q3134" s="108" t="str">
        <f t="shared" si="294"/>
        <v/>
      </c>
      <c r="S3134" s="109" t="str">
        <f t="shared" si="295"/>
        <v/>
      </c>
      <c r="T3134" s="109" t="str">
        <f t="shared" si="296"/>
        <v/>
      </c>
    </row>
    <row r="3135" spans="2:20" ht="15" customHeight="1" x14ac:dyDescent="0.25">
      <c r="B3135" s="94">
        <v>3084</v>
      </c>
      <c r="C3135" s="95"/>
      <c r="D3135" s="94"/>
      <c r="E3135" s="95"/>
      <c r="F3135" s="94"/>
      <c r="G3135" s="95">
        <f t="shared" si="291"/>
        <v>0</v>
      </c>
      <c r="H3135" s="110">
        <f t="shared" si="292"/>
        <v>0</v>
      </c>
      <c r="P3135" s="107" t="str">
        <f t="shared" si="293"/>
        <v/>
      </c>
      <c r="Q3135" s="108" t="str">
        <f t="shared" si="294"/>
        <v/>
      </c>
      <c r="S3135" s="109" t="str">
        <f t="shared" si="295"/>
        <v/>
      </c>
      <c r="T3135" s="109" t="str">
        <f t="shared" si="296"/>
        <v/>
      </c>
    </row>
    <row r="3136" spans="2:20" ht="15" customHeight="1" x14ac:dyDescent="0.25">
      <c r="B3136" s="94">
        <v>3085</v>
      </c>
      <c r="C3136" s="95"/>
      <c r="D3136" s="94"/>
      <c r="E3136" s="95"/>
      <c r="F3136" s="94"/>
      <c r="G3136" s="95">
        <f t="shared" si="291"/>
        <v>0</v>
      </c>
      <c r="H3136" s="110">
        <f t="shared" si="292"/>
        <v>0</v>
      </c>
      <c r="P3136" s="107" t="str">
        <f t="shared" si="293"/>
        <v/>
      </c>
      <c r="Q3136" s="108" t="str">
        <f t="shared" si="294"/>
        <v/>
      </c>
      <c r="S3136" s="109" t="str">
        <f t="shared" si="295"/>
        <v/>
      </c>
      <c r="T3136" s="109" t="str">
        <f t="shared" si="296"/>
        <v/>
      </c>
    </row>
    <row r="3137" spans="2:20" ht="15" customHeight="1" x14ac:dyDescent="0.25">
      <c r="B3137" s="94">
        <v>3086</v>
      </c>
      <c r="C3137" s="95"/>
      <c r="D3137" s="94"/>
      <c r="E3137" s="95"/>
      <c r="F3137" s="94"/>
      <c r="G3137" s="95">
        <f t="shared" si="291"/>
        <v>0</v>
      </c>
      <c r="H3137" s="110">
        <f t="shared" si="292"/>
        <v>0</v>
      </c>
      <c r="P3137" s="107" t="str">
        <f t="shared" si="293"/>
        <v/>
      </c>
      <c r="Q3137" s="108" t="str">
        <f t="shared" si="294"/>
        <v/>
      </c>
      <c r="S3137" s="109" t="str">
        <f t="shared" si="295"/>
        <v/>
      </c>
      <c r="T3137" s="109" t="str">
        <f t="shared" si="296"/>
        <v/>
      </c>
    </row>
    <row r="3138" spans="2:20" ht="15" customHeight="1" x14ac:dyDescent="0.25">
      <c r="B3138" s="94">
        <v>3087</v>
      </c>
      <c r="C3138" s="95"/>
      <c r="D3138" s="94"/>
      <c r="E3138" s="95"/>
      <c r="F3138" s="94"/>
      <c r="G3138" s="95">
        <f t="shared" si="291"/>
        <v>0</v>
      </c>
      <c r="H3138" s="110">
        <f t="shared" si="292"/>
        <v>0</v>
      </c>
      <c r="P3138" s="107" t="str">
        <f t="shared" si="293"/>
        <v/>
      </c>
      <c r="Q3138" s="108" t="str">
        <f t="shared" si="294"/>
        <v/>
      </c>
      <c r="S3138" s="109" t="str">
        <f t="shared" si="295"/>
        <v/>
      </c>
      <c r="T3138" s="109" t="str">
        <f t="shared" si="296"/>
        <v/>
      </c>
    </row>
    <row r="3139" spans="2:20" ht="15" customHeight="1" x14ac:dyDescent="0.25">
      <c r="B3139" s="94">
        <v>3088</v>
      </c>
      <c r="C3139" s="95"/>
      <c r="D3139" s="94"/>
      <c r="E3139" s="95"/>
      <c r="F3139" s="94"/>
      <c r="G3139" s="95">
        <f t="shared" si="291"/>
        <v>0</v>
      </c>
      <c r="H3139" s="110">
        <f t="shared" si="292"/>
        <v>0</v>
      </c>
      <c r="P3139" s="107" t="str">
        <f t="shared" si="293"/>
        <v/>
      </c>
      <c r="Q3139" s="108" t="str">
        <f t="shared" si="294"/>
        <v/>
      </c>
      <c r="S3139" s="109" t="str">
        <f t="shared" si="295"/>
        <v/>
      </c>
      <c r="T3139" s="109" t="str">
        <f t="shared" si="296"/>
        <v/>
      </c>
    </row>
    <row r="3140" spans="2:20" ht="15" customHeight="1" x14ac:dyDescent="0.25">
      <c r="B3140" s="94">
        <v>3089</v>
      </c>
      <c r="C3140" s="95"/>
      <c r="D3140" s="94"/>
      <c r="E3140" s="95"/>
      <c r="F3140" s="94"/>
      <c r="G3140" s="95">
        <f t="shared" si="291"/>
        <v>0</v>
      </c>
      <c r="H3140" s="110">
        <f t="shared" si="292"/>
        <v>0</v>
      </c>
      <c r="P3140" s="107" t="str">
        <f t="shared" si="293"/>
        <v/>
      </c>
      <c r="Q3140" s="108" t="str">
        <f t="shared" si="294"/>
        <v/>
      </c>
      <c r="S3140" s="109" t="str">
        <f t="shared" si="295"/>
        <v/>
      </c>
      <c r="T3140" s="109" t="str">
        <f t="shared" si="296"/>
        <v/>
      </c>
    </row>
    <row r="3141" spans="2:20" ht="15" customHeight="1" x14ac:dyDescent="0.25">
      <c r="B3141" s="94">
        <v>3090</v>
      </c>
      <c r="C3141" s="95"/>
      <c r="D3141" s="94"/>
      <c r="E3141" s="95"/>
      <c r="F3141" s="94"/>
      <c r="G3141" s="95">
        <f t="shared" si="291"/>
        <v>0</v>
      </c>
      <c r="H3141" s="110">
        <f t="shared" si="292"/>
        <v>0</v>
      </c>
      <c r="P3141" s="107" t="str">
        <f t="shared" si="293"/>
        <v/>
      </c>
      <c r="Q3141" s="108" t="str">
        <f t="shared" si="294"/>
        <v/>
      </c>
      <c r="S3141" s="109" t="str">
        <f t="shared" si="295"/>
        <v/>
      </c>
      <c r="T3141" s="109" t="str">
        <f t="shared" si="296"/>
        <v/>
      </c>
    </row>
    <row r="3142" spans="2:20" ht="15" customHeight="1" x14ac:dyDescent="0.25">
      <c r="B3142" s="94">
        <v>3091</v>
      </c>
      <c r="C3142" s="95"/>
      <c r="D3142" s="94"/>
      <c r="E3142" s="95"/>
      <c r="F3142" s="94"/>
      <c r="G3142" s="95">
        <f t="shared" si="291"/>
        <v>0</v>
      </c>
      <c r="H3142" s="110">
        <f t="shared" si="292"/>
        <v>0</v>
      </c>
      <c r="P3142" s="107" t="str">
        <f t="shared" si="293"/>
        <v/>
      </c>
      <c r="Q3142" s="108" t="str">
        <f t="shared" si="294"/>
        <v/>
      </c>
      <c r="S3142" s="109" t="str">
        <f t="shared" si="295"/>
        <v/>
      </c>
      <c r="T3142" s="109" t="str">
        <f t="shared" si="296"/>
        <v/>
      </c>
    </row>
    <row r="3143" spans="2:20" ht="15" customHeight="1" x14ac:dyDescent="0.25">
      <c r="B3143" s="94">
        <v>3092</v>
      </c>
      <c r="C3143" s="95"/>
      <c r="D3143" s="94"/>
      <c r="E3143" s="95"/>
      <c r="F3143" s="94"/>
      <c r="G3143" s="95">
        <f t="shared" si="291"/>
        <v>0</v>
      </c>
      <c r="H3143" s="110">
        <f t="shared" si="292"/>
        <v>0</v>
      </c>
      <c r="P3143" s="107" t="str">
        <f t="shared" si="293"/>
        <v/>
      </c>
      <c r="Q3143" s="108" t="str">
        <f t="shared" si="294"/>
        <v/>
      </c>
      <c r="S3143" s="109" t="str">
        <f t="shared" si="295"/>
        <v/>
      </c>
      <c r="T3143" s="109" t="str">
        <f t="shared" si="296"/>
        <v/>
      </c>
    </row>
    <row r="3144" spans="2:20" ht="15" customHeight="1" x14ac:dyDescent="0.25">
      <c r="B3144" s="94">
        <v>3093</v>
      </c>
      <c r="C3144" s="95"/>
      <c r="D3144" s="94"/>
      <c r="E3144" s="95"/>
      <c r="F3144" s="94"/>
      <c r="G3144" s="95">
        <f t="shared" si="291"/>
        <v>0</v>
      </c>
      <c r="H3144" s="110">
        <f t="shared" si="292"/>
        <v>0</v>
      </c>
      <c r="P3144" s="107" t="str">
        <f t="shared" si="293"/>
        <v/>
      </c>
      <c r="Q3144" s="108" t="str">
        <f t="shared" si="294"/>
        <v/>
      </c>
      <c r="S3144" s="109" t="str">
        <f t="shared" si="295"/>
        <v/>
      </c>
      <c r="T3144" s="109" t="str">
        <f t="shared" si="296"/>
        <v/>
      </c>
    </row>
    <row r="3145" spans="2:20" ht="15" customHeight="1" x14ac:dyDescent="0.25">
      <c r="B3145" s="94">
        <v>3094</v>
      </c>
      <c r="C3145" s="95"/>
      <c r="D3145" s="94"/>
      <c r="E3145" s="95"/>
      <c r="F3145" s="94"/>
      <c r="G3145" s="95">
        <f t="shared" si="291"/>
        <v>0</v>
      </c>
      <c r="H3145" s="110">
        <f t="shared" si="292"/>
        <v>0</v>
      </c>
      <c r="P3145" s="107" t="str">
        <f t="shared" si="293"/>
        <v/>
      </c>
      <c r="Q3145" s="108" t="str">
        <f t="shared" si="294"/>
        <v/>
      </c>
      <c r="S3145" s="109" t="str">
        <f t="shared" si="295"/>
        <v/>
      </c>
      <c r="T3145" s="109" t="str">
        <f t="shared" si="296"/>
        <v/>
      </c>
    </row>
    <row r="3146" spans="2:20" ht="15" customHeight="1" x14ac:dyDescent="0.25">
      <c r="B3146" s="94">
        <v>3095</v>
      </c>
      <c r="C3146" s="95"/>
      <c r="D3146" s="94"/>
      <c r="E3146" s="95"/>
      <c r="F3146" s="94"/>
      <c r="G3146" s="95">
        <f t="shared" si="291"/>
        <v>0</v>
      </c>
      <c r="H3146" s="110">
        <f t="shared" si="292"/>
        <v>0</v>
      </c>
      <c r="P3146" s="107" t="str">
        <f t="shared" si="293"/>
        <v/>
      </c>
      <c r="Q3146" s="108" t="str">
        <f t="shared" si="294"/>
        <v/>
      </c>
      <c r="S3146" s="109" t="str">
        <f t="shared" si="295"/>
        <v/>
      </c>
      <c r="T3146" s="109" t="str">
        <f t="shared" si="296"/>
        <v/>
      </c>
    </row>
    <row r="3147" spans="2:20" ht="15" customHeight="1" x14ac:dyDescent="0.25">
      <c r="B3147" s="94">
        <v>3096</v>
      </c>
      <c r="C3147" s="95"/>
      <c r="D3147" s="94"/>
      <c r="E3147" s="95"/>
      <c r="F3147" s="94"/>
      <c r="G3147" s="95">
        <f t="shared" si="291"/>
        <v>0</v>
      </c>
      <c r="H3147" s="110">
        <f t="shared" si="292"/>
        <v>0</v>
      </c>
      <c r="P3147" s="107" t="str">
        <f t="shared" si="293"/>
        <v/>
      </c>
      <c r="Q3147" s="108" t="str">
        <f t="shared" si="294"/>
        <v/>
      </c>
      <c r="S3147" s="109" t="str">
        <f t="shared" si="295"/>
        <v/>
      </c>
      <c r="T3147" s="109" t="str">
        <f t="shared" si="296"/>
        <v/>
      </c>
    </row>
    <row r="3148" spans="2:20" ht="15" customHeight="1" x14ac:dyDescent="0.25">
      <c r="B3148" s="94">
        <v>3097</v>
      </c>
      <c r="C3148" s="95"/>
      <c r="D3148" s="94"/>
      <c r="E3148" s="95"/>
      <c r="F3148" s="94"/>
      <c r="G3148" s="95">
        <f t="shared" si="291"/>
        <v>0</v>
      </c>
      <c r="H3148" s="110">
        <f t="shared" si="292"/>
        <v>0</v>
      </c>
      <c r="P3148" s="107" t="str">
        <f t="shared" si="293"/>
        <v/>
      </c>
      <c r="Q3148" s="108" t="str">
        <f t="shared" si="294"/>
        <v/>
      </c>
      <c r="S3148" s="109" t="str">
        <f t="shared" si="295"/>
        <v/>
      </c>
      <c r="T3148" s="109" t="str">
        <f t="shared" si="296"/>
        <v/>
      </c>
    </row>
    <row r="3149" spans="2:20" ht="15" customHeight="1" x14ac:dyDescent="0.25">
      <c r="B3149" s="94">
        <v>3098</v>
      </c>
      <c r="C3149" s="95"/>
      <c r="D3149" s="94"/>
      <c r="E3149" s="95"/>
      <c r="F3149" s="94"/>
      <c r="G3149" s="95">
        <f t="shared" si="291"/>
        <v>0</v>
      </c>
      <c r="H3149" s="110">
        <f t="shared" si="292"/>
        <v>0</v>
      </c>
      <c r="P3149" s="107" t="str">
        <f t="shared" si="293"/>
        <v/>
      </c>
      <c r="Q3149" s="108" t="str">
        <f t="shared" si="294"/>
        <v/>
      </c>
      <c r="S3149" s="109" t="str">
        <f t="shared" si="295"/>
        <v/>
      </c>
      <c r="T3149" s="109" t="str">
        <f t="shared" si="296"/>
        <v/>
      </c>
    </row>
    <row r="3150" spans="2:20" ht="15" customHeight="1" x14ac:dyDescent="0.25">
      <c r="B3150" s="94">
        <v>3099</v>
      </c>
      <c r="C3150" s="95"/>
      <c r="D3150" s="94"/>
      <c r="E3150" s="95"/>
      <c r="F3150" s="94"/>
      <c r="G3150" s="95">
        <f t="shared" si="291"/>
        <v>0</v>
      </c>
      <c r="H3150" s="110">
        <f t="shared" si="292"/>
        <v>0</v>
      </c>
      <c r="P3150" s="107" t="str">
        <f t="shared" si="293"/>
        <v/>
      </c>
      <c r="Q3150" s="108" t="str">
        <f t="shared" si="294"/>
        <v/>
      </c>
      <c r="S3150" s="109" t="str">
        <f t="shared" si="295"/>
        <v/>
      </c>
      <c r="T3150" s="109" t="str">
        <f t="shared" si="296"/>
        <v/>
      </c>
    </row>
    <row r="3151" spans="2:20" ht="15" customHeight="1" x14ac:dyDescent="0.25">
      <c r="B3151" s="94">
        <v>3100</v>
      </c>
      <c r="C3151" s="95"/>
      <c r="D3151" s="94"/>
      <c r="E3151" s="95"/>
      <c r="F3151" s="94"/>
      <c r="G3151" s="95">
        <f t="shared" si="291"/>
        <v>0</v>
      </c>
      <c r="H3151" s="110">
        <f t="shared" si="292"/>
        <v>0</v>
      </c>
      <c r="P3151" s="107" t="str">
        <f t="shared" si="293"/>
        <v/>
      </c>
      <c r="Q3151" s="108" t="str">
        <f t="shared" si="294"/>
        <v/>
      </c>
      <c r="S3151" s="109" t="str">
        <f t="shared" si="295"/>
        <v/>
      </c>
      <c r="T3151" s="109" t="str">
        <f t="shared" si="296"/>
        <v/>
      </c>
    </row>
    <row r="3152" spans="2:20" ht="15" customHeight="1" x14ac:dyDescent="0.25">
      <c r="B3152" s="94">
        <v>3101</v>
      </c>
      <c r="C3152" s="95"/>
      <c r="D3152" s="94"/>
      <c r="E3152" s="95"/>
      <c r="F3152" s="94"/>
      <c r="G3152" s="95">
        <f t="shared" si="291"/>
        <v>0</v>
      </c>
      <c r="H3152" s="110">
        <f t="shared" si="292"/>
        <v>0</v>
      </c>
      <c r="P3152" s="107" t="str">
        <f t="shared" si="293"/>
        <v/>
      </c>
      <c r="Q3152" s="108" t="str">
        <f t="shared" si="294"/>
        <v/>
      </c>
      <c r="S3152" s="109" t="str">
        <f t="shared" si="295"/>
        <v/>
      </c>
      <c r="T3152" s="109" t="str">
        <f t="shared" si="296"/>
        <v/>
      </c>
    </row>
    <row r="3153" spans="2:20" ht="15" customHeight="1" x14ac:dyDescent="0.25">
      <c r="B3153" s="94">
        <v>3102</v>
      </c>
      <c r="C3153" s="95"/>
      <c r="D3153" s="94"/>
      <c r="E3153" s="95"/>
      <c r="F3153" s="94"/>
      <c r="G3153" s="95">
        <f t="shared" si="291"/>
        <v>0</v>
      </c>
      <c r="H3153" s="110">
        <f t="shared" si="292"/>
        <v>0</v>
      </c>
      <c r="P3153" s="107" t="str">
        <f t="shared" si="293"/>
        <v/>
      </c>
      <c r="Q3153" s="108" t="str">
        <f t="shared" si="294"/>
        <v/>
      </c>
      <c r="S3153" s="109" t="str">
        <f t="shared" si="295"/>
        <v/>
      </c>
      <c r="T3153" s="109" t="str">
        <f t="shared" si="296"/>
        <v/>
      </c>
    </row>
    <row r="3154" spans="2:20" ht="15" customHeight="1" x14ac:dyDescent="0.25">
      <c r="B3154" s="94">
        <v>3103</v>
      </c>
      <c r="C3154" s="95"/>
      <c r="D3154" s="94"/>
      <c r="E3154" s="95"/>
      <c r="F3154" s="94"/>
      <c r="G3154" s="95">
        <f t="shared" si="291"/>
        <v>0</v>
      </c>
      <c r="H3154" s="110">
        <f t="shared" si="292"/>
        <v>0</v>
      </c>
      <c r="P3154" s="107" t="str">
        <f t="shared" si="293"/>
        <v/>
      </c>
      <c r="Q3154" s="108" t="str">
        <f t="shared" si="294"/>
        <v/>
      </c>
      <c r="S3154" s="109" t="str">
        <f t="shared" si="295"/>
        <v/>
      </c>
      <c r="T3154" s="109" t="str">
        <f t="shared" si="296"/>
        <v/>
      </c>
    </row>
    <row r="3155" spans="2:20" ht="15" customHeight="1" x14ac:dyDescent="0.25">
      <c r="B3155" s="94">
        <v>3104</v>
      </c>
      <c r="C3155" s="95"/>
      <c r="D3155" s="94"/>
      <c r="E3155" s="95"/>
      <c r="F3155" s="94"/>
      <c r="G3155" s="95">
        <f t="shared" si="291"/>
        <v>0</v>
      </c>
      <c r="H3155" s="110">
        <f t="shared" si="292"/>
        <v>0</v>
      </c>
      <c r="P3155" s="107" t="str">
        <f t="shared" si="293"/>
        <v/>
      </c>
      <c r="Q3155" s="108" t="str">
        <f t="shared" si="294"/>
        <v/>
      </c>
      <c r="S3155" s="109" t="str">
        <f t="shared" si="295"/>
        <v/>
      </c>
      <c r="T3155" s="109" t="str">
        <f t="shared" si="296"/>
        <v/>
      </c>
    </row>
    <row r="3156" spans="2:20" ht="15" customHeight="1" x14ac:dyDescent="0.25">
      <c r="B3156" s="94">
        <v>3105</v>
      </c>
      <c r="C3156" s="95"/>
      <c r="D3156" s="94"/>
      <c r="E3156" s="95"/>
      <c r="F3156" s="94"/>
      <c r="G3156" s="95">
        <f t="shared" si="291"/>
        <v>0</v>
      </c>
      <c r="H3156" s="110">
        <f t="shared" si="292"/>
        <v>0</v>
      </c>
      <c r="P3156" s="107" t="str">
        <f t="shared" si="293"/>
        <v/>
      </c>
      <c r="Q3156" s="108" t="str">
        <f t="shared" si="294"/>
        <v/>
      </c>
      <c r="S3156" s="109" t="str">
        <f t="shared" si="295"/>
        <v/>
      </c>
      <c r="T3156" s="109" t="str">
        <f t="shared" si="296"/>
        <v/>
      </c>
    </row>
    <row r="3157" spans="2:20" ht="15" customHeight="1" x14ac:dyDescent="0.25">
      <c r="B3157" s="94">
        <v>3106</v>
      </c>
      <c r="C3157" s="95"/>
      <c r="D3157" s="94"/>
      <c r="E3157" s="95"/>
      <c r="F3157" s="94"/>
      <c r="G3157" s="95">
        <f t="shared" si="291"/>
        <v>0</v>
      </c>
      <c r="H3157" s="110">
        <f t="shared" si="292"/>
        <v>0</v>
      </c>
      <c r="P3157" s="107" t="str">
        <f t="shared" si="293"/>
        <v/>
      </c>
      <c r="Q3157" s="108" t="str">
        <f t="shared" si="294"/>
        <v/>
      </c>
      <c r="S3157" s="109" t="str">
        <f t="shared" si="295"/>
        <v/>
      </c>
      <c r="T3157" s="109" t="str">
        <f t="shared" si="296"/>
        <v/>
      </c>
    </row>
    <row r="3158" spans="2:20" ht="15" customHeight="1" x14ac:dyDescent="0.25">
      <c r="B3158" s="94">
        <v>3107</v>
      </c>
      <c r="C3158" s="95"/>
      <c r="D3158" s="94"/>
      <c r="E3158" s="95"/>
      <c r="F3158" s="94"/>
      <c r="G3158" s="95">
        <f t="shared" si="291"/>
        <v>0</v>
      </c>
      <c r="H3158" s="110">
        <f t="shared" si="292"/>
        <v>0</v>
      </c>
      <c r="P3158" s="107" t="str">
        <f t="shared" si="293"/>
        <v/>
      </c>
      <c r="Q3158" s="108" t="str">
        <f t="shared" si="294"/>
        <v/>
      </c>
      <c r="S3158" s="109" t="str">
        <f t="shared" si="295"/>
        <v/>
      </c>
      <c r="T3158" s="109" t="str">
        <f t="shared" si="296"/>
        <v/>
      </c>
    </row>
    <row r="3159" spans="2:20" ht="15" customHeight="1" x14ac:dyDescent="0.25">
      <c r="B3159" s="94">
        <v>3108</v>
      </c>
      <c r="C3159" s="95"/>
      <c r="D3159" s="94"/>
      <c r="E3159" s="95"/>
      <c r="F3159" s="94"/>
      <c r="G3159" s="95">
        <f t="shared" si="291"/>
        <v>0</v>
      </c>
      <c r="H3159" s="110">
        <f t="shared" si="292"/>
        <v>0</v>
      </c>
      <c r="P3159" s="107" t="str">
        <f t="shared" si="293"/>
        <v/>
      </c>
      <c r="Q3159" s="108" t="str">
        <f t="shared" si="294"/>
        <v/>
      </c>
      <c r="S3159" s="109" t="str">
        <f t="shared" si="295"/>
        <v/>
      </c>
      <c r="T3159" s="109" t="str">
        <f t="shared" si="296"/>
        <v/>
      </c>
    </row>
    <row r="3160" spans="2:20" ht="15" customHeight="1" x14ac:dyDescent="0.25">
      <c r="B3160" s="94">
        <v>3109</v>
      </c>
      <c r="C3160" s="95"/>
      <c r="D3160" s="94"/>
      <c r="E3160" s="95"/>
      <c r="F3160" s="94"/>
      <c r="G3160" s="95">
        <f t="shared" si="291"/>
        <v>0</v>
      </c>
      <c r="H3160" s="110">
        <f t="shared" si="292"/>
        <v>0</v>
      </c>
      <c r="P3160" s="107" t="str">
        <f t="shared" si="293"/>
        <v/>
      </c>
      <c r="Q3160" s="108" t="str">
        <f t="shared" si="294"/>
        <v/>
      </c>
      <c r="S3160" s="109" t="str">
        <f t="shared" si="295"/>
        <v/>
      </c>
      <c r="T3160" s="109" t="str">
        <f t="shared" si="296"/>
        <v/>
      </c>
    </row>
    <row r="3161" spans="2:20" ht="15" customHeight="1" x14ac:dyDescent="0.25">
      <c r="B3161" s="94">
        <v>3110</v>
      </c>
      <c r="C3161" s="95"/>
      <c r="D3161" s="94"/>
      <c r="E3161" s="95"/>
      <c r="F3161" s="94"/>
      <c r="G3161" s="95">
        <f t="shared" si="291"/>
        <v>0</v>
      </c>
      <c r="H3161" s="110">
        <f t="shared" si="292"/>
        <v>0</v>
      </c>
      <c r="P3161" s="107" t="str">
        <f t="shared" si="293"/>
        <v/>
      </c>
      <c r="Q3161" s="108" t="str">
        <f t="shared" si="294"/>
        <v/>
      </c>
      <c r="S3161" s="109" t="str">
        <f t="shared" si="295"/>
        <v/>
      </c>
      <c r="T3161" s="109" t="str">
        <f t="shared" si="296"/>
        <v/>
      </c>
    </row>
    <row r="3162" spans="2:20" ht="15" customHeight="1" x14ac:dyDescent="0.25">
      <c r="B3162" s="94">
        <v>3111</v>
      </c>
      <c r="C3162" s="95"/>
      <c r="D3162" s="94"/>
      <c r="E3162" s="95"/>
      <c r="F3162" s="94"/>
      <c r="G3162" s="95">
        <f t="shared" si="291"/>
        <v>0</v>
      </c>
      <c r="H3162" s="110">
        <f t="shared" si="292"/>
        <v>0</v>
      </c>
      <c r="P3162" s="107" t="str">
        <f t="shared" si="293"/>
        <v/>
      </c>
      <c r="Q3162" s="108" t="str">
        <f t="shared" si="294"/>
        <v/>
      </c>
      <c r="S3162" s="109" t="str">
        <f t="shared" si="295"/>
        <v/>
      </c>
      <c r="T3162" s="109" t="str">
        <f t="shared" si="296"/>
        <v/>
      </c>
    </row>
    <row r="3163" spans="2:20" ht="15" customHeight="1" x14ac:dyDescent="0.25">
      <c r="B3163" s="94">
        <v>3112</v>
      </c>
      <c r="C3163" s="95"/>
      <c r="D3163" s="94"/>
      <c r="E3163" s="95"/>
      <c r="F3163" s="94"/>
      <c r="G3163" s="95">
        <f t="shared" si="291"/>
        <v>0</v>
      </c>
      <c r="H3163" s="110">
        <f t="shared" si="292"/>
        <v>0</v>
      </c>
      <c r="P3163" s="107" t="str">
        <f t="shared" si="293"/>
        <v/>
      </c>
      <c r="Q3163" s="108" t="str">
        <f t="shared" si="294"/>
        <v/>
      </c>
      <c r="S3163" s="109" t="str">
        <f t="shared" si="295"/>
        <v/>
      </c>
      <c r="T3163" s="109" t="str">
        <f t="shared" si="296"/>
        <v/>
      </c>
    </row>
    <row r="3164" spans="2:20" ht="15" customHeight="1" x14ac:dyDescent="0.25">
      <c r="B3164" s="94">
        <v>3113</v>
      </c>
      <c r="C3164" s="95"/>
      <c r="D3164" s="94"/>
      <c r="E3164" s="95"/>
      <c r="F3164" s="94"/>
      <c r="G3164" s="95">
        <f t="shared" ref="G3164:G3227" si="297">E3164-C3164</f>
        <v>0</v>
      </c>
      <c r="H3164" s="110">
        <f t="shared" ref="H3164:H3227" si="298">F3164-D3164</f>
        <v>0</v>
      </c>
      <c r="P3164" s="107" t="str">
        <f t="shared" ref="P3164:P3227" si="299">IF(C3164="","",D3164*PSA_WTP-C3164)</f>
        <v/>
      </c>
      <c r="Q3164" s="108" t="str">
        <f t="shared" ref="Q3164:Q3227" si="300">IF(C3164="","",F3164*PSA_WTP-E3164)</f>
        <v/>
      </c>
      <c r="S3164" s="109" t="str">
        <f t="shared" ref="S3164:S3227" si="301">IF(Q3164="","",IF(Q3164=MAX(P3164,Q3164),0,1))</f>
        <v/>
      </c>
      <c r="T3164" s="109" t="str">
        <f t="shared" ref="T3164:T3227" si="302">IF(Q3164="","",IF(Q3164=MAX(P3164,Q3164),1,0))</f>
        <v/>
      </c>
    </row>
    <row r="3165" spans="2:20" ht="15" customHeight="1" x14ac:dyDescent="0.25">
      <c r="B3165" s="94">
        <v>3114</v>
      </c>
      <c r="C3165" s="95"/>
      <c r="D3165" s="94"/>
      <c r="E3165" s="95"/>
      <c r="F3165" s="94"/>
      <c r="G3165" s="95">
        <f t="shared" si="297"/>
        <v>0</v>
      </c>
      <c r="H3165" s="110">
        <f t="shared" si="298"/>
        <v>0</v>
      </c>
      <c r="P3165" s="107" t="str">
        <f t="shared" si="299"/>
        <v/>
      </c>
      <c r="Q3165" s="108" t="str">
        <f t="shared" si="300"/>
        <v/>
      </c>
      <c r="S3165" s="109" t="str">
        <f t="shared" si="301"/>
        <v/>
      </c>
      <c r="T3165" s="109" t="str">
        <f t="shared" si="302"/>
        <v/>
      </c>
    </row>
    <row r="3166" spans="2:20" ht="15" customHeight="1" x14ac:dyDescent="0.25">
      <c r="B3166" s="94">
        <v>3115</v>
      </c>
      <c r="C3166" s="95"/>
      <c r="D3166" s="94"/>
      <c r="E3166" s="95"/>
      <c r="F3166" s="94"/>
      <c r="G3166" s="95">
        <f t="shared" si="297"/>
        <v>0</v>
      </c>
      <c r="H3166" s="110">
        <f t="shared" si="298"/>
        <v>0</v>
      </c>
      <c r="P3166" s="107" t="str">
        <f t="shared" si="299"/>
        <v/>
      </c>
      <c r="Q3166" s="108" t="str">
        <f t="shared" si="300"/>
        <v/>
      </c>
      <c r="S3166" s="109" t="str">
        <f t="shared" si="301"/>
        <v/>
      </c>
      <c r="T3166" s="109" t="str">
        <f t="shared" si="302"/>
        <v/>
      </c>
    </row>
    <row r="3167" spans="2:20" ht="15" customHeight="1" x14ac:dyDescent="0.25">
      <c r="B3167" s="94">
        <v>3116</v>
      </c>
      <c r="C3167" s="95"/>
      <c r="D3167" s="94"/>
      <c r="E3167" s="95"/>
      <c r="F3167" s="94"/>
      <c r="G3167" s="95">
        <f t="shared" si="297"/>
        <v>0</v>
      </c>
      <c r="H3167" s="110">
        <f t="shared" si="298"/>
        <v>0</v>
      </c>
      <c r="P3167" s="107" t="str">
        <f t="shared" si="299"/>
        <v/>
      </c>
      <c r="Q3167" s="108" t="str">
        <f t="shared" si="300"/>
        <v/>
      </c>
      <c r="S3167" s="109" t="str">
        <f t="shared" si="301"/>
        <v/>
      </c>
      <c r="T3167" s="109" t="str">
        <f t="shared" si="302"/>
        <v/>
      </c>
    </row>
    <row r="3168" spans="2:20" ht="15" customHeight="1" x14ac:dyDescent="0.25">
      <c r="B3168" s="94">
        <v>3117</v>
      </c>
      <c r="C3168" s="95"/>
      <c r="D3168" s="94"/>
      <c r="E3168" s="95"/>
      <c r="F3168" s="94"/>
      <c r="G3168" s="95">
        <f t="shared" si="297"/>
        <v>0</v>
      </c>
      <c r="H3168" s="110">
        <f t="shared" si="298"/>
        <v>0</v>
      </c>
      <c r="P3168" s="107" t="str">
        <f t="shared" si="299"/>
        <v/>
      </c>
      <c r="Q3168" s="108" t="str">
        <f t="shared" si="300"/>
        <v/>
      </c>
      <c r="S3168" s="109" t="str">
        <f t="shared" si="301"/>
        <v/>
      </c>
      <c r="T3168" s="109" t="str">
        <f t="shared" si="302"/>
        <v/>
      </c>
    </row>
    <row r="3169" spans="2:20" ht="15" customHeight="1" x14ac:dyDescent="0.25">
      <c r="B3169" s="94">
        <v>3118</v>
      </c>
      <c r="C3169" s="95"/>
      <c r="D3169" s="94"/>
      <c r="E3169" s="95"/>
      <c r="F3169" s="94"/>
      <c r="G3169" s="95">
        <f t="shared" si="297"/>
        <v>0</v>
      </c>
      <c r="H3169" s="110">
        <f t="shared" si="298"/>
        <v>0</v>
      </c>
      <c r="P3169" s="107" t="str">
        <f t="shared" si="299"/>
        <v/>
      </c>
      <c r="Q3169" s="108" t="str">
        <f t="shared" si="300"/>
        <v/>
      </c>
      <c r="S3169" s="109" t="str">
        <f t="shared" si="301"/>
        <v/>
      </c>
      <c r="T3169" s="109" t="str">
        <f t="shared" si="302"/>
        <v/>
      </c>
    </row>
    <row r="3170" spans="2:20" ht="15" customHeight="1" x14ac:dyDescent="0.25">
      <c r="B3170" s="94">
        <v>3119</v>
      </c>
      <c r="C3170" s="95"/>
      <c r="D3170" s="94"/>
      <c r="E3170" s="95"/>
      <c r="F3170" s="94"/>
      <c r="G3170" s="95">
        <f t="shared" si="297"/>
        <v>0</v>
      </c>
      <c r="H3170" s="110">
        <f t="shared" si="298"/>
        <v>0</v>
      </c>
      <c r="P3170" s="107" t="str">
        <f t="shared" si="299"/>
        <v/>
      </c>
      <c r="Q3170" s="108" t="str">
        <f t="shared" si="300"/>
        <v/>
      </c>
      <c r="S3170" s="109" t="str">
        <f t="shared" si="301"/>
        <v/>
      </c>
      <c r="T3170" s="109" t="str">
        <f t="shared" si="302"/>
        <v/>
      </c>
    </row>
    <row r="3171" spans="2:20" ht="15" customHeight="1" x14ac:dyDescent="0.25">
      <c r="B3171" s="94">
        <v>3120</v>
      </c>
      <c r="C3171" s="95"/>
      <c r="D3171" s="94"/>
      <c r="E3171" s="95"/>
      <c r="F3171" s="94"/>
      <c r="G3171" s="95">
        <f t="shared" si="297"/>
        <v>0</v>
      </c>
      <c r="H3171" s="110">
        <f t="shared" si="298"/>
        <v>0</v>
      </c>
      <c r="P3171" s="107" t="str">
        <f t="shared" si="299"/>
        <v/>
      </c>
      <c r="Q3171" s="108" t="str">
        <f t="shared" si="300"/>
        <v/>
      </c>
      <c r="S3171" s="109" t="str">
        <f t="shared" si="301"/>
        <v/>
      </c>
      <c r="T3171" s="109" t="str">
        <f t="shared" si="302"/>
        <v/>
      </c>
    </row>
    <row r="3172" spans="2:20" ht="15" customHeight="1" x14ac:dyDescent="0.25">
      <c r="B3172" s="94">
        <v>3121</v>
      </c>
      <c r="C3172" s="95"/>
      <c r="D3172" s="94"/>
      <c r="E3172" s="95"/>
      <c r="F3172" s="94"/>
      <c r="G3172" s="95">
        <f t="shared" si="297"/>
        <v>0</v>
      </c>
      <c r="H3172" s="110">
        <f t="shared" si="298"/>
        <v>0</v>
      </c>
      <c r="P3172" s="107" t="str">
        <f t="shared" si="299"/>
        <v/>
      </c>
      <c r="Q3172" s="108" t="str">
        <f t="shared" si="300"/>
        <v/>
      </c>
      <c r="S3172" s="109" t="str">
        <f t="shared" si="301"/>
        <v/>
      </c>
      <c r="T3172" s="109" t="str">
        <f t="shared" si="302"/>
        <v/>
      </c>
    </row>
    <row r="3173" spans="2:20" ht="15" customHeight="1" x14ac:dyDescent="0.25">
      <c r="B3173" s="94">
        <v>3122</v>
      </c>
      <c r="C3173" s="95"/>
      <c r="D3173" s="94"/>
      <c r="E3173" s="95"/>
      <c r="F3173" s="94"/>
      <c r="G3173" s="95">
        <f t="shared" si="297"/>
        <v>0</v>
      </c>
      <c r="H3173" s="110">
        <f t="shared" si="298"/>
        <v>0</v>
      </c>
      <c r="P3173" s="107" t="str">
        <f t="shared" si="299"/>
        <v/>
      </c>
      <c r="Q3173" s="108" t="str">
        <f t="shared" si="300"/>
        <v/>
      </c>
      <c r="S3173" s="109" t="str">
        <f t="shared" si="301"/>
        <v/>
      </c>
      <c r="T3173" s="109" t="str">
        <f t="shared" si="302"/>
        <v/>
      </c>
    </row>
    <row r="3174" spans="2:20" ht="15" customHeight="1" x14ac:dyDescent="0.25">
      <c r="B3174" s="94">
        <v>3123</v>
      </c>
      <c r="C3174" s="95"/>
      <c r="D3174" s="94"/>
      <c r="E3174" s="95"/>
      <c r="F3174" s="94"/>
      <c r="G3174" s="95">
        <f t="shared" si="297"/>
        <v>0</v>
      </c>
      <c r="H3174" s="110">
        <f t="shared" si="298"/>
        <v>0</v>
      </c>
      <c r="P3174" s="107" t="str">
        <f t="shared" si="299"/>
        <v/>
      </c>
      <c r="Q3174" s="108" t="str">
        <f t="shared" si="300"/>
        <v/>
      </c>
      <c r="S3174" s="109" t="str">
        <f t="shared" si="301"/>
        <v/>
      </c>
      <c r="T3174" s="109" t="str">
        <f t="shared" si="302"/>
        <v/>
      </c>
    </row>
    <row r="3175" spans="2:20" ht="15" customHeight="1" x14ac:dyDescent="0.25">
      <c r="B3175" s="94">
        <v>3124</v>
      </c>
      <c r="C3175" s="95"/>
      <c r="D3175" s="94"/>
      <c r="E3175" s="95"/>
      <c r="F3175" s="94"/>
      <c r="G3175" s="95">
        <f t="shared" si="297"/>
        <v>0</v>
      </c>
      <c r="H3175" s="110">
        <f t="shared" si="298"/>
        <v>0</v>
      </c>
      <c r="P3175" s="107" t="str">
        <f t="shared" si="299"/>
        <v/>
      </c>
      <c r="Q3175" s="108" t="str">
        <f t="shared" si="300"/>
        <v/>
      </c>
      <c r="S3175" s="109" t="str">
        <f t="shared" si="301"/>
        <v/>
      </c>
      <c r="T3175" s="109" t="str">
        <f t="shared" si="302"/>
        <v/>
      </c>
    </row>
    <row r="3176" spans="2:20" ht="15" customHeight="1" x14ac:dyDescent="0.25">
      <c r="B3176" s="94">
        <v>3125</v>
      </c>
      <c r="C3176" s="95"/>
      <c r="D3176" s="94"/>
      <c r="E3176" s="95"/>
      <c r="F3176" s="94"/>
      <c r="G3176" s="95">
        <f t="shared" si="297"/>
        <v>0</v>
      </c>
      <c r="H3176" s="110">
        <f t="shared" si="298"/>
        <v>0</v>
      </c>
      <c r="P3176" s="107" t="str">
        <f t="shared" si="299"/>
        <v/>
      </c>
      <c r="Q3176" s="108" t="str">
        <f t="shared" si="300"/>
        <v/>
      </c>
      <c r="S3176" s="109" t="str">
        <f t="shared" si="301"/>
        <v/>
      </c>
      <c r="T3176" s="109" t="str">
        <f t="shared" si="302"/>
        <v/>
      </c>
    </row>
    <row r="3177" spans="2:20" ht="15" customHeight="1" x14ac:dyDescent="0.25">
      <c r="B3177" s="94">
        <v>3126</v>
      </c>
      <c r="C3177" s="95"/>
      <c r="D3177" s="94"/>
      <c r="E3177" s="95"/>
      <c r="F3177" s="94"/>
      <c r="G3177" s="95">
        <f t="shared" si="297"/>
        <v>0</v>
      </c>
      <c r="H3177" s="110">
        <f t="shared" si="298"/>
        <v>0</v>
      </c>
      <c r="P3177" s="107" t="str">
        <f t="shared" si="299"/>
        <v/>
      </c>
      <c r="Q3177" s="108" t="str">
        <f t="shared" si="300"/>
        <v/>
      </c>
      <c r="S3177" s="109" t="str">
        <f t="shared" si="301"/>
        <v/>
      </c>
      <c r="T3177" s="109" t="str">
        <f t="shared" si="302"/>
        <v/>
      </c>
    </row>
    <row r="3178" spans="2:20" ht="15" customHeight="1" x14ac:dyDescent="0.25">
      <c r="B3178" s="94">
        <v>3127</v>
      </c>
      <c r="C3178" s="95"/>
      <c r="D3178" s="94"/>
      <c r="E3178" s="95"/>
      <c r="F3178" s="94"/>
      <c r="G3178" s="95">
        <f t="shared" si="297"/>
        <v>0</v>
      </c>
      <c r="H3178" s="110">
        <f t="shared" si="298"/>
        <v>0</v>
      </c>
      <c r="P3178" s="107" t="str">
        <f t="shared" si="299"/>
        <v/>
      </c>
      <c r="Q3178" s="108" t="str">
        <f t="shared" si="300"/>
        <v/>
      </c>
      <c r="S3178" s="109" t="str">
        <f t="shared" si="301"/>
        <v/>
      </c>
      <c r="T3178" s="109" t="str">
        <f t="shared" si="302"/>
        <v/>
      </c>
    </row>
    <row r="3179" spans="2:20" ht="15" customHeight="1" x14ac:dyDescent="0.25">
      <c r="B3179" s="94">
        <v>3128</v>
      </c>
      <c r="C3179" s="95"/>
      <c r="D3179" s="94"/>
      <c r="E3179" s="95"/>
      <c r="F3179" s="94"/>
      <c r="G3179" s="95">
        <f t="shared" si="297"/>
        <v>0</v>
      </c>
      <c r="H3179" s="110">
        <f t="shared" si="298"/>
        <v>0</v>
      </c>
      <c r="P3179" s="107" t="str">
        <f t="shared" si="299"/>
        <v/>
      </c>
      <c r="Q3179" s="108" t="str">
        <f t="shared" si="300"/>
        <v/>
      </c>
      <c r="S3179" s="109" t="str">
        <f t="shared" si="301"/>
        <v/>
      </c>
      <c r="T3179" s="109" t="str">
        <f t="shared" si="302"/>
        <v/>
      </c>
    </row>
    <row r="3180" spans="2:20" ht="15" customHeight="1" x14ac:dyDescent="0.25">
      <c r="B3180" s="94">
        <v>3129</v>
      </c>
      <c r="C3180" s="95"/>
      <c r="D3180" s="94"/>
      <c r="E3180" s="95"/>
      <c r="F3180" s="94"/>
      <c r="G3180" s="95">
        <f t="shared" si="297"/>
        <v>0</v>
      </c>
      <c r="H3180" s="110">
        <f t="shared" si="298"/>
        <v>0</v>
      </c>
      <c r="P3180" s="107" t="str">
        <f t="shared" si="299"/>
        <v/>
      </c>
      <c r="Q3180" s="108" t="str">
        <f t="shared" si="300"/>
        <v/>
      </c>
      <c r="S3180" s="109" t="str">
        <f t="shared" si="301"/>
        <v/>
      </c>
      <c r="T3180" s="109" t="str">
        <f t="shared" si="302"/>
        <v/>
      </c>
    </row>
    <row r="3181" spans="2:20" ht="15" customHeight="1" x14ac:dyDescent="0.25">
      <c r="B3181" s="94">
        <v>3130</v>
      </c>
      <c r="C3181" s="95"/>
      <c r="D3181" s="94"/>
      <c r="E3181" s="95"/>
      <c r="F3181" s="94"/>
      <c r="G3181" s="95">
        <f t="shared" si="297"/>
        <v>0</v>
      </c>
      <c r="H3181" s="110">
        <f t="shared" si="298"/>
        <v>0</v>
      </c>
      <c r="P3181" s="107" t="str">
        <f t="shared" si="299"/>
        <v/>
      </c>
      <c r="Q3181" s="108" t="str">
        <f t="shared" si="300"/>
        <v/>
      </c>
      <c r="S3181" s="109" t="str">
        <f t="shared" si="301"/>
        <v/>
      </c>
      <c r="T3181" s="109" t="str">
        <f t="shared" si="302"/>
        <v/>
      </c>
    </row>
    <row r="3182" spans="2:20" ht="15" customHeight="1" x14ac:dyDescent="0.25">
      <c r="B3182" s="94">
        <v>3131</v>
      </c>
      <c r="C3182" s="95"/>
      <c r="D3182" s="94"/>
      <c r="E3182" s="95"/>
      <c r="F3182" s="94"/>
      <c r="G3182" s="95">
        <f t="shared" si="297"/>
        <v>0</v>
      </c>
      <c r="H3182" s="110">
        <f t="shared" si="298"/>
        <v>0</v>
      </c>
      <c r="P3182" s="107" t="str">
        <f t="shared" si="299"/>
        <v/>
      </c>
      <c r="Q3182" s="108" t="str">
        <f t="shared" si="300"/>
        <v/>
      </c>
      <c r="S3182" s="109" t="str">
        <f t="shared" si="301"/>
        <v/>
      </c>
      <c r="T3182" s="109" t="str">
        <f t="shared" si="302"/>
        <v/>
      </c>
    </row>
    <row r="3183" spans="2:20" ht="15" customHeight="1" x14ac:dyDescent="0.25">
      <c r="B3183" s="94">
        <v>3132</v>
      </c>
      <c r="C3183" s="95"/>
      <c r="D3183" s="94"/>
      <c r="E3183" s="95"/>
      <c r="F3183" s="94"/>
      <c r="G3183" s="95">
        <f t="shared" si="297"/>
        <v>0</v>
      </c>
      <c r="H3183" s="110">
        <f t="shared" si="298"/>
        <v>0</v>
      </c>
      <c r="P3183" s="107" t="str">
        <f t="shared" si="299"/>
        <v/>
      </c>
      <c r="Q3183" s="108" t="str">
        <f t="shared" si="300"/>
        <v/>
      </c>
      <c r="S3183" s="109" t="str">
        <f t="shared" si="301"/>
        <v/>
      </c>
      <c r="T3183" s="109" t="str">
        <f t="shared" si="302"/>
        <v/>
      </c>
    </row>
    <row r="3184" spans="2:20" ht="15" customHeight="1" x14ac:dyDescent="0.25">
      <c r="B3184" s="94">
        <v>3133</v>
      </c>
      <c r="C3184" s="95"/>
      <c r="D3184" s="94"/>
      <c r="E3184" s="95"/>
      <c r="F3184" s="94"/>
      <c r="G3184" s="95">
        <f t="shared" si="297"/>
        <v>0</v>
      </c>
      <c r="H3184" s="110">
        <f t="shared" si="298"/>
        <v>0</v>
      </c>
      <c r="P3184" s="107" t="str">
        <f t="shared" si="299"/>
        <v/>
      </c>
      <c r="Q3184" s="108" t="str">
        <f t="shared" si="300"/>
        <v/>
      </c>
      <c r="S3184" s="109" t="str">
        <f t="shared" si="301"/>
        <v/>
      </c>
      <c r="T3184" s="109" t="str">
        <f t="shared" si="302"/>
        <v/>
      </c>
    </row>
    <row r="3185" spans="2:20" ht="15" customHeight="1" x14ac:dyDescent="0.25">
      <c r="B3185" s="94">
        <v>3134</v>
      </c>
      <c r="C3185" s="95"/>
      <c r="D3185" s="94"/>
      <c r="E3185" s="95"/>
      <c r="F3185" s="94"/>
      <c r="G3185" s="95">
        <f t="shared" si="297"/>
        <v>0</v>
      </c>
      <c r="H3185" s="110">
        <f t="shared" si="298"/>
        <v>0</v>
      </c>
      <c r="P3185" s="107" t="str">
        <f t="shared" si="299"/>
        <v/>
      </c>
      <c r="Q3185" s="108" t="str">
        <f t="shared" si="300"/>
        <v/>
      </c>
      <c r="S3185" s="109" t="str">
        <f t="shared" si="301"/>
        <v/>
      </c>
      <c r="T3185" s="109" t="str">
        <f t="shared" si="302"/>
        <v/>
      </c>
    </row>
    <row r="3186" spans="2:20" ht="15" customHeight="1" x14ac:dyDescent="0.25">
      <c r="B3186" s="94">
        <v>3135</v>
      </c>
      <c r="C3186" s="95"/>
      <c r="D3186" s="94"/>
      <c r="E3186" s="95"/>
      <c r="F3186" s="94"/>
      <c r="G3186" s="95">
        <f t="shared" si="297"/>
        <v>0</v>
      </c>
      <c r="H3186" s="110">
        <f t="shared" si="298"/>
        <v>0</v>
      </c>
      <c r="P3186" s="107" t="str">
        <f t="shared" si="299"/>
        <v/>
      </c>
      <c r="Q3186" s="108" t="str">
        <f t="shared" si="300"/>
        <v/>
      </c>
      <c r="S3186" s="109" t="str">
        <f t="shared" si="301"/>
        <v/>
      </c>
      <c r="T3186" s="109" t="str">
        <f t="shared" si="302"/>
        <v/>
      </c>
    </row>
    <row r="3187" spans="2:20" ht="15" customHeight="1" x14ac:dyDescent="0.25">
      <c r="B3187" s="94">
        <v>3136</v>
      </c>
      <c r="C3187" s="95"/>
      <c r="D3187" s="94"/>
      <c r="E3187" s="95"/>
      <c r="F3187" s="94"/>
      <c r="G3187" s="95">
        <f t="shared" si="297"/>
        <v>0</v>
      </c>
      <c r="H3187" s="110">
        <f t="shared" si="298"/>
        <v>0</v>
      </c>
      <c r="P3187" s="107" t="str">
        <f t="shared" si="299"/>
        <v/>
      </c>
      <c r="Q3187" s="108" t="str">
        <f t="shared" si="300"/>
        <v/>
      </c>
      <c r="S3187" s="109" t="str">
        <f t="shared" si="301"/>
        <v/>
      </c>
      <c r="T3187" s="109" t="str">
        <f t="shared" si="302"/>
        <v/>
      </c>
    </row>
    <row r="3188" spans="2:20" ht="15" customHeight="1" x14ac:dyDescent="0.25">
      <c r="B3188" s="94">
        <v>3137</v>
      </c>
      <c r="C3188" s="95"/>
      <c r="D3188" s="94"/>
      <c r="E3188" s="95"/>
      <c r="F3188" s="94"/>
      <c r="G3188" s="95">
        <f t="shared" si="297"/>
        <v>0</v>
      </c>
      <c r="H3188" s="110">
        <f t="shared" si="298"/>
        <v>0</v>
      </c>
      <c r="P3188" s="107" t="str">
        <f t="shared" si="299"/>
        <v/>
      </c>
      <c r="Q3188" s="108" t="str">
        <f t="shared" si="300"/>
        <v/>
      </c>
      <c r="S3188" s="109" t="str">
        <f t="shared" si="301"/>
        <v/>
      </c>
      <c r="T3188" s="109" t="str">
        <f t="shared" si="302"/>
        <v/>
      </c>
    </row>
    <row r="3189" spans="2:20" ht="15" customHeight="1" x14ac:dyDescent="0.25">
      <c r="B3189" s="94">
        <v>3138</v>
      </c>
      <c r="C3189" s="95"/>
      <c r="D3189" s="94"/>
      <c r="E3189" s="95"/>
      <c r="F3189" s="94"/>
      <c r="G3189" s="95">
        <f t="shared" si="297"/>
        <v>0</v>
      </c>
      <c r="H3189" s="110">
        <f t="shared" si="298"/>
        <v>0</v>
      </c>
      <c r="P3189" s="107" t="str">
        <f t="shared" si="299"/>
        <v/>
      </c>
      <c r="Q3189" s="108" t="str">
        <f t="shared" si="300"/>
        <v/>
      </c>
      <c r="S3189" s="109" t="str">
        <f t="shared" si="301"/>
        <v/>
      </c>
      <c r="T3189" s="109" t="str">
        <f t="shared" si="302"/>
        <v/>
      </c>
    </row>
    <row r="3190" spans="2:20" ht="15" customHeight="1" x14ac:dyDescent="0.25">
      <c r="B3190" s="94">
        <v>3139</v>
      </c>
      <c r="C3190" s="95"/>
      <c r="D3190" s="94"/>
      <c r="E3190" s="95"/>
      <c r="F3190" s="94"/>
      <c r="G3190" s="95">
        <f t="shared" si="297"/>
        <v>0</v>
      </c>
      <c r="H3190" s="110">
        <f t="shared" si="298"/>
        <v>0</v>
      </c>
      <c r="P3190" s="107" t="str">
        <f t="shared" si="299"/>
        <v/>
      </c>
      <c r="Q3190" s="108" t="str">
        <f t="shared" si="300"/>
        <v/>
      </c>
      <c r="S3190" s="109" t="str">
        <f t="shared" si="301"/>
        <v/>
      </c>
      <c r="T3190" s="109" t="str">
        <f t="shared" si="302"/>
        <v/>
      </c>
    </row>
    <row r="3191" spans="2:20" ht="15" customHeight="1" x14ac:dyDescent="0.25">
      <c r="B3191" s="94">
        <v>3140</v>
      </c>
      <c r="C3191" s="95"/>
      <c r="D3191" s="94"/>
      <c r="E3191" s="95"/>
      <c r="F3191" s="94"/>
      <c r="G3191" s="95">
        <f t="shared" si="297"/>
        <v>0</v>
      </c>
      <c r="H3191" s="110">
        <f t="shared" si="298"/>
        <v>0</v>
      </c>
      <c r="P3191" s="107" t="str">
        <f t="shared" si="299"/>
        <v/>
      </c>
      <c r="Q3191" s="108" t="str">
        <f t="shared" si="300"/>
        <v/>
      </c>
      <c r="S3191" s="109" t="str">
        <f t="shared" si="301"/>
        <v/>
      </c>
      <c r="T3191" s="109" t="str">
        <f t="shared" si="302"/>
        <v/>
      </c>
    </row>
    <row r="3192" spans="2:20" ht="15" customHeight="1" x14ac:dyDescent="0.25">
      <c r="B3192" s="94">
        <v>3141</v>
      </c>
      <c r="C3192" s="95"/>
      <c r="D3192" s="94"/>
      <c r="E3192" s="95"/>
      <c r="F3192" s="94"/>
      <c r="G3192" s="95">
        <f t="shared" si="297"/>
        <v>0</v>
      </c>
      <c r="H3192" s="110">
        <f t="shared" si="298"/>
        <v>0</v>
      </c>
      <c r="P3192" s="107" t="str">
        <f t="shared" si="299"/>
        <v/>
      </c>
      <c r="Q3192" s="108" t="str">
        <f t="shared" si="300"/>
        <v/>
      </c>
      <c r="S3192" s="109" t="str">
        <f t="shared" si="301"/>
        <v/>
      </c>
      <c r="T3192" s="109" t="str">
        <f t="shared" si="302"/>
        <v/>
      </c>
    </row>
    <row r="3193" spans="2:20" ht="15" customHeight="1" x14ac:dyDescent="0.25">
      <c r="B3193" s="94">
        <v>3142</v>
      </c>
      <c r="C3193" s="95"/>
      <c r="D3193" s="94"/>
      <c r="E3193" s="95"/>
      <c r="F3193" s="94"/>
      <c r="G3193" s="95">
        <f t="shared" si="297"/>
        <v>0</v>
      </c>
      <c r="H3193" s="110">
        <f t="shared" si="298"/>
        <v>0</v>
      </c>
      <c r="P3193" s="107" t="str">
        <f t="shared" si="299"/>
        <v/>
      </c>
      <c r="Q3193" s="108" t="str">
        <f t="shared" si="300"/>
        <v/>
      </c>
      <c r="S3193" s="109" t="str">
        <f t="shared" si="301"/>
        <v/>
      </c>
      <c r="T3193" s="109" t="str">
        <f t="shared" si="302"/>
        <v/>
      </c>
    </row>
    <row r="3194" spans="2:20" ht="15" customHeight="1" x14ac:dyDescent="0.25">
      <c r="B3194" s="94">
        <v>3143</v>
      </c>
      <c r="C3194" s="95"/>
      <c r="D3194" s="94"/>
      <c r="E3194" s="95"/>
      <c r="F3194" s="94"/>
      <c r="G3194" s="95">
        <f t="shared" si="297"/>
        <v>0</v>
      </c>
      <c r="H3194" s="110">
        <f t="shared" si="298"/>
        <v>0</v>
      </c>
      <c r="P3194" s="107" t="str">
        <f t="shared" si="299"/>
        <v/>
      </c>
      <c r="Q3194" s="108" t="str">
        <f t="shared" si="300"/>
        <v/>
      </c>
      <c r="S3194" s="109" t="str">
        <f t="shared" si="301"/>
        <v/>
      </c>
      <c r="T3194" s="109" t="str">
        <f t="shared" si="302"/>
        <v/>
      </c>
    </row>
    <row r="3195" spans="2:20" ht="15" customHeight="1" x14ac:dyDescent="0.25">
      <c r="B3195" s="94">
        <v>3144</v>
      </c>
      <c r="C3195" s="95"/>
      <c r="D3195" s="94"/>
      <c r="E3195" s="95"/>
      <c r="F3195" s="94"/>
      <c r="G3195" s="95">
        <f t="shared" si="297"/>
        <v>0</v>
      </c>
      <c r="H3195" s="110">
        <f t="shared" si="298"/>
        <v>0</v>
      </c>
      <c r="P3195" s="107" t="str">
        <f t="shared" si="299"/>
        <v/>
      </c>
      <c r="Q3195" s="108" t="str">
        <f t="shared" si="300"/>
        <v/>
      </c>
      <c r="S3195" s="109" t="str">
        <f t="shared" si="301"/>
        <v/>
      </c>
      <c r="T3195" s="109" t="str">
        <f t="shared" si="302"/>
        <v/>
      </c>
    </row>
    <row r="3196" spans="2:20" ht="15" customHeight="1" x14ac:dyDescent="0.25">
      <c r="B3196" s="94">
        <v>3145</v>
      </c>
      <c r="C3196" s="95"/>
      <c r="D3196" s="94"/>
      <c r="E3196" s="95"/>
      <c r="F3196" s="94"/>
      <c r="G3196" s="95">
        <f t="shared" si="297"/>
        <v>0</v>
      </c>
      <c r="H3196" s="110">
        <f t="shared" si="298"/>
        <v>0</v>
      </c>
      <c r="P3196" s="107" t="str">
        <f t="shared" si="299"/>
        <v/>
      </c>
      <c r="Q3196" s="108" t="str">
        <f t="shared" si="300"/>
        <v/>
      </c>
      <c r="S3196" s="109" t="str">
        <f t="shared" si="301"/>
        <v/>
      </c>
      <c r="T3196" s="109" t="str">
        <f t="shared" si="302"/>
        <v/>
      </c>
    </row>
    <row r="3197" spans="2:20" ht="15" customHeight="1" x14ac:dyDescent="0.25">
      <c r="B3197" s="94">
        <v>3146</v>
      </c>
      <c r="C3197" s="95"/>
      <c r="D3197" s="94"/>
      <c r="E3197" s="95"/>
      <c r="F3197" s="94"/>
      <c r="G3197" s="95">
        <f t="shared" si="297"/>
        <v>0</v>
      </c>
      <c r="H3197" s="110">
        <f t="shared" si="298"/>
        <v>0</v>
      </c>
      <c r="P3197" s="107" t="str">
        <f t="shared" si="299"/>
        <v/>
      </c>
      <c r="Q3197" s="108" t="str">
        <f t="shared" si="300"/>
        <v/>
      </c>
      <c r="S3197" s="109" t="str">
        <f t="shared" si="301"/>
        <v/>
      </c>
      <c r="T3197" s="109" t="str">
        <f t="shared" si="302"/>
        <v/>
      </c>
    </row>
    <row r="3198" spans="2:20" ht="15" customHeight="1" x14ac:dyDescent="0.25">
      <c r="B3198" s="94">
        <v>3147</v>
      </c>
      <c r="C3198" s="95"/>
      <c r="D3198" s="94"/>
      <c r="E3198" s="95"/>
      <c r="F3198" s="94"/>
      <c r="G3198" s="95">
        <f t="shared" si="297"/>
        <v>0</v>
      </c>
      <c r="H3198" s="110">
        <f t="shared" si="298"/>
        <v>0</v>
      </c>
      <c r="P3198" s="107" t="str">
        <f t="shared" si="299"/>
        <v/>
      </c>
      <c r="Q3198" s="108" t="str">
        <f t="shared" si="300"/>
        <v/>
      </c>
      <c r="S3198" s="109" t="str">
        <f t="shared" si="301"/>
        <v/>
      </c>
      <c r="T3198" s="109" t="str">
        <f t="shared" si="302"/>
        <v/>
      </c>
    </row>
    <row r="3199" spans="2:20" ht="15" customHeight="1" x14ac:dyDescent="0.25">
      <c r="B3199" s="94">
        <v>3148</v>
      </c>
      <c r="C3199" s="95"/>
      <c r="D3199" s="94"/>
      <c r="E3199" s="95"/>
      <c r="F3199" s="94"/>
      <c r="G3199" s="95">
        <f t="shared" si="297"/>
        <v>0</v>
      </c>
      <c r="H3199" s="110">
        <f t="shared" si="298"/>
        <v>0</v>
      </c>
      <c r="P3199" s="107" t="str">
        <f t="shared" si="299"/>
        <v/>
      </c>
      <c r="Q3199" s="108" t="str">
        <f t="shared" si="300"/>
        <v/>
      </c>
      <c r="S3199" s="109" t="str">
        <f t="shared" si="301"/>
        <v/>
      </c>
      <c r="T3199" s="109" t="str">
        <f t="shared" si="302"/>
        <v/>
      </c>
    </row>
    <row r="3200" spans="2:20" ht="15" customHeight="1" x14ac:dyDescent="0.25">
      <c r="B3200" s="94">
        <v>3149</v>
      </c>
      <c r="C3200" s="95"/>
      <c r="D3200" s="94"/>
      <c r="E3200" s="95"/>
      <c r="F3200" s="94"/>
      <c r="G3200" s="95">
        <f t="shared" si="297"/>
        <v>0</v>
      </c>
      <c r="H3200" s="110">
        <f t="shared" si="298"/>
        <v>0</v>
      </c>
      <c r="P3200" s="107" t="str">
        <f t="shared" si="299"/>
        <v/>
      </c>
      <c r="Q3200" s="108" t="str">
        <f t="shared" si="300"/>
        <v/>
      </c>
      <c r="S3200" s="109" t="str">
        <f t="shared" si="301"/>
        <v/>
      </c>
      <c r="T3200" s="109" t="str">
        <f t="shared" si="302"/>
        <v/>
      </c>
    </row>
    <row r="3201" spans="2:20" ht="15" customHeight="1" x14ac:dyDescent="0.25">
      <c r="B3201" s="94">
        <v>3150</v>
      </c>
      <c r="C3201" s="95"/>
      <c r="D3201" s="94"/>
      <c r="E3201" s="95"/>
      <c r="F3201" s="94"/>
      <c r="G3201" s="95">
        <f t="shared" si="297"/>
        <v>0</v>
      </c>
      <c r="H3201" s="110">
        <f t="shared" si="298"/>
        <v>0</v>
      </c>
      <c r="P3201" s="107" t="str">
        <f t="shared" si="299"/>
        <v/>
      </c>
      <c r="Q3201" s="108" t="str">
        <f t="shared" si="300"/>
        <v/>
      </c>
      <c r="S3201" s="109" t="str">
        <f t="shared" si="301"/>
        <v/>
      </c>
      <c r="T3201" s="109" t="str">
        <f t="shared" si="302"/>
        <v/>
      </c>
    </row>
    <row r="3202" spans="2:20" ht="15" customHeight="1" x14ac:dyDescent="0.25">
      <c r="B3202" s="94">
        <v>3151</v>
      </c>
      <c r="C3202" s="95"/>
      <c r="D3202" s="94"/>
      <c r="E3202" s="95"/>
      <c r="F3202" s="94"/>
      <c r="G3202" s="95">
        <f t="shared" si="297"/>
        <v>0</v>
      </c>
      <c r="H3202" s="110">
        <f t="shared" si="298"/>
        <v>0</v>
      </c>
      <c r="P3202" s="107" t="str">
        <f t="shared" si="299"/>
        <v/>
      </c>
      <c r="Q3202" s="108" t="str">
        <f t="shared" si="300"/>
        <v/>
      </c>
      <c r="S3202" s="109" t="str">
        <f t="shared" si="301"/>
        <v/>
      </c>
      <c r="T3202" s="109" t="str">
        <f t="shared" si="302"/>
        <v/>
      </c>
    </row>
    <row r="3203" spans="2:20" ht="15" customHeight="1" x14ac:dyDescent="0.25">
      <c r="B3203" s="94">
        <v>3152</v>
      </c>
      <c r="C3203" s="95"/>
      <c r="D3203" s="94"/>
      <c r="E3203" s="95"/>
      <c r="F3203" s="94"/>
      <c r="G3203" s="95">
        <f t="shared" si="297"/>
        <v>0</v>
      </c>
      <c r="H3203" s="110">
        <f t="shared" si="298"/>
        <v>0</v>
      </c>
      <c r="P3203" s="107" t="str">
        <f t="shared" si="299"/>
        <v/>
      </c>
      <c r="Q3203" s="108" t="str">
        <f t="shared" si="300"/>
        <v/>
      </c>
      <c r="S3203" s="109" t="str">
        <f t="shared" si="301"/>
        <v/>
      </c>
      <c r="T3203" s="109" t="str">
        <f t="shared" si="302"/>
        <v/>
      </c>
    </row>
    <row r="3204" spans="2:20" ht="15" customHeight="1" x14ac:dyDescent="0.25">
      <c r="B3204" s="94">
        <v>3153</v>
      </c>
      <c r="C3204" s="95"/>
      <c r="D3204" s="94"/>
      <c r="E3204" s="95"/>
      <c r="F3204" s="94"/>
      <c r="G3204" s="95">
        <f t="shared" si="297"/>
        <v>0</v>
      </c>
      <c r="H3204" s="110">
        <f t="shared" si="298"/>
        <v>0</v>
      </c>
      <c r="P3204" s="107" t="str">
        <f t="shared" si="299"/>
        <v/>
      </c>
      <c r="Q3204" s="108" t="str">
        <f t="shared" si="300"/>
        <v/>
      </c>
      <c r="S3204" s="109" t="str">
        <f t="shared" si="301"/>
        <v/>
      </c>
      <c r="T3204" s="109" t="str">
        <f t="shared" si="302"/>
        <v/>
      </c>
    </row>
    <row r="3205" spans="2:20" ht="15" customHeight="1" x14ac:dyDescent="0.25">
      <c r="B3205" s="94">
        <v>3154</v>
      </c>
      <c r="C3205" s="95"/>
      <c r="D3205" s="94"/>
      <c r="E3205" s="95"/>
      <c r="F3205" s="94"/>
      <c r="G3205" s="95">
        <f t="shared" si="297"/>
        <v>0</v>
      </c>
      <c r="H3205" s="110">
        <f t="shared" si="298"/>
        <v>0</v>
      </c>
      <c r="P3205" s="107" t="str">
        <f t="shared" si="299"/>
        <v/>
      </c>
      <c r="Q3205" s="108" t="str">
        <f t="shared" si="300"/>
        <v/>
      </c>
      <c r="S3205" s="109" t="str">
        <f t="shared" si="301"/>
        <v/>
      </c>
      <c r="T3205" s="109" t="str">
        <f t="shared" si="302"/>
        <v/>
      </c>
    </row>
    <row r="3206" spans="2:20" ht="15" customHeight="1" x14ac:dyDescent="0.25">
      <c r="B3206" s="94">
        <v>3155</v>
      </c>
      <c r="C3206" s="95"/>
      <c r="D3206" s="94"/>
      <c r="E3206" s="95"/>
      <c r="F3206" s="94"/>
      <c r="G3206" s="95">
        <f t="shared" si="297"/>
        <v>0</v>
      </c>
      <c r="H3206" s="110">
        <f t="shared" si="298"/>
        <v>0</v>
      </c>
      <c r="P3206" s="107" t="str">
        <f t="shared" si="299"/>
        <v/>
      </c>
      <c r="Q3206" s="108" t="str">
        <f t="shared" si="300"/>
        <v/>
      </c>
      <c r="S3206" s="109" t="str">
        <f t="shared" si="301"/>
        <v/>
      </c>
      <c r="T3206" s="109" t="str">
        <f t="shared" si="302"/>
        <v/>
      </c>
    </row>
    <row r="3207" spans="2:20" ht="15" customHeight="1" x14ac:dyDescent="0.25">
      <c r="B3207" s="94">
        <v>3156</v>
      </c>
      <c r="C3207" s="95"/>
      <c r="D3207" s="94"/>
      <c r="E3207" s="95"/>
      <c r="F3207" s="94"/>
      <c r="G3207" s="95">
        <f t="shared" si="297"/>
        <v>0</v>
      </c>
      <c r="H3207" s="110">
        <f t="shared" si="298"/>
        <v>0</v>
      </c>
      <c r="P3207" s="107" t="str">
        <f t="shared" si="299"/>
        <v/>
      </c>
      <c r="Q3207" s="108" t="str">
        <f t="shared" si="300"/>
        <v/>
      </c>
      <c r="S3207" s="109" t="str">
        <f t="shared" si="301"/>
        <v/>
      </c>
      <c r="T3207" s="109" t="str">
        <f t="shared" si="302"/>
        <v/>
      </c>
    </row>
    <row r="3208" spans="2:20" ht="15" customHeight="1" x14ac:dyDescent="0.25">
      <c r="B3208" s="94">
        <v>3157</v>
      </c>
      <c r="C3208" s="95"/>
      <c r="D3208" s="94"/>
      <c r="E3208" s="95"/>
      <c r="F3208" s="94"/>
      <c r="G3208" s="95">
        <f t="shared" si="297"/>
        <v>0</v>
      </c>
      <c r="H3208" s="110">
        <f t="shared" si="298"/>
        <v>0</v>
      </c>
      <c r="P3208" s="107" t="str">
        <f t="shared" si="299"/>
        <v/>
      </c>
      <c r="Q3208" s="108" t="str">
        <f t="shared" si="300"/>
        <v/>
      </c>
      <c r="S3208" s="109" t="str">
        <f t="shared" si="301"/>
        <v/>
      </c>
      <c r="T3208" s="109" t="str">
        <f t="shared" si="302"/>
        <v/>
      </c>
    </row>
    <row r="3209" spans="2:20" ht="15" customHeight="1" x14ac:dyDescent="0.25">
      <c r="B3209" s="94">
        <v>3158</v>
      </c>
      <c r="C3209" s="95"/>
      <c r="D3209" s="94"/>
      <c r="E3209" s="95"/>
      <c r="F3209" s="94"/>
      <c r="G3209" s="95">
        <f t="shared" si="297"/>
        <v>0</v>
      </c>
      <c r="H3209" s="110">
        <f t="shared" si="298"/>
        <v>0</v>
      </c>
      <c r="P3209" s="107" t="str">
        <f t="shared" si="299"/>
        <v/>
      </c>
      <c r="Q3209" s="108" t="str">
        <f t="shared" si="300"/>
        <v/>
      </c>
      <c r="S3209" s="109" t="str">
        <f t="shared" si="301"/>
        <v/>
      </c>
      <c r="T3209" s="109" t="str">
        <f t="shared" si="302"/>
        <v/>
      </c>
    </row>
    <row r="3210" spans="2:20" ht="15" customHeight="1" x14ac:dyDescent="0.25">
      <c r="B3210" s="94">
        <v>3159</v>
      </c>
      <c r="C3210" s="95"/>
      <c r="D3210" s="94"/>
      <c r="E3210" s="95"/>
      <c r="F3210" s="94"/>
      <c r="G3210" s="95">
        <f t="shared" si="297"/>
        <v>0</v>
      </c>
      <c r="H3210" s="110">
        <f t="shared" si="298"/>
        <v>0</v>
      </c>
      <c r="P3210" s="107" t="str">
        <f t="shared" si="299"/>
        <v/>
      </c>
      <c r="Q3210" s="108" t="str">
        <f t="shared" si="300"/>
        <v/>
      </c>
      <c r="S3210" s="109" t="str">
        <f t="shared" si="301"/>
        <v/>
      </c>
      <c r="T3210" s="109" t="str">
        <f t="shared" si="302"/>
        <v/>
      </c>
    </row>
    <row r="3211" spans="2:20" ht="15" customHeight="1" x14ac:dyDescent="0.25">
      <c r="B3211" s="94">
        <v>3160</v>
      </c>
      <c r="C3211" s="95"/>
      <c r="D3211" s="94"/>
      <c r="E3211" s="95"/>
      <c r="F3211" s="94"/>
      <c r="G3211" s="95">
        <f t="shared" si="297"/>
        <v>0</v>
      </c>
      <c r="H3211" s="110">
        <f t="shared" si="298"/>
        <v>0</v>
      </c>
      <c r="P3211" s="107" t="str">
        <f t="shared" si="299"/>
        <v/>
      </c>
      <c r="Q3211" s="108" t="str">
        <f t="shared" si="300"/>
        <v/>
      </c>
      <c r="S3211" s="109" t="str">
        <f t="shared" si="301"/>
        <v/>
      </c>
      <c r="T3211" s="109" t="str">
        <f t="shared" si="302"/>
        <v/>
      </c>
    </row>
    <row r="3212" spans="2:20" ht="15" customHeight="1" x14ac:dyDescent="0.25">
      <c r="B3212" s="94">
        <v>3161</v>
      </c>
      <c r="C3212" s="95"/>
      <c r="D3212" s="94"/>
      <c r="E3212" s="95"/>
      <c r="F3212" s="94"/>
      <c r="G3212" s="95">
        <f t="shared" si="297"/>
        <v>0</v>
      </c>
      <c r="H3212" s="110">
        <f t="shared" si="298"/>
        <v>0</v>
      </c>
      <c r="P3212" s="107" t="str">
        <f t="shared" si="299"/>
        <v/>
      </c>
      <c r="Q3212" s="108" t="str">
        <f t="shared" si="300"/>
        <v/>
      </c>
      <c r="S3212" s="109" t="str">
        <f t="shared" si="301"/>
        <v/>
      </c>
      <c r="T3212" s="109" t="str">
        <f t="shared" si="302"/>
        <v/>
      </c>
    </row>
    <row r="3213" spans="2:20" ht="15" customHeight="1" x14ac:dyDescent="0.25">
      <c r="B3213" s="94">
        <v>3162</v>
      </c>
      <c r="C3213" s="95"/>
      <c r="D3213" s="94"/>
      <c r="E3213" s="95"/>
      <c r="F3213" s="94"/>
      <c r="G3213" s="95">
        <f t="shared" si="297"/>
        <v>0</v>
      </c>
      <c r="H3213" s="110">
        <f t="shared" si="298"/>
        <v>0</v>
      </c>
      <c r="P3213" s="107" t="str">
        <f t="shared" si="299"/>
        <v/>
      </c>
      <c r="Q3213" s="108" t="str">
        <f t="shared" si="300"/>
        <v/>
      </c>
      <c r="S3213" s="109" t="str">
        <f t="shared" si="301"/>
        <v/>
      </c>
      <c r="T3213" s="109" t="str">
        <f t="shared" si="302"/>
        <v/>
      </c>
    </row>
    <row r="3214" spans="2:20" ht="15" customHeight="1" x14ac:dyDescent="0.25">
      <c r="B3214" s="94">
        <v>3163</v>
      </c>
      <c r="C3214" s="95"/>
      <c r="D3214" s="94"/>
      <c r="E3214" s="95"/>
      <c r="F3214" s="94"/>
      <c r="G3214" s="95">
        <f t="shared" si="297"/>
        <v>0</v>
      </c>
      <c r="H3214" s="110">
        <f t="shared" si="298"/>
        <v>0</v>
      </c>
      <c r="P3214" s="107" t="str">
        <f t="shared" si="299"/>
        <v/>
      </c>
      <c r="Q3214" s="108" t="str">
        <f t="shared" si="300"/>
        <v/>
      </c>
      <c r="S3214" s="109" t="str">
        <f t="shared" si="301"/>
        <v/>
      </c>
      <c r="T3214" s="109" t="str">
        <f t="shared" si="302"/>
        <v/>
      </c>
    </row>
    <row r="3215" spans="2:20" ht="15" customHeight="1" x14ac:dyDescent="0.25">
      <c r="B3215" s="94">
        <v>3164</v>
      </c>
      <c r="C3215" s="95"/>
      <c r="D3215" s="94"/>
      <c r="E3215" s="95"/>
      <c r="F3215" s="94"/>
      <c r="G3215" s="95">
        <f t="shared" si="297"/>
        <v>0</v>
      </c>
      <c r="H3215" s="110">
        <f t="shared" si="298"/>
        <v>0</v>
      </c>
      <c r="P3215" s="107" t="str">
        <f t="shared" si="299"/>
        <v/>
      </c>
      <c r="Q3215" s="108" t="str">
        <f t="shared" si="300"/>
        <v/>
      </c>
      <c r="S3215" s="109" t="str">
        <f t="shared" si="301"/>
        <v/>
      </c>
      <c r="T3215" s="109" t="str">
        <f t="shared" si="302"/>
        <v/>
      </c>
    </row>
    <row r="3216" spans="2:20" ht="15" customHeight="1" x14ac:dyDescent="0.25">
      <c r="B3216" s="94">
        <v>3165</v>
      </c>
      <c r="C3216" s="95"/>
      <c r="D3216" s="94"/>
      <c r="E3216" s="95"/>
      <c r="F3216" s="94"/>
      <c r="G3216" s="95">
        <f t="shared" si="297"/>
        <v>0</v>
      </c>
      <c r="H3216" s="110">
        <f t="shared" si="298"/>
        <v>0</v>
      </c>
      <c r="P3216" s="107" t="str">
        <f t="shared" si="299"/>
        <v/>
      </c>
      <c r="Q3216" s="108" t="str">
        <f t="shared" si="300"/>
        <v/>
      </c>
      <c r="S3216" s="109" t="str">
        <f t="shared" si="301"/>
        <v/>
      </c>
      <c r="T3216" s="109" t="str">
        <f t="shared" si="302"/>
        <v/>
      </c>
    </row>
    <row r="3217" spans="2:20" ht="15" customHeight="1" x14ac:dyDescent="0.25">
      <c r="B3217" s="94">
        <v>3166</v>
      </c>
      <c r="C3217" s="95"/>
      <c r="D3217" s="94"/>
      <c r="E3217" s="95"/>
      <c r="F3217" s="94"/>
      <c r="G3217" s="95">
        <f t="shared" si="297"/>
        <v>0</v>
      </c>
      <c r="H3217" s="110">
        <f t="shared" si="298"/>
        <v>0</v>
      </c>
      <c r="P3217" s="107" t="str">
        <f t="shared" si="299"/>
        <v/>
      </c>
      <c r="Q3217" s="108" t="str">
        <f t="shared" si="300"/>
        <v/>
      </c>
      <c r="S3217" s="109" t="str">
        <f t="shared" si="301"/>
        <v/>
      </c>
      <c r="T3217" s="109" t="str">
        <f t="shared" si="302"/>
        <v/>
      </c>
    </row>
    <row r="3218" spans="2:20" ht="15" customHeight="1" x14ac:dyDescent="0.25">
      <c r="B3218" s="94">
        <v>3167</v>
      </c>
      <c r="C3218" s="95"/>
      <c r="D3218" s="94"/>
      <c r="E3218" s="95"/>
      <c r="F3218" s="94"/>
      <c r="G3218" s="95">
        <f t="shared" si="297"/>
        <v>0</v>
      </c>
      <c r="H3218" s="110">
        <f t="shared" si="298"/>
        <v>0</v>
      </c>
      <c r="P3218" s="107" t="str">
        <f t="shared" si="299"/>
        <v/>
      </c>
      <c r="Q3218" s="108" t="str">
        <f t="shared" si="300"/>
        <v/>
      </c>
      <c r="S3218" s="109" t="str">
        <f t="shared" si="301"/>
        <v/>
      </c>
      <c r="T3218" s="109" t="str">
        <f t="shared" si="302"/>
        <v/>
      </c>
    </row>
    <row r="3219" spans="2:20" ht="15" customHeight="1" x14ac:dyDescent="0.25">
      <c r="B3219" s="94">
        <v>3168</v>
      </c>
      <c r="C3219" s="95"/>
      <c r="D3219" s="94"/>
      <c r="E3219" s="95"/>
      <c r="F3219" s="94"/>
      <c r="G3219" s="95">
        <f t="shared" si="297"/>
        <v>0</v>
      </c>
      <c r="H3219" s="110">
        <f t="shared" si="298"/>
        <v>0</v>
      </c>
      <c r="P3219" s="107" t="str">
        <f t="shared" si="299"/>
        <v/>
      </c>
      <c r="Q3219" s="108" t="str">
        <f t="shared" si="300"/>
        <v/>
      </c>
      <c r="S3219" s="109" t="str">
        <f t="shared" si="301"/>
        <v/>
      </c>
      <c r="T3219" s="109" t="str">
        <f t="shared" si="302"/>
        <v/>
      </c>
    </row>
    <row r="3220" spans="2:20" ht="15" customHeight="1" x14ac:dyDescent="0.25">
      <c r="B3220" s="94">
        <v>3169</v>
      </c>
      <c r="C3220" s="95"/>
      <c r="D3220" s="94"/>
      <c r="E3220" s="95"/>
      <c r="F3220" s="94"/>
      <c r="G3220" s="95">
        <f t="shared" si="297"/>
        <v>0</v>
      </c>
      <c r="H3220" s="110">
        <f t="shared" si="298"/>
        <v>0</v>
      </c>
      <c r="P3220" s="107" t="str">
        <f t="shared" si="299"/>
        <v/>
      </c>
      <c r="Q3220" s="108" t="str">
        <f t="shared" si="300"/>
        <v/>
      </c>
      <c r="S3220" s="109" t="str">
        <f t="shared" si="301"/>
        <v/>
      </c>
      <c r="T3220" s="109" t="str">
        <f t="shared" si="302"/>
        <v/>
      </c>
    </row>
    <row r="3221" spans="2:20" ht="15" customHeight="1" x14ac:dyDescent="0.25">
      <c r="B3221" s="94">
        <v>3170</v>
      </c>
      <c r="C3221" s="95"/>
      <c r="D3221" s="94"/>
      <c r="E3221" s="95"/>
      <c r="F3221" s="94"/>
      <c r="G3221" s="95">
        <f t="shared" si="297"/>
        <v>0</v>
      </c>
      <c r="H3221" s="110">
        <f t="shared" si="298"/>
        <v>0</v>
      </c>
      <c r="P3221" s="107" t="str">
        <f t="shared" si="299"/>
        <v/>
      </c>
      <c r="Q3221" s="108" t="str">
        <f t="shared" si="300"/>
        <v/>
      </c>
      <c r="S3221" s="109" t="str">
        <f t="shared" si="301"/>
        <v/>
      </c>
      <c r="T3221" s="109" t="str">
        <f t="shared" si="302"/>
        <v/>
      </c>
    </row>
    <row r="3222" spans="2:20" ht="15" customHeight="1" x14ac:dyDescent="0.25">
      <c r="B3222" s="94">
        <v>3171</v>
      </c>
      <c r="C3222" s="95"/>
      <c r="D3222" s="94"/>
      <c r="E3222" s="95"/>
      <c r="F3222" s="94"/>
      <c r="G3222" s="95">
        <f t="shared" si="297"/>
        <v>0</v>
      </c>
      <c r="H3222" s="110">
        <f t="shared" si="298"/>
        <v>0</v>
      </c>
      <c r="P3222" s="107" t="str">
        <f t="shared" si="299"/>
        <v/>
      </c>
      <c r="Q3222" s="108" t="str">
        <f t="shared" si="300"/>
        <v/>
      </c>
      <c r="S3222" s="109" t="str">
        <f t="shared" si="301"/>
        <v/>
      </c>
      <c r="T3222" s="109" t="str">
        <f t="shared" si="302"/>
        <v/>
      </c>
    </row>
    <row r="3223" spans="2:20" ht="15" customHeight="1" x14ac:dyDescent="0.25">
      <c r="B3223" s="94">
        <v>3172</v>
      </c>
      <c r="C3223" s="95"/>
      <c r="D3223" s="94"/>
      <c r="E3223" s="95"/>
      <c r="F3223" s="94"/>
      <c r="G3223" s="95">
        <f t="shared" si="297"/>
        <v>0</v>
      </c>
      <c r="H3223" s="110">
        <f t="shared" si="298"/>
        <v>0</v>
      </c>
      <c r="P3223" s="107" t="str">
        <f t="shared" si="299"/>
        <v/>
      </c>
      <c r="Q3223" s="108" t="str">
        <f t="shared" si="300"/>
        <v/>
      </c>
      <c r="S3223" s="109" t="str">
        <f t="shared" si="301"/>
        <v/>
      </c>
      <c r="T3223" s="109" t="str">
        <f t="shared" si="302"/>
        <v/>
      </c>
    </row>
    <row r="3224" spans="2:20" ht="15" customHeight="1" x14ac:dyDescent="0.25">
      <c r="B3224" s="94">
        <v>3173</v>
      </c>
      <c r="C3224" s="95"/>
      <c r="D3224" s="94"/>
      <c r="E3224" s="95"/>
      <c r="F3224" s="94"/>
      <c r="G3224" s="95">
        <f t="shared" si="297"/>
        <v>0</v>
      </c>
      <c r="H3224" s="110">
        <f t="shared" si="298"/>
        <v>0</v>
      </c>
      <c r="P3224" s="107" t="str">
        <f t="shared" si="299"/>
        <v/>
      </c>
      <c r="Q3224" s="108" t="str">
        <f t="shared" si="300"/>
        <v/>
      </c>
      <c r="S3224" s="109" t="str">
        <f t="shared" si="301"/>
        <v/>
      </c>
      <c r="T3224" s="109" t="str">
        <f t="shared" si="302"/>
        <v/>
      </c>
    </row>
    <row r="3225" spans="2:20" ht="15" customHeight="1" x14ac:dyDescent="0.25">
      <c r="B3225" s="94">
        <v>3174</v>
      </c>
      <c r="C3225" s="95"/>
      <c r="D3225" s="94"/>
      <c r="E3225" s="95"/>
      <c r="F3225" s="94"/>
      <c r="G3225" s="95">
        <f t="shared" si="297"/>
        <v>0</v>
      </c>
      <c r="H3225" s="110">
        <f t="shared" si="298"/>
        <v>0</v>
      </c>
      <c r="P3225" s="107" t="str">
        <f t="shared" si="299"/>
        <v/>
      </c>
      <c r="Q3225" s="108" t="str">
        <f t="shared" si="300"/>
        <v/>
      </c>
      <c r="S3225" s="109" t="str">
        <f t="shared" si="301"/>
        <v/>
      </c>
      <c r="T3225" s="109" t="str">
        <f t="shared" si="302"/>
        <v/>
      </c>
    </row>
    <row r="3226" spans="2:20" ht="15" customHeight="1" x14ac:dyDescent="0.25">
      <c r="B3226" s="94">
        <v>3175</v>
      </c>
      <c r="C3226" s="95"/>
      <c r="D3226" s="94"/>
      <c r="E3226" s="95"/>
      <c r="F3226" s="94"/>
      <c r="G3226" s="95">
        <f t="shared" si="297"/>
        <v>0</v>
      </c>
      <c r="H3226" s="110">
        <f t="shared" si="298"/>
        <v>0</v>
      </c>
      <c r="P3226" s="107" t="str">
        <f t="shared" si="299"/>
        <v/>
      </c>
      <c r="Q3226" s="108" t="str">
        <f t="shared" si="300"/>
        <v/>
      </c>
      <c r="S3226" s="109" t="str">
        <f t="shared" si="301"/>
        <v/>
      </c>
      <c r="T3226" s="109" t="str">
        <f t="shared" si="302"/>
        <v/>
      </c>
    </row>
    <row r="3227" spans="2:20" ht="15" customHeight="1" x14ac:dyDescent="0.25">
      <c r="B3227" s="94">
        <v>3176</v>
      </c>
      <c r="C3227" s="95"/>
      <c r="D3227" s="94"/>
      <c r="E3227" s="95"/>
      <c r="F3227" s="94"/>
      <c r="G3227" s="95">
        <f t="shared" si="297"/>
        <v>0</v>
      </c>
      <c r="H3227" s="110">
        <f t="shared" si="298"/>
        <v>0</v>
      </c>
      <c r="P3227" s="107" t="str">
        <f t="shared" si="299"/>
        <v/>
      </c>
      <c r="Q3227" s="108" t="str">
        <f t="shared" si="300"/>
        <v/>
      </c>
      <c r="S3227" s="109" t="str">
        <f t="shared" si="301"/>
        <v/>
      </c>
      <c r="T3227" s="109" t="str">
        <f t="shared" si="302"/>
        <v/>
      </c>
    </row>
    <row r="3228" spans="2:20" ht="15" customHeight="1" x14ac:dyDescent="0.25">
      <c r="B3228" s="94">
        <v>3177</v>
      </c>
      <c r="C3228" s="95"/>
      <c r="D3228" s="94"/>
      <c r="E3228" s="95"/>
      <c r="F3228" s="94"/>
      <c r="G3228" s="95">
        <f t="shared" ref="G3228:G3291" si="303">E3228-C3228</f>
        <v>0</v>
      </c>
      <c r="H3228" s="110">
        <f t="shared" ref="H3228:H3291" si="304">F3228-D3228</f>
        <v>0</v>
      </c>
      <c r="P3228" s="107" t="str">
        <f t="shared" ref="P3228:P3291" si="305">IF(C3228="","",D3228*PSA_WTP-C3228)</f>
        <v/>
      </c>
      <c r="Q3228" s="108" t="str">
        <f t="shared" ref="Q3228:Q3291" si="306">IF(C3228="","",F3228*PSA_WTP-E3228)</f>
        <v/>
      </c>
      <c r="S3228" s="109" t="str">
        <f t="shared" ref="S3228:S3291" si="307">IF(Q3228="","",IF(Q3228=MAX(P3228,Q3228),0,1))</f>
        <v/>
      </c>
      <c r="T3228" s="109" t="str">
        <f t="shared" ref="T3228:T3291" si="308">IF(Q3228="","",IF(Q3228=MAX(P3228,Q3228),1,0))</f>
        <v/>
      </c>
    </row>
    <row r="3229" spans="2:20" ht="15" customHeight="1" x14ac:dyDescent="0.25">
      <c r="B3229" s="94">
        <v>3178</v>
      </c>
      <c r="C3229" s="95"/>
      <c r="D3229" s="94"/>
      <c r="E3229" s="95"/>
      <c r="F3229" s="94"/>
      <c r="G3229" s="95">
        <f t="shared" si="303"/>
        <v>0</v>
      </c>
      <c r="H3229" s="110">
        <f t="shared" si="304"/>
        <v>0</v>
      </c>
      <c r="P3229" s="107" t="str">
        <f t="shared" si="305"/>
        <v/>
      </c>
      <c r="Q3229" s="108" t="str">
        <f t="shared" si="306"/>
        <v/>
      </c>
      <c r="S3229" s="109" t="str">
        <f t="shared" si="307"/>
        <v/>
      </c>
      <c r="T3229" s="109" t="str">
        <f t="shared" si="308"/>
        <v/>
      </c>
    </row>
    <row r="3230" spans="2:20" ht="15" customHeight="1" x14ac:dyDescent="0.25">
      <c r="B3230" s="94">
        <v>3179</v>
      </c>
      <c r="C3230" s="95"/>
      <c r="D3230" s="94"/>
      <c r="E3230" s="95"/>
      <c r="F3230" s="94"/>
      <c r="G3230" s="95">
        <f t="shared" si="303"/>
        <v>0</v>
      </c>
      <c r="H3230" s="110">
        <f t="shared" si="304"/>
        <v>0</v>
      </c>
      <c r="P3230" s="107" t="str">
        <f t="shared" si="305"/>
        <v/>
      </c>
      <c r="Q3230" s="108" t="str">
        <f t="shared" si="306"/>
        <v/>
      </c>
      <c r="S3230" s="109" t="str">
        <f t="shared" si="307"/>
        <v/>
      </c>
      <c r="T3230" s="109" t="str">
        <f t="shared" si="308"/>
        <v/>
      </c>
    </row>
    <row r="3231" spans="2:20" ht="15" customHeight="1" x14ac:dyDescent="0.25">
      <c r="B3231" s="94">
        <v>3180</v>
      </c>
      <c r="C3231" s="95"/>
      <c r="D3231" s="94"/>
      <c r="E3231" s="95"/>
      <c r="F3231" s="94"/>
      <c r="G3231" s="95">
        <f t="shared" si="303"/>
        <v>0</v>
      </c>
      <c r="H3231" s="110">
        <f t="shared" si="304"/>
        <v>0</v>
      </c>
      <c r="P3231" s="107" t="str">
        <f t="shared" si="305"/>
        <v/>
      </c>
      <c r="Q3231" s="108" t="str">
        <f t="shared" si="306"/>
        <v/>
      </c>
      <c r="S3231" s="109" t="str">
        <f t="shared" si="307"/>
        <v/>
      </c>
      <c r="T3231" s="109" t="str">
        <f t="shared" si="308"/>
        <v/>
      </c>
    </row>
    <row r="3232" spans="2:20" ht="15" customHeight="1" x14ac:dyDescent="0.25">
      <c r="B3232" s="94">
        <v>3181</v>
      </c>
      <c r="C3232" s="95"/>
      <c r="D3232" s="94"/>
      <c r="E3232" s="95"/>
      <c r="F3232" s="94"/>
      <c r="G3232" s="95">
        <f t="shared" si="303"/>
        <v>0</v>
      </c>
      <c r="H3232" s="110">
        <f t="shared" si="304"/>
        <v>0</v>
      </c>
      <c r="P3232" s="107" t="str">
        <f t="shared" si="305"/>
        <v/>
      </c>
      <c r="Q3232" s="108" t="str">
        <f t="shared" si="306"/>
        <v/>
      </c>
      <c r="S3232" s="109" t="str">
        <f t="shared" si="307"/>
        <v/>
      </c>
      <c r="T3232" s="109" t="str">
        <f t="shared" si="308"/>
        <v/>
      </c>
    </row>
    <row r="3233" spans="2:20" ht="15" customHeight="1" x14ac:dyDescent="0.25">
      <c r="B3233" s="94">
        <v>3182</v>
      </c>
      <c r="C3233" s="95"/>
      <c r="D3233" s="94"/>
      <c r="E3233" s="95"/>
      <c r="F3233" s="94"/>
      <c r="G3233" s="95">
        <f t="shared" si="303"/>
        <v>0</v>
      </c>
      <c r="H3233" s="110">
        <f t="shared" si="304"/>
        <v>0</v>
      </c>
      <c r="P3233" s="107" t="str">
        <f t="shared" si="305"/>
        <v/>
      </c>
      <c r="Q3233" s="108" t="str">
        <f t="shared" si="306"/>
        <v/>
      </c>
      <c r="S3233" s="109" t="str">
        <f t="shared" si="307"/>
        <v/>
      </c>
      <c r="T3233" s="109" t="str">
        <f t="shared" si="308"/>
        <v/>
      </c>
    </row>
    <row r="3234" spans="2:20" ht="15" customHeight="1" x14ac:dyDescent="0.25">
      <c r="B3234" s="94">
        <v>3183</v>
      </c>
      <c r="C3234" s="95"/>
      <c r="D3234" s="94"/>
      <c r="E3234" s="95"/>
      <c r="F3234" s="94"/>
      <c r="G3234" s="95">
        <f t="shared" si="303"/>
        <v>0</v>
      </c>
      <c r="H3234" s="110">
        <f t="shared" si="304"/>
        <v>0</v>
      </c>
      <c r="P3234" s="107" t="str">
        <f t="shared" si="305"/>
        <v/>
      </c>
      <c r="Q3234" s="108" t="str">
        <f t="shared" si="306"/>
        <v/>
      </c>
      <c r="S3234" s="109" t="str">
        <f t="shared" si="307"/>
        <v/>
      </c>
      <c r="T3234" s="109" t="str">
        <f t="shared" si="308"/>
        <v/>
      </c>
    </row>
    <row r="3235" spans="2:20" ht="15" customHeight="1" x14ac:dyDescent="0.25">
      <c r="B3235" s="94">
        <v>3184</v>
      </c>
      <c r="C3235" s="95"/>
      <c r="D3235" s="94"/>
      <c r="E3235" s="95"/>
      <c r="F3235" s="94"/>
      <c r="G3235" s="95">
        <f t="shared" si="303"/>
        <v>0</v>
      </c>
      <c r="H3235" s="110">
        <f t="shared" si="304"/>
        <v>0</v>
      </c>
      <c r="P3235" s="107" t="str">
        <f t="shared" si="305"/>
        <v/>
      </c>
      <c r="Q3235" s="108" t="str">
        <f t="shared" si="306"/>
        <v/>
      </c>
      <c r="S3235" s="109" t="str">
        <f t="shared" si="307"/>
        <v/>
      </c>
      <c r="T3235" s="109" t="str">
        <f t="shared" si="308"/>
        <v/>
      </c>
    </row>
    <row r="3236" spans="2:20" ht="15" customHeight="1" x14ac:dyDescent="0.25">
      <c r="B3236" s="94">
        <v>3185</v>
      </c>
      <c r="C3236" s="95"/>
      <c r="D3236" s="94"/>
      <c r="E3236" s="95"/>
      <c r="F3236" s="94"/>
      <c r="G3236" s="95">
        <f t="shared" si="303"/>
        <v>0</v>
      </c>
      <c r="H3236" s="110">
        <f t="shared" si="304"/>
        <v>0</v>
      </c>
      <c r="P3236" s="107" t="str">
        <f t="shared" si="305"/>
        <v/>
      </c>
      <c r="Q3236" s="108" t="str">
        <f t="shared" si="306"/>
        <v/>
      </c>
      <c r="S3236" s="109" t="str">
        <f t="shared" si="307"/>
        <v/>
      </c>
      <c r="T3236" s="109" t="str">
        <f t="shared" si="308"/>
        <v/>
      </c>
    </row>
    <row r="3237" spans="2:20" ht="15" customHeight="1" x14ac:dyDescent="0.25">
      <c r="B3237" s="94">
        <v>3186</v>
      </c>
      <c r="C3237" s="95"/>
      <c r="D3237" s="94"/>
      <c r="E3237" s="95"/>
      <c r="F3237" s="94"/>
      <c r="G3237" s="95">
        <f t="shared" si="303"/>
        <v>0</v>
      </c>
      <c r="H3237" s="110">
        <f t="shared" si="304"/>
        <v>0</v>
      </c>
      <c r="P3237" s="107" t="str">
        <f t="shared" si="305"/>
        <v/>
      </c>
      <c r="Q3237" s="108" t="str">
        <f t="shared" si="306"/>
        <v/>
      </c>
      <c r="S3237" s="109" t="str">
        <f t="shared" si="307"/>
        <v/>
      </c>
      <c r="T3237" s="109" t="str">
        <f t="shared" si="308"/>
        <v/>
      </c>
    </row>
    <row r="3238" spans="2:20" ht="15" customHeight="1" x14ac:dyDescent="0.25">
      <c r="B3238" s="94">
        <v>3187</v>
      </c>
      <c r="C3238" s="95"/>
      <c r="D3238" s="94"/>
      <c r="E3238" s="95"/>
      <c r="F3238" s="94"/>
      <c r="G3238" s="95">
        <f t="shared" si="303"/>
        <v>0</v>
      </c>
      <c r="H3238" s="110">
        <f t="shared" si="304"/>
        <v>0</v>
      </c>
      <c r="P3238" s="107" t="str">
        <f t="shared" si="305"/>
        <v/>
      </c>
      <c r="Q3238" s="108" t="str">
        <f t="shared" si="306"/>
        <v/>
      </c>
      <c r="S3238" s="109" t="str">
        <f t="shared" si="307"/>
        <v/>
      </c>
      <c r="T3238" s="109" t="str">
        <f t="shared" si="308"/>
        <v/>
      </c>
    </row>
    <row r="3239" spans="2:20" ht="15" customHeight="1" x14ac:dyDescent="0.25">
      <c r="B3239" s="94">
        <v>3188</v>
      </c>
      <c r="C3239" s="95"/>
      <c r="D3239" s="94"/>
      <c r="E3239" s="95"/>
      <c r="F3239" s="94"/>
      <c r="G3239" s="95">
        <f t="shared" si="303"/>
        <v>0</v>
      </c>
      <c r="H3239" s="110">
        <f t="shared" si="304"/>
        <v>0</v>
      </c>
      <c r="P3239" s="107" t="str">
        <f t="shared" si="305"/>
        <v/>
      </c>
      <c r="Q3239" s="108" t="str">
        <f t="shared" si="306"/>
        <v/>
      </c>
      <c r="S3239" s="109" t="str">
        <f t="shared" si="307"/>
        <v/>
      </c>
      <c r="T3239" s="109" t="str">
        <f t="shared" si="308"/>
        <v/>
      </c>
    </row>
    <row r="3240" spans="2:20" ht="15" customHeight="1" x14ac:dyDescent="0.25">
      <c r="B3240" s="94">
        <v>3189</v>
      </c>
      <c r="C3240" s="95"/>
      <c r="D3240" s="94"/>
      <c r="E3240" s="95"/>
      <c r="F3240" s="94"/>
      <c r="G3240" s="95">
        <f t="shared" si="303"/>
        <v>0</v>
      </c>
      <c r="H3240" s="110">
        <f t="shared" si="304"/>
        <v>0</v>
      </c>
      <c r="P3240" s="107" t="str">
        <f t="shared" si="305"/>
        <v/>
      </c>
      <c r="Q3240" s="108" t="str">
        <f t="shared" si="306"/>
        <v/>
      </c>
      <c r="S3240" s="109" t="str">
        <f t="shared" si="307"/>
        <v/>
      </c>
      <c r="T3240" s="109" t="str">
        <f t="shared" si="308"/>
        <v/>
      </c>
    </row>
    <row r="3241" spans="2:20" ht="15" customHeight="1" x14ac:dyDescent="0.25">
      <c r="B3241" s="94">
        <v>3190</v>
      </c>
      <c r="C3241" s="95"/>
      <c r="D3241" s="94"/>
      <c r="E3241" s="95"/>
      <c r="F3241" s="94"/>
      <c r="G3241" s="95">
        <f t="shared" si="303"/>
        <v>0</v>
      </c>
      <c r="H3241" s="110">
        <f t="shared" si="304"/>
        <v>0</v>
      </c>
      <c r="P3241" s="107" t="str">
        <f t="shared" si="305"/>
        <v/>
      </c>
      <c r="Q3241" s="108" t="str">
        <f t="shared" si="306"/>
        <v/>
      </c>
      <c r="S3241" s="109" t="str">
        <f t="shared" si="307"/>
        <v/>
      </c>
      <c r="T3241" s="109" t="str">
        <f t="shared" si="308"/>
        <v/>
      </c>
    </row>
    <row r="3242" spans="2:20" ht="15" customHeight="1" x14ac:dyDescent="0.25">
      <c r="B3242" s="94">
        <v>3191</v>
      </c>
      <c r="C3242" s="95"/>
      <c r="D3242" s="94"/>
      <c r="E3242" s="95"/>
      <c r="F3242" s="94"/>
      <c r="G3242" s="95">
        <f t="shared" si="303"/>
        <v>0</v>
      </c>
      <c r="H3242" s="110">
        <f t="shared" si="304"/>
        <v>0</v>
      </c>
      <c r="P3242" s="107" t="str">
        <f t="shared" si="305"/>
        <v/>
      </c>
      <c r="Q3242" s="108" t="str">
        <f t="shared" si="306"/>
        <v/>
      </c>
      <c r="S3242" s="109" t="str">
        <f t="shared" si="307"/>
        <v/>
      </c>
      <c r="T3242" s="109" t="str">
        <f t="shared" si="308"/>
        <v/>
      </c>
    </row>
    <row r="3243" spans="2:20" ht="15" customHeight="1" x14ac:dyDescent="0.25">
      <c r="B3243" s="94">
        <v>3192</v>
      </c>
      <c r="C3243" s="95"/>
      <c r="D3243" s="94"/>
      <c r="E3243" s="95"/>
      <c r="F3243" s="94"/>
      <c r="G3243" s="95">
        <f t="shared" si="303"/>
        <v>0</v>
      </c>
      <c r="H3243" s="110">
        <f t="shared" si="304"/>
        <v>0</v>
      </c>
      <c r="P3243" s="107" t="str">
        <f t="shared" si="305"/>
        <v/>
      </c>
      <c r="Q3243" s="108" t="str">
        <f t="shared" si="306"/>
        <v/>
      </c>
      <c r="S3243" s="109" t="str">
        <f t="shared" si="307"/>
        <v/>
      </c>
      <c r="T3243" s="109" t="str">
        <f t="shared" si="308"/>
        <v/>
      </c>
    </row>
    <row r="3244" spans="2:20" ht="15" customHeight="1" x14ac:dyDescent="0.25">
      <c r="B3244" s="94">
        <v>3193</v>
      </c>
      <c r="C3244" s="95"/>
      <c r="D3244" s="94"/>
      <c r="E3244" s="95"/>
      <c r="F3244" s="94"/>
      <c r="G3244" s="95">
        <f t="shared" si="303"/>
        <v>0</v>
      </c>
      <c r="H3244" s="110">
        <f t="shared" si="304"/>
        <v>0</v>
      </c>
      <c r="P3244" s="107" t="str">
        <f t="shared" si="305"/>
        <v/>
      </c>
      <c r="Q3244" s="108" t="str">
        <f t="shared" si="306"/>
        <v/>
      </c>
      <c r="S3244" s="109" t="str">
        <f t="shared" si="307"/>
        <v/>
      </c>
      <c r="T3244" s="109" t="str">
        <f t="shared" si="308"/>
        <v/>
      </c>
    </row>
    <row r="3245" spans="2:20" ht="15" customHeight="1" x14ac:dyDescent="0.25">
      <c r="B3245" s="94">
        <v>3194</v>
      </c>
      <c r="C3245" s="95"/>
      <c r="D3245" s="94"/>
      <c r="E3245" s="95"/>
      <c r="F3245" s="94"/>
      <c r="G3245" s="95">
        <f t="shared" si="303"/>
        <v>0</v>
      </c>
      <c r="H3245" s="110">
        <f t="shared" si="304"/>
        <v>0</v>
      </c>
      <c r="P3245" s="107" t="str">
        <f t="shared" si="305"/>
        <v/>
      </c>
      <c r="Q3245" s="108" t="str">
        <f t="shared" si="306"/>
        <v/>
      </c>
      <c r="S3245" s="109" t="str">
        <f t="shared" si="307"/>
        <v/>
      </c>
      <c r="T3245" s="109" t="str">
        <f t="shared" si="308"/>
        <v/>
      </c>
    </row>
    <row r="3246" spans="2:20" ht="15" customHeight="1" x14ac:dyDescent="0.25">
      <c r="B3246" s="94">
        <v>3195</v>
      </c>
      <c r="C3246" s="95"/>
      <c r="D3246" s="94"/>
      <c r="E3246" s="95"/>
      <c r="F3246" s="94"/>
      <c r="G3246" s="95">
        <f t="shared" si="303"/>
        <v>0</v>
      </c>
      <c r="H3246" s="110">
        <f t="shared" si="304"/>
        <v>0</v>
      </c>
      <c r="P3246" s="107" t="str">
        <f t="shared" si="305"/>
        <v/>
      </c>
      <c r="Q3246" s="108" t="str">
        <f t="shared" si="306"/>
        <v/>
      </c>
      <c r="S3246" s="109" t="str">
        <f t="shared" si="307"/>
        <v/>
      </c>
      <c r="T3246" s="109" t="str">
        <f t="shared" si="308"/>
        <v/>
      </c>
    </row>
    <row r="3247" spans="2:20" ht="15" customHeight="1" x14ac:dyDescent="0.25">
      <c r="B3247" s="94">
        <v>3196</v>
      </c>
      <c r="C3247" s="95"/>
      <c r="D3247" s="94"/>
      <c r="E3247" s="95"/>
      <c r="F3247" s="94"/>
      <c r="G3247" s="95">
        <f t="shared" si="303"/>
        <v>0</v>
      </c>
      <c r="H3247" s="110">
        <f t="shared" si="304"/>
        <v>0</v>
      </c>
      <c r="P3247" s="107" t="str">
        <f t="shared" si="305"/>
        <v/>
      </c>
      <c r="Q3247" s="108" t="str">
        <f t="shared" si="306"/>
        <v/>
      </c>
      <c r="S3247" s="109" t="str">
        <f t="shared" si="307"/>
        <v/>
      </c>
      <c r="T3247" s="109" t="str">
        <f t="shared" si="308"/>
        <v/>
      </c>
    </row>
    <row r="3248" spans="2:20" ht="15" customHeight="1" x14ac:dyDescent="0.25">
      <c r="B3248" s="94">
        <v>3197</v>
      </c>
      <c r="C3248" s="95"/>
      <c r="D3248" s="94"/>
      <c r="E3248" s="95"/>
      <c r="F3248" s="94"/>
      <c r="G3248" s="95">
        <f t="shared" si="303"/>
        <v>0</v>
      </c>
      <c r="H3248" s="110">
        <f t="shared" si="304"/>
        <v>0</v>
      </c>
      <c r="P3248" s="107" t="str">
        <f t="shared" si="305"/>
        <v/>
      </c>
      <c r="Q3248" s="108" t="str">
        <f t="shared" si="306"/>
        <v/>
      </c>
      <c r="S3248" s="109" t="str">
        <f t="shared" si="307"/>
        <v/>
      </c>
      <c r="T3248" s="109" t="str">
        <f t="shared" si="308"/>
        <v/>
      </c>
    </row>
    <row r="3249" spans="2:20" ht="15" customHeight="1" x14ac:dyDescent="0.25">
      <c r="B3249" s="94">
        <v>3198</v>
      </c>
      <c r="C3249" s="95"/>
      <c r="D3249" s="94"/>
      <c r="E3249" s="95"/>
      <c r="F3249" s="94"/>
      <c r="G3249" s="95">
        <f t="shared" si="303"/>
        <v>0</v>
      </c>
      <c r="H3249" s="110">
        <f t="shared" si="304"/>
        <v>0</v>
      </c>
      <c r="P3249" s="107" t="str">
        <f t="shared" si="305"/>
        <v/>
      </c>
      <c r="Q3249" s="108" t="str">
        <f t="shared" si="306"/>
        <v/>
      </c>
      <c r="S3249" s="109" t="str">
        <f t="shared" si="307"/>
        <v/>
      </c>
      <c r="T3249" s="109" t="str">
        <f t="shared" si="308"/>
        <v/>
      </c>
    </row>
    <row r="3250" spans="2:20" ht="15" customHeight="1" x14ac:dyDescent="0.25">
      <c r="B3250" s="94">
        <v>3199</v>
      </c>
      <c r="C3250" s="95"/>
      <c r="D3250" s="94"/>
      <c r="E3250" s="95"/>
      <c r="F3250" s="94"/>
      <c r="G3250" s="95">
        <f t="shared" si="303"/>
        <v>0</v>
      </c>
      <c r="H3250" s="110">
        <f t="shared" si="304"/>
        <v>0</v>
      </c>
      <c r="P3250" s="107" t="str">
        <f t="shared" si="305"/>
        <v/>
      </c>
      <c r="Q3250" s="108" t="str">
        <f t="shared" si="306"/>
        <v/>
      </c>
      <c r="S3250" s="109" t="str">
        <f t="shared" si="307"/>
        <v/>
      </c>
      <c r="T3250" s="109" t="str">
        <f t="shared" si="308"/>
        <v/>
      </c>
    </row>
    <row r="3251" spans="2:20" ht="15" customHeight="1" x14ac:dyDescent="0.25">
      <c r="B3251" s="94">
        <v>3200</v>
      </c>
      <c r="C3251" s="95"/>
      <c r="D3251" s="94"/>
      <c r="E3251" s="95"/>
      <c r="F3251" s="94"/>
      <c r="G3251" s="95">
        <f t="shared" si="303"/>
        <v>0</v>
      </c>
      <c r="H3251" s="110">
        <f t="shared" si="304"/>
        <v>0</v>
      </c>
      <c r="P3251" s="107" t="str">
        <f t="shared" si="305"/>
        <v/>
      </c>
      <c r="Q3251" s="108" t="str">
        <f t="shared" si="306"/>
        <v/>
      </c>
      <c r="S3251" s="109" t="str">
        <f t="shared" si="307"/>
        <v/>
      </c>
      <c r="T3251" s="109" t="str">
        <f t="shared" si="308"/>
        <v/>
      </c>
    </row>
    <row r="3252" spans="2:20" ht="15" customHeight="1" x14ac:dyDescent="0.25">
      <c r="B3252" s="94">
        <v>3201</v>
      </c>
      <c r="C3252" s="95"/>
      <c r="D3252" s="94"/>
      <c r="E3252" s="95"/>
      <c r="F3252" s="94"/>
      <c r="G3252" s="95">
        <f t="shared" si="303"/>
        <v>0</v>
      </c>
      <c r="H3252" s="110">
        <f t="shared" si="304"/>
        <v>0</v>
      </c>
      <c r="P3252" s="107" t="str">
        <f t="shared" si="305"/>
        <v/>
      </c>
      <c r="Q3252" s="108" t="str">
        <f t="shared" si="306"/>
        <v/>
      </c>
      <c r="S3252" s="109" t="str">
        <f t="shared" si="307"/>
        <v/>
      </c>
      <c r="T3252" s="109" t="str">
        <f t="shared" si="308"/>
        <v/>
      </c>
    </row>
    <row r="3253" spans="2:20" ht="15" customHeight="1" x14ac:dyDescent="0.25">
      <c r="B3253" s="94">
        <v>3202</v>
      </c>
      <c r="C3253" s="95"/>
      <c r="D3253" s="94"/>
      <c r="E3253" s="95"/>
      <c r="F3253" s="94"/>
      <c r="G3253" s="95">
        <f t="shared" si="303"/>
        <v>0</v>
      </c>
      <c r="H3253" s="110">
        <f t="shared" si="304"/>
        <v>0</v>
      </c>
      <c r="P3253" s="107" t="str">
        <f t="shared" si="305"/>
        <v/>
      </c>
      <c r="Q3253" s="108" t="str">
        <f t="shared" si="306"/>
        <v/>
      </c>
      <c r="S3253" s="109" t="str">
        <f t="shared" si="307"/>
        <v/>
      </c>
      <c r="T3253" s="109" t="str">
        <f t="shared" si="308"/>
        <v/>
      </c>
    </row>
    <row r="3254" spans="2:20" ht="15" customHeight="1" x14ac:dyDescent="0.25">
      <c r="B3254" s="94">
        <v>3203</v>
      </c>
      <c r="C3254" s="95"/>
      <c r="D3254" s="94"/>
      <c r="E3254" s="95"/>
      <c r="F3254" s="94"/>
      <c r="G3254" s="95">
        <f t="shared" si="303"/>
        <v>0</v>
      </c>
      <c r="H3254" s="110">
        <f t="shared" si="304"/>
        <v>0</v>
      </c>
      <c r="P3254" s="107" t="str">
        <f t="shared" si="305"/>
        <v/>
      </c>
      <c r="Q3254" s="108" t="str">
        <f t="shared" si="306"/>
        <v/>
      </c>
      <c r="S3254" s="109" t="str">
        <f t="shared" si="307"/>
        <v/>
      </c>
      <c r="T3254" s="109" t="str">
        <f t="shared" si="308"/>
        <v/>
      </c>
    </row>
    <row r="3255" spans="2:20" ht="15" customHeight="1" x14ac:dyDescent="0.25">
      <c r="B3255" s="94">
        <v>3204</v>
      </c>
      <c r="C3255" s="95"/>
      <c r="D3255" s="94"/>
      <c r="E3255" s="95"/>
      <c r="F3255" s="94"/>
      <c r="G3255" s="95">
        <f t="shared" si="303"/>
        <v>0</v>
      </c>
      <c r="H3255" s="110">
        <f t="shared" si="304"/>
        <v>0</v>
      </c>
      <c r="P3255" s="107" t="str">
        <f t="shared" si="305"/>
        <v/>
      </c>
      <c r="Q3255" s="108" t="str">
        <f t="shared" si="306"/>
        <v/>
      </c>
      <c r="S3255" s="109" t="str">
        <f t="shared" si="307"/>
        <v/>
      </c>
      <c r="T3255" s="109" t="str">
        <f t="shared" si="308"/>
        <v/>
      </c>
    </row>
    <row r="3256" spans="2:20" ht="15" customHeight="1" x14ac:dyDescent="0.25">
      <c r="B3256" s="94">
        <v>3205</v>
      </c>
      <c r="C3256" s="95"/>
      <c r="D3256" s="94"/>
      <c r="E3256" s="95"/>
      <c r="F3256" s="94"/>
      <c r="G3256" s="95">
        <f t="shared" si="303"/>
        <v>0</v>
      </c>
      <c r="H3256" s="110">
        <f t="shared" si="304"/>
        <v>0</v>
      </c>
      <c r="P3256" s="107" t="str">
        <f t="shared" si="305"/>
        <v/>
      </c>
      <c r="Q3256" s="108" t="str">
        <f t="shared" si="306"/>
        <v/>
      </c>
      <c r="S3256" s="109" t="str">
        <f t="shared" si="307"/>
        <v/>
      </c>
      <c r="T3256" s="109" t="str">
        <f t="shared" si="308"/>
        <v/>
      </c>
    </row>
    <row r="3257" spans="2:20" ht="15" customHeight="1" x14ac:dyDescent="0.25">
      <c r="B3257" s="94">
        <v>3206</v>
      </c>
      <c r="C3257" s="95"/>
      <c r="D3257" s="94"/>
      <c r="E3257" s="95"/>
      <c r="F3257" s="94"/>
      <c r="G3257" s="95">
        <f t="shared" si="303"/>
        <v>0</v>
      </c>
      <c r="H3257" s="110">
        <f t="shared" si="304"/>
        <v>0</v>
      </c>
      <c r="P3257" s="107" t="str">
        <f t="shared" si="305"/>
        <v/>
      </c>
      <c r="Q3257" s="108" t="str">
        <f t="shared" si="306"/>
        <v/>
      </c>
      <c r="S3257" s="109" t="str">
        <f t="shared" si="307"/>
        <v/>
      </c>
      <c r="T3257" s="109" t="str">
        <f t="shared" si="308"/>
        <v/>
      </c>
    </row>
    <row r="3258" spans="2:20" ht="15" customHeight="1" x14ac:dyDescent="0.25">
      <c r="B3258" s="94">
        <v>3207</v>
      </c>
      <c r="C3258" s="95"/>
      <c r="D3258" s="94"/>
      <c r="E3258" s="95"/>
      <c r="F3258" s="94"/>
      <c r="G3258" s="95">
        <f t="shared" si="303"/>
        <v>0</v>
      </c>
      <c r="H3258" s="110">
        <f t="shared" si="304"/>
        <v>0</v>
      </c>
      <c r="P3258" s="107" t="str">
        <f t="shared" si="305"/>
        <v/>
      </c>
      <c r="Q3258" s="108" t="str">
        <f t="shared" si="306"/>
        <v/>
      </c>
      <c r="S3258" s="109" t="str">
        <f t="shared" si="307"/>
        <v/>
      </c>
      <c r="T3258" s="109" t="str">
        <f t="shared" si="308"/>
        <v/>
      </c>
    </row>
    <row r="3259" spans="2:20" ht="15" customHeight="1" x14ac:dyDescent="0.25">
      <c r="B3259" s="94">
        <v>3208</v>
      </c>
      <c r="C3259" s="95"/>
      <c r="D3259" s="94"/>
      <c r="E3259" s="95"/>
      <c r="F3259" s="94"/>
      <c r="G3259" s="95">
        <f t="shared" si="303"/>
        <v>0</v>
      </c>
      <c r="H3259" s="110">
        <f t="shared" si="304"/>
        <v>0</v>
      </c>
      <c r="P3259" s="107" t="str">
        <f t="shared" si="305"/>
        <v/>
      </c>
      <c r="Q3259" s="108" t="str">
        <f t="shared" si="306"/>
        <v/>
      </c>
      <c r="S3259" s="109" t="str">
        <f t="shared" si="307"/>
        <v/>
      </c>
      <c r="T3259" s="109" t="str">
        <f t="shared" si="308"/>
        <v/>
      </c>
    </row>
    <row r="3260" spans="2:20" ht="15" customHeight="1" x14ac:dyDescent="0.25">
      <c r="B3260" s="94">
        <v>3209</v>
      </c>
      <c r="C3260" s="95"/>
      <c r="D3260" s="94"/>
      <c r="E3260" s="95"/>
      <c r="F3260" s="94"/>
      <c r="G3260" s="95">
        <f t="shared" si="303"/>
        <v>0</v>
      </c>
      <c r="H3260" s="110">
        <f t="shared" si="304"/>
        <v>0</v>
      </c>
      <c r="P3260" s="107" t="str">
        <f t="shared" si="305"/>
        <v/>
      </c>
      <c r="Q3260" s="108" t="str">
        <f t="shared" si="306"/>
        <v/>
      </c>
      <c r="S3260" s="109" t="str">
        <f t="shared" si="307"/>
        <v/>
      </c>
      <c r="T3260" s="109" t="str">
        <f t="shared" si="308"/>
        <v/>
      </c>
    </row>
    <row r="3261" spans="2:20" ht="15" customHeight="1" x14ac:dyDescent="0.25">
      <c r="B3261" s="94">
        <v>3210</v>
      </c>
      <c r="C3261" s="95"/>
      <c r="D3261" s="94"/>
      <c r="E3261" s="95"/>
      <c r="F3261" s="94"/>
      <c r="G3261" s="95">
        <f t="shared" si="303"/>
        <v>0</v>
      </c>
      <c r="H3261" s="110">
        <f t="shared" si="304"/>
        <v>0</v>
      </c>
      <c r="P3261" s="107" t="str">
        <f t="shared" si="305"/>
        <v/>
      </c>
      <c r="Q3261" s="108" t="str">
        <f t="shared" si="306"/>
        <v/>
      </c>
      <c r="S3261" s="109" t="str">
        <f t="shared" si="307"/>
        <v/>
      </c>
      <c r="T3261" s="109" t="str">
        <f t="shared" si="308"/>
        <v/>
      </c>
    </row>
    <row r="3262" spans="2:20" ht="15" customHeight="1" x14ac:dyDescent="0.25">
      <c r="B3262" s="94">
        <v>3211</v>
      </c>
      <c r="C3262" s="95"/>
      <c r="D3262" s="94"/>
      <c r="E3262" s="95"/>
      <c r="F3262" s="94"/>
      <c r="G3262" s="95">
        <f t="shared" si="303"/>
        <v>0</v>
      </c>
      <c r="H3262" s="110">
        <f t="shared" si="304"/>
        <v>0</v>
      </c>
      <c r="P3262" s="107" t="str">
        <f t="shared" si="305"/>
        <v/>
      </c>
      <c r="Q3262" s="108" t="str">
        <f t="shared" si="306"/>
        <v/>
      </c>
      <c r="S3262" s="109" t="str">
        <f t="shared" si="307"/>
        <v/>
      </c>
      <c r="T3262" s="109" t="str">
        <f t="shared" si="308"/>
        <v/>
      </c>
    </row>
    <row r="3263" spans="2:20" ht="15" customHeight="1" x14ac:dyDescent="0.25">
      <c r="B3263" s="94">
        <v>3212</v>
      </c>
      <c r="C3263" s="95"/>
      <c r="D3263" s="94"/>
      <c r="E3263" s="95"/>
      <c r="F3263" s="94"/>
      <c r="G3263" s="95">
        <f t="shared" si="303"/>
        <v>0</v>
      </c>
      <c r="H3263" s="110">
        <f t="shared" si="304"/>
        <v>0</v>
      </c>
      <c r="P3263" s="107" t="str">
        <f t="shared" si="305"/>
        <v/>
      </c>
      <c r="Q3263" s="108" t="str">
        <f t="shared" si="306"/>
        <v/>
      </c>
      <c r="S3263" s="109" t="str">
        <f t="shared" si="307"/>
        <v/>
      </c>
      <c r="T3263" s="109" t="str">
        <f t="shared" si="308"/>
        <v/>
      </c>
    </row>
    <row r="3264" spans="2:20" ht="15" customHeight="1" x14ac:dyDescent="0.25">
      <c r="B3264" s="94">
        <v>3213</v>
      </c>
      <c r="C3264" s="95"/>
      <c r="D3264" s="94"/>
      <c r="E3264" s="95"/>
      <c r="F3264" s="94"/>
      <c r="G3264" s="95">
        <f t="shared" si="303"/>
        <v>0</v>
      </c>
      <c r="H3264" s="110">
        <f t="shared" si="304"/>
        <v>0</v>
      </c>
      <c r="P3264" s="107" t="str">
        <f t="shared" si="305"/>
        <v/>
      </c>
      <c r="Q3264" s="108" t="str">
        <f t="shared" si="306"/>
        <v/>
      </c>
      <c r="S3264" s="109" t="str">
        <f t="shared" si="307"/>
        <v/>
      </c>
      <c r="T3264" s="109" t="str">
        <f t="shared" si="308"/>
        <v/>
      </c>
    </row>
    <row r="3265" spans="2:20" ht="15" customHeight="1" x14ac:dyDescent="0.25">
      <c r="B3265" s="94">
        <v>3214</v>
      </c>
      <c r="C3265" s="95"/>
      <c r="D3265" s="94"/>
      <c r="E3265" s="95"/>
      <c r="F3265" s="94"/>
      <c r="G3265" s="95">
        <f t="shared" si="303"/>
        <v>0</v>
      </c>
      <c r="H3265" s="110">
        <f t="shared" si="304"/>
        <v>0</v>
      </c>
      <c r="P3265" s="107" t="str">
        <f t="shared" si="305"/>
        <v/>
      </c>
      <c r="Q3265" s="108" t="str">
        <f t="shared" si="306"/>
        <v/>
      </c>
      <c r="S3265" s="109" t="str">
        <f t="shared" si="307"/>
        <v/>
      </c>
      <c r="T3265" s="109" t="str">
        <f t="shared" si="308"/>
        <v/>
      </c>
    </row>
    <row r="3266" spans="2:20" ht="15" customHeight="1" x14ac:dyDescent="0.25">
      <c r="B3266" s="94">
        <v>3215</v>
      </c>
      <c r="C3266" s="95"/>
      <c r="D3266" s="94"/>
      <c r="E3266" s="95"/>
      <c r="F3266" s="94"/>
      <c r="G3266" s="95">
        <f t="shared" si="303"/>
        <v>0</v>
      </c>
      <c r="H3266" s="110">
        <f t="shared" si="304"/>
        <v>0</v>
      </c>
      <c r="P3266" s="107" t="str">
        <f t="shared" si="305"/>
        <v/>
      </c>
      <c r="Q3266" s="108" t="str">
        <f t="shared" si="306"/>
        <v/>
      </c>
      <c r="S3266" s="109" t="str">
        <f t="shared" si="307"/>
        <v/>
      </c>
      <c r="T3266" s="109" t="str">
        <f t="shared" si="308"/>
        <v/>
      </c>
    </row>
    <row r="3267" spans="2:20" ht="15" customHeight="1" x14ac:dyDescent="0.25">
      <c r="B3267" s="94">
        <v>3216</v>
      </c>
      <c r="C3267" s="95"/>
      <c r="D3267" s="94"/>
      <c r="E3267" s="95"/>
      <c r="F3267" s="94"/>
      <c r="G3267" s="95">
        <f t="shared" si="303"/>
        <v>0</v>
      </c>
      <c r="H3267" s="110">
        <f t="shared" si="304"/>
        <v>0</v>
      </c>
      <c r="P3267" s="107" t="str">
        <f t="shared" si="305"/>
        <v/>
      </c>
      <c r="Q3267" s="108" t="str">
        <f t="shared" si="306"/>
        <v/>
      </c>
      <c r="S3267" s="109" t="str">
        <f t="shared" si="307"/>
        <v/>
      </c>
      <c r="T3267" s="109" t="str">
        <f t="shared" si="308"/>
        <v/>
      </c>
    </row>
    <row r="3268" spans="2:20" ht="15" customHeight="1" x14ac:dyDescent="0.25">
      <c r="B3268" s="94">
        <v>3217</v>
      </c>
      <c r="C3268" s="95"/>
      <c r="D3268" s="94"/>
      <c r="E3268" s="95"/>
      <c r="F3268" s="94"/>
      <c r="G3268" s="95">
        <f t="shared" si="303"/>
        <v>0</v>
      </c>
      <c r="H3268" s="110">
        <f t="shared" si="304"/>
        <v>0</v>
      </c>
      <c r="P3268" s="107" t="str">
        <f t="shared" si="305"/>
        <v/>
      </c>
      <c r="Q3268" s="108" t="str">
        <f t="shared" si="306"/>
        <v/>
      </c>
      <c r="S3268" s="109" t="str">
        <f t="shared" si="307"/>
        <v/>
      </c>
      <c r="T3268" s="109" t="str">
        <f t="shared" si="308"/>
        <v/>
      </c>
    </row>
    <row r="3269" spans="2:20" ht="15" customHeight="1" x14ac:dyDescent="0.25">
      <c r="B3269" s="94">
        <v>3218</v>
      </c>
      <c r="C3269" s="95"/>
      <c r="D3269" s="94"/>
      <c r="E3269" s="95"/>
      <c r="F3269" s="94"/>
      <c r="G3269" s="95">
        <f t="shared" si="303"/>
        <v>0</v>
      </c>
      <c r="H3269" s="110">
        <f t="shared" si="304"/>
        <v>0</v>
      </c>
      <c r="P3269" s="107" t="str">
        <f t="shared" si="305"/>
        <v/>
      </c>
      <c r="Q3269" s="108" t="str">
        <f t="shared" si="306"/>
        <v/>
      </c>
      <c r="S3269" s="109" t="str">
        <f t="shared" si="307"/>
        <v/>
      </c>
      <c r="T3269" s="109" t="str">
        <f t="shared" si="308"/>
        <v/>
      </c>
    </row>
    <row r="3270" spans="2:20" ht="15" customHeight="1" x14ac:dyDescent="0.25">
      <c r="B3270" s="94">
        <v>3219</v>
      </c>
      <c r="C3270" s="95"/>
      <c r="D3270" s="94"/>
      <c r="E3270" s="95"/>
      <c r="F3270" s="94"/>
      <c r="G3270" s="95">
        <f t="shared" si="303"/>
        <v>0</v>
      </c>
      <c r="H3270" s="110">
        <f t="shared" si="304"/>
        <v>0</v>
      </c>
      <c r="P3270" s="107" t="str">
        <f t="shared" si="305"/>
        <v/>
      </c>
      <c r="Q3270" s="108" t="str">
        <f t="shared" si="306"/>
        <v/>
      </c>
      <c r="S3270" s="109" t="str">
        <f t="shared" si="307"/>
        <v/>
      </c>
      <c r="T3270" s="109" t="str">
        <f t="shared" si="308"/>
        <v/>
      </c>
    </row>
    <row r="3271" spans="2:20" ht="15" customHeight="1" x14ac:dyDescent="0.25">
      <c r="B3271" s="94">
        <v>3220</v>
      </c>
      <c r="C3271" s="95"/>
      <c r="D3271" s="94"/>
      <c r="E3271" s="95"/>
      <c r="F3271" s="94"/>
      <c r="G3271" s="95">
        <f t="shared" si="303"/>
        <v>0</v>
      </c>
      <c r="H3271" s="110">
        <f t="shared" si="304"/>
        <v>0</v>
      </c>
      <c r="P3271" s="107" t="str">
        <f t="shared" si="305"/>
        <v/>
      </c>
      <c r="Q3271" s="108" t="str">
        <f t="shared" si="306"/>
        <v/>
      </c>
      <c r="S3271" s="109" t="str">
        <f t="shared" si="307"/>
        <v/>
      </c>
      <c r="T3271" s="109" t="str">
        <f t="shared" si="308"/>
        <v/>
      </c>
    </row>
    <row r="3272" spans="2:20" ht="15" customHeight="1" x14ac:dyDescent="0.25">
      <c r="B3272" s="94">
        <v>3221</v>
      </c>
      <c r="C3272" s="95"/>
      <c r="D3272" s="94"/>
      <c r="E3272" s="95"/>
      <c r="F3272" s="94"/>
      <c r="G3272" s="95">
        <f t="shared" si="303"/>
        <v>0</v>
      </c>
      <c r="H3272" s="110">
        <f t="shared" si="304"/>
        <v>0</v>
      </c>
      <c r="P3272" s="107" t="str">
        <f t="shared" si="305"/>
        <v/>
      </c>
      <c r="Q3272" s="108" t="str">
        <f t="shared" si="306"/>
        <v/>
      </c>
      <c r="S3272" s="109" t="str">
        <f t="shared" si="307"/>
        <v/>
      </c>
      <c r="T3272" s="109" t="str">
        <f t="shared" si="308"/>
        <v/>
      </c>
    </row>
    <row r="3273" spans="2:20" ht="15" customHeight="1" x14ac:dyDescent="0.25">
      <c r="B3273" s="94">
        <v>3222</v>
      </c>
      <c r="C3273" s="95"/>
      <c r="D3273" s="94"/>
      <c r="E3273" s="95"/>
      <c r="F3273" s="94"/>
      <c r="G3273" s="95">
        <f t="shared" si="303"/>
        <v>0</v>
      </c>
      <c r="H3273" s="110">
        <f t="shared" si="304"/>
        <v>0</v>
      </c>
      <c r="P3273" s="107" t="str">
        <f t="shared" si="305"/>
        <v/>
      </c>
      <c r="Q3273" s="108" t="str">
        <f t="shared" si="306"/>
        <v/>
      </c>
      <c r="S3273" s="109" t="str">
        <f t="shared" si="307"/>
        <v/>
      </c>
      <c r="T3273" s="109" t="str">
        <f t="shared" si="308"/>
        <v/>
      </c>
    </row>
    <row r="3274" spans="2:20" ht="15" customHeight="1" x14ac:dyDescent="0.25">
      <c r="B3274" s="94">
        <v>3223</v>
      </c>
      <c r="C3274" s="95"/>
      <c r="D3274" s="94"/>
      <c r="E3274" s="95"/>
      <c r="F3274" s="94"/>
      <c r="G3274" s="95">
        <f t="shared" si="303"/>
        <v>0</v>
      </c>
      <c r="H3274" s="110">
        <f t="shared" si="304"/>
        <v>0</v>
      </c>
      <c r="P3274" s="107" t="str">
        <f t="shared" si="305"/>
        <v/>
      </c>
      <c r="Q3274" s="108" t="str">
        <f t="shared" si="306"/>
        <v/>
      </c>
      <c r="S3274" s="109" t="str">
        <f t="shared" si="307"/>
        <v/>
      </c>
      <c r="T3274" s="109" t="str">
        <f t="shared" si="308"/>
        <v/>
      </c>
    </row>
    <row r="3275" spans="2:20" ht="15" customHeight="1" x14ac:dyDescent="0.25">
      <c r="B3275" s="94">
        <v>3224</v>
      </c>
      <c r="C3275" s="95"/>
      <c r="D3275" s="94"/>
      <c r="E3275" s="95"/>
      <c r="F3275" s="94"/>
      <c r="G3275" s="95">
        <f t="shared" si="303"/>
        <v>0</v>
      </c>
      <c r="H3275" s="110">
        <f t="shared" si="304"/>
        <v>0</v>
      </c>
      <c r="P3275" s="107" t="str">
        <f t="shared" si="305"/>
        <v/>
      </c>
      <c r="Q3275" s="108" t="str">
        <f t="shared" si="306"/>
        <v/>
      </c>
      <c r="S3275" s="109" t="str">
        <f t="shared" si="307"/>
        <v/>
      </c>
      <c r="T3275" s="109" t="str">
        <f t="shared" si="308"/>
        <v/>
      </c>
    </row>
    <row r="3276" spans="2:20" ht="15" customHeight="1" x14ac:dyDescent="0.25">
      <c r="B3276" s="94">
        <v>3225</v>
      </c>
      <c r="C3276" s="95"/>
      <c r="D3276" s="94"/>
      <c r="E3276" s="95"/>
      <c r="F3276" s="94"/>
      <c r="G3276" s="95">
        <f t="shared" si="303"/>
        <v>0</v>
      </c>
      <c r="H3276" s="110">
        <f t="shared" si="304"/>
        <v>0</v>
      </c>
      <c r="P3276" s="107" t="str">
        <f t="shared" si="305"/>
        <v/>
      </c>
      <c r="Q3276" s="108" t="str">
        <f t="shared" si="306"/>
        <v/>
      </c>
      <c r="S3276" s="109" t="str">
        <f t="shared" si="307"/>
        <v/>
      </c>
      <c r="T3276" s="109" t="str">
        <f t="shared" si="308"/>
        <v/>
      </c>
    </row>
    <row r="3277" spans="2:20" ht="15" customHeight="1" x14ac:dyDescent="0.25">
      <c r="B3277" s="94">
        <v>3226</v>
      </c>
      <c r="C3277" s="95"/>
      <c r="D3277" s="94"/>
      <c r="E3277" s="95"/>
      <c r="F3277" s="94"/>
      <c r="G3277" s="95">
        <f t="shared" si="303"/>
        <v>0</v>
      </c>
      <c r="H3277" s="110">
        <f t="shared" si="304"/>
        <v>0</v>
      </c>
      <c r="P3277" s="107" t="str">
        <f t="shared" si="305"/>
        <v/>
      </c>
      <c r="Q3277" s="108" t="str">
        <f t="shared" si="306"/>
        <v/>
      </c>
      <c r="S3277" s="109" t="str">
        <f t="shared" si="307"/>
        <v/>
      </c>
      <c r="T3277" s="109" t="str">
        <f t="shared" si="308"/>
        <v/>
      </c>
    </row>
    <row r="3278" spans="2:20" ht="15" customHeight="1" x14ac:dyDescent="0.25">
      <c r="B3278" s="94">
        <v>3227</v>
      </c>
      <c r="C3278" s="95"/>
      <c r="D3278" s="94"/>
      <c r="E3278" s="95"/>
      <c r="F3278" s="94"/>
      <c r="G3278" s="95">
        <f t="shared" si="303"/>
        <v>0</v>
      </c>
      <c r="H3278" s="110">
        <f t="shared" si="304"/>
        <v>0</v>
      </c>
      <c r="P3278" s="107" t="str">
        <f t="shared" si="305"/>
        <v/>
      </c>
      <c r="Q3278" s="108" t="str">
        <f t="shared" si="306"/>
        <v/>
      </c>
      <c r="S3278" s="109" t="str">
        <f t="shared" si="307"/>
        <v/>
      </c>
      <c r="T3278" s="109" t="str">
        <f t="shared" si="308"/>
        <v/>
      </c>
    </row>
    <row r="3279" spans="2:20" ht="15" customHeight="1" x14ac:dyDescent="0.25">
      <c r="B3279" s="94">
        <v>3228</v>
      </c>
      <c r="C3279" s="95"/>
      <c r="D3279" s="94"/>
      <c r="E3279" s="95"/>
      <c r="F3279" s="94"/>
      <c r="G3279" s="95">
        <f t="shared" si="303"/>
        <v>0</v>
      </c>
      <c r="H3279" s="110">
        <f t="shared" si="304"/>
        <v>0</v>
      </c>
      <c r="P3279" s="107" t="str">
        <f t="shared" si="305"/>
        <v/>
      </c>
      <c r="Q3279" s="108" t="str">
        <f t="shared" si="306"/>
        <v/>
      </c>
      <c r="S3279" s="109" t="str">
        <f t="shared" si="307"/>
        <v/>
      </c>
      <c r="T3279" s="109" t="str">
        <f t="shared" si="308"/>
        <v/>
      </c>
    </row>
    <row r="3280" spans="2:20" ht="15" customHeight="1" x14ac:dyDescent="0.25">
      <c r="B3280" s="94">
        <v>3229</v>
      </c>
      <c r="C3280" s="95"/>
      <c r="D3280" s="94"/>
      <c r="E3280" s="95"/>
      <c r="F3280" s="94"/>
      <c r="G3280" s="95">
        <f t="shared" si="303"/>
        <v>0</v>
      </c>
      <c r="H3280" s="110">
        <f t="shared" si="304"/>
        <v>0</v>
      </c>
      <c r="P3280" s="107" t="str">
        <f t="shared" si="305"/>
        <v/>
      </c>
      <c r="Q3280" s="108" t="str">
        <f t="shared" si="306"/>
        <v/>
      </c>
      <c r="S3280" s="109" t="str">
        <f t="shared" si="307"/>
        <v/>
      </c>
      <c r="T3280" s="109" t="str">
        <f t="shared" si="308"/>
        <v/>
      </c>
    </row>
    <row r="3281" spans="2:20" ht="15" customHeight="1" x14ac:dyDescent="0.25">
      <c r="B3281" s="94">
        <v>3230</v>
      </c>
      <c r="C3281" s="95"/>
      <c r="D3281" s="94"/>
      <c r="E3281" s="95"/>
      <c r="F3281" s="94"/>
      <c r="G3281" s="95">
        <f t="shared" si="303"/>
        <v>0</v>
      </c>
      <c r="H3281" s="110">
        <f t="shared" si="304"/>
        <v>0</v>
      </c>
      <c r="P3281" s="107" t="str">
        <f t="shared" si="305"/>
        <v/>
      </c>
      <c r="Q3281" s="108" t="str">
        <f t="shared" si="306"/>
        <v/>
      </c>
      <c r="S3281" s="109" t="str">
        <f t="shared" si="307"/>
        <v/>
      </c>
      <c r="T3281" s="109" t="str">
        <f t="shared" si="308"/>
        <v/>
      </c>
    </row>
    <row r="3282" spans="2:20" ht="15" customHeight="1" x14ac:dyDescent="0.25">
      <c r="B3282" s="94">
        <v>3231</v>
      </c>
      <c r="C3282" s="95"/>
      <c r="D3282" s="94"/>
      <c r="E3282" s="95"/>
      <c r="F3282" s="94"/>
      <c r="G3282" s="95">
        <f t="shared" si="303"/>
        <v>0</v>
      </c>
      <c r="H3282" s="110">
        <f t="shared" si="304"/>
        <v>0</v>
      </c>
      <c r="P3282" s="107" t="str">
        <f t="shared" si="305"/>
        <v/>
      </c>
      <c r="Q3282" s="108" t="str">
        <f t="shared" si="306"/>
        <v/>
      </c>
      <c r="S3282" s="109" t="str">
        <f t="shared" si="307"/>
        <v/>
      </c>
      <c r="T3282" s="109" t="str">
        <f t="shared" si="308"/>
        <v/>
      </c>
    </row>
    <row r="3283" spans="2:20" ht="15" customHeight="1" x14ac:dyDescent="0.25">
      <c r="B3283" s="94">
        <v>3232</v>
      </c>
      <c r="C3283" s="95"/>
      <c r="D3283" s="94"/>
      <c r="E3283" s="95"/>
      <c r="F3283" s="94"/>
      <c r="G3283" s="95">
        <f t="shared" si="303"/>
        <v>0</v>
      </c>
      <c r="H3283" s="110">
        <f t="shared" si="304"/>
        <v>0</v>
      </c>
      <c r="P3283" s="107" t="str">
        <f t="shared" si="305"/>
        <v/>
      </c>
      <c r="Q3283" s="108" t="str">
        <f t="shared" si="306"/>
        <v/>
      </c>
      <c r="S3283" s="109" t="str">
        <f t="shared" si="307"/>
        <v/>
      </c>
      <c r="T3283" s="109" t="str">
        <f t="shared" si="308"/>
        <v/>
      </c>
    </row>
    <row r="3284" spans="2:20" ht="15" customHeight="1" x14ac:dyDescent="0.25">
      <c r="B3284" s="94">
        <v>3233</v>
      </c>
      <c r="C3284" s="95"/>
      <c r="D3284" s="94"/>
      <c r="E3284" s="95"/>
      <c r="F3284" s="94"/>
      <c r="G3284" s="95">
        <f t="shared" si="303"/>
        <v>0</v>
      </c>
      <c r="H3284" s="110">
        <f t="shared" si="304"/>
        <v>0</v>
      </c>
      <c r="P3284" s="107" t="str">
        <f t="shared" si="305"/>
        <v/>
      </c>
      <c r="Q3284" s="108" t="str">
        <f t="shared" si="306"/>
        <v/>
      </c>
      <c r="S3284" s="109" t="str">
        <f t="shared" si="307"/>
        <v/>
      </c>
      <c r="T3284" s="109" t="str">
        <f t="shared" si="308"/>
        <v/>
      </c>
    </row>
    <row r="3285" spans="2:20" ht="15" customHeight="1" x14ac:dyDescent="0.25">
      <c r="B3285" s="94">
        <v>3234</v>
      </c>
      <c r="C3285" s="95"/>
      <c r="D3285" s="94"/>
      <c r="E3285" s="95"/>
      <c r="F3285" s="94"/>
      <c r="G3285" s="95">
        <f t="shared" si="303"/>
        <v>0</v>
      </c>
      <c r="H3285" s="110">
        <f t="shared" si="304"/>
        <v>0</v>
      </c>
      <c r="P3285" s="107" t="str">
        <f t="shared" si="305"/>
        <v/>
      </c>
      <c r="Q3285" s="108" t="str">
        <f t="shared" si="306"/>
        <v/>
      </c>
      <c r="S3285" s="109" t="str">
        <f t="shared" si="307"/>
        <v/>
      </c>
      <c r="T3285" s="109" t="str">
        <f t="shared" si="308"/>
        <v/>
      </c>
    </row>
    <row r="3286" spans="2:20" ht="15" customHeight="1" x14ac:dyDescent="0.25">
      <c r="B3286" s="94">
        <v>3235</v>
      </c>
      <c r="C3286" s="95"/>
      <c r="D3286" s="94"/>
      <c r="E3286" s="95"/>
      <c r="F3286" s="94"/>
      <c r="G3286" s="95">
        <f t="shared" si="303"/>
        <v>0</v>
      </c>
      <c r="H3286" s="110">
        <f t="shared" si="304"/>
        <v>0</v>
      </c>
      <c r="P3286" s="107" t="str">
        <f t="shared" si="305"/>
        <v/>
      </c>
      <c r="Q3286" s="108" t="str">
        <f t="shared" si="306"/>
        <v/>
      </c>
      <c r="S3286" s="109" t="str">
        <f t="shared" si="307"/>
        <v/>
      </c>
      <c r="T3286" s="109" t="str">
        <f t="shared" si="308"/>
        <v/>
      </c>
    </row>
    <row r="3287" spans="2:20" ht="15" customHeight="1" x14ac:dyDescent="0.25">
      <c r="B3287" s="94">
        <v>3236</v>
      </c>
      <c r="C3287" s="95"/>
      <c r="D3287" s="94"/>
      <c r="E3287" s="95"/>
      <c r="F3287" s="94"/>
      <c r="G3287" s="95">
        <f t="shared" si="303"/>
        <v>0</v>
      </c>
      <c r="H3287" s="110">
        <f t="shared" si="304"/>
        <v>0</v>
      </c>
      <c r="P3287" s="107" t="str">
        <f t="shared" si="305"/>
        <v/>
      </c>
      <c r="Q3287" s="108" t="str">
        <f t="shared" si="306"/>
        <v/>
      </c>
      <c r="S3287" s="109" t="str">
        <f t="shared" si="307"/>
        <v/>
      </c>
      <c r="T3287" s="109" t="str">
        <f t="shared" si="308"/>
        <v/>
      </c>
    </row>
    <row r="3288" spans="2:20" ht="15" customHeight="1" x14ac:dyDescent="0.25">
      <c r="B3288" s="94">
        <v>3237</v>
      </c>
      <c r="C3288" s="95"/>
      <c r="D3288" s="94"/>
      <c r="E3288" s="95"/>
      <c r="F3288" s="94"/>
      <c r="G3288" s="95">
        <f t="shared" si="303"/>
        <v>0</v>
      </c>
      <c r="H3288" s="110">
        <f t="shared" si="304"/>
        <v>0</v>
      </c>
      <c r="P3288" s="107" t="str">
        <f t="shared" si="305"/>
        <v/>
      </c>
      <c r="Q3288" s="108" t="str">
        <f t="shared" si="306"/>
        <v/>
      </c>
      <c r="S3288" s="109" t="str">
        <f t="shared" si="307"/>
        <v/>
      </c>
      <c r="T3288" s="109" t="str">
        <f t="shared" si="308"/>
        <v/>
      </c>
    </row>
    <row r="3289" spans="2:20" ht="15" customHeight="1" x14ac:dyDescent="0.25">
      <c r="B3289" s="94">
        <v>3238</v>
      </c>
      <c r="C3289" s="95"/>
      <c r="D3289" s="94"/>
      <c r="E3289" s="95"/>
      <c r="F3289" s="94"/>
      <c r="G3289" s="95">
        <f t="shared" si="303"/>
        <v>0</v>
      </c>
      <c r="H3289" s="110">
        <f t="shared" si="304"/>
        <v>0</v>
      </c>
      <c r="P3289" s="107" t="str">
        <f t="shared" si="305"/>
        <v/>
      </c>
      <c r="Q3289" s="108" t="str">
        <f t="shared" si="306"/>
        <v/>
      </c>
      <c r="S3289" s="109" t="str">
        <f t="shared" si="307"/>
        <v/>
      </c>
      <c r="T3289" s="109" t="str">
        <f t="shared" si="308"/>
        <v/>
      </c>
    </row>
    <row r="3290" spans="2:20" ht="15" customHeight="1" x14ac:dyDescent="0.25">
      <c r="B3290" s="94">
        <v>3239</v>
      </c>
      <c r="C3290" s="95"/>
      <c r="D3290" s="94"/>
      <c r="E3290" s="95"/>
      <c r="F3290" s="94"/>
      <c r="G3290" s="95">
        <f t="shared" si="303"/>
        <v>0</v>
      </c>
      <c r="H3290" s="110">
        <f t="shared" si="304"/>
        <v>0</v>
      </c>
      <c r="P3290" s="107" t="str">
        <f t="shared" si="305"/>
        <v/>
      </c>
      <c r="Q3290" s="108" t="str">
        <f t="shared" si="306"/>
        <v/>
      </c>
      <c r="S3290" s="109" t="str">
        <f t="shared" si="307"/>
        <v/>
      </c>
      <c r="T3290" s="109" t="str">
        <f t="shared" si="308"/>
        <v/>
      </c>
    </row>
    <row r="3291" spans="2:20" ht="15" customHeight="1" x14ac:dyDescent="0.25">
      <c r="B3291" s="94">
        <v>3240</v>
      </c>
      <c r="C3291" s="95"/>
      <c r="D3291" s="94"/>
      <c r="E3291" s="95"/>
      <c r="F3291" s="94"/>
      <c r="G3291" s="95">
        <f t="shared" si="303"/>
        <v>0</v>
      </c>
      <c r="H3291" s="110">
        <f t="shared" si="304"/>
        <v>0</v>
      </c>
      <c r="P3291" s="107" t="str">
        <f t="shared" si="305"/>
        <v/>
      </c>
      <c r="Q3291" s="108" t="str">
        <f t="shared" si="306"/>
        <v/>
      </c>
      <c r="S3291" s="109" t="str">
        <f t="shared" si="307"/>
        <v/>
      </c>
      <c r="T3291" s="109" t="str">
        <f t="shared" si="308"/>
        <v/>
      </c>
    </row>
    <row r="3292" spans="2:20" ht="15" customHeight="1" x14ac:dyDescent="0.25">
      <c r="B3292" s="94">
        <v>3241</v>
      </c>
      <c r="C3292" s="95"/>
      <c r="D3292" s="94"/>
      <c r="E3292" s="95"/>
      <c r="F3292" s="94"/>
      <c r="G3292" s="95">
        <f t="shared" ref="G3292:G3355" si="309">E3292-C3292</f>
        <v>0</v>
      </c>
      <c r="H3292" s="110">
        <f t="shared" ref="H3292:H3355" si="310">F3292-D3292</f>
        <v>0</v>
      </c>
      <c r="P3292" s="107" t="str">
        <f t="shared" ref="P3292:P3355" si="311">IF(C3292="","",D3292*PSA_WTP-C3292)</f>
        <v/>
      </c>
      <c r="Q3292" s="108" t="str">
        <f t="shared" ref="Q3292:Q3355" si="312">IF(C3292="","",F3292*PSA_WTP-E3292)</f>
        <v/>
      </c>
      <c r="S3292" s="109" t="str">
        <f t="shared" ref="S3292:S3355" si="313">IF(Q3292="","",IF(Q3292=MAX(P3292,Q3292),0,1))</f>
        <v/>
      </c>
      <c r="T3292" s="109" t="str">
        <f t="shared" ref="T3292:T3355" si="314">IF(Q3292="","",IF(Q3292=MAX(P3292,Q3292),1,0))</f>
        <v/>
      </c>
    </row>
    <row r="3293" spans="2:20" ht="15" customHeight="1" x14ac:dyDescent="0.25">
      <c r="B3293" s="94">
        <v>3242</v>
      </c>
      <c r="C3293" s="95"/>
      <c r="D3293" s="94"/>
      <c r="E3293" s="95"/>
      <c r="F3293" s="94"/>
      <c r="G3293" s="95">
        <f t="shared" si="309"/>
        <v>0</v>
      </c>
      <c r="H3293" s="110">
        <f t="shared" si="310"/>
        <v>0</v>
      </c>
      <c r="P3293" s="107" t="str">
        <f t="shared" si="311"/>
        <v/>
      </c>
      <c r="Q3293" s="108" t="str">
        <f t="shared" si="312"/>
        <v/>
      </c>
      <c r="S3293" s="109" t="str">
        <f t="shared" si="313"/>
        <v/>
      </c>
      <c r="T3293" s="109" t="str">
        <f t="shared" si="314"/>
        <v/>
      </c>
    </row>
    <row r="3294" spans="2:20" ht="15" customHeight="1" x14ac:dyDescent="0.25">
      <c r="B3294" s="94">
        <v>3243</v>
      </c>
      <c r="C3294" s="95"/>
      <c r="D3294" s="94"/>
      <c r="E3294" s="95"/>
      <c r="F3294" s="94"/>
      <c r="G3294" s="95">
        <f t="shared" si="309"/>
        <v>0</v>
      </c>
      <c r="H3294" s="110">
        <f t="shared" si="310"/>
        <v>0</v>
      </c>
      <c r="P3294" s="107" t="str">
        <f t="shared" si="311"/>
        <v/>
      </c>
      <c r="Q3294" s="108" t="str">
        <f t="shared" si="312"/>
        <v/>
      </c>
      <c r="S3294" s="109" t="str">
        <f t="shared" si="313"/>
        <v/>
      </c>
      <c r="T3294" s="109" t="str">
        <f t="shared" si="314"/>
        <v/>
      </c>
    </row>
    <row r="3295" spans="2:20" ht="15" customHeight="1" x14ac:dyDescent="0.25">
      <c r="B3295" s="94">
        <v>3244</v>
      </c>
      <c r="C3295" s="95"/>
      <c r="D3295" s="94"/>
      <c r="E3295" s="95"/>
      <c r="F3295" s="94"/>
      <c r="G3295" s="95">
        <f t="shared" si="309"/>
        <v>0</v>
      </c>
      <c r="H3295" s="110">
        <f t="shared" si="310"/>
        <v>0</v>
      </c>
      <c r="P3295" s="107" t="str">
        <f t="shared" si="311"/>
        <v/>
      </c>
      <c r="Q3295" s="108" t="str">
        <f t="shared" si="312"/>
        <v/>
      </c>
      <c r="S3295" s="109" t="str">
        <f t="shared" si="313"/>
        <v/>
      </c>
      <c r="T3295" s="109" t="str">
        <f t="shared" si="314"/>
        <v/>
      </c>
    </row>
    <row r="3296" spans="2:20" ht="15" customHeight="1" x14ac:dyDescent="0.25">
      <c r="B3296" s="94">
        <v>3245</v>
      </c>
      <c r="C3296" s="95"/>
      <c r="D3296" s="94"/>
      <c r="E3296" s="95"/>
      <c r="F3296" s="94"/>
      <c r="G3296" s="95">
        <f t="shared" si="309"/>
        <v>0</v>
      </c>
      <c r="H3296" s="110">
        <f t="shared" si="310"/>
        <v>0</v>
      </c>
      <c r="P3296" s="107" t="str">
        <f t="shared" si="311"/>
        <v/>
      </c>
      <c r="Q3296" s="108" t="str">
        <f t="shared" si="312"/>
        <v/>
      </c>
      <c r="S3296" s="109" t="str">
        <f t="shared" si="313"/>
        <v/>
      </c>
      <c r="T3296" s="109" t="str">
        <f t="shared" si="314"/>
        <v/>
      </c>
    </row>
    <row r="3297" spans="2:20" ht="15" customHeight="1" x14ac:dyDescent="0.25">
      <c r="B3297" s="94">
        <v>3246</v>
      </c>
      <c r="C3297" s="95"/>
      <c r="D3297" s="94"/>
      <c r="E3297" s="95"/>
      <c r="F3297" s="94"/>
      <c r="G3297" s="95">
        <f t="shared" si="309"/>
        <v>0</v>
      </c>
      <c r="H3297" s="110">
        <f t="shared" si="310"/>
        <v>0</v>
      </c>
      <c r="P3297" s="107" t="str">
        <f t="shared" si="311"/>
        <v/>
      </c>
      <c r="Q3297" s="108" t="str">
        <f t="shared" si="312"/>
        <v/>
      </c>
      <c r="S3297" s="109" t="str">
        <f t="shared" si="313"/>
        <v/>
      </c>
      <c r="T3297" s="109" t="str">
        <f t="shared" si="314"/>
        <v/>
      </c>
    </row>
    <row r="3298" spans="2:20" ht="15" customHeight="1" x14ac:dyDescent="0.25">
      <c r="B3298" s="94">
        <v>3247</v>
      </c>
      <c r="C3298" s="95"/>
      <c r="D3298" s="94"/>
      <c r="E3298" s="95"/>
      <c r="F3298" s="94"/>
      <c r="G3298" s="95">
        <f t="shared" si="309"/>
        <v>0</v>
      </c>
      <c r="H3298" s="110">
        <f t="shared" si="310"/>
        <v>0</v>
      </c>
      <c r="P3298" s="107" t="str">
        <f t="shared" si="311"/>
        <v/>
      </c>
      <c r="Q3298" s="108" t="str">
        <f t="shared" si="312"/>
        <v/>
      </c>
      <c r="S3298" s="109" t="str">
        <f t="shared" si="313"/>
        <v/>
      </c>
      <c r="T3298" s="109" t="str">
        <f t="shared" si="314"/>
        <v/>
      </c>
    </row>
    <row r="3299" spans="2:20" ht="15" customHeight="1" x14ac:dyDescent="0.25">
      <c r="B3299" s="94">
        <v>3248</v>
      </c>
      <c r="C3299" s="95"/>
      <c r="D3299" s="94"/>
      <c r="E3299" s="95"/>
      <c r="F3299" s="94"/>
      <c r="G3299" s="95">
        <f t="shared" si="309"/>
        <v>0</v>
      </c>
      <c r="H3299" s="110">
        <f t="shared" si="310"/>
        <v>0</v>
      </c>
      <c r="P3299" s="107" t="str">
        <f t="shared" si="311"/>
        <v/>
      </c>
      <c r="Q3299" s="108" t="str">
        <f t="shared" si="312"/>
        <v/>
      </c>
      <c r="S3299" s="109" t="str">
        <f t="shared" si="313"/>
        <v/>
      </c>
      <c r="T3299" s="109" t="str">
        <f t="shared" si="314"/>
        <v/>
      </c>
    </row>
    <row r="3300" spans="2:20" ht="15" customHeight="1" x14ac:dyDescent="0.25">
      <c r="B3300" s="94">
        <v>3249</v>
      </c>
      <c r="C3300" s="95"/>
      <c r="D3300" s="94"/>
      <c r="E3300" s="95"/>
      <c r="F3300" s="94"/>
      <c r="G3300" s="95">
        <f t="shared" si="309"/>
        <v>0</v>
      </c>
      <c r="H3300" s="110">
        <f t="shared" si="310"/>
        <v>0</v>
      </c>
      <c r="P3300" s="107" t="str">
        <f t="shared" si="311"/>
        <v/>
      </c>
      <c r="Q3300" s="108" t="str">
        <f t="shared" si="312"/>
        <v/>
      </c>
      <c r="S3300" s="109" t="str">
        <f t="shared" si="313"/>
        <v/>
      </c>
      <c r="T3300" s="109" t="str">
        <f t="shared" si="314"/>
        <v/>
      </c>
    </row>
    <row r="3301" spans="2:20" ht="15" customHeight="1" x14ac:dyDescent="0.25">
      <c r="B3301" s="94">
        <v>3250</v>
      </c>
      <c r="C3301" s="95"/>
      <c r="D3301" s="94"/>
      <c r="E3301" s="95"/>
      <c r="F3301" s="94"/>
      <c r="G3301" s="95">
        <f t="shared" si="309"/>
        <v>0</v>
      </c>
      <c r="H3301" s="110">
        <f t="shared" si="310"/>
        <v>0</v>
      </c>
      <c r="P3301" s="107" t="str">
        <f t="shared" si="311"/>
        <v/>
      </c>
      <c r="Q3301" s="108" t="str">
        <f t="shared" si="312"/>
        <v/>
      </c>
      <c r="S3301" s="109" t="str">
        <f t="shared" si="313"/>
        <v/>
      </c>
      <c r="T3301" s="109" t="str">
        <f t="shared" si="314"/>
        <v/>
      </c>
    </row>
    <row r="3302" spans="2:20" ht="15" customHeight="1" x14ac:dyDescent="0.25">
      <c r="B3302" s="94">
        <v>3251</v>
      </c>
      <c r="C3302" s="95"/>
      <c r="D3302" s="94"/>
      <c r="E3302" s="95"/>
      <c r="F3302" s="94"/>
      <c r="G3302" s="95">
        <f t="shared" si="309"/>
        <v>0</v>
      </c>
      <c r="H3302" s="110">
        <f t="shared" si="310"/>
        <v>0</v>
      </c>
      <c r="P3302" s="107" t="str">
        <f t="shared" si="311"/>
        <v/>
      </c>
      <c r="Q3302" s="108" t="str">
        <f t="shared" si="312"/>
        <v/>
      </c>
      <c r="S3302" s="109" t="str">
        <f t="shared" si="313"/>
        <v/>
      </c>
      <c r="T3302" s="109" t="str">
        <f t="shared" si="314"/>
        <v/>
      </c>
    </row>
    <row r="3303" spans="2:20" ht="15" customHeight="1" x14ac:dyDescent="0.25">
      <c r="B3303" s="94">
        <v>3252</v>
      </c>
      <c r="C3303" s="95"/>
      <c r="D3303" s="94"/>
      <c r="E3303" s="95"/>
      <c r="F3303" s="94"/>
      <c r="G3303" s="95">
        <f t="shared" si="309"/>
        <v>0</v>
      </c>
      <c r="H3303" s="110">
        <f t="shared" si="310"/>
        <v>0</v>
      </c>
      <c r="P3303" s="107" t="str">
        <f t="shared" si="311"/>
        <v/>
      </c>
      <c r="Q3303" s="108" t="str">
        <f t="shared" si="312"/>
        <v/>
      </c>
      <c r="S3303" s="109" t="str">
        <f t="shared" si="313"/>
        <v/>
      </c>
      <c r="T3303" s="109" t="str">
        <f t="shared" si="314"/>
        <v/>
      </c>
    </row>
    <row r="3304" spans="2:20" ht="15" customHeight="1" x14ac:dyDescent="0.25">
      <c r="B3304" s="94">
        <v>3253</v>
      </c>
      <c r="C3304" s="95"/>
      <c r="D3304" s="94"/>
      <c r="E3304" s="95"/>
      <c r="F3304" s="94"/>
      <c r="G3304" s="95">
        <f t="shared" si="309"/>
        <v>0</v>
      </c>
      <c r="H3304" s="110">
        <f t="shared" si="310"/>
        <v>0</v>
      </c>
      <c r="P3304" s="107" t="str">
        <f t="shared" si="311"/>
        <v/>
      </c>
      <c r="Q3304" s="108" t="str">
        <f t="shared" si="312"/>
        <v/>
      </c>
      <c r="S3304" s="109" t="str">
        <f t="shared" si="313"/>
        <v/>
      </c>
      <c r="T3304" s="109" t="str">
        <f t="shared" si="314"/>
        <v/>
      </c>
    </row>
    <row r="3305" spans="2:20" ht="15" customHeight="1" x14ac:dyDescent="0.25">
      <c r="B3305" s="94">
        <v>3254</v>
      </c>
      <c r="C3305" s="95"/>
      <c r="D3305" s="94"/>
      <c r="E3305" s="95"/>
      <c r="F3305" s="94"/>
      <c r="G3305" s="95">
        <f t="shared" si="309"/>
        <v>0</v>
      </c>
      <c r="H3305" s="110">
        <f t="shared" si="310"/>
        <v>0</v>
      </c>
      <c r="P3305" s="107" t="str">
        <f t="shared" si="311"/>
        <v/>
      </c>
      <c r="Q3305" s="108" t="str">
        <f t="shared" si="312"/>
        <v/>
      </c>
      <c r="S3305" s="109" t="str">
        <f t="shared" si="313"/>
        <v/>
      </c>
      <c r="T3305" s="109" t="str">
        <f t="shared" si="314"/>
        <v/>
      </c>
    </row>
    <row r="3306" spans="2:20" ht="15" customHeight="1" x14ac:dyDescent="0.25">
      <c r="B3306" s="94">
        <v>3255</v>
      </c>
      <c r="C3306" s="95"/>
      <c r="D3306" s="94"/>
      <c r="E3306" s="95"/>
      <c r="F3306" s="94"/>
      <c r="G3306" s="95">
        <f t="shared" si="309"/>
        <v>0</v>
      </c>
      <c r="H3306" s="110">
        <f t="shared" si="310"/>
        <v>0</v>
      </c>
      <c r="P3306" s="107" t="str">
        <f t="shared" si="311"/>
        <v/>
      </c>
      <c r="Q3306" s="108" t="str">
        <f t="shared" si="312"/>
        <v/>
      </c>
      <c r="S3306" s="109" t="str">
        <f t="shared" si="313"/>
        <v/>
      </c>
      <c r="T3306" s="109" t="str">
        <f t="shared" si="314"/>
        <v/>
      </c>
    </row>
    <row r="3307" spans="2:20" ht="15" customHeight="1" x14ac:dyDescent="0.25">
      <c r="B3307" s="94">
        <v>3256</v>
      </c>
      <c r="C3307" s="95"/>
      <c r="D3307" s="94"/>
      <c r="E3307" s="95"/>
      <c r="F3307" s="94"/>
      <c r="G3307" s="95">
        <f t="shared" si="309"/>
        <v>0</v>
      </c>
      <c r="H3307" s="110">
        <f t="shared" si="310"/>
        <v>0</v>
      </c>
      <c r="P3307" s="107" t="str">
        <f t="shared" si="311"/>
        <v/>
      </c>
      <c r="Q3307" s="108" t="str">
        <f t="shared" si="312"/>
        <v/>
      </c>
      <c r="S3307" s="109" t="str">
        <f t="shared" si="313"/>
        <v/>
      </c>
      <c r="T3307" s="109" t="str">
        <f t="shared" si="314"/>
        <v/>
      </c>
    </row>
    <row r="3308" spans="2:20" ht="15" customHeight="1" x14ac:dyDescent="0.25">
      <c r="B3308" s="94">
        <v>3257</v>
      </c>
      <c r="C3308" s="95"/>
      <c r="D3308" s="94"/>
      <c r="E3308" s="95"/>
      <c r="F3308" s="94"/>
      <c r="G3308" s="95">
        <f t="shared" si="309"/>
        <v>0</v>
      </c>
      <c r="H3308" s="110">
        <f t="shared" si="310"/>
        <v>0</v>
      </c>
      <c r="P3308" s="107" t="str">
        <f t="shared" si="311"/>
        <v/>
      </c>
      <c r="Q3308" s="108" t="str">
        <f t="shared" si="312"/>
        <v/>
      </c>
      <c r="S3308" s="109" t="str">
        <f t="shared" si="313"/>
        <v/>
      </c>
      <c r="T3308" s="109" t="str">
        <f t="shared" si="314"/>
        <v/>
      </c>
    </row>
    <row r="3309" spans="2:20" ht="15" customHeight="1" x14ac:dyDescent="0.25">
      <c r="B3309" s="94">
        <v>3258</v>
      </c>
      <c r="C3309" s="95"/>
      <c r="D3309" s="94"/>
      <c r="E3309" s="95"/>
      <c r="F3309" s="94"/>
      <c r="G3309" s="95">
        <f t="shared" si="309"/>
        <v>0</v>
      </c>
      <c r="H3309" s="110">
        <f t="shared" si="310"/>
        <v>0</v>
      </c>
      <c r="P3309" s="107" t="str">
        <f t="shared" si="311"/>
        <v/>
      </c>
      <c r="Q3309" s="108" t="str">
        <f t="shared" si="312"/>
        <v/>
      </c>
      <c r="S3309" s="109" t="str">
        <f t="shared" si="313"/>
        <v/>
      </c>
      <c r="T3309" s="109" t="str">
        <f t="shared" si="314"/>
        <v/>
      </c>
    </row>
    <row r="3310" spans="2:20" ht="15" customHeight="1" x14ac:dyDescent="0.25">
      <c r="B3310" s="94">
        <v>3259</v>
      </c>
      <c r="C3310" s="95"/>
      <c r="D3310" s="94"/>
      <c r="E3310" s="95"/>
      <c r="F3310" s="94"/>
      <c r="G3310" s="95">
        <f t="shared" si="309"/>
        <v>0</v>
      </c>
      <c r="H3310" s="110">
        <f t="shared" si="310"/>
        <v>0</v>
      </c>
      <c r="P3310" s="107" t="str">
        <f t="shared" si="311"/>
        <v/>
      </c>
      <c r="Q3310" s="108" t="str">
        <f t="shared" si="312"/>
        <v/>
      </c>
      <c r="S3310" s="109" t="str">
        <f t="shared" si="313"/>
        <v/>
      </c>
      <c r="T3310" s="109" t="str">
        <f t="shared" si="314"/>
        <v/>
      </c>
    </row>
    <row r="3311" spans="2:20" ht="15" customHeight="1" x14ac:dyDescent="0.25">
      <c r="B3311" s="94">
        <v>3260</v>
      </c>
      <c r="C3311" s="95"/>
      <c r="D3311" s="94"/>
      <c r="E3311" s="95"/>
      <c r="F3311" s="94"/>
      <c r="G3311" s="95">
        <f t="shared" si="309"/>
        <v>0</v>
      </c>
      <c r="H3311" s="110">
        <f t="shared" si="310"/>
        <v>0</v>
      </c>
      <c r="P3311" s="107" t="str">
        <f t="shared" si="311"/>
        <v/>
      </c>
      <c r="Q3311" s="108" t="str">
        <f t="shared" si="312"/>
        <v/>
      </c>
      <c r="S3311" s="109" t="str">
        <f t="shared" si="313"/>
        <v/>
      </c>
      <c r="T3311" s="109" t="str">
        <f t="shared" si="314"/>
        <v/>
      </c>
    </row>
    <row r="3312" spans="2:20" ht="15" customHeight="1" x14ac:dyDescent="0.25">
      <c r="B3312" s="94">
        <v>3261</v>
      </c>
      <c r="C3312" s="95"/>
      <c r="D3312" s="94"/>
      <c r="E3312" s="95"/>
      <c r="F3312" s="94"/>
      <c r="G3312" s="95">
        <f t="shared" si="309"/>
        <v>0</v>
      </c>
      <c r="H3312" s="110">
        <f t="shared" si="310"/>
        <v>0</v>
      </c>
      <c r="P3312" s="107" t="str">
        <f t="shared" si="311"/>
        <v/>
      </c>
      <c r="Q3312" s="108" t="str">
        <f t="shared" si="312"/>
        <v/>
      </c>
      <c r="S3312" s="109" t="str">
        <f t="shared" si="313"/>
        <v/>
      </c>
      <c r="T3312" s="109" t="str">
        <f t="shared" si="314"/>
        <v/>
      </c>
    </row>
    <row r="3313" spans="2:20" ht="15" customHeight="1" x14ac:dyDescent="0.25">
      <c r="B3313" s="94">
        <v>3262</v>
      </c>
      <c r="C3313" s="95"/>
      <c r="D3313" s="94"/>
      <c r="E3313" s="95"/>
      <c r="F3313" s="94"/>
      <c r="G3313" s="95">
        <f t="shared" si="309"/>
        <v>0</v>
      </c>
      <c r="H3313" s="110">
        <f t="shared" si="310"/>
        <v>0</v>
      </c>
      <c r="P3313" s="107" t="str">
        <f t="shared" si="311"/>
        <v/>
      </c>
      <c r="Q3313" s="108" t="str">
        <f t="shared" si="312"/>
        <v/>
      </c>
      <c r="S3313" s="109" t="str">
        <f t="shared" si="313"/>
        <v/>
      </c>
      <c r="T3313" s="109" t="str">
        <f t="shared" si="314"/>
        <v/>
      </c>
    </row>
    <row r="3314" spans="2:20" ht="15" customHeight="1" x14ac:dyDescent="0.25">
      <c r="B3314" s="94">
        <v>3263</v>
      </c>
      <c r="C3314" s="95"/>
      <c r="D3314" s="94"/>
      <c r="E3314" s="95"/>
      <c r="F3314" s="94"/>
      <c r="G3314" s="95">
        <f t="shared" si="309"/>
        <v>0</v>
      </c>
      <c r="H3314" s="110">
        <f t="shared" si="310"/>
        <v>0</v>
      </c>
      <c r="P3314" s="107" t="str">
        <f t="shared" si="311"/>
        <v/>
      </c>
      <c r="Q3314" s="108" t="str">
        <f t="shared" si="312"/>
        <v/>
      </c>
      <c r="S3314" s="109" t="str">
        <f t="shared" si="313"/>
        <v/>
      </c>
      <c r="T3314" s="109" t="str">
        <f t="shared" si="314"/>
        <v/>
      </c>
    </row>
    <row r="3315" spans="2:20" ht="15" customHeight="1" x14ac:dyDescent="0.25">
      <c r="B3315" s="94">
        <v>3264</v>
      </c>
      <c r="C3315" s="95"/>
      <c r="D3315" s="94"/>
      <c r="E3315" s="95"/>
      <c r="F3315" s="94"/>
      <c r="G3315" s="95">
        <f t="shared" si="309"/>
        <v>0</v>
      </c>
      <c r="H3315" s="110">
        <f t="shared" si="310"/>
        <v>0</v>
      </c>
      <c r="P3315" s="107" t="str">
        <f t="shared" si="311"/>
        <v/>
      </c>
      <c r="Q3315" s="108" t="str">
        <f t="shared" si="312"/>
        <v/>
      </c>
      <c r="S3315" s="109" t="str">
        <f t="shared" si="313"/>
        <v/>
      </c>
      <c r="T3315" s="109" t="str">
        <f t="shared" si="314"/>
        <v/>
      </c>
    </row>
    <row r="3316" spans="2:20" ht="15" customHeight="1" x14ac:dyDescent="0.25">
      <c r="B3316" s="94">
        <v>3265</v>
      </c>
      <c r="C3316" s="95"/>
      <c r="D3316" s="94"/>
      <c r="E3316" s="95"/>
      <c r="F3316" s="94"/>
      <c r="G3316" s="95">
        <f t="shared" si="309"/>
        <v>0</v>
      </c>
      <c r="H3316" s="110">
        <f t="shared" si="310"/>
        <v>0</v>
      </c>
      <c r="P3316" s="107" t="str">
        <f t="shared" si="311"/>
        <v/>
      </c>
      <c r="Q3316" s="108" t="str">
        <f t="shared" si="312"/>
        <v/>
      </c>
      <c r="S3316" s="109" t="str">
        <f t="shared" si="313"/>
        <v/>
      </c>
      <c r="T3316" s="109" t="str">
        <f t="shared" si="314"/>
        <v/>
      </c>
    </row>
    <row r="3317" spans="2:20" ht="15" customHeight="1" x14ac:dyDescent="0.25">
      <c r="B3317" s="94">
        <v>3266</v>
      </c>
      <c r="C3317" s="95"/>
      <c r="D3317" s="94"/>
      <c r="E3317" s="95"/>
      <c r="F3317" s="94"/>
      <c r="G3317" s="95">
        <f t="shared" si="309"/>
        <v>0</v>
      </c>
      <c r="H3317" s="110">
        <f t="shared" si="310"/>
        <v>0</v>
      </c>
      <c r="P3317" s="107" t="str">
        <f t="shared" si="311"/>
        <v/>
      </c>
      <c r="Q3317" s="108" t="str">
        <f t="shared" si="312"/>
        <v/>
      </c>
      <c r="S3317" s="109" t="str">
        <f t="shared" si="313"/>
        <v/>
      </c>
      <c r="T3317" s="109" t="str">
        <f t="shared" si="314"/>
        <v/>
      </c>
    </row>
    <row r="3318" spans="2:20" ht="15" customHeight="1" x14ac:dyDescent="0.25">
      <c r="B3318" s="94">
        <v>3267</v>
      </c>
      <c r="C3318" s="95"/>
      <c r="D3318" s="94"/>
      <c r="E3318" s="95"/>
      <c r="F3318" s="94"/>
      <c r="G3318" s="95">
        <f t="shared" si="309"/>
        <v>0</v>
      </c>
      <c r="H3318" s="110">
        <f t="shared" si="310"/>
        <v>0</v>
      </c>
      <c r="P3318" s="107" t="str">
        <f t="shared" si="311"/>
        <v/>
      </c>
      <c r="Q3318" s="108" t="str">
        <f t="shared" si="312"/>
        <v/>
      </c>
      <c r="S3318" s="109" t="str">
        <f t="shared" si="313"/>
        <v/>
      </c>
      <c r="T3318" s="109" t="str">
        <f t="shared" si="314"/>
        <v/>
      </c>
    </row>
    <row r="3319" spans="2:20" ht="15" customHeight="1" x14ac:dyDescent="0.25">
      <c r="B3319" s="94">
        <v>3268</v>
      </c>
      <c r="C3319" s="95"/>
      <c r="D3319" s="94"/>
      <c r="E3319" s="95"/>
      <c r="F3319" s="94"/>
      <c r="G3319" s="95">
        <f t="shared" si="309"/>
        <v>0</v>
      </c>
      <c r="H3319" s="110">
        <f t="shared" si="310"/>
        <v>0</v>
      </c>
      <c r="P3319" s="107" t="str">
        <f t="shared" si="311"/>
        <v/>
      </c>
      <c r="Q3319" s="108" t="str">
        <f t="shared" si="312"/>
        <v/>
      </c>
      <c r="S3319" s="109" t="str">
        <f t="shared" si="313"/>
        <v/>
      </c>
      <c r="T3319" s="109" t="str">
        <f t="shared" si="314"/>
        <v/>
      </c>
    </row>
    <row r="3320" spans="2:20" ht="15" customHeight="1" x14ac:dyDescent="0.25">
      <c r="B3320" s="94">
        <v>3269</v>
      </c>
      <c r="C3320" s="95"/>
      <c r="D3320" s="94"/>
      <c r="E3320" s="95"/>
      <c r="F3320" s="94"/>
      <c r="G3320" s="95">
        <f t="shared" si="309"/>
        <v>0</v>
      </c>
      <c r="H3320" s="110">
        <f t="shared" si="310"/>
        <v>0</v>
      </c>
      <c r="P3320" s="107" t="str">
        <f t="shared" si="311"/>
        <v/>
      </c>
      <c r="Q3320" s="108" t="str">
        <f t="shared" si="312"/>
        <v/>
      </c>
      <c r="S3320" s="109" t="str">
        <f t="shared" si="313"/>
        <v/>
      </c>
      <c r="T3320" s="109" t="str">
        <f t="shared" si="314"/>
        <v/>
      </c>
    </row>
    <row r="3321" spans="2:20" ht="15" customHeight="1" x14ac:dyDescent="0.25">
      <c r="B3321" s="94">
        <v>3270</v>
      </c>
      <c r="C3321" s="95"/>
      <c r="D3321" s="94"/>
      <c r="E3321" s="95"/>
      <c r="F3321" s="94"/>
      <c r="G3321" s="95">
        <f t="shared" si="309"/>
        <v>0</v>
      </c>
      <c r="H3321" s="110">
        <f t="shared" si="310"/>
        <v>0</v>
      </c>
      <c r="P3321" s="107" t="str">
        <f t="shared" si="311"/>
        <v/>
      </c>
      <c r="Q3321" s="108" t="str">
        <f t="shared" si="312"/>
        <v/>
      </c>
      <c r="S3321" s="109" t="str">
        <f t="shared" si="313"/>
        <v/>
      </c>
      <c r="T3321" s="109" t="str">
        <f t="shared" si="314"/>
        <v/>
      </c>
    </row>
    <row r="3322" spans="2:20" ht="15" customHeight="1" x14ac:dyDescent="0.25">
      <c r="B3322" s="94">
        <v>3271</v>
      </c>
      <c r="C3322" s="95"/>
      <c r="D3322" s="94"/>
      <c r="E3322" s="95"/>
      <c r="F3322" s="94"/>
      <c r="G3322" s="95">
        <f t="shared" si="309"/>
        <v>0</v>
      </c>
      <c r="H3322" s="110">
        <f t="shared" si="310"/>
        <v>0</v>
      </c>
      <c r="P3322" s="107" t="str">
        <f t="shared" si="311"/>
        <v/>
      </c>
      <c r="Q3322" s="108" t="str">
        <f t="shared" si="312"/>
        <v/>
      </c>
      <c r="S3322" s="109" t="str">
        <f t="shared" si="313"/>
        <v/>
      </c>
      <c r="T3322" s="109" t="str">
        <f t="shared" si="314"/>
        <v/>
      </c>
    </row>
    <row r="3323" spans="2:20" ht="15" customHeight="1" x14ac:dyDescent="0.25">
      <c r="B3323" s="94">
        <v>3272</v>
      </c>
      <c r="C3323" s="95"/>
      <c r="D3323" s="94"/>
      <c r="E3323" s="95"/>
      <c r="F3323" s="94"/>
      <c r="G3323" s="95">
        <f t="shared" si="309"/>
        <v>0</v>
      </c>
      <c r="H3323" s="110">
        <f t="shared" si="310"/>
        <v>0</v>
      </c>
      <c r="P3323" s="107" t="str">
        <f t="shared" si="311"/>
        <v/>
      </c>
      <c r="Q3323" s="108" t="str">
        <f t="shared" si="312"/>
        <v/>
      </c>
      <c r="S3323" s="109" t="str">
        <f t="shared" si="313"/>
        <v/>
      </c>
      <c r="T3323" s="109" t="str">
        <f t="shared" si="314"/>
        <v/>
      </c>
    </row>
    <row r="3324" spans="2:20" ht="15" customHeight="1" x14ac:dyDescent="0.25">
      <c r="B3324" s="94">
        <v>3273</v>
      </c>
      <c r="C3324" s="95"/>
      <c r="D3324" s="94"/>
      <c r="E3324" s="95"/>
      <c r="F3324" s="94"/>
      <c r="G3324" s="95">
        <f t="shared" si="309"/>
        <v>0</v>
      </c>
      <c r="H3324" s="110">
        <f t="shared" si="310"/>
        <v>0</v>
      </c>
      <c r="P3324" s="107" t="str">
        <f t="shared" si="311"/>
        <v/>
      </c>
      <c r="Q3324" s="108" t="str">
        <f t="shared" si="312"/>
        <v/>
      </c>
      <c r="S3324" s="109" t="str">
        <f t="shared" si="313"/>
        <v/>
      </c>
      <c r="T3324" s="109" t="str">
        <f t="shared" si="314"/>
        <v/>
      </c>
    </row>
    <row r="3325" spans="2:20" ht="15" customHeight="1" x14ac:dyDescent="0.25">
      <c r="B3325" s="94">
        <v>3274</v>
      </c>
      <c r="C3325" s="95"/>
      <c r="D3325" s="94"/>
      <c r="E3325" s="95"/>
      <c r="F3325" s="94"/>
      <c r="G3325" s="95">
        <f t="shared" si="309"/>
        <v>0</v>
      </c>
      <c r="H3325" s="110">
        <f t="shared" si="310"/>
        <v>0</v>
      </c>
      <c r="P3325" s="107" t="str">
        <f t="shared" si="311"/>
        <v/>
      </c>
      <c r="Q3325" s="108" t="str">
        <f t="shared" si="312"/>
        <v/>
      </c>
      <c r="S3325" s="109" t="str">
        <f t="shared" si="313"/>
        <v/>
      </c>
      <c r="T3325" s="109" t="str">
        <f t="shared" si="314"/>
        <v/>
      </c>
    </row>
    <row r="3326" spans="2:20" ht="15" customHeight="1" x14ac:dyDescent="0.25">
      <c r="B3326" s="94">
        <v>3275</v>
      </c>
      <c r="C3326" s="95"/>
      <c r="D3326" s="94"/>
      <c r="E3326" s="95"/>
      <c r="F3326" s="94"/>
      <c r="G3326" s="95">
        <f t="shared" si="309"/>
        <v>0</v>
      </c>
      <c r="H3326" s="110">
        <f t="shared" si="310"/>
        <v>0</v>
      </c>
      <c r="P3326" s="107" t="str">
        <f t="shared" si="311"/>
        <v/>
      </c>
      <c r="Q3326" s="108" t="str">
        <f t="shared" si="312"/>
        <v/>
      </c>
      <c r="S3326" s="109" t="str">
        <f t="shared" si="313"/>
        <v/>
      </c>
      <c r="T3326" s="109" t="str">
        <f t="shared" si="314"/>
        <v/>
      </c>
    </row>
    <row r="3327" spans="2:20" ht="15" customHeight="1" x14ac:dyDescent="0.25">
      <c r="B3327" s="94">
        <v>3276</v>
      </c>
      <c r="C3327" s="95"/>
      <c r="D3327" s="94"/>
      <c r="E3327" s="95"/>
      <c r="F3327" s="94"/>
      <c r="G3327" s="95">
        <f t="shared" si="309"/>
        <v>0</v>
      </c>
      <c r="H3327" s="110">
        <f t="shared" si="310"/>
        <v>0</v>
      </c>
      <c r="P3327" s="107" t="str">
        <f t="shared" si="311"/>
        <v/>
      </c>
      <c r="Q3327" s="108" t="str">
        <f t="shared" si="312"/>
        <v/>
      </c>
      <c r="S3327" s="109" t="str">
        <f t="shared" si="313"/>
        <v/>
      </c>
      <c r="T3327" s="109" t="str">
        <f t="shared" si="314"/>
        <v/>
      </c>
    </row>
    <row r="3328" spans="2:20" ht="15" customHeight="1" x14ac:dyDescent="0.25">
      <c r="B3328" s="94">
        <v>3277</v>
      </c>
      <c r="C3328" s="95"/>
      <c r="D3328" s="94"/>
      <c r="E3328" s="95"/>
      <c r="F3328" s="94"/>
      <c r="G3328" s="95">
        <f t="shared" si="309"/>
        <v>0</v>
      </c>
      <c r="H3328" s="110">
        <f t="shared" si="310"/>
        <v>0</v>
      </c>
      <c r="P3328" s="107" t="str">
        <f t="shared" si="311"/>
        <v/>
      </c>
      <c r="Q3328" s="108" t="str">
        <f t="shared" si="312"/>
        <v/>
      </c>
      <c r="S3328" s="109" t="str">
        <f t="shared" si="313"/>
        <v/>
      </c>
      <c r="T3328" s="109" t="str">
        <f t="shared" si="314"/>
        <v/>
      </c>
    </row>
    <row r="3329" spans="2:20" ht="15" customHeight="1" x14ac:dyDescent="0.25">
      <c r="B3329" s="94">
        <v>3278</v>
      </c>
      <c r="C3329" s="95"/>
      <c r="D3329" s="94"/>
      <c r="E3329" s="95"/>
      <c r="F3329" s="94"/>
      <c r="G3329" s="95">
        <f t="shared" si="309"/>
        <v>0</v>
      </c>
      <c r="H3329" s="110">
        <f t="shared" si="310"/>
        <v>0</v>
      </c>
      <c r="P3329" s="107" t="str">
        <f t="shared" si="311"/>
        <v/>
      </c>
      <c r="Q3329" s="108" t="str">
        <f t="shared" si="312"/>
        <v/>
      </c>
      <c r="S3329" s="109" t="str">
        <f t="shared" si="313"/>
        <v/>
      </c>
      <c r="T3329" s="109" t="str">
        <f t="shared" si="314"/>
        <v/>
      </c>
    </row>
    <row r="3330" spans="2:20" ht="15" customHeight="1" x14ac:dyDescent="0.25">
      <c r="B3330" s="94">
        <v>3279</v>
      </c>
      <c r="C3330" s="95"/>
      <c r="D3330" s="94"/>
      <c r="E3330" s="95"/>
      <c r="F3330" s="94"/>
      <c r="G3330" s="95">
        <f t="shared" si="309"/>
        <v>0</v>
      </c>
      <c r="H3330" s="110">
        <f t="shared" si="310"/>
        <v>0</v>
      </c>
      <c r="P3330" s="107" t="str">
        <f t="shared" si="311"/>
        <v/>
      </c>
      <c r="Q3330" s="108" t="str">
        <f t="shared" si="312"/>
        <v/>
      </c>
      <c r="S3330" s="109" t="str">
        <f t="shared" si="313"/>
        <v/>
      </c>
      <c r="T3330" s="109" t="str">
        <f t="shared" si="314"/>
        <v/>
      </c>
    </row>
    <row r="3331" spans="2:20" ht="15" customHeight="1" x14ac:dyDescent="0.25">
      <c r="B3331" s="94">
        <v>3280</v>
      </c>
      <c r="C3331" s="95"/>
      <c r="D3331" s="94"/>
      <c r="E3331" s="95"/>
      <c r="F3331" s="94"/>
      <c r="G3331" s="95">
        <f t="shared" si="309"/>
        <v>0</v>
      </c>
      <c r="H3331" s="110">
        <f t="shared" si="310"/>
        <v>0</v>
      </c>
      <c r="P3331" s="107" t="str">
        <f t="shared" si="311"/>
        <v/>
      </c>
      <c r="Q3331" s="108" t="str">
        <f t="shared" si="312"/>
        <v/>
      </c>
      <c r="S3331" s="109" t="str">
        <f t="shared" si="313"/>
        <v/>
      </c>
      <c r="T3331" s="109" t="str">
        <f t="shared" si="314"/>
        <v/>
      </c>
    </row>
    <row r="3332" spans="2:20" ht="15" customHeight="1" x14ac:dyDescent="0.25">
      <c r="B3332" s="94">
        <v>3281</v>
      </c>
      <c r="C3332" s="95"/>
      <c r="D3332" s="94"/>
      <c r="E3332" s="95"/>
      <c r="F3332" s="94"/>
      <c r="G3332" s="95">
        <f t="shared" si="309"/>
        <v>0</v>
      </c>
      <c r="H3332" s="110">
        <f t="shared" si="310"/>
        <v>0</v>
      </c>
      <c r="P3332" s="107" t="str">
        <f t="shared" si="311"/>
        <v/>
      </c>
      <c r="Q3332" s="108" t="str">
        <f t="shared" si="312"/>
        <v/>
      </c>
      <c r="S3332" s="109" t="str">
        <f t="shared" si="313"/>
        <v/>
      </c>
      <c r="T3332" s="109" t="str">
        <f t="shared" si="314"/>
        <v/>
      </c>
    </row>
    <row r="3333" spans="2:20" ht="15" customHeight="1" x14ac:dyDescent="0.25">
      <c r="B3333" s="94">
        <v>3282</v>
      </c>
      <c r="C3333" s="95"/>
      <c r="D3333" s="94"/>
      <c r="E3333" s="95"/>
      <c r="F3333" s="94"/>
      <c r="G3333" s="95">
        <f t="shared" si="309"/>
        <v>0</v>
      </c>
      <c r="H3333" s="110">
        <f t="shared" si="310"/>
        <v>0</v>
      </c>
      <c r="P3333" s="107" t="str">
        <f t="shared" si="311"/>
        <v/>
      </c>
      <c r="Q3333" s="108" t="str">
        <f t="shared" si="312"/>
        <v/>
      </c>
      <c r="S3333" s="109" t="str">
        <f t="shared" si="313"/>
        <v/>
      </c>
      <c r="T3333" s="109" t="str">
        <f t="shared" si="314"/>
        <v/>
      </c>
    </row>
    <row r="3334" spans="2:20" ht="15" customHeight="1" x14ac:dyDescent="0.25">
      <c r="B3334" s="94">
        <v>3283</v>
      </c>
      <c r="C3334" s="95"/>
      <c r="D3334" s="94"/>
      <c r="E3334" s="95"/>
      <c r="F3334" s="94"/>
      <c r="G3334" s="95">
        <f t="shared" si="309"/>
        <v>0</v>
      </c>
      <c r="H3334" s="110">
        <f t="shared" si="310"/>
        <v>0</v>
      </c>
      <c r="P3334" s="107" t="str">
        <f t="shared" si="311"/>
        <v/>
      </c>
      <c r="Q3334" s="108" t="str">
        <f t="shared" si="312"/>
        <v/>
      </c>
      <c r="S3334" s="109" t="str">
        <f t="shared" si="313"/>
        <v/>
      </c>
      <c r="T3334" s="109" t="str">
        <f t="shared" si="314"/>
        <v/>
      </c>
    </row>
    <row r="3335" spans="2:20" ht="15" customHeight="1" x14ac:dyDescent="0.25">
      <c r="B3335" s="94">
        <v>3284</v>
      </c>
      <c r="C3335" s="95"/>
      <c r="D3335" s="94"/>
      <c r="E3335" s="95"/>
      <c r="F3335" s="94"/>
      <c r="G3335" s="95">
        <f t="shared" si="309"/>
        <v>0</v>
      </c>
      <c r="H3335" s="110">
        <f t="shared" si="310"/>
        <v>0</v>
      </c>
      <c r="P3335" s="107" t="str">
        <f t="shared" si="311"/>
        <v/>
      </c>
      <c r="Q3335" s="108" t="str">
        <f t="shared" si="312"/>
        <v/>
      </c>
      <c r="S3335" s="109" t="str">
        <f t="shared" si="313"/>
        <v/>
      </c>
      <c r="T3335" s="109" t="str">
        <f t="shared" si="314"/>
        <v/>
      </c>
    </row>
    <row r="3336" spans="2:20" ht="15" customHeight="1" x14ac:dyDescent="0.25">
      <c r="B3336" s="94">
        <v>3285</v>
      </c>
      <c r="C3336" s="95"/>
      <c r="D3336" s="94"/>
      <c r="E3336" s="95"/>
      <c r="F3336" s="94"/>
      <c r="G3336" s="95">
        <f t="shared" si="309"/>
        <v>0</v>
      </c>
      <c r="H3336" s="110">
        <f t="shared" si="310"/>
        <v>0</v>
      </c>
      <c r="P3336" s="107" t="str">
        <f t="shared" si="311"/>
        <v/>
      </c>
      <c r="Q3336" s="108" t="str">
        <f t="shared" si="312"/>
        <v/>
      </c>
      <c r="S3336" s="109" t="str">
        <f t="shared" si="313"/>
        <v/>
      </c>
      <c r="T3336" s="109" t="str">
        <f t="shared" si="314"/>
        <v/>
      </c>
    </row>
    <row r="3337" spans="2:20" ht="15" customHeight="1" x14ac:dyDescent="0.25">
      <c r="B3337" s="94">
        <v>3286</v>
      </c>
      <c r="C3337" s="95"/>
      <c r="D3337" s="94"/>
      <c r="E3337" s="95"/>
      <c r="F3337" s="94"/>
      <c r="G3337" s="95">
        <f t="shared" si="309"/>
        <v>0</v>
      </c>
      <c r="H3337" s="110">
        <f t="shared" si="310"/>
        <v>0</v>
      </c>
      <c r="P3337" s="107" t="str">
        <f t="shared" si="311"/>
        <v/>
      </c>
      <c r="Q3337" s="108" t="str">
        <f t="shared" si="312"/>
        <v/>
      </c>
      <c r="S3337" s="109" t="str">
        <f t="shared" si="313"/>
        <v/>
      </c>
      <c r="T3337" s="109" t="str">
        <f t="shared" si="314"/>
        <v/>
      </c>
    </row>
    <row r="3338" spans="2:20" ht="15" customHeight="1" x14ac:dyDescent="0.25">
      <c r="B3338" s="94">
        <v>3287</v>
      </c>
      <c r="C3338" s="95"/>
      <c r="D3338" s="94"/>
      <c r="E3338" s="95"/>
      <c r="F3338" s="94"/>
      <c r="G3338" s="95">
        <f t="shared" si="309"/>
        <v>0</v>
      </c>
      <c r="H3338" s="110">
        <f t="shared" si="310"/>
        <v>0</v>
      </c>
      <c r="P3338" s="107" t="str">
        <f t="shared" si="311"/>
        <v/>
      </c>
      <c r="Q3338" s="108" t="str">
        <f t="shared" si="312"/>
        <v/>
      </c>
      <c r="S3338" s="109" t="str">
        <f t="shared" si="313"/>
        <v/>
      </c>
      <c r="T3338" s="109" t="str">
        <f t="shared" si="314"/>
        <v/>
      </c>
    </row>
    <row r="3339" spans="2:20" ht="15" customHeight="1" x14ac:dyDescent="0.25">
      <c r="B3339" s="94">
        <v>3288</v>
      </c>
      <c r="C3339" s="95"/>
      <c r="D3339" s="94"/>
      <c r="E3339" s="95"/>
      <c r="F3339" s="94"/>
      <c r="G3339" s="95">
        <f t="shared" si="309"/>
        <v>0</v>
      </c>
      <c r="H3339" s="110">
        <f t="shared" si="310"/>
        <v>0</v>
      </c>
      <c r="P3339" s="107" t="str">
        <f t="shared" si="311"/>
        <v/>
      </c>
      <c r="Q3339" s="108" t="str">
        <f t="shared" si="312"/>
        <v/>
      </c>
      <c r="S3339" s="109" t="str">
        <f t="shared" si="313"/>
        <v/>
      </c>
      <c r="T3339" s="109" t="str">
        <f t="shared" si="314"/>
        <v/>
      </c>
    </row>
    <row r="3340" spans="2:20" ht="15" customHeight="1" x14ac:dyDescent="0.25">
      <c r="B3340" s="94">
        <v>3289</v>
      </c>
      <c r="C3340" s="95"/>
      <c r="D3340" s="94"/>
      <c r="E3340" s="95"/>
      <c r="F3340" s="94"/>
      <c r="G3340" s="95">
        <f t="shared" si="309"/>
        <v>0</v>
      </c>
      <c r="H3340" s="110">
        <f t="shared" si="310"/>
        <v>0</v>
      </c>
      <c r="P3340" s="107" t="str">
        <f t="shared" si="311"/>
        <v/>
      </c>
      <c r="Q3340" s="108" t="str">
        <f t="shared" si="312"/>
        <v/>
      </c>
      <c r="S3340" s="109" t="str">
        <f t="shared" si="313"/>
        <v/>
      </c>
      <c r="T3340" s="109" t="str">
        <f t="shared" si="314"/>
        <v/>
      </c>
    </row>
    <row r="3341" spans="2:20" ht="15" customHeight="1" x14ac:dyDescent="0.25">
      <c r="B3341" s="94">
        <v>3290</v>
      </c>
      <c r="C3341" s="95"/>
      <c r="D3341" s="94"/>
      <c r="E3341" s="95"/>
      <c r="F3341" s="94"/>
      <c r="G3341" s="95">
        <f t="shared" si="309"/>
        <v>0</v>
      </c>
      <c r="H3341" s="110">
        <f t="shared" si="310"/>
        <v>0</v>
      </c>
      <c r="P3341" s="107" t="str">
        <f t="shared" si="311"/>
        <v/>
      </c>
      <c r="Q3341" s="108" t="str">
        <f t="shared" si="312"/>
        <v/>
      </c>
      <c r="S3341" s="109" t="str">
        <f t="shared" si="313"/>
        <v/>
      </c>
      <c r="T3341" s="109" t="str">
        <f t="shared" si="314"/>
        <v/>
      </c>
    </row>
    <row r="3342" spans="2:20" ht="15" customHeight="1" x14ac:dyDescent="0.25">
      <c r="B3342" s="94">
        <v>3291</v>
      </c>
      <c r="C3342" s="95"/>
      <c r="D3342" s="94"/>
      <c r="E3342" s="95"/>
      <c r="F3342" s="94"/>
      <c r="G3342" s="95">
        <f t="shared" si="309"/>
        <v>0</v>
      </c>
      <c r="H3342" s="110">
        <f t="shared" si="310"/>
        <v>0</v>
      </c>
      <c r="P3342" s="107" t="str">
        <f t="shared" si="311"/>
        <v/>
      </c>
      <c r="Q3342" s="108" t="str">
        <f t="shared" si="312"/>
        <v/>
      </c>
      <c r="S3342" s="109" t="str">
        <f t="shared" si="313"/>
        <v/>
      </c>
      <c r="T3342" s="109" t="str">
        <f t="shared" si="314"/>
        <v/>
      </c>
    </row>
    <row r="3343" spans="2:20" ht="15" customHeight="1" x14ac:dyDescent="0.25">
      <c r="B3343" s="94">
        <v>3292</v>
      </c>
      <c r="C3343" s="95"/>
      <c r="D3343" s="94"/>
      <c r="E3343" s="95"/>
      <c r="F3343" s="94"/>
      <c r="G3343" s="95">
        <f t="shared" si="309"/>
        <v>0</v>
      </c>
      <c r="H3343" s="110">
        <f t="shared" si="310"/>
        <v>0</v>
      </c>
      <c r="P3343" s="107" t="str">
        <f t="shared" si="311"/>
        <v/>
      </c>
      <c r="Q3343" s="108" t="str">
        <f t="shared" si="312"/>
        <v/>
      </c>
      <c r="S3343" s="109" t="str">
        <f t="shared" si="313"/>
        <v/>
      </c>
      <c r="T3343" s="109" t="str">
        <f t="shared" si="314"/>
        <v/>
      </c>
    </row>
    <row r="3344" spans="2:20" ht="15" customHeight="1" x14ac:dyDescent="0.25">
      <c r="B3344" s="94">
        <v>3293</v>
      </c>
      <c r="C3344" s="95"/>
      <c r="D3344" s="94"/>
      <c r="E3344" s="95"/>
      <c r="F3344" s="94"/>
      <c r="G3344" s="95">
        <f t="shared" si="309"/>
        <v>0</v>
      </c>
      <c r="H3344" s="110">
        <f t="shared" si="310"/>
        <v>0</v>
      </c>
      <c r="P3344" s="107" t="str">
        <f t="shared" si="311"/>
        <v/>
      </c>
      <c r="Q3344" s="108" t="str">
        <f t="shared" si="312"/>
        <v/>
      </c>
      <c r="S3344" s="109" t="str">
        <f t="shared" si="313"/>
        <v/>
      </c>
      <c r="T3344" s="109" t="str">
        <f t="shared" si="314"/>
        <v/>
      </c>
    </row>
    <row r="3345" spans="2:20" ht="15" customHeight="1" x14ac:dyDescent="0.25">
      <c r="B3345" s="94">
        <v>3294</v>
      </c>
      <c r="C3345" s="95"/>
      <c r="D3345" s="94"/>
      <c r="E3345" s="95"/>
      <c r="F3345" s="94"/>
      <c r="G3345" s="95">
        <f t="shared" si="309"/>
        <v>0</v>
      </c>
      <c r="H3345" s="110">
        <f t="shared" si="310"/>
        <v>0</v>
      </c>
      <c r="P3345" s="107" t="str">
        <f t="shared" si="311"/>
        <v/>
      </c>
      <c r="Q3345" s="108" t="str">
        <f t="shared" si="312"/>
        <v/>
      </c>
      <c r="S3345" s="109" t="str">
        <f t="shared" si="313"/>
        <v/>
      </c>
      <c r="T3345" s="109" t="str">
        <f t="shared" si="314"/>
        <v/>
      </c>
    </row>
    <row r="3346" spans="2:20" ht="15" customHeight="1" x14ac:dyDescent="0.25">
      <c r="B3346" s="94">
        <v>3295</v>
      </c>
      <c r="C3346" s="95"/>
      <c r="D3346" s="94"/>
      <c r="E3346" s="95"/>
      <c r="F3346" s="94"/>
      <c r="G3346" s="95">
        <f t="shared" si="309"/>
        <v>0</v>
      </c>
      <c r="H3346" s="110">
        <f t="shared" si="310"/>
        <v>0</v>
      </c>
      <c r="P3346" s="107" t="str">
        <f t="shared" si="311"/>
        <v/>
      </c>
      <c r="Q3346" s="108" t="str">
        <f t="shared" si="312"/>
        <v/>
      </c>
      <c r="S3346" s="109" t="str">
        <f t="shared" si="313"/>
        <v/>
      </c>
      <c r="T3346" s="109" t="str">
        <f t="shared" si="314"/>
        <v/>
      </c>
    </row>
    <row r="3347" spans="2:20" ht="15" customHeight="1" x14ac:dyDescent="0.25">
      <c r="B3347" s="94">
        <v>3296</v>
      </c>
      <c r="C3347" s="95"/>
      <c r="D3347" s="94"/>
      <c r="E3347" s="95"/>
      <c r="F3347" s="94"/>
      <c r="G3347" s="95">
        <f t="shared" si="309"/>
        <v>0</v>
      </c>
      <c r="H3347" s="110">
        <f t="shared" si="310"/>
        <v>0</v>
      </c>
      <c r="P3347" s="107" t="str">
        <f t="shared" si="311"/>
        <v/>
      </c>
      <c r="Q3347" s="108" t="str">
        <f t="shared" si="312"/>
        <v/>
      </c>
      <c r="S3347" s="109" t="str">
        <f t="shared" si="313"/>
        <v/>
      </c>
      <c r="T3347" s="109" t="str">
        <f t="shared" si="314"/>
        <v/>
      </c>
    </row>
    <row r="3348" spans="2:20" ht="15" customHeight="1" x14ac:dyDescent="0.25">
      <c r="B3348" s="94">
        <v>3297</v>
      </c>
      <c r="C3348" s="95"/>
      <c r="D3348" s="94"/>
      <c r="E3348" s="95"/>
      <c r="F3348" s="94"/>
      <c r="G3348" s="95">
        <f t="shared" si="309"/>
        <v>0</v>
      </c>
      <c r="H3348" s="110">
        <f t="shared" si="310"/>
        <v>0</v>
      </c>
      <c r="P3348" s="107" t="str">
        <f t="shared" si="311"/>
        <v/>
      </c>
      <c r="Q3348" s="108" t="str">
        <f t="shared" si="312"/>
        <v/>
      </c>
      <c r="S3348" s="109" t="str">
        <f t="shared" si="313"/>
        <v/>
      </c>
      <c r="T3348" s="109" t="str">
        <f t="shared" si="314"/>
        <v/>
      </c>
    </row>
    <row r="3349" spans="2:20" ht="15" customHeight="1" x14ac:dyDescent="0.25">
      <c r="B3349" s="94">
        <v>3298</v>
      </c>
      <c r="C3349" s="95"/>
      <c r="D3349" s="94"/>
      <c r="E3349" s="95"/>
      <c r="F3349" s="94"/>
      <c r="G3349" s="95">
        <f t="shared" si="309"/>
        <v>0</v>
      </c>
      <c r="H3349" s="110">
        <f t="shared" si="310"/>
        <v>0</v>
      </c>
      <c r="P3349" s="107" t="str">
        <f t="shared" si="311"/>
        <v/>
      </c>
      <c r="Q3349" s="108" t="str">
        <f t="shared" si="312"/>
        <v/>
      </c>
      <c r="S3349" s="109" t="str">
        <f t="shared" si="313"/>
        <v/>
      </c>
      <c r="T3349" s="109" t="str">
        <f t="shared" si="314"/>
        <v/>
      </c>
    </row>
    <row r="3350" spans="2:20" ht="15" customHeight="1" x14ac:dyDescent="0.25">
      <c r="B3350" s="94">
        <v>3299</v>
      </c>
      <c r="C3350" s="95"/>
      <c r="D3350" s="94"/>
      <c r="E3350" s="95"/>
      <c r="F3350" s="94"/>
      <c r="G3350" s="95">
        <f t="shared" si="309"/>
        <v>0</v>
      </c>
      <c r="H3350" s="110">
        <f t="shared" si="310"/>
        <v>0</v>
      </c>
      <c r="P3350" s="107" t="str">
        <f t="shared" si="311"/>
        <v/>
      </c>
      <c r="Q3350" s="108" t="str">
        <f t="shared" si="312"/>
        <v/>
      </c>
      <c r="S3350" s="109" t="str">
        <f t="shared" si="313"/>
        <v/>
      </c>
      <c r="T3350" s="109" t="str">
        <f t="shared" si="314"/>
        <v/>
      </c>
    </row>
    <row r="3351" spans="2:20" ht="15" customHeight="1" x14ac:dyDescent="0.25">
      <c r="B3351" s="94">
        <v>3300</v>
      </c>
      <c r="C3351" s="95"/>
      <c r="D3351" s="94"/>
      <c r="E3351" s="95"/>
      <c r="F3351" s="94"/>
      <c r="G3351" s="95">
        <f t="shared" si="309"/>
        <v>0</v>
      </c>
      <c r="H3351" s="110">
        <f t="shared" si="310"/>
        <v>0</v>
      </c>
      <c r="P3351" s="107" t="str">
        <f t="shared" si="311"/>
        <v/>
      </c>
      <c r="Q3351" s="108" t="str">
        <f t="shared" si="312"/>
        <v/>
      </c>
      <c r="S3351" s="109" t="str">
        <f t="shared" si="313"/>
        <v/>
      </c>
      <c r="T3351" s="109" t="str">
        <f t="shared" si="314"/>
        <v/>
      </c>
    </row>
    <row r="3352" spans="2:20" ht="15" customHeight="1" x14ac:dyDescent="0.25">
      <c r="B3352" s="94">
        <v>3301</v>
      </c>
      <c r="C3352" s="95"/>
      <c r="D3352" s="94"/>
      <c r="E3352" s="95"/>
      <c r="F3352" s="94"/>
      <c r="G3352" s="95">
        <f t="shared" si="309"/>
        <v>0</v>
      </c>
      <c r="H3352" s="110">
        <f t="shared" si="310"/>
        <v>0</v>
      </c>
      <c r="P3352" s="107" t="str">
        <f t="shared" si="311"/>
        <v/>
      </c>
      <c r="Q3352" s="108" t="str">
        <f t="shared" si="312"/>
        <v/>
      </c>
      <c r="S3352" s="109" t="str">
        <f t="shared" si="313"/>
        <v/>
      </c>
      <c r="T3352" s="109" t="str">
        <f t="shared" si="314"/>
        <v/>
      </c>
    </row>
    <row r="3353" spans="2:20" ht="15" customHeight="1" x14ac:dyDescent="0.25">
      <c r="B3353" s="94">
        <v>3302</v>
      </c>
      <c r="C3353" s="95"/>
      <c r="D3353" s="94"/>
      <c r="E3353" s="95"/>
      <c r="F3353" s="94"/>
      <c r="G3353" s="95">
        <f t="shared" si="309"/>
        <v>0</v>
      </c>
      <c r="H3353" s="110">
        <f t="shared" si="310"/>
        <v>0</v>
      </c>
      <c r="P3353" s="107" t="str">
        <f t="shared" si="311"/>
        <v/>
      </c>
      <c r="Q3353" s="108" t="str">
        <f t="shared" si="312"/>
        <v/>
      </c>
      <c r="S3353" s="109" t="str">
        <f t="shared" si="313"/>
        <v/>
      </c>
      <c r="T3353" s="109" t="str">
        <f t="shared" si="314"/>
        <v/>
      </c>
    </row>
    <row r="3354" spans="2:20" ht="15" customHeight="1" x14ac:dyDescent="0.25">
      <c r="B3354" s="94">
        <v>3303</v>
      </c>
      <c r="C3354" s="95"/>
      <c r="D3354" s="94"/>
      <c r="E3354" s="95"/>
      <c r="F3354" s="94"/>
      <c r="G3354" s="95">
        <f t="shared" si="309"/>
        <v>0</v>
      </c>
      <c r="H3354" s="110">
        <f t="shared" si="310"/>
        <v>0</v>
      </c>
      <c r="P3354" s="107" t="str">
        <f t="shared" si="311"/>
        <v/>
      </c>
      <c r="Q3354" s="108" t="str">
        <f t="shared" si="312"/>
        <v/>
      </c>
      <c r="S3354" s="109" t="str">
        <f t="shared" si="313"/>
        <v/>
      </c>
      <c r="T3354" s="109" t="str">
        <f t="shared" si="314"/>
        <v/>
      </c>
    </row>
    <row r="3355" spans="2:20" ht="15" customHeight="1" x14ac:dyDescent="0.25">
      <c r="B3355" s="94">
        <v>3304</v>
      </c>
      <c r="C3355" s="95"/>
      <c r="D3355" s="94"/>
      <c r="E3355" s="95"/>
      <c r="F3355" s="94"/>
      <c r="G3355" s="95">
        <f t="shared" si="309"/>
        <v>0</v>
      </c>
      <c r="H3355" s="110">
        <f t="shared" si="310"/>
        <v>0</v>
      </c>
      <c r="P3355" s="107" t="str">
        <f t="shared" si="311"/>
        <v/>
      </c>
      <c r="Q3355" s="108" t="str">
        <f t="shared" si="312"/>
        <v/>
      </c>
      <c r="S3355" s="109" t="str">
        <f t="shared" si="313"/>
        <v/>
      </c>
      <c r="T3355" s="109" t="str">
        <f t="shared" si="314"/>
        <v/>
      </c>
    </row>
    <row r="3356" spans="2:20" ht="15" customHeight="1" x14ac:dyDescent="0.25">
      <c r="B3356" s="94">
        <v>3305</v>
      </c>
      <c r="C3356" s="95"/>
      <c r="D3356" s="94"/>
      <c r="E3356" s="95"/>
      <c r="F3356" s="94"/>
      <c r="G3356" s="95">
        <f t="shared" ref="G3356:G3419" si="315">E3356-C3356</f>
        <v>0</v>
      </c>
      <c r="H3356" s="110">
        <f t="shared" ref="H3356:H3419" si="316">F3356-D3356</f>
        <v>0</v>
      </c>
      <c r="P3356" s="107" t="str">
        <f t="shared" ref="P3356:P3419" si="317">IF(C3356="","",D3356*PSA_WTP-C3356)</f>
        <v/>
      </c>
      <c r="Q3356" s="108" t="str">
        <f t="shared" ref="Q3356:Q3419" si="318">IF(C3356="","",F3356*PSA_WTP-E3356)</f>
        <v/>
      </c>
      <c r="S3356" s="109" t="str">
        <f t="shared" ref="S3356:S3419" si="319">IF(Q3356="","",IF(Q3356=MAX(P3356,Q3356),0,1))</f>
        <v/>
      </c>
      <c r="T3356" s="109" t="str">
        <f t="shared" ref="T3356:T3419" si="320">IF(Q3356="","",IF(Q3356=MAX(P3356,Q3356),1,0))</f>
        <v/>
      </c>
    </row>
    <row r="3357" spans="2:20" ht="15" customHeight="1" x14ac:dyDescent="0.25">
      <c r="B3357" s="94">
        <v>3306</v>
      </c>
      <c r="C3357" s="95"/>
      <c r="D3357" s="94"/>
      <c r="E3357" s="95"/>
      <c r="F3357" s="94"/>
      <c r="G3357" s="95">
        <f t="shared" si="315"/>
        <v>0</v>
      </c>
      <c r="H3357" s="110">
        <f t="shared" si="316"/>
        <v>0</v>
      </c>
      <c r="P3357" s="107" t="str">
        <f t="shared" si="317"/>
        <v/>
      </c>
      <c r="Q3357" s="108" t="str">
        <f t="shared" si="318"/>
        <v/>
      </c>
      <c r="S3357" s="109" t="str">
        <f t="shared" si="319"/>
        <v/>
      </c>
      <c r="T3357" s="109" t="str">
        <f t="shared" si="320"/>
        <v/>
      </c>
    </row>
    <row r="3358" spans="2:20" ht="15" customHeight="1" x14ac:dyDescent="0.25">
      <c r="B3358" s="94">
        <v>3307</v>
      </c>
      <c r="C3358" s="95"/>
      <c r="D3358" s="94"/>
      <c r="E3358" s="95"/>
      <c r="F3358" s="94"/>
      <c r="G3358" s="95">
        <f t="shared" si="315"/>
        <v>0</v>
      </c>
      <c r="H3358" s="110">
        <f t="shared" si="316"/>
        <v>0</v>
      </c>
      <c r="P3358" s="107" t="str">
        <f t="shared" si="317"/>
        <v/>
      </c>
      <c r="Q3358" s="108" t="str">
        <f t="shared" si="318"/>
        <v/>
      </c>
      <c r="S3358" s="109" t="str">
        <f t="shared" si="319"/>
        <v/>
      </c>
      <c r="T3358" s="109" t="str">
        <f t="shared" si="320"/>
        <v/>
      </c>
    </row>
    <row r="3359" spans="2:20" ht="15" customHeight="1" x14ac:dyDescent="0.25">
      <c r="B3359" s="94">
        <v>3308</v>
      </c>
      <c r="C3359" s="95"/>
      <c r="D3359" s="94"/>
      <c r="E3359" s="95"/>
      <c r="F3359" s="94"/>
      <c r="G3359" s="95">
        <f t="shared" si="315"/>
        <v>0</v>
      </c>
      <c r="H3359" s="110">
        <f t="shared" si="316"/>
        <v>0</v>
      </c>
      <c r="P3359" s="107" t="str">
        <f t="shared" si="317"/>
        <v/>
      </c>
      <c r="Q3359" s="108" t="str">
        <f t="shared" si="318"/>
        <v/>
      </c>
      <c r="S3359" s="109" t="str">
        <f t="shared" si="319"/>
        <v/>
      </c>
      <c r="T3359" s="109" t="str">
        <f t="shared" si="320"/>
        <v/>
      </c>
    </row>
    <row r="3360" spans="2:20" ht="15" customHeight="1" x14ac:dyDescent="0.25">
      <c r="B3360" s="94">
        <v>3309</v>
      </c>
      <c r="C3360" s="95"/>
      <c r="D3360" s="94"/>
      <c r="E3360" s="95"/>
      <c r="F3360" s="94"/>
      <c r="G3360" s="95">
        <f t="shared" si="315"/>
        <v>0</v>
      </c>
      <c r="H3360" s="110">
        <f t="shared" si="316"/>
        <v>0</v>
      </c>
      <c r="P3360" s="107" t="str">
        <f t="shared" si="317"/>
        <v/>
      </c>
      <c r="Q3360" s="108" t="str">
        <f t="shared" si="318"/>
        <v/>
      </c>
      <c r="S3360" s="109" t="str">
        <f t="shared" si="319"/>
        <v/>
      </c>
      <c r="T3360" s="109" t="str">
        <f t="shared" si="320"/>
        <v/>
      </c>
    </row>
    <row r="3361" spans="2:20" ht="15" customHeight="1" x14ac:dyDescent="0.25">
      <c r="B3361" s="94">
        <v>3310</v>
      </c>
      <c r="C3361" s="95"/>
      <c r="D3361" s="94"/>
      <c r="E3361" s="95"/>
      <c r="F3361" s="94"/>
      <c r="G3361" s="95">
        <f t="shared" si="315"/>
        <v>0</v>
      </c>
      <c r="H3361" s="110">
        <f t="shared" si="316"/>
        <v>0</v>
      </c>
      <c r="P3361" s="107" t="str">
        <f t="shared" si="317"/>
        <v/>
      </c>
      <c r="Q3361" s="108" t="str">
        <f t="shared" si="318"/>
        <v/>
      </c>
      <c r="S3361" s="109" t="str">
        <f t="shared" si="319"/>
        <v/>
      </c>
      <c r="T3361" s="109" t="str">
        <f t="shared" si="320"/>
        <v/>
      </c>
    </row>
    <row r="3362" spans="2:20" ht="15" customHeight="1" x14ac:dyDescent="0.25">
      <c r="B3362" s="94">
        <v>3311</v>
      </c>
      <c r="C3362" s="95"/>
      <c r="D3362" s="94"/>
      <c r="E3362" s="95"/>
      <c r="F3362" s="94"/>
      <c r="G3362" s="95">
        <f t="shared" si="315"/>
        <v>0</v>
      </c>
      <c r="H3362" s="110">
        <f t="shared" si="316"/>
        <v>0</v>
      </c>
      <c r="P3362" s="107" t="str">
        <f t="shared" si="317"/>
        <v/>
      </c>
      <c r="Q3362" s="108" t="str">
        <f t="shared" si="318"/>
        <v/>
      </c>
      <c r="S3362" s="109" t="str">
        <f t="shared" si="319"/>
        <v/>
      </c>
      <c r="T3362" s="109" t="str">
        <f t="shared" si="320"/>
        <v/>
      </c>
    </row>
    <row r="3363" spans="2:20" ht="15" customHeight="1" x14ac:dyDescent="0.25">
      <c r="B3363" s="94">
        <v>3312</v>
      </c>
      <c r="C3363" s="95"/>
      <c r="D3363" s="94"/>
      <c r="E3363" s="95"/>
      <c r="F3363" s="94"/>
      <c r="G3363" s="95">
        <f t="shared" si="315"/>
        <v>0</v>
      </c>
      <c r="H3363" s="110">
        <f t="shared" si="316"/>
        <v>0</v>
      </c>
      <c r="P3363" s="107" t="str">
        <f t="shared" si="317"/>
        <v/>
      </c>
      <c r="Q3363" s="108" t="str">
        <f t="shared" si="318"/>
        <v/>
      </c>
      <c r="S3363" s="109" t="str">
        <f t="shared" si="319"/>
        <v/>
      </c>
      <c r="T3363" s="109" t="str">
        <f t="shared" si="320"/>
        <v/>
      </c>
    </row>
    <row r="3364" spans="2:20" ht="15" customHeight="1" x14ac:dyDescent="0.25">
      <c r="B3364" s="94">
        <v>3313</v>
      </c>
      <c r="C3364" s="95"/>
      <c r="D3364" s="94"/>
      <c r="E3364" s="95"/>
      <c r="F3364" s="94"/>
      <c r="G3364" s="95">
        <f t="shared" si="315"/>
        <v>0</v>
      </c>
      <c r="H3364" s="110">
        <f t="shared" si="316"/>
        <v>0</v>
      </c>
      <c r="P3364" s="107" t="str">
        <f t="shared" si="317"/>
        <v/>
      </c>
      <c r="Q3364" s="108" t="str">
        <f t="shared" si="318"/>
        <v/>
      </c>
      <c r="S3364" s="109" t="str">
        <f t="shared" si="319"/>
        <v/>
      </c>
      <c r="T3364" s="109" t="str">
        <f t="shared" si="320"/>
        <v/>
      </c>
    </row>
    <row r="3365" spans="2:20" ht="15" customHeight="1" x14ac:dyDescent="0.25">
      <c r="B3365" s="94">
        <v>3314</v>
      </c>
      <c r="C3365" s="95"/>
      <c r="D3365" s="94"/>
      <c r="E3365" s="95"/>
      <c r="F3365" s="94"/>
      <c r="G3365" s="95">
        <f t="shared" si="315"/>
        <v>0</v>
      </c>
      <c r="H3365" s="110">
        <f t="shared" si="316"/>
        <v>0</v>
      </c>
      <c r="P3365" s="107" t="str">
        <f t="shared" si="317"/>
        <v/>
      </c>
      <c r="Q3365" s="108" t="str">
        <f t="shared" si="318"/>
        <v/>
      </c>
      <c r="S3365" s="109" t="str">
        <f t="shared" si="319"/>
        <v/>
      </c>
      <c r="T3365" s="109" t="str">
        <f t="shared" si="320"/>
        <v/>
      </c>
    </row>
    <row r="3366" spans="2:20" ht="15" customHeight="1" x14ac:dyDescent="0.25">
      <c r="B3366" s="94">
        <v>3315</v>
      </c>
      <c r="C3366" s="95"/>
      <c r="D3366" s="94"/>
      <c r="E3366" s="95"/>
      <c r="F3366" s="94"/>
      <c r="G3366" s="95">
        <f t="shared" si="315"/>
        <v>0</v>
      </c>
      <c r="H3366" s="110">
        <f t="shared" si="316"/>
        <v>0</v>
      </c>
      <c r="P3366" s="107" t="str">
        <f t="shared" si="317"/>
        <v/>
      </c>
      <c r="Q3366" s="108" t="str">
        <f t="shared" si="318"/>
        <v/>
      </c>
      <c r="S3366" s="109" t="str">
        <f t="shared" si="319"/>
        <v/>
      </c>
      <c r="T3366" s="109" t="str">
        <f t="shared" si="320"/>
        <v/>
      </c>
    </row>
    <row r="3367" spans="2:20" ht="15" customHeight="1" x14ac:dyDescent="0.25">
      <c r="B3367" s="94">
        <v>3316</v>
      </c>
      <c r="C3367" s="95"/>
      <c r="D3367" s="94"/>
      <c r="E3367" s="95"/>
      <c r="F3367" s="94"/>
      <c r="G3367" s="95">
        <f t="shared" si="315"/>
        <v>0</v>
      </c>
      <c r="H3367" s="110">
        <f t="shared" si="316"/>
        <v>0</v>
      </c>
      <c r="P3367" s="107" t="str">
        <f t="shared" si="317"/>
        <v/>
      </c>
      <c r="Q3367" s="108" t="str">
        <f t="shared" si="318"/>
        <v/>
      </c>
      <c r="S3367" s="109" t="str">
        <f t="shared" si="319"/>
        <v/>
      </c>
      <c r="T3367" s="109" t="str">
        <f t="shared" si="320"/>
        <v/>
      </c>
    </row>
    <row r="3368" spans="2:20" ht="15" customHeight="1" x14ac:dyDescent="0.25">
      <c r="B3368" s="94">
        <v>3317</v>
      </c>
      <c r="C3368" s="95"/>
      <c r="D3368" s="94"/>
      <c r="E3368" s="95"/>
      <c r="F3368" s="94"/>
      <c r="G3368" s="95">
        <f t="shared" si="315"/>
        <v>0</v>
      </c>
      <c r="H3368" s="110">
        <f t="shared" si="316"/>
        <v>0</v>
      </c>
      <c r="P3368" s="107" t="str">
        <f t="shared" si="317"/>
        <v/>
      </c>
      <c r="Q3368" s="108" t="str">
        <f t="shared" si="318"/>
        <v/>
      </c>
      <c r="S3368" s="109" t="str">
        <f t="shared" si="319"/>
        <v/>
      </c>
      <c r="T3368" s="109" t="str">
        <f t="shared" si="320"/>
        <v/>
      </c>
    </row>
    <row r="3369" spans="2:20" ht="15" customHeight="1" x14ac:dyDescent="0.25">
      <c r="B3369" s="94">
        <v>3318</v>
      </c>
      <c r="C3369" s="95"/>
      <c r="D3369" s="94"/>
      <c r="E3369" s="95"/>
      <c r="F3369" s="94"/>
      <c r="G3369" s="95">
        <f t="shared" si="315"/>
        <v>0</v>
      </c>
      <c r="H3369" s="110">
        <f t="shared" si="316"/>
        <v>0</v>
      </c>
      <c r="P3369" s="107" t="str">
        <f t="shared" si="317"/>
        <v/>
      </c>
      <c r="Q3369" s="108" t="str">
        <f t="shared" si="318"/>
        <v/>
      </c>
      <c r="S3369" s="109" t="str">
        <f t="shared" si="319"/>
        <v/>
      </c>
      <c r="T3369" s="109" t="str">
        <f t="shared" si="320"/>
        <v/>
      </c>
    </row>
    <row r="3370" spans="2:20" ht="15" customHeight="1" x14ac:dyDescent="0.25">
      <c r="B3370" s="94">
        <v>3319</v>
      </c>
      <c r="C3370" s="95"/>
      <c r="D3370" s="94"/>
      <c r="E3370" s="95"/>
      <c r="F3370" s="94"/>
      <c r="G3370" s="95">
        <f t="shared" si="315"/>
        <v>0</v>
      </c>
      <c r="H3370" s="110">
        <f t="shared" si="316"/>
        <v>0</v>
      </c>
      <c r="P3370" s="107" t="str">
        <f t="shared" si="317"/>
        <v/>
      </c>
      <c r="Q3370" s="108" t="str">
        <f t="shared" si="318"/>
        <v/>
      </c>
      <c r="S3370" s="109" t="str">
        <f t="shared" si="319"/>
        <v/>
      </c>
      <c r="T3370" s="109" t="str">
        <f t="shared" si="320"/>
        <v/>
      </c>
    </row>
    <row r="3371" spans="2:20" ht="15" customHeight="1" x14ac:dyDescent="0.25">
      <c r="B3371" s="94">
        <v>3320</v>
      </c>
      <c r="C3371" s="95"/>
      <c r="D3371" s="94"/>
      <c r="E3371" s="95"/>
      <c r="F3371" s="94"/>
      <c r="G3371" s="95">
        <f t="shared" si="315"/>
        <v>0</v>
      </c>
      <c r="H3371" s="110">
        <f t="shared" si="316"/>
        <v>0</v>
      </c>
      <c r="P3371" s="107" t="str">
        <f t="shared" si="317"/>
        <v/>
      </c>
      <c r="Q3371" s="108" t="str">
        <f t="shared" si="318"/>
        <v/>
      </c>
      <c r="S3371" s="109" t="str">
        <f t="shared" si="319"/>
        <v/>
      </c>
      <c r="T3371" s="109" t="str">
        <f t="shared" si="320"/>
        <v/>
      </c>
    </row>
    <row r="3372" spans="2:20" ht="15" customHeight="1" x14ac:dyDescent="0.25">
      <c r="B3372" s="94">
        <v>3321</v>
      </c>
      <c r="C3372" s="95"/>
      <c r="D3372" s="94"/>
      <c r="E3372" s="95"/>
      <c r="F3372" s="94"/>
      <c r="G3372" s="95">
        <f t="shared" si="315"/>
        <v>0</v>
      </c>
      <c r="H3372" s="110">
        <f t="shared" si="316"/>
        <v>0</v>
      </c>
      <c r="P3372" s="107" t="str">
        <f t="shared" si="317"/>
        <v/>
      </c>
      <c r="Q3372" s="108" t="str">
        <f t="shared" si="318"/>
        <v/>
      </c>
      <c r="S3372" s="109" t="str">
        <f t="shared" si="319"/>
        <v/>
      </c>
      <c r="T3372" s="109" t="str">
        <f t="shared" si="320"/>
        <v/>
      </c>
    </row>
    <row r="3373" spans="2:20" ht="15" customHeight="1" x14ac:dyDescent="0.25">
      <c r="B3373" s="94">
        <v>3322</v>
      </c>
      <c r="C3373" s="95"/>
      <c r="D3373" s="94"/>
      <c r="E3373" s="95"/>
      <c r="F3373" s="94"/>
      <c r="G3373" s="95">
        <f t="shared" si="315"/>
        <v>0</v>
      </c>
      <c r="H3373" s="110">
        <f t="shared" si="316"/>
        <v>0</v>
      </c>
      <c r="P3373" s="107" t="str">
        <f t="shared" si="317"/>
        <v/>
      </c>
      <c r="Q3373" s="108" t="str">
        <f t="shared" si="318"/>
        <v/>
      </c>
      <c r="S3373" s="109" t="str">
        <f t="shared" si="319"/>
        <v/>
      </c>
      <c r="T3373" s="109" t="str">
        <f t="shared" si="320"/>
        <v/>
      </c>
    </row>
    <row r="3374" spans="2:20" ht="15" customHeight="1" x14ac:dyDescent="0.25">
      <c r="B3374" s="94">
        <v>3323</v>
      </c>
      <c r="C3374" s="95"/>
      <c r="D3374" s="94"/>
      <c r="E3374" s="95"/>
      <c r="F3374" s="94"/>
      <c r="G3374" s="95">
        <f t="shared" si="315"/>
        <v>0</v>
      </c>
      <c r="H3374" s="110">
        <f t="shared" si="316"/>
        <v>0</v>
      </c>
      <c r="P3374" s="107" t="str">
        <f t="shared" si="317"/>
        <v/>
      </c>
      <c r="Q3374" s="108" t="str">
        <f t="shared" si="318"/>
        <v/>
      </c>
      <c r="S3374" s="109" t="str">
        <f t="shared" si="319"/>
        <v/>
      </c>
      <c r="T3374" s="109" t="str">
        <f t="shared" si="320"/>
        <v/>
      </c>
    </row>
    <row r="3375" spans="2:20" ht="15" customHeight="1" x14ac:dyDescent="0.25">
      <c r="B3375" s="94">
        <v>3324</v>
      </c>
      <c r="C3375" s="95"/>
      <c r="D3375" s="94"/>
      <c r="E3375" s="95"/>
      <c r="F3375" s="94"/>
      <c r="G3375" s="95">
        <f t="shared" si="315"/>
        <v>0</v>
      </c>
      <c r="H3375" s="110">
        <f t="shared" si="316"/>
        <v>0</v>
      </c>
      <c r="P3375" s="107" t="str">
        <f t="shared" si="317"/>
        <v/>
      </c>
      <c r="Q3375" s="108" t="str">
        <f t="shared" si="318"/>
        <v/>
      </c>
      <c r="S3375" s="109" t="str">
        <f t="shared" si="319"/>
        <v/>
      </c>
      <c r="T3375" s="109" t="str">
        <f t="shared" si="320"/>
        <v/>
      </c>
    </row>
    <row r="3376" spans="2:20" ht="15" customHeight="1" x14ac:dyDescent="0.25">
      <c r="B3376" s="94">
        <v>3325</v>
      </c>
      <c r="C3376" s="95"/>
      <c r="D3376" s="94"/>
      <c r="E3376" s="95"/>
      <c r="F3376" s="94"/>
      <c r="G3376" s="95">
        <f t="shared" si="315"/>
        <v>0</v>
      </c>
      <c r="H3376" s="110">
        <f t="shared" si="316"/>
        <v>0</v>
      </c>
      <c r="P3376" s="107" t="str">
        <f t="shared" si="317"/>
        <v/>
      </c>
      <c r="Q3376" s="108" t="str">
        <f t="shared" si="318"/>
        <v/>
      </c>
      <c r="S3376" s="109" t="str">
        <f t="shared" si="319"/>
        <v/>
      </c>
      <c r="T3376" s="109" t="str">
        <f t="shared" si="320"/>
        <v/>
      </c>
    </row>
    <row r="3377" spans="2:20" ht="15" customHeight="1" x14ac:dyDescent="0.25">
      <c r="B3377" s="94">
        <v>3326</v>
      </c>
      <c r="C3377" s="95"/>
      <c r="D3377" s="94"/>
      <c r="E3377" s="95"/>
      <c r="F3377" s="94"/>
      <c r="G3377" s="95">
        <f t="shared" si="315"/>
        <v>0</v>
      </c>
      <c r="H3377" s="110">
        <f t="shared" si="316"/>
        <v>0</v>
      </c>
      <c r="P3377" s="107" t="str">
        <f t="shared" si="317"/>
        <v/>
      </c>
      <c r="Q3377" s="108" t="str">
        <f t="shared" si="318"/>
        <v/>
      </c>
      <c r="S3377" s="109" t="str">
        <f t="shared" si="319"/>
        <v/>
      </c>
      <c r="T3377" s="109" t="str">
        <f t="shared" si="320"/>
        <v/>
      </c>
    </row>
    <row r="3378" spans="2:20" ht="15" customHeight="1" x14ac:dyDescent="0.25">
      <c r="B3378" s="94">
        <v>3327</v>
      </c>
      <c r="C3378" s="95"/>
      <c r="D3378" s="94"/>
      <c r="E3378" s="95"/>
      <c r="F3378" s="94"/>
      <c r="G3378" s="95">
        <f t="shared" si="315"/>
        <v>0</v>
      </c>
      <c r="H3378" s="110">
        <f t="shared" si="316"/>
        <v>0</v>
      </c>
      <c r="P3378" s="107" t="str">
        <f t="shared" si="317"/>
        <v/>
      </c>
      <c r="Q3378" s="108" t="str">
        <f t="shared" si="318"/>
        <v/>
      </c>
      <c r="S3378" s="109" t="str">
        <f t="shared" si="319"/>
        <v/>
      </c>
      <c r="T3378" s="109" t="str">
        <f t="shared" si="320"/>
        <v/>
      </c>
    </row>
    <row r="3379" spans="2:20" ht="15" customHeight="1" x14ac:dyDescent="0.25">
      <c r="B3379" s="94">
        <v>3328</v>
      </c>
      <c r="C3379" s="95"/>
      <c r="D3379" s="94"/>
      <c r="E3379" s="95"/>
      <c r="F3379" s="94"/>
      <c r="G3379" s="95">
        <f t="shared" si="315"/>
        <v>0</v>
      </c>
      <c r="H3379" s="110">
        <f t="shared" si="316"/>
        <v>0</v>
      </c>
      <c r="P3379" s="107" t="str">
        <f t="shared" si="317"/>
        <v/>
      </c>
      <c r="Q3379" s="108" t="str">
        <f t="shared" si="318"/>
        <v/>
      </c>
      <c r="S3379" s="109" t="str">
        <f t="shared" si="319"/>
        <v/>
      </c>
      <c r="T3379" s="109" t="str">
        <f t="shared" si="320"/>
        <v/>
      </c>
    </row>
    <row r="3380" spans="2:20" ht="15" customHeight="1" x14ac:dyDescent="0.25">
      <c r="B3380" s="94">
        <v>3329</v>
      </c>
      <c r="C3380" s="95"/>
      <c r="D3380" s="94"/>
      <c r="E3380" s="95"/>
      <c r="F3380" s="94"/>
      <c r="G3380" s="95">
        <f t="shared" si="315"/>
        <v>0</v>
      </c>
      <c r="H3380" s="110">
        <f t="shared" si="316"/>
        <v>0</v>
      </c>
      <c r="P3380" s="107" t="str">
        <f t="shared" si="317"/>
        <v/>
      </c>
      <c r="Q3380" s="108" t="str">
        <f t="shared" si="318"/>
        <v/>
      </c>
      <c r="S3380" s="109" t="str">
        <f t="shared" si="319"/>
        <v/>
      </c>
      <c r="T3380" s="109" t="str">
        <f t="shared" si="320"/>
        <v/>
      </c>
    </row>
    <row r="3381" spans="2:20" ht="15" customHeight="1" x14ac:dyDescent="0.25">
      <c r="B3381" s="94">
        <v>3330</v>
      </c>
      <c r="C3381" s="95"/>
      <c r="D3381" s="94"/>
      <c r="E3381" s="95"/>
      <c r="F3381" s="94"/>
      <c r="G3381" s="95">
        <f t="shared" si="315"/>
        <v>0</v>
      </c>
      <c r="H3381" s="110">
        <f t="shared" si="316"/>
        <v>0</v>
      </c>
      <c r="P3381" s="107" t="str">
        <f t="shared" si="317"/>
        <v/>
      </c>
      <c r="Q3381" s="108" t="str">
        <f t="shared" si="318"/>
        <v/>
      </c>
      <c r="S3381" s="109" t="str">
        <f t="shared" si="319"/>
        <v/>
      </c>
      <c r="T3381" s="109" t="str">
        <f t="shared" si="320"/>
        <v/>
      </c>
    </row>
    <row r="3382" spans="2:20" ht="15" customHeight="1" x14ac:dyDescent="0.25">
      <c r="B3382" s="94">
        <v>3331</v>
      </c>
      <c r="C3382" s="95"/>
      <c r="D3382" s="94"/>
      <c r="E3382" s="95"/>
      <c r="F3382" s="94"/>
      <c r="G3382" s="95">
        <f t="shared" si="315"/>
        <v>0</v>
      </c>
      <c r="H3382" s="110">
        <f t="shared" si="316"/>
        <v>0</v>
      </c>
      <c r="P3382" s="107" t="str">
        <f t="shared" si="317"/>
        <v/>
      </c>
      <c r="Q3382" s="108" t="str">
        <f t="shared" si="318"/>
        <v/>
      </c>
      <c r="S3382" s="109" t="str">
        <f t="shared" si="319"/>
        <v/>
      </c>
      <c r="T3382" s="109" t="str">
        <f t="shared" si="320"/>
        <v/>
      </c>
    </row>
    <row r="3383" spans="2:20" ht="15" customHeight="1" x14ac:dyDescent="0.25">
      <c r="B3383" s="94">
        <v>3332</v>
      </c>
      <c r="C3383" s="95"/>
      <c r="D3383" s="94"/>
      <c r="E3383" s="95"/>
      <c r="F3383" s="94"/>
      <c r="G3383" s="95">
        <f t="shared" si="315"/>
        <v>0</v>
      </c>
      <c r="H3383" s="110">
        <f t="shared" si="316"/>
        <v>0</v>
      </c>
      <c r="P3383" s="107" t="str">
        <f t="shared" si="317"/>
        <v/>
      </c>
      <c r="Q3383" s="108" t="str">
        <f t="shared" si="318"/>
        <v/>
      </c>
      <c r="S3383" s="109" t="str">
        <f t="shared" si="319"/>
        <v/>
      </c>
      <c r="T3383" s="109" t="str">
        <f t="shared" si="320"/>
        <v/>
      </c>
    </row>
    <row r="3384" spans="2:20" ht="15" customHeight="1" x14ac:dyDescent="0.25">
      <c r="B3384" s="94">
        <v>3333</v>
      </c>
      <c r="C3384" s="95"/>
      <c r="D3384" s="94"/>
      <c r="E3384" s="95"/>
      <c r="F3384" s="94"/>
      <c r="G3384" s="95">
        <f t="shared" si="315"/>
        <v>0</v>
      </c>
      <c r="H3384" s="110">
        <f t="shared" si="316"/>
        <v>0</v>
      </c>
      <c r="P3384" s="107" t="str">
        <f t="shared" si="317"/>
        <v/>
      </c>
      <c r="Q3384" s="108" t="str">
        <f t="shared" si="318"/>
        <v/>
      </c>
      <c r="S3384" s="109" t="str">
        <f t="shared" si="319"/>
        <v/>
      </c>
      <c r="T3384" s="109" t="str">
        <f t="shared" si="320"/>
        <v/>
      </c>
    </row>
    <row r="3385" spans="2:20" ht="15" customHeight="1" x14ac:dyDescent="0.25">
      <c r="B3385" s="94">
        <v>3334</v>
      </c>
      <c r="C3385" s="95"/>
      <c r="D3385" s="94"/>
      <c r="E3385" s="95"/>
      <c r="F3385" s="94"/>
      <c r="G3385" s="95">
        <f t="shared" si="315"/>
        <v>0</v>
      </c>
      <c r="H3385" s="110">
        <f t="shared" si="316"/>
        <v>0</v>
      </c>
      <c r="P3385" s="107" t="str">
        <f t="shared" si="317"/>
        <v/>
      </c>
      <c r="Q3385" s="108" t="str">
        <f t="shared" si="318"/>
        <v/>
      </c>
      <c r="S3385" s="109" t="str">
        <f t="shared" si="319"/>
        <v/>
      </c>
      <c r="T3385" s="109" t="str">
        <f t="shared" si="320"/>
        <v/>
      </c>
    </row>
    <row r="3386" spans="2:20" ht="15" customHeight="1" x14ac:dyDescent="0.25">
      <c r="B3386" s="94">
        <v>3335</v>
      </c>
      <c r="C3386" s="95"/>
      <c r="D3386" s="94"/>
      <c r="E3386" s="95"/>
      <c r="F3386" s="94"/>
      <c r="G3386" s="95">
        <f t="shared" si="315"/>
        <v>0</v>
      </c>
      <c r="H3386" s="110">
        <f t="shared" si="316"/>
        <v>0</v>
      </c>
      <c r="P3386" s="107" t="str">
        <f t="shared" si="317"/>
        <v/>
      </c>
      <c r="Q3386" s="108" t="str">
        <f t="shared" si="318"/>
        <v/>
      </c>
      <c r="S3386" s="109" t="str">
        <f t="shared" si="319"/>
        <v/>
      </c>
      <c r="T3386" s="109" t="str">
        <f t="shared" si="320"/>
        <v/>
      </c>
    </row>
    <row r="3387" spans="2:20" ht="15" customHeight="1" x14ac:dyDescent="0.25">
      <c r="B3387" s="94">
        <v>3336</v>
      </c>
      <c r="C3387" s="95"/>
      <c r="D3387" s="94"/>
      <c r="E3387" s="95"/>
      <c r="F3387" s="94"/>
      <c r="G3387" s="95">
        <f t="shared" si="315"/>
        <v>0</v>
      </c>
      <c r="H3387" s="110">
        <f t="shared" si="316"/>
        <v>0</v>
      </c>
      <c r="P3387" s="107" t="str">
        <f t="shared" si="317"/>
        <v/>
      </c>
      <c r="Q3387" s="108" t="str">
        <f t="shared" si="318"/>
        <v/>
      </c>
      <c r="S3387" s="109" t="str">
        <f t="shared" si="319"/>
        <v/>
      </c>
      <c r="T3387" s="109" t="str">
        <f t="shared" si="320"/>
        <v/>
      </c>
    </row>
    <row r="3388" spans="2:20" ht="15" customHeight="1" x14ac:dyDescent="0.25">
      <c r="B3388" s="94">
        <v>3337</v>
      </c>
      <c r="C3388" s="95"/>
      <c r="D3388" s="94"/>
      <c r="E3388" s="95"/>
      <c r="F3388" s="94"/>
      <c r="G3388" s="95">
        <f t="shared" si="315"/>
        <v>0</v>
      </c>
      <c r="H3388" s="110">
        <f t="shared" si="316"/>
        <v>0</v>
      </c>
      <c r="P3388" s="107" t="str">
        <f t="shared" si="317"/>
        <v/>
      </c>
      <c r="Q3388" s="108" t="str">
        <f t="shared" si="318"/>
        <v/>
      </c>
      <c r="S3388" s="109" t="str">
        <f t="shared" si="319"/>
        <v/>
      </c>
      <c r="T3388" s="109" t="str">
        <f t="shared" si="320"/>
        <v/>
      </c>
    </row>
    <row r="3389" spans="2:20" ht="15" customHeight="1" x14ac:dyDescent="0.25">
      <c r="B3389" s="94">
        <v>3338</v>
      </c>
      <c r="C3389" s="95"/>
      <c r="D3389" s="94"/>
      <c r="E3389" s="95"/>
      <c r="F3389" s="94"/>
      <c r="G3389" s="95">
        <f t="shared" si="315"/>
        <v>0</v>
      </c>
      <c r="H3389" s="110">
        <f t="shared" si="316"/>
        <v>0</v>
      </c>
      <c r="P3389" s="107" t="str">
        <f t="shared" si="317"/>
        <v/>
      </c>
      <c r="Q3389" s="108" t="str">
        <f t="shared" si="318"/>
        <v/>
      </c>
      <c r="S3389" s="109" t="str">
        <f t="shared" si="319"/>
        <v/>
      </c>
      <c r="T3389" s="109" t="str">
        <f t="shared" si="320"/>
        <v/>
      </c>
    </row>
    <row r="3390" spans="2:20" ht="15" customHeight="1" x14ac:dyDescent="0.25">
      <c r="B3390" s="94">
        <v>3339</v>
      </c>
      <c r="C3390" s="95"/>
      <c r="D3390" s="94"/>
      <c r="E3390" s="95"/>
      <c r="F3390" s="94"/>
      <c r="G3390" s="95">
        <f t="shared" si="315"/>
        <v>0</v>
      </c>
      <c r="H3390" s="110">
        <f t="shared" si="316"/>
        <v>0</v>
      </c>
      <c r="P3390" s="107" t="str">
        <f t="shared" si="317"/>
        <v/>
      </c>
      <c r="Q3390" s="108" t="str">
        <f t="shared" si="318"/>
        <v/>
      </c>
      <c r="S3390" s="109" t="str">
        <f t="shared" si="319"/>
        <v/>
      </c>
      <c r="T3390" s="109" t="str">
        <f t="shared" si="320"/>
        <v/>
      </c>
    </row>
    <row r="3391" spans="2:20" ht="15" customHeight="1" x14ac:dyDescent="0.25">
      <c r="B3391" s="94">
        <v>3340</v>
      </c>
      <c r="C3391" s="95"/>
      <c r="D3391" s="94"/>
      <c r="E3391" s="95"/>
      <c r="F3391" s="94"/>
      <c r="G3391" s="95">
        <f t="shared" si="315"/>
        <v>0</v>
      </c>
      <c r="H3391" s="110">
        <f t="shared" si="316"/>
        <v>0</v>
      </c>
      <c r="P3391" s="107" t="str">
        <f t="shared" si="317"/>
        <v/>
      </c>
      <c r="Q3391" s="108" t="str">
        <f t="shared" si="318"/>
        <v/>
      </c>
      <c r="S3391" s="109" t="str">
        <f t="shared" si="319"/>
        <v/>
      </c>
      <c r="T3391" s="109" t="str">
        <f t="shared" si="320"/>
        <v/>
      </c>
    </row>
    <row r="3392" spans="2:20" ht="15" customHeight="1" x14ac:dyDescent="0.25">
      <c r="B3392" s="94">
        <v>3341</v>
      </c>
      <c r="C3392" s="95"/>
      <c r="D3392" s="94"/>
      <c r="E3392" s="95"/>
      <c r="F3392" s="94"/>
      <c r="G3392" s="95">
        <f t="shared" si="315"/>
        <v>0</v>
      </c>
      <c r="H3392" s="110">
        <f t="shared" si="316"/>
        <v>0</v>
      </c>
      <c r="P3392" s="107" t="str">
        <f t="shared" si="317"/>
        <v/>
      </c>
      <c r="Q3392" s="108" t="str">
        <f t="shared" si="318"/>
        <v/>
      </c>
      <c r="S3392" s="109" t="str">
        <f t="shared" si="319"/>
        <v/>
      </c>
      <c r="T3392" s="109" t="str">
        <f t="shared" si="320"/>
        <v/>
      </c>
    </row>
    <row r="3393" spans="2:20" ht="15" customHeight="1" x14ac:dyDescent="0.25">
      <c r="B3393" s="94">
        <v>3342</v>
      </c>
      <c r="C3393" s="95"/>
      <c r="D3393" s="94"/>
      <c r="E3393" s="95"/>
      <c r="F3393" s="94"/>
      <c r="G3393" s="95">
        <f t="shared" si="315"/>
        <v>0</v>
      </c>
      <c r="H3393" s="110">
        <f t="shared" si="316"/>
        <v>0</v>
      </c>
      <c r="P3393" s="107" t="str">
        <f t="shared" si="317"/>
        <v/>
      </c>
      <c r="Q3393" s="108" t="str">
        <f t="shared" si="318"/>
        <v/>
      </c>
      <c r="S3393" s="109" t="str">
        <f t="shared" si="319"/>
        <v/>
      </c>
      <c r="T3393" s="109" t="str">
        <f t="shared" si="320"/>
        <v/>
      </c>
    </row>
    <row r="3394" spans="2:20" ht="15" customHeight="1" x14ac:dyDescent="0.25">
      <c r="B3394" s="94">
        <v>3343</v>
      </c>
      <c r="C3394" s="95"/>
      <c r="D3394" s="94"/>
      <c r="E3394" s="95"/>
      <c r="F3394" s="94"/>
      <c r="G3394" s="95">
        <f t="shared" si="315"/>
        <v>0</v>
      </c>
      <c r="H3394" s="110">
        <f t="shared" si="316"/>
        <v>0</v>
      </c>
      <c r="P3394" s="107" t="str">
        <f t="shared" si="317"/>
        <v/>
      </c>
      <c r="Q3394" s="108" t="str">
        <f t="shared" si="318"/>
        <v/>
      </c>
      <c r="S3394" s="109" t="str">
        <f t="shared" si="319"/>
        <v/>
      </c>
      <c r="T3394" s="109" t="str">
        <f t="shared" si="320"/>
        <v/>
      </c>
    </row>
    <row r="3395" spans="2:20" ht="15" customHeight="1" x14ac:dyDescent="0.25">
      <c r="B3395" s="94">
        <v>3344</v>
      </c>
      <c r="C3395" s="95"/>
      <c r="D3395" s="94"/>
      <c r="E3395" s="95"/>
      <c r="F3395" s="94"/>
      <c r="G3395" s="95">
        <f t="shared" si="315"/>
        <v>0</v>
      </c>
      <c r="H3395" s="110">
        <f t="shared" si="316"/>
        <v>0</v>
      </c>
      <c r="P3395" s="107" t="str">
        <f t="shared" si="317"/>
        <v/>
      </c>
      <c r="Q3395" s="108" t="str">
        <f t="shared" si="318"/>
        <v/>
      </c>
      <c r="S3395" s="109" t="str">
        <f t="shared" si="319"/>
        <v/>
      </c>
      <c r="T3395" s="109" t="str">
        <f t="shared" si="320"/>
        <v/>
      </c>
    </row>
    <row r="3396" spans="2:20" ht="15" customHeight="1" x14ac:dyDescent="0.25">
      <c r="B3396" s="94">
        <v>3345</v>
      </c>
      <c r="C3396" s="95"/>
      <c r="D3396" s="94"/>
      <c r="E3396" s="95"/>
      <c r="F3396" s="94"/>
      <c r="G3396" s="95">
        <f t="shared" si="315"/>
        <v>0</v>
      </c>
      <c r="H3396" s="110">
        <f t="shared" si="316"/>
        <v>0</v>
      </c>
      <c r="P3396" s="107" t="str">
        <f t="shared" si="317"/>
        <v/>
      </c>
      <c r="Q3396" s="108" t="str">
        <f t="shared" si="318"/>
        <v/>
      </c>
      <c r="S3396" s="109" t="str">
        <f t="shared" si="319"/>
        <v/>
      </c>
      <c r="T3396" s="109" t="str">
        <f t="shared" si="320"/>
        <v/>
      </c>
    </row>
    <row r="3397" spans="2:20" ht="15" customHeight="1" x14ac:dyDescent="0.25">
      <c r="B3397" s="94">
        <v>3346</v>
      </c>
      <c r="C3397" s="95"/>
      <c r="D3397" s="94"/>
      <c r="E3397" s="95"/>
      <c r="F3397" s="94"/>
      <c r="G3397" s="95">
        <f t="shared" si="315"/>
        <v>0</v>
      </c>
      <c r="H3397" s="110">
        <f t="shared" si="316"/>
        <v>0</v>
      </c>
      <c r="P3397" s="107" t="str">
        <f t="shared" si="317"/>
        <v/>
      </c>
      <c r="Q3397" s="108" t="str">
        <f t="shared" si="318"/>
        <v/>
      </c>
      <c r="S3397" s="109" t="str">
        <f t="shared" si="319"/>
        <v/>
      </c>
      <c r="T3397" s="109" t="str">
        <f t="shared" si="320"/>
        <v/>
      </c>
    </row>
    <row r="3398" spans="2:20" ht="15" customHeight="1" x14ac:dyDescent="0.25">
      <c r="B3398" s="94">
        <v>3347</v>
      </c>
      <c r="C3398" s="95"/>
      <c r="D3398" s="94"/>
      <c r="E3398" s="95"/>
      <c r="F3398" s="94"/>
      <c r="G3398" s="95">
        <f t="shared" si="315"/>
        <v>0</v>
      </c>
      <c r="H3398" s="110">
        <f t="shared" si="316"/>
        <v>0</v>
      </c>
      <c r="P3398" s="107" t="str">
        <f t="shared" si="317"/>
        <v/>
      </c>
      <c r="Q3398" s="108" t="str">
        <f t="shared" si="318"/>
        <v/>
      </c>
      <c r="S3398" s="109" t="str">
        <f t="shared" si="319"/>
        <v/>
      </c>
      <c r="T3398" s="109" t="str">
        <f t="shared" si="320"/>
        <v/>
      </c>
    </row>
    <row r="3399" spans="2:20" ht="15" customHeight="1" x14ac:dyDescent="0.25">
      <c r="B3399" s="94">
        <v>3348</v>
      </c>
      <c r="C3399" s="95"/>
      <c r="D3399" s="94"/>
      <c r="E3399" s="95"/>
      <c r="F3399" s="94"/>
      <c r="G3399" s="95">
        <f t="shared" si="315"/>
        <v>0</v>
      </c>
      <c r="H3399" s="110">
        <f t="shared" si="316"/>
        <v>0</v>
      </c>
      <c r="P3399" s="107" t="str">
        <f t="shared" si="317"/>
        <v/>
      </c>
      <c r="Q3399" s="108" t="str">
        <f t="shared" si="318"/>
        <v/>
      </c>
      <c r="S3399" s="109" t="str">
        <f t="shared" si="319"/>
        <v/>
      </c>
      <c r="T3399" s="109" t="str">
        <f t="shared" si="320"/>
        <v/>
      </c>
    </row>
    <row r="3400" spans="2:20" ht="15" customHeight="1" x14ac:dyDescent="0.25">
      <c r="B3400" s="94">
        <v>3349</v>
      </c>
      <c r="C3400" s="95"/>
      <c r="D3400" s="94"/>
      <c r="E3400" s="95"/>
      <c r="F3400" s="94"/>
      <c r="G3400" s="95">
        <f t="shared" si="315"/>
        <v>0</v>
      </c>
      <c r="H3400" s="110">
        <f t="shared" si="316"/>
        <v>0</v>
      </c>
      <c r="P3400" s="107" t="str">
        <f t="shared" si="317"/>
        <v/>
      </c>
      <c r="Q3400" s="108" t="str">
        <f t="shared" si="318"/>
        <v/>
      </c>
      <c r="S3400" s="109" t="str">
        <f t="shared" si="319"/>
        <v/>
      </c>
      <c r="T3400" s="109" t="str">
        <f t="shared" si="320"/>
        <v/>
      </c>
    </row>
    <row r="3401" spans="2:20" ht="15" customHeight="1" x14ac:dyDescent="0.25">
      <c r="B3401" s="94">
        <v>3350</v>
      </c>
      <c r="C3401" s="95"/>
      <c r="D3401" s="94"/>
      <c r="E3401" s="95"/>
      <c r="F3401" s="94"/>
      <c r="G3401" s="95">
        <f t="shared" si="315"/>
        <v>0</v>
      </c>
      <c r="H3401" s="110">
        <f t="shared" si="316"/>
        <v>0</v>
      </c>
      <c r="P3401" s="107" t="str">
        <f t="shared" si="317"/>
        <v/>
      </c>
      <c r="Q3401" s="108" t="str">
        <f t="shared" si="318"/>
        <v/>
      </c>
      <c r="S3401" s="109" t="str">
        <f t="shared" si="319"/>
        <v/>
      </c>
      <c r="T3401" s="109" t="str">
        <f t="shared" si="320"/>
        <v/>
      </c>
    </row>
    <row r="3402" spans="2:20" ht="15" customHeight="1" x14ac:dyDescent="0.25">
      <c r="B3402" s="94">
        <v>3351</v>
      </c>
      <c r="C3402" s="95"/>
      <c r="D3402" s="94"/>
      <c r="E3402" s="95"/>
      <c r="F3402" s="94"/>
      <c r="G3402" s="95">
        <f t="shared" si="315"/>
        <v>0</v>
      </c>
      <c r="H3402" s="110">
        <f t="shared" si="316"/>
        <v>0</v>
      </c>
      <c r="P3402" s="107" t="str">
        <f t="shared" si="317"/>
        <v/>
      </c>
      <c r="Q3402" s="108" t="str">
        <f t="shared" si="318"/>
        <v/>
      </c>
      <c r="S3402" s="109" t="str">
        <f t="shared" si="319"/>
        <v/>
      </c>
      <c r="T3402" s="109" t="str">
        <f t="shared" si="320"/>
        <v/>
      </c>
    </row>
    <row r="3403" spans="2:20" ht="15" customHeight="1" x14ac:dyDescent="0.25">
      <c r="B3403" s="94">
        <v>3352</v>
      </c>
      <c r="C3403" s="95"/>
      <c r="D3403" s="94"/>
      <c r="E3403" s="95"/>
      <c r="F3403" s="94"/>
      <c r="G3403" s="95">
        <f t="shared" si="315"/>
        <v>0</v>
      </c>
      <c r="H3403" s="110">
        <f t="shared" si="316"/>
        <v>0</v>
      </c>
      <c r="P3403" s="107" t="str">
        <f t="shared" si="317"/>
        <v/>
      </c>
      <c r="Q3403" s="108" t="str">
        <f t="shared" si="318"/>
        <v/>
      </c>
      <c r="S3403" s="109" t="str">
        <f t="shared" si="319"/>
        <v/>
      </c>
      <c r="T3403" s="109" t="str">
        <f t="shared" si="320"/>
        <v/>
      </c>
    </row>
    <row r="3404" spans="2:20" ht="15" customHeight="1" x14ac:dyDescent="0.25">
      <c r="B3404" s="94">
        <v>3353</v>
      </c>
      <c r="C3404" s="95"/>
      <c r="D3404" s="94"/>
      <c r="E3404" s="95"/>
      <c r="F3404" s="94"/>
      <c r="G3404" s="95">
        <f t="shared" si="315"/>
        <v>0</v>
      </c>
      <c r="H3404" s="110">
        <f t="shared" si="316"/>
        <v>0</v>
      </c>
      <c r="P3404" s="107" t="str">
        <f t="shared" si="317"/>
        <v/>
      </c>
      <c r="Q3404" s="108" t="str">
        <f t="shared" si="318"/>
        <v/>
      </c>
      <c r="S3404" s="109" t="str">
        <f t="shared" si="319"/>
        <v/>
      </c>
      <c r="T3404" s="109" t="str">
        <f t="shared" si="320"/>
        <v/>
      </c>
    </row>
    <row r="3405" spans="2:20" ht="15" customHeight="1" x14ac:dyDescent="0.25">
      <c r="B3405" s="94">
        <v>3354</v>
      </c>
      <c r="C3405" s="95"/>
      <c r="D3405" s="94"/>
      <c r="E3405" s="95"/>
      <c r="F3405" s="94"/>
      <c r="G3405" s="95">
        <f t="shared" si="315"/>
        <v>0</v>
      </c>
      <c r="H3405" s="110">
        <f t="shared" si="316"/>
        <v>0</v>
      </c>
      <c r="P3405" s="107" t="str">
        <f t="shared" si="317"/>
        <v/>
      </c>
      <c r="Q3405" s="108" t="str">
        <f t="shared" si="318"/>
        <v/>
      </c>
      <c r="S3405" s="109" t="str">
        <f t="shared" si="319"/>
        <v/>
      </c>
      <c r="T3405" s="109" t="str">
        <f t="shared" si="320"/>
        <v/>
      </c>
    </row>
    <row r="3406" spans="2:20" ht="15" customHeight="1" x14ac:dyDescent="0.25">
      <c r="B3406" s="94">
        <v>3355</v>
      </c>
      <c r="C3406" s="95"/>
      <c r="D3406" s="94"/>
      <c r="E3406" s="95"/>
      <c r="F3406" s="94"/>
      <c r="G3406" s="95">
        <f t="shared" si="315"/>
        <v>0</v>
      </c>
      <c r="H3406" s="110">
        <f t="shared" si="316"/>
        <v>0</v>
      </c>
      <c r="P3406" s="107" t="str">
        <f t="shared" si="317"/>
        <v/>
      </c>
      <c r="Q3406" s="108" t="str">
        <f t="shared" si="318"/>
        <v/>
      </c>
      <c r="S3406" s="109" t="str">
        <f t="shared" si="319"/>
        <v/>
      </c>
      <c r="T3406" s="109" t="str">
        <f t="shared" si="320"/>
        <v/>
      </c>
    </row>
    <row r="3407" spans="2:20" ht="15" customHeight="1" x14ac:dyDescent="0.25">
      <c r="B3407" s="94">
        <v>3356</v>
      </c>
      <c r="C3407" s="95"/>
      <c r="D3407" s="94"/>
      <c r="E3407" s="95"/>
      <c r="F3407" s="94"/>
      <c r="G3407" s="95">
        <f t="shared" si="315"/>
        <v>0</v>
      </c>
      <c r="H3407" s="110">
        <f t="shared" si="316"/>
        <v>0</v>
      </c>
      <c r="P3407" s="107" t="str">
        <f t="shared" si="317"/>
        <v/>
      </c>
      <c r="Q3407" s="108" t="str">
        <f t="shared" si="318"/>
        <v/>
      </c>
      <c r="S3407" s="109" t="str">
        <f t="shared" si="319"/>
        <v/>
      </c>
      <c r="T3407" s="109" t="str">
        <f t="shared" si="320"/>
        <v/>
      </c>
    </row>
    <row r="3408" spans="2:20" ht="15" customHeight="1" x14ac:dyDescent="0.25">
      <c r="B3408" s="94">
        <v>3357</v>
      </c>
      <c r="C3408" s="95"/>
      <c r="D3408" s="94"/>
      <c r="E3408" s="95"/>
      <c r="F3408" s="94"/>
      <c r="G3408" s="95">
        <f t="shared" si="315"/>
        <v>0</v>
      </c>
      <c r="H3408" s="110">
        <f t="shared" si="316"/>
        <v>0</v>
      </c>
      <c r="P3408" s="107" t="str">
        <f t="shared" si="317"/>
        <v/>
      </c>
      <c r="Q3408" s="108" t="str">
        <f t="shared" si="318"/>
        <v/>
      </c>
      <c r="S3408" s="109" t="str">
        <f t="shared" si="319"/>
        <v/>
      </c>
      <c r="T3408" s="109" t="str">
        <f t="shared" si="320"/>
        <v/>
      </c>
    </row>
    <row r="3409" spans="2:20" ht="15" customHeight="1" x14ac:dyDescent="0.25">
      <c r="B3409" s="94">
        <v>3358</v>
      </c>
      <c r="C3409" s="95"/>
      <c r="D3409" s="94"/>
      <c r="E3409" s="95"/>
      <c r="F3409" s="94"/>
      <c r="G3409" s="95">
        <f t="shared" si="315"/>
        <v>0</v>
      </c>
      <c r="H3409" s="110">
        <f t="shared" si="316"/>
        <v>0</v>
      </c>
      <c r="P3409" s="107" t="str">
        <f t="shared" si="317"/>
        <v/>
      </c>
      <c r="Q3409" s="108" t="str">
        <f t="shared" si="318"/>
        <v/>
      </c>
      <c r="S3409" s="109" t="str">
        <f t="shared" si="319"/>
        <v/>
      </c>
      <c r="T3409" s="109" t="str">
        <f t="shared" si="320"/>
        <v/>
      </c>
    </row>
    <row r="3410" spans="2:20" ht="15" customHeight="1" x14ac:dyDescent="0.25">
      <c r="B3410" s="94">
        <v>3359</v>
      </c>
      <c r="C3410" s="95"/>
      <c r="D3410" s="94"/>
      <c r="E3410" s="95"/>
      <c r="F3410" s="94"/>
      <c r="G3410" s="95">
        <f t="shared" si="315"/>
        <v>0</v>
      </c>
      <c r="H3410" s="110">
        <f t="shared" si="316"/>
        <v>0</v>
      </c>
      <c r="P3410" s="107" t="str">
        <f t="shared" si="317"/>
        <v/>
      </c>
      <c r="Q3410" s="108" t="str">
        <f t="shared" si="318"/>
        <v/>
      </c>
      <c r="S3410" s="109" t="str">
        <f t="shared" si="319"/>
        <v/>
      </c>
      <c r="T3410" s="109" t="str">
        <f t="shared" si="320"/>
        <v/>
      </c>
    </row>
    <row r="3411" spans="2:20" ht="15" customHeight="1" x14ac:dyDescent="0.25">
      <c r="B3411" s="94">
        <v>3360</v>
      </c>
      <c r="C3411" s="95"/>
      <c r="D3411" s="94"/>
      <c r="E3411" s="95"/>
      <c r="F3411" s="94"/>
      <c r="G3411" s="95">
        <f t="shared" si="315"/>
        <v>0</v>
      </c>
      <c r="H3411" s="110">
        <f t="shared" si="316"/>
        <v>0</v>
      </c>
      <c r="P3411" s="107" t="str">
        <f t="shared" si="317"/>
        <v/>
      </c>
      <c r="Q3411" s="108" t="str">
        <f t="shared" si="318"/>
        <v/>
      </c>
      <c r="S3411" s="109" t="str">
        <f t="shared" si="319"/>
        <v/>
      </c>
      <c r="T3411" s="109" t="str">
        <f t="shared" si="320"/>
        <v/>
      </c>
    </row>
    <row r="3412" spans="2:20" ht="15" customHeight="1" x14ac:dyDescent="0.25">
      <c r="B3412" s="94">
        <v>3361</v>
      </c>
      <c r="C3412" s="95"/>
      <c r="D3412" s="94"/>
      <c r="E3412" s="95"/>
      <c r="F3412" s="94"/>
      <c r="G3412" s="95">
        <f t="shared" si="315"/>
        <v>0</v>
      </c>
      <c r="H3412" s="110">
        <f t="shared" si="316"/>
        <v>0</v>
      </c>
      <c r="P3412" s="107" t="str">
        <f t="shared" si="317"/>
        <v/>
      </c>
      <c r="Q3412" s="108" t="str">
        <f t="shared" si="318"/>
        <v/>
      </c>
      <c r="S3412" s="109" t="str">
        <f t="shared" si="319"/>
        <v/>
      </c>
      <c r="T3412" s="109" t="str">
        <f t="shared" si="320"/>
        <v/>
      </c>
    </row>
    <row r="3413" spans="2:20" ht="15" customHeight="1" x14ac:dyDescent="0.25">
      <c r="B3413" s="94">
        <v>3362</v>
      </c>
      <c r="C3413" s="95"/>
      <c r="D3413" s="94"/>
      <c r="E3413" s="95"/>
      <c r="F3413" s="94"/>
      <c r="G3413" s="95">
        <f t="shared" si="315"/>
        <v>0</v>
      </c>
      <c r="H3413" s="110">
        <f t="shared" si="316"/>
        <v>0</v>
      </c>
      <c r="P3413" s="107" t="str">
        <f t="shared" si="317"/>
        <v/>
      </c>
      <c r="Q3413" s="108" t="str">
        <f t="shared" si="318"/>
        <v/>
      </c>
      <c r="S3413" s="109" t="str">
        <f t="shared" si="319"/>
        <v/>
      </c>
      <c r="T3413" s="109" t="str">
        <f t="shared" si="320"/>
        <v/>
      </c>
    </row>
    <row r="3414" spans="2:20" ht="15" customHeight="1" x14ac:dyDescent="0.25">
      <c r="B3414" s="94">
        <v>3363</v>
      </c>
      <c r="C3414" s="95"/>
      <c r="D3414" s="94"/>
      <c r="E3414" s="95"/>
      <c r="F3414" s="94"/>
      <c r="G3414" s="95">
        <f t="shared" si="315"/>
        <v>0</v>
      </c>
      <c r="H3414" s="110">
        <f t="shared" si="316"/>
        <v>0</v>
      </c>
      <c r="P3414" s="107" t="str">
        <f t="shared" si="317"/>
        <v/>
      </c>
      <c r="Q3414" s="108" t="str">
        <f t="shared" si="318"/>
        <v/>
      </c>
      <c r="S3414" s="109" t="str">
        <f t="shared" si="319"/>
        <v/>
      </c>
      <c r="T3414" s="109" t="str">
        <f t="shared" si="320"/>
        <v/>
      </c>
    </row>
    <row r="3415" spans="2:20" ht="15" customHeight="1" x14ac:dyDescent="0.25">
      <c r="B3415" s="94">
        <v>3364</v>
      </c>
      <c r="C3415" s="95"/>
      <c r="D3415" s="94"/>
      <c r="E3415" s="95"/>
      <c r="F3415" s="94"/>
      <c r="G3415" s="95">
        <f t="shared" si="315"/>
        <v>0</v>
      </c>
      <c r="H3415" s="110">
        <f t="shared" si="316"/>
        <v>0</v>
      </c>
      <c r="P3415" s="107" t="str">
        <f t="shared" si="317"/>
        <v/>
      </c>
      <c r="Q3415" s="108" t="str">
        <f t="shared" si="318"/>
        <v/>
      </c>
      <c r="S3415" s="109" t="str">
        <f t="shared" si="319"/>
        <v/>
      </c>
      <c r="T3415" s="109" t="str">
        <f t="shared" si="320"/>
        <v/>
      </c>
    </row>
    <row r="3416" spans="2:20" ht="15" customHeight="1" x14ac:dyDescent="0.25">
      <c r="B3416" s="94">
        <v>3365</v>
      </c>
      <c r="C3416" s="95"/>
      <c r="D3416" s="94"/>
      <c r="E3416" s="95"/>
      <c r="F3416" s="94"/>
      <c r="G3416" s="95">
        <f t="shared" si="315"/>
        <v>0</v>
      </c>
      <c r="H3416" s="110">
        <f t="shared" si="316"/>
        <v>0</v>
      </c>
      <c r="P3416" s="107" t="str">
        <f t="shared" si="317"/>
        <v/>
      </c>
      <c r="Q3416" s="108" t="str">
        <f t="shared" si="318"/>
        <v/>
      </c>
      <c r="S3416" s="109" t="str">
        <f t="shared" si="319"/>
        <v/>
      </c>
      <c r="T3416" s="109" t="str">
        <f t="shared" si="320"/>
        <v/>
      </c>
    </row>
    <row r="3417" spans="2:20" ht="15" customHeight="1" x14ac:dyDescent="0.25">
      <c r="B3417" s="94">
        <v>3366</v>
      </c>
      <c r="C3417" s="95"/>
      <c r="D3417" s="94"/>
      <c r="E3417" s="95"/>
      <c r="F3417" s="94"/>
      <c r="G3417" s="95">
        <f t="shared" si="315"/>
        <v>0</v>
      </c>
      <c r="H3417" s="110">
        <f t="shared" si="316"/>
        <v>0</v>
      </c>
      <c r="P3417" s="107" t="str">
        <f t="shared" si="317"/>
        <v/>
      </c>
      <c r="Q3417" s="108" t="str">
        <f t="shared" si="318"/>
        <v/>
      </c>
      <c r="S3417" s="109" t="str">
        <f t="shared" si="319"/>
        <v/>
      </c>
      <c r="T3417" s="109" t="str">
        <f t="shared" si="320"/>
        <v/>
      </c>
    </row>
    <row r="3418" spans="2:20" ht="15" customHeight="1" x14ac:dyDescent="0.25">
      <c r="B3418" s="94">
        <v>3367</v>
      </c>
      <c r="C3418" s="95"/>
      <c r="D3418" s="94"/>
      <c r="E3418" s="95"/>
      <c r="F3418" s="94"/>
      <c r="G3418" s="95">
        <f t="shared" si="315"/>
        <v>0</v>
      </c>
      <c r="H3418" s="110">
        <f t="shared" si="316"/>
        <v>0</v>
      </c>
      <c r="P3418" s="107" t="str">
        <f t="shared" si="317"/>
        <v/>
      </c>
      <c r="Q3418" s="108" t="str">
        <f t="shared" si="318"/>
        <v/>
      </c>
      <c r="S3418" s="109" t="str">
        <f t="shared" si="319"/>
        <v/>
      </c>
      <c r="T3418" s="109" t="str">
        <f t="shared" si="320"/>
        <v/>
      </c>
    </row>
    <row r="3419" spans="2:20" ht="15" customHeight="1" x14ac:dyDescent="0.25">
      <c r="B3419" s="94">
        <v>3368</v>
      </c>
      <c r="C3419" s="95"/>
      <c r="D3419" s="94"/>
      <c r="E3419" s="95"/>
      <c r="F3419" s="94"/>
      <c r="G3419" s="95">
        <f t="shared" si="315"/>
        <v>0</v>
      </c>
      <c r="H3419" s="110">
        <f t="shared" si="316"/>
        <v>0</v>
      </c>
      <c r="P3419" s="107" t="str">
        <f t="shared" si="317"/>
        <v/>
      </c>
      <c r="Q3419" s="108" t="str">
        <f t="shared" si="318"/>
        <v/>
      </c>
      <c r="S3419" s="109" t="str">
        <f t="shared" si="319"/>
        <v/>
      </c>
      <c r="T3419" s="109" t="str">
        <f t="shared" si="320"/>
        <v/>
      </c>
    </row>
    <row r="3420" spans="2:20" ht="15" customHeight="1" x14ac:dyDescent="0.25">
      <c r="B3420" s="94">
        <v>3369</v>
      </c>
      <c r="C3420" s="95"/>
      <c r="D3420" s="94"/>
      <c r="E3420" s="95"/>
      <c r="F3420" s="94"/>
      <c r="G3420" s="95">
        <f t="shared" ref="G3420:G3483" si="321">E3420-C3420</f>
        <v>0</v>
      </c>
      <c r="H3420" s="110">
        <f t="shared" ref="H3420:H3483" si="322">F3420-D3420</f>
        <v>0</v>
      </c>
      <c r="P3420" s="107" t="str">
        <f t="shared" ref="P3420:P3483" si="323">IF(C3420="","",D3420*PSA_WTP-C3420)</f>
        <v/>
      </c>
      <c r="Q3420" s="108" t="str">
        <f t="shared" ref="Q3420:Q3483" si="324">IF(C3420="","",F3420*PSA_WTP-E3420)</f>
        <v/>
      </c>
      <c r="S3420" s="109" t="str">
        <f t="shared" ref="S3420:S3483" si="325">IF(Q3420="","",IF(Q3420=MAX(P3420,Q3420),0,1))</f>
        <v/>
      </c>
      <c r="T3420" s="109" t="str">
        <f t="shared" ref="T3420:T3483" si="326">IF(Q3420="","",IF(Q3420=MAX(P3420,Q3420),1,0))</f>
        <v/>
      </c>
    </row>
    <row r="3421" spans="2:20" ht="15" customHeight="1" x14ac:dyDescent="0.25">
      <c r="B3421" s="94">
        <v>3370</v>
      </c>
      <c r="C3421" s="95"/>
      <c r="D3421" s="94"/>
      <c r="E3421" s="95"/>
      <c r="F3421" s="94"/>
      <c r="G3421" s="95">
        <f t="shared" si="321"/>
        <v>0</v>
      </c>
      <c r="H3421" s="110">
        <f t="shared" si="322"/>
        <v>0</v>
      </c>
      <c r="P3421" s="107" t="str">
        <f t="shared" si="323"/>
        <v/>
      </c>
      <c r="Q3421" s="108" t="str">
        <f t="shared" si="324"/>
        <v/>
      </c>
      <c r="S3421" s="109" t="str">
        <f t="shared" si="325"/>
        <v/>
      </c>
      <c r="T3421" s="109" t="str">
        <f t="shared" si="326"/>
        <v/>
      </c>
    </row>
    <row r="3422" spans="2:20" ht="15" customHeight="1" x14ac:dyDescent="0.25">
      <c r="B3422" s="94">
        <v>3371</v>
      </c>
      <c r="C3422" s="95"/>
      <c r="D3422" s="94"/>
      <c r="E3422" s="95"/>
      <c r="F3422" s="94"/>
      <c r="G3422" s="95">
        <f t="shared" si="321"/>
        <v>0</v>
      </c>
      <c r="H3422" s="110">
        <f t="shared" si="322"/>
        <v>0</v>
      </c>
      <c r="P3422" s="107" t="str">
        <f t="shared" si="323"/>
        <v/>
      </c>
      <c r="Q3422" s="108" t="str">
        <f t="shared" si="324"/>
        <v/>
      </c>
      <c r="S3422" s="109" t="str">
        <f t="shared" si="325"/>
        <v/>
      </c>
      <c r="T3422" s="109" t="str">
        <f t="shared" si="326"/>
        <v/>
      </c>
    </row>
    <row r="3423" spans="2:20" ht="15" customHeight="1" x14ac:dyDescent="0.25">
      <c r="B3423" s="94">
        <v>3372</v>
      </c>
      <c r="C3423" s="95"/>
      <c r="D3423" s="94"/>
      <c r="E3423" s="95"/>
      <c r="F3423" s="94"/>
      <c r="G3423" s="95">
        <f t="shared" si="321"/>
        <v>0</v>
      </c>
      <c r="H3423" s="110">
        <f t="shared" si="322"/>
        <v>0</v>
      </c>
      <c r="P3423" s="107" t="str">
        <f t="shared" si="323"/>
        <v/>
      </c>
      <c r="Q3423" s="108" t="str">
        <f t="shared" si="324"/>
        <v/>
      </c>
      <c r="S3423" s="109" t="str">
        <f t="shared" si="325"/>
        <v/>
      </c>
      <c r="T3423" s="109" t="str">
        <f t="shared" si="326"/>
        <v/>
      </c>
    </row>
    <row r="3424" spans="2:20" ht="15" customHeight="1" x14ac:dyDescent="0.25">
      <c r="B3424" s="94">
        <v>3373</v>
      </c>
      <c r="C3424" s="95"/>
      <c r="D3424" s="94"/>
      <c r="E3424" s="95"/>
      <c r="F3424" s="94"/>
      <c r="G3424" s="95">
        <f t="shared" si="321"/>
        <v>0</v>
      </c>
      <c r="H3424" s="110">
        <f t="shared" si="322"/>
        <v>0</v>
      </c>
      <c r="P3424" s="107" t="str">
        <f t="shared" si="323"/>
        <v/>
      </c>
      <c r="Q3424" s="108" t="str">
        <f t="shared" si="324"/>
        <v/>
      </c>
      <c r="S3424" s="109" t="str">
        <f t="shared" si="325"/>
        <v/>
      </c>
      <c r="T3424" s="109" t="str">
        <f t="shared" si="326"/>
        <v/>
      </c>
    </row>
    <row r="3425" spans="2:20" ht="15" customHeight="1" x14ac:dyDescent="0.25">
      <c r="B3425" s="94">
        <v>3374</v>
      </c>
      <c r="C3425" s="95"/>
      <c r="D3425" s="94"/>
      <c r="E3425" s="95"/>
      <c r="F3425" s="94"/>
      <c r="G3425" s="95">
        <f t="shared" si="321"/>
        <v>0</v>
      </c>
      <c r="H3425" s="110">
        <f t="shared" si="322"/>
        <v>0</v>
      </c>
      <c r="P3425" s="107" t="str">
        <f t="shared" si="323"/>
        <v/>
      </c>
      <c r="Q3425" s="108" t="str">
        <f t="shared" si="324"/>
        <v/>
      </c>
      <c r="S3425" s="109" t="str">
        <f t="shared" si="325"/>
        <v/>
      </c>
      <c r="T3425" s="109" t="str">
        <f t="shared" si="326"/>
        <v/>
      </c>
    </row>
    <row r="3426" spans="2:20" ht="15" customHeight="1" x14ac:dyDescent="0.25">
      <c r="B3426" s="94">
        <v>3375</v>
      </c>
      <c r="C3426" s="95"/>
      <c r="D3426" s="94"/>
      <c r="E3426" s="95"/>
      <c r="F3426" s="94"/>
      <c r="G3426" s="95">
        <f t="shared" si="321"/>
        <v>0</v>
      </c>
      <c r="H3426" s="110">
        <f t="shared" si="322"/>
        <v>0</v>
      </c>
      <c r="P3426" s="107" t="str">
        <f t="shared" si="323"/>
        <v/>
      </c>
      <c r="Q3426" s="108" t="str">
        <f t="shared" si="324"/>
        <v/>
      </c>
      <c r="S3426" s="109" t="str">
        <f t="shared" si="325"/>
        <v/>
      </c>
      <c r="T3426" s="109" t="str">
        <f t="shared" si="326"/>
        <v/>
      </c>
    </row>
    <row r="3427" spans="2:20" ht="15" customHeight="1" x14ac:dyDescent="0.25">
      <c r="B3427" s="94">
        <v>3376</v>
      </c>
      <c r="C3427" s="95"/>
      <c r="D3427" s="94"/>
      <c r="E3427" s="95"/>
      <c r="F3427" s="94"/>
      <c r="G3427" s="95">
        <f t="shared" si="321"/>
        <v>0</v>
      </c>
      <c r="H3427" s="110">
        <f t="shared" si="322"/>
        <v>0</v>
      </c>
      <c r="P3427" s="107" t="str">
        <f t="shared" si="323"/>
        <v/>
      </c>
      <c r="Q3427" s="108" t="str">
        <f t="shared" si="324"/>
        <v/>
      </c>
      <c r="S3427" s="109" t="str">
        <f t="shared" si="325"/>
        <v/>
      </c>
      <c r="T3427" s="109" t="str">
        <f t="shared" si="326"/>
        <v/>
      </c>
    </row>
    <row r="3428" spans="2:20" ht="15" customHeight="1" x14ac:dyDescent="0.25">
      <c r="B3428" s="94">
        <v>3377</v>
      </c>
      <c r="C3428" s="95"/>
      <c r="D3428" s="94"/>
      <c r="E3428" s="95"/>
      <c r="F3428" s="94"/>
      <c r="G3428" s="95">
        <f t="shared" si="321"/>
        <v>0</v>
      </c>
      <c r="H3428" s="110">
        <f t="shared" si="322"/>
        <v>0</v>
      </c>
      <c r="P3428" s="107" t="str">
        <f t="shared" si="323"/>
        <v/>
      </c>
      <c r="Q3428" s="108" t="str">
        <f t="shared" si="324"/>
        <v/>
      </c>
      <c r="S3428" s="109" t="str">
        <f t="shared" si="325"/>
        <v/>
      </c>
      <c r="T3428" s="109" t="str">
        <f t="shared" si="326"/>
        <v/>
      </c>
    </row>
    <row r="3429" spans="2:20" ht="15" customHeight="1" x14ac:dyDescent="0.25">
      <c r="B3429" s="94">
        <v>3378</v>
      </c>
      <c r="C3429" s="95"/>
      <c r="D3429" s="94"/>
      <c r="E3429" s="95"/>
      <c r="F3429" s="94"/>
      <c r="G3429" s="95">
        <f t="shared" si="321"/>
        <v>0</v>
      </c>
      <c r="H3429" s="110">
        <f t="shared" si="322"/>
        <v>0</v>
      </c>
      <c r="P3429" s="107" t="str">
        <f t="shared" si="323"/>
        <v/>
      </c>
      <c r="Q3429" s="108" t="str">
        <f t="shared" si="324"/>
        <v/>
      </c>
      <c r="S3429" s="109" t="str">
        <f t="shared" si="325"/>
        <v/>
      </c>
      <c r="T3429" s="109" t="str">
        <f t="shared" si="326"/>
        <v/>
      </c>
    </row>
    <row r="3430" spans="2:20" ht="15" customHeight="1" x14ac:dyDescent="0.25">
      <c r="B3430" s="94">
        <v>3379</v>
      </c>
      <c r="C3430" s="95"/>
      <c r="D3430" s="94"/>
      <c r="E3430" s="95"/>
      <c r="F3430" s="94"/>
      <c r="G3430" s="95">
        <f t="shared" si="321"/>
        <v>0</v>
      </c>
      <c r="H3430" s="110">
        <f t="shared" si="322"/>
        <v>0</v>
      </c>
      <c r="P3430" s="107" t="str">
        <f t="shared" si="323"/>
        <v/>
      </c>
      <c r="Q3430" s="108" t="str">
        <f t="shared" si="324"/>
        <v/>
      </c>
      <c r="S3430" s="109" t="str">
        <f t="shared" si="325"/>
        <v/>
      </c>
      <c r="T3430" s="109" t="str">
        <f t="shared" si="326"/>
        <v/>
      </c>
    </row>
    <row r="3431" spans="2:20" ht="15" customHeight="1" x14ac:dyDescent="0.25">
      <c r="B3431" s="94">
        <v>3380</v>
      </c>
      <c r="C3431" s="95"/>
      <c r="D3431" s="94"/>
      <c r="E3431" s="95"/>
      <c r="F3431" s="94"/>
      <c r="G3431" s="95">
        <f t="shared" si="321"/>
        <v>0</v>
      </c>
      <c r="H3431" s="110">
        <f t="shared" si="322"/>
        <v>0</v>
      </c>
      <c r="P3431" s="107" t="str">
        <f t="shared" si="323"/>
        <v/>
      </c>
      <c r="Q3431" s="108" t="str">
        <f t="shared" si="324"/>
        <v/>
      </c>
      <c r="S3431" s="109" t="str">
        <f t="shared" si="325"/>
        <v/>
      </c>
      <c r="T3431" s="109" t="str">
        <f t="shared" si="326"/>
        <v/>
      </c>
    </row>
    <row r="3432" spans="2:20" ht="15" customHeight="1" x14ac:dyDescent="0.25">
      <c r="B3432" s="94">
        <v>3381</v>
      </c>
      <c r="C3432" s="95"/>
      <c r="D3432" s="94"/>
      <c r="E3432" s="95"/>
      <c r="F3432" s="94"/>
      <c r="G3432" s="95">
        <f t="shared" si="321"/>
        <v>0</v>
      </c>
      <c r="H3432" s="110">
        <f t="shared" si="322"/>
        <v>0</v>
      </c>
      <c r="P3432" s="107" t="str">
        <f t="shared" si="323"/>
        <v/>
      </c>
      <c r="Q3432" s="108" t="str">
        <f t="shared" si="324"/>
        <v/>
      </c>
      <c r="S3432" s="109" t="str">
        <f t="shared" si="325"/>
        <v/>
      </c>
      <c r="T3432" s="109" t="str">
        <f t="shared" si="326"/>
        <v/>
      </c>
    </row>
    <row r="3433" spans="2:20" ht="15" customHeight="1" x14ac:dyDescent="0.25">
      <c r="B3433" s="94">
        <v>3382</v>
      </c>
      <c r="C3433" s="95"/>
      <c r="D3433" s="94"/>
      <c r="E3433" s="95"/>
      <c r="F3433" s="94"/>
      <c r="G3433" s="95">
        <f t="shared" si="321"/>
        <v>0</v>
      </c>
      <c r="H3433" s="110">
        <f t="shared" si="322"/>
        <v>0</v>
      </c>
      <c r="P3433" s="107" t="str">
        <f t="shared" si="323"/>
        <v/>
      </c>
      <c r="Q3433" s="108" t="str">
        <f t="shared" si="324"/>
        <v/>
      </c>
      <c r="S3433" s="109" t="str">
        <f t="shared" si="325"/>
        <v/>
      </c>
      <c r="T3433" s="109" t="str">
        <f t="shared" si="326"/>
        <v/>
      </c>
    </row>
    <row r="3434" spans="2:20" ht="15" customHeight="1" x14ac:dyDescent="0.25">
      <c r="B3434" s="94">
        <v>3383</v>
      </c>
      <c r="C3434" s="95"/>
      <c r="D3434" s="94"/>
      <c r="E3434" s="95"/>
      <c r="F3434" s="94"/>
      <c r="G3434" s="95">
        <f t="shared" si="321"/>
        <v>0</v>
      </c>
      <c r="H3434" s="110">
        <f t="shared" si="322"/>
        <v>0</v>
      </c>
      <c r="P3434" s="107" t="str">
        <f t="shared" si="323"/>
        <v/>
      </c>
      <c r="Q3434" s="108" t="str">
        <f t="shared" si="324"/>
        <v/>
      </c>
      <c r="S3434" s="109" t="str">
        <f t="shared" si="325"/>
        <v/>
      </c>
      <c r="T3434" s="109" t="str">
        <f t="shared" si="326"/>
        <v/>
      </c>
    </row>
    <row r="3435" spans="2:20" ht="15" customHeight="1" x14ac:dyDescent="0.25">
      <c r="B3435" s="94">
        <v>3384</v>
      </c>
      <c r="C3435" s="95"/>
      <c r="D3435" s="94"/>
      <c r="E3435" s="95"/>
      <c r="F3435" s="94"/>
      <c r="G3435" s="95">
        <f t="shared" si="321"/>
        <v>0</v>
      </c>
      <c r="H3435" s="110">
        <f t="shared" si="322"/>
        <v>0</v>
      </c>
      <c r="P3435" s="107" t="str">
        <f t="shared" si="323"/>
        <v/>
      </c>
      <c r="Q3435" s="108" t="str">
        <f t="shared" si="324"/>
        <v/>
      </c>
      <c r="S3435" s="109" t="str">
        <f t="shared" si="325"/>
        <v/>
      </c>
      <c r="T3435" s="109" t="str">
        <f t="shared" si="326"/>
        <v/>
      </c>
    </row>
    <row r="3436" spans="2:20" ht="15" customHeight="1" x14ac:dyDescent="0.25">
      <c r="B3436" s="94">
        <v>3385</v>
      </c>
      <c r="C3436" s="95"/>
      <c r="D3436" s="94"/>
      <c r="E3436" s="95"/>
      <c r="F3436" s="94"/>
      <c r="G3436" s="95">
        <f t="shared" si="321"/>
        <v>0</v>
      </c>
      <c r="H3436" s="110">
        <f t="shared" si="322"/>
        <v>0</v>
      </c>
      <c r="P3436" s="107" t="str">
        <f t="shared" si="323"/>
        <v/>
      </c>
      <c r="Q3436" s="108" t="str">
        <f t="shared" si="324"/>
        <v/>
      </c>
      <c r="S3436" s="109" t="str">
        <f t="shared" si="325"/>
        <v/>
      </c>
      <c r="T3436" s="109" t="str">
        <f t="shared" si="326"/>
        <v/>
      </c>
    </row>
    <row r="3437" spans="2:20" ht="15" customHeight="1" x14ac:dyDescent="0.25">
      <c r="B3437" s="94">
        <v>3386</v>
      </c>
      <c r="C3437" s="95"/>
      <c r="D3437" s="94"/>
      <c r="E3437" s="95"/>
      <c r="F3437" s="94"/>
      <c r="G3437" s="95">
        <f t="shared" si="321"/>
        <v>0</v>
      </c>
      <c r="H3437" s="110">
        <f t="shared" si="322"/>
        <v>0</v>
      </c>
      <c r="P3437" s="107" t="str">
        <f t="shared" si="323"/>
        <v/>
      </c>
      <c r="Q3437" s="108" t="str">
        <f t="shared" si="324"/>
        <v/>
      </c>
      <c r="S3437" s="109" t="str">
        <f t="shared" si="325"/>
        <v/>
      </c>
      <c r="T3437" s="109" t="str">
        <f t="shared" si="326"/>
        <v/>
      </c>
    </row>
    <row r="3438" spans="2:20" ht="15" customHeight="1" x14ac:dyDescent="0.25">
      <c r="B3438" s="94">
        <v>3387</v>
      </c>
      <c r="C3438" s="95"/>
      <c r="D3438" s="94"/>
      <c r="E3438" s="95"/>
      <c r="F3438" s="94"/>
      <c r="G3438" s="95">
        <f t="shared" si="321"/>
        <v>0</v>
      </c>
      <c r="H3438" s="110">
        <f t="shared" si="322"/>
        <v>0</v>
      </c>
      <c r="P3438" s="107" t="str">
        <f t="shared" si="323"/>
        <v/>
      </c>
      <c r="Q3438" s="108" t="str">
        <f t="shared" si="324"/>
        <v/>
      </c>
      <c r="S3438" s="109" t="str">
        <f t="shared" si="325"/>
        <v/>
      </c>
      <c r="T3438" s="109" t="str">
        <f t="shared" si="326"/>
        <v/>
      </c>
    </row>
    <row r="3439" spans="2:20" ht="15" customHeight="1" x14ac:dyDescent="0.25">
      <c r="B3439" s="94">
        <v>3388</v>
      </c>
      <c r="C3439" s="95"/>
      <c r="D3439" s="94"/>
      <c r="E3439" s="95"/>
      <c r="F3439" s="94"/>
      <c r="G3439" s="95">
        <f t="shared" si="321"/>
        <v>0</v>
      </c>
      <c r="H3439" s="110">
        <f t="shared" si="322"/>
        <v>0</v>
      </c>
      <c r="P3439" s="107" t="str">
        <f t="shared" si="323"/>
        <v/>
      </c>
      <c r="Q3439" s="108" t="str">
        <f t="shared" si="324"/>
        <v/>
      </c>
      <c r="S3439" s="109" t="str">
        <f t="shared" si="325"/>
        <v/>
      </c>
      <c r="T3439" s="109" t="str">
        <f t="shared" si="326"/>
        <v/>
      </c>
    </row>
    <row r="3440" spans="2:20" ht="15" customHeight="1" x14ac:dyDescent="0.25">
      <c r="B3440" s="94">
        <v>3389</v>
      </c>
      <c r="C3440" s="95"/>
      <c r="D3440" s="94"/>
      <c r="E3440" s="95"/>
      <c r="F3440" s="94"/>
      <c r="G3440" s="95">
        <f t="shared" si="321"/>
        <v>0</v>
      </c>
      <c r="H3440" s="110">
        <f t="shared" si="322"/>
        <v>0</v>
      </c>
      <c r="P3440" s="107" t="str">
        <f t="shared" si="323"/>
        <v/>
      </c>
      <c r="Q3440" s="108" t="str">
        <f t="shared" si="324"/>
        <v/>
      </c>
      <c r="S3440" s="109" t="str">
        <f t="shared" si="325"/>
        <v/>
      </c>
      <c r="T3440" s="109" t="str">
        <f t="shared" si="326"/>
        <v/>
      </c>
    </row>
    <row r="3441" spans="2:20" ht="15" customHeight="1" x14ac:dyDescent="0.25">
      <c r="B3441" s="94">
        <v>3390</v>
      </c>
      <c r="C3441" s="95"/>
      <c r="D3441" s="94"/>
      <c r="E3441" s="95"/>
      <c r="F3441" s="94"/>
      <c r="G3441" s="95">
        <f t="shared" si="321"/>
        <v>0</v>
      </c>
      <c r="H3441" s="110">
        <f t="shared" si="322"/>
        <v>0</v>
      </c>
      <c r="P3441" s="107" t="str">
        <f t="shared" si="323"/>
        <v/>
      </c>
      <c r="Q3441" s="108" t="str">
        <f t="shared" si="324"/>
        <v/>
      </c>
      <c r="S3441" s="109" t="str">
        <f t="shared" si="325"/>
        <v/>
      </c>
      <c r="T3441" s="109" t="str">
        <f t="shared" si="326"/>
        <v/>
      </c>
    </row>
    <row r="3442" spans="2:20" ht="15" customHeight="1" x14ac:dyDescent="0.25">
      <c r="B3442" s="94">
        <v>3391</v>
      </c>
      <c r="C3442" s="95"/>
      <c r="D3442" s="94"/>
      <c r="E3442" s="95"/>
      <c r="F3442" s="94"/>
      <c r="G3442" s="95">
        <f t="shared" si="321"/>
        <v>0</v>
      </c>
      <c r="H3442" s="110">
        <f t="shared" si="322"/>
        <v>0</v>
      </c>
      <c r="P3442" s="107" t="str">
        <f t="shared" si="323"/>
        <v/>
      </c>
      <c r="Q3442" s="108" t="str">
        <f t="shared" si="324"/>
        <v/>
      </c>
      <c r="S3442" s="109" t="str">
        <f t="shared" si="325"/>
        <v/>
      </c>
      <c r="T3442" s="109" t="str">
        <f t="shared" si="326"/>
        <v/>
      </c>
    </row>
    <row r="3443" spans="2:20" ht="15" customHeight="1" x14ac:dyDescent="0.25">
      <c r="B3443" s="94">
        <v>3392</v>
      </c>
      <c r="C3443" s="95"/>
      <c r="D3443" s="94"/>
      <c r="E3443" s="95"/>
      <c r="F3443" s="94"/>
      <c r="G3443" s="95">
        <f t="shared" si="321"/>
        <v>0</v>
      </c>
      <c r="H3443" s="110">
        <f t="shared" si="322"/>
        <v>0</v>
      </c>
      <c r="P3443" s="107" t="str">
        <f t="shared" si="323"/>
        <v/>
      </c>
      <c r="Q3443" s="108" t="str">
        <f t="shared" si="324"/>
        <v/>
      </c>
      <c r="S3443" s="109" t="str">
        <f t="shared" si="325"/>
        <v/>
      </c>
      <c r="T3443" s="109" t="str">
        <f t="shared" si="326"/>
        <v/>
      </c>
    </row>
    <row r="3444" spans="2:20" ht="15" customHeight="1" x14ac:dyDescent="0.25">
      <c r="B3444" s="94">
        <v>3393</v>
      </c>
      <c r="C3444" s="95"/>
      <c r="D3444" s="94"/>
      <c r="E3444" s="95"/>
      <c r="F3444" s="94"/>
      <c r="G3444" s="95">
        <f t="shared" si="321"/>
        <v>0</v>
      </c>
      <c r="H3444" s="110">
        <f t="shared" si="322"/>
        <v>0</v>
      </c>
      <c r="P3444" s="107" t="str">
        <f t="shared" si="323"/>
        <v/>
      </c>
      <c r="Q3444" s="108" t="str">
        <f t="shared" si="324"/>
        <v/>
      </c>
      <c r="S3444" s="109" t="str">
        <f t="shared" si="325"/>
        <v/>
      </c>
      <c r="T3444" s="109" t="str">
        <f t="shared" si="326"/>
        <v/>
      </c>
    </row>
    <row r="3445" spans="2:20" ht="15" customHeight="1" x14ac:dyDescent="0.25">
      <c r="B3445" s="94">
        <v>3394</v>
      </c>
      <c r="C3445" s="95"/>
      <c r="D3445" s="94"/>
      <c r="E3445" s="95"/>
      <c r="F3445" s="94"/>
      <c r="G3445" s="95">
        <f t="shared" si="321"/>
        <v>0</v>
      </c>
      <c r="H3445" s="110">
        <f t="shared" si="322"/>
        <v>0</v>
      </c>
      <c r="P3445" s="107" t="str">
        <f t="shared" si="323"/>
        <v/>
      </c>
      <c r="Q3445" s="108" t="str">
        <f t="shared" si="324"/>
        <v/>
      </c>
      <c r="S3445" s="109" t="str">
        <f t="shared" si="325"/>
        <v/>
      </c>
      <c r="T3445" s="109" t="str">
        <f t="shared" si="326"/>
        <v/>
      </c>
    </row>
    <row r="3446" spans="2:20" ht="15" customHeight="1" x14ac:dyDescent="0.25">
      <c r="B3446" s="94">
        <v>3395</v>
      </c>
      <c r="C3446" s="95"/>
      <c r="D3446" s="94"/>
      <c r="E3446" s="95"/>
      <c r="F3446" s="94"/>
      <c r="G3446" s="95">
        <f t="shared" si="321"/>
        <v>0</v>
      </c>
      <c r="H3446" s="110">
        <f t="shared" si="322"/>
        <v>0</v>
      </c>
      <c r="P3446" s="107" t="str">
        <f t="shared" si="323"/>
        <v/>
      </c>
      <c r="Q3446" s="108" t="str">
        <f t="shared" si="324"/>
        <v/>
      </c>
      <c r="S3446" s="109" t="str">
        <f t="shared" si="325"/>
        <v/>
      </c>
      <c r="T3446" s="109" t="str">
        <f t="shared" si="326"/>
        <v/>
      </c>
    </row>
    <row r="3447" spans="2:20" ht="15" customHeight="1" x14ac:dyDescent="0.25">
      <c r="B3447" s="94">
        <v>3396</v>
      </c>
      <c r="C3447" s="95"/>
      <c r="D3447" s="94"/>
      <c r="E3447" s="95"/>
      <c r="F3447" s="94"/>
      <c r="G3447" s="95">
        <f t="shared" si="321"/>
        <v>0</v>
      </c>
      <c r="H3447" s="110">
        <f t="shared" si="322"/>
        <v>0</v>
      </c>
      <c r="P3447" s="107" t="str">
        <f t="shared" si="323"/>
        <v/>
      </c>
      <c r="Q3447" s="108" t="str">
        <f t="shared" si="324"/>
        <v/>
      </c>
      <c r="S3447" s="109" t="str">
        <f t="shared" si="325"/>
        <v/>
      </c>
      <c r="T3447" s="109" t="str">
        <f t="shared" si="326"/>
        <v/>
      </c>
    </row>
    <row r="3448" spans="2:20" ht="15" customHeight="1" x14ac:dyDescent="0.25">
      <c r="B3448" s="94">
        <v>3397</v>
      </c>
      <c r="C3448" s="95"/>
      <c r="D3448" s="94"/>
      <c r="E3448" s="95"/>
      <c r="F3448" s="94"/>
      <c r="G3448" s="95">
        <f t="shared" si="321"/>
        <v>0</v>
      </c>
      <c r="H3448" s="110">
        <f t="shared" si="322"/>
        <v>0</v>
      </c>
      <c r="P3448" s="107" t="str">
        <f t="shared" si="323"/>
        <v/>
      </c>
      <c r="Q3448" s="108" t="str">
        <f t="shared" si="324"/>
        <v/>
      </c>
      <c r="S3448" s="109" t="str">
        <f t="shared" si="325"/>
        <v/>
      </c>
      <c r="T3448" s="109" t="str">
        <f t="shared" si="326"/>
        <v/>
      </c>
    </row>
    <row r="3449" spans="2:20" ht="15" customHeight="1" x14ac:dyDescent="0.25">
      <c r="B3449" s="94">
        <v>3398</v>
      </c>
      <c r="C3449" s="95"/>
      <c r="D3449" s="94"/>
      <c r="E3449" s="95"/>
      <c r="F3449" s="94"/>
      <c r="G3449" s="95">
        <f t="shared" si="321"/>
        <v>0</v>
      </c>
      <c r="H3449" s="110">
        <f t="shared" si="322"/>
        <v>0</v>
      </c>
      <c r="P3449" s="107" t="str">
        <f t="shared" si="323"/>
        <v/>
      </c>
      <c r="Q3449" s="108" t="str">
        <f t="shared" si="324"/>
        <v/>
      </c>
      <c r="S3449" s="109" t="str">
        <f t="shared" si="325"/>
        <v/>
      </c>
      <c r="T3449" s="109" t="str">
        <f t="shared" si="326"/>
        <v/>
      </c>
    </row>
    <row r="3450" spans="2:20" ht="15" customHeight="1" x14ac:dyDescent="0.25">
      <c r="B3450" s="94">
        <v>3399</v>
      </c>
      <c r="C3450" s="95"/>
      <c r="D3450" s="94"/>
      <c r="E3450" s="95"/>
      <c r="F3450" s="94"/>
      <c r="G3450" s="95">
        <f t="shared" si="321"/>
        <v>0</v>
      </c>
      <c r="H3450" s="110">
        <f t="shared" si="322"/>
        <v>0</v>
      </c>
      <c r="P3450" s="107" t="str">
        <f t="shared" si="323"/>
        <v/>
      </c>
      <c r="Q3450" s="108" t="str">
        <f t="shared" si="324"/>
        <v/>
      </c>
      <c r="S3450" s="109" t="str">
        <f t="shared" si="325"/>
        <v/>
      </c>
      <c r="T3450" s="109" t="str">
        <f t="shared" si="326"/>
        <v/>
      </c>
    </row>
    <row r="3451" spans="2:20" ht="15" customHeight="1" x14ac:dyDescent="0.25">
      <c r="B3451" s="94">
        <v>3400</v>
      </c>
      <c r="C3451" s="95"/>
      <c r="D3451" s="94"/>
      <c r="E3451" s="95"/>
      <c r="F3451" s="94"/>
      <c r="G3451" s="95">
        <f t="shared" si="321"/>
        <v>0</v>
      </c>
      <c r="H3451" s="110">
        <f t="shared" si="322"/>
        <v>0</v>
      </c>
      <c r="P3451" s="107" t="str">
        <f t="shared" si="323"/>
        <v/>
      </c>
      <c r="Q3451" s="108" t="str">
        <f t="shared" si="324"/>
        <v/>
      </c>
      <c r="S3451" s="109" t="str">
        <f t="shared" si="325"/>
        <v/>
      </c>
      <c r="T3451" s="109" t="str">
        <f t="shared" si="326"/>
        <v/>
      </c>
    </row>
    <row r="3452" spans="2:20" ht="15" customHeight="1" x14ac:dyDescent="0.25">
      <c r="B3452" s="94">
        <v>3401</v>
      </c>
      <c r="C3452" s="95"/>
      <c r="D3452" s="94"/>
      <c r="E3452" s="95"/>
      <c r="F3452" s="94"/>
      <c r="G3452" s="95">
        <f t="shared" si="321"/>
        <v>0</v>
      </c>
      <c r="H3452" s="110">
        <f t="shared" si="322"/>
        <v>0</v>
      </c>
      <c r="P3452" s="107" t="str">
        <f t="shared" si="323"/>
        <v/>
      </c>
      <c r="Q3452" s="108" t="str">
        <f t="shared" si="324"/>
        <v/>
      </c>
      <c r="S3452" s="109" t="str">
        <f t="shared" si="325"/>
        <v/>
      </c>
      <c r="T3452" s="109" t="str">
        <f t="shared" si="326"/>
        <v/>
      </c>
    </row>
    <row r="3453" spans="2:20" ht="15" customHeight="1" x14ac:dyDescent="0.25">
      <c r="B3453" s="94">
        <v>3402</v>
      </c>
      <c r="C3453" s="95"/>
      <c r="D3453" s="94"/>
      <c r="E3453" s="95"/>
      <c r="F3453" s="94"/>
      <c r="G3453" s="95">
        <f t="shared" si="321"/>
        <v>0</v>
      </c>
      <c r="H3453" s="110">
        <f t="shared" si="322"/>
        <v>0</v>
      </c>
      <c r="P3453" s="107" t="str">
        <f t="shared" si="323"/>
        <v/>
      </c>
      <c r="Q3453" s="108" t="str">
        <f t="shared" si="324"/>
        <v/>
      </c>
      <c r="S3453" s="109" t="str">
        <f t="shared" si="325"/>
        <v/>
      </c>
      <c r="T3453" s="109" t="str">
        <f t="shared" si="326"/>
        <v/>
      </c>
    </row>
    <row r="3454" spans="2:20" ht="15" customHeight="1" x14ac:dyDescent="0.25">
      <c r="B3454" s="94">
        <v>3403</v>
      </c>
      <c r="C3454" s="95"/>
      <c r="D3454" s="94"/>
      <c r="E3454" s="95"/>
      <c r="F3454" s="94"/>
      <c r="G3454" s="95">
        <f t="shared" si="321"/>
        <v>0</v>
      </c>
      <c r="H3454" s="110">
        <f t="shared" si="322"/>
        <v>0</v>
      </c>
      <c r="P3454" s="107" t="str">
        <f t="shared" si="323"/>
        <v/>
      </c>
      <c r="Q3454" s="108" t="str">
        <f t="shared" si="324"/>
        <v/>
      </c>
      <c r="S3454" s="109" t="str">
        <f t="shared" si="325"/>
        <v/>
      </c>
      <c r="T3454" s="109" t="str">
        <f t="shared" si="326"/>
        <v/>
      </c>
    </row>
    <row r="3455" spans="2:20" ht="15" customHeight="1" x14ac:dyDescent="0.25">
      <c r="B3455" s="94">
        <v>3404</v>
      </c>
      <c r="C3455" s="95"/>
      <c r="D3455" s="94"/>
      <c r="E3455" s="95"/>
      <c r="F3455" s="94"/>
      <c r="G3455" s="95">
        <f t="shared" si="321"/>
        <v>0</v>
      </c>
      <c r="H3455" s="110">
        <f t="shared" si="322"/>
        <v>0</v>
      </c>
      <c r="P3455" s="107" t="str">
        <f t="shared" si="323"/>
        <v/>
      </c>
      <c r="Q3455" s="108" t="str">
        <f t="shared" si="324"/>
        <v/>
      </c>
      <c r="S3455" s="109" t="str">
        <f t="shared" si="325"/>
        <v/>
      </c>
      <c r="T3455" s="109" t="str">
        <f t="shared" si="326"/>
        <v/>
      </c>
    </row>
    <row r="3456" spans="2:20" ht="15" customHeight="1" x14ac:dyDescent="0.25">
      <c r="B3456" s="94">
        <v>3405</v>
      </c>
      <c r="C3456" s="95"/>
      <c r="D3456" s="94"/>
      <c r="E3456" s="95"/>
      <c r="F3456" s="94"/>
      <c r="G3456" s="95">
        <f t="shared" si="321"/>
        <v>0</v>
      </c>
      <c r="H3456" s="110">
        <f t="shared" si="322"/>
        <v>0</v>
      </c>
      <c r="P3456" s="107" t="str">
        <f t="shared" si="323"/>
        <v/>
      </c>
      <c r="Q3456" s="108" t="str">
        <f t="shared" si="324"/>
        <v/>
      </c>
      <c r="S3456" s="109" t="str">
        <f t="shared" si="325"/>
        <v/>
      </c>
      <c r="T3456" s="109" t="str">
        <f t="shared" si="326"/>
        <v/>
      </c>
    </row>
    <row r="3457" spans="2:20" ht="15" customHeight="1" x14ac:dyDescent="0.25">
      <c r="B3457" s="94">
        <v>3406</v>
      </c>
      <c r="C3457" s="95"/>
      <c r="D3457" s="94"/>
      <c r="E3457" s="95"/>
      <c r="F3457" s="94"/>
      <c r="G3457" s="95">
        <f t="shared" si="321"/>
        <v>0</v>
      </c>
      <c r="H3457" s="110">
        <f t="shared" si="322"/>
        <v>0</v>
      </c>
      <c r="P3457" s="107" t="str">
        <f t="shared" si="323"/>
        <v/>
      </c>
      <c r="Q3457" s="108" t="str">
        <f t="shared" si="324"/>
        <v/>
      </c>
      <c r="S3457" s="109" t="str">
        <f t="shared" si="325"/>
        <v/>
      </c>
      <c r="T3457" s="109" t="str">
        <f t="shared" si="326"/>
        <v/>
      </c>
    </row>
    <row r="3458" spans="2:20" ht="15" customHeight="1" x14ac:dyDescent="0.25">
      <c r="B3458" s="94">
        <v>3407</v>
      </c>
      <c r="C3458" s="95"/>
      <c r="D3458" s="94"/>
      <c r="E3458" s="95"/>
      <c r="F3458" s="94"/>
      <c r="G3458" s="95">
        <f t="shared" si="321"/>
        <v>0</v>
      </c>
      <c r="H3458" s="110">
        <f t="shared" si="322"/>
        <v>0</v>
      </c>
      <c r="P3458" s="107" t="str">
        <f t="shared" si="323"/>
        <v/>
      </c>
      <c r="Q3458" s="108" t="str">
        <f t="shared" si="324"/>
        <v/>
      </c>
      <c r="S3458" s="109" t="str">
        <f t="shared" si="325"/>
        <v/>
      </c>
      <c r="T3458" s="109" t="str">
        <f t="shared" si="326"/>
        <v/>
      </c>
    </row>
    <row r="3459" spans="2:20" ht="15" customHeight="1" x14ac:dyDescent="0.25">
      <c r="B3459" s="94">
        <v>3408</v>
      </c>
      <c r="C3459" s="95"/>
      <c r="D3459" s="94"/>
      <c r="E3459" s="95"/>
      <c r="F3459" s="94"/>
      <c r="G3459" s="95">
        <f t="shared" si="321"/>
        <v>0</v>
      </c>
      <c r="H3459" s="110">
        <f t="shared" si="322"/>
        <v>0</v>
      </c>
      <c r="P3459" s="107" t="str">
        <f t="shared" si="323"/>
        <v/>
      </c>
      <c r="Q3459" s="108" t="str">
        <f t="shared" si="324"/>
        <v/>
      </c>
      <c r="S3459" s="109" t="str">
        <f t="shared" si="325"/>
        <v/>
      </c>
      <c r="T3459" s="109" t="str">
        <f t="shared" si="326"/>
        <v/>
      </c>
    </row>
    <row r="3460" spans="2:20" ht="15" customHeight="1" x14ac:dyDescent="0.25">
      <c r="B3460" s="94">
        <v>3409</v>
      </c>
      <c r="C3460" s="95"/>
      <c r="D3460" s="94"/>
      <c r="E3460" s="95"/>
      <c r="F3460" s="94"/>
      <c r="G3460" s="95">
        <f t="shared" si="321"/>
        <v>0</v>
      </c>
      <c r="H3460" s="110">
        <f t="shared" si="322"/>
        <v>0</v>
      </c>
      <c r="P3460" s="107" t="str">
        <f t="shared" si="323"/>
        <v/>
      </c>
      <c r="Q3460" s="108" t="str">
        <f t="shared" si="324"/>
        <v/>
      </c>
      <c r="S3460" s="109" t="str">
        <f t="shared" si="325"/>
        <v/>
      </c>
      <c r="T3460" s="109" t="str">
        <f t="shared" si="326"/>
        <v/>
      </c>
    </row>
    <row r="3461" spans="2:20" ht="15" customHeight="1" x14ac:dyDescent="0.25">
      <c r="B3461" s="94">
        <v>3410</v>
      </c>
      <c r="C3461" s="95"/>
      <c r="D3461" s="94"/>
      <c r="E3461" s="95"/>
      <c r="F3461" s="94"/>
      <c r="G3461" s="95">
        <f t="shared" si="321"/>
        <v>0</v>
      </c>
      <c r="H3461" s="110">
        <f t="shared" si="322"/>
        <v>0</v>
      </c>
      <c r="P3461" s="107" t="str">
        <f t="shared" si="323"/>
        <v/>
      </c>
      <c r="Q3461" s="108" t="str">
        <f t="shared" si="324"/>
        <v/>
      </c>
      <c r="S3461" s="109" t="str">
        <f t="shared" si="325"/>
        <v/>
      </c>
      <c r="T3461" s="109" t="str">
        <f t="shared" si="326"/>
        <v/>
      </c>
    </row>
    <row r="3462" spans="2:20" ht="15" customHeight="1" x14ac:dyDescent="0.25">
      <c r="B3462" s="94">
        <v>3411</v>
      </c>
      <c r="C3462" s="95"/>
      <c r="D3462" s="94"/>
      <c r="E3462" s="95"/>
      <c r="F3462" s="94"/>
      <c r="G3462" s="95">
        <f t="shared" si="321"/>
        <v>0</v>
      </c>
      <c r="H3462" s="110">
        <f t="shared" si="322"/>
        <v>0</v>
      </c>
      <c r="P3462" s="107" t="str">
        <f t="shared" si="323"/>
        <v/>
      </c>
      <c r="Q3462" s="108" t="str">
        <f t="shared" si="324"/>
        <v/>
      </c>
      <c r="S3462" s="109" t="str">
        <f t="shared" si="325"/>
        <v/>
      </c>
      <c r="T3462" s="109" t="str">
        <f t="shared" si="326"/>
        <v/>
      </c>
    </row>
    <row r="3463" spans="2:20" ht="15" customHeight="1" x14ac:dyDescent="0.25">
      <c r="B3463" s="94">
        <v>3412</v>
      </c>
      <c r="C3463" s="95"/>
      <c r="D3463" s="94"/>
      <c r="E3463" s="95"/>
      <c r="F3463" s="94"/>
      <c r="G3463" s="95">
        <f t="shared" si="321"/>
        <v>0</v>
      </c>
      <c r="H3463" s="110">
        <f t="shared" si="322"/>
        <v>0</v>
      </c>
      <c r="P3463" s="107" t="str">
        <f t="shared" si="323"/>
        <v/>
      </c>
      <c r="Q3463" s="108" t="str">
        <f t="shared" si="324"/>
        <v/>
      </c>
      <c r="S3463" s="109" t="str">
        <f t="shared" si="325"/>
        <v/>
      </c>
      <c r="T3463" s="109" t="str">
        <f t="shared" si="326"/>
        <v/>
      </c>
    </row>
    <row r="3464" spans="2:20" ht="15" customHeight="1" x14ac:dyDescent="0.25">
      <c r="B3464" s="94">
        <v>3413</v>
      </c>
      <c r="C3464" s="95"/>
      <c r="D3464" s="94"/>
      <c r="E3464" s="95"/>
      <c r="F3464" s="94"/>
      <c r="G3464" s="95">
        <f t="shared" si="321"/>
        <v>0</v>
      </c>
      <c r="H3464" s="110">
        <f t="shared" si="322"/>
        <v>0</v>
      </c>
      <c r="P3464" s="107" t="str">
        <f t="shared" si="323"/>
        <v/>
      </c>
      <c r="Q3464" s="108" t="str">
        <f t="shared" si="324"/>
        <v/>
      </c>
      <c r="S3464" s="109" t="str">
        <f t="shared" si="325"/>
        <v/>
      </c>
      <c r="T3464" s="109" t="str">
        <f t="shared" si="326"/>
        <v/>
      </c>
    </row>
    <row r="3465" spans="2:20" ht="15" customHeight="1" x14ac:dyDescent="0.25">
      <c r="B3465" s="94">
        <v>3414</v>
      </c>
      <c r="C3465" s="95"/>
      <c r="D3465" s="94"/>
      <c r="E3465" s="95"/>
      <c r="F3465" s="94"/>
      <c r="G3465" s="95">
        <f t="shared" si="321"/>
        <v>0</v>
      </c>
      <c r="H3465" s="110">
        <f t="shared" si="322"/>
        <v>0</v>
      </c>
      <c r="P3465" s="107" t="str">
        <f t="shared" si="323"/>
        <v/>
      </c>
      <c r="Q3465" s="108" t="str">
        <f t="shared" si="324"/>
        <v/>
      </c>
      <c r="S3465" s="109" t="str">
        <f t="shared" si="325"/>
        <v/>
      </c>
      <c r="T3465" s="109" t="str">
        <f t="shared" si="326"/>
        <v/>
      </c>
    </row>
    <row r="3466" spans="2:20" ht="15" customHeight="1" x14ac:dyDescent="0.25">
      <c r="B3466" s="94">
        <v>3415</v>
      </c>
      <c r="C3466" s="95"/>
      <c r="D3466" s="94"/>
      <c r="E3466" s="95"/>
      <c r="F3466" s="94"/>
      <c r="G3466" s="95">
        <f t="shared" si="321"/>
        <v>0</v>
      </c>
      <c r="H3466" s="110">
        <f t="shared" si="322"/>
        <v>0</v>
      </c>
      <c r="P3466" s="107" t="str">
        <f t="shared" si="323"/>
        <v/>
      </c>
      <c r="Q3466" s="108" t="str">
        <f t="shared" si="324"/>
        <v/>
      </c>
      <c r="S3466" s="109" t="str">
        <f t="shared" si="325"/>
        <v/>
      </c>
      <c r="T3466" s="109" t="str">
        <f t="shared" si="326"/>
        <v/>
      </c>
    </row>
    <row r="3467" spans="2:20" ht="15" customHeight="1" x14ac:dyDescent="0.25">
      <c r="B3467" s="94">
        <v>3416</v>
      </c>
      <c r="C3467" s="95"/>
      <c r="D3467" s="94"/>
      <c r="E3467" s="95"/>
      <c r="F3467" s="94"/>
      <c r="G3467" s="95">
        <f t="shared" si="321"/>
        <v>0</v>
      </c>
      <c r="H3467" s="110">
        <f t="shared" si="322"/>
        <v>0</v>
      </c>
      <c r="P3467" s="107" t="str">
        <f t="shared" si="323"/>
        <v/>
      </c>
      <c r="Q3467" s="108" t="str">
        <f t="shared" si="324"/>
        <v/>
      </c>
      <c r="S3467" s="109" t="str">
        <f t="shared" si="325"/>
        <v/>
      </c>
      <c r="T3467" s="109" t="str">
        <f t="shared" si="326"/>
        <v/>
      </c>
    </row>
    <row r="3468" spans="2:20" ht="15" customHeight="1" x14ac:dyDescent="0.25">
      <c r="B3468" s="94">
        <v>3417</v>
      </c>
      <c r="C3468" s="95"/>
      <c r="D3468" s="94"/>
      <c r="E3468" s="95"/>
      <c r="F3468" s="94"/>
      <c r="G3468" s="95">
        <f t="shared" si="321"/>
        <v>0</v>
      </c>
      <c r="H3468" s="110">
        <f t="shared" si="322"/>
        <v>0</v>
      </c>
      <c r="P3468" s="107" t="str">
        <f t="shared" si="323"/>
        <v/>
      </c>
      <c r="Q3468" s="108" t="str">
        <f t="shared" si="324"/>
        <v/>
      </c>
      <c r="S3468" s="109" t="str">
        <f t="shared" si="325"/>
        <v/>
      </c>
      <c r="T3468" s="109" t="str">
        <f t="shared" si="326"/>
        <v/>
      </c>
    </row>
    <row r="3469" spans="2:20" ht="15" customHeight="1" x14ac:dyDescent="0.25">
      <c r="B3469" s="94">
        <v>3418</v>
      </c>
      <c r="C3469" s="95"/>
      <c r="D3469" s="94"/>
      <c r="E3469" s="95"/>
      <c r="F3469" s="94"/>
      <c r="G3469" s="95">
        <f t="shared" si="321"/>
        <v>0</v>
      </c>
      <c r="H3469" s="110">
        <f t="shared" si="322"/>
        <v>0</v>
      </c>
      <c r="P3469" s="107" t="str">
        <f t="shared" si="323"/>
        <v/>
      </c>
      <c r="Q3469" s="108" t="str">
        <f t="shared" si="324"/>
        <v/>
      </c>
      <c r="S3469" s="109" t="str">
        <f t="shared" si="325"/>
        <v/>
      </c>
      <c r="T3469" s="109" t="str">
        <f t="shared" si="326"/>
        <v/>
      </c>
    </row>
    <row r="3470" spans="2:20" ht="15" customHeight="1" x14ac:dyDescent="0.25">
      <c r="B3470" s="94">
        <v>3419</v>
      </c>
      <c r="C3470" s="95"/>
      <c r="D3470" s="94"/>
      <c r="E3470" s="95"/>
      <c r="F3470" s="94"/>
      <c r="G3470" s="95">
        <f t="shared" si="321"/>
        <v>0</v>
      </c>
      <c r="H3470" s="110">
        <f t="shared" si="322"/>
        <v>0</v>
      </c>
      <c r="P3470" s="107" t="str">
        <f t="shared" si="323"/>
        <v/>
      </c>
      <c r="Q3470" s="108" t="str">
        <f t="shared" si="324"/>
        <v/>
      </c>
      <c r="S3470" s="109" t="str">
        <f t="shared" si="325"/>
        <v/>
      </c>
      <c r="T3470" s="109" t="str">
        <f t="shared" si="326"/>
        <v/>
      </c>
    </row>
    <row r="3471" spans="2:20" ht="15" customHeight="1" x14ac:dyDescent="0.25">
      <c r="B3471" s="94">
        <v>3420</v>
      </c>
      <c r="C3471" s="95"/>
      <c r="D3471" s="94"/>
      <c r="E3471" s="95"/>
      <c r="F3471" s="94"/>
      <c r="G3471" s="95">
        <f t="shared" si="321"/>
        <v>0</v>
      </c>
      <c r="H3471" s="110">
        <f t="shared" si="322"/>
        <v>0</v>
      </c>
      <c r="P3471" s="107" t="str">
        <f t="shared" si="323"/>
        <v/>
      </c>
      <c r="Q3471" s="108" t="str">
        <f t="shared" si="324"/>
        <v/>
      </c>
      <c r="S3471" s="109" t="str">
        <f t="shared" si="325"/>
        <v/>
      </c>
      <c r="T3471" s="109" t="str">
        <f t="shared" si="326"/>
        <v/>
      </c>
    </row>
    <row r="3472" spans="2:20" ht="15" customHeight="1" x14ac:dyDescent="0.25">
      <c r="B3472" s="94">
        <v>3421</v>
      </c>
      <c r="C3472" s="95"/>
      <c r="D3472" s="94"/>
      <c r="E3472" s="95"/>
      <c r="F3472" s="94"/>
      <c r="G3472" s="95">
        <f t="shared" si="321"/>
        <v>0</v>
      </c>
      <c r="H3472" s="110">
        <f t="shared" si="322"/>
        <v>0</v>
      </c>
      <c r="P3472" s="107" t="str">
        <f t="shared" si="323"/>
        <v/>
      </c>
      <c r="Q3472" s="108" t="str">
        <f t="shared" si="324"/>
        <v/>
      </c>
      <c r="S3472" s="109" t="str">
        <f t="shared" si="325"/>
        <v/>
      </c>
      <c r="T3472" s="109" t="str">
        <f t="shared" si="326"/>
        <v/>
      </c>
    </row>
    <row r="3473" spans="2:20" ht="15" customHeight="1" x14ac:dyDescent="0.25">
      <c r="B3473" s="94">
        <v>3422</v>
      </c>
      <c r="C3473" s="95"/>
      <c r="D3473" s="94"/>
      <c r="E3473" s="95"/>
      <c r="F3473" s="94"/>
      <c r="G3473" s="95">
        <f t="shared" si="321"/>
        <v>0</v>
      </c>
      <c r="H3473" s="110">
        <f t="shared" si="322"/>
        <v>0</v>
      </c>
      <c r="P3473" s="107" t="str">
        <f t="shared" si="323"/>
        <v/>
      </c>
      <c r="Q3473" s="108" t="str">
        <f t="shared" si="324"/>
        <v/>
      </c>
      <c r="S3473" s="109" t="str">
        <f t="shared" si="325"/>
        <v/>
      </c>
      <c r="T3473" s="109" t="str">
        <f t="shared" si="326"/>
        <v/>
      </c>
    </row>
    <row r="3474" spans="2:20" ht="15" customHeight="1" x14ac:dyDescent="0.25">
      <c r="B3474" s="94">
        <v>3423</v>
      </c>
      <c r="C3474" s="95"/>
      <c r="D3474" s="94"/>
      <c r="E3474" s="95"/>
      <c r="F3474" s="94"/>
      <c r="G3474" s="95">
        <f t="shared" si="321"/>
        <v>0</v>
      </c>
      <c r="H3474" s="110">
        <f t="shared" si="322"/>
        <v>0</v>
      </c>
      <c r="P3474" s="107" t="str">
        <f t="shared" si="323"/>
        <v/>
      </c>
      <c r="Q3474" s="108" t="str">
        <f t="shared" si="324"/>
        <v/>
      </c>
      <c r="S3474" s="109" t="str">
        <f t="shared" si="325"/>
        <v/>
      </c>
      <c r="T3474" s="109" t="str">
        <f t="shared" si="326"/>
        <v/>
      </c>
    </row>
    <row r="3475" spans="2:20" ht="15" customHeight="1" x14ac:dyDescent="0.25">
      <c r="B3475" s="94">
        <v>3424</v>
      </c>
      <c r="C3475" s="95"/>
      <c r="D3475" s="94"/>
      <c r="E3475" s="95"/>
      <c r="F3475" s="94"/>
      <c r="G3475" s="95">
        <f t="shared" si="321"/>
        <v>0</v>
      </c>
      <c r="H3475" s="110">
        <f t="shared" si="322"/>
        <v>0</v>
      </c>
      <c r="P3475" s="107" t="str">
        <f t="shared" si="323"/>
        <v/>
      </c>
      <c r="Q3475" s="108" t="str">
        <f t="shared" si="324"/>
        <v/>
      </c>
      <c r="S3475" s="109" t="str">
        <f t="shared" si="325"/>
        <v/>
      </c>
      <c r="T3475" s="109" t="str">
        <f t="shared" si="326"/>
        <v/>
      </c>
    </row>
    <row r="3476" spans="2:20" ht="15" customHeight="1" x14ac:dyDescent="0.25">
      <c r="B3476" s="94">
        <v>3425</v>
      </c>
      <c r="C3476" s="95"/>
      <c r="D3476" s="94"/>
      <c r="E3476" s="95"/>
      <c r="F3476" s="94"/>
      <c r="G3476" s="95">
        <f t="shared" si="321"/>
        <v>0</v>
      </c>
      <c r="H3476" s="110">
        <f t="shared" si="322"/>
        <v>0</v>
      </c>
      <c r="P3476" s="107" t="str">
        <f t="shared" si="323"/>
        <v/>
      </c>
      <c r="Q3476" s="108" t="str">
        <f t="shared" si="324"/>
        <v/>
      </c>
      <c r="S3476" s="109" t="str">
        <f t="shared" si="325"/>
        <v/>
      </c>
      <c r="T3476" s="109" t="str">
        <f t="shared" si="326"/>
        <v/>
      </c>
    </row>
    <row r="3477" spans="2:20" ht="15" customHeight="1" x14ac:dyDescent="0.25">
      <c r="B3477" s="94">
        <v>3426</v>
      </c>
      <c r="C3477" s="95"/>
      <c r="D3477" s="94"/>
      <c r="E3477" s="95"/>
      <c r="F3477" s="94"/>
      <c r="G3477" s="95">
        <f t="shared" si="321"/>
        <v>0</v>
      </c>
      <c r="H3477" s="110">
        <f t="shared" si="322"/>
        <v>0</v>
      </c>
      <c r="P3477" s="107" t="str">
        <f t="shared" si="323"/>
        <v/>
      </c>
      <c r="Q3477" s="108" t="str">
        <f t="shared" si="324"/>
        <v/>
      </c>
      <c r="S3477" s="109" t="str">
        <f t="shared" si="325"/>
        <v/>
      </c>
      <c r="T3477" s="109" t="str">
        <f t="shared" si="326"/>
        <v/>
      </c>
    </row>
    <row r="3478" spans="2:20" ht="15" customHeight="1" x14ac:dyDescent="0.25">
      <c r="B3478" s="94">
        <v>3427</v>
      </c>
      <c r="C3478" s="95"/>
      <c r="D3478" s="94"/>
      <c r="E3478" s="95"/>
      <c r="F3478" s="94"/>
      <c r="G3478" s="95">
        <f t="shared" si="321"/>
        <v>0</v>
      </c>
      <c r="H3478" s="110">
        <f t="shared" si="322"/>
        <v>0</v>
      </c>
      <c r="P3478" s="107" t="str">
        <f t="shared" si="323"/>
        <v/>
      </c>
      <c r="Q3478" s="108" t="str">
        <f t="shared" si="324"/>
        <v/>
      </c>
      <c r="S3478" s="109" t="str">
        <f t="shared" si="325"/>
        <v/>
      </c>
      <c r="T3478" s="109" t="str">
        <f t="shared" si="326"/>
        <v/>
      </c>
    </row>
    <row r="3479" spans="2:20" ht="15" customHeight="1" x14ac:dyDescent="0.25">
      <c r="B3479" s="94">
        <v>3428</v>
      </c>
      <c r="C3479" s="95"/>
      <c r="D3479" s="94"/>
      <c r="E3479" s="95"/>
      <c r="F3479" s="94"/>
      <c r="G3479" s="95">
        <f t="shared" si="321"/>
        <v>0</v>
      </c>
      <c r="H3479" s="110">
        <f t="shared" si="322"/>
        <v>0</v>
      </c>
      <c r="P3479" s="107" t="str">
        <f t="shared" si="323"/>
        <v/>
      </c>
      <c r="Q3479" s="108" t="str">
        <f t="shared" si="324"/>
        <v/>
      </c>
      <c r="S3479" s="109" t="str">
        <f t="shared" si="325"/>
        <v/>
      </c>
      <c r="T3479" s="109" t="str">
        <f t="shared" si="326"/>
        <v/>
      </c>
    </row>
    <row r="3480" spans="2:20" ht="15" customHeight="1" x14ac:dyDescent="0.25">
      <c r="B3480" s="94">
        <v>3429</v>
      </c>
      <c r="C3480" s="95"/>
      <c r="D3480" s="94"/>
      <c r="E3480" s="95"/>
      <c r="F3480" s="94"/>
      <c r="G3480" s="95">
        <f t="shared" si="321"/>
        <v>0</v>
      </c>
      <c r="H3480" s="110">
        <f t="shared" si="322"/>
        <v>0</v>
      </c>
      <c r="P3480" s="107" t="str">
        <f t="shared" si="323"/>
        <v/>
      </c>
      <c r="Q3480" s="108" t="str">
        <f t="shared" si="324"/>
        <v/>
      </c>
      <c r="S3480" s="109" t="str">
        <f t="shared" si="325"/>
        <v/>
      </c>
      <c r="T3480" s="109" t="str">
        <f t="shared" si="326"/>
        <v/>
      </c>
    </row>
    <row r="3481" spans="2:20" ht="15" customHeight="1" x14ac:dyDescent="0.25">
      <c r="B3481" s="94">
        <v>3430</v>
      </c>
      <c r="C3481" s="95"/>
      <c r="D3481" s="94"/>
      <c r="E3481" s="95"/>
      <c r="F3481" s="94"/>
      <c r="G3481" s="95">
        <f t="shared" si="321"/>
        <v>0</v>
      </c>
      <c r="H3481" s="110">
        <f t="shared" si="322"/>
        <v>0</v>
      </c>
      <c r="P3481" s="107" t="str">
        <f t="shared" si="323"/>
        <v/>
      </c>
      <c r="Q3481" s="108" t="str">
        <f t="shared" si="324"/>
        <v/>
      </c>
      <c r="S3481" s="109" t="str">
        <f t="shared" si="325"/>
        <v/>
      </c>
      <c r="T3481" s="109" t="str">
        <f t="shared" si="326"/>
        <v/>
      </c>
    </row>
    <row r="3482" spans="2:20" ht="15" customHeight="1" x14ac:dyDescent="0.25">
      <c r="B3482" s="94">
        <v>3431</v>
      </c>
      <c r="C3482" s="95"/>
      <c r="D3482" s="94"/>
      <c r="E3482" s="95"/>
      <c r="F3482" s="94"/>
      <c r="G3482" s="95">
        <f t="shared" si="321"/>
        <v>0</v>
      </c>
      <c r="H3482" s="110">
        <f t="shared" si="322"/>
        <v>0</v>
      </c>
      <c r="P3482" s="107" t="str">
        <f t="shared" si="323"/>
        <v/>
      </c>
      <c r="Q3482" s="108" t="str">
        <f t="shared" si="324"/>
        <v/>
      </c>
      <c r="S3482" s="109" t="str">
        <f t="shared" si="325"/>
        <v/>
      </c>
      <c r="T3482" s="109" t="str">
        <f t="shared" si="326"/>
        <v/>
      </c>
    </row>
    <row r="3483" spans="2:20" ht="15" customHeight="1" x14ac:dyDescent="0.25">
      <c r="B3483" s="94">
        <v>3432</v>
      </c>
      <c r="C3483" s="95"/>
      <c r="D3483" s="94"/>
      <c r="E3483" s="95"/>
      <c r="F3483" s="94"/>
      <c r="G3483" s="95">
        <f t="shared" si="321"/>
        <v>0</v>
      </c>
      <c r="H3483" s="110">
        <f t="shared" si="322"/>
        <v>0</v>
      </c>
      <c r="P3483" s="107" t="str">
        <f t="shared" si="323"/>
        <v/>
      </c>
      <c r="Q3483" s="108" t="str">
        <f t="shared" si="324"/>
        <v/>
      </c>
      <c r="S3483" s="109" t="str">
        <f t="shared" si="325"/>
        <v/>
      </c>
      <c r="T3483" s="109" t="str">
        <f t="shared" si="326"/>
        <v/>
      </c>
    </row>
    <row r="3484" spans="2:20" ht="15" customHeight="1" x14ac:dyDescent="0.25">
      <c r="B3484" s="94">
        <v>3433</v>
      </c>
      <c r="C3484" s="95"/>
      <c r="D3484" s="94"/>
      <c r="E3484" s="95"/>
      <c r="F3484" s="94"/>
      <c r="G3484" s="95">
        <f t="shared" ref="G3484:G3547" si="327">E3484-C3484</f>
        <v>0</v>
      </c>
      <c r="H3484" s="110">
        <f t="shared" ref="H3484:H3547" si="328">F3484-D3484</f>
        <v>0</v>
      </c>
      <c r="P3484" s="107" t="str">
        <f t="shared" ref="P3484:P3547" si="329">IF(C3484="","",D3484*PSA_WTP-C3484)</f>
        <v/>
      </c>
      <c r="Q3484" s="108" t="str">
        <f t="shared" ref="Q3484:Q3547" si="330">IF(C3484="","",F3484*PSA_WTP-E3484)</f>
        <v/>
      </c>
      <c r="S3484" s="109" t="str">
        <f t="shared" ref="S3484:S3547" si="331">IF(Q3484="","",IF(Q3484=MAX(P3484,Q3484),0,1))</f>
        <v/>
      </c>
      <c r="T3484" s="109" t="str">
        <f t="shared" ref="T3484:T3547" si="332">IF(Q3484="","",IF(Q3484=MAX(P3484,Q3484),1,0))</f>
        <v/>
      </c>
    </row>
    <row r="3485" spans="2:20" ht="15" customHeight="1" x14ac:dyDescent="0.25">
      <c r="B3485" s="94">
        <v>3434</v>
      </c>
      <c r="C3485" s="95"/>
      <c r="D3485" s="94"/>
      <c r="E3485" s="95"/>
      <c r="F3485" s="94"/>
      <c r="G3485" s="95">
        <f t="shared" si="327"/>
        <v>0</v>
      </c>
      <c r="H3485" s="110">
        <f t="shared" si="328"/>
        <v>0</v>
      </c>
      <c r="P3485" s="107" t="str">
        <f t="shared" si="329"/>
        <v/>
      </c>
      <c r="Q3485" s="108" t="str">
        <f t="shared" si="330"/>
        <v/>
      </c>
      <c r="S3485" s="109" t="str">
        <f t="shared" si="331"/>
        <v/>
      </c>
      <c r="T3485" s="109" t="str">
        <f t="shared" si="332"/>
        <v/>
      </c>
    </row>
    <row r="3486" spans="2:20" ht="15" customHeight="1" x14ac:dyDescent="0.25">
      <c r="B3486" s="94">
        <v>3435</v>
      </c>
      <c r="C3486" s="95"/>
      <c r="D3486" s="94"/>
      <c r="E3486" s="95"/>
      <c r="F3486" s="94"/>
      <c r="G3486" s="95">
        <f t="shared" si="327"/>
        <v>0</v>
      </c>
      <c r="H3486" s="110">
        <f t="shared" si="328"/>
        <v>0</v>
      </c>
      <c r="P3486" s="107" t="str">
        <f t="shared" si="329"/>
        <v/>
      </c>
      <c r="Q3486" s="108" t="str">
        <f t="shared" si="330"/>
        <v/>
      </c>
      <c r="S3486" s="109" t="str">
        <f t="shared" si="331"/>
        <v/>
      </c>
      <c r="T3486" s="109" t="str">
        <f t="shared" si="332"/>
        <v/>
      </c>
    </row>
    <row r="3487" spans="2:20" ht="15" customHeight="1" x14ac:dyDescent="0.25">
      <c r="B3487" s="94">
        <v>3436</v>
      </c>
      <c r="C3487" s="95"/>
      <c r="D3487" s="94"/>
      <c r="E3487" s="95"/>
      <c r="F3487" s="94"/>
      <c r="G3487" s="95">
        <f t="shared" si="327"/>
        <v>0</v>
      </c>
      <c r="H3487" s="110">
        <f t="shared" si="328"/>
        <v>0</v>
      </c>
      <c r="P3487" s="107" t="str">
        <f t="shared" si="329"/>
        <v/>
      </c>
      <c r="Q3487" s="108" t="str">
        <f t="shared" si="330"/>
        <v/>
      </c>
      <c r="S3487" s="109" t="str">
        <f t="shared" si="331"/>
        <v/>
      </c>
      <c r="T3487" s="109" t="str">
        <f t="shared" si="332"/>
        <v/>
      </c>
    </row>
    <row r="3488" spans="2:20" ht="15" customHeight="1" x14ac:dyDescent="0.25">
      <c r="B3488" s="94">
        <v>3437</v>
      </c>
      <c r="C3488" s="95"/>
      <c r="D3488" s="94"/>
      <c r="E3488" s="95"/>
      <c r="F3488" s="94"/>
      <c r="G3488" s="95">
        <f t="shared" si="327"/>
        <v>0</v>
      </c>
      <c r="H3488" s="110">
        <f t="shared" si="328"/>
        <v>0</v>
      </c>
      <c r="P3488" s="107" t="str">
        <f t="shared" si="329"/>
        <v/>
      </c>
      <c r="Q3488" s="108" t="str">
        <f t="shared" si="330"/>
        <v/>
      </c>
      <c r="S3488" s="109" t="str">
        <f t="shared" si="331"/>
        <v/>
      </c>
      <c r="T3488" s="109" t="str">
        <f t="shared" si="332"/>
        <v/>
      </c>
    </row>
    <row r="3489" spans="2:20" ht="15" customHeight="1" x14ac:dyDescent="0.25">
      <c r="B3489" s="94">
        <v>3438</v>
      </c>
      <c r="C3489" s="95"/>
      <c r="D3489" s="94"/>
      <c r="E3489" s="95"/>
      <c r="F3489" s="94"/>
      <c r="G3489" s="95">
        <f t="shared" si="327"/>
        <v>0</v>
      </c>
      <c r="H3489" s="110">
        <f t="shared" si="328"/>
        <v>0</v>
      </c>
      <c r="P3489" s="107" t="str">
        <f t="shared" si="329"/>
        <v/>
      </c>
      <c r="Q3489" s="108" t="str">
        <f t="shared" si="330"/>
        <v/>
      </c>
      <c r="S3489" s="109" t="str">
        <f t="shared" si="331"/>
        <v/>
      </c>
      <c r="T3489" s="109" t="str">
        <f t="shared" si="332"/>
        <v/>
      </c>
    </row>
    <row r="3490" spans="2:20" ht="15" customHeight="1" x14ac:dyDescent="0.25">
      <c r="B3490" s="94">
        <v>3439</v>
      </c>
      <c r="C3490" s="95"/>
      <c r="D3490" s="94"/>
      <c r="E3490" s="95"/>
      <c r="F3490" s="94"/>
      <c r="G3490" s="95">
        <f t="shared" si="327"/>
        <v>0</v>
      </c>
      <c r="H3490" s="110">
        <f t="shared" si="328"/>
        <v>0</v>
      </c>
      <c r="P3490" s="107" t="str">
        <f t="shared" si="329"/>
        <v/>
      </c>
      <c r="Q3490" s="108" t="str">
        <f t="shared" si="330"/>
        <v/>
      </c>
      <c r="S3490" s="109" t="str">
        <f t="shared" si="331"/>
        <v/>
      </c>
      <c r="T3490" s="109" t="str">
        <f t="shared" si="332"/>
        <v/>
      </c>
    </row>
    <row r="3491" spans="2:20" ht="15" customHeight="1" x14ac:dyDescent="0.25">
      <c r="B3491" s="94">
        <v>3440</v>
      </c>
      <c r="C3491" s="95"/>
      <c r="D3491" s="94"/>
      <c r="E3491" s="95"/>
      <c r="F3491" s="94"/>
      <c r="G3491" s="95">
        <f t="shared" si="327"/>
        <v>0</v>
      </c>
      <c r="H3491" s="110">
        <f t="shared" si="328"/>
        <v>0</v>
      </c>
      <c r="P3491" s="107" t="str">
        <f t="shared" si="329"/>
        <v/>
      </c>
      <c r="Q3491" s="108" t="str">
        <f t="shared" si="330"/>
        <v/>
      </c>
      <c r="S3491" s="109" t="str">
        <f t="shared" si="331"/>
        <v/>
      </c>
      <c r="T3491" s="109" t="str">
        <f t="shared" si="332"/>
        <v/>
      </c>
    </row>
    <row r="3492" spans="2:20" ht="15" customHeight="1" x14ac:dyDescent="0.25">
      <c r="B3492" s="94">
        <v>3441</v>
      </c>
      <c r="C3492" s="95"/>
      <c r="D3492" s="94"/>
      <c r="E3492" s="95"/>
      <c r="F3492" s="94"/>
      <c r="G3492" s="95">
        <f t="shared" si="327"/>
        <v>0</v>
      </c>
      <c r="H3492" s="110">
        <f t="shared" si="328"/>
        <v>0</v>
      </c>
      <c r="P3492" s="107" t="str">
        <f t="shared" si="329"/>
        <v/>
      </c>
      <c r="Q3492" s="108" t="str">
        <f t="shared" si="330"/>
        <v/>
      </c>
      <c r="S3492" s="109" t="str">
        <f t="shared" si="331"/>
        <v/>
      </c>
      <c r="T3492" s="109" t="str">
        <f t="shared" si="332"/>
        <v/>
      </c>
    </row>
    <row r="3493" spans="2:20" ht="15" customHeight="1" x14ac:dyDescent="0.25">
      <c r="B3493" s="94">
        <v>3442</v>
      </c>
      <c r="C3493" s="95"/>
      <c r="D3493" s="94"/>
      <c r="E3493" s="95"/>
      <c r="F3493" s="94"/>
      <c r="G3493" s="95">
        <f t="shared" si="327"/>
        <v>0</v>
      </c>
      <c r="H3493" s="110">
        <f t="shared" si="328"/>
        <v>0</v>
      </c>
      <c r="P3493" s="107" t="str">
        <f t="shared" si="329"/>
        <v/>
      </c>
      <c r="Q3493" s="108" t="str">
        <f t="shared" si="330"/>
        <v/>
      </c>
      <c r="S3493" s="109" t="str">
        <f t="shared" si="331"/>
        <v/>
      </c>
      <c r="T3493" s="109" t="str">
        <f t="shared" si="332"/>
        <v/>
      </c>
    </row>
    <row r="3494" spans="2:20" ht="15" customHeight="1" x14ac:dyDescent="0.25">
      <c r="B3494" s="94">
        <v>3443</v>
      </c>
      <c r="C3494" s="95"/>
      <c r="D3494" s="94"/>
      <c r="E3494" s="95"/>
      <c r="F3494" s="94"/>
      <c r="G3494" s="95">
        <f t="shared" si="327"/>
        <v>0</v>
      </c>
      <c r="H3494" s="110">
        <f t="shared" si="328"/>
        <v>0</v>
      </c>
      <c r="P3494" s="107" t="str">
        <f t="shared" si="329"/>
        <v/>
      </c>
      <c r="Q3494" s="108" t="str">
        <f t="shared" si="330"/>
        <v/>
      </c>
      <c r="S3494" s="109" t="str">
        <f t="shared" si="331"/>
        <v/>
      </c>
      <c r="T3494" s="109" t="str">
        <f t="shared" si="332"/>
        <v/>
      </c>
    </row>
    <row r="3495" spans="2:20" ht="15" customHeight="1" x14ac:dyDescent="0.25">
      <c r="B3495" s="94">
        <v>3444</v>
      </c>
      <c r="C3495" s="95"/>
      <c r="D3495" s="94"/>
      <c r="E3495" s="95"/>
      <c r="F3495" s="94"/>
      <c r="G3495" s="95">
        <f t="shared" si="327"/>
        <v>0</v>
      </c>
      <c r="H3495" s="110">
        <f t="shared" si="328"/>
        <v>0</v>
      </c>
      <c r="P3495" s="107" t="str">
        <f t="shared" si="329"/>
        <v/>
      </c>
      <c r="Q3495" s="108" t="str">
        <f t="shared" si="330"/>
        <v/>
      </c>
      <c r="S3495" s="109" t="str">
        <f t="shared" si="331"/>
        <v/>
      </c>
      <c r="T3495" s="109" t="str">
        <f t="shared" si="332"/>
        <v/>
      </c>
    </row>
    <row r="3496" spans="2:20" ht="15" customHeight="1" x14ac:dyDescent="0.25">
      <c r="B3496" s="94">
        <v>3445</v>
      </c>
      <c r="C3496" s="95"/>
      <c r="D3496" s="94"/>
      <c r="E3496" s="95"/>
      <c r="F3496" s="94"/>
      <c r="G3496" s="95">
        <f t="shared" si="327"/>
        <v>0</v>
      </c>
      <c r="H3496" s="110">
        <f t="shared" si="328"/>
        <v>0</v>
      </c>
      <c r="P3496" s="107" t="str">
        <f t="shared" si="329"/>
        <v/>
      </c>
      <c r="Q3496" s="108" t="str">
        <f t="shared" si="330"/>
        <v/>
      </c>
      <c r="S3496" s="109" t="str">
        <f t="shared" si="331"/>
        <v/>
      </c>
      <c r="T3496" s="109" t="str">
        <f t="shared" si="332"/>
        <v/>
      </c>
    </row>
    <row r="3497" spans="2:20" ht="15" customHeight="1" x14ac:dyDescent="0.25">
      <c r="B3497" s="94">
        <v>3446</v>
      </c>
      <c r="C3497" s="95"/>
      <c r="D3497" s="94"/>
      <c r="E3497" s="95"/>
      <c r="F3497" s="94"/>
      <c r="G3497" s="95">
        <f t="shared" si="327"/>
        <v>0</v>
      </c>
      <c r="H3497" s="110">
        <f t="shared" si="328"/>
        <v>0</v>
      </c>
      <c r="P3497" s="107" t="str">
        <f t="shared" si="329"/>
        <v/>
      </c>
      <c r="Q3497" s="108" t="str">
        <f t="shared" si="330"/>
        <v/>
      </c>
      <c r="S3497" s="109" t="str">
        <f t="shared" si="331"/>
        <v/>
      </c>
      <c r="T3497" s="109" t="str">
        <f t="shared" si="332"/>
        <v/>
      </c>
    </row>
    <row r="3498" spans="2:20" ht="15" customHeight="1" x14ac:dyDescent="0.25">
      <c r="B3498" s="94">
        <v>3447</v>
      </c>
      <c r="C3498" s="95"/>
      <c r="D3498" s="94"/>
      <c r="E3498" s="95"/>
      <c r="F3498" s="94"/>
      <c r="G3498" s="95">
        <f t="shared" si="327"/>
        <v>0</v>
      </c>
      <c r="H3498" s="110">
        <f t="shared" si="328"/>
        <v>0</v>
      </c>
      <c r="P3498" s="107" t="str">
        <f t="shared" si="329"/>
        <v/>
      </c>
      <c r="Q3498" s="108" t="str">
        <f t="shared" si="330"/>
        <v/>
      </c>
      <c r="S3498" s="109" t="str">
        <f t="shared" si="331"/>
        <v/>
      </c>
      <c r="T3498" s="109" t="str">
        <f t="shared" si="332"/>
        <v/>
      </c>
    </row>
    <row r="3499" spans="2:20" ht="15" customHeight="1" x14ac:dyDescent="0.25">
      <c r="B3499" s="94">
        <v>3448</v>
      </c>
      <c r="C3499" s="95"/>
      <c r="D3499" s="94"/>
      <c r="E3499" s="95"/>
      <c r="F3499" s="94"/>
      <c r="G3499" s="95">
        <f t="shared" si="327"/>
        <v>0</v>
      </c>
      <c r="H3499" s="110">
        <f t="shared" si="328"/>
        <v>0</v>
      </c>
      <c r="P3499" s="107" t="str">
        <f t="shared" si="329"/>
        <v/>
      </c>
      <c r="Q3499" s="108" t="str">
        <f t="shared" si="330"/>
        <v/>
      </c>
      <c r="S3499" s="109" t="str">
        <f t="shared" si="331"/>
        <v/>
      </c>
      <c r="T3499" s="109" t="str">
        <f t="shared" si="332"/>
        <v/>
      </c>
    </row>
    <row r="3500" spans="2:20" ht="15" customHeight="1" x14ac:dyDescent="0.25">
      <c r="B3500" s="94">
        <v>3449</v>
      </c>
      <c r="C3500" s="95"/>
      <c r="D3500" s="94"/>
      <c r="E3500" s="95"/>
      <c r="F3500" s="94"/>
      <c r="G3500" s="95">
        <f t="shared" si="327"/>
        <v>0</v>
      </c>
      <c r="H3500" s="110">
        <f t="shared" si="328"/>
        <v>0</v>
      </c>
      <c r="P3500" s="107" t="str">
        <f t="shared" si="329"/>
        <v/>
      </c>
      <c r="Q3500" s="108" t="str">
        <f t="shared" si="330"/>
        <v/>
      </c>
      <c r="S3500" s="109" t="str">
        <f t="shared" si="331"/>
        <v/>
      </c>
      <c r="T3500" s="109" t="str">
        <f t="shared" si="332"/>
        <v/>
      </c>
    </row>
    <row r="3501" spans="2:20" ht="15" customHeight="1" x14ac:dyDescent="0.25">
      <c r="B3501" s="94">
        <v>3450</v>
      </c>
      <c r="C3501" s="95"/>
      <c r="D3501" s="94"/>
      <c r="E3501" s="95"/>
      <c r="F3501" s="94"/>
      <c r="G3501" s="95">
        <f t="shared" si="327"/>
        <v>0</v>
      </c>
      <c r="H3501" s="110">
        <f t="shared" si="328"/>
        <v>0</v>
      </c>
      <c r="P3501" s="107" t="str">
        <f t="shared" si="329"/>
        <v/>
      </c>
      <c r="Q3501" s="108" t="str">
        <f t="shared" si="330"/>
        <v/>
      </c>
      <c r="S3501" s="109" t="str">
        <f t="shared" si="331"/>
        <v/>
      </c>
      <c r="T3501" s="109" t="str">
        <f t="shared" si="332"/>
        <v/>
      </c>
    </row>
    <row r="3502" spans="2:20" ht="15" customHeight="1" x14ac:dyDescent="0.25">
      <c r="B3502" s="94">
        <v>3451</v>
      </c>
      <c r="C3502" s="95"/>
      <c r="D3502" s="94"/>
      <c r="E3502" s="95"/>
      <c r="F3502" s="94"/>
      <c r="G3502" s="95">
        <f t="shared" si="327"/>
        <v>0</v>
      </c>
      <c r="H3502" s="110">
        <f t="shared" si="328"/>
        <v>0</v>
      </c>
      <c r="P3502" s="107" t="str">
        <f t="shared" si="329"/>
        <v/>
      </c>
      <c r="Q3502" s="108" t="str">
        <f t="shared" si="330"/>
        <v/>
      </c>
      <c r="S3502" s="109" t="str">
        <f t="shared" si="331"/>
        <v/>
      </c>
      <c r="T3502" s="109" t="str">
        <f t="shared" si="332"/>
        <v/>
      </c>
    </row>
    <row r="3503" spans="2:20" ht="15" customHeight="1" x14ac:dyDescent="0.25">
      <c r="B3503" s="94">
        <v>3452</v>
      </c>
      <c r="C3503" s="95"/>
      <c r="D3503" s="94"/>
      <c r="E3503" s="95"/>
      <c r="F3503" s="94"/>
      <c r="G3503" s="95">
        <f t="shared" si="327"/>
        <v>0</v>
      </c>
      <c r="H3503" s="110">
        <f t="shared" si="328"/>
        <v>0</v>
      </c>
      <c r="P3503" s="107" t="str">
        <f t="shared" si="329"/>
        <v/>
      </c>
      <c r="Q3503" s="108" t="str">
        <f t="shared" si="330"/>
        <v/>
      </c>
      <c r="S3503" s="109" t="str">
        <f t="shared" si="331"/>
        <v/>
      </c>
      <c r="T3503" s="109" t="str">
        <f t="shared" si="332"/>
        <v/>
      </c>
    </row>
    <row r="3504" spans="2:20" ht="15" customHeight="1" x14ac:dyDescent="0.25">
      <c r="B3504" s="94">
        <v>3453</v>
      </c>
      <c r="C3504" s="95"/>
      <c r="D3504" s="94"/>
      <c r="E3504" s="95"/>
      <c r="F3504" s="94"/>
      <c r="G3504" s="95">
        <f t="shared" si="327"/>
        <v>0</v>
      </c>
      <c r="H3504" s="110">
        <f t="shared" si="328"/>
        <v>0</v>
      </c>
      <c r="P3504" s="107" t="str">
        <f t="shared" si="329"/>
        <v/>
      </c>
      <c r="Q3504" s="108" t="str">
        <f t="shared" si="330"/>
        <v/>
      </c>
      <c r="S3504" s="109" t="str">
        <f t="shared" si="331"/>
        <v/>
      </c>
      <c r="T3504" s="109" t="str">
        <f t="shared" si="332"/>
        <v/>
      </c>
    </row>
    <row r="3505" spans="2:20" ht="15" customHeight="1" x14ac:dyDescent="0.25">
      <c r="B3505" s="94">
        <v>3454</v>
      </c>
      <c r="C3505" s="95"/>
      <c r="D3505" s="94"/>
      <c r="E3505" s="95"/>
      <c r="F3505" s="94"/>
      <c r="G3505" s="95">
        <f t="shared" si="327"/>
        <v>0</v>
      </c>
      <c r="H3505" s="110">
        <f t="shared" si="328"/>
        <v>0</v>
      </c>
      <c r="P3505" s="107" t="str">
        <f t="shared" si="329"/>
        <v/>
      </c>
      <c r="Q3505" s="108" t="str">
        <f t="shared" si="330"/>
        <v/>
      </c>
      <c r="S3505" s="109" t="str">
        <f t="shared" si="331"/>
        <v/>
      </c>
      <c r="T3505" s="109" t="str">
        <f t="shared" si="332"/>
        <v/>
      </c>
    </row>
    <row r="3506" spans="2:20" ht="15" customHeight="1" x14ac:dyDescent="0.25">
      <c r="B3506" s="94">
        <v>3455</v>
      </c>
      <c r="C3506" s="95"/>
      <c r="D3506" s="94"/>
      <c r="E3506" s="95"/>
      <c r="F3506" s="94"/>
      <c r="G3506" s="95">
        <f t="shared" si="327"/>
        <v>0</v>
      </c>
      <c r="H3506" s="110">
        <f t="shared" si="328"/>
        <v>0</v>
      </c>
      <c r="P3506" s="107" t="str">
        <f t="shared" si="329"/>
        <v/>
      </c>
      <c r="Q3506" s="108" t="str">
        <f t="shared" si="330"/>
        <v/>
      </c>
      <c r="S3506" s="109" t="str">
        <f t="shared" si="331"/>
        <v/>
      </c>
      <c r="T3506" s="109" t="str">
        <f t="shared" si="332"/>
        <v/>
      </c>
    </row>
    <row r="3507" spans="2:20" ht="15" customHeight="1" x14ac:dyDescent="0.25">
      <c r="B3507" s="94">
        <v>3456</v>
      </c>
      <c r="C3507" s="95"/>
      <c r="D3507" s="94"/>
      <c r="E3507" s="95"/>
      <c r="F3507" s="94"/>
      <c r="G3507" s="95">
        <f t="shared" si="327"/>
        <v>0</v>
      </c>
      <c r="H3507" s="110">
        <f t="shared" si="328"/>
        <v>0</v>
      </c>
      <c r="P3507" s="107" t="str">
        <f t="shared" si="329"/>
        <v/>
      </c>
      <c r="Q3507" s="108" t="str">
        <f t="shared" si="330"/>
        <v/>
      </c>
      <c r="S3507" s="109" t="str">
        <f t="shared" si="331"/>
        <v/>
      </c>
      <c r="T3507" s="109" t="str">
        <f t="shared" si="332"/>
        <v/>
      </c>
    </row>
    <row r="3508" spans="2:20" ht="15" customHeight="1" x14ac:dyDescent="0.25">
      <c r="B3508" s="94">
        <v>3457</v>
      </c>
      <c r="C3508" s="95"/>
      <c r="D3508" s="94"/>
      <c r="E3508" s="95"/>
      <c r="F3508" s="94"/>
      <c r="G3508" s="95">
        <f t="shared" si="327"/>
        <v>0</v>
      </c>
      <c r="H3508" s="110">
        <f t="shared" si="328"/>
        <v>0</v>
      </c>
      <c r="P3508" s="107" t="str">
        <f t="shared" si="329"/>
        <v/>
      </c>
      <c r="Q3508" s="108" t="str">
        <f t="shared" si="330"/>
        <v/>
      </c>
      <c r="S3508" s="109" t="str">
        <f t="shared" si="331"/>
        <v/>
      </c>
      <c r="T3508" s="109" t="str">
        <f t="shared" si="332"/>
        <v/>
      </c>
    </row>
    <row r="3509" spans="2:20" ht="15" customHeight="1" x14ac:dyDescent="0.25">
      <c r="B3509" s="94">
        <v>3458</v>
      </c>
      <c r="C3509" s="95"/>
      <c r="D3509" s="94"/>
      <c r="E3509" s="95"/>
      <c r="F3509" s="94"/>
      <c r="G3509" s="95">
        <f t="shared" si="327"/>
        <v>0</v>
      </c>
      <c r="H3509" s="110">
        <f t="shared" si="328"/>
        <v>0</v>
      </c>
      <c r="P3509" s="107" t="str">
        <f t="shared" si="329"/>
        <v/>
      </c>
      <c r="Q3509" s="108" t="str">
        <f t="shared" si="330"/>
        <v/>
      </c>
      <c r="S3509" s="109" t="str">
        <f t="shared" si="331"/>
        <v/>
      </c>
      <c r="T3509" s="109" t="str">
        <f t="shared" si="332"/>
        <v/>
      </c>
    </row>
    <row r="3510" spans="2:20" ht="15" customHeight="1" x14ac:dyDescent="0.25">
      <c r="B3510" s="94">
        <v>3459</v>
      </c>
      <c r="C3510" s="95"/>
      <c r="D3510" s="94"/>
      <c r="E3510" s="95"/>
      <c r="F3510" s="94"/>
      <c r="G3510" s="95">
        <f t="shared" si="327"/>
        <v>0</v>
      </c>
      <c r="H3510" s="110">
        <f t="shared" si="328"/>
        <v>0</v>
      </c>
      <c r="P3510" s="107" t="str">
        <f t="shared" si="329"/>
        <v/>
      </c>
      <c r="Q3510" s="108" t="str">
        <f t="shared" si="330"/>
        <v/>
      </c>
      <c r="S3510" s="109" t="str">
        <f t="shared" si="331"/>
        <v/>
      </c>
      <c r="T3510" s="109" t="str">
        <f t="shared" si="332"/>
        <v/>
      </c>
    </row>
    <row r="3511" spans="2:20" ht="15" customHeight="1" x14ac:dyDescent="0.25">
      <c r="B3511" s="94">
        <v>3460</v>
      </c>
      <c r="C3511" s="95"/>
      <c r="D3511" s="94"/>
      <c r="E3511" s="95"/>
      <c r="F3511" s="94"/>
      <c r="G3511" s="95">
        <f t="shared" si="327"/>
        <v>0</v>
      </c>
      <c r="H3511" s="110">
        <f t="shared" si="328"/>
        <v>0</v>
      </c>
      <c r="P3511" s="107" t="str">
        <f t="shared" si="329"/>
        <v/>
      </c>
      <c r="Q3511" s="108" t="str">
        <f t="shared" si="330"/>
        <v/>
      </c>
      <c r="S3511" s="109" t="str">
        <f t="shared" si="331"/>
        <v/>
      </c>
      <c r="T3511" s="109" t="str">
        <f t="shared" si="332"/>
        <v/>
      </c>
    </row>
    <row r="3512" spans="2:20" ht="15" customHeight="1" x14ac:dyDescent="0.25">
      <c r="B3512" s="94">
        <v>3461</v>
      </c>
      <c r="C3512" s="95"/>
      <c r="D3512" s="94"/>
      <c r="E3512" s="95"/>
      <c r="F3512" s="94"/>
      <c r="G3512" s="95">
        <f t="shared" si="327"/>
        <v>0</v>
      </c>
      <c r="H3512" s="110">
        <f t="shared" si="328"/>
        <v>0</v>
      </c>
      <c r="P3512" s="107" t="str">
        <f t="shared" si="329"/>
        <v/>
      </c>
      <c r="Q3512" s="108" t="str">
        <f t="shared" si="330"/>
        <v/>
      </c>
      <c r="S3512" s="109" t="str">
        <f t="shared" si="331"/>
        <v/>
      </c>
      <c r="T3512" s="109" t="str">
        <f t="shared" si="332"/>
        <v/>
      </c>
    </row>
    <row r="3513" spans="2:20" ht="15" customHeight="1" x14ac:dyDescent="0.25">
      <c r="B3513" s="94">
        <v>3462</v>
      </c>
      <c r="C3513" s="95"/>
      <c r="D3513" s="94"/>
      <c r="E3513" s="95"/>
      <c r="F3513" s="94"/>
      <c r="G3513" s="95">
        <f t="shared" si="327"/>
        <v>0</v>
      </c>
      <c r="H3513" s="110">
        <f t="shared" si="328"/>
        <v>0</v>
      </c>
      <c r="P3513" s="107" t="str">
        <f t="shared" si="329"/>
        <v/>
      </c>
      <c r="Q3513" s="108" t="str">
        <f t="shared" si="330"/>
        <v/>
      </c>
      <c r="S3513" s="109" t="str">
        <f t="shared" si="331"/>
        <v/>
      </c>
      <c r="T3513" s="109" t="str">
        <f t="shared" si="332"/>
        <v/>
      </c>
    </row>
    <row r="3514" spans="2:20" ht="15" customHeight="1" x14ac:dyDescent="0.25">
      <c r="B3514" s="94">
        <v>3463</v>
      </c>
      <c r="C3514" s="95"/>
      <c r="D3514" s="94"/>
      <c r="E3514" s="95"/>
      <c r="F3514" s="94"/>
      <c r="G3514" s="95">
        <f t="shared" si="327"/>
        <v>0</v>
      </c>
      <c r="H3514" s="110">
        <f t="shared" si="328"/>
        <v>0</v>
      </c>
      <c r="P3514" s="107" t="str">
        <f t="shared" si="329"/>
        <v/>
      </c>
      <c r="Q3514" s="108" t="str">
        <f t="shared" si="330"/>
        <v/>
      </c>
      <c r="S3514" s="109" t="str">
        <f t="shared" si="331"/>
        <v/>
      </c>
      <c r="T3514" s="109" t="str">
        <f t="shared" si="332"/>
        <v/>
      </c>
    </row>
    <row r="3515" spans="2:20" ht="15" customHeight="1" x14ac:dyDescent="0.25">
      <c r="B3515" s="94">
        <v>3464</v>
      </c>
      <c r="C3515" s="95"/>
      <c r="D3515" s="94"/>
      <c r="E3515" s="95"/>
      <c r="F3515" s="94"/>
      <c r="G3515" s="95">
        <f t="shared" si="327"/>
        <v>0</v>
      </c>
      <c r="H3515" s="110">
        <f t="shared" si="328"/>
        <v>0</v>
      </c>
      <c r="P3515" s="107" t="str">
        <f t="shared" si="329"/>
        <v/>
      </c>
      <c r="Q3515" s="108" t="str">
        <f t="shared" si="330"/>
        <v/>
      </c>
      <c r="S3515" s="109" t="str">
        <f t="shared" si="331"/>
        <v/>
      </c>
      <c r="T3515" s="109" t="str">
        <f t="shared" si="332"/>
        <v/>
      </c>
    </row>
    <row r="3516" spans="2:20" ht="15" customHeight="1" x14ac:dyDescent="0.25">
      <c r="B3516" s="94">
        <v>3465</v>
      </c>
      <c r="C3516" s="95"/>
      <c r="D3516" s="94"/>
      <c r="E3516" s="95"/>
      <c r="F3516" s="94"/>
      <c r="G3516" s="95">
        <f t="shared" si="327"/>
        <v>0</v>
      </c>
      <c r="H3516" s="110">
        <f t="shared" si="328"/>
        <v>0</v>
      </c>
      <c r="P3516" s="107" t="str">
        <f t="shared" si="329"/>
        <v/>
      </c>
      <c r="Q3516" s="108" t="str">
        <f t="shared" si="330"/>
        <v/>
      </c>
      <c r="S3516" s="109" t="str">
        <f t="shared" si="331"/>
        <v/>
      </c>
      <c r="T3516" s="109" t="str">
        <f t="shared" si="332"/>
        <v/>
      </c>
    </row>
    <row r="3517" spans="2:20" ht="15" customHeight="1" x14ac:dyDescent="0.25">
      <c r="B3517" s="94">
        <v>3466</v>
      </c>
      <c r="C3517" s="95"/>
      <c r="D3517" s="94"/>
      <c r="E3517" s="95"/>
      <c r="F3517" s="94"/>
      <c r="G3517" s="95">
        <f t="shared" si="327"/>
        <v>0</v>
      </c>
      <c r="H3517" s="110">
        <f t="shared" si="328"/>
        <v>0</v>
      </c>
      <c r="P3517" s="107" t="str">
        <f t="shared" si="329"/>
        <v/>
      </c>
      <c r="Q3517" s="108" t="str">
        <f t="shared" si="330"/>
        <v/>
      </c>
      <c r="S3517" s="109" t="str">
        <f t="shared" si="331"/>
        <v/>
      </c>
      <c r="T3517" s="109" t="str">
        <f t="shared" si="332"/>
        <v/>
      </c>
    </row>
    <row r="3518" spans="2:20" ht="15" customHeight="1" x14ac:dyDescent="0.25">
      <c r="B3518" s="94">
        <v>3467</v>
      </c>
      <c r="C3518" s="95"/>
      <c r="D3518" s="94"/>
      <c r="E3518" s="95"/>
      <c r="F3518" s="94"/>
      <c r="G3518" s="95">
        <f t="shared" si="327"/>
        <v>0</v>
      </c>
      <c r="H3518" s="110">
        <f t="shared" si="328"/>
        <v>0</v>
      </c>
      <c r="P3518" s="107" t="str">
        <f t="shared" si="329"/>
        <v/>
      </c>
      <c r="Q3518" s="108" t="str">
        <f t="shared" si="330"/>
        <v/>
      </c>
      <c r="S3518" s="109" t="str">
        <f t="shared" si="331"/>
        <v/>
      </c>
      <c r="T3518" s="109" t="str">
        <f t="shared" si="332"/>
        <v/>
      </c>
    </row>
    <row r="3519" spans="2:20" ht="15" customHeight="1" x14ac:dyDescent="0.25">
      <c r="B3519" s="94">
        <v>3468</v>
      </c>
      <c r="C3519" s="95"/>
      <c r="D3519" s="94"/>
      <c r="E3519" s="95"/>
      <c r="F3519" s="94"/>
      <c r="G3519" s="95">
        <f t="shared" si="327"/>
        <v>0</v>
      </c>
      <c r="H3519" s="110">
        <f t="shared" si="328"/>
        <v>0</v>
      </c>
      <c r="P3519" s="107" t="str">
        <f t="shared" si="329"/>
        <v/>
      </c>
      <c r="Q3519" s="108" t="str">
        <f t="shared" si="330"/>
        <v/>
      </c>
      <c r="S3519" s="109" t="str">
        <f t="shared" si="331"/>
        <v/>
      </c>
      <c r="T3519" s="109" t="str">
        <f t="shared" si="332"/>
        <v/>
      </c>
    </row>
    <row r="3520" spans="2:20" ht="15" customHeight="1" x14ac:dyDescent="0.25">
      <c r="B3520" s="94">
        <v>3469</v>
      </c>
      <c r="C3520" s="95"/>
      <c r="D3520" s="94"/>
      <c r="E3520" s="95"/>
      <c r="F3520" s="94"/>
      <c r="G3520" s="95">
        <f t="shared" si="327"/>
        <v>0</v>
      </c>
      <c r="H3520" s="110">
        <f t="shared" si="328"/>
        <v>0</v>
      </c>
      <c r="P3520" s="107" t="str">
        <f t="shared" si="329"/>
        <v/>
      </c>
      <c r="Q3520" s="108" t="str">
        <f t="shared" si="330"/>
        <v/>
      </c>
      <c r="S3520" s="109" t="str">
        <f t="shared" si="331"/>
        <v/>
      </c>
      <c r="T3520" s="109" t="str">
        <f t="shared" si="332"/>
        <v/>
      </c>
    </row>
    <row r="3521" spans="2:20" ht="15" customHeight="1" x14ac:dyDescent="0.25">
      <c r="B3521" s="94">
        <v>3470</v>
      </c>
      <c r="C3521" s="95"/>
      <c r="D3521" s="94"/>
      <c r="E3521" s="95"/>
      <c r="F3521" s="94"/>
      <c r="G3521" s="95">
        <f t="shared" si="327"/>
        <v>0</v>
      </c>
      <c r="H3521" s="110">
        <f t="shared" si="328"/>
        <v>0</v>
      </c>
      <c r="P3521" s="107" t="str">
        <f t="shared" si="329"/>
        <v/>
      </c>
      <c r="Q3521" s="108" t="str">
        <f t="shared" si="330"/>
        <v/>
      </c>
      <c r="S3521" s="109" t="str">
        <f t="shared" si="331"/>
        <v/>
      </c>
      <c r="T3521" s="109" t="str">
        <f t="shared" si="332"/>
        <v/>
      </c>
    </row>
    <row r="3522" spans="2:20" ht="15" customHeight="1" x14ac:dyDescent="0.25">
      <c r="B3522" s="94">
        <v>3471</v>
      </c>
      <c r="C3522" s="95"/>
      <c r="D3522" s="94"/>
      <c r="E3522" s="95"/>
      <c r="F3522" s="94"/>
      <c r="G3522" s="95">
        <f t="shared" si="327"/>
        <v>0</v>
      </c>
      <c r="H3522" s="110">
        <f t="shared" si="328"/>
        <v>0</v>
      </c>
      <c r="P3522" s="107" t="str">
        <f t="shared" si="329"/>
        <v/>
      </c>
      <c r="Q3522" s="108" t="str">
        <f t="shared" si="330"/>
        <v/>
      </c>
      <c r="S3522" s="109" t="str">
        <f t="shared" si="331"/>
        <v/>
      </c>
      <c r="T3522" s="109" t="str">
        <f t="shared" si="332"/>
        <v/>
      </c>
    </row>
    <row r="3523" spans="2:20" ht="15" customHeight="1" x14ac:dyDescent="0.25">
      <c r="B3523" s="94">
        <v>3472</v>
      </c>
      <c r="C3523" s="95"/>
      <c r="D3523" s="94"/>
      <c r="E3523" s="95"/>
      <c r="F3523" s="94"/>
      <c r="G3523" s="95">
        <f t="shared" si="327"/>
        <v>0</v>
      </c>
      <c r="H3523" s="110">
        <f t="shared" si="328"/>
        <v>0</v>
      </c>
      <c r="P3523" s="107" t="str">
        <f t="shared" si="329"/>
        <v/>
      </c>
      <c r="Q3523" s="108" t="str">
        <f t="shared" si="330"/>
        <v/>
      </c>
      <c r="S3523" s="109" t="str">
        <f t="shared" si="331"/>
        <v/>
      </c>
      <c r="T3523" s="109" t="str">
        <f t="shared" si="332"/>
        <v/>
      </c>
    </row>
    <row r="3524" spans="2:20" ht="15" customHeight="1" x14ac:dyDescent="0.25">
      <c r="B3524" s="94">
        <v>3473</v>
      </c>
      <c r="C3524" s="95"/>
      <c r="D3524" s="94"/>
      <c r="E3524" s="95"/>
      <c r="F3524" s="94"/>
      <c r="G3524" s="95">
        <f t="shared" si="327"/>
        <v>0</v>
      </c>
      <c r="H3524" s="110">
        <f t="shared" si="328"/>
        <v>0</v>
      </c>
      <c r="P3524" s="107" t="str">
        <f t="shared" si="329"/>
        <v/>
      </c>
      <c r="Q3524" s="108" t="str">
        <f t="shared" si="330"/>
        <v/>
      </c>
      <c r="S3524" s="109" t="str">
        <f t="shared" si="331"/>
        <v/>
      </c>
      <c r="T3524" s="109" t="str">
        <f t="shared" si="332"/>
        <v/>
      </c>
    </row>
    <row r="3525" spans="2:20" ht="15" customHeight="1" x14ac:dyDescent="0.25">
      <c r="B3525" s="94">
        <v>3474</v>
      </c>
      <c r="C3525" s="95"/>
      <c r="D3525" s="94"/>
      <c r="E3525" s="95"/>
      <c r="F3525" s="94"/>
      <c r="G3525" s="95">
        <f t="shared" si="327"/>
        <v>0</v>
      </c>
      <c r="H3525" s="110">
        <f t="shared" si="328"/>
        <v>0</v>
      </c>
      <c r="P3525" s="107" t="str">
        <f t="shared" si="329"/>
        <v/>
      </c>
      <c r="Q3525" s="108" t="str">
        <f t="shared" si="330"/>
        <v/>
      </c>
      <c r="S3525" s="109" t="str">
        <f t="shared" si="331"/>
        <v/>
      </c>
      <c r="T3525" s="109" t="str">
        <f t="shared" si="332"/>
        <v/>
      </c>
    </row>
    <row r="3526" spans="2:20" ht="15" customHeight="1" x14ac:dyDescent="0.25">
      <c r="B3526" s="94">
        <v>3475</v>
      </c>
      <c r="C3526" s="95"/>
      <c r="D3526" s="94"/>
      <c r="E3526" s="95"/>
      <c r="F3526" s="94"/>
      <c r="G3526" s="95">
        <f t="shared" si="327"/>
        <v>0</v>
      </c>
      <c r="H3526" s="110">
        <f t="shared" si="328"/>
        <v>0</v>
      </c>
      <c r="P3526" s="107" t="str">
        <f t="shared" si="329"/>
        <v/>
      </c>
      <c r="Q3526" s="108" t="str">
        <f t="shared" si="330"/>
        <v/>
      </c>
      <c r="S3526" s="109" t="str">
        <f t="shared" si="331"/>
        <v/>
      </c>
      <c r="T3526" s="109" t="str">
        <f t="shared" si="332"/>
        <v/>
      </c>
    </row>
    <row r="3527" spans="2:20" ht="15" customHeight="1" x14ac:dyDescent="0.25">
      <c r="B3527" s="94">
        <v>3476</v>
      </c>
      <c r="C3527" s="95"/>
      <c r="D3527" s="94"/>
      <c r="E3527" s="95"/>
      <c r="F3527" s="94"/>
      <c r="G3527" s="95">
        <f t="shared" si="327"/>
        <v>0</v>
      </c>
      <c r="H3527" s="110">
        <f t="shared" si="328"/>
        <v>0</v>
      </c>
      <c r="P3527" s="107" t="str">
        <f t="shared" si="329"/>
        <v/>
      </c>
      <c r="Q3527" s="108" t="str">
        <f t="shared" si="330"/>
        <v/>
      </c>
      <c r="S3527" s="109" t="str">
        <f t="shared" si="331"/>
        <v/>
      </c>
      <c r="T3527" s="109" t="str">
        <f t="shared" si="332"/>
        <v/>
      </c>
    </row>
    <row r="3528" spans="2:20" ht="15" customHeight="1" x14ac:dyDescent="0.25">
      <c r="B3528" s="94">
        <v>3477</v>
      </c>
      <c r="C3528" s="95"/>
      <c r="D3528" s="94"/>
      <c r="E3528" s="95"/>
      <c r="F3528" s="94"/>
      <c r="G3528" s="95">
        <f t="shared" si="327"/>
        <v>0</v>
      </c>
      <c r="H3528" s="110">
        <f t="shared" si="328"/>
        <v>0</v>
      </c>
      <c r="P3528" s="107" t="str">
        <f t="shared" si="329"/>
        <v/>
      </c>
      <c r="Q3528" s="108" t="str">
        <f t="shared" si="330"/>
        <v/>
      </c>
      <c r="S3528" s="109" t="str">
        <f t="shared" si="331"/>
        <v/>
      </c>
      <c r="T3528" s="109" t="str">
        <f t="shared" si="332"/>
        <v/>
      </c>
    </row>
    <row r="3529" spans="2:20" ht="15" customHeight="1" x14ac:dyDescent="0.25">
      <c r="B3529" s="94">
        <v>3478</v>
      </c>
      <c r="C3529" s="95"/>
      <c r="D3529" s="94"/>
      <c r="E3529" s="95"/>
      <c r="F3529" s="94"/>
      <c r="G3529" s="95">
        <f t="shared" si="327"/>
        <v>0</v>
      </c>
      <c r="H3529" s="110">
        <f t="shared" si="328"/>
        <v>0</v>
      </c>
      <c r="P3529" s="107" t="str">
        <f t="shared" si="329"/>
        <v/>
      </c>
      <c r="Q3529" s="108" t="str">
        <f t="shared" si="330"/>
        <v/>
      </c>
      <c r="S3529" s="109" t="str">
        <f t="shared" si="331"/>
        <v/>
      </c>
      <c r="T3529" s="109" t="str">
        <f t="shared" si="332"/>
        <v/>
      </c>
    </row>
    <row r="3530" spans="2:20" ht="15" customHeight="1" x14ac:dyDescent="0.25">
      <c r="B3530" s="94">
        <v>3479</v>
      </c>
      <c r="C3530" s="95"/>
      <c r="D3530" s="94"/>
      <c r="E3530" s="95"/>
      <c r="F3530" s="94"/>
      <c r="G3530" s="95">
        <f t="shared" si="327"/>
        <v>0</v>
      </c>
      <c r="H3530" s="110">
        <f t="shared" si="328"/>
        <v>0</v>
      </c>
      <c r="P3530" s="107" t="str">
        <f t="shared" si="329"/>
        <v/>
      </c>
      <c r="Q3530" s="108" t="str">
        <f t="shared" si="330"/>
        <v/>
      </c>
      <c r="S3530" s="109" t="str">
        <f t="shared" si="331"/>
        <v/>
      </c>
      <c r="T3530" s="109" t="str">
        <f t="shared" si="332"/>
        <v/>
      </c>
    </row>
    <row r="3531" spans="2:20" ht="15" customHeight="1" x14ac:dyDescent="0.25">
      <c r="B3531" s="94">
        <v>3480</v>
      </c>
      <c r="C3531" s="95"/>
      <c r="D3531" s="94"/>
      <c r="E3531" s="95"/>
      <c r="F3531" s="94"/>
      <c r="G3531" s="95">
        <f t="shared" si="327"/>
        <v>0</v>
      </c>
      <c r="H3531" s="110">
        <f t="shared" si="328"/>
        <v>0</v>
      </c>
      <c r="P3531" s="107" t="str">
        <f t="shared" si="329"/>
        <v/>
      </c>
      <c r="Q3531" s="108" t="str">
        <f t="shared" si="330"/>
        <v/>
      </c>
      <c r="S3531" s="109" t="str">
        <f t="shared" si="331"/>
        <v/>
      </c>
      <c r="T3531" s="109" t="str">
        <f t="shared" si="332"/>
        <v/>
      </c>
    </row>
    <row r="3532" spans="2:20" ht="15" customHeight="1" x14ac:dyDescent="0.25">
      <c r="B3532" s="94">
        <v>3481</v>
      </c>
      <c r="C3532" s="95"/>
      <c r="D3532" s="94"/>
      <c r="E3532" s="95"/>
      <c r="F3532" s="94"/>
      <c r="G3532" s="95">
        <f t="shared" si="327"/>
        <v>0</v>
      </c>
      <c r="H3532" s="110">
        <f t="shared" si="328"/>
        <v>0</v>
      </c>
      <c r="P3532" s="107" t="str">
        <f t="shared" si="329"/>
        <v/>
      </c>
      <c r="Q3532" s="108" t="str">
        <f t="shared" si="330"/>
        <v/>
      </c>
      <c r="S3532" s="109" t="str">
        <f t="shared" si="331"/>
        <v/>
      </c>
      <c r="T3532" s="109" t="str">
        <f t="shared" si="332"/>
        <v/>
      </c>
    </row>
    <row r="3533" spans="2:20" ht="15" customHeight="1" x14ac:dyDescent="0.25">
      <c r="B3533" s="94">
        <v>3482</v>
      </c>
      <c r="C3533" s="95"/>
      <c r="D3533" s="94"/>
      <c r="E3533" s="95"/>
      <c r="F3533" s="94"/>
      <c r="G3533" s="95">
        <f t="shared" si="327"/>
        <v>0</v>
      </c>
      <c r="H3533" s="110">
        <f t="shared" si="328"/>
        <v>0</v>
      </c>
      <c r="P3533" s="107" t="str">
        <f t="shared" si="329"/>
        <v/>
      </c>
      <c r="Q3533" s="108" t="str">
        <f t="shared" si="330"/>
        <v/>
      </c>
      <c r="S3533" s="109" t="str">
        <f t="shared" si="331"/>
        <v/>
      </c>
      <c r="T3533" s="109" t="str">
        <f t="shared" si="332"/>
        <v/>
      </c>
    </row>
    <row r="3534" spans="2:20" ht="15" customHeight="1" x14ac:dyDescent="0.25">
      <c r="B3534" s="94">
        <v>3483</v>
      </c>
      <c r="C3534" s="95"/>
      <c r="D3534" s="94"/>
      <c r="E3534" s="95"/>
      <c r="F3534" s="94"/>
      <c r="G3534" s="95">
        <f t="shared" si="327"/>
        <v>0</v>
      </c>
      <c r="H3534" s="110">
        <f t="shared" si="328"/>
        <v>0</v>
      </c>
      <c r="P3534" s="107" t="str">
        <f t="shared" si="329"/>
        <v/>
      </c>
      <c r="Q3534" s="108" t="str">
        <f t="shared" si="330"/>
        <v/>
      </c>
      <c r="S3534" s="109" t="str">
        <f t="shared" si="331"/>
        <v/>
      </c>
      <c r="T3534" s="109" t="str">
        <f t="shared" si="332"/>
        <v/>
      </c>
    </row>
    <row r="3535" spans="2:20" ht="15" customHeight="1" x14ac:dyDescent="0.25">
      <c r="B3535" s="94">
        <v>3484</v>
      </c>
      <c r="C3535" s="95"/>
      <c r="D3535" s="94"/>
      <c r="E3535" s="95"/>
      <c r="F3535" s="94"/>
      <c r="G3535" s="95">
        <f t="shared" si="327"/>
        <v>0</v>
      </c>
      <c r="H3535" s="110">
        <f t="shared" si="328"/>
        <v>0</v>
      </c>
      <c r="P3535" s="107" t="str">
        <f t="shared" si="329"/>
        <v/>
      </c>
      <c r="Q3535" s="108" t="str">
        <f t="shared" si="330"/>
        <v/>
      </c>
      <c r="S3535" s="109" t="str">
        <f t="shared" si="331"/>
        <v/>
      </c>
      <c r="T3535" s="109" t="str">
        <f t="shared" si="332"/>
        <v/>
      </c>
    </row>
    <row r="3536" spans="2:20" ht="15" customHeight="1" x14ac:dyDescent="0.25">
      <c r="B3536" s="94">
        <v>3485</v>
      </c>
      <c r="C3536" s="95"/>
      <c r="D3536" s="94"/>
      <c r="E3536" s="95"/>
      <c r="F3536" s="94"/>
      <c r="G3536" s="95">
        <f t="shared" si="327"/>
        <v>0</v>
      </c>
      <c r="H3536" s="110">
        <f t="shared" si="328"/>
        <v>0</v>
      </c>
      <c r="P3536" s="107" t="str">
        <f t="shared" si="329"/>
        <v/>
      </c>
      <c r="Q3536" s="108" t="str">
        <f t="shared" si="330"/>
        <v/>
      </c>
      <c r="S3536" s="109" t="str">
        <f t="shared" si="331"/>
        <v/>
      </c>
      <c r="T3536" s="109" t="str">
        <f t="shared" si="332"/>
        <v/>
      </c>
    </row>
    <row r="3537" spans="2:20" ht="15" customHeight="1" x14ac:dyDescent="0.25">
      <c r="B3537" s="94">
        <v>3486</v>
      </c>
      <c r="C3537" s="95"/>
      <c r="D3537" s="94"/>
      <c r="E3537" s="95"/>
      <c r="F3537" s="94"/>
      <c r="G3537" s="95">
        <f t="shared" si="327"/>
        <v>0</v>
      </c>
      <c r="H3537" s="110">
        <f t="shared" si="328"/>
        <v>0</v>
      </c>
      <c r="P3537" s="107" t="str">
        <f t="shared" si="329"/>
        <v/>
      </c>
      <c r="Q3537" s="108" t="str">
        <f t="shared" si="330"/>
        <v/>
      </c>
      <c r="S3537" s="109" t="str">
        <f t="shared" si="331"/>
        <v/>
      </c>
      <c r="T3537" s="109" t="str">
        <f t="shared" si="332"/>
        <v/>
      </c>
    </row>
    <row r="3538" spans="2:20" ht="15" customHeight="1" x14ac:dyDescent="0.25">
      <c r="B3538" s="94">
        <v>3487</v>
      </c>
      <c r="C3538" s="95"/>
      <c r="D3538" s="94"/>
      <c r="E3538" s="95"/>
      <c r="F3538" s="94"/>
      <c r="G3538" s="95">
        <f t="shared" si="327"/>
        <v>0</v>
      </c>
      <c r="H3538" s="110">
        <f t="shared" si="328"/>
        <v>0</v>
      </c>
      <c r="P3538" s="107" t="str">
        <f t="shared" si="329"/>
        <v/>
      </c>
      <c r="Q3538" s="108" t="str">
        <f t="shared" si="330"/>
        <v/>
      </c>
      <c r="S3538" s="109" t="str">
        <f t="shared" si="331"/>
        <v/>
      </c>
      <c r="T3538" s="109" t="str">
        <f t="shared" si="332"/>
        <v/>
      </c>
    </row>
    <row r="3539" spans="2:20" ht="15" customHeight="1" x14ac:dyDescent="0.25">
      <c r="B3539" s="94">
        <v>3488</v>
      </c>
      <c r="C3539" s="95"/>
      <c r="D3539" s="94"/>
      <c r="E3539" s="95"/>
      <c r="F3539" s="94"/>
      <c r="G3539" s="95">
        <f t="shared" si="327"/>
        <v>0</v>
      </c>
      <c r="H3539" s="110">
        <f t="shared" si="328"/>
        <v>0</v>
      </c>
      <c r="P3539" s="107" t="str">
        <f t="shared" si="329"/>
        <v/>
      </c>
      <c r="Q3539" s="108" t="str">
        <f t="shared" si="330"/>
        <v/>
      </c>
      <c r="S3539" s="109" t="str">
        <f t="shared" si="331"/>
        <v/>
      </c>
      <c r="T3539" s="109" t="str">
        <f t="shared" si="332"/>
        <v/>
      </c>
    </row>
    <row r="3540" spans="2:20" ht="15" customHeight="1" x14ac:dyDescent="0.25">
      <c r="B3540" s="94">
        <v>3489</v>
      </c>
      <c r="C3540" s="95"/>
      <c r="D3540" s="94"/>
      <c r="E3540" s="95"/>
      <c r="F3540" s="94"/>
      <c r="G3540" s="95">
        <f t="shared" si="327"/>
        <v>0</v>
      </c>
      <c r="H3540" s="110">
        <f t="shared" si="328"/>
        <v>0</v>
      </c>
      <c r="P3540" s="107" t="str">
        <f t="shared" si="329"/>
        <v/>
      </c>
      <c r="Q3540" s="108" t="str">
        <f t="shared" si="330"/>
        <v/>
      </c>
      <c r="S3540" s="109" t="str">
        <f t="shared" si="331"/>
        <v/>
      </c>
      <c r="T3540" s="109" t="str">
        <f t="shared" si="332"/>
        <v/>
      </c>
    </row>
    <row r="3541" spans="2:20" ht="15" customHeight="1" x14ac:dyDescent="0.25">
      <c r="B3541" s="94">
        <v>3490</v>
      </c>
      <c r="C3541" s="95"/>
      <c r="D3541" s="94"/>
      <c r="E3541" s="95"/>
      <c r="F3541" s="94"/>
      <c r="G3541" s="95">
        <f t="shared" si="327"/>
        <v>0</v>
      </c>
      <c r="H3541" s="110">
        <f t="shared" si="328"/>
        <v>0</v>
      </c>
      <c r="P3541" s="107" t="str">
        <f t="shared" si="329"/>
        <v/>
      </c>
      <c r="Q3541" s="108" t="str">
        <f t="shared" si="330"/>
        <v/>
      </c>
      <c r="S3541" s="109" t="str">
        <f t="shared" si="331"/>
        <v/>
      </c>
      <c r="T3541" s="109" t="str">
        <f t="shared" si="332"/>
        <v/>
      </c>
    </row>
    <row r="3542" spans="2:20" ht="15" customHeight="1" x14ac:dyDescent="0.25">
      <c r="B3542" s="94">
        <v>3491</v>
      </c>
      <c r="C3542" s="95"/>
      <c r="D3542" s="94"/>
      <c r="E3542" s="95"/>
      <c r="F3542" s="94"/>
      <c r="G3542" s="95">
        <f t="shared" si="327"/>
        <v>0</v>
      </c>
      <c r="H3542" s="110">
        <f t="shared" si="328"/>
        <v>0</v>
      </c>
      <c r="P3542" s="107" t="str">
        <f t="shared" si="329"/>
        <v/>
      </c>
      <c r="Q3542" s="108" t="str">
        <f t="shared" si="330"/>
        <v/>
      </c>
      <c r="S3542" s="109" t="str">
        <f t="shared" si="331"/>
        <v/>
      </c>
      <c r="T3542" s="109" t="str">
        <f t="shared" si="332"/>
        <v/>
      </c>
    </row>
    <row r="3543" spans="2:20" ht="15" customHeight="1" x14ac:dyDescent="0.25">
      <c r="B3543" s="94">
        <v>3492</v>
      </c>
      <c r="C3543" s="95"/>
      <c r="D3543" s="94"/>
      <c r="E3543" s="95"/>
      <c r="F3543" s="94"/>
      <c r="G3543" s="95">
        <f t="shared" si="327"/>
        <v>0</v>
      </c>
      <c r="H3543" s="110">
        <f t="shared" si="328"/>
        <v>0</v>
      </c>
      <c r="P3543" s="107" t="str">
        <f t="shared" si="329"/>
        <v/>
      </c>
      <c r="Q3543" s="108" t="str">
        <f t="shared" si="330"/>
        <v/>
      </c>
      <c r="S3543" s="109" t="str">
        <f t="shared" si="331"/>
        <v/>
      </c>
      <c r="T3543" s="109" t="str">
        <f t="shared" si="332"/>
        <v/>
      </c>
    </row>
    <row r="3544" spans="2:20" ht="15" customHeight="1" x14ac:dyDescent="0.25">
      <c r="B3544" s="94">
        <v>3493</v>
      </c>
      <c r="C3544" s="95"/>
      <c r="D3544" s="94"/>
      <c r="E3544" s="95"/>
      <c r="F3544" s="94"/>
      <c r="G3544" s="95">
        <f t="shared" si="327"/>
        <v>0</v>
      </c>
      <c r="H3544" s="110">
        <f t="shared" si="328"/>
        <v>0</v>
      </c>
      <c r="P3544" s="107" t="str">
        <f t="shared" si="329"/>
        <v/>
      </c>
      <c r="Q3544" s="108" t="str">
        <f t="shared" si="330"/>
        <v/>
      </c>
      <c r="S3544" s="109" t="str">
        <f t="shared" si="331"/>
        <v/>
      </c>
      <c r="T3544" s="109" t="str">
        <f t="shared" si="332"/>
        <v/>
      </c>
    </row>
    <row r="3545" spans="2:20" ht="15" customHeight="1" x14ac:dyDescent="0.25">
      <c r="B3545" s="94">
        <v>3494</v>
      </c>
      <c r="C3545" s="95"/>
      <c r="D3545" s="94"/>
      <c r="E3545" s="95"/>
      <c r="F3545" s="94"/>
      <c r="G3545" s="95">
        <f t="shared" si="327"/>
        <v>0</v>
      </c>
      <c r="H3545" s="110">
        <f t="shared" si="328"/>
        <v>0</v>
      </c>
      <c r="P3545" s="107" t="str">
        <f t="shared" si="329"/>
        <v/>
      </c>
      <c r="Q3545" s="108" t="str">
        <f t="shared" si="330"/>
        <v/>
      </c>
      <c r="S3545" s="109" t="str">
        <f t="shared" si="331"/>
        <v/>
      </c>
      <c r="T3545" s="109" t="str">
        <f t="shared" si="332"/>
        <v/>
      </c>
    </row>
    <row r="3546" spans="2:20" ht="15" customHeight="1" x14ac:dyDescent="0.25">
      <c r="B3546" s="94">
        <v>3495</v>
      </c>
      <c r="C3546" s="95"/>
      <c r="D3546" s="94"/>
      <c r="E3546" s="95"/>
      <c r="F3546" s="94"/>
      <c r="G3546" s="95">
        <f t="shared" si="327"/>
        <v>0</v>
      </c>
      <c r="H3546" s="110">
        <f t="shared" si="328"/>
        <v>0</v>
      </c>
      <c r="P3546" s="107" t="str">
        <f t="shared" si="329"/>
        <v/>
      </c>
      <c r="Q3546" s="108" t="str">
        <f t="shared" si="330"/>
        <v/>
      </c>
      <c r="S3546" s="109" t="str">
        <f t="shared" si="331"/>
        <v/>
      </c>
      <c r="T3546" s="109" t="str">
        <f t="shared" si="332"/>
        <v/>
      </c>
    </row>
    <row r="3547" spans="2:20" ht="15" customHeight="1" x14ac:dyDescent="0.25">
      <c r="B3547" s="94">
        <v>3496</v>
      </c>
      <c r="C3547" s="95"/>
      <c r="D3547" s="94"/>
      <c r="E3547" s="95"/>
      <c r="F3547" s="94"/>
      <c r="G3547" s="95">
        <f t="shared" si="327"/>
        <v>0</v>
      </c>
      <c r="H3547" s="110">
        <f t="shared" si="328"/>
        <v>0</v>
      </c>
      <c r="P3547" s="107" t="str">
        <f t="shared" si="329"/>
        <v/>
      </c>
      <c r="Q3547" s="108" t="str">
        <f t="shared" si="330"/>
        <v/>
      </c>
      <c r="S3547" s="109" t="str">
        <f t="shared" si="331"/>
        <v/>
      </c>
      <c r="T3547" s="109" t="str">
        <f t="shared" si="332"/>
        <v/>
      </c>
    </row>
    <row r="3548" spans="2:20" ht="15" customHeight="1" x14ac:dyDescent="0.25">
      <c r="B3548" s="94">
        <v>3497</v>
      </c>
      <c r="C3548" s="95"/>
      <c r="D3548" s="94"/>
      <c r="E3548" s="95"/>
      <c r="F3548" s="94"/>
      <c r="G3548" s="95">
        <f t="shared" ref="G3548:G3611" si="333">E3548-C3548</f>
        <v>0</v>
      </c>
      <c r="H3548" s="110">
        <f t="shared" ref="H3548:H3611" si="334">F3548-D3548</f>
        <v>0</v>
      </c>
      <c r="P3548" s="107" t="str">
        <f t="shared" ref="P3548:P3611" si="335">IF(C3548="","",D3548*PSA_WTP-C3548)</f>
        <v/>
      </c>
      <c r="Q3548" s="108" t="str">
        <f t="shared" ref="Q3548:Q3611" si="336">IF(C3548="","",F3548*PSA_WTP-E3548)</f>
        <v/>
      </c>
      <c r="S3548" s="109" t="str">
        <f t="shared" ref="S3548:S3611" si="337">IF(Q3548="","",IF(Q3548=MAX(P3548,Q3548),0,1))</f>
        <v/>
      </c>
      <c r="T3548" s="109" t="str">
        <f t="shared" ref="T3548:T3611" si="338">IF(Q3548="","",IF(Q3548=MAX(P3548,Q3548),1,0))</f>
        <v/>
      </c>
    </row>
    <row r="3549" spans="2:20" ht="15" customHeight="1" x14ac:dyDescent="0.25">
      <c r="B3549" s="94">
        <v>3498</v>
      </c>
      <c r="C3549" s="95"/>
      <c r="D3549" s="94"/>
      <c r="E3549" s="95"/>
      <c r="F3549" s="94"/>
      <c r="G3549" s="95">
        <f t="shared" si="333"/>
        <v>0</v>
      </c>
      <c r="H3549" s="110">
        <f t="shared" si="334"/>
        <v>0</v>
      </c>
      <c r="P3549" s="107" t="str">
        <f t="shared" si="335"/>
        <v/>
      </c>
      <c r="Q3549" s="108" t="str">
        <f t="shared" si="336"/>
        <v/>
      </c>
      <c r="S3549" s="109" t="str">
        <f t="shared" si="337"/>
        <v/>
      </c>
      <c r="T3549" s="109" t="str">
        <f t="shared" si="338"/>
        <v/>
      </c>
    </row>
    <row r="3550" spans="2:20" ht="15" customHeight="1" x14ac:dyDescent="0.25">
      <c r="B3550" s="94">
        <v>3499</v>
      </c>
      <c r="C3550" s="95"/>
      <c r="D3550" s="94"/>
      <c r="E3550" s="95"/>
      <c r="F3550" s="94"/>
      <c r="G3550" s="95">
        <f t="shared" si="333"/>
        <v>0</v>
      </c>
      <c r="H3550" s="110">
        <f t="shared" si="334"/>
        <v>0</v>
      </c>
      <c r="P3550" s="107" t="str">
        <f t="shared" si="335"/>
        <v/>
      </c>
      <c r="Q3550" s="108" t="str">
        <f t="shared" si="336"/>
        <v/>
      </c>
      <c r="S3550" s="109" t="str">
        <f t="shared" si="337"/>
        <v/>
      </c>
      <c r="T3550" s="109" t="str">
        <f t="shared" si="338"/>
        <v/>
      </c>
    </row>
    <row r="3551" spans="2:20" ht="15" customHeight="1" x14ac:dyDescent="0.25">
      <c r="B3551" s="94">
        <v>3500</v>
      </c>
      <c r="C3551" s="95"/>
      <c r="D3551" s="94"/>
      <c r="E3551" s="95"/>
      <c r="F3551" s="94"/>
      <c r="G3551" s="95">
        <f t="shared" si="333"/>
        <v>0</v>
      </c>
      <c r="H3551" s="110">
        <f t="shared" si="334"/>
        <v>0</v>
      </c>
      <c r="P3551" s="107" t="str">
        <f t="shared" si="335"/>
        <v/>
      </c>
      <c r="Q3551" s="108" t="str">
        <f t="shared" si="336"/>
        <v/>
      </c>
      <c r="S3551" s="109" t="str">
        <f t="shared" si="337"/>
        <v/>
      </c>
      <c r="T3551" s="109" t="str">
        <f t="shared" si="338"/>
        <v/>
      </c>
    </row>
    <row r="3552" spans="2:20" ht="15" customHeight="1" x14ac:dyDescent="0.25">
      <c r="B3552" s="94">
        <v>3501</v>
      </c>
      <c r="C3552" s="95"/>
      <c r="D3552" s="94"/>
      <c r="E3552" s="95"/>
      <c r="F3552" s="94"/>
      <c r="G3552" s="95">
        <f t="shared" si="333"/>
        <v>0</v>
      </c>
      <c r="H3552" s="110">
        <f t="shared" si="334"/>
        <v>0</v>
      </c>
      <c r="P3552" s="107" t="str">
        <f t="shared" si="335"/>
        <v/>
      </c>
      <c r="Q3552" s="108" t="str">
        <f t="shared" si="336"/>
        <v/>
      </c>
      <c r="S3552" s="109" t="str">
        <f t="shared" si="337"/>
        <v/>
      </c>
      <c r="T3552" s="109" t="str">
        <f t="shared" si="338"/>
        <v/>
      </c>
    </row>
    <row r="3553" spans="2:20" ht="15" customHeight="1" x14ac:dyDescent="0.25">
      <c r="B3553" s="94">
        <v>3502</v>
      </c>
      <c r="C3553" s="95"/>
      <c r="D3553" s="94"/>
      <c r="E3553" s="95"/>
      <c r="F3553" s="94"/>
      <c r="G3553" s="95">
        <f t="shared" si="333"/>
        <v>0</v>
      </c>
      <c r="H3553" s="110">
        <f t="shared" si="334"/>
        <v>0</v>
      </c>
      <c r="P3553" s="107" t="str">
        <f t="shared" si="335"/>
        <v/>
      </c>
      <c r="Q3553" s="108" t="str">
        <f t="shared" si="336"/>
        <v/>
      </c>
      <c r="S3553" s="109" t="str">
        <f t="shared" si="337"/>
        <v/>
      </c>
      <c r="T3553" s="109" t="str">
        <f t="shared" si="338"/>
        <v/>
      </c>
    </row>
    <row r="3554" spans="2:20" ht="15" customHeight="1" x14ac:dyDescent="0.25">
      <c r="B3554" s="94">
        <v>3503</v>
      </c>
      <c r="C3554" s="95"/>
      <c r="D3554" s="94"/>
      <c r="E3554" s="95"/>
      <c r="F3554" s="94"/>
      <c r="G3554" s="95">
        <f t="shared" si="333"/>
        <v>0</v>
      </c>
      <c r="H3554" s="110">
        <f t="shared" si="334"/>
        <v>0</v>
      </c>
      <c r="P3554" s="107" t="str">
        <f t="shared" si="335"/>
        <v/>
      </c>
      <c r="Q3554" s="108" t="str">
        <f t="shared" si="336"/>
        <v/>
      </c>
      <c r="S3554" s="109" t="str">
        <f t="shared" si="337"/>
        <v/>
      </c>
      <c r="T3554" s="109" t="str">
        <f t="shared" si="338"/>
        <v/>
      </c>
    </row>
    <row r="3555" spans="2:20" ht="15" customHeight="1" x14ac:dyDescent="0.25">
      <c r="B3555" s="94">
        <v>3504</v>
      </c>
      <c r="C3555" s="95"/>
      <c r="D3555" s="94"/>
      <c r="E3555" s="95"/>
      <c r="F3555" s="94"/>
      <c r="G3555" s="95">
        <f t="shared" si="333"/>
        <v>0</v>
      </c>
      <c r="H3555" s="110">
        <f t="shared" si="334"/>
        <v>0</v>
      </c>
      <c r="P3555" s="107" t="str">
        <f t="shared" si="335"/>
        <v/>
      </c>
      <c r="Q3555" s="108" t="str">
        <f t="shared" si="336"/>
        <v/>
      </c>
      <c r="S3555" s="109" t="str">
        <f t="shared" si="337"/>
        <v/>
      </c>
      <c r="T3555" s="109" t="str">
        <f t="shared" si="338"/>
        <v/>
      </c>
    </row>
    <row r="3556" spans="2:20" ht="15" customHeight="1" x14ac:dyDescent="0.25">
      <c r="B3556" s="94">
        <v>3505</v>
      </c>
      <c r="C3556" s="95"/>
      <c r="D3556" s="94"/>
      <c r="E3556" s="95"/>
      <c r="F3556" s="94"/>
      <c r="G3556" s="95">
        <f t="shared" si="333"/>
        <v>0</v>
      </c>
      <c r="H3556" s="110">
        <f t="shared" si="334"/>
        <v>0</v>
      </c>
      <c r="P3556" s="107" t="str">
        <f t="shared" si="335"/>
        <v/>
      </c>
      <c r="Q3556" s="108" t="str">
        <f t="shared" si="336"/>
        <v/>
      </c>
      <c r="S3556" s="109" t="str">
        <f t="shared" si="337"/>
        <v/>
      </c>
      <c r="T3556" s="109" t="str">
        <f t="shared" si="338"/>
        <v/>
      </c>
    </row>
    <row r="3557" spans="2:20" ht="15" customHeight="1" x14ac:dyDescent="0.25">
      <c r="B3557" s="94">
        <v>3506</v>
      </c>
      <c r="C3557" s="95"/>
      <c r="D3557" s="94"/>
      <c r="E3557" s="95"/>
      <c r="F3557" s="94"/>
      <c r="G3557" s="95">
        <f t="shared" si="333"/>
        <v>0</v>
      </c>
      <c r="H3557" s="110">
        <f t="shared" si="334"/>
        <v>0</v>
      </c>
      <c r="P3557" s="107" t="str">
        <f t="shared" si="335"/>
        <v/>
      </c>
      <c r="Q3557" s="108" t="str">
        <f t="shared" si="336"/>
        <v/>
      </c>
      <c r="S3557" s="109" t="str">
        <f t="shared" si="337"/>
        <v/>
      </c>
      <c r="T3557" s="109" t="str">
        <f t="shared" si="338"/>
        <v/>
      </c>
    </row>
    <row r="3558" spans="2:20" ht="15" customHeight="1" x14ac:dyDescent="0.25">
      <c r="B3558" s="94">
        <v>3507</v>
      </c>
      <c r="C3558" s="95"/>
      <c r="D3558" s="94"/>
      <c r="E3558" s="95"/>
      <c r="F3558" s="94"/>
      <c r="G3558" s="95">
        <f t="shared" si="333"/>
        <v>0</v>
      </c>
      <c r="H3558" s="110">
        <f t="shared" si="334"/>
        <v>0</v>
      </c>
      <c r="P3558" s="107" t="str">
        <f t="shared" si="335"/>
        <v/>
      </c>
      <c r="Q3558" s="108" t="str">
        <f t="shared" si="336"/>
        <v/>
      </c>
      <c r="S3558" s="109" t="str">
        <f t="shared" si="337"/>
        <v/>
      </c>
      <c r="T3558" s="109" t="str">
        <f t="shared" si="338"/>
        <v/>
      </c>
    </row>
    <row r="3559" spans="2:20" ht="15" customHeight="1" x14ac:dyDescent="0.25">
      <c r="B3559" s="94">
        <v>3508</v>
      </c>
      <c r="C3559" s="95"/>
      <c r="D3559" s="94"/>
      <c r="E3559" s="95"/>
      <c r="F3559" s="94"/>
      <c r="G3559" s="95">
        <f t="shared" si="333"/>
        <v>0</v>
      </c>
      <c r="H3559" s="110">
        <f t="shared" si="334"/>
        <v>0</v>
      </c>
      <c r="P3559" s="107" t="str">
        <f t="shared" si="335"/>
        <v/>
      </c>
      <c r="Q3559" s="108" t="str">
        <f t="shared" si="336"/>
        <v/>
      </c>
      <c r="S3559" s="109" t="str">
        <f t="shared" si="337"/>
        <v/>
      </c>
      <c r="T3559" s="109" t="str">
        <f t="shared" si="338"/>
        <v/>
      </c>
    </row>
    <row r="3560" spans="2:20" ht="15" customHeight="1" x14ac:dyDescent="0.25">
      <c r="B3560" s="94">
        <v>3509</v>
      </c>
      <c r="C3560" s="95"/>
      <c r="D3560" s="94"/>
      <c r="E3560" s="95"/>
      <c r="F3560" s="94"/>
      <c r="G3560" s="95">
        <f t="shared" si="333"/>
        <v>0</v>
      </c>
      <c r="H3560" s="110">
        <f t="shared" si="334"/>
        <v>0</v>
      </c>
      <c r="P3560" s="107" t="str">
        <f t="shared" si="335"/>
        <v/>
      </c>
      <c r="Q3560" s="108" t="str">
        <f t="shared" si="336"/>
        <v/>
      </c>
      <c r="S3560" s="109" t="str">
        <f t="shared" si="337"/>
        <v/>
      </c>
      <c r="T3560" s="109" t="str">
        <f t="shared" si="338"/>
        <v/>
      </c>
    </row>
    <row r="3561" spans="2:20" ht="15" customHeight="1" x14ac:dyDescent="0.25">
      <c r="B3561" s="94">
        <v>3510</v>
      </c>
      <c r="C3561" s="95"/>
      <c r="D3561" s="94"/>
      <c r="E3561" s="95"/>
      <c r="F3561" s="94"/>
      <c r="G3561" s="95">
        <f t="shared" si="333"/>
        <v>0</v>
      </c>
      <c r="H3561" s="110">
        <f t="shared" si="334"/>
        <v>0</v>
      </c>
      <c r="P3561" s="107" t="str">
        <f t="shared" si="335"/>
        <v/>
      </c>
      <c r="Q3561" s="108" t="str">
        <f t="shared" si="336"/>
        <v/>
      </c>
      <c r="S3561" s="109" t="str">
        <f t="shared" si="337"/>
        <v/>
      </c>
      <c r="T3561" s="109" t="str">
        <f t="shared" si="338"/>
        <v/>
      </c>
    </row>
    <row r="3562" spans="2:20" ht="15" customHeight="1" x14ac:dyDescent="0.25">
      <c r="B3562" s="94">
        <v>3511</v>
      </c>
      <c r="C3562" s="95"/>
      <c r="D3562" s="94"/>
      <c r="E3562" s="95"/>
      <c r="F3562" s="94"/>
      <c r="G3562" s="95">
        <f t="shared" si="333"/>
        <v>0</v>
      </c>
      <c r="H3562" s="110">
        <f t="shared" si="334"/>
        <v>0</v>
      </c>
      <c r="P3562" s="107" t="str">
        <f t="shared" si="335"/>
        <v/>
      </c>
      <c r="Q3562" s="108" t="str">
        <f t="shared" si="336"/>
        <v/>
      </c>
      <c r="S3562" s="109" t="str">
        <f t="shared" si="337"/>
        <v/>
      </c>
      <c r="T3562" s="109" t="str">
        <f t="shared" si="338"/>
        <v/>
      </c>
    </row>
    <row r="3563" spans="2:20" ht="15" customHeight="1" x14ac:dyDescent="0.25">
      <c r="B3563" s="94">
        <v>3512</v>
      </c>
      <c r="C3563" s="95"/>
      <c r="D3563" s="94"/>
      <c r="E3563" s="95"/>
      <c r="F3563" s="94"/>
      <c r="G3563" s="95">
        <f t="shared" si="333"/>
        <v>0</v>
      </c>
      <c r="H3563" s="110">
        <f t="shared" si="334"/>
        <v>0</v>
      </c>
      <c r="P3563" s="107" t="str">
        <f t="shared" si="335"/>
        <v/>
      </c>
      <c r="Q3563" s="108" t="str">
        <f t="shared" si="336"/>
        <v/>
      </c>
      <c r="S3563" s="109" t="str">
        <f t="shared" si="337"/>
        <v/>
      </c>
      <c r="T3563" s="109" t="str">
        <f t="shared" si="338"/>
        <v/>
      </c>
    </row>
    <row r="3564" spans="2:20" ht="15" customHeight="1" x14ac:dyDescent="0.25">
      <c r="B3564" s="94">
        <v>3513</v>
      </c>
      <c r="C3564" s="95"/>
      <c r="D3564" s="94"/>
      <c r="E3564" s="95"/>
      <c r="F3564" s="94"/>
      <c r="G3564" s="95">
        <f t="shared" si="333"/>
        <v>0</v>
      </c>
      <c r="H3564" s="110">
        <f t="shared" si="334"/>
        <v>0</v>
      </c>
      <c r="P3564" s="107" t="str">
        <f t="shared" si="335"/>
        <v/>
      </c>
      <c r="Q3564" s="108" t="str">
        <f t="shared" si="336"/>
        <v/>
      </c>
      <c r="S3564" s="109" t="str">
        <f t="shared" si="337"/>
        <v/>
      </c>
      <c r="T3564" s="109" t="str">
        <f t="shared" si="338"/>
        <v/>
      </c>
    </row>
    <row r="3565" spans="2:20" ht="15" customHeight="1" x14ac:dyDescent="0.25">
      <c r="B3565" s="94">
        <v>3514</v>
      </c>
      <c r="C3565" s="95"/>
      <c r="D3565" s="94"/>
      <c r="E3565" s="95"/>
      <c r="F3565" s="94"/>
      <c r="G3565" s="95">
        <f t="shared" si="333"/>
        <v>0</v>
      </c>
      <c r="H3565" s="110">
        <f t="shared" si="334"/>
        <v>0</v>
      </c>
      <c r="P3565" s="107" t="str">
        <f t="shared" si="335"/>
        <v/>
      </c>
      <c r="Q3565" s="108" t="str">
        <f t="shared" si="336"/>
        <v/>
      </c>
      <c r="S3565" s="109" t="str">
        <f t="shared" si="337"/>
        <v/>
      </c>
      <c r="T3565" s="109" t="str">
        <f t="shared" si="338"/>
        <v/>
      </c>
    </row>
    <row r="3566" spans="2:20" ht="15" customHeight="1" x14ac:dyDescent="0.25">
      <c r="B3566" s="94">
        <v>3515</v>
      </c>
      <c r="C3566" s="95"/>
      <c r="D3566" s="94"/>
      <c r="E3566" s="95"/>
      <c r="F3566" s="94"/>
      <c r="G3566" s="95">
        <f t="shared" si="333"/>
        <v>0</v>
      </c>
      <c r="H3566" s="110">
        <f t="shared" si="334"/>
        <v>0</v>
      </c>
      <c r="P3566" s="107" t="str">
        <f t="shared" si="335"/>
        <v/>
      </c>
      <c r="Q3566" s="108" t="str">
        <f t="shared" si="336"/>
        <v/>
      </c>
      <c r="S3566" s="109" t="str">
        <f t="shared" si="337"/>
        <v/>
      </c>
      <c r="T3566" s="109" t="str">
        <f t="shared" si="338"/>
        <v/>
      </c>
    </row>
    <row r="3567" spans="2:20" ht="15" customHeight="1" x14ac:dyDescent="0.25">
      <c r="B3567" s="94">
        <v>3516</v>
      </c>
      <c r="C3567" s="95"/>
      <c r="D3567" s="94"/>
      <c r="E3567" s="95"/>
      <c r="F3567" s="94"/>
      <c r="G3567" s="95">
        <f t="shared" si="333"/>
        <v>0</v>
      </c>
      <c r="H3567" s="110">
        <f t="shared" si="334"/>
        <v>0</v>
      </c>
      <c r="P3567" s="107" t="str">
        <f t="shared" si="335"/>
        <v/>
      </c>
      <c r="Q3567" s="108" t="str">
        <f t="shared" si="336"/>
        <v/>
      </c>
      <c r="S3567" s="109" t="str">
        <f t="shared" si="337"/>
        <v/>
      </c>
      <c r="T3567" s="109" t="str">
        <f t="shared" si="338"/>
        <v/>
      </c>
    </row>
    <row r="3568" spans="2:20" ht="15" customHeight="1" x14ac:dyDescent="0.25">
      <c r="B3568" s="94">
        <v>3517</v>
      </c>
      <c r="C3568" s="95"/>
      <c r="D3568" s="94"/>
      <c r="E3568" s="95"/>
      <c r="F3568" s="94"/>
      <c r="G3568" s="95">
        <f t="shared" si="333"/>
        <v>0</v>
      </c>
      <c r="H3568" s="110">
        <f t="shared" si="334"/>
        <v>0</v>
      </c>
      <c r="P3568" s="107" t="str">
        <f t="shared" si="335"/>
        <v/>
      </c>
      <c r="Q3568" s="108" t="str">
        <f t="shared" si="336"/>
        <v/>
      </c>
      <c r="S3568" s="109" t="str">
        <f t="shared" si="337"/>
        <v/>
      </c>
      <c r="T3568" s="109" t="str">
        <f t="shared" si="338"/>
        <v/>
      </c>
    </row>
    <row r="3569" spans="2:20" ht="15" customHeight="1" x14ac:dyDescent="0.25">
      <c r="B3569" s="94">
        <v>3518</v>
      </c>
      <c r="C3569" s="95"/>
      <c r="D3569" s="94"/>
      <c r="E3569" s="95"/>
      <c r="F3569" s="94"/>
      <c r="G3569" s="95">
        <f t="shared" si="333"/>
        <v>0</v>
      </c>
      <c r="H3569" s="110">
        <f t="shared" si="334"/>
        <v>0</v>
      </c>
      <c r="P3569" s="107" t="str">
        <f t="shared" si="335"/>
        <v/>
      </c>
      <c r="Q3569" s="108" t="str">
        <f t="shared" si="336"/>
        <v/>
      </c>
      <c r="S3569" s="109" t="str">
        <f t="shared" si="337"/>
        <v/>
      </c>
      <c r="T3569" s="109" t="str">
        <f t="shared" si="338"/>
        <v/>
      </c>
    </row>
    <row r="3570" spans="2:20" ht="15" customHeight="1" x14ac:dyDescent="0.25">
      <c r="B3570" s="94">
        <v>3519</v>
      </c>
      <c r="C3570" s="95"/>
      <c r="D3570" s="94"/>
      <c r="E3570" s="95"/>
      <c r="F3570" s="94"/>
      <c r="G3570" s="95">
        <f t="shared" si="333"/>
        <v>0</v>
      </c>
      <c r="H3570" s="110">
        <f t="shared" si="334"/>
        <v>0</v>
      </c>
      <c r="P3570" s="107" t="str">
        <f t="shared" si="335"/>
        <v/>
      </c>
      <c r="Q3570" s="108" t="str">
        <f t="shared" si="336"/>
        <v/>
      </c>
      <c r="S3570" s="109" t="str">
        <f t="shared" si="337"/>
        <v/>
      </c>
      <c r="T3570" s="109" t="str">
        <f t="shared" si="338"/>
        <v/>
      </c>
    </row>
    <row r="3571" spans="2:20" ht="15" customHeight="1" x14ac:dyDescent="0.25">
      <c r="B3571" s="94">
        <v>3520</v>
      </c>
      <c r="C3571" s="95"/>
      <c r="D3571" s="94"/>
      <c r="E3571" s="95"/>
      <c r="F3571" s="94"/>
      <c r="G3571" s="95">
        <f t="shared" si="333"/>
        <v>0</v>
      </c>
      <c r="H3571" s="110">
        <f t="shared" si="334"/>
        <v>0</v>
      </c>
      <c r="P3571" s="107" t="str">
        <f t="shared" si="335"/>
        <v/>
      </c>
      <c r="Q3571" s="108" t="str">
        <f t="shared" si="336"/>
        <v/>
      </c>
      <c r="S3571" s="109" t="str">
        <f t="shared" si="337"/>
        <v/>
      </c>
      <c r="T3571" s="109" t="str">
        <f t="shared" si="338"/>
        <v/>
      </c>
    </row>
    <row r="3572" spans="2:20" ht="15" customHeight="1" x14ac:dyDescent="0.25">
      <c r="B3572" s="94">
        <v>3521</v>
      </c>
      <c r="C3572" s="95"/>
      <c r="D3572" s="94"/>
      <c r="E3572" s="95"/>
      <c r="F3572" s="94"/>
      <c r="G3572" s="95">
        <f t="shared" si="333"/>
        <v>0</v>
      </c>
      <c r="H3572" s="110">
        <f t="shared" si="334"/>
        <v>0</v>
      </c>
      <c r="P3572" s="107" t="str">
        <f t="shared" si="335"/>
        <v/>
      </c>
      <c r="Q3572" s="108" t="str">
        <f t="shared" si="336"/>
        <v/>
      </c>
      <c r="S3572" s="109" t="str">
        <f t="shared" si="337"/>
        <v/>
      </c>
      <c r="T3572" s="109" t="str">
        <f t="shared" si="338"/>
        <v/>
      </c>
    </row>
    <row r="3573" spans="2:20" ht="15" customHeight="1" x14ac:dyDescent="0.25">
      <c r="B3573" s="94">
        <v>3522</v>
      </c>
      <c r="C3573" s="95"/>
      <c r="D3573" s="94"/>
      <c r="E3573" s="95"/>
      <c r="F3573" s="94"/>
      <c r="G3573" s="95">
        <f t="shared" si="333"/>
        <v>0</v>
      </c>
      <c r="H3573" s="110">
        <f t="shared" si="334"/>
        <v>0</v>
      </c>
      <c r="P3573" s="107" t="str">
        <f t="shared" si="335"/>
        <v/>
      </c>
      <c r="Q3573" s="108" t="str">
        <f t="shared" si="336"/>
        <v/>
      </c>
      <c r="S3573" s="109" t="str">
        <f t="shared" si="337"/>
        <v/>
      </c>
      <c r="T3573" s="109" t="str">
        <f t="shared" si="338"/>
        <v/>
      </c>
    </row>
    <row r="3574" spans="2:20" ht="15" customHeight="1" x14ac:dyDescent="0.25">
      <c r="B3574" s="94">
        <v>3523</v>
      </c>
      <c r="C3574" s="95"/>
      <c r="D3574" s="94"/>
      <c r="E3574" s="95"/>
      <c r="F3574" s="94"/>
      <c r="G3574" s="95">
        <f t="shared" si="333"/>
        <v>0</v>
      </c>
      <c r="H3574" s="110">
        <f t="shared" si="334"/>
        <v>0</v>
      </c>
      <c r="P3574" s="107" t="str">
        <f t="shared" si="335"/>
        <v/>
      </c>
      <c r="Q3574" s="108" t="str">
        <f t="shared" si="336"/>
        <v/>
      </c>
      <c r="S3574" s="109" t="str">
        <f t="shared" si="337"/>
        <v/>
      </c>
      <c r="T3574" s="109" t="str">
        <f t="shared" si="338"/>
        <v/>
      </c>
    </row>
    <row r="3575" spans="2:20" ht="15" customHeight="1" x14ac:dyDescent="0.25">
      <c r="B3575" s="94">
        <v>3524</v>
      </c>
      <c r="C3575" s="95"/>
      <c r="D3575" s="94"/>
      <c r="E3575" s="95"/>
      <c r="F3575" s="94"/>
      <c r="G3575" s="95">
        <f t="shared" si="333"/>
        <v>0</v>
      </c>
      <c r="H3575" s="110">
        <f t="shared" si="334"/>
        <v>0</v>
      </c>
      <c r="P3575" s="107" t="str">
        <f t="shared" si="335"/>
        <v/>
      </c>
      <c r="Q3575" s="108" t="str">
        <f t="shared" si="336"/>
        <v/>
      </c>
      <c r="S3575" s="109" t="str">
        <f t="shared" si="337"/>
        <v/>
      </c>
      <c r="T3575" s="109" t="str">
        <f t="shared" si="338"/>
        <v/>
      </c>
    </row>
    <row r="3576" spans="2:20" ht="15" customHeight="1" x14ac:dyDescent="0.25">
      <c r="B3576" s="94">
        <v>3525</v>
      </c>
      <c r="C3576" s="95"/>
      <c r="D3576" s="94"/>
      <c r="E3576" s="95"/>
      <c r="F3576" s="94"/>
      <c r="G3576" s="95">
        <f t="shared" si="333"/>
        <v>0</v>
      </c>
      <c r="H3576" s="110">
        <f t="shared" si="334"/>
        <v>0</v>
      </c>
      <c r="P3576" s="107" t="str">
        <f t="shared" si="335"/>
        <v/>
      </c>
      <c r="Q3576" s="108" t="str">
        <f t="shared" si="336"/>
        <v/>
      </c>
      <c r="S3576" s="109" t="str">
        <f t="shared" si="337"/>
        <v/>
      </c>
      <c r="T3576" s="109" t="str">
        <f t="shared" si="338"/>
        <v/>
      </c>
    </row>
    <row r="3577" spans="2:20" ht="15" customHeight="1" x14ac:dyDescent="0.25">
      <c r="B3577" s="94">
        <v>3526</v>
      </c>
      <c r="C3577" s="95"/>
      <c r="D3577" s="94"/>
      <c r="E3577" s="95"/>
      <c r="F3577" s="94"/>
      <c r="G3577" s="95">
        <f t="shared" si="333"/>
        <v>0</v>
      </c>
      <c r="H3577" s="110">
        <f t="shared" si="334"/>
        <v>0</v>
      </c>
      <c r="P3577" s="107" t="str">
        <f t="shared" si="335"/>
        <v/>
      </c>
      <c r="Q3577" s="108" t="str">
        <f t="shared" si="336"/>
        <v/>
      </c>
      <c r="S3577" s="109" t="str">
        <f t="shared" si="337"/>
        <v/>
      </c>
      <c r="T3577" s="109" t="str">
        <f t="shared" si="338"/>
        <v/>
      </c>
    </row>
    <row r="3578" spans="2:20" ht="15" customHeight="1" x14ac:dyDescent="0.25">
      <c r="B3578" s="94">
        <v>3527</v>
      </c>
      <c r="C3578" s="95"/>
      <c r="D3578" s="94"/>
      <c r="E3578" s="95"/>
      <c r="F3578" s="94"/>
      <c r="G3578" s="95">
        <f t="shared" si="333"/>
        <v>0</v>
      </c>
      <c r="H3578" s="110">
        <f t="shared" si="334"/>
        <v>0</v>
      </c>
      <c r="P3578" s="107" t="str">
        <f t="shared" si="335"/>
        <v/>
      </c>
      <c r="Q3578" s="108" t="str">
        <f t="shared" si="336"/>
        <v/>
      </c>
      <c r="S3578" s="109" t="str">
        <f t="shared" si="337"/>
        <v/>
      </c>
      <c r="T3578" s="109" t="str">
        <f t="shared" si="338"/>
        <v/>
      </c>
    </row>
    <row r="3579" spans="2:20" ht="15" customHeight="1" x14ac:dyDescent="0.25">
      <c r="B3579" s="94">
        <v>3528</v>
      </c>
      <c r="C3579" s="95"/>
      <c r="D3579" s="94"/>
      <c r="E3579" s="95"/>
      <c r="F3579" s="94"/>
      <c r="G3579" s="95">
        <f t="shared" si="333"/>
        <v>0</v>
      </c>
      <c r="H3579" s="110">
        <f t="shared" si="334"/>
        <v>0</v>
      </c>
      <c r="P3579" s="107" t="str">
        <f t="shared" si="335"/>
        <v/>
      </c>
      <c r="Q3579" s="108" t="str">
        <f t="shared" si="336"/>
        <v/>
      </c>
      <c r="S3579" s="109" t="str">
        <f t="shared" si="337"/>
        <v/>
      </c>
      <c r="T3579" s="109" t="str">
        <f t="shared" si="338"/>
        <v/>
      </c>
    </row>
    <row r="3580" spans="2:20" ht="15" customHeight="1" x14ac:dyDescent="0.25">
      <c r="B3580" s="94">
        <v>3529</v>
      </c>
      <c r="C3580" s="95"/>
      <c r="D3580" s="94"/>
      <c r="E3580" s="95"/>
      <c r="F3580" s="94"/>
      <c r="G3580" s="95">
        <f t="shared" si="333"/>
        <v>0</v>
      </c>
      <c r="H3580" s="110">
        <f t="shared" si="334"/>
        <v>0</v>
      </c>
      <c r="P3580" s="107" t="str">
        <f t="shared" si="335"/>
        <v/>
      </c>
      <c r="Q3580" s="108" t="str">
        <f t="shared" si="336"/>
        <v/>
      </c>
      <c r="S3580" s="109" t="str">
        <f t="shared" si="337"/>
        <v/>
      </c>
      <c r="T3580" s="109" t="str">
        <f t="shared" si="338"/>
        <v/>
      </c>
    </row>
    <row r="3581" spans="2:20" ht="15" customHeight="1" x14ac:dyDescent="0.25">
      <c r="B3581" s="94">
        <v>3530</v>
      </c>
      <c r="C3581" s="95"/>
      <c r="D3581" s="94"/>
      <c r="E3581" s="95"/>
      <c r="F3581" s="94"/>
      <c r="G3581" s="95">
        <f t="shared" si="333"/>
        <v>0</v>
      </c>
      <c r="H3581" s="110">
        <f t="shared" si="334"/>
        <v>0</v>
      </c>
      <c r="P3581" s="107" t="str">
        <f t="shared" si="335"/>
        <v/>
      </c>
      <c r="Q3581" s="108" t="str">
        <f t="shared" si="336"/>
        <v/>
      </c>
      <c r="S3581" s="109" t="str">
        <f t="shared" si="337"/>
        <v/>
      </c>
      <c r="T3581" s="109" t="str">
        <f t="shared" si="338"/>
        <v/>
      </c>
    </row>
    <row r="3582" spans="2:20" ht="15" customHeight="1" x14ac:dyDescent="0.25">
      <c r="B3582" s="94">
        <v>3531</v>
      </c>
      <c r="C3582" s="95"/>
      <c r="D3582" s="94"/>
      <c r="E3582" s="95"/>
      <c r="F3582" s="94"/>
      <c r="G3582" s="95">
        <f t="shared" si="333"/>
        <v>0</v>
      </c>
      <c r="H3582" s="110">
        <f t="shared" si="334"/>
        <v>0</v>
      </c>
      <c r="P3582" s="107" t="str">
        <f t="shared" si="335"/>
        <v/>
      </c>
      <c r="Q3582" s="108" t="str">
        <f t="shared" si="336"/>
        <v/>
      </c>
      <c r="S3582" s="109" t="str">
        <f t="shared" si="337"/>
        <v/>
      </c>
      <c r="T3582" s="109" t="str">
        <f t="shared" si="338"/>
        <v/>
      </c>
    </row>
    <row r="3583" spans="2:20" ht="15" customHeight="1" x14ac:dyDescent="0.25">
      <c r="B3583" s="94">
        <v>3532</v>
      </c>
      <c r="C3583" s="95"/>
      <c r="D3583" s="94"/>
      <c r="E3583" s="95"/>
      <c r="F3583" s="94"/>
      <c r="G3583" s="95">
        <f t="shared" si="333"/>
        <v>0</v>
      </c>
      <c r="H3583" s="110">
        <f t="shared" si="334"/>
        <v>0</v>
      </c>
      <c r="P3583" s="107" t="str">
        <f t="shared" si="335"/>
        <v/>
      </c>
      <c r="Q3583" s="108" t="str">
        <f t="shared" si="336"/>
        <v/>
      </c>
      <c r="S3583" s="109" t="str">
        <f t="shared" si="337"/>
        <v/>
      </c>
      <c r="T3583" s="109" t="str">
        <f t="shared" si="338"/>
        <v/>
      </c>
    </row>
    <row r="3584" spans="2:20" ht="15" customHeight="1" x14ac:dyDescent="0.25">
      <c r="B3584" s="94">
        <v>3533</v>
      </c>
      <c r="C3584" s="95"/>
      <c r="D3584" s="94"/>
      <c r="E3584" s="95"/>
      <c r="F3584" s="94"/>
      <c r="G3584" s="95">
        <f t="shared" si="333"/>
        <v>0</v>
      </c>
      <c r="H3584" s="110">
        <f t="shared" si="334"/>
        <v>0</v>
      </c>
      <c r="P3584" s="107" t="str">
        <f t="shared" si="335"/>
        <v/>
      </c>
      <c r="Q3584" s="108" t="str">
        <f t="shared" si="336"/>
        <v/>
      </c>
      <c r="S3584" s="109" t="str">
        <f t="shared" si="337"/>
        <v/>
      </c>
      <c r="T3584" s="109" t="str">
        <f t="shared" si="338"/>
        <v/>
      </c>
    </row>
    <row r="3585" spans="2:20" ht="15" customHeight="1" x14ac:dyDescent="0.25">
      <c r="B3585" s="94">
        <v>3534</v>
      </c>
      <c r="C3585" s="95"/>
      <c r="D3585" s="94"/>
      <c r="E3585" s="95"/>
      <c r="F3585" s="94"/>
      <c r="G3585" s="95">
        <f t="shared" si="333"/>
        <v>0</v>
      </c>
      <c r="H3585" s="110">
        <f t="shared" si="334"/>
        <v>0</v>
      </c>
      <c r="P3585" s="107" t="str">
        <f t="shared" si="335"/>
        <v/>
      </c>
      <c r="Q3585" s="108" t="str">
        <f t="shared" si="336"/>
        <v/>
      </c>
      <c r="S3585" s="109" t="str">
        <f t="shared" si="337"/>
        <v/>
      </c>
      <c r="T3585" s="109" t="str">
        <f t="shared" si="338"/>
        <v/>
      </c>
    </row>
    <row r="3586" spans="2:20" ht="15" customHeight="1" x14ac:dyDescent="0.25">
      <c r="B3586" s="94">
        <v>3535</v>
      </c>
      <c r="C3586" s="95"/>
      <c r="D3586" s="94"/>
      <c r="E3586" s="95"/>
      <c r="F3586" s="94"/>
      <c r="G3586" s="95">
        <f t="shared" si="333"/>
        <v>0</v>
      </c>
      <c r="H3586" s="110">
        <f t="shared" si="334"/>
        <v>0</v>
      </c>
      <c r="P3586" s="107" t="str">
        <f t="shared" si="335"/>
        <v/>
      </c>
      <c r="Q3586" s="108" t="str">
        <f t="shared" si="336"/>
        <v/>
      </c>
      <c r="S3586" s="109" t="str">
        <f t="shared" si="337"/>
        <v/>
      </c>
      <c r="T3586" s="109" t="str">
        <f t="shared" si="338"/>
        <v/>
      </c>
    </row>
    <row r="3587" spans="2:20" ht="15" customHeight="1" x14ac:dyDescent="0.25">
      <c r="B3587" s="94">
        <v>3536</v>
      </c>
      <c r="C3587" s="95"/>
      <c r="D3587" s="94"/>
      <c r="E3587" s="95"/>
      <c r="F3587" s="94"/>
      <c r="G3587" s="95">
        <f t="shared" si="333"/>
        <v>0</v>
      </c>
      <c r="H3587" s="110">
        <f t="shared" si="334"/>
        <v>0</v>
      </c>
      <c r="P3587" s="107" t="str">
        <f t="shared" si="335"/>
        <v/>
      </c>
      <c r="Q3587" s="108" t="str">
        <f t="shared" si="336"/>
        <v/>
      </c>
      <c r="S3587" s="109" t="str">
        <f t="shared" si="337"/>
        <v/>
      </c>
      <c r="T3587" s="109" t="str">
        <f t="shared" si="338"/>
        <v/>
      </c>
    </row>
    <row r="3588" spans="2:20" ht="15" customHeight="1" x14ac:dyDescent="0.25">
      <c r="B3588" s="94">
        <v>3537</v>
      </c>
      <c r="C3588" s="95"/>
      <c r="D3588" s="94"/>
      <c r="E3588" s="95"/>
      <c r="F3588" s="94"/>
      <c r="G3588" s="95">
        <f t="shared" si="333"/>
        <v>0</v>
      </c>
      <c r="H3588" s="110">
        <f t="shared" si="334"/>
        <v>0</v>
      </c>
      <c r="P3588" s="107" t="str">
        <f t="shared" si="335"/>
        <v/>
      </c>
      <c r="Q3588" s="108" t="str">
        <f t="shared" si="336"/>
        <v/>
      </c>
      <c r="S3588" s="109" t="str">
        <f t="shared" si="337"/>
        <v/>
      </c>
      <c r="T3588" s="109" t="str">
        <f t="shared" si="338"/>
        <v/>
      </c>
    </row>
    <row r="3589" spans="2:20" ht="15" customHeight="1" x14ac:dyDescent="0.25">
      <c r="B3589" s="94">
        <v>3538</v>
      </c>
      <c r="C3589" s="95"/>
      <c r="D3589" s="94"/>
      <c r="E3589" s="95"/>
      <c r="F3589" s="94"/>
      <c r="G3589" s="95">
        <f t="shared" si="333"/>
        <v>0</v>
      </c>
      <c r="H3589" s="110">
        <f t="shared" si="334"/>
        <v>0</v>
      </c>
      <c r="P3589" s="107" t="str">
        <f t="shared" si="335"/>
        <v/>
      </c>
      <c r="Q3589" s="108" t="str">
        <f t="shared" si="336"/>
        <v/>
      </c>
      <c r="S3589" s="109" t="str">
        <f t="shared" si="337"/>
        <v/>
      </c>
      <c r="T3589" s="109" t="str">
        <f t="shared" si="338"/>
        <v/>
      </c>
    </row>
    <row r="3590" spans="2:20" ht="15" customHeight="1" x14ac:dyDescent="0.25">
      <c r="B3590" s="94">
        <v>3539</v>
      </c>
      <c r="C3590" s="95"/>
      <c r="D3590" s="94"/>
      <c r="E3590" s="95"/>
      <c r="F3590" s="94"/>
      <c r="G3590" s="95">
        <f t="shared" si="333"/>
        <v>0</v>
      </c>
      <c r="H3590" s="110">
        <f t="shared" si="334"/>
        <v>0</v>
      </c>
      <c r="P3590" s="107" t="str">
        <f t="shared" si="335"/>
        <v/>
      </c>
      <c r="Q3590" s="108" t="str">
        <f t="shared" si="336"/>
        <v/>
      </c>
      <c r="S3590" s="109" t="str">
        <f t="shared" si="337"/>
        <v/>
      </c>
      <c r="T3590" s="109" t="str">
        <f t="shared" si="338"/>
        <v/>
      </c>
    </row>
    <row r="3591" spans="2:20" ht="15" customHeight="1" x14ac:dyDescent="0.25">
      <c r="B3591" s="94">
        <v>3540</v>
      </c>
      <c r="C3591" s="95"/>
      <c r="D3591" s="94"/>
      <c r="E3591" s="95"/>
      <c r="F3591" s="94"/>
      <c r="G3591" s="95">
        <f t="shared" si="333"/>
        <v>0</v>
      </c>
      <c r="H3591" s="110">
        <f t="shared" si="334"/>
        <v>0</v>
      </c>
      <c r="P3591" s="107" t="str">
        <f t="shared" si="335"/>
        <v/>
      </c>
      <c r="Q3591" s="108" t="str">
        <f t="shared" si="336"/>
        <v/>
      </c>
      <c r="S3591" s="109" t="str">
        <f t="shared" si="337"/>
        <v/>
      </c>
      <c r="T3591" s="109" t="str">
        <f t="shared" si="338"/>
        <v/>
      </c>
    </row>
    <row r="3592" spans="2:20" ht="15" customHeight="1" x14ac:dyDescent="0.25">
      <c r="B3592" s="94">
        <v>3541</v>
      </c>
      <c r="C3592" s="95"/>
      <c r="D3592" s="94"/>
      <c r="E3592" s="95"/>
      <c r="F3592" s="94"/>
      <c r="G3592" s="95">
        <f t="shared" si="333"/>
        <v>0</v>
      </c>
      <c r="H3592" s="110">
        <f t="shared" si="334"/>
        <v>0</v>
      </c>
      <c r="P3592" s="107" t="str">
        <f t="shared" si="335"/>
        <v/>
      </c>
      <c r="Q3592" s="108" t="str">
        <f t="shared" si="336"/>
        <v/>
      </c>
      <c r="S3592" s="109" t="str">
        <f t="shared" si="337"/>
        <v/>
      </c>
      <c r="T3592" s="109" t="str">
        <f t="shared" si="338"/>
        <v/>
      </c>
    </row>
    <row r="3593" spans="2:20" ht="15" customHeight="1" x14ac:dyDescent="0.25">
      <c r="B3593" s="94">
        <v>3542</v>
      </c>
      <c r="C3593" s="95"/>
      <c r="D3593" s="94"/>
      <c r="E3593" s="95"/>
      <c r="F3593" s="94"/>
      <c r="G3593" s="95">
        <f t="shared" si="333"/>
        <v>0</v>
      </c>
      <c r="H3593" s="110">
        <f t="shared" si="334"/>
        <v>0</v>
      </c>
      <c r="P3593" s="107" t="str">
        <f t="shared" si="335"/>
        <v/>
      </c>
      <c r="Q3593" s="108" t="str">
        <f t="shared" si="336"/>
        <v/>
      </c>
      <c r="S3593" s="109" t="str">
        <f t="shared" si="337"/>
        <v/>
      </c>
      <c r="T3593" s="109" t="str">
        <f t="shared" si="338"/>
        <v/>
      </c>
    </row>
    <row r="3594" spans="2:20" ht="15" customHeight="1" x14ac:dyDescent="0.25">
      <c r="B3594" s="94">
        <v>3543</v>
      </c>
      <c r="C3594" s="95"/>
      <c r="D3594" s="94"/>
      <c r="E3594" s="95"/>
      <c r="F3594" s="94"/>
      <c r="G3594" s="95">
        <f t="shared" si="333"/>
        <v>0</v>
      </c>
      <c r="H3594" s="110">
        <f t="shared" si="334"/>
        <v>0</v>
      </c>
      <c r="P3594" s="107" t="str">
        <f t="shared" si="335"/>
        <v/>
      </c>
      <c r="Q3594" s="108" t="str">
        <f t="shared" si="336"/>
        <v/>
      </c>
      <c r="S3594" s="109" t="str">
        <f t="shared" si="337"/>
        <v/>
      </c>
      <c r="T3594" s="109" t="str">
        <f t="shared" si="338"/>
        <v/>
      </c>
    </row>
    <row r="3595" spans="2:20" ht="15" customHeight="1" x14ac:dyDescent="0.25">
      <c r="B3595" s="94">
        <v>3544</v>
      </c>
      <c r="C3595" s="95"/>
      <c r="D3595" s="94"/>
      <c r="E3595" s="95"/>
      <c r="F3595" s="94"/>
      <c r="G3595" s="95">
        <f t="shared" si="333"/>
        <v>0</v>
      </c>
      <c r="H3595" s="110">
        <f t="shared" si="334"/>
        <v>0</v>
      </c>
      <c r="P3595" s="107" t="str">
        <f t="shared" si="335"/>
        <v/>
      </c>
      <c r="Q3595" s="108" t="str">
        <f t="shared" si="336"/>
        <v/>
      </c>
      <c r="S3595" s="109" t="str">
        <f t="shared" si="337"/>
        <v/>
      </c>
      <c r="T3595" s="109" t="str">
        <f t="shared" si="338"/>
        <v/>
      </c>
    </row>
    <row r="3596" spans="2:20" ht="15" customHeight="1" x14ac:dyDescent="0.25">
      <c r="B3596" s="94">
        <v>3545</v>
      </c>
      <c r="C3596" s="95"/>
      <c r="D3596" s="94"/>
      <c r="E3596" s="95"/>
      <c r="F3596" s="94"/>
      <c r="G3596" s="95">
        <f t="shared" si="333"/>
        <v>0</v>
      </c>
      <c r="H3596" s="110">
        <f t="shared" si="334"/>
        <v>0</v>
      </c>
      <c r="P3596" s="107" t="str">
        <f t="shared" si="335"/>
        <v/>
      </c>
      <c r="Q3596" s="108" t="str">
        <f t="shared" si="336"/>
        <v/>
      </c>
      <c r="S3596" s="109" t="str">
        <f t="shared" si="337"/>
        <v/>
      </c>
      <c r="T3596" s="109" t="str">
        <f t="shared" si="338"/>
        <v/>
      </c>
    </row>
    <row r="3597" spans="2:20" ht="15" customHeight="1" x14ac:dyDescent="0.25">
      <c r="B3597" s="94">
        <v>3546</v>
      </c>
      <c r="C3597" s="95"/>
      <c r="D3597" s="94"/>
      <c r="E3597" s="95"/>
      <c r="F3597" s="94"/>
      <c r="G3597" s="95">
        <f t="shared" si="333"/>
        <v>0</v>
      </c>
      <c r="H3597" s="110">
        <f t="shared" si="334"/>
        <v>0</v>
      </c>
      <c r="P3597" s="107" t="str">
        <f t="shared" si="335"/>
        <v/>
      </c>
      <c r="Q3597" s="108" t="str">
        <f t="shared" si="336"/>
        <v/>
      </c>
      <c r="S3597" s="109" t="str">
        <f t="shared" si="337"/>
        <v/>
      </c>
      <c r="T3597" s="109" t="str">
        <f t="shared" si="338"/>
        <v/>
      </c>
    </row>
    <row r="3598" spans="2:20" ht="15" customHeight="1" x14ac:dyDescent="0.25">
      <c r="B3598" s="94">
        <v>3547</v>
      </c>
      <c r="C3598" s="95"/>
      <c r="D3598" s="94"/>
      <c r="E3598" s="95"/>
      <c r="F3598" s="94"/>
      <c r="G3598" s="95">
        <f t="shared" si="333"/>
        <v>0</v>
      </c>
      <c r="H3598" s="110">
        <f t="shared" si="334"/>
        <v>0</v>
      </c>
      <c r="P3598" s="107" t="str">
        <f t="shared" si="335"/>
        <v/>
      </c>
      <c r="Q3598" s="108" t="str">
        <f t="shared" si="336"/>
        <v/>
      </c>
      <c r="S3598" s="109" t="str">
        <f t="shared" si="337"/>
        <v/>
      </c>
      <c r="T3598" s="109" t="str">
        <f t="shared" si="338"/>
        <v/>
      </c>
    </row>
    <row r="3599" spans="2:20" ht="15" customHeight="1" x14ac:dyDescent="0.25">
      <c r="B3599" s="94">
        <v>3548</v>
      </c>
      <c r="C3599" s="95"/>
      <c r="D3599" s="94"/>
      <c r="E3599" s="95"/>
      <c r="F3599" s="94"/>
      <c r="G3599" s="95">
        <f t="shared" si="333"/>
        <v>0</v>
      </c>
      <c r="H3599" s="110">
        <f t="shared" si="334"/>
        <v>0</v>
      </c>
      <c r="P3599" s="107" t="str">
        <f t="shared" si="335"/>
        <v/>
      </c>
      <c r="Q3599" s="108" t="str">
        <f t="shared" si="336"/>
        <v/>
      </c>
      <c r="S3599" s="109" t="str">
        <f t="shared" si="337"/>
        <v/>
      </c>
      <c r="T3599" s="109" t="str">
        <f t="shared" si="338"/>
        <v/>
      </c>
    </row>
    <row r="3600" spans="2:20" ht="15" customHeight="1" x14ac:dyDescent="0.25">
      <c r="B3600" s="94">
        <v>3549</v>
      </c>
      <c r="C3600" s="95"/>
      <c r="D3600" s="94"/>
      <c r="E3600" s="95"/>
      <c r="F3600" s="94"/>
      <c r="G3600" s="95">
        <f t="shared" si="333"/>
        <v>0</v>
      </c>
      <c r="H3600" s="110">
        <f t="shared" si="334"/>
        <v>0</v>
      </c>
      <c r="P3600" s="107" t="str">
        <f t="shared" si="335"/>
        <v/>
      </c>
      <c r="Q3600" s="108" t="str">
        <f t="shared" si="336"/>
        <v/>
      </c>
      <c r="S3600" s="109" t="str">
        <f t="shared" si="337"/>
        <v/>
      </c>
      <c r="T3600" s="109" t="str">
        <f t="shared" si="338"/>
        <v/>
      </c>
    </row>
    <row r="3601" spans="2:20" ht="15" customHeight="1" x14ac:dyDescent="0.25">
      <c r="B3601" s="94">
        <v>3550</v>
      </c>
      <c r="C3601" s="95"/>
      <c r="D3601" s="94"/>
      <c r="E3601" s="95"/>
      <c r="F3601" s="94"/>
      <c r="G3601" s="95">
        <f t="shared" si="333"/>
        <v>0</v>
      </c>
      <c r="H3601" s="110">
        <f t="shared" si="334"/>
        <v>0</v>
      </c>
      <c r="P3601" s="107" t="str">
        <f t="shared" si="335"/>
        <v/>
      </c>
      <c r="Q3601" s="108" t="str">
        <f t="shared" si="336"/>
        <v/>
      </c>
      <c r="S3601" s="109" t="str">
        <f t="shared" si="337"/>
        <v/>
      </c>
      <c r="T3601" s="109" t="str">
        <f t="shared" si="338"/>
        <v/>
      </c>
    </row>
    <row r="3602" spans="2:20" ht="15" customHeight="1" x14ac:dyDescent="0.25">
      <c r="B3602" s="94">
        <v>3551</v>
      </c>
      <c r="C3602" s="95"/>
      <c r="D3602" s="94"/>
      <c r="E3602" s="95"/>
      <c r="F3602" s="94"/>
      <c r="G3602" s="95">
        <f t="shared" si="333"/>
        <v>0</v>
      </c>
      <c r="H3602" s="110">
        <f t="shared" si="334"/>
        <v>0</v>
      </c>
      <c r="P3602" s="107" t="str">
        <f t="shared" si="335"/>
        <v/>
      </c>
      <c r="Q3602" s="108" t="str">
        <f t="shared" si="336"/>
        <v/>
      </c>
      <c r="S3602" s="109" t="str">
        <f t="shared" si="337"/>
        <v/>
      </c>
      <c r="T3602" s="109" t="str">
        <f t="shared" si="338"/>
        <v/>
      </c>
    </row>
    <row r="3603" spans="2:20" ht="15" customHeight="1" x14ac:dyDescent="0.25">
      <c r="B3603" s="94">
        <v>3552</v>
      </c>
      <c r="C3603" s="95"/>
      <c r="D3603" s="94"/>
      <c r="E3603" s="95"/>
      <c r="F3603" s="94"/>
      <c r="G3603" s="95">
        <f t="shared" si="333"/>
        <v>0</v>
      </c>
      <c r="H3603" s="110">
        <f t="shared" si="334"/>
        <v>0</v>
      </c>
      <c r="P3603" s="107" t="str">
        <f t="shared" si="335"/>
        <v/>
      </c>
      <c r="Q3603" s="108" t="str">
        <f t="shared" si="336"/>
        <v/>
      </c>
      <c r="S3603" s="109" t="str">
        <f t="shared" si="337"/>
        <v/>
      </c>
      <c r="T3603" s="109" t="str">
        <f t="shared" si="338"/>
        <v/>
      </c>
    </row>
    <row r="3604" spans="2:20" ht="15" customHeight="1" x14ac:dyDescent="0.25">
      <c r="B3604" s="94">
        <v>3553</v>
      </c>
      <c r="C3604" s="95"/>
      <c r="D3604" s="94"/>
      <c r="E3604" s="95"/>
      <c r="F3604" s="94"/>
      <c r="G3604" s="95">
        <f t="shared" si="333"/>
        <v>0</v>
      </c>
      <c r="H3604" s="110">
        <f t="shared" si="334"/>
        <v>0</v>
      </c>
      <c r="P3604" s="107" t="str">
        <f t="shared" si="335"/>
        <v/>
      </c>
      <c r="Q3604" s="108" t="str">
        <f t="shared" si="336"/>
        <v/>
      </c>
      <c r="S3604" s="109" t="str">
        <f t="shared" si="337"/>
        <v/>
      </c>
      <c r="T3604" s="109" t="str">
        <f t="shared" si="338"/>
        <v/>
      </c>
    </row>
    <row r="3605" spans="2:20" ht="15" customHeight="1" x14ac:dyDescent="0.25">
      <c r="B3605" s="94">
        <v>3554</v>
      </c>
      <c r="C3605" s="95"/>
      <c r="D3605" s="94"/>
      <c r="E3605" s="95"/>
      <c r="F3605" s="94"/>
      <c r="G3605" s="95">
        <f t="shared" si="333"/>
        <v>0</v>
      </c>
      <c r="H3605" s="110">
        <f t="shared" si="334"/>
        <v>0</v>
      </c>
      <c r="P3605" s="107" t="str">
        <f t="shared" si="335"/>
        <v/>
      </c>
      <c r="Q3605" s="108" t="str">
        <f t="shared" si="336"/>
        <v/>
      </c>
      <c r="S3605" s="109" t="str">
        <f t="shared" si="337"/>
        <v/>
      </c>
      <c r="T3605" s="109" t="str">
        <f t="shared" si="338"/>
        <v/>
      </c>
    </row>
    <row r="3606" spans="2:20" ht="15" customHeight="1" x14ac:dyDescent="0.25">
      <c r="B3606" s="94">
        <v>3555</v>
      </c>
      <c r="C3606" s="95"/>
      <c r="D3606" s="94"/>
      <c r="E3606" s="95"/>
      <c r="F3606" s="94"/>
      <c r="G3606" s="95">
        <f t="shared" si="333"/>
        <v>0</v>
      </c>
      <c r="H3606" s="110">
        <f t="shared" si="334"/>
        <v>0</v>
      </c>
      <c r="P3606" s="107" t="str">
        <f t="shared" si="335"/>
        <v/>
      </c>
      <c r="Q3606" s="108" t="str">
        <f t="shared" si="336"/>
        <v/>
      </c>
      <c r="S3606" s="109" t="str">
        <f t="shared" si="337"/>
        <v/>
      </c>
      <c r="T3606" s="109" t="str">
        <f t="shared" si="338"/>
        <v/>
      </c>
    </row>
    <row r="3607" spans="2:20" ht="15" customHeight="1" x14ac:dyDescent="0.25">
      <c r="B3607" s="94">
        <v>3556</v>
      </c>
      <c r="C3607" s="95"/>
      <c r="D3607" s="94"/>
      <c r="E3607" s="95"/>
      <c r="F3607" s="94"/>
      <c r="G3607" s="95">
        <f t="shared" si="333"/>
        <v>0</v>
      </c>
      <c r="H3607" s="110">
        <f t="shared" si="334"/>
        <v>0</v>
      </c>
      <c r="P3607" s="107" t="str">
        <f t="shared" si="335"/>
        <v/>
      </c>
      <c r="Q3607" s="108" t="str">
        <f t="shared" si="336"/>
        <v/>
      </c>
      <c r="S3607" s="109" t="str">
        <f t="shared" si="337"/>
        <v/>
      </c>
      <c r="T3607" s="109" t="str">
        <f t="shared" si="338"/>
        <v/>
      </c>
    </row>
    <row r="3608" spans="2:20" ht="15" customHeight="1" x14ac:dyDescent="0.25">
      <c r="B3608" s="94">
        <v>3557</v>
      </c>
      <c r="C3608" s="95"/>
      <c r="D3608" s="94"/>
      <c r="E3608" s="95"/>
      <c r="F3608" s="94"/>
      <c r="G3608" s="95">
        <f t="shared" si="333"/>
        <v>0</v>
      </c>
      <c r="H3608" s="110">
        <f t="shared" si="334"/>
        <v>0</v>
      </c>
      <c r="P3608" s="107" t="str">
        <f t="shared" si="335"/>
        <v/>
      </c>
      <c r="Q3608" s="108" t="str">
        <f t="shared" si="336"/>
        <v/>
      </c>
      <c r="S3608" s="109" t="str">
        <f t="shared" si="337"/>
        <v/>
      </c>
      <c r="T3608" s="109" t="str">
        <f t="shared" si="338"/>
        <v/>
      </c>
    </row>
    <row r="3609" spans="2:20" ht="15" customHeight="1" x14ac:dyDescent="0.25">
      <c r="B3609" s="94">
        <v>3558</v>
      </c>
      <c r="C3609" s="95"/>
      <c r="D3609" s="94"/>
      <c r="E3609" s="95"/>
      <c r="F3609" s="94"/>
      <c r="G3609" s="95">
        <f t="shared" si="333"/>
        <v>0</v>
      </c>
      <c r="H3609" s="110">
        <f t="shared" si="334"/>
        <v>0</v>
      </c>
      <c r="P3609" s="107" t="str">
        <f t="shared" si="335"/>
        <v/>
      </c>
      <c r="Q3609" s="108" t="str">
        <f t="shared" si="336"/>
        <v/>
      </c>
      <c r="S3609" s="109" t="str">
        <f t="shared" si="337"/>
        <v/>
      </c>
      <c r="T3609" s="109" t="str">
        <f t="shared" si="338"/>
        <v/>
      </c>
    </row>
    <row r="3610" spans="2:20" ht="15" customHeight="1" x14ac:dyDescent="0.25">
      <c r="B3610" s="94">
        <v>3559</v>
      </c>
      <c r="C3610" s="95"/>
      <c r="D3610" s="94"/>
      <c r="E3610" s="95"/>
      <c r="F3610" s="94"/>
      <c r="G3610" s="95">
        <f t="shared" si="333"/>
        <v>0</v>
      </c>
      <c r="H3610" s="110">
        <f t="shared" si="334"/>
        <v>0</v>
      </c>
      <c r="P3610" s="107" t="str">
        <f t="shared" si="335"/>
        <v/>
      </c>
      <c r="Q3610" s="108" t="str">
        <f t="shared" si="336"/>
        <v/>
      </c>
      <c r="S3610" s="109" t="str">
        <f t="shared" si="337"/>
        <v/>
      </c>
      <c r="T3610" s="109" t="str">
        <f t="shared" si="338"/>
        <v/>
      </c>
    </row>
    <row r="3611" spans="2:20" ht="15" customHeight="1" x14ac:dyDescent="0.25">
      <c r="B3611" s="94">
        <v>3560</v>
      </c>
      <c r="C3611" s="95"/>
      <c r="D3611" s="94"/>
      <c r="E3611" s="95"/>
      <c r="F3611" s="94"/>
      <c r="G3611" s="95">
        <f t="shared" si="333"/>
        <v>0</v>
      </c>
      <c r="H3611" s="110">
        <f t="shared" si="334"/>
        <v>0</v>
      </c>
      <c r="P3611" s="107" t="str">
        <f t="shared" si="335"/>
        <v/>
      </c>
      <c r="Q3611" s="108" t="str">
        <f t="shared" si="336"/>
        <v/>
      </c>
      <c r="S3611" s="109" t="str">
        <f t="shared" si="337"/>
        <v/>
      </c>
      <c r="T3611" s="109" t="str">
        <f t="shared" si="338"/>
        <v/>
      </c>
    </row>
    <row r="3612" spans="2:20" ht="15" customHeight="1" x14ac:dyDescent="0.25">
      <c r="B3612" s="94">
        <v>3561</v>
      </c>
      <c r="C3612" s="95"/>
      <c r="D3612" s="94"/>
      <c r="E3612" s="95"/>
      <c r="F3612" s="94"/>
      <c r="G3612" s="95">
        <f t="shared" ref="G3612:G3675" si="339">E3612-C3612</f>
        <v>0</v>
      </c>
      <c r="H3612" s="110">
        <f t="shared" ref="H3612:H3675" si="340">F3612-D3612</f>
        <v>0</v>
      </c>
      <c r="P3612" s="107" t="str">
        <f t="shared" ref="P3612:P3675" si="341">IF(C3612="","",D3612*PSA_WTP-C3612)</f>
        <v/>
      </c>
      <c r="Q3612" s="108" t="str">
        <f t="shared" ref="Q3612:Q3675" si="342">IF(C3612="","",F3612*PSA_WTP-E3612)</f>
        <v/>
      </c>
      <c r="S3612" s="109" t="str">
        <f t="shared" ref="S3612:S3675" si="343">IF(Q3612="","",IF(Q3612=MAX(P3612,Q3612),0,1))</f>
        <v/>
      </c>
      <c r="T3612" s="109" t="str">
        <f t="shared" ref="T3612:T3675" si="344">IF(Q3612="","",IF(Q3612=MAX(P3612,Q3612),1,0))</f>
        <v/>
      </c>
    </row>
    <row r="3613" spans="2:20" ht="15" customHeight="1" x14ac:dyDescent="0.25">
      <c r="B3613" s="94">
        <v>3562</v>
      </c>
      <c r="C3613" s="95"/>
      <c r="D3613" s="94"/>
      <c r="E3613" s="95"/>
      <c r="F3613" s="94"/>
      <c r="G3613" s="95">
        <f t="shared" si="339"/>
        <v>0</v>
      </c>
      <c r="H3613" s="110">
        <f t="shared" si="340"/>
        <v>0</v>
      </c>
      <c r="P3613" s="107" t="str">
        <f t="shared" si="341"/>
        <v/>
      </c>
      <c r="Q3613" s="108" t="str">
        <f t="shared" si="342"/>
        <v/>
      </c>
      <c r="S3613" s="109" t="str">
        <f t="shared" si="343"/>
        <v/>
      </c>
      <c r="T3613" s="109" t="str">
        <f t="shared" si="344"/>
        <v/>
      </c>
    </row>
    <row r="3614" spans="2:20" ht="15" customHeight="1" x14ac:dyDescent="0.25">
      <c r="B3614" s="94">
        <v>3563</v>
      </c>
      <c r="C3614" s="95"/>
      <c r="D3614" s="94"/>
      <c r="E3614" s="95"/>
      <c r="F3614" s="94"/>
      <c r="G3614" s="95">
        <f t="shared" si="339"/>
        <v>0</v>
      </c>
      <c r="H3614" s="110">
        <f t="shared" si="340"/>
        <v>0</v>
      </c>
      <c r="P3614" s="107" t="str">
        <f t="shared" si="341"/>
        <v/>
      </c>
      <c r="Q3614" s="108" t="str">
        <f t="shared" si="342"/>
        <v/>
      </c>
      <c r="S3614" s="109" t="str">
        <f t="shared" si="343"/>
        <v/>
      </c>
      <c r="T3614" s="109" t="str">
        <f t="shared" si="344"/>
        <v/>
      </c>
    </row>
    <row r="3615" spans="2:20" ht="15" customHeight="1" x14ac:dyDescent="0.25">
      <c r="B3615" s="94">
        <v>3564</v>
      </c>
      <c r="C3615" s="95"/>
      <c r="D3615" s="94"/>
      <c r="E3615" s="95"/>
      <c r="F3615" s="94"/>
      <c r="G3615" s="95">
        <f t="shared" si="339"/>
        <v>0</v>
      </c>
      <c r="H3615" s="110">
        <f t="shared" si="340"/>
        <v>0</v>
      </c>
      <c r="P3615" s="107" t="str">
        <f t="shared" si="341"/>
        <v/>
      </c>
      <c r="Q3615" s="108" t="str">
        <f t="shared" si="342"/>
        <v/>
      </c>
      <c r="S3615" s="109" t="str">
        <f t="shared" si="343"/>
        <v/>
      </c>
      <c r="T3615" s="109" t="str">
        <f t="shared" si="344"/>
        <v/>
      </c>
    </row>
    <row r="3616" spans="2:20" ht="15" customHeight="1" x14ac:dyDescent="0.25">
      <c r="B3616" s="94">
        <v>3565</v>
      </c>
      <c r="C3616" s="95"/>
      <c r="D3616" s="94"/>
      <c r="E3616" s="95"/>
      <c r="F3616" s="94"/>
      <c r="G3616" s="95">
        <f t="shared" si="339"/>
        <v>0</v>
      </c>
      <c r="H3616" s="110">
        <f t="shared" si="340"/>
        <v>0</v>
      </c>
      <c r="P3616" s="107" t="str">
        <f t="shared" si="341"/>
        <v/>
      </c>
      <c r="Q3616" s="108" t="str">
        <f t="shared" si="342"/>
        <v/>
      </c>
      <c r="S3616" s="109" t="str">
        <f t="shared" si="343"/>
        <v/>
      </c>
      <c r="T3616" s="109" t="str">
        <f t="shared" si="344"/>
        <v/>
      </c>
    </row>
    <row r="3617" spans="2:20" ht="15" customHeight="1" x14ac:dyDescent="0.25">
      <c r="B3617" s="94">
        <v>3566</v>
      </c>
      <c r="C3617" s="95"/>
      <c r="D3617" s="94"/>
      <c r="E3617" s="95"/>
      <c r="F3617" s="94"/>
      <c r="G3617" s="95">
        <f t="shared" si="339"/>
        <v>0</v>
      </c>
      <c r="H3617" s="110">
        <f t="shared" si="340"/>
        <v>0</v>
      </c>
      <c r="P3617" s="107" t="str">
        <f t="shared" si="341"/>
        <v/>
      </c>
      <c r="Q3617" s="108" t="str">
        <f t="shared" si="342"/>
        <v/>
      </c>
      <c r="S3617" s="109" t="str">
        <f t="shared" si="343"/>
        <v/>
      </c>
      <c r="T3617" s="109" t="str">
        <f t="shared" si="344"/>
        <v/>
      </c>
    </row>
    <row r="3618" spans="2:20" ht="15" customHeight="1" x14ac:dyDescent="0.25">
      <c r="B3618" s="94">
        <v>3567</v>
      </c>
      <c r="C3618" s="95"/>
      <c r="D3618" s="94"/>
      <c r="E3618" s="95"/>
      <c r="F3618" s="94"/>
      <c r="G3618" s="95">
        <f t="shared" si="339"/>
        <v>0</v>
      </c>
      <c r="H3618" s="110">
        <f t="shared" si="340"/>
        <v>0</v>
      </c>
      <c r="P3618" s="107" t="str">
        <f t="shared" si="341"/>
        <v/>
      </c>
      <c r="Q3618" s="108" t="str">
        <f t="shared" si="342"/>
        <v/>
      </c>
      <c r="S3618" s="109" t="str">
        <f t="shared" si="343"/>
        <v/>
      </c>
      <c r="T3618" s="109" t="str">
        <f t="shared" si="344"/>
        <v/>
      </c>
    </row>
    <row r="3619" spans="2:20" ht="15" customHeight="1" x14ac:dyDescent="0.25">
      <c r="B3619" s="94">
        <v>3568</v>
      </c>
      <c r="C3619" s="95"/>
      <c r="D3619" s="94"/>
      <c r="E3619" s="95"/>
      <c r="F3619" s="94"/>
      <c r="G3619" s="95">
        <f t="shared" si="339"/>
        <v>0</v>
      </c>
      <c r="H3619" s="110">
        <f t="shared" si="340"/>
        <v>0</v>
      </c>
      <c r="P3619" s="107" t="str">
        <f t="shared" si="341"/>
        <v/>
      </c>
      <c r="Q3619" s="108" t="str">
        <f t="shared" si="342"/>
        <v/>
      </c>
      <c r="S3619" s="109" t="str">
        <f t="shared" si="343"/>
        <v/>
      </c>
      <c r="T3619" s="109" t="str">
        <f t="shared" si="344"/>
        <v/>
      </c>
    </row>
    <row r="3620" spans="2:20" ht="15" customHeight="1" x14ac:dyDescent="0.25">
      <c r="B3620" s="94">
        <v>3569</v>
      </c>
      <c r="C3620" s="95"/>
      <c r="D3620" s="94"/>
      <c r="E3620" s="95"/>
      <c r="F3620" s="94"/>
      <c r="G3620" s="95">
        <f t="shared" si="339"/>
        <v>0</v>
      </c>
      <c r="H3620" s="110">
        <f t="shared" si="340"/>
        <v>0</v>
      </c>
      <c r="P3620" s="107" t="str">
        <f t="shared" si="341"/>
        <v/>
      </c>
      <c r="Q3620" s="108" t="str">
        <f t="shared" si="342"/>
        <v/>
      </c>
      <c r="S3620" s="109" t="str">
        <f t="shared" si="343"/>
        <v/>
      </c>
      <c r="T3620" s="109" t="str">
        <f t="shared" si="344"/>
        <v/>
      </c>
    </row>
    <row r="3621" spans="2:20" ht="15" customHeight="1" x14ac:dyDescent="0.25">
      <c r="B3621" s="94">
        <v>3570</v>
      </c>
      <c r="C3621" s="95"/>
      <c r="D3621" s="94"/>
      <c r="E3621" s="95"/>
      <c r="F3621" s="94"/>
      <c r="G3621" s="95">
        <f t="shared" si="339"/>
        <v>0</v>
      </c>
      <c r="H3621" s="110">
        <f t="shared" si="340"/>
        <v>0</v>
      </c>
      <c r="P3621" s="107" t="str">
        <f t="shared" si="341"/>
        <v/>
      </c>
      <c r="Q3621" s="108" t="str">
        <f t="shared" si="342"/>
        <v/>
      </c>
      <c r="S3621" s="109" t="str">
        <f t="shared" si="343"/>
        <v/>
      </c>
      <c r="T3621" s="109" t="str">
        <f t="shared" si="344"/>
        <v/>
      </c>
    </row>
    <row r="3622" spans="2:20" ht="15" customHeight="1" x14ac:dyDescent="0.25">
      <c r="B3622" s="94">
        <v>3571</v>
      </c>
      <c r="C3622" s="95"/>
      <c r="D3622" s="94"/>
      <c r="E3622" s="95"/>
      <c r="F3622" s="94"/>
      <c r="G3622" s="95">
        <f t="shared" si="339"/>
        <v>0</v>
      </c>
      <c r="H3622" s="110">
        <f t="shared" si="340"/>
        <v>0</v>
      </c>
      <c r="P3622" s="107" t="str">
        <f t="shared" si="341"/>
        <v/>
      </c>
      <c r="Q3622" s="108" t="str">
        <f t="shared" si="342"/>
        <v/>
      </c>
      <c r="S3622" s="109" t="str">
        <f t="shared" si="343"/>
        <v/>
      </c>
      <c r="T3622" s="109" t="str">
        <f t="shared" si="344"/>
        <v/>
      </c>
    </row>
    <row r="3623" spans="2:20" ht="15" customHeight="1" x14ac:dyDescent="0.25">
      <c r="B3623" s="94">
        <v>3572</v>
      </c>
      <c r="C3623" s="95"/>
      <c r="D3623" s="94"/>
      <c r="E3623" s="95"/>
      <c r="F3623" s="94"/>
      <c r="G3623" s="95">
        <f t="shared" si="339"/>
        <v>0</v>
      </c>
      <c r="H3623" s="110">
        <f t="shared" si="340"/>
        <v>0</v>
      </c>
      <c r="P3623" s="107" t="str">
        <f t="shared" si="341"/>
        <v/>
      </c>
      <c r="Q3623" s="108" t="str">
        <f t="shared" si="342"/>
        <v/>
      </c>
      <c r="S3623" s="109" t="str">
        <f t="shared" si="343"/>
        <v/>
      </c>
      <c r="T3623" s="109" t="str">
        <f t="shared" si="344"/>
        <v/>
      </c>
    </row>
    <row r="3624" spans="2:20" ht="15" customHeight="1" x14ac:dyDescent="0.25">
      <c r="B3624" s="94">
        <v>3573</v>
      </c>
      <c r="C3624" s="95"/>
      <c r="D3624" s="94"/>
      <c r="E3624" s="95"/>
      <c r="F3624" s="94"/>
      <c r="G3624" s="95">
        <f t="shared" si="339"/>
        <v>0</v>
      </c>
      <c r="H3624" s="110">
        <f t="shared" si="340"/>
        <v>0</v>
      </c>
      <c r="P3624" s="107" t="str">
        <f t="shared" si="341"/>
        <v/>
      </c>
      <c r="Q3624" s="108" t="str">
        <f t="shared" si="342"/>
        <v/>
      </c>
      <c r="S3624" s="109" t="str">
        <f t="shared" si="343"/>
        <v/>
      </c>
      <c r="T3624" s="109" t="str">
        <f t="shared" si="344"/>
        <v/>
      </c>
    </row>
    <row r="3625" spans="2:20" ht="15" customHeight="1" x14ac:dyDescent="0.25">
      <c r="B3625" s="94">
        <v>3574</v>
      </c>
      <c r="C3625" s="95"/>
      <c r="D3625" s="94"/>
      <c r="E3625" s="95"/>
      <c r="F3625" s="94"/>
      <c r="G3625" s="95">
        <f t="shared" si="339"/>
        <v>0</v>
      </c>
      <c r="H3625" s="110">
        <f t="shared" si="340"/>
        <v>0</v>
      </c>
      <c r="P3625" s="107" t="str">
        <f t="shared" si="341"/>
        <v/>
      </c>
      <c r="Q3625" s="108" t="str">
        <f t="shared" si="342"/>
        <v/>
      </c>
      <c r="S3625" s="109" t="str">
        <f t="shared" si="343"/>
        <v/>
      </c>
      <c r="T3625" s="109" t="str">
        <f t="shared" si="344"/>
        <v/>
      </c>
    </row>
    <row r="3626" spans="2:20" ht="15" customHeight="1" x14ac:dyDescent="0.25">
      <c r="B3626" s="94">
        <v>3575</v>
      </c>
      <c r="C3626" s="95"/>
      <c r="D3626" s="94"/>
      <c r="E3626" s="95"/>
      <c r="F3626" s="94"/>
      <c r="G3626" s="95">
        <f t="shared" si="339"/>
        <v>0</v>
      </c>
      <c r="H3626" s="110">
        <f t="shared" si="340"/>
        <v>0</v>
      </c>
      <c r="P3626" s="107" t="str">
        <f t="shared" si="341"/>
        <v/>
      </c>
      <c r="Q3626" s="108" t="str">
        <f t="shared" si="342"/>
        <v/>
      </c>
      <c r="S3626" s="109" t="str">
        <f t="shared" si="343"/>
        <v/>
      </c>
      <c r="T3626" s="109" t="str">
        <f t="shared" si="344"/>
        <v/>
      </c>
    </row>
    <row r="3627" spans="2:20" ht="15" customHeight="1" x14ac:dyDescent="0.25">
      <c r="B3627" s="94">
        <v>3576</v>
      </c>
      <c r="C3627" s="95"/>
      <c r="D3627" s="94"/>
      <c r="E3627" s="95"/>
      <c r="F3627" s="94"/>
      <c r="G3627" s="95">
        <f t="shared" si="339"/>
        <v>0</v>
      </c>
      <c r="H3627" s="110">
        <f t="shared" si="340"/>
        <v>0</v>
      </c>
      <c r="P3627" s="107" t="str">
        <f t="shared" si="341"/>
        <v/>
      </c>
      <c r="Q3627" s="108" t="str">
        <f t="shared" si="342"/>
        <v/>
      </c>
      <c r="S3627" s="109" t="str">
        <f t="shared" si="343"/>
        <v/>
      </c>
      <c r="T3627" s="109" t="str">
        <f t="shared" si="344"/>
        <v/>
      </c>
    </row>
    <row r="3628" spans="2:20" ht="15" customHeight="1" x14ac:dyDescent="0.25">
      <c r="B3628" s="94">
        <v>3577</v>
      </c>
      <c r="C3628" s="95"/>
      <c r="D3628" s="94"/>
      <c r="E3628" s="95"/>
      <c r="F3628" s="94"/>
      <c r="G3628" s="95">
        <f t="shared" si="339"/>
        <v>0</v>
      </c>
      <c r="H3628" s="110">
        <f t="shared" si="340"/>
        <v>0</v>
      </c>
      <c r="P3628" s="107" t="str">
        <f t="shared" si="341"/>
        <v/>
      </c>
      <c r="Q3628" s="108" t="str">
        <f t="shared" si="342"/>
        <v/>
      </c>
      <c r="S3628" s="109" t="str">
        <f t="shared" si="343"/>
        <v/>
      </c>
      <c r="T3628" s="109" t="str">
        <f t="shared" si="344"/>
        <v/>
      </c>
    </row>
    <row r="3629" spans="2:20" ht="15" customHeight="1" x14ac:dyDescent="0.25">
      <c r="B3629" s="94">
        <v>3578</v>
      </c>
      <c r="C3629" s="95"/>
      <c r="D3629" s="94"/>
      <c r="E3629" s="95"/>
      <c r="F3629" s="94"/>
      <c r="G3629" s="95">
        <f t="shared" si="339"/>
        <v>0</v>
      </c>
      <c r="H3629" s="110">
        <f t="shared" si="340"/>
        <v>0</v>
      </c>
      <c r="P3629" s="107" t="str">
        <f t="shared" si="341"/>
        <v/>
      </c>
      <c r="Q3629" s="108" t="str">
        <f t="shared" si="342"/>
        <v/>
      </c>
      <c r="S3629" s="109" t="str">
        <f t="shared" si="343"/>
        <v/>
      </c>
      <c r="T3629" s="109" t="str">
        <f t="shared" si="344"/>
        <v/>
      </c>
    </row>
    <row r="3630" spans="2:20" ht="15" customHeight="1" x14ac:dyDescent="0.25">
      <c r="B3630" s="94">
        <v>3579</v>
      </c>
      <c r="C3630" s="95"/>
      <c r="D3630" s="94"/>
      <c r="E3630" s="95"/>
      <c r="F3630" s="94"/>
      <c r="G3630" s="95">
        <f t="shared" si="339"/>
        <v>0</v>
      </c>
      <c r="H3630" s="110">
        <f t="shared" si="340"/>
        <v>0</v>
      </c>
      <c r="P3630" s="107" t="str">
        <f t="shared" si="341"/>
        <v/>
      </c>
      <c r="Q3630" s="108" t="str">
        <f t="shared" si="342"/>
        <v/>
      </c>
      <c r="S3630" s="109" t="str">
        <f t="shared" si="343"/>
        <v/>
      </c>
      <c r="T3630" s="109" t="str">
        <f t="shared" si="344"/>
        <v/>
      </c>
    </row>
    <row r="3631" spans="2:20" ht="15" customHeight="1" x14ac:dyDescent="0.25">
      <c r="B3631" s="94">
        <v>3580</v>
      </c>
      <c r="C3631" s="95"/>
      <c r="D3631" s="94"/>
      <c r="E3631" s="95"/>
      <c r="F3631" s="94"/>
      <c r="G3631" s="95">
        <f t="shared" si="339"/>
        <v>0</v>
      </c>
      <c r="H3631" s="110">
        <f t="shared" si="340"/>
        <v>0</v>
      </c>
      <c r="P3631" s="107" t="str">
        <f t="shared" si="341"/>
        <v/>
      </c>
      <c r="Q3631" s="108" t="str">
        <f t="shared" si="342"/>
        <v/>
      </c>
      <c r="S3631" s="109" t="str">
        <f t="shared" si="343"/>
        <v/>
      </c>
      <c r="T3631" s="109" t="str">
        <f t="shared" si="344"/>
        <v/>
      </c>
    </row>
    <row r="3632" spans="2:20" ht="15" customHeight="1" x14ac:dyDescent="0.25">
      <c r="B3632" s="94">
        <v>3581</v>
      </c>
      <c r="C3632" s="95"/>
      <c r="D3632" s="94"/>
      <c r="E3632" s="95"/>
      <c r="F3632" s="94"/>
      <c r="G3632" s="95">
        <f t="shared" si="339"/>
        <v>0</v>
      </c>
      <c r="H3632" s="110">
        <f t="shared" si="340"/>
        <v>0</v>
      </c>
      <c r="P3632" s="107" t="str">
        <f t="shared" si="341"/>
        <v/>
      </c>
      <c r="Q3632" s="108" t="str">
        <f t="shared" si="342"/>
        <v/>
      </c>
      <c r="S3632" s="109" t="str">
        <f t="shared" si="343"/>
        <v/>
      </c>
      <c r="T3632" s="109" t="str">
        <f t="shared" si="344"/>
        <v/>
      </c>
    </row>
    <row r="3633" spans="2:20" ht="15" customHeight="1" x14ac:dyDescent="0.25">
      <c r="B3633" s="94">
        <v>3582</v>
      </c>
      <c r="C3633" s="95"/>
      <c r="D3633" s="94"/>
      <c r="E3633" s="95"/>
      <c r="F3633" s="94"/>
      <c r="G3633" s="95">
        <f t="shared" si="339"/>
        <v>0</v>
      </c>
      <c r="H3633" s="110">
        <f t="shared" si="340"/>
        <v>0</v>
      </c>
      <c r="P3633" s="107" t="str">
        <f t="shared" si="341"/>
        <v/>
      </c>
      <c r="Q3633" s="108" t="str">
        <f t="shared" si="342"/>
        <v/>
      </c>
      <c r="S3633" s="109" t="str">
        <f t="shared" si="343"/>
        <v/>
      </c>
      <c r="T3633" s="109" t="str">
        <f t="shared" si="344"/>
        <v/>
      </c>
    </row>
    <row r="3634" spans="2:20" ht="15" customHeight="1" x14ac:dyDescent="0.25">
      <c r="B3634" s="94">
        <v>3583</v>
      </c>
      <c r="C3634" s="95"/>
      <c r="D3634" s="94"/>
      <c r="E3634" s="95"/>
      <c r="F3634" s="94"/>
      <c r="G3634" s="95">
        <f t="shared" si="339"/>
        <v>0</v>
      </c>
      <c r="H3634" s="110">
        <f t="shared" si="340"/>
        <v>0</v>
      </c>
      <c r="P3634" s="107" t="str">
        <f t="shared" si="341"/>
        <v/>
      </c>
      <c r="Q3634" s="108" t="str">
        <f t="shared" si="342"/>
        <v/>
      </c>
      <c r="S3634" s="109" t="str">
        <f t="shared" si="343"/>
        <v/>
      </c>
      <c r="T3634" s="109" t="str">
        <f t="shared" si="344"/>
        <v/>
      </c>
    </row>
    <row r="3635" spans="2:20" ht="15" customHeight="1" x14ac:dyDescent="0.25">
      <c r="B3635" s="94">
        <v>3584</v>
      </c>
      <c r="C3635" s="95"/>
      <c r="D3635" s="94"/>
      <c r="E3635" s="95"/>
      <c r="F3635" s="94"/>
      <c r="G3635" s="95">
        <f t="shared" si="339"/>
        <v>0</v>
      </c>
      <c r="H3635" s="110">
        <f t="shared" si="340"/>
        <v>0</v>
      </c>
      <c r="P3635" s="107" t="str">
        <f t="shared" si="341"/>
        <v/>
      </c>
      <c r="Q3635" s="108" t="str">
        <f t="shared" si="342"/>
        <v/>
      </c>
      <c r="S3635" s="109" t="str">
        <f t="shared" si="343"/>
        <v/>
      </c>
      <c r="T3635" s="109" t="str">
        <f t="shared" si="344"/>
        <v/>
      </c>
    </row>
    <row r="3636" spans="2:20" ht="15" customHeight="1" x14ac:dyDescent="0.25">
      <c r="B3636" s="94">
        <v>3585</v>
      </c>
      <c r="C3636" s="95"/>
      <c r="D3636" s="94"/>
      <c r="E3636" s="95"/>
      <c r="F3636" s="94"/>
      <c r="G3636" s="95">
        <f t="shared" si="339"/>
        <v>0</v>
      </c>
      <c r="H3636" s="110">
        <f t="shared" si="340"/>
        <v>0</v>
      </c>
      <c r="P3636" s="107" t="str">
        <f t="shared" si="341"/>
        <v/>
      </c>
      <c r="Q3636" s="108" t="str">
        <f t="shared" si="342"/>
        <v/>
      </c>
      <c r="S3636" s="109" t="str">
        <f t="shared" si="343"/>
        <v/>
      </c>
      <c r="T3636" s="109" t="str">
        <f t="shared" si="344"/>
        <v/>
      </c>
    </row>
    <row r="3637" spans="2:20" ht="15" customHeight="1" x14ac:dyDescent="0.25">
      <c r="B3637" s="94">
        <v>3586</v>
      </c>
      <c r="C3637" s="95"/>
      <c r="D3637" s="94"/>
      <c r="E3637" s="95"/>
      <c r="F3637" s="94"/>
      <c r="G3637" s="95">
        <f t="shared" si="339"/>
        <v>0</v>
      </c>
      <c r="H3637" s="110">
        <f t="shared" si="340"/>
        <v>0</v>
      </c>
      <c r="P3637" s="107" t="str">
        <f t="shared" si="341"/>
        <v/>
      </c>
      <c r="Q3637" s="108" t="str">
        <f t="shared" si="342"/>
        <v/>
      </c>
      <c r="S3637" s="109" t="str">
        <f t="shared" si="343"/>
        <v/>
      </c>
      <c r="T3637" s="109" t="str">
        <f t="shared" si="344"/>
        <v/>
      </c>
    </row>
    <row r="3638" spans="2:20" ht="15" customHeight="1" x14ac:dyDescent="0.25">
      <c r="B3638" s="94">
        <v>3587</v>
      </c>
      <c r="C3638" s="95"/>
      <c r="D3638" s="94"/>
      <c r="E3638" s="95"/>
      <c r="F3638" s="94"/>
      <c r="G3638" s="95">
        <f t="shared" si="339"/>
        <v>0</v>
      </c>
      <c r="H3638" s="110">
        <f t="shared" si="340"/>
        <v>0</v>
      </c>
      <c r="P3638" s="107" t="str">
        <f t="shared" si="341"/>
        <v/>
      </c>
      <c r="Q3638" s="108" t="str">
        <f t="shared" si="342"/>
        <v/>
      </c>
      <c r="S3638" s="109" t="str">
        <f t="shared" si="343"/>
        <v/>
      </c>
      <c r="T3638" s="109" t="str">
        <f t="shared" si="344"/>
        <v/>
      </c>
    </row>
    <row r="3639" spans="2:20" ht="15" customHeight="1" x14ac:dyDescent="0.25">
      <c r="B3639" s="94">
        <v>3588</v>
      </c>
      <c r="C3639" s="95"/>
      <c r="D3639" s="94"/>
      <c r="E3639" s="95"/>
      <c r="F3639" s="94"/>
      <c r="G3639" s="95">
        <f t="shared" si="339"/>
        <v>0</v>
      </c>
      <c r="H3639" s="110">
        <f t="shared" si="340"/>
        <v>0</v>
      </c>
      <c r="P3639" s="107" t="str">
        <f t="shared" si="341"/>
        <v/>
      </c>
      <c r="Q3639" s="108" t="str">
        <f t="shared" si="342"/>
        <v/>
      </c>
      <c r="S3639" s="109" t="str">
        <f t="shared" si="343"/>
        <v/>
      </c>
      <c r="T3639" s="109" t="str">
        <f t="shared" si="344"/>
        <v/>
      </c>
    </row>
    <row r="3640" spans="2:20" ht="15" customHeight="1" x14ac:dyDescent="0.25">
      <c r="B3640" s="94">
        <v>3589</v>
      </c>
      <c r="C3640" s="95"/>
      <c r="D3640" s="94"/>
      <c r="E3640" s="95"/>
      <c r="F3640" s="94"/>
      <c r="G3640" s="95">
        <f t="shared" si="339"/>
        <v>0</v>
      </c>
      <c r="H3640" s="110">
        <f t="shared" si="340"/>
        <v>0</v>
      </c>
      <c r="P3640" s="107" t="str">
        <f t="shared" si="341"/>
        <v/>
      </c>
      <c r="Q3640" s="108" t="str">
        <f t="shared" si="342"/>
        <v/>
      </c>
      <c r="S3640" s="109" t="str">
        <f t="shared" si="343"/>
        <v/>
      </c>
      <c r="T3640" s="109" t="str">
        <f t="shared" si="344"/>
        <v/>
      </c>
    </row>
    <row r="3641" spans="2:20" ht="15" customHeight="1" x14ac:dyDescent="0.25">
      <c r="B3641" s="94">
        <v>3590</v>
      </c>
      <c r="C3641" s="95"/>
      <c r="D3641" s="94"/>
      <c r="E3641" s="95"/>
      <c r="F3641" s="94"/>
      <c r="G3641" s="95">
        <f t="shared" si="339"/>
        <v>0</v>
      </c>
      <c r="H3641" s="110">
        <f t="shared" si="340"/>
        <v>0</v>
      </c>
      <c r="P3641" s="107" t="str">
        <f t="shared" si="341"/>
        <v/>
      </c>
      <c r="Q3641" s="108" t="str">
        <f t="shared" si="342"/>
        <v/>
      </c>
      <c r="S3641" s="109" t="str">
        <f t="shared" si="343"/>
        <v/>
      </c>
      <c r="T3641" s="109" t="str">
        <f t="shared" si="344"/>
        <v/>
      </c>
    </row>
    <row r="3642" spans="2:20" ht="15" customHeight="1" x14ac:dyDescent="0.25">
      <c r="B3642" s="94">
        <v>3591</v>
      </c>
      <c r="C3642" s="95"/>
      <c r="D3642" s="94"/>
      <c r="E3642" s="95"/>
      <c r="F3642" s="94"/>
      <c r="G3642" s="95">
        <f t="shared" si="339"/>
        <v>0</v>
      </c>
      <c r="H3642" s="110">
        <f t="shared" si="340"/>
        <v>0</v>
      </c>
      <c r="P3642" s="107" t="str">
        <f t="shared" si="341"/>
        <v/>
      </c>
      <c r="Q3642" s="108" t="str">
        <f t="shared" si="342"/>
        <v/>
      </c>
      <c r="S3642" s="109" t="str">
        <f t="shared" si="343"/>
        <v/>
      </c>
      <c r="T3642" s="109" t="str">
        <f t="shared" si="344"/>
        <v/>
      </c>
    </row>
    <row r="3643" spans="2:20" ht="15" customHeight="1" x14ac:dyDescent="0.25">
      <c r="B3643" s="94">
        <v>3592</v>
      </c>
      <c r="C3643" s="95"/>
      <c r="D3643" s="94"/>
      <c r="E3643" s="95"/>
      <c r="F3643" s="94"/>
      <c r="G3643" s="95">
        <f t="shared" si="339"/>
        <v>0</v>
      </c>
      <c r="H3643" s="110">
        <f t="shared" si="340"/>
        <v>0</v>
      </c>
      <c r="P3643" s="107" t="str">
        <f t="shared" si="341"/>
        <v/>
      </c>
      <c r="Q3643" s="108" t="str">
        <f t="shared" si="342"/>
        <v/>
      </c>
      <c r="S3643" s="109" t="str">
        <f t="shared" si="343"/>
        <v/>
      </c>
      <c r="T3643" s="109" t="str">
        <f t="shared" si="344"/>
        <v/>
      </c>
    </row>
    <row r="3644" spans="2:20" ht="15" customHeight="1" x14ac:dyDescent="0.25">
      <c r="B3644" s="94">
        <v>3593</v>
      </c>
      <c r="C3644" s="95"/>
      <c r="D3644" s="94"/>
      <c r="E3644" s="95"/>
      <c r="F3644" s="94"/>
      <c r="G3644" s="95">
        <f t="shared" si="339"/>
        <v>0</v>
      </c>
      <c r="H3644" s="110">
        <f t="shared" si="340"/>
        <v>0</v>
      </c>
      <c r="P3644" s="107" t="str">
        <f t="shared" si="341"/>
        <v/>
      </c>
      <c r="Q3644" s="108" t="str">
        <f t="shared" si="342"/>
        <v/>
      </c>
      <c r="S3644" s="109" t="str">
        <f t="shared" si="343"/>
        <v/>
      </c>
      <c r="T3644" s="109" t="str">
        <f t="shared" si="344"/>
        <v/>
      </c>
    </row>
    <row r="3645" spans="2:20" ht="15" customHeight="1" x14ac:dyDescent="0.25">
      <c r="B3645" s="94">
        <v>3594</v>
      </c>
      <c r="C3645" s="95"/>
      <c r="D3645" s="94"/>
      <c r="E3645" s="95"/>
      <c r="F3645" s="94"/>
      <c r="G3645" s="95">
        <f t="shared" si="339"/>
        <v>0</v>
      </c>
      <c r="H3645" s="110">
        <f t="shared" si="340"/>
        <v>0</v>
      </c>
      <c r="P3645" s="107" t="str">
        <f t="shared" si="341"/>
        <v/>
      </c>
      <c r="Q3645" s="108" t="str">
        <f t="shared" si="342"/>
        <v/>
      </c>
      <c r="S3645" s="109" t="str">
        <f t="shared" si="343"/>
        <v/>
      </c>
      <c r="T3645" s="109" t="str">
        <f t="shared" si="344"/>
        <v/>
      </c>
    </row>
    <row r="3646" spans="2:20" ht="15" customHeight="1" x14ac:dyDescent="0.25">
      <c r="B3646" s="94">
        <v>3595</v>
      </c>
      <c r="C3646" s="95"/>
      <c r="D3646" s="94"/>
      <c r="E3646" s="95"/>
      <c r="F3646" s="94"/>
      <c r="G3646" s="95">
        <f t="shared" si="339"/>
        <v>0</v>
      </c>
      <c r="H3646" s="110">
        <f t="shared" si="340"/>
        <v>0</v>
      </c>
      <c r="P3646" s="107" t="str">
        <f t="shared" si="341"/>
        <v/>
      </c>
      <c r="Q3646" s="108" t="str">
        <f t="shared" si="342"/>
        <v/>
      </c>
      <c r="S3646" s="109" t="str">
        <f t="shared" si="343"/>
        <v/>
      </c>
      <c r="T3646" s="109" t="str">
        <f t="shared" si="344"/>
        <v/>
      </c>
    </row>
    <row r="3647" spans="2:20" ht="15" customHeight="1" x14ac:dyDescent="0.25">
      <c r="B3647" s="94">
        <v>3596</v>
      </c>
      <c r="C3647" s="95"/>
      <c r="D3647" s="94"/>
      <c r="E3647" s="95"/>
      <c r="F3647" s="94"/>
      <c r="G3647" s="95">
        <f t="shared" si="339"/>
        <v>0</v>
      </c>
      <c r="H3647" s="110">
        <f t="shared" si="340"/>
        <v>0</v>
      </c>
      <c r="P3647" s="107" t="str">
        <f t="shared" si="341"/>
        <v/>
      </c>
      <c r="Q3647" s="108" t="str">
        <f t="shared" si="342"/>
        <v/>
      </c>
      <c r="S3647" s="109" t="str">
        <f t="shared" si="343"/>
        <v/>
      </c>
      <c r="T3647" s="109" t="str">
        <f t="shared" si="344"/>
        <v/>
      </c>
    </row>
    <row r="3648" spans="2:20" ht="15" customHeight="1" x14ac:dyDescent="0.25">
      <c r="B3648" s="94">
        <v>3597</v>
      </c>
      <c r="C3648" s="95"/>
      <c r="D3648" s="94"/>
      <c r="E3648" s="95"/>
      <c r="F3648" s="94"/>
      <c r="G3648" s="95">
        <f t="shared" si="339"/>
        <v>0</v>
      </c>
      <c r="H3648" s="110">
        <f t="shared" si="340"/>
        <v>0</v>
      </c>
      <c r="P3648" s="107" t="str">
        <f t="shared" si="341"/>
        <v/>
      </c>
      <c r="Q3648" s="108" t="str">
        <f t="shared" si="342"/>
        <v/>
      </c>
      <c r="S3648" s="109" t="str">
        <f t="shared" si="343"/>
        <v/>
      </c>
      <c r="T3648" s="109" t="str">
        <f t="shared" si="344"/>
        <v/>
      </c>
    </row>
    <row r="3649" spans="2:20" ht="15" customHeight="1" x14ac:dyDescent="0.25">
      <c r="B3649" s="94">
        <v>3598</v>
      </c>
      <c r="C3649" s="95"/>
      <c r="D3649" s="94"/>
      <c r="E3649" s="95"/>
      <c r="F3649" s="94"/>
      <c r="G3649" s="95">
        <f t="shared" si="339"/>
        <v>0</v>
      </c>
      <c r="H3649" s="110">
        <f t="shared" si="340"/>
        <v>0</v>
      </c>
      <c r="P3649" s="107" t="str">
        <f t="shared" si="341"/>
        <v/>
      </c>
      <c r="Q3649" s="108" t="str">
        <f t="shared" si="342"/>
        <v/>
      </c>
      <c r="S3649" s="109" t="str">
        <f t="shared" si="343"/>
        <v/>
      </c>
      <c r="T3649" s="109" t="str">
        <f t="shared" si="344"/>
        <v/>
      </c>
    </row>
    <row r="3650" spans="2:20" ht="15" customHeight="1" x14ac:dyDescent="0.25">
      <c r="B3650" s="94">
        <v>3599</v>
      </c>
      <c r="C3650" s="95"/>
      <c r="D3650" s="94"/>
      <c r="E3650" s="95"/>
      <c r="F3650" s="94"/>
      <c r="G3650" s="95">
        <f t="shared" si="339"/>
        <v>0</v>
      </c>
      <c r="H3650" s="110">
        <f t="shared" si="340"/>
        <v>0</v>
      </c>
      <c r="P3650" s="107" t="str">
        <f t="shared" si="341"/>
        <v/>
      </c>
      <c r="Q3650" s="108" t="str">
        <f t="shared" si="342"/>
        <v/>
      </c>
      <c r="S3650" s="109" t="str">
        <f t="shared" si="343"/>
        <v/>
      </c>
      <c r="T3650" s="109" t="str">
        <f t="shared" si="344"/>
        <v/>
      </c>
    </row>
    <row r="3651" spans="2:20" ht="15" customHeight="1" x14ac:dyDescent="0.25">
      <c r="B3651" s="94">
        <v>3600</v>
      </c>
      <c r="C3651" s="95"/>
      <c r="D3651" s="94"/>
      <c r="E3651" s="95"/>
      <c r="F3651" s="94"/>
      <c r="G3651" s="95">
        <f t="shared" si="339"/>
        <v>0</v>
      </c>
      <c r="H3651" s="110">
        <f t="shared" si="340"/>
        <v>0</v>
      </c>
      <c r="P3651" s="107" t="str">
        <f t="shared" si="341"/>
        <v/>
      </c>
      <c r="Q3651" s="108" t="str">
        <f t="shared" si="342"/>
        <v/>
      </c>
      <c r="S3651" s="109" t="str">
        <f t="shared" si="343"/>
        <v/>
      </c>
      <c r="T3651" s="109" t="str">
        <f t="shared" si="344"/>
        <v/>
      </c>
    </row>
    <row r="3652" spans="2:20" ht="15" customHeight="1" x14ac:dyDescent="0.25">
      <c r="B3652" s="94">
        <v>3601</v>
      </c>
      <c r="C3652" s="95"/>
      <c r="D3652" s="94"/>
      <c r="E3652" s="95"/>
      <c r="F3652" s="94"/>
      <c r="G3652" s="95">
        <f t="shared" si="339"/>
        <v>0</v>
      </c>
      <c r="H3652" s="110">
        <f t="shared" si="340"/>
        <v>0</v>
      </c>
      <c r="P3652" s="107" t="str">
        <f t="shared" si="341"/>
        <v/>
      </c>
      <c r="Q3652" s="108" t="str">
        <f t="shared" si="342"/>
        <v/>
      </c>
      <c r="S3652" s="109" t="str">
        <f t="shared" si="343"/>
        <v/>
      </c>
      <c r="T3652" s="109" t="str">
        <f t="shared" si="344"/>
        <v/>
      </c>
    </row>
    <row r="3653" spans="2:20" ht="15" customHeight="1" x14ac:dyDescent="0.25">
      <c r="B3653" s="94">
        <v>3602</v>
      </c>
      <c r="C3653" s="95"/>
      <c r="D3653" s="94"/>
      <c r="E3653" s="95"/>
      <c r="F3653" s="94"/>
      <c r="G3653" s="95">
        <f t="shared" si="339"/>
        <v>0</v>
      </c>
      <c r="H3653" s="110">
        <f t="shared" si="340"/>
        <v>0</v>
      </c>
      <c r="P3653" s="107" t="str">
        <f t="shared" si="341"/>
        <v/>
      </c>
      <c r="Q3653" s="108" t="str">
        <f t="shared" si="342"/>
        <v/>
      </c>
      <c r="S3653" s="109" t="str">
        <f t="shared" si="343"/>
        <v/>
      </c>
      <c r="T3653" s="109" t="str">
        <f t="shared" si="344"/>
        <v/>
      </c>
    </row>
    <row r="3654" spans="2:20" ht="15" customHeight="1" x14ac:dyDescent="0.25">
      <c r="B3654" s="94">
        <v>3603</v>
      </c>
      <c r="C3654" s="95"/>
      <c r="D3654" s="94"/>
      <c r="E3654" s="95"/>
      <c r="F3654" s="94"/>
      <c r="G3654" s="95">
        <f t="shared" si="339"/>
        <v>0</v>
      </c>
      <c r="H3654" s="110">
        <f t="shared" si="340"/>
        <v>0</v>
      </c>
      <c r="P3654" s="107" t="str">
        <f t="shared" si="341"/>
        <v/>
      </c>
      <c r="Q3654" s="108" t="str">
        <f t="shared" si="342"/>
        <v/>
      </c>
      <c r="S3654" s="109" t="str">
        <f t="shared" si="343"/>
        <v/>
      </c>
      <c r="T3654" s="109" t="str">
        <f t="shared" si="344"/>
        <v/>
      </c>
    </row>
    <row r="3655" spans="2:20" ht="15" customHeight="1" x14ac:dyDescent="0.25">
      <c r="B3655" s="94">
        <v>3604</v>
      </c>
      <c r="C3655" s="95"/>
      <c r="D3655" s="94"/>
      <c r="E3655" s="95"/>
      <c r="F3655" s="94"/>
      <c r="G3655" s="95">
        <f t="shared" si="339"/>
        <v>0</v>
      </c>
      <c r="H3655" s="110">
        <f t="shared" si="340"/>
        <v>0</v>
      </c>
      <c r="P3655" s="107" t="str">
        <f t="shared" si="341"/>
        <v/>
      </c>
      <c r="Q3655" s="108" t="str">
        <f t="shared" si="342"/>
        <v/>
      </c>
      <c r="S3655" s="109" t="str">
        <f t="shared" si="343"/>
        <v/>
      </c>
      <c r="T3655" s="109" t="str">
        <f t="shared" si="344"/>
        <v/>
      </c>
    </row>
    <row r="3656" spans="2:20" ht="15" customHeight="1" x14ac:dyDescent="0.25">
      <c r="B3656" s="94">
        <v>3605</v>
      </c>
      <c r="C3656" s="95"/>
      <c r="D3656" s="94"/>
      <c r="E3656" s="95"/>
      <c r="F3656" s="94"/>
      <c r="G3656" s="95">
        <f t="shared" si="339"/>
        <v>0</v>
      </c>
      <c r="H3656" s="110">
        <f t="shared" si="340"/>
        <v>0</v>
      </c>
      <c r="P3656" s="107" t="str">
        <f t="shared" si="341"/>
        <v/>
      </c>
      <c r="Q3656" s="108" t="str">
        <f t="shared" si="342"/>
        <v/>
      </c>
      <c r="S3656" s="109" t="str">
        <f t="shared" si="343"/>
        <v/>
      </c>
      <c r="T3656" s="109" t="str">
        <f t="shared" si="344"/>
        <v/>
      </c>
    </row>
    <row r="3657" spans="2:20" ht="15" customHeight="1" x14ac:dyDescent="0.25">
      <c r="B3657" s="94">
        <v>3606</v>
      </c>
      <c r="C3657" s="95"/>
      <c r="D3657" s="94"/>
      <c r="E3657" s="95"/>
      <c r="F3657" s="94"/>
      <c r="G3657" s="95">
        <f t="shared" si="339"/>
        <v>0</v>
      </c>
      <c r="H3657" s="110">
        <f t="shared" si="340"/>
        <v>0</v>
      </c>
      <c r="P3657" s="107" t="str">
        <f t="shared" si="341"/>
        <v/>
      </c>
      <c r="Q3657" s="108" t="str">
        <f t="shared" si="342"/>
        <v/>
      </c>
      <c r="S3657" s="109" t="str">
        <f t="shared" si="343"/>
        <v/>
      </c>
      <c r="T3657" s="109" t="str">
        <f t="shared" si="344"/>
        <v/>
      </c>
    </row>
    <row r="3658" spans="2:20" ht="15" customHeight="1" x14ac:dyDescent="0.25">
      <c r="B3658" s="94">
        <v>3607</v>
      </c>
      <c r="C3658" s="95"/>
      <c r="D3658" s="94"/>
      <c r="E3658" s="95"/>
      <c r="F3658" s="94"/>
      <c r="G3658" s="95">
        <f t="shared" si="339"/>
        <v>0</v>
      </c>
      <c r="H3658" s="110">
        <f t="shared" si="340"/>
        <v>0</v>
      </c>
      <c r="P3658" s="107" t="str">
        <f t="shared" si="341"/>
        <v/>
      </c>
      <c r="Q3658" s="108" t="str">
        <f t="shared" si="342"/>
        <v/>
      </c>
      <c r="S3658" s="109" t="str">
        <f t="shared" si="343"/>
        <v/>
      </c>
      <c r="T3658" s="109" t="str">
        <f t="shared" si="344"/>
        <v/>
      </c>
    </row>
    <row r="3659" spans="2:20" ht="15" customHeight="1" x14ac:dyDescent="0.25">
      <c r="B3659" s="94">
        <v>3608</v>
      </c>
      <c r="C3659" s="95"/>
      <c r="D3659" s="94"/>
      <c r="E3659" s="95"/>
      <c r="F3659" s="94"/>
      <c r="G3659" s="95">
        <f t="shared" si="339"/>
        <v>0</v>
      </c>
      <c r="H3659" s="110">
        <f t="shared" si="340"/>
        <v>0</v>
      </c>
      <c r="P3659" s="107" t="str">
        <f t="shared" si="341"/>
        <v/>
      </c>
      <c r="Q3659" s="108" t="str">
        <f t="shared" si="342"/>
        <v/>
      </c>
      <c r="S3659" s="109" t="str">
        <f t="shared" si="343"/>
        <v/>
      </c>
      <c r="T3659" s="109" t="str">
        <f t="shared" si="344"/>
        <v/>
      </c>
    </row>
    <row r="3660" spans="2:20" ht="15" customHeight="1" x14ac:dyDescent="0.25">
      <c r="B3660" s="94">
        <v>3609</v>
      </c>
      <c r="C3660" s="95"/>
      <c r="D3660" s="94"/>
      <c r="E3660" s="95"/>
      <c r="F3660" s="94"/>
      <c r="G3660" s="95">
        <f t="shared" si="339"/>
        <v>0</v>
      </c>
      <c r="H3660" s="110">
        <f t="shared" si="340"/>
        <v>0</v>
      </c>
      <c r="P3660" s="107" t="str">
        <f t="shared" si="341"/>
        <v/>
      </c>
      <c r="Q3660" s="108" t="str">
        <f t="shared" si="342"/>
        <v/>
      </c>
      <c r="S3660" s="109" t="str">
        <f t="shared" si="343"/>
        <v/>
      </c>
      <c r="T3660" s="109" t="str">
        <f t="shared" si="344"/>
        <v/>
      </c>
    </row>
    <row r="3661" spans="2:20" ht="15" customHeight="1" x14ac:dyDescent="0.25">
      <c r="B3661" s="94">
        <v>3610</v>
      </c>
      <c r="C3661" s="95"/>
      <c r="D3661" s="94"/>
      <c r="E3661" s="95"/>
      <c r="F3661" s="94"/>
      <c r="G3661" s="95">
        <f t="shared" si="339"/>
        <v>0</v>
      </c>
      <c r="H3661" s="110">
        <f t="shared" si="340"/>
        <v>0</v>
      </c>
      <c r="P3661" s="107" t="str">
        <f t="shared" si="341"/>
        <v/>
      </c>
      <c r="Q3661" s="108" t="str">
        <f t="shared" si="342"/>
        <v/>
      </c>
      <c r="S3661" s="109" t="str">
        <f t="shared" si="343"/>
        <v/>
      </c>
      <c r="T3661" s="109" t="str">
        <f t="shared" si="344"/>
        <v/>
      </c>
    </row>
    <row r="3662" spans="2:20" ht="15" customHeight="1" x14ac:dyDescent="0.25">
      <c r="B3662" s="94">
        <v>3611</v>
      </c>
      <c r="C3662" s="95"/>
      <c r="D3662" s="94"/>
      <c r="E3662" s="95"/>
      <c r="F3662" s="94"/>
      <c r="G3662" s="95">
        <f t="shared" si="339"/>
        <v>0</v>
      </c>
      <c r="H3662" s="110">
        <f t="shared" si="340"/>
        <v>0</v>
      </c>
      <c r="P3662" s="107" t="str">
        <f t="shared" si="341"/>
        <v/>
      </c>
      <c r="Q3662" s="108" t="str">
        <f t="shared" si="342"/>
        <v/>
      </c>
      <c r="S3662" s="109" t="str">
        <f t="shared" si="343"/>
        <v/>
      </c>
      <c r="T3662" s="109" t="str">
        <f t="shared" si="344"/>
        <v/>
      </c>
    </row>
    <row r="3663" spans="2:20" ht="15" customHeight="1" x14ac:dyDescent="0.25">
      <c r="B3663" s="94">
        <v>3612</v>
      </c>
      <c r="C3663" s="95"/>
      <c r="D3663" s="94"/>
      <c r="E3663" s="95"/>
      <c r="F3663" s="94"/>
      <c r="G3663" s="95">
        <f t="shared" si="339"/>
        <v>0</v>
      </c>
      <c r="H3663" s="110">
        <f t="shared" si="340"/>
        <v>0</v>
      </c>
      <c r="P3663" s="107" t="str">
        <f t="shared" si="341"/>
        <v/>
      </c>
      <c r="Q3663" s="108" t="str">
        <f t="shared" si="342"/>
        <v/>
      </c>
      <c r="S3663" s="109" t="str">
        <f t="shared" si="343"/>
        <v/>
      </c>
      <c r="T3663" s="109" t="str">
        <f t="shared" si="344"/>
        <v/>
      </c>
    </row>
    <row r="3664" spans="2:20" ht="15" customHeight="1" x14ac:dyDescent="0.25">
      <c r="B3664" s="94">
        <v>3613</v>
      </c>
      <c r="C3664" s="95"/>
      <c r="D3664" s="94"/>
      <c r="E3664" s="95"/>
      <c r="F3664" s="94"/>
      <c r="G3664" s="95">
        <f t="shared" si="339"/>
        <v>0</v>
      </c>
      <c r="H3664" s="110">
        <f t="shared" si="340"/>
        <v>0</v>
      </c>
      <c r="P3664" s="107" t="str">
        <f t="shared" si="341"/>
        <v/>
      </c>
      <c r="Q3664" s="108" t="str">
        <f t="shared" si="342"/>
        <v/>
      </c>
      <c r="S3664" s="109" t="str">
        <f t="shared" si="343"/>
        <v/>
      </c>
      <c r="T3664" s="109" t="str">
        <f t="shared" si="344"/>
        <v/>
      </c>
    </row>
    <row r="3665" spans="2:20" ht="15" customHeight="1" x14ac:dyDescent="0.25">
      <c r="B3665" s="94">
        <v>3614</v>
      </c>
      <c r="C3665" s="95"/>
      <c r="D3665" s="94"/>
      <c r="E3665" s="95"/>
      <c r="F3665" s="94"/>
      <c r="G3665" s="95">
        <f t="shared" si="339"/>
        <v>0</v>
      </c>
      <c r="H3665" s="110">
        <f t="shared" si="340"/>
        <v>0</v>
      </c>
      <c r="P3665" s="107" t="str">
        <f t="shared" si="341"/>
        <v/>
      </c>
      <c r="Q3665" s="108" t="str">
        <f t="shared" si="342"/>
        <v/>
      </c>
      <c r="S3665" s="109" t="str">
        <f t="shared" si="343"/>
        <v/>
      </c>
      <c r="T3665" s="109" t="str">
        <f t="shared" si="344"/>
        <v/>
      </c>
    </row>
    <row r="3666" spans="2:20" ht="15" customHeight="1" x14ac:dyDescent="0.25">
      <c r="B3666" s="94">
        <v>3615</v>
      </c>
      <c r="C3666" s="95"/>
      <c r="D3666" s="94"/>
      <c r="E3666" s="95"/>
      <c r="F3666" s="94"/>
      <c r="G3666" s="95">
        <f t="shared" si="339"/>
        <v>0</v>
      </c>
      <c r="H3666" s="110">
        <f t="shared" si="340"/>
        <v>0</v>
      </c>
      <c r="P3666" s="107" t="str">
        <f t="shared" si="341"/>
        <v/>
      </c>
      <c r="Q3666" s="108" t="str">
        <f t="shared" si="342"/>
        <v/>
      </c>
      <c r="S3666" s="109" t="str">
        <f t="shared" si="343"/>
        <v/>
      </c>
      <c r="T3666" s="109" t="str">
        <f t="shared" si="344"/>
        <v/>
      </c>
    </row>
    <row r="3667" spans="2:20" ht="15" customHeight="1" x14ac:dyDescent="0.25">
      <c r="B3667" s="94">
        <v>3616</v>
      </c>
      <c r="C3667" s="95"/>
      <c r="D3667" s="94"/>
      <c r="E3667" s="95"/>
      <c r="F3667" s="94"/>
      <c r="G3667" s="95">
        <f t="shared" si="339"/>
        <v>0</v>
      </c>
      <c r="H3667" s="110">
        <f t="shared" si="340"/>
        <v>0</v>
      </c>
      <c r="P3667" s="107" t="str">
        <f t="shared" si="341"/>
        <v/>
      </c>
      <c r="Q3667" s="108" t="str">
        <f t="shared" si="342"/>
        <v/>
      </c>
      <c r="S3667" s="109" t="str">
        <f t="shared" si="343"/>
        <v/>
      </c>
      <c r="T3667" s="109" t="str">
        <f t="shared" si="344"/>
        <v/>
      </c>
    </row>
    <row r="3668" spans="2:20" ht="15" customHeight="1" x14ac:dyDescent="0.25">
      <c r="B3668" s="94">
        <v>3617</v>
      </c>
      <c r="C3668" s="95"/>
      <c r="D3668" s="94"/>
      <c r="E3668" s="95"/>
      <c r="F3668" s="94"/>
      <c r="G3668" s="95">
        <f t="shared" si="339"/>
        <v>0</v>
      </c>
      <c r="H3668" s="110">
        <f t="shared" si="340"/>
        <v>0</v>
      </c>
      <c r="P3668" s="107" t="str">
        <f t="shared" si="341"/>
        <v/>
      </c>
      <c r="Q3668" s="108" t="str">
        <f t="shared" si="342"/>
        <v/>
      </c>
      <c r="S3668" s="109" t="str">
        <f t="shared" si="343"/>
        <v/>
      </c>
      <c r="T3668" s="109" t="str">
        <f t="shared" si="344"/>
        <v/>
      </c>
    </row>
    <row r="3669" spans="2:20" ht="15" customHeight="1" x14ac:dyDescent="0.25">
      <c r="B3669" s="94">
        <v>3618</v>
      </c>
      <c r="C3669" s="95"/>
      <c r="D3669" s="94"/>
      <c r="E3669" s="95"/>
      <c r="F3669" s="94"/>
      <c r="G3669" s="95">
        <f t="shared" si="339"/>
        <v>0</v>
      </c>
      <c r="H3669" s="110">
        <f t="shared" si="340"/>
        <v>0</v>
      </c>
      <c r="P3669" s="107" t="str">
        <f t="shared" si="341"/>
        <v/>
      </c>
      <c r="Q3669" s="108" t="str">
        <f t="shared" si="342"/>
        <v/>
      </c>
      <c r="S3669" s="109" t="str">
        <f t="shared" si="343"/>
        <v/>
      </c>
      <c r="T3669" s="109" t="str">
        <f t="shared" si="344"/>
        <v/>
      </c>
    </row>
    <row r="3670" spans="2:20" ht="15" customHeight="1" x14ac:dyDescent="0.25">
      <c r="B3670" s="94">
        <v>3619</v>
      </c>
      <c r="C3670" s="95"/>
      <c r="D3670" s="94"/>
      <c r="E3670" s="95"/>
      <c r="F3670" s="94"/>
      <c r="G3670" s="95">
        <f t="shared" si="339"/>
        <v>0</v>
      </c>
      <c r="H3670" s="110">
        <f t="shared" si="340"/>
        <v>0</v>
      </c>
      <c r="P3670" s="107" t="str">
        <f t="shared" si="341"/>
        <v/>
      </c>
      <c r="Q3670" s="108" t="str">
        <f t="shared" si="342"/>
        <v/>
      </c>
      <c r="S3670" s="109" t="str">
        <f t="shared" si="343"/>
        <v/>
      </c>
      <c r="T3670" s="109" t="str">
        <f t="shared" si="344"/>
        <v/>
      </c>
    </row>
    <row r="3671" spans="2:20" ht="15" customHeight="1" x14ac:dyDescent="0.25">
      <c r="B3671" s="94">
        <v>3620</v>
      </c>
      <c r="C3671" s="95"/>
      <c r="D3671" s="94"/>
      <c r="E3671" s="95"/>
      <c r="F3671" s="94"/>
      <c r="G3671" s="95">
        <f t="shared" si="339"/>
        <v>0</v>
      </c>
      <c r="H3671" s="110">
        <f t="shared" si="340"/>
        <v>0</v>
      </c>
      <c r="P3671" s="107" t="str">
        <f t="shared" si="341"/>
        <v/>
      </c>
      <c r="Q3671" s="108" t="str">
        <f t="shared" si="342"/>
        <v/>
      </c>
      <c r="S3671" s="109" t="str">
        <f t="shared" si="343"/>
        <v/>
      </c>
      <c r="T3671" s="109" t="str">
        <f t="shared" si="344"/>
        <v/>
      </c>
    </row>
    <row r="3672" spans="2:20" ht="15" customHeight="1" x14ac:dyDescent="0.25">
      <c r="B3672" s="94">
        <v>3621</v>
      </c>
      <c r="C3672" s="95"/>
      <c r="D3672" s="94"/>
      <c r="E3672" s="95"/>
      <c r="F3672" s="94"/>
      <c r="G3672" s="95">
        <f t="shared" si="339"/>
        <v>0</v>
      </c>
      <c r="H3672" s="110">
        <f t="shared" si="340"/>
        <v>0</v>
      </c>
      <c r="P3672" s="107" t="str">
        <f t="shared" si="341"/>
        <v/>
      </c>
      <c r="Q3672" s="108" t="str">
        <f t="shared" si="342"/>
        <v/>
      </c>
      <c r="S3672" s="109" t="str">
        <f t="shared" si="343"/>
        <v/>
      </c>
      <c r="T3672" s="109" t="str">
        <f t="shared" si="344"/>
        <v/>
      </c>
    </row>
    <row r="3673" spans="2:20" ht="15" customHeight="1" x14ac:dyDescent="0.25">
      <c r="B3673" s="94">
        <v>3622</v>
      </c>
      <c r="C3673" s="95"/>
      <c r="D3673" s="94"/>
      <c r="E3673" s="95"/>
      <c r="F3673" s="94"/>
      <c r="G3673" s="95">
        <f t="shared" si="339"/>
        <v>0</v>
      </c>
      <c r="H3673" s="110">
        <f t="shared" si="340"/>
        <v>0</v>
      </c>
      <c r="P3673" s="107" t="str">
        <f t="shared" si="341"/>
        <v/>
      </c>
      <c r="Q3673" s="108" t="str">
        <f t="shared" si="342"/>
        <v/>
      </c>
      <c r="S3673" s="109" t="str">
        <f t="shared" si="343"/>
        <v/>
      </c>
      <c r="T3673" s="109" t="str">
        <f t="shared" si="344"/>
        <v/>
      </c>
    </row>
    <row r="3674" spans="2:20" ht="15" customHeight="1" x14ac:dyDescent="0.25">
      <c r="B3674" s="94">
        <v>3623</v>
      </c>
      <c r="C3674" s="95"/>
      <c r="D3674" s="94"/>
      <c r="E3674" s="95"/>
      <c r="F3674" s="94"/>
      <c r="G3674" s="95">
        <f t="shared" si="339"/>
        <v>0</v>
      </c>
      <c r="H3674" s="110">
        <f t="shared" si="340"/>
        <v>0</v>
      </c>
      <c r="P3674" s="107" t="str">
        <f t="shared" si="341"/>
        <v/>
      </c>
      <c r="Q3674" s="108" t="str">
        <f t="shared" si="342"/>
        <v/>
      </c>
      <c r="S3674" s="109" t="str">
        <f t="shared" si="343"/>
        <v/>
      </c>
      <c r="T3674" s="109" t="str">
        <f t="shared" si="344"/>
        <v/>
      </c>
    </row>
    <row r="3675" spans="2:20" ht="15" customHeight="1" x14ac:dyDescent="0.25">
      <c r="B3675" s="94">
        <v>3624</v>
      </c>
      <c r="C3675" s="95"/>
      <c r="D3675" s="94"/>
      <c r="E3675" s="95"/>
      <c r="F3675" s="94"/>
      <c r="G3675" s="95">
        <f t="shared" si="339"/>
        <v>0</v>
      </c>
      <c r="H3675" s="110">
        <f t="shared" si="340"/>
        <v>0</v>
      </c>
      <c r="P3675" s="107" t="str">
        <f t="shared" si="341"/>
        <v/>
      </c>
      <c r="Q3675" s="108" t="str">
        <f t="shared" si="342"/>
        <v/>
      </c>
      <c r="S3675" s="109" t="str">
        <f t="shared" si="343"/>
        <v/>
      </c>
      <c r="T3675" s="109" t="str">
        <f t="shared" si="344"/>
        <v/>
      </c>
    </row>
    <row r="3676" spans="2:20" ht="15" customHeight="1" x14ac:dyDescent="0.25">
      <c r="B3676" s="94">
        <v>3625</v>
      </c>
      <c r="C3676" s="95"/>
      <c r="D3676" s="94"/>
      <c r="E3676" s="95"/>
      <c r="F3676" s="94"/>
      <c r="G3676" s="95">
        <f t="shared" ref="G3676:G3739" si="345">E3676-C3676</f>
        <v>0</v>
      </c>
      <c r="H3676" s="110">
        <f t="shared" ref="H3676:H3739" si="346">F3676-D3676</f>
        <v>0</v>
      </c>
      <c r="P3676" s="107" t="str">
        <f t="shared" ref="P3676:P3739" si="347">IF(C3676="","",D3676*PSA_WTP-C3676)</f>
        <v/>
      </c>
      <c r="Q3676" s="108" t="str">
        <f t="shared" ref="Q3676:Q3739" si="348">IF(C3676="","",F3676*PSA_WTP-E3676)</f>
        <v/>
      </c>
      <c r="S3676" s="109" t="str">
        <f t="shared" ref="S3676:S3739" si="349">IF(Q3676="","",IF(Q3676=MAX(P3676,Q3676),0,1))</f>
        <v/>
      </c>
      <c r="T3676" s="109" t="str">
        <f t="shared" ref="T3676:T3739" si="350">IF(Q3676="","",IF(Q3676=MAX(P3676,Q3676),1,0))</f>
        <v/>
      </c>
    </row>
    <row r="3677" spans="2:20" ht="15" customHeight="1" x14ac:dyDescent="0.25">
      <c r="B3677" s="94">
        <v>3626</v>
      </c>
      <c r="C3677" s="95"/>
      <c r="D3677" s="94"/>
      <c r="E3677" s="95"/>
      <c r="F3677" s="94"/>
      <c r="G3677" s="95">
        <f t="shared" si="345"/>
        <v>0</v>
      </c>
      <c r="H3677" s="110">
        <f t="shared" si="346"/>
        <v>0</v>
      </c>
      <c r="P3677" s="107" t="str">
        <f t="shared" si="347"/>
        <v/>
      </c>
      <c r="Q3677" s="108" t="str">
        <f t="shared" si="348"/>
        <v/>
      </c>
      <c r="S3677" s="109" t="str">
        <f t="shared" si="349"/>
        <v/>
      </c>
      <c r="T3677" s="109" t="str">
        <f t="shared" si="350"/>
        <v/>
      </c>
    </row>
    <row r="3678" spans="2:20" ht="15" customHeight="1" x14ac:dyDescent="0.25">
      <c r="B3678" s="94">
        <v>3627</v>
      </c>
      <c r="C3678" s="95"/>
      <c r="D3678" s="94"/>
      <c r="E3678" s="95"/>
      <c r="F3678" s="94"/>
      <c r="G3678" s="95">
        <f t="shared" si="345"/>
        <v>0</v>
      </c>
      <c r="H3678" s="110">
        <f t="shared" si="346"/>
        <v>0</v>
      </c>
      <c r="P3678" s="107" t="str">
        <f t="shared" si="347"/>
        <v/>
      </c>
      <c r="Q3678" s="108" t="str">
        <f t="shared" si="348"/>
        <v/>
      </c>
      <c r="S3678" s="109" t="str">
        <f t="shared" si="349"/>
        <v/>
      </c>
      <c r="T3678" s="109" t="str">
        <f t="shared" si="350"/>
        <v/>
      </c>
    </row>
    <row r="3679" spans="2:20" ht="15" customHeight="1" x14ac:dyDescent="0.25">
      <c r="B3679" s="94">
        <v>3628</v>
      </c>
      <c r="C3679" s="95"/>
      <c r="D3679" s="94"/>
      <c r="E3679" s="95"/>
      <c r="F3679" s="94"/>
      <c r="G3679" s="95">
        <f t="shared" si="345"/>
        <v>0</v>
      </c>
      <c r="H3679" s="110">
        <f t="shared" si="346"/>
        <v>0</v>
      </c>
      <c r="P3679" s="107" t="str">
        <f t="shared" si="347"/>
        <v/>
      </c>
      <c r="Q3679" s="108" t="str">
        <f t="shared" si="348"/>
        <v/>
      </c>
      <c r="S3679" s="109" t="str">
        <f t="shared" si="349"/>
        <v/>
      </c>
      <c r="T3679" s="109" t="str">
        <f t="shared" si="350"/>
        <v/>
      </c>
    </row>
    <row r="3680" spans="2:20" ht="15" customHeight="1" x14ac:dyDescent="0.25">
      <c r="B3680" s="94">
        <v>3629</v>
      </c>
      <c r="C3680" s="95"/>
      <c r="D3680" s="94"/>
      <c r="E3680" s="95"/>
      <c r="F3680" s="94"/>
      <c r="G3680" s="95">
        <f t="shared" si="345"/>
        <v>0</v>
      </c>
      <c r="H3680" s="110">
        <f t="shared" si="346"/>
        <v>0</v>
      </c>
      <c r="P3680" s="107" t="str">
        <f t="shared" si="347"/>
        <v/>
      </c>
      <c r="Q3680" s="108" t="str">
        <f t="shared" si="348"/>
        <v/>
      </c>
      <c r="S3680" s="109" t="str">
        <f t="shared" si="349"/>
        <v/>
      </c>
      <c r="T3680" s="109" t="str">
        <f t="shared" si="350"/>
        <v/>
      </c>
    </row>
    <row r="3681" spans="2:20" ht="15" customHeight="1" x14ac:dyDescent="0.25">
      <c r="B3681" s="94">
        <v>3630</v>
      </c>
      <c r="C3681" s="95"/>
      <c r="D3681" s="94"/>
      <c r="E3681" s="95"/>
      <c r="F3681" s="94"/>
      <c r="G3681" s="95">
        <f t="shared" si="345"/>
        <v>0</v>
      </c>
      <c r="H3681" s="110">
        <f t="shared" si="346"/>
        <v>0</v>
      </c>
      <c r="P3681" s="107" t="str">
        <f t="shared" si="347"/>
        <v/>
      </c>
      <c r="Q3681" s="108" t="str">
        <f t="shared" si="348"/>
        <v/>
      </c>
      <c r="S3681" s="109" t="str">
        <f t="shared" si="349"/>
        <v/>
      </c>
      <c r="T3681" s="109" t="str">
        <f t="shared" si="350"/>
        <v/>
      </c>
    </row>
    <row r="3682" spans="2:20" ht="15" customHeight="1" x14ac:dyDescent="0.25">
      <c r="B3682" s="94">
        <v>3631</v>
      </c>
      <c r="C3682" s="95"/>
      <c r="D3682" s="94"/>
      <c r="E3682" s="95"/>
      <c r="F3682" s="94"/>
      <c r="G3682" s="95">
        <f t="shared" si="345"/>
        <v>0</v>
      </c>
      <c r="H3682" s="110">
        <f t="shared" si="346"/>
        <v>0</v>
      </c>
      <c r="P3682" s="107" t="str">
        <f t="shared" si="347"/>
        <v/>
      </c>
      <c r="Q3682" s="108" t="str">
        <f t="shared" si="348"/>
        <v/>
      </c>
      <c r="S3682" s="109" t="str">
        <f t="shared" si="349"/>
        <v/>
      </c>
      <c r="T3682" s="109" t="str">
        <f t="shared" si="350"/>
        <v/>
      </c>
    </row>
    <row r="3683" spans="2:20" ht="15" customHeight="1" x14ac:dyDescent="0.25">
      <c r="B3683" s="94">
        <v>3632</v>
      </c>
      <c r="C3683" s="95"/>
      <c r="D3683" s="94"/>
      <c r="E3683" s="95"/>
      <c r="F3683" s="94"/>
      <c r="G3683" s="95">
        <f t="shared" si="345"/>
        <v>0</v>
      </c>
      <c r="H3683" s="110">
        <f t="shared" si="346"/>
        <v>0</v>
      </c>
      <c r="P3683" s="107" t="str">
        <f t="shared" si="347"/>
        <v/>
      </c>
      <c r="Q3683" s="108" t="str">
        <f t="shared" si="348"/>
        <v/>
      </c>
      <c r="S3683" s="109" t="str">
        <f t="shared" si="349"/>
        <v/>
      </c>
      <c r="T3683" s="109" t="str">
        <f t="shared" si="350"/>
        <v/>
      </c>
    </row>
    <row r="3684" spans="2:20" ht="15" customHeight="1" x14ac:dyDescent="0.25">
      <c r="B3684" s="94">
        <v>3633</v>
      </c>
      <c r="C3684" s="95"/>
      <c r="D3684" s="94"/>
      <c r="E3684" s="95"/>
      <c r="F3684" s="94"/>
      <c r="G3684" s="95">
        <f t="shared" si="345"/>
        <v>0</v>
      </c>
      <c r="H3684" s="110">
        <f t="shared" si="346"/>
        <v>0</v>
      </c>
      <c r="P3684" s="107" t="str">
        <f t="shared" si="347"/>
        <v/>
      </c>
      <c r="Q3684" s="108" t="str">
        <f t="shared" si="348"/>
        <v/>
      </c>
      <c r="S3684" s="109" t="str">
        <f t="shared" si="349"/>
        <v/>
      </c>
      <c r="T3684" s="109" t="str">
        <f t="shared" si="350"/>
        <v/>
      </c>
    </row>
    <row r="3685" spans="2:20" ht="15" customHeight="1" x14ac:dyDescent="0.25">
      <c r="B3685" s="94">
        <v>3634</v>
      </c>
      <c r="C3685" s="95"/>
      <c r="D3685" s="94"/>
      <c r="E3685" s="95"/>
      <c r="F3685" s="94"/>
      <c r="G3685" s="95">
        <f t="shared" si="345"/>
        <v>0</v>
      </c>
      <c r="H3685" s="110">
        <f t="shared" si="346"/>
        <v>0</v>
      </c>
      <c r="P3685" s="107" t="str">
        <f t="shared" si="347"/>
        <v/>
      </c>
      <c r="Q3685" s="108" t="str">
        <f t="shared" si="348"/>
        <v/>
      </c>
      <c r="S3685" s="109" t="str">
        <f t="shared" si="349"/>
        <v/>
      </c>
      <c r="T3685" s="109" t="str">
        <f t="shared" si="350"/>
        <v/>
      </c>
    </row>
    <row r="3686" spans="2:20" ht="15" customHeight="1" x14ac:dyDescent="0.25">
      <c r="B3686" s="94">
        <v>3635</v>
      </c>
      <c r="C3686" s="95"/>
      <c r="D3686" s="94"/>
      <c r="E3686" s="95"/>
      <c r="F3686" s="94"/>
      <c r="G3686" s="95">
        <f t="shared" si="345"/>
        <v>0</v>
      </c>
      <c r="H3686" s="110">
        <f t="shared" si="346"/>
        <v>0</v>
      </c>
      <c r="P3686" s="107" t="str">
        <f t="shared" si="347"/>
        <v/>
      </c>
      <c r="Q3686" s="108" t="str">
        <f t="shared" si="348"/>
        <v/>
      </c>
      <c r="S3686" s="109" t="str">
        <f t="shared" si="349"/>
        <v/>
      </c>
      <c r="T3686" s="109" t="str">
        <f t="shared" si="350"/>
        <v/>
      </c>
    </row>
    <row r="3687" spans="2:20" ht="15" customHeight="1" x14ac:dyDescent="0.25">
      <c r="B3687" s="94">
        <v>3636</v>
      </c>
      <c r="C3687" s="95"/>
      <c r="D3687" s="94"/>
      <c r="E3687" s="95"/>
      <c r="F3687" s="94"/>
      <c r="G3687" s="95">
        <f t="shared" si="345"/>
        <v>0</v>
      </c>
      <c r="H3687" s="110">
        <f t="shared" si="346"/>
        <v>0</v>
      </c>
      <c r="P3687" s="107" t="str">
        <f t="shared" si="347"/>
        <v/>
      </c>
      <c r="Q3687" s="108" t="str">
        <f t="shared" si="348"/>
        <v/>
      </c>
      <c r="S3687" s="109" t="str">
        <f t="shared" si="349"/>
        <v/>
      </c>
      <c r="T3687" s="109" t="str">
        <f t="shared" si="350"/>
        <v/>
      </c>
    </row>
    <row r="3688" spans="2:20" ht="15" customHeight="1" x14ac:dyDescent="0.25">
      <c r="B3688" s="94">
        <v>3637</v>
      </c>
      <c r="C3688" s="95"/>
      <c r="D3688" s="94"/>
      <c r="E3688" s="95"/>
      <c r="F3688" s="94"/>
      <c r="G3688" s="95">
        <f t="shared" si="345"/>
        <v>0</v>
      </c>
      <c r="H3688" s="110">
        <f t="shared" si="346"/>
        <v>0</v>
      </c>
      <c r="P3688" s="107" t="str">
        <f t="shared" si="347"/>
        <v/>
      </c>
      <c r="Q3688" s="108" t="str">
        <f t="shared" si="348"/>
        <v/>
      </c>
      <c r="S3688" s="109" t="str">
        <f t="shared" si="349"/>
        <v/>
      </c>
      <c r="T3688" s="109" t="str">
        <f t="shared" si="350"/>
        <v/>
      </c>
    </row>
    <row r="3689" spans="2:20" ht="15" customHeight="1" x14ac:dyDescent="0.25">
      <c r="B3689" s="94">
        <v>3638</v>
      </c>
      <c r="C3689" s="95"/>
      <c r="D3689" s="94"/>
      <c r="E3689" s="95"/>
      <c r="F3689" s="94"/>
      <c r="G3689" s="95">
        <f t="shared" si="345"/>
        <v>0</v>
      </c>
      <c r="H3689" s="110">
        <f t="shared" si="346"/>
        <v>0</v>
      </c>
      <c r="P3689" s="107" t="str">
        <f t="shared" si="347"/>
        <v/>
      </c>
      <c r="Q3689" s="108" t="str">
        <f t="shared" si="348"/>
        <v/>
      </c>
      <c r="S3689" s="109" t="str">
        <f t="shared" si="349"/>
        <v/>
      </c>
      <c r="T3689" s="109" t="str">
        <f t="shared" si="350"/>
        <v/>
      </c>
    </row>
    <row r="3690" spans="2:20" ht="15" customHeight="1" x14ac:dyDescent="0.25">
      <c r="B3690" s="94">
        <v>3639</v>
      </c>
      <c r="C3690" s="95"/>
      <c r="D3690" s="94"/>
      <c r="E3690" s="95"/>
      <c r="F3690" s="94"/>
      <c r="G3690" s="95">
        <f t="shared" si="345"/>
        <v>0</v>
      </c>
      <c r="H3690" s="110">
        <f t="shared" si="346"/>
        <v>0</v>
      </c>
      <c r="P3690" s="107" t="str">
        <f t="shared" si="347"/>
        <v/>
      </c>
      <c r="Q3690" s="108" t="str">
        <f t="shared" si="348"/>
        <v/>
      </c>
      <c r="S3690" s="109" t="str">
        <f t="shared" si="349"/>
        <v/>
      </c>
      <c r="T3690" s="109" t="str">
        <f t="shared" si="350"/>
        <v/>
      </c>
    </row>
    <row r="3691" spans="2:20" ht="15" customHeight="1" x14ac:dyDescent="0.25">
      <c r="B3691" s="94">
        <v>3640</v>
      </c>
      <c r="C3691" s="95"/>
      <c r="D3691" s="94"/>
      <c r="E3691" s="95"/>
      <c r="F3691" s="94"/>
      <c r="G3691" s="95">
        <f t="shared" si="345"/>
        <v>0</v>
      </c>
      <c r="H3691" s="110">
        <f t="shared" si="346"/>
        <v>0</v>
      </c>
      <c r="P3691" s="107" t="str">
        <f t="shared" si="347"/>
        <v/>
      </c>
      <c r="Q3691" s="108" t="str">
        <f t="shared" si="348"/>
        <v/>
      </c>
      <c r="S3691" s="109" t="str">
        <f t="shared" si="349"/>
        <v/>
      </c>
      <c r="T3691" s="109" t="str">
        <f t="shared" si="350"/>
        <v/>
      </c>
    </row>
    <row r="3692" spans="2:20" ht="15" customHeight="1" x14ac:dyDescent="0.25">
      <c r="B3692" s="94">
        <v>3641</v>
      </c>
      <c r="C3692" s="95"/>
      <c r="D3692" s="94"/>
      <c r="E3692" s="95"/>
      <c r="F3692" s="94"/>
      <c r="G3692" s="95">
        <f t="shared" si="345"/>
        <v>0</v>
      </c>
      <c r="H3692" s="110">
        <f t="shared" si="346"/>
        <v>0</v>
      </c>
      <c r="P3692" s="107" t="str">
        <f t="shared" si="347"/>
        <v/>
      </c>
      <c r="Q3692" s="108" t="str">
        <f t="shared" si="348"/>
        <v/>
      </c>
      <c r="S3692" s="109" t="str">
        <f t="shared" si="349"/>
        <v/>
      </c>
      <c r="T3692" s="109" t="str">
        <f t="shared" si="350"/>
        <v/>
      </c>
    </row>
    <row r="3693" spans="2:20" ht="15" customHeight="1" x14ac:dyDescent="0.25">
      <c r="B3693" s="94">
        <v>3642</v>
      </c>
      <c r="C3693" s="95"/>
      <c r="D3693" s="94"/>
      <c r="E3693" s="95"/>
      <c r="F3693" s="94"/>
      <c r="G3693" s="95">
        <f t="shared" si="345"/>
        <v>0</v>
      </c>
      <c r="H3693" s="110">
        <f t="shared" si="346"/>
        <v>0</v>
      </c>
      <c r="P3693" s="107" t="str">
        <f t="shared" si="347"/>
        <v/>
      </c>
      <c r="Q3693" s="108" t="str">
        <f t="shared" si="348"/>
        <v/>
      </c>
      <c r="S3693" s="109" t="str">
        <f t="shared" si="349"/>
        <v/>
      </c>
      <c r="T3693" s="109" t="str">
        <f t="shared" si="350"/>
        <v/>
      </c>
    </row>
    <row r="3694" spans="2:20" ht="15" customHeight="1" x14ac:dyDescent="0.25">
      <c r="B3694" s="94">
        <v>3643</v>
      </c>
      <c r="C3694" s="95"/>
      <c r="D3694" s="94"/>
      <c r="E3694" s="95"/>
      <c r="F3694" s="94"/>
      <c r="G3694" s="95">
        <f t="shared" si="345"/>
        <v>0</v>
      </c>
      <c r="H3694" s="110">
        <f t="shared" si="346"/>
        <v>0</v>
      </c>
      <c r="P3694" s="107" t="str">
        <f t="shared" si="347"/>
        <v/>
      </c>
      <c r="Q3694" s="108" t="str">
        <f t="shared" si="348"/>
        <v/>
      </c>
      <c r="S3694" s="109" t="str">
        <f t="shared" si="349"/>
        <v/>
      </c>
      <c r="T3694" s="109" t="str">
        <f t="shared" si="350"/>
        <v/>
      </c>
    </row>
    <row r="3695" spans="2:20" ht="15" customHeight="1" x14ac:dyDescent="0.25">
      <c r="B3695" s="94">
        <v>3644</v>
      </c>
      <c r="C3695" s="95"/>
      <c r="D3695" s="94"/>
      <c r="E3695" s="95"/>
      <c r="F3695" s="94"/>
      <c r="G3695" s="95">
        <f t="shared" si="345"/>
        <v>0</v>
      </c>
      <c r="H3695" s="110">
        <f t="shared" si="346"/>
        <v>0</v>
      </c>
      <c r="P3695" s="107" t="str">
        <f t="shared" si="347"/>
        <v/>
      </c>
      <c r="Q3695" s="108" t="str">
        <f t="shared" si="348"/>
        <v/>
      </c>
      <c r="S3695" s="109" t="str">
        <f t="shared" si="349"/>
        <v/>
      </c>
      <c r="T3695" s="109" t="str">
        <f t="shared" si="350"/>
        <v/>
      </c>
    </row>
    <row r="3696" spans="2:20" ht="15" customHeight="1" x14ac:dyDescent="0.25">
      <c r="B3696" s="94">
        <v>3645</v>
      </c>
      <c r="C3696" s="95"/>
      <c r="D3696" s="94"/>
      <c r="E3696" s="95"/>
      <c r="F3696" s="94"/>
      <c r="G3696" s="95">
        <f t="shared" si="345"/>
        <v>0</v>
      </c>
      <c r="H3696" s="110">
        <f t="shared" si="346"/>
        <v>0</v>
      </c>
      <c r="P3696" s="107" t="str">
        <f t="shared" si="347"/>
        <v/>
      </c>
      <c r="Q3696" s="108" t="str">
        <f t="shared" si="348"/>
        <v/>
      </c>
      <c r="S3696" s="109" t="str">
        <f t="shared" si="349"/>
        <v/>
      </c>
      <c r="T3696" s="109" t="str">
        <f t="shared" si="350"/>
        <v/>
      </c>
    </row>
    <row r="3697" spans="2:20" ht="15" customHeight="1" x14ac:dyDescent="0.25">
      <c r="B3697" s="94">
        <v>3646</v>
      </c>
      <c r="C3697" s="95"/>
      <c r="D3697" s="94"/>
      <c r="E3697" s="95"/>
      <c r="F3697" s="94"/>
      <c r="G3697" s="95">
        <f t="shared" si="345"/>
        <v>0</v>
      </c>
      <c r="H3697" s="110">
        <f t="shared" si="346"/>
        <v>0</v>
      </c>
      <c r="P3697" s="107" t="str">
        <f t="shared" si="347"/>
        <v/>
      </c>
      <c r="Q3697" s="108" t="str">
        <f t="shared" si="348"/>
        <v/>
      </c>
      <c r="S3697" s="109" t="str">
        <f t="shared" si="349"/>
        <v/>
      </c>
      <c r="T3697" s="109" t="str">
        <f t="shared" si="350"/>
        <v/>
      </c>
    </row>
    <row r="3698" spans="2:20" ht="15" customHeight="1" x14ac:dyDescent="0.25">
      <c r="B3698" s="94">
        <v>3647</v>
      </c>
      <c r="C3698" s="95"/>
      <c r="D3698" s="94"/>
      <c r="E3698" s="95"/>
      <c r="F3698" s="94"/>
      <c r="G3698" s="95">
        <f t="shared" si="345"/>
        <v>0</v>
      </c>
      <c r="H3698" s="110">
        <f t="shared" si="346"/>
        <v>0</v>
      </c>
      <c r="P3698" s="107" t="str">
        <f t="shared" si="347"/>
        <v/>
      </c>
      <c r="Q3698" s="108" t="str">
        <f t="shared" si="348"/>
        <v/>
      </c>
      <c r="S3698" s="109" t="str">
        <f t="shared" si="349"/>
        <v/>
      </c>
      <c r="T3698" s="109" t="str">
        <f t="shared" si="350"/>
        <v/>
      </c>
    </row>
    <row r="3699" spans="2:20" ht="15" customHeight="1" x14ac:dyDescent="0.25">
      <c r="B3699" s="94">
        <v>3648</v>
      </c>
      <c r="C3699" s="95"/>
      <c r="D3699" s="94"/>
      <c r="E3699" s="95"/>
      <c r="F3699" s="94"/>
      <c r="G3699" s="95">
        <f t="shared" si="345"/>
        <v>0</v>
      </c>
      <c r="H3699" s="110">
        <f t="shared" si="346"/>
        <v>0</v>
      </c>
      <c r="P3699" s="107" t="str">
        <f t="shared" si="347"/>
        <v/>
      </c>
      <c r="Q3699" s="108" t="str">
        <f t="shared" si="348"/>
        <v/>
      </c>
      <c r="S3699" s="109" t="str">
        <f t="shared" si="349"/>
        <v/>
      </c>
      <c r="T3699" s="109" t="str">
        <f t="shared" si="350"/>
        <v/>
      </c>
    </row>
    <row r="3700" spans="2:20" ht="15" customHeight="1" x14ac:dyDescent="0.25">
      <c r="B3700" s="94">
        <v>3649</v>
      </c>
      <c r="C3700" s="95"/>
      <c r="D3700" s="94"/>
      <c r="E3700" s="95"/>
      <c r="F3700" s="94"/>
      <c r="G3700" s="95">
        <f t="shared" si="345"/>
        <v>0</v>
      </c>
      <c r="H3700" s="110">
        <f t="shared" si="346"/>
        <v>0</v>
      </c>
      <c r="P3700" s="107" t="str">
        <f t="shared" si="347"/>
        <v/>
      </c>
      <c r="Q3700" s="108" t="str">
        <f t="shared" si="348"/>
        <v/>
      </c>
      <c r="S3700" s="109" t="str">
        <f t="shared" si="349"/>
        <v/>
      </c>
      <c r="T3700" s="109" t="str">
        <f t="shared" si="350"/>
        <v/>
      </c>
    </row>
    <row r="3701" spans="2:20" ht="15" customHeight="1" x14ac:dyDescent="0.25">
      <c r="B3701" s="94">
        <v>3650</v>
      </c>
      <c r="C3701" s="95"/>
      <c r="D3701" s="94"/>
      <c r="E3701" s="95"/>
      <c r="F3701" s="94"/>
      <c r="G3701" s="95">
        <f t="shared" si="345"/>
        <v>0</v>
      </c>
      <c r="H3701" s="110">
        <f t="shared" si="346"/>
        <v>0</v>
      </c>
      <c r="P3701" s="107" t="str">
        <f t="shared" si="347"/>
        <v/>
      </c>
      <c r="Q3701" s="108" t="str">
        <f t="shared" si="348"/>
        <v/>
      </c>
      <c r="S3701" s="109" t="str">
        <f t="shared" si="349"/>
        <v/>
      </c>
      <c r="T3701" s="109" t="str">
        <f t="shared" si="350"/>
        <v/>
      </c>
    </row>
    <row r="3702" spans="2:20" ht="15" customHeight="1" x14ac:dyDescent="0.25">
      <c r="B3702" s="94">
        <v>3651</v>
      </c>
      <c r="C3702" s="95"/>
      <c r="D3702" s="94"/>
      <c r="E3702" s="95"/>
      <c r="F3702" s="94"/>
      <c r="G3702" s="95">
        <f t="shared" si="345"/>
        <v>0</v>
      </c>
      <c r="H3702" s="110">
        <f t="shared" si="346"/>
        <v>0</v>
      </c>
      <c r="P3702" s="107" t="str">
        <f t="shared" si="347"/>
        <v/>
      </c>
      <c r="Q3702" s="108" t="str">
        <f t="shared" si="348"/>
        <v/>
      </c>
      <c r="S3702" s="109" t="str">
        <f t="shared" si="349"/>
        <v/>
      </c>
      <c r="T3702" s="109" t="str">
        <f t="shared" si="350"/>
        <v/>
      </c>
    </row>
    <row r="3703" spans="2:20" ht="15" customHeight="1" x14ac:dyDescent="0.25">
      <c r="B3703" s="94">
        <v>3652</v>
      </c>
      <c r="C3703" s="95"/>
      <c r="D3703" s="94"/>
      <c r="E3703" s="95"/>
      <c r="F3703" s="94"/>
      <c r="G3703" s="95">
        <f t="shared" si="345"/>
        <v>0</v>
      </c>
      <c r="H3703" s="110">
        <f t="shared" si="346"/>
        <v>0</v>
      </c>
      <c r="P3703" s="107" t="str">
        <f t="shared" si="347"/>
        <v/>
      </c>
      <c r="Q3703" s="108" t="str">
        <f t="shared" si="348"/>
        <v/>
      </c>
      <c r="S3703" s="109" t="str">
        <f t="shared" si="349"/>
        <v/>
      </c>
      <c r="T3703" s="109" t="str">
        <f t="shared" si="350"/>
        <v/>
      </c>
    </row>
    <row r="3704" spans="2:20" ht="15" customHeight="1" x14ac:dyDescent="0.25">
      <c r="B3704" s="94">
        <v>3653</v>
      </c>
      <c r="C3704" s="95"/>
      <c r="D3704" s="94"/>
      <c r="E3704" s="95"/>
      <c r="F3704" s="94"/>
      <c r="G3704" s="95">
        <f t="shared" si="345"/>
        <v>0</v>
      </c>
      <c r="H3704" s="110">
        <f t="shared" si="346"/>
        <v>0</v>
      </c>
      <c r="P3704" s="107" t="str">
        <f t="shared" si="347"/>
        <v/>
      </c>
      <c r="Q3704" s="108" t="str">
        <f t="shared" si="348"/>
        <v/>
      </c>
      <c r="S3704" s="109" t="str">
        <f t="shared" si="349"/>
        <v/>
      </c>
      <c r="T3704" s="109" t="str">
        <f t="shared" si="350"/>
        <v/>
      </c>
    </row>
    <row r="3705" spans="2:20" ht="15" customHeight="1" x14ac:dyDescent="0.25">
      <c r="B3705" s="94">
        <v>3654</v>
      </c>
      <c r="C3705" s="95"/>
      <c r="D3705" s="94"/>
      <c r="E3705" s="95"/>
      <c r="F3705" s="94"/>
      <c r="G3705" s="95">
        <f t="shared" si="345"/>
        <v>0</v>
      </c>
      <c r="H3705" s="110">
        <f t="shared" si="346"/>
        <v>0</v>
      </c>
      <c r="P3705" s="107" t="str">
        <f t="shared" si="347"/>
        <v/>
      </c>
      <c r="Q3705" s="108" t="str">
        <f t="shared" si="348"/>
        <v/>
      </c>
      <c r="S3705" s="109" t="str">
        <f t="shared" si="349"/>
        <v/>
      </c>
      <c r="T3705" s="109" t="str">
        <f t="shared" si="350"/>
        <v/>
      </c>
    </row>
    <row r="3706" spans="2:20" ht="15" customHeight="1" x14ac:dyDescent="0.25">
      <c r="B3706" s="94">
        <v>3655</v>
      </c>
      <c r="C3706" s="95"/>
      <c r="D3706" s="94"/>
      <c r="E3706" s="95"/>
      <c r="F3706" s="94"/>
      <c r="G3706" s="95">
        <f t="shared" si="345"/>
        <v>0</v>
      </c>
      <c r="H3706" s="110">
        <f t="shared" si="346"/>
        <v>0</v>
      </c>
      <c r="P3706" s="107" t="str">
        <f t="shared" si="347"/>
        <v/>
      </c>
      <c r="Q3706" s="108" t="str">
        <f t="shared" si="348"/>
        <v/>
      </c>
      <c r="S3706" s="109" t="str">
        <f t="shared" si="349"/>
        <v/>
      </c>
      <c r="T3706" s="109" t="str">
        <f t="shared" si="350"/>
        <v/>
      </c>
    </row>
    <row r="3707" spans="2:20" ht="15" customHeight="1" x14ac:dyDescent="0.25">
      <c r="B3707" s="94">
        <v>3656</v>
      </c>
      <c r="C3707" s="95"/>
      <c r="D3707" s="94"/>
      <c r="E3707" s="95"/>
      <c r="F3707" s="94"/>
      <c r="G3707" s="95">
        <f t="shared" si="345"/>
        <v>0</v>
      </c>
      <c r="H3707" s="110">
        <f t="shared" si="346"/>
        <v>0</v>
      </c>
      <c r="P3707" s="107" t="str">
        <f t="shared" si="347"/>
        <v/>
      </c>
      <c r="Q3707" s="108" t="str">
        <f t="shared" si="348"/>
        <v/>
      </c>
      <c r="S3707" s="109" t="str">
        <f t="shared" si="349"/>
        <v/>
      </c>
      <c r="T3707" s="109" t="str">
        <f t="shared" si="350"/>
        <v/>
      </c>
    </row>
    <row r="3708" spans="2:20" ht="15" customHeight="1" x14ac:dyDescent="0.25">
      <c r="B3708" s="94">
        <v>3657</v>
      </c>
      <c r="C3708" s="95"/>
      <c r="D3708" s="94"/>
      <c r="E3708" s="95"/>
      <c r="F3708" s="94"/>
      <c r="G3708" s="95">
        <f t="shared" si="345"/>
        <v>0</v>
      </c>
      <c r="H3708" s="110">
        <f t="shared" si="346"/>
        <v>0</v>
      </c>
      <c r="P3708" s="107" t="str">
        <f t="shared" si="347"/>
        <v/>
      </c>
      <c r="Q3708" s="108" t="str">
        <f t="shared" si="348"/>
        <v/>
      </c>
      <c r="S3708" s="109" t="str">
        <f t="shared" si="349"/>
        <v/>
      </c>
      <c r="T3708" s="109" t="str">
        <f t="shared" si="350"/>
        <v/>
      </c>
    </row>
    <row r="3709" spans="2:20" ht="15" customHeight="1" x14ac:dyDescent="0.25">
      <c r="B3709" s="94">
        <v>3658</v>
      </c>
      <c r="C3709" s="95"/>
      <c r="D3709" s="94"/>
      <c r="E3709" s="95"/>
      <c r="F3709" s="94"/>
      <c r="G3709" s="95">
        <f t="shared" si="345"/>
        <v>0</v>
      </c>
      <c r="H3709" s="110">
        <f t="shared" si="346"/>
        <v>0</v>
      </c>
      <c r="P3709" s="107" t="str">
        <f t="shared" si="347"/>
        <v/>
      </c>
      <c r="Q3709" s="108" t="str">
        <f t="shared" si="348"/>
        <v/>
      </c>
      <c r="S3709" s="109" t="str">
        <f t="shared" si="349"/>
        <v/>
      </c>
      <c r="T3709" s="109" t="str">
        <f t="shared" si="350"/>
        <v/>
      </c>
    </row>
    <row r="3710" spans="2:20" ht="15" customHeight="1" x14ac:dyDescent="0.25">
      <c r="B3710" s="94">
        <v>3659</v>
      </c>
      <c r="C3710" s="95"/>
      <c r="D3710" s="94"/>
      <c r="E3710" s="95"/>
      <c r="F3710" s="94"/>
      <c r="G3710" s="95">
        <f t="shared" si="345"/>
        <v>0</v>
      </c>
      <c r="H3710" s="110">
        <f t="shared" si="346"/>
        <v>0</v>
      </c>
      <c r="P3710" s="107" t="str">
        <f t="shared" si="347"/>
        <v/>
      </c>
      <c r="Q3710" s="108" t="str">
        <f t="shared" si="348"/>
        <v/>
      </c>
      <c r="S3710" s="109" t="str">
        <f t="shared" si="349"/>
        <v/>
      </c>
      <c r="T3710" s="109" t="str">
        <f t="shared" si="350"/>
        <v/>
      </c>
    </row>
    <row r="3711" spans="2:20" ht="15" customHeight="1" x14ac:dyDescent="0.25">
      <c r="B3711" s="94">
        <v>3660</v>
      </c>
      <c r="C3711" s="95"/>
      <c r="D3711" s="94"/>
      <c r="E3711" s="95"/>
      <c r="F3711" s="94"/>
      <c r="G3711" s="95">
        <f t="shared" si="345"/>
        <v>0</v>
      </c>
      <c r="H3711" s="110">
        <f t="shared" si="346"/>
        <v>0</v>
      </c>
      <c r="P3711" s="107" t="str">
        <f t="shared" si="347"/>
        <v/>
      </c>
      <c r="Q3711" s="108" t="str">
        <f t="shared" si="348"/>
        <v/>
      </c>
      <c r="S3711" s="109" t="str">
        <f t="shared" si="349"/>
        <v/>
      </c>
      <c r="T3711" s="109" t="str">
        <f t="shared" si="350"/>
        <v/>
      </c>
    </row>
    <row r="3712" spans="2:20" ht="15" customHeight="1" x14ac:dyDescent="0.25">
      <c r="B3712" s="94">
        <v>3661</v>
      </c>
      <c r="C3712" s="95"/>
      <c r="D3712" s="94"/>
      <c r="E3712" s="95"/>
      <c r="F3712" s="94"/>
      <c r="G3712" s="95">
        <f t="shared" si="345"/>
        <v>0</v>
      </c>
      <c r="H3712" s="110">
        <f t="shared" si="346"/>
        <v>0</v>
      </c>
      <c r="P3712" s="107" t="str">
        <f t="shared" si="347"/>
        <v/>
      </c>
      <c r="Q3712" s="108" t="str">
        <f t="shared" si="348"/>
        <v/>
      </c>
      <c r="S3712" s="109" t="str">
        <f t="shared" si="349"/>
        <v/>
      </c>
      <c r="T3712" s="109" t="str">
        <f t="shared" si="350"/>
        <v/>
      </c>
    </row>
    <row r="3713" spans="2:20" ht="15" customHeight="1" x14ac:dyDescent="0.25">
      <c r="B3713" s="94">
        <v>3662</v>
      </c>
      <c r="C3713" s="95"/>
      <c r="D3713" s="94"/>
      <c r="E3713" s="95"/>
      <c r="F3713" s="94"/>
      <c r="G3713" s="95">
        <f t="shared" si="345"/>
        <v>0</v>
      </c>
      <c r="H3713" s="110">
        <f t="shared" si="346"/>
        <v>0</v>
      </c>
      <c r="P3713" s="107" t="str">
        <f t="shared" si="347"/>
        <v/>
      </c>
      <c r="Q3713" s="108" t="str">
        <f t="shared" si="348"/>
        <v/>
      </c>
      <c r="S3713" s="109" t="str">
        <f t="shared" si="349"/>
        <v/>
      </c>
      <c r="T3713" s="109" t="str">
        <f t="shared" si="350"/>
        <v/>
      </c>
    </row>
    <row r="3714" spans="2:20" ht="15" customHeight="1" x14ac:dyDescent="0.25">
      <c r="B3714" s="94">
        <v>3663</v>
      </c>
      <c r="C3714" s="95"/>
      <c r="D3714" s="94"/>
      <c r="E3714" s="95"/>
      <c r="F3714" s="94"/>
      <c r="G3714" s="95">
        <f t="shared" si="345"/>
        <v>0</v>
      </c>
      <c r="H3714" s="110">
        <f t="shared" si="346"/>
        <v>0</v>
      </c>
      <c r="P3714" s="107" t="str">
        <f t="shared" si="347"/>
        <v/>
      </c>
      <c r="Q3714" s="108" t="str">
        <f t="shared" si="348"/>
        <v/>
      </c>
      <c r="S3714" s="109" t="str">
        <f t="shared" si="349"/>
        <v/>
      </c>
      <c r="T3714" s="109" t="str">
        <f t="shared" si="350"/>
        <v/>
      </c>
    </row>
    <row r="3715" spans="2:20" ht="15" customHeight="1" x14ac:dyDescent="0.25">
      <c r="B3715" s="94">
        <v>3664</v>
      </c>
      <c r="C3715" s="95"/>
      <c r="D3715" s="94"/>
      <c r="E3715" s="95"/>
      <c r="F3715" s="94"/>
      <c r="G3715" s="95">
        <f t="shared" si="345"/>
        <v>0</v>
      </c>
      <c r="H3715" s="110">
        <f t="shared" si="346"/>
        <v>0</v>
      </c>
      <c r="P3715" s="107" t="str">
        <f t="shared" si="347"/>
        <v/>
      </c>
      <c r="Q3715" s="108" t="str">
        <f t="shared" si="348"/>
        <v/>
      </c>
      <c r="S3715" s="109" t="str">
        <f t="shared" si="349"/>
        <v/>
      </c>
      <c r="T3715" s="109" t="str">
        <f t="shared" si="350"/>
        <v/>
      </c>
    </row>
    <row r="3716" spans="2:20" ht="15" customHeight="1" x14ac:dyDescent="0.25">
      <c r="B3716" s="94">
        <v>3665</v>
      </c>
      <c r="C3716" s="95"/>
      <c r="D3716" s="94"/>
      <c r="E3716" s="95"/>
      <c r="F3716" s="94"/>
      <c r="G3716" s="95">
        <f t="shared" si="345"/>
        <v>0</v>
      </c>
      <c r="H3716" s="110">
        <f t="shared" si="346"/>
        <v>0</v>
      </c>
      <c r="P3716" s="107" t="str">
        <f t="shared" si="347"/>
        <v/>
      </c>
      <c r="Q3716" s="108" t="str">
        <f t="shared" si="348"/>
        <v/>
      </c>
      <c r="S3716" s="109" t="str">
        <f t="shared" si="349"/>
        <v/>
      </c>
      <c r="T3716" s="109" t="str">
        <f t="shared" si="350"/>
        <v/>
      </c>
    </row>
    <row r="3717" spans="2:20" ht="15" customHeight="1" x14ac:dyDescent="0.25">
      <c r="B3717" s="94">
        <v>3666</v>
      </c>
      <c r="C3717" s="95"/>
      <c r="D3717" s="94"/>
      <c r="E3717" s="95"/>
      <c r="F3717" s="94"/>
      <c r="G3717" s="95">
        <f t="shared" si="345"/>
        <v>0</v>
      </c>
      <c r="H3717" s="110">
        <f t="shared" si="346"/>
        <v>0</v>
      </c>
      <c r="P3717" s="107" t="str">
        <f t="shared" si="347"/>
        <v/>
      </c>
      <c r="Q3717" s="108" t="str">
        <f t="shared" si="348"/>
        <v/>
      </c>
      <c r="S3717" s="109" t="str">
        <f t="shared" si="349"/>
        <v/>
      </c>
      <c r="T3717" s="109" t="str">
        <f t="shared" si="350"/>
        <v/>
      </c>
    </row>
    <row r="3718" spans="2:20" ht="15" customHeight="1" x14ac:dyDescent="0.25">
      <c r="B3718" s="94">
        <v>3667</v>
      </c>
      <c r="C3718" s="95"/>
      <c r="D3718" s="94"/>
      <c r="E3718" s="95"/>
      <c r="F3718" s="94"/>
      <c r="G3718" s="95">
        <f t="shared" si="345"/>
        <v>0</v>
      </c>
      <c r="H3718" s="110">
        <f t="shared" si="346"/>
        <v>0</v>
      </c>
      <c r="P3718" s="107" t="str">
        <f t="shared" si="347"/>
        <v/>
      </c>
      <c r="Q3718" s="108" t="str">
        <f t="shared" si="348"/>
        <v/>
      </c>
      <c r="S3718" s="109" t="str">
        <f t="shared" si="349"/>
        <v/>
      </c>
      <c r="T3718" s="109" t="str">
        <f t="shared" si="350"/>
        <v/>
      </c>
    </row>
    <row r="3719" spans="2:20" ht="15" customHeight="1" x14ac:dyDescent="0.25">
      <c r="B3719" s="94">
        <v>3668</v>
      </c>
      <c r="C3719" s="95"/>
      <c r="D3719" s="94"/>
      <c r="E3719" s="95"/>
      <c r="F3719" s="94"/>
      <c r="G3719" s="95">
        <f t="shared" si="345"/>
        <v>0</v>
      </c>
      <c r="H3719" s="110">
        <f t="shared" si="346"/>
        <v>0</v>
      </c>
      <c r="P3719" s="107" t="str">
        <f t="shared" si="347"/>
        <v/>
      </c>
      <c r="Q3719" s="108" t="str">
        <f t="shared" si="348"/>
        <v/>
      </c>
      <c r="S3719" s="109" t="str">
        <f t="shared" si="349"/>
        <v/>
      </c>
      <c r="T3719" s="109" t="str">
        <f t="shared" si="350"/>
        <v/>
      </c>
    </row>
    <row r="3720" spans="2:20" ht="15" customHeight="1" x14ac:dyDescent="0.25">
      <c r="B3720" s="94">
        <v>3669</v>
      </c>
      <c r="C3720" s="95"/>
      <c r="D3720" s="94"/>
      <c r="E3720" s="95"/>
      <c r="F3720" s="94"/>
      <c r="G3720" s="95">
        <f t="shared" si="345"/>
        <v>0</v>
      </c>
      <c r="H3720" s="110">
        <f t="shared" si="346"/>
        <v>0</v>
      </c>
      <c r="P3720" s="107" t="str">
        <f t="shared" si="347"/>
        <v/>
      </c>
      <c r="Q3720" s="108" t="str">
        <f t="shared" si="348"/>
        <v/>
      </c>
      <c r="S3720" s="109" t="str">
        <f t="shared" si="349"/>
        <v/>
      </c>
      <c r="T3720" s="109" t="str">
        <f t="shared" si="350"/>
        <v/>
      </c>
    </row>
    <row r="3721" spans="2:20" ht="15" customHeight="1" x14ac:dyDescent="0.25">
      <c r="B3721" s="94">
        <v>3670</v>
      </c>
      <c r="C3721" s="95"/>
      <c r="D3721" s="94"/>
      <c r="E3721" s="95"/>
      <c r="F3721" s="94"/>
      <c r="G3721" s="95">
        <f t="shared" si="345"/>
        <v>0</v>
      </c>
      <c r="H3721" s="110">
        <f t="shared" si="346"/>
        <v>0</v>
      </c>
      <c r="P3721" s="107" t="str">
        <f t="shared" si="347"/>
        <v/>
      </c>
      <c r="Q3721" s="108" t="str">
        <f t="shared" si="348"/>
        <v/>
      </c>
      <c r="S3721" s="109" t="str">
        <f t="shared" si="349"/>
        <v/>
      </c>
      <c r="T3721" s="109" t="str">
        <f t="shared" si="350"/>
        <v/>
      </c>
    </row>
    <row r="3722" spans="2:20" ht="15" customHeight="1" x14ac:dyDescent="0.25">
      <c r="B3722" s="94">
        <v>3671</v>
      </c>
      <c r="C3722" s="95"/>
      <c r="D3722" s="94"/>
      <c r="E3722" s="95"/>
      <c r="F3722" s="94"/>
      <c r="G3722" s="95">
        <f t="shared" si="345"/>
        <v>0</v>
      </c>
      <c r="H3722" s="110">
        <f t="shared" si="346"/>
        <v>0</v>
      </c>
      <c r="P3722" s="107" t="str">
        <f t="shared" si="347"/>
        <v/>
      </c>
      <c r="Q3722" s="108" t="str">
        <f t="shared" si="348"/>
        <v/>
      </c>
      <c r="S3722" s="109" t="str">
        <f t="shared" si="349"/>
        <v/>
      </c>
      <c r="T3722" s="109" t="str">
        <f t="shared" si="350"/>
        <v/>
      </c>
    </row>
    <row r="3723" spans="2:20" ht="15" customHeight="1" x14ac:dyDescent="0.25">
      <c r="B3723" s="94">
        <v>3672</v>
      </c>
      <c r="C3723" s="95"/>
      <c r="D3723" s="94"/>
      <c r="E3723" s="95"/>
      <c r="F3723" s="94"/>
      <c r="G3723" s="95">
        <f t="shared" si="345"/>
        <v>0</v>
      </c>
      <c r="H3723" s="110">
        <f t="shared" si="346"/>
        <v>0</v>
      </c>
      <c r="P3723" s="107" t="str">
        <f t="shared" si="347"/>
        <v/>
      </c>
      <c r="Q3723" s="108" t="str">
        <f t="shared" si="348"/>
        <v/>
      </c>
      <c r="S3723" s="109" t="str">
        <f t="shared" si="349"/>
        <v/>
      </c>
      <c r="T3723" s="109" t="str">
        <f t="shared" si="350"/>
        <v/>
      </c>
    </row>
    <row r="3724" spans="2:20" ht="15" customHeight="1" x14ac:dyDescent="0.25">
      <c r="B3724" s="94">
        <v>3673</v>
      </c>
      <c r="C3724" s="95"/>
      <c r="D3724" s="94"/>
      <c r="E3724" s="95"/>
      <c r="F3724" s="94"/>
      <c r="G3724" s="95">
        <f t="shared" si="345"/>
        <v>0</v>
      </c>
      <c r="H3724" s="110">
        <f t="shared" si="346"/>
        <v>0</v>
      </c>
      <c r="P3724" s="107" t="str">
        <f t="shared" si="347"/>
        <v/>
      </c>
      <c r="Q3724" s="108" t="str">
        <f t="shared" si="348"/>
        <v/>
      </c>
      <c r="S3724" s="109" t="str">
        <f t="shared" si="349"/>
        <v/>
      </c>
      <c r="T3724" s="109" t="str">
        <f t="shared" si="350"/>
        <v/>
      </c>
    </row>
    <row r="3725" spans="2:20" ht="15" customHeight="1" x14ac:dyDescent="0.25">
      <c r="B3725" s="94">
        <v>3674</v>
      </c>
      <c r="C3725" s="95"/>
      <c r="D3725" s="94"/>
      <c r="E3725" s="95"/>
      <c r="F3725" s="94"/>
      <c r="G3725" s="95">
        <f t="shared" si="345"/>
        <v>0</v>
      </c>
      <c r="H3725" s="110">
        <f t="shared" si="346"/>
        <v>0</v>
      </c>
      <c r="P3725" s="107" t="str">
        <f t="shared" si="347"/>
        <v/>
      </c>
      <c r="Q3725" s="108" t="str">
        <f t="shared" si="348"/>
        <v/>
      </c>
      <c r="S3725" s="109" t="str">
        <f t="shared" si="349"/>
        <v/>
      </c>
      <c r="T3725" s="109" t="str">
        <f t="shared" si="350"/>
        <v/>
      </c>
    </row>
    <row r="3726" spans="2:20" ht="15" customHeight="1" x14ac:dyDescent="0.25">
      <c r="B3726" s="94">
        <v>3675</v>
      </c>
      <c r="C3726" s="95"/>
      <c r="D3726" s="94"/>
      <c r="E3726" s="95"/>
      <c r="F3726" s="94"/>
      <c r="G3726" s="95">
        <f t="shared" si="345"/>
        <v>0</v>
      </c>
      <c r="H3726" s="110">
        <f t="shared" si="346"/>
        <v>0</v>
      </c>
      <c r="P3726" s="107" t="str">
        <f t="shared" si="347"/>
        <v/>
      </c>
      <c r="Q3726" s="108" t="str">
        <f t="shared" si="348"/>
        <v/>
      </c>
      <c r="S3726" s="109" t="str">
        <f t="shared" si="349"/>
        <v/>
      </c>
      <c r="T3726" s="109" t="str">
        <f t="shared" si="350"/>
        <v/>
      </c>
    </row>
    <row r="3727" spans="2:20" ht="15" customHeight="1" x14ac:dyDescent="0.25">
      <c r="B3727" s="94">
        <v>3676</v>
      </c>
      <c r="C3727" s="95"/>
      <c r="D3727" s="94"/>
      <c r="E3727" s="95"/>
      <c r="F3727" s="94"/>
      <c r="G3727" s="95">
        <f t="shared" si="345"/>
        <v>0</v>
      </c>
      <c r="H3727" s="110">
        <f t="shared" si="346"/>
        <v>0</v>
      </c>
      <c r="P3727" s="107" t="str">
        <f t="shared" si="347"/>
        <v/>
      </c>
      <c r="Q3727" s="108" t="str">
        <f t="shared" si="348"/>
        <v/>
      </c>
      <c r="S3727" s="109" t="str">
        <f t="shared" si="349"/>
        <v/>
      </c>
      <c r="T3727" s="109" t="str">
        <f t="shared" si="350"/>
        <v/>
      </c>
    </row>
    <row r="3728" spans="2:20" ht="15" customHeight="1" x14ac:dyDescent="0.25">
      <c r="B3728" s="94">
        <v>3677</v>
      </c>
      <c r="C3728" s="95"/>
      <c r="D3728" s="94"/>
      <c r="E3728" s="95"/>
      <c r="F3728" s="94"/>
      <c r="G3728" s="95">
        <f t="shared" si="345"/>
        <v>0</v>
      </c>
      <c r="H3728" s="110">
        <f t="shared" si="346"/>
        <v>0</v>
      </c>
      <c r="P3728" s="107" t="str">
        <f t="shared" si="347"/>
        <v/>
      </c>
      <c r="Q3728" s="108" t="str">
        <f t="shared" si="348"/>
        <v/>
      </c>
      <c r="S3728" s="109" t="str">
        <f t="shared" si="349"/>
        <v/>
      </c>
      <c r="T3728" s="109" t="str">
        <f t="shared" si="350"/>
        <v/>
      </c>
    </row>
    <row r="3729" spans="2:20" ht="15" customHeight="1" x14ac:dyDescent="0.25">
      <c r="B3729" s="94">
        <v>3678</v>
      </c>
      <c r="C3729" s="95"/>
      <c r="D3729" s="94"/>
      <c r="E3729" s="95"/>
      <c r="F3729" s="94"/>
      <c r="G3729" s="95">
        <f t="shared" si="345"/>
        <v>0</v>
      </c>
      <c r="H3729" s="110">
        <f t="shared" si="346"/>
        <v>0</v>
      </c>
      <c r="P3729" s="107" t="str">
        <f t="shared" si="347"/>
        <v/>
      </c>
      <c r="Q3729" s="108" t="str">
        <f t="shared" si="348"/>
        <v/>
      </c>
      <c r="S3729" s="109" t="str">
        <f t="shared" si="349"/>
        <v/>
      </c>
      <c r="T3729" s="109" t="str">
        <f t="shared" si="350"/>
        <v/>
      </c>
    </row>
    <row r="3730" spans="2:20" ht="15" customHeight="1" x14ac:dyDescent="0.25">
      <c r="B3730" s="94">
        <v>3679</v>
      </c>
      <c r="C3730" s="95"/>
      <c r="D3730" s="94"/>
      <c r="E3730" s="95"/>
      <c r="F3730" s="94"/>
      <c r="G3730" s="95">
        <f t="shared" si="345"/>
        <v>0</v>
      </c>
      <c r="H3730" s="110">
        <f t="shared" si="346"/>
        <v>0</v>
      </c>
      <c r="P3730" s="107" t="str">
        <f t="shared" si="347"/>
        <v/>
      </c>
      <c r="Q3730" s="108" t="str">
        <f t="shared" si="348"/>
        <v/>
      </c>
      <c r="S3730" s="109" t="str">
        <f t="shared" si="349"/>
        <v/>
      </c>
      <c r="T3730" s="109" t="str">
        <f t="shared" si="350"/>
        <v/>
      </c>
    </row>
    <row r="3731" spans="2:20" ht="15" customHeight="1" x14ac:dyDescent="0.25">
      <c r="B3731" s="94">
        <v>3680</v>
      </c>
      <c r="C3731" s="95"/>
      <c r="D3731" s="94"/>
      <c r="E3731" s="95"/>
      <c r="F3731" s="94"/>
      <c r="G3731" s="95">
        <f t="shared" si="345"/>
        <v>0</v>
      </c>
      <c r="H3731" s="110">
        <f t="shared" si="346"/>
        <v>0</v>
      </c>
      <c r="P3731" s="107" t="str">
        <f t="shared" si="347"/>
        <v/>
      </c>
      <c r="Q3731" s="108" t="str">
        <f t="shared" si="348"/>
        <v/>
      </c>
      <c r="S3731" s="109" t="str">
        <f t="shared" si="349"/>
        <v/>
      </c>
      <c r="T3731" s="109" t="str">
        <f t="shared" si="350"/>
        <v/>
      </c>
    </row>
    <row r="3732" spans="2:20" ht="15" customHeight="1" x14ac:dyDescent="0.25">
      <c r="B3732" s="94">
        <v>3681</v>
      </c>
      <c r="C3732" s="95"/>
      <c r="D3732" s="94"/>
      <c r="E3732" s="95"/>
      <c r="F3732" s="94"/>
      <c r="G3732" s="95">
        <f t="shared" si="345"/>
        <v>0</v>
      </c>
      <c r="H3732" s="110">
        <f t="shared" si="346"/>
        <v>0</v>
      </c>
      <c r="P3732" s="107" t="str">
        <f t="shared" si="347"/>
        <v/>
      </c>
      <c r="Q3732" s="108" t="str">
        <f t="shared" si="348"/>
        <v/>
      </c>
      <c r="S3732" s="109" t="str">
        <f t="shared" si="349"/>
        <v/>
      </c>
      <c r="T3732" s="109" t="str">
        <f t="shared" si="350"/>
        <v/>
      </c>
    </row>
    <row r="3733" spans="2:20" ht="15" customHeight="1" x14ac:dyDescent="0.25">
      <c r="B3733" s="94">
        <v>3682</v>
      </c>
      <c r="C3733" s="95"/>
      <c r="D3733" s="94"/>
      <c r="E3733" s="95"/>
      <c r="F3733" s="94"/>
      <c r="G3733" s="95">
        <f t="shared" si="345"/>
        <v>0</v>
      </c>
      <c r="H3733" s="110">
        <f t="shared" si="346"/>
        <v>0</v>
      </c>
      <c r="P3733" s="107" t="str">
        <f t="shared" si="347"/>
        <v/>
      </c>
      <c r="Q3733" s="108" t="str">
        <f t="shared" si="348"/>
        <v/>
      </c>
      <c r="S3733" s="109" t="str">
        <f t="shared" si="349"/>
        <v/>
      </c>
      <c r="T3733" s="109" t="str">
        <f t="shared" si="350"/>
        <v/>
      </c>
    </row>
    <row r="3734" spans="2:20" ht="15" customHeight="1" x14ac:dyDescent="0.25">
      <c r="B3734" s="94">
        <v>3683</v>
      </c>
      <c r="C3734" s="95"/>
      <c r="D3734" s="94"/>
      <c r="E3734" s="95"/>
      <c r="F3734" s="94"/>
      <c r="G3734" s="95">
        <f t="shared" si="345"/>
        <v>0</v>
      </c>
      <c r="H3734" s="110">
        <f t="shared" si="346"/>
        <v>0</v>
      </c>
      <c r="P3734" s="107" t="str">
        <f t="shared" si="347"/>
        <v/>
      </c>
      <c r="Q3734" s="108" t="str">
        <f t="shared" si="348"/>
        <v/>
      </c>
      <c r="S3734" s="109" t="str">
        <f t="shared" si="349"/>
        <v/>
      </c>
      <c r="T3734" s="109" t="str">
        <f t="shared" si="350"/>
        <v/>
      </c>
    </row>
    <row r="3735" spans="2:20" ht="15" customHeight="1" x14ac:dyDescent="0.25">
      <c r="B3735" s="94">
        <v>3684</v>
      </c>
      <c r="C3735" s="95"/>
      <c r="D3735" s="94"/>
      <c r="E3735" s="95"/>
      <c r="F3735" s="94"/>
      <c r="G3735" s="95">
        <f t="shared" si="345"/>
        <v>0</v>
      </c>
      <c r="H3735" s="110">
        <f t="shared" si="346"/>
        <v>0</v>
      </c>
      <c r="P3735" s="107" t="str">
        <f t="shared" si="347"/>
        <v/>
      </c>
      <c r="Q3735" s="108" t="str">
        <f t="shared" si="348"/>
        <v/>
      </c>
      <c r="S3735" s="109" t="str">
        <f t="shared" si="349"/>
        <v/>
      </c>
      <c r="T3735" s="109" t="str">
        <f t="shared" si="350"/>
        <v/>
      </c>
    </row>
    <row r="3736" spans="2:20" ht="15" customHeight="1" x14ac:dyDescent="0.25">
      <c r="B3736" s="94">
        <v>3685</v>
      </c>
      <c r="C3736" s="95"/>
      <c r="D3736" s="94"/>
      <c r="E3736" s="95"/>
      <c r="F3736" s="94"/>
      <c r="G3736" s="95">
        <f t="shared" si="345"/>
        <v>0</v>
      </c>
      <c r="H3736" s="110">
        <f t="shared" si="346"/>
        <v>0</v>
      </c>
      <c r="P3736" s="107" t="str">
        <f t="shared" si="347"/>
        <v/>
      </c>
      <c r="Q3736" s="108" t="str">
        <f t="shared" si="348"/>
        <v/>
      </c>
      <c r="S3736" s="109" t="str">
        <f t="shared" si="349"/>
        <v/>
      </c>
      <c r="T3736" s="109" t="str">
        <f t="shared" si="350"/>
        <v/>
      </c>
    </row>
    <row r="3737" spans="2:20" ht="15" customHeight="1" x14ac:dyDescent="0.25">
      <c r="B3737" s="94">
        <v>3686</v>
      </c>
      <c r="C3737" s="95"/>
      <c r="D3737" s="94"/>
      <c r="E3737" s="95"/>
      <c r="F3737" s="94"/>
      <c r="G3737" s="95">
        <f t="shared" si="345"/>
        <v>0</v>
      </c>
      <c r="H3737" s="110">
        <f t="shared" si="346"/>
        <v>0</v>
      </c>
      <c r="P3737" s="107" t="str">
        <f t="shared" si="347"/>
        <v/>
      </c>
      <c r="Q3737" s="108" t="str">
        <f t="shared" si="348"/>
        <v/>
      </c>
      <c r="S3737" s="109" t="str">
        <f t="shared" si="349"/>
        <v/>
      </c>
      <c r="T3737" s="109" t="str">
        <f t="shared" si="350"/>
        <v/>
      </c>
    </row>
    <row r="3738" spans="2:20" ht="15" customHeight="1" x14ac:dyDescent="0.25">
      <c r="B3738" s="94">
        <v>3687</v>
      </c>
      <c r="C3738" s="95"/>
      <c r="D3738" s="94"/>
      <c r="E3738" s="95"/>
      <c r="F3738" s="94"/>
      <c r="G3738" s="95">
        <f t="shared" si="345"/>
        <v>0</v>
      </c>
      <c r="H3738" s="110">
        <f t="shared" si="346"/>
        <v>0</v>
      </c>
      <c r="P3738" s="107" t="str">
        <f t="shared" si="347"/>
        <v/>
      </c>
      <c r="Q3738" s="108" t="str">
        <f t="shared" si="348"/>
        <v/>
      </c>
      <c r="S3738" s="109" t="str">
        <f t="shared" si="349"/>
        <v/>
      </c>
      <c r="T3738" s="109" t="str">
        <f t="shared" si="350"/>
        <v/>
      </c>
    </row>
    <row r="3739" spans="2:20" ht="15" customHeight="1" x14ac:dyDescent="0.25">
      <c r="B3739" s="94">
        <v>3688</v>
      </c>
      <c r="C3739" s="95"/>
      <c r="D3739" s="94"/>
      <c r="E3739" s="95"/>
      <c r="F3739" s="94"/>
      <c r="G3739" s="95">
        <f t="shared" si="345"/>
        <v>0</v>
      </c>
      <c r="H3739" s="110">
        <f t="shared" si="346"/>
        <v>0</v>
      </c>
      <c r="P3739" s="107" t="str">
        <f t="shared" si="347"/>
        <v/>
      </c>
      <c r="Q3739" s="108" t="str">
        <f t="shared" si="348"/>
        <v/>
      </c>
      <c r="S3739" s="109" t="str">
        <f t="shared" si="349"/>
        <v/>
      </c>
      <c r="T3739" s="109" t="str">
        <f t="shared" si="350"/>
        <v/>
      </c>
    </row>
    <row r="3740" spans="2:20" ht="15" customHeight="1" x14ac:dyDescent="0.25">
      <c r="B3740" s="94">
        <v>3689</v>
      </c>
      <c r="C3740" s="95"/>
      <c r="D3740" s="94"/>
      <c r="E3740" s="95"/>
      <c r="F3740" s="94"/>
      <c r="G3740" s="95">
        <f t="shared" ref="G3740:G3803" si="351">E3740-C3740</f>
        <v>0</v>
      </c>
      <c r="H3740" s="110">
        <f t="shared" ref="H3740:H3803" si="352">F3740-D3740</f>
        <v>0</v>
      </c>
      <c r="P3740" s="107" t="str">
        <f t="shared" ref="P3740:P3803" si="353">IF(C3740="","",D3740*PSA_WTP-C3740)</f>
        <v/>
      </c>
      <c r="Q3740" s="108" t="str">
        <f t="shared" ref="Q3740:Q3803" si="354">IF(C3740="","",F3740*PSA_WTP-E3740)</f>
        <v/>
      </c>
      <c r="S3740" s="109" t="str">
        <f t="shared" ref="S3740:S3803" si="355">IF(Q3740="","",IF(Q3740=MAX(P3740,Q3740),0,1))</f>
        <v/>
      </c>
      <c r="T3740" s="109" t="str">
        <f t="shared" ref="T3740:T3803" si="356">IF(Q3740="","",IF(Q3740=MAX(P3740,Q3740),1,0))</f>
        <v/>
      </c>
    </row>
    <row r="3741" spans="2:20" ht="15" customHeight="1" x14ac:dyDescent="0.25">
      <c r="B3741" s="94">
        <v>3690</v>
      </c>
      <c r="C3741" s="95"/>
      <c r="D3741" s="94"/>
      <c r="E3741" s="95"/>
      <c r="F3741" s="94"/>
      <c r="G3741" s="95">
        <f t="shared" si="351"/>
        <v>0</v>
      </c>
      <c r="H3741" s="110">
        <f t="shared" si="352"/>
        <v>0</v>
      </c>
      <c r="P3741" s="107" t="str">
        <f t="shared" si="353"/>
        <v/>
      </c>
      <c r="Q3741" s="108" t="str">
        <f t="shared" si="354"/>
        <v/>
      </c>
      <c r="S3741" s="109" t="str">
        <f t="shared" si="355"/>
        <v/>
      </c>
      <c r="T3741" s="109" t="str">
        <f t="shared" si="356"/>
        <v/>
      </c>
    </row>
    <row r="3742" spans="2:20" ht="15" customHeight="1" x14ac:dyDescent="0.25">
      <c r="B3742" s="94">
        <v>3691</v>
      </c>
      <c r="C3742" s="95"/>
      <c r="D3742" s="94"/>
      <c r="E3742" s="95"/>
      <c r="F3742" s="94"/>
      <c r="G3742" s="95">
        <f t="shared" si="351"/>
        <v>0</v>
      </c>
      <c r="H3742" s="110">
        <f t="shared" si="352"/>
        <v>0</v>
      </c>
      <c r="P3742" s="107" t="str">
        <f t="shared" si="353"/>
        <v/>
      </c>
      <c r="Q3742" s="108" t="str">
        <f t="shared" si="354"/>
        <v/>
      </c>
      <c r="S3742" s="109" t="str">
        <f t="shared" si="355"/>
        <v/>
      </c>
      <c r="T3742" s="109" t="str">
        <f t="shared" si="356"/>
        <v/>
      </c>
    </row>
    <row r="3743" spans="2:20" ht="15" customHeight="1" x14ac:dyDescent="0.25">
      <c r="B3743" s="94">
        <v>3692</v>
      </c>
      <c r="C3743" s="95"/>
      <c r="D3743" s="94"/>
      <c r="E3743" s="95"/>
      <c r="F3743" s="94"/>
      <c r="G3743" s="95">
        <f t="shared" si="351"/>
        <v>0</v>
      </c>
      <c r="H3743" s="110">
        <f t="shared" si="352"/>
        <v>0</v>
      </c>
      <c r="P3743" s="107" t="str">
        <f t="shared" si="353"/>
        <v/>
      </c>
      <c r="Q3743" s="108" t="str">
        <f t="shared" si="354"/>
        <v/>
      </c>
      <c r="S3743" s="109" t="str">
        <f t="shared" si="355"/>
        <v/>
      </c>
      <c r="T3743" s="109" t="str">
        <f t="shared" si="356"/>
        <v/>
      </c>
    </row>
    <row r="3744" spans="2:20" ht="15" customHeight="1" x14ac:dyDescent="0.25">
      <c r="B3744" s="94">
        <v>3693</v>
      </c>
      <c r="C3744" s="95"/>
      <c r="D3744" s="94"/>
      <c r="E3744" s="95"/>
      <c r="F3744" s="94"/>
      <c r="G3744" s="95">
        <f t="shared" si="351"/>
        <v>0</v>
      </c>
      <c r="H3744" s="110">
        <f t="shared" si="352"/>
        <v>0</v>
      </c>
      <c r="P3744" s="107" t="str">
        <f t="shared" si="353"/>
        <v/>
      </c>
      <c r="Q3744" s="108" t="str">
        <f t="shared" si="354"/>
        <v/>
      </c>
      <c r="S3744" s="109" t="str">
        <f t="shared" si="355"/>
        <v/>
      </c>
      <c r="T3744" s="109" t="str">
        <f t="shared" si="356"/>
        <v/>
      </c>
    </row>
    <row r="3745" spans="2:20" ht="15" customHeight="1" x14ac:dyDescent="0.25">
      <c r="B3745" s="94">
        <v>3694</v>
      </c>
      <c r="C3745" s="95"/>
      <c r="D3745" s="94"/>
      <c r="E3745" s="95"/>
      <c r="F3745" s="94"/>
      <c r="G3745" s="95">
        <f t="shared" si="351"/>
        <v>0</v>
      </c>
      <c r="H3745" s="110">
        <f t="shared" si="352"/>
        <v>0</v>
      </c>
      <c r="P3745" s="107" t="str">
        <f t="shared" si="353"/>
        <v/>
      </c>
      <c r="Q3745" s="108" t="str">
        <f t="shared" si="354"/>
        <v/>
      </c>
      <c r="S3745" s="109" t="str">
        <f t="shared" si="355"/>
        <v/>
      </c>
      <c r="T3745" s="109" t="str">
        <f t="shared" si="356"/>
        <v/>
      </c>
    </row>
    <row r="3746" spans="2:20" ht="15" customHeight="1" x14ac:dyDescent="0.25">
      <c r="B3746" s="94">
        <v>3695</v>
      </c>
      <c r="C3746" s="95"/>
      <c r="D3746" s="94"/>
      <c r="E3746" s="95"/>
      <c r="F3746" s="94"/>
      <c r="G3746" s="95">
        <f t="shared" si="351"/>
        <v>0</v>
      </c>
      <c r="H3746" s="110">
        <f t="shared" si="352"/>
        <v>0</v>
      </c>
      <c r="P3746" s="107" t="str">
        <f t="shared" si="353"/>
        <v/>
      </c>
      <c r="Q3746" s="108" t="str">
        <f t="shared" si="354"/>
        <v/>
      </c>
      <c r="S3746" s="109" t="str">
        <f t="shared" si="355"/>
        <v/>
      </c>
      <c r="T3746" s="109" t="str">
        <f t="shared" si="356"/>
        <v/>
      </c>
    </row>
    <row r="3747" spans="2:20" ht="15" customHeight="1" x14ac:dyDescent="0.25">
      <c r="B3747" s="94">
        <v>3696</v>
      </c>
      <c r="C3747" s="95"/>
      <c r="D3747" s="94"/>
      <c r="E3747" s="95"/>
      <c r="F3747" s="94"/>
      <c r="G3747" s="95">
        <f t="shared" si="351"/>
        <v>0</v>
      </c>
      <c r="H3747" s="110">
        <f t="shared" si="352"/>
        <v>0</v>
      </c>
      <c r="P3747" s="107" t="str">
        <f t="shared" si="353"/>
        <v/>
      </c>
      <c r="Q3747" s="108" t="str">
        <f t="shared" si="354"/>
        <v/>
      </c>
      <c r="S3747" s="109" t="str">
        <f t="shared" si="355"/>
        <v/>
      </c>
      <c r="T3747" s="109" t="str">
        <f t="shared" si="356"/>
        <v/>
      </c>
    </row>
    <row r="3748" spans="2:20" ht="15" customHeight="1" x14ac:dyDescent="0.25">
      <c r="B3748" s="94">
        <v>3697</v>
      </c>
      <c r="C3748" s="95"/>
      <c r="D3748" s="94"/>
      <c r="E3748" s="95"/>
      <c r="F3748" s="94"/>
      <c r="G3748" s="95">
        <f t="shared" si="351"/>
        <v>0</v>
      </c>
      <c r="H3748" s="110">
        <f t="shared" si="352"/>
        <v>0</v>
      </c>
      <c r="P3748" s="107" t="str">
        <f t="shared" si="353"/>
        <v/>
      </c>
      <c r="Q3748" s="108" t="str">
        <f t="shared" si="354"/>
        <v/>
      </c>
      <c r="S3748" s="109" t="str">
        <f t="shared" si="355"/>
        <v/>
      </c>
      <c r="T3748" s="109" t="str">
        <f t="shared" si="356"/>
        <v/>
      </c>
    </row>
    <row r="3749" spans="2:20" ht="15" customHeight="1" x14ac:dyDescent="0.25">
      <c r="B3749" s="94">
        <v>3698</v>
      </c>
      <c r="C3749" s="95"/>
      <c r="D3749" s="94"/>
      <c r="E3749" s="95"/>
      <c r="F3749" s="94"/>
      <c r="G3749" s="95">
        <f t="shared" si="351"/>
        <v>0</v>
      </c>
      <c r="H3749" s="110">
        <f t="shared" si="352"/>
        <v>0</v>
      </c>
      <c r="P3749" s="107" t="str">
        <f t="shared" si="353"/>
        <v/>
      </c>
      <c r="Q3749" s="108" t="str">
        <f t="shared" si="354"/>
        <v/>
      </c>
      <c r="S3749" s="109" t="str">
        <f t="shared" si="355"/>
        <v/>
      </c>
      <c r="T3749" s="109" t="str">
        <f t="shared" si="356"/>
        <v/>
      </c>
    </row>
    <row r="3750" spans="2:20" ht="15" customHeight="1" x14ac:dyDescent="0.25">
      <c r="B3750" s="94">
        <v>3699</v>
      </c>
      <c r="C3750" s="95"/>
      <c r="D3750" s="94"/>
      <c r="E3750" s="95"/>
      <c r="F3750" s="94"/>
      <c r="G3750" s="95">
        <f t="shared" si="351"/>
        <v>0</v>
      </c>
      <c r="H3750" s="110">
        <f t="shared" si="352"/>
        <v>0</v>
      </c>
      <c r="P3750" s="107" t="str">
        <f t="shared" si="353"/>
        <v/>
      </c>
      <c r="Q3750" s="108" t="str">
        <f t="shared" si="354"/>
        <v/>
      </c>
      <c r="S3750" s="109" t="str">
        <f t="shared" si="355"/>
        <v/>
      </c>
      <c r="T3750" s="109" t="str">
        <f t="shared" si="356"/>
        <v/>
      </c>
    </row>
    <row r="3751" spans="2:20" ht="15" customHeight="1" x14ac:dyDescent="0.25">
      <c r="B3751" s="94">
        <v>3700</v>
      </c>
      <c r="C3751" s="95"/>
      <c r="D3751" s="94"/>
      <c r="E3751" s="95"/>
      <c r="F3751" s="94"/>
      <c r="G3751" s="95">
        <f t="shared" si="351"/>
        <v>0</v>
      </c>
      <c r="H3751" s="110">
        <f t="shared" si="352"/>
        <v>0</v>
      </c>
      <c r="P3751" s="107" t="str">
        <f t="shared" si="353"/>
        <v/>
      </c>
      <c r="Q3751" s="108" t="str">
        <f t="shared" si="354"/>
        <v/>
      </c>
      <c r="S3751" s="109" t="str">
        <f t="shared" si="355"/>
        <v/>
      </c>
      <c r="T3751" s="109" t="str">
        <f t="shared" si="356"/>
        <v/>
      </c>
    </row>
    <row r="3752" spans="2:20" ht="15" customHeight="1" x14ac:dyDescent="0.25">
      <c r="B3752" s="94">
        <v>3701</v>
      </c>
      <c r="C3752" s="95"/>
      <c r="D3752" s="94"/>
      <c r="E3752" s="95"/>
      <c r="F3752" s="94"/>
      <c r="G3752" s="95">
        <f t="shared" si="351"/>
        <v>0</v>
      </c>
      <c r="H3752" s="110">
        <f t="shared" si="352"/>
        <v>0</v>
      </c>
      <c r="P3752" s="107" t="str">
        <f t="shared" si="353"/>
        <v/>
      </c>
      <c r="Q3752" s="108" t="str">
        <f t="shared" si="354"/>
        <v/>
      </c>
      <c r="S3752" s="109" t="str">
        <f t="shared" si="355"/>
        <v/>
      </c>
      <c r="T3752" s="109" t="str">
        <f t="shared" si="356"/>
        <v/>
      </c>
    </row>
    <row r="3753" spans="2:20" ht="15" customHeight="1" x14ac:dyDescent="0.25">
      <c r="B3753" s="94">
        <v>3702</v>
      </c>
      <c r="C3753" s="95"/>
      <c r="D3753" s="94"/>
      <c r="E3753" s="95"/>
      <c r="F3753" s="94"/>
      <c r="G3753" s="95">
        <f t="shared" si="351"/>
        <v>0</v>
      </c>
      <c r="H3753" s="110">
        <f t="shared" si="352"/>
        <v>0</v>
      </c>
      <c r="P3753" s="107" t="str">
        <f t="shared" si="353"/>
        <v/>
      </c>
      <c r="Q3753" s="108" t="str">
        <f t="shared" si="354"/>
        <v/>
      </c>
      <c r="S3753" s="109" t="str">
        <f t="shared" si="355"/>
        <v/>
      </c>
      <c r="T3753" s="109" t="str">
        <f t="shared" si="356"/>
        <v/>
      </c>
    </row>
    <row r="3754" spans="2:20" ht="15" customHeight="1" x14ac:dyDescent="0.25">
      <c r="B3754" s="94">
        <v>3703</v>
      </c>
      <c r="C3754" s="95"/>
      <c r="D3754" s="94"/>
      <c r="E3754" s="95"/>
      <c r="F3754" s="94"/>
      <c r="G3754" s="95">
        <f t="shared" si="351"/>
        <v>0</v>
      </c>
      <c r="H3754" s="110">
        <f t="shared" si="352"/>
        <v>0</v>
      </c>
      <c r="P3754" s="107" t="str">
        <f t="shared" si="353"/>
        <v/>
      </c>
      <c r="Q3754" s="108" t="str">
        <f t="shared" si="354"/>
        <v/>
      </c>
      <c r="S3754" s="109" t="str">
        <f t="shared" si="355"/>
        <v/>
      </c>
      <c r="T3754" s="109" t="str">
        <f t="shared" si="356"/>
        <v/>
      </c>
    </row>
    <row r="3755" spans="2:20" ht="15" customHeight="1" x14ac:dyDescent="0.25">
      <c r="B3755" s="94">
        <v>3704</v>
      </c>
      <c r="C3755" s="95"/>
      <c r="D3755" s="94"/>
      <c r="E3755" s="95"/>
      <c r="F3755" s="94"/>
      <c r="G3755" s="95">
        <f t="shared" si="351"/>
        <v>0</v>
      </c>
      <c r="H3755" s="110">
        <f t="shared" si="352"/>
        <v>0</v>
      </c>
      <c r="P3755" s="107" t="str">
        <f t="shared" si="353"/>
        <v/>
      </c>
      <c r="Q3755" s="108" t="str">
        <f t="shared" si="354"/>
        <v/>
      </c>
      <c r="S3755" s="109" t="str">
        <f t="shared" si="355"/>
        <v/>
      </c>
      <c r="T3755" s="109" t="str">
        <f t="shared" si="356"/>
        <v/>
      </c>
    </row>
    <row r="3756" spans="2:20" ht="15" customHeight="1" x14ac:dyDescent="0.25">
      <c r="B3756" s="94">
        <v>3705</v>
      </c>
      <c r="C3756" s="95"/>
      <c r="D3756" s="94"/>
      <c r="E3756" s="95"/>
      <c r="F3756" s="94"/>
      <c r="G3756" s="95">
        <f t="shared" si="351"/>
        <v>0</v>
      </c>
      <c r="H3756" s="110">
        <f t="shared" si="352"/>
        <v>0</v>
      </c>
      <c r="P3756" s="107" t="str">
        <f t="shared" si="353"/>
        <v/>
      </c>
      <c r="Q3756" s="108" t="str">
        <f t="shared" si="354"/>
        <v/>
      </c>
      <c r="S3756" s="109" t="str">
        <f t="shared" si="355"/>
        <v/>
      </c>
      <c r="T3756" s="109" t="str">
        <f t="shared" si="356"/>
        <v/>
      </c>
    </row>
    <row r="3757" spans="2:20" ht="15" customHeight="1" x14ac:dyDescent="0.25">
      <c r="B3757" s="94">
        <v>3706</v>
      </c>
      <c r="C3757" s="95"/>
      <c r="D3757" s="94"/>
      <c r="E3757" s="95"/>
      <c r="F3757" s="94"/>
      <c r="G3757" s="95">
        <f t="shared" si="351"/>
        <v>0</v>
      </c>
      <c r="H3757" s="110">
        <f t="shared" si="352"/>
        <v>0</v>
      </c>
      <c r="P3757" s="107" t="str">
        <f t="shared" si="353"/>
        <v/>
      </c>
      <c r="Q3757" s="108" t="str">
        <f t="shared" si="354"/>
        <v/>
      </c>
      <c r="S3757" s="109" t="str">
        <f t="shared" si="355"/>
        <v/>
      </c>
      <c r="T3757" s="109" t="str">
        <f t="shared" si="356"/>
        <v/>
      </c>
    </row>
    <row r="3758" spans="2:20" ht="15" customHeight="1" x14ac:dyDescent="0.25">
      <c r="B3758" s="94">
        <v>3707</v>
      </c>
      <c r="C3758" s="95"/>
      <c r="D3758" s="94"/>
      <c r="E3758" s="95"/>
      <c r="F3758" s="94"/>
      <c r="G3758" s="95">
        <f t="shared" si="351"/>
        <v>0</v>
      </c>
      <c r="H3758" s="110">
        <f t="shared" si="352"/>
        <v>0</v>
      </c>
      <c r="P3758" s="107" t="str">
        <f t="shared" si="353"/>
        <v/>
      </c>
      <c r="Q3758" s="108" t="str">
        <f t="shared" si="354"/>
        <v/>
      </c>
      <c r="S3758" s="109" t="str">
        <f t="shared" si="355"/>
        <v/>
      </c>
      <c r="T3758" s="109" t="str">
        <f t="shared" si="356"/>
        <v/>
      </c>
    </row>
    <row r="3759" spans="2:20" ht="15" customHeight="1" x14ac:dyDescent="0.25">
      <c r="B3759" s="94">
        <v>3708</v>
      </c>
      <c r="C3759" s="95"/>
      <c r="D3759" s="94"/>
      <c r="E3759" s="95"/>
      <c r="F3759" s="94"/>
      <c r="G3759" s="95">
        <f t="shared" si="351"/>
        <v>0</v>
      </c>
      <c r="H3759" s="110">
        <f t="shared" si="352"/>
        <v>0</v>
      </c>
      <c r="P3759" s="107" t="str">
        <f t="shared" si="353"/>
        <v/>
      </c>
      <c r="Q3759" s="108" t="str">
        <f t="shared" si="354"/>
        <v/>
      </c>
      <c r="S3759" s="109" t="str">
        <f t="shared" si="355"/>
        <v/>
      </c>
      <c r="T3759" s="109" t="str">
        <f t="shared" si="356"/>
        <v/>
      </c>
    </row>
    <row r="3760" spans="2:20" ht="15" customHeight="1" x14ac:dyDescent="0.25">
      <c r="B3760" s="94">
        <v>3709</v>
      </c>
      <c r="C3760" s="95"/>
      <c r="D3760" s="94"/>
      <c r="E3760" s="95"/>
      <c r="F3760" s="94"/>
      <c r="G3760" s="95">
        <f t="shared" si="351"/>
        <v>0</v>
      </c>
      <c r="H3760" s="110">
        <f t="shared" si="352"/>
        <v>0</v>
      </c>
      <c r="P3760" s="107" t="str">
        <f t="shared" si="353"/>
        <v/>
      </c>
      <c r="Q3760" s="108" t="str">
        <f t="shared" si="354"/>
        <v/>
      </c>
      <c r="S3760" s="109" t="str">
        <f t="shared" si="355"/>
        <v/>
      </c>
      <c r="T3760" s="109" t="str">
        <f t="shared" si="356"/>
        <v/>
      </c>
    </row>
    <row r="3761" spans="2:20" ht="15" customHeight="1" x14ac:dyDescent="0.25">
      <c r="B3761" s="94">
        <v>3710</v>
      </c>
      <c r="C3761" s="95"/>
      <c r="D3761" s="94"/>
      <c r="E3761" s="95"/>
      <c r="F3761" s="94"/>
      <c r="G3761" s="95">
        <f t="shared" si="351"/>
        <v>0</v>
      </c>
      <c r="H3761" s="110">
        <f t="shared" si="352"/>
        <v>0</v>
      </c>
      <c r="P3761" s="107" t="str">
        <f t="shared" si="353"/>
        <v/>
      </c>
      <c r="Q3761" s="108" t="str">
        <f t="shared" si="354"/>
        <v/>
      </c>
      <c r="S3761" s="109" t="str">
        <f t="shared" si="355"/>
        <v/>
      </c>
      <c r="T3761" s="109" t="str">
        <f t="shared" si="356"/>
        <v/>
      </c>
    </row>
    <row r="3762" spans="2:20" ht="15" customHeight="1" x14ac:dyDescent="0.25">
      <c r="B3762" s="94">
        <v>3711</v>
      </c>
      <c r="C3762" s="95"/>
      <c r="D3762" s="94"/>
      <c r="E3762" s="95"/>
      <c r="F3762" s="94"/>
      <c r="G3762" s="95">
        <f t="shared" si="351"/>
        <v>0</v>
      </c>
      <c r="H3762" s="110">
        <f t="shared" si="352"/>
        <v>0</v>
      </c>
      <c r="P3762" s="107" t="str">
        <f t="shared" si="353"/>
        <v/>
      </c>
      <c r="Q3762" s="108" t="str">
        <f t="shared" si="354"/>
        <v/>
      </c>
      <c r="S3762" s="109" t="str">
        <f t="shared" si="355"/>
        <v/>
      </c>
      <c r="T3762" s="109" t="str">
        <f t="shared" si="356"/>
        <v/>
      </c>
    </row>
    <row r="3763" spans="2:20" ht="15" customHeight="1" x14ac:dyDescent="0.25">
      <c r="B3763" s="94">
        <v>3712</v>
      </c>
      <c r="C3763" s="95"/>
      <c r="D3763" s="94"/>
      <c r="E3763" s="95"/>
      <c r="F3763" s="94"/>
      <c r="G3763" s="95">
        <f t="shared" si="351"/>
        <v>0</v>
      </c>
      <c r="H3763" s="110">
        <f t="shared" si="352"/>
        <v>0</v>
      </c>
      <c r="P3763" s="107" t="str">
        <f t="shared" si="353"/>
        <v/>
      </c>
      <c r="Q3763" s="108" t="str">
        <f t="shared" si="354"/>
        <v/>
      </c>
      <c r="S3763" s="109" t="str">
        <f t="shared" si="355"/>
        <v/>
      </c>
      <c r="T3763" s="109" t="str">
        <f t="shared" si="356"/>
        <v/>
      </c>
    </row>
    <row r="3764" spans="2:20" ht="15" customHeight="1" x14ac:dyDescent="0.25">
      <c r="B3764" s="94">
        <v>3713</v>
      </c>
      <c r="C3764" s="95"/>
      <c r="D3764" s="94"/>
      <c r="E3764" s="95"/>
      <c r="F3764" s="94"/>
      <c r="G3764" s="95">
        <f t="shared" si="351"/>
        <v>0</v>
      </c>
      <c r="H3764" s="110">
        <f t="shared" si="352"/>
        <v>0</v>
      </c>
      <c r="P3764" s="107" t="str">
        <f t="shared" si="353"/>
        <v/>
      </c>
      <c r="Q3764" s="108" t="str">
        <f t="shared" si="354"/>
        <v/>
      </c>
      <c r="S3764" s="109" t="str">
        <f t="shared" si="355"/>
        <v/>
      </c>
      <c r="T3764" s="109" t="str">
        <f t="shared" si="356"/>
        <v/>
      </c>
    </row>
    <row r="3765" spans="2:20" ht="15" customHeight="1" x14ac:dyDescent="0.25">
      <c r="B3765" s="94">
        <v>3714</v>
      </c>
      <c r="C3765" s="95"/>
      <c r="D3765" s="94"/>
      <c r="E3765" s="95"/>
      <c r="F3765" s="94"/>
      <c r="G3765" s="95">
        <f t="shared" si="351"/>
        <v>0</v>
      </c>
      <c r="H3765" s="110">
        <f t="shared" si="352"/>
        <v>0</v>
      </c>
      <c r="P3765" s="107" t="str">
        <f t="shared" si="353"/>
        <v/>
      </c>
      <c r="Q3765" s="108" t="str">
        <f t="shared" si="354"/>
        <v/>
      </c>
      <c r="S3765" s="109" t="str">
        <f t="shared" si="355"/>
        <v/>
      </c>
      <c r="T3765" s="109" t="str">
        <f t="shared" si="356"/>
        <v/>
      </c>
    </row>
    <row r="3766" spans="2:20" ht="15" customHeight="1" x14ac:dyDescent="0.25">
      <c r="B3766" s="94">
        <v>3715</v>
      </c>
      <c r="C3766" s="95"/>
      <c r="D3766" s="94"/>
      <c r="E3766" s="95"/>
      <c r="F3766" s="94"/>
      <c r="G3766" s="95">
        <f t="shared" si="351"/>
        <v>0</v>
      </c>
      <c r="H3766" s="110">
        <f t="shared" si="352"/>
        <v>0</v>
      </c>
      <c r="P3766" s="107" t="str">
        <f t="shared" si="353"/>
        <v/>
      </c>
      <c r="Q3766" s="108" t="str">
        <f t="shared" si="354"/>
        <v/>
      </c>
      <c r="S3766" s="109" t="str">
        <f t="shared" si="355"/>
        <v/>
      </c>
      <c r="T3766" s="109" t="str">
        <f t="shared" si="356"/>
        <v/>
      </c>
    </row>
    <row r="3767" spans="2:20" ht="15" customHeight="1" x14ac:dyDescent="0.25">
      <c r="B3767" s="94">
        <v>3716</v>
      </c>
      <c r="C3767" s="95"/>
      <c r="D3767" s="94"/>
      <c r="E3767" s="95"/>
      <c r="F3767" s="94"/>
      <c r="G3767" s="95">
        <f t="shared" si="351"/>
        <v>0</v>
      </c>
      <c r="H3767" s="110">
        <f t="shared" si="352"/>
        <v>0</v>
      </c>
      <c r="P3767" s="107" t="str">
        <f t="shared" si="353"/>
        <v/>
      </c>
      <c r="Q3767" s="108" t="str">
        <f t="shared" si="354"/>
        <v/>
      </c>
      <c r="S3767" s="109" t="str">
        <f t="shared" si="355"/>
        <v/>
      </c>
      <c r="T3767" s="109" t="str">
        <f t="shared" si="356"/>
        <v/>
      </c>
    </row>
    <row r="3768" spans="2:20" ht="15" customHeight="1" x14ac:dyDescent="0.25">
      <c r="B3768" s="94">
        <v>3717</v>
      </c>
      <c r="C3768" s="95"/>
      <c r="D3768" s="94"/>
      <c r="E3768" s="95"/>
      <c r="F3768" s="94"/>
      <c r="G3768" s="95">
        <f t="shared" si="351"/>
        <v>0</v>
      </c>
      <c r="H3768" s="110">
        <f t="shared" si="352"/>
        <v>0</v>
      </c>
      <c r="P3768" s="107" t="str">
        <f t="shared" si="353"/>
        <v/>
      </c>
      <c r="Q3768" s="108" t="str">
        <f t="shared" si="354"/>
        <v/>
      </c>
      <c r="S3768" s="109" t="str">
        <f t="shared" si="355"/>
        <v/>
      </c>
      <c r="T3768" s="109" t="str">
        <f t="shared" si="356"/>
        <v/>
      </c>
    </row>
    <row r="3769" spans="2:20" ht="15" customHeight="1" x14ac:dyDescent="0.25">
      <c r="B3769" s="94">
        <v>3718</v>
      </c>
      <c r="C3769" s="95"/>
      <c r="D3769" s="94"/>
      <c r="E3769" s="95"/>
      <c r="F3769" s="94"/>
      <c r="G3769" s="95">
        <f t="shared" si="351"/>
        <v>0</v>
      </c>
      <c r="H3769" s="110">
        <f t="shared" si="352"/>
        <v>0</v>
      </c>
      <c r="P3769" s="107" t="str">
        <f t="shared" si="353"/>
        <v/>
      </c>
      <c r="Q3769" s="108" t="str">
        <f t="shared" si="354"/>
        <v/>
      </c>
      <c r="S3769" s="109" t="str">
        <f t="shared" si="355"/>
        <v/>
      </c>
      <c r="T3769" s="109" t="str">
        <f t="shared" si="356"/>
        <v/>
      </c>
    </row>
    <row r="3770" spans="2:20" ht="15" customHeight="1" x14ac:dyDescent="0.25">
      <c r="B3770" s="94">
        <v>3719</v>
      </c>
      <c r="C3770" s="95"/>
      <c r="D3770" s="94"/>
      <c r="E3770" s="95"/>
      <c r="F3770" s="94"/>
      <c r="G3770" s="95">
        <f t="shared" si="351"/>
        <v>0</v>
      </c>
      <c r="H3770" s="110">
        <f t="shared" si="352"/>
        <v>0</v>
      </c>
      <c r="P3770" s="107" t="str">
        <f t="shared" si="353"/>
        <v/>
      </c>
      <c r="Q3770" s="108" t="str">
        <f t="shared" si="354"/>
        <v/>
      </c>
      <c r="S3770" s="109" t="str">
        <f t="shared" si="355"/>
        <v/>
      </c>
      <c r="T3770" s="109" t="str">
        <f t="shared" si="356"/>
        <v/>
      </c>
    </row>
    <row r="3771" spans="2:20" ht="15" customHeight="1" x14ac:dyDescent="0.25">
      <c r="B3771" s="94">
        <v>3720</v>
      </c>
      <c r="C3771" s="95"/>
      <c r="D3771" s="94"/>
      <c r="E3771" s="95"/>
      <c r="F3771" s="94"/>
      <c r="G3771" s="95">
        <f t="shared" si="351"/>
        <v>0</v>
      </c>
      <c r="H3771" s="110">
        <f t="shared" si="352"/>
        <v>0</v>
      </c>
      <c r="P3771" s="107" t="str">
        <f t="shared" si="353"/>
        <v/>
      </c>
      <c r="Q3771" s="108" t="str">
        <f t="shared" si="354"/>
        <v/>
      </c>
      <c r="S3771" s="109" t="str">
        <f t="shared" si="355"/>
        <v/>
      </c>
      <c r="T3771" s="109" t="str">
        <f t="shared" si="356"/>
        <v/>
      </c>
    </row>
    <row r="3772" spans="2:20" ht="15" customHeight="1" x14ac:dyDescent="0.25">
      <c r="B3772" s="94">
        <v>3721</v>
      </c>
      <c r="C3772" s="95"/>
      <c r="D3772" s="94"/>
      <c r="E3772" s="95"/>
      <c r="F3772" s="94"/>
      <c r="G3772" s="95">
        <f t="shared" si="351"/>
        <v>0</v>
      </c>
      <c r="H3772" s="110">
        <f t="shared" si="352"/>
        <v>0</v>
      </c>
      <c r="P3772" s="107" t="str">
        <f t="shared" si="353"/>
        <v/>
      </c>
      <c r="Q3772" s="108" t="str">
        <f t="shared" si="354"/>
        <v/>
      </c>
      <c r="S3772" s="109" t="str">
        <f t="shared" si="355"/>
        <v/>
      </c>
      <c r="T3772" s="109" t="str">
        <f t="shared" si="356"/>
        <v/>
      </c>
    </row>
    <row r="3773" spans="2:20" ht="15" customHeight="1" x14ac:dyDescent="0.25">
      <c r="B3773" s="94">
        <v>3722</v>
      </c>
      <c r="C3773" s="95"/>
      <c r="D3773" s="94"/>
      <c r="E3773" s="95"/>
      <c r="F3773" s="94"/>
      <c r="G3773" s="95">
        <f t="shared" si="351"/>
        <v>0</v>
      </c>
      <c r="H3773" s="110">
        <f t="shared" si="352"/>
        <v>0</v>
      </c>
      <c r="P3773" s="107" t="str">
        <f t="shared" si="353"/>
        <v/>
      </c>
      <c r="Q3773" s="108" t="str">
        <f t="shared" si="354"/>
        <v/>
      </c>
      <c r="S3773" s="109" t="str">
        <f t="shared" si="355"/>
        <v/>
      </c>
      <c r="T3773" s="109" t="str">
        <f t="shared" si="356"/>
        <v/>
      </c>
    </row>
    <row r="3774" spans="2:20" ht="15" customHeight="1" x14ac:dyDescent="0.25">
      <c r="B3774" s="94">
        <v>3723</v>
      </c>
      <c r="C3774" s="95"/>
      <c r="D3774" s="94"/>
      <c r="E3774" s="95"/>
      <c r="F3774" s="94"/>
      <c r="G3774" s="95">
        <f t="shared" si="351"/>
        <v>0</v>
      </c>
      <c r="H3774" s="110">
        <f t="shared" si="352"/>
        <v>0</v>
      </c>
      <c r="P3774" s="107" t="str">
        <f t="shared" si="353"/>
        <v/>
      </c>
      <c r="Q3774" s="108" t="str">
        <f t="shared" si="354"/>
        <v/>
      </c>
      <c r="S3774" s="109" t="str">
        <f t="shared" si="355"/>
        <v/>
      </c>
      <c r="T3774" s="109" t="str">
        <f t="shared" si="356"/>
        <v/>
      </c>
    </row>
    <row r="3775" spans="2:20" ht="15" customHeight="1" x14ac:dyDescent="0.25">
      <c r="B3775" s="94">
        <v>3724</v>
      </c>
      <c r="C3775" s="95"/>
      <c r="D3775" s="94"/>
      <c r="E3775" s="95"/>
      <c r="F3775" s="94"/>
      <c r="G3775" s="95">
        <f t="shared" si="351"/>
        <v>0</v>
      </c>
      <c r="H3775" s="110">
        <f t="shared" si="352"/>
        <v>0</v>
      </c>
      <c r="P3775" s="107" t="str">
        <f t="shared" si="353"/>
        <v/>
      </c>
      <c r="Q3775" s="108" t="str">
        <f t="shared" si="354"/>
        <v/>
      </c>
      <c r="S3775" s="109" t="str">
        <f t="shared" si="355"/>
        <v/>
      </c>
      <c r="T3775" s="109" t="str">
        <f t="shared" si="356"/>
        <v/>
      </c>
    </row>
    <row r="3776" spans="2:20" ht="15" customHeight="1" x14ac:dyDescent="0.25">
      <c r="B3776" s="94">
        <v>3725</v>
      </c>
      <c r="C3776" s="95"/>
      <c r="D3776" s="94"/>
      <c r="E3776" s="95"/>
      <c r="F3776" s="94"/>
      <c r="G3776" s="95">
        <f t="shared" si="351"/>
        <v>0</v>
      </c>
      <c r="H3776" s="110">
        <f t="shared" si="352"/>
        <v>0</v>
      </c>
      <c r="P3776" s="107" t="str">
        <f t="shared" si="353"/>
        <v/>
      </c>
      <c r="Q3776" s="108" t="str">
        <f t="shared" si="354"/>
        <v/>
      </c>
      <c r="S3776" s="109" t="str">
        <f t="shared" si="355"/>
        <v/>
      </c>
      <c r="T3776" s="109" t="str">
        <f t="shared" si="356"/>
        <v/>
      </c>
    </row>
    <row r="3777" spans="2:20" ht="15" customHeight="1" x14ac:dyDescent="0.25">
      <c r="B3777" s="94">
        <v>3726</v>
      </c>
      <c r="C3777" s="95"/>
      <c r="D3777" s="94"/>
      <c r="E3777" s="95"/>
      <c r="F3777" s="94"/>
      <c r="G3777" s="95">
        <f t="shared" si="351"/>
        <v>0</v>
      </c>
      <c r="H3777" s="110">
        <f t="shared" si="352"/>
        <v>0</v>
      </c>
      <c r="P3777" s="107" t="str">
        <f t="shared" si="353"/>
        <v/>
      </c>
      <c r="Q3777" s="108" t="str">
        <f t="shared" si="354"/>
        <v/>
      </c>
      <c r="S3777" s="109" t="str">
        <f t="shared" si="355"/>
        <v/>
      </c>
      <c r="T3777" s="109" t="str">
        <f t="shared" si="356"/>
        <v/>
      </c>
    </row>
    <row r="3778" spans="2:20" ht="15" customHeight="1" x14ac:dyDescent="0.25">
      <c r="B3778" s="94">
        <v>3727</v>
      </c>
      <c r="C3778" s="95"/>
      <c r="D3778" s="94"/>
      <c r="E3778" s="95"/>
      <c r="F3778" s="94"/>
      <c r="G3778" s="95">
        <f t="shared" si="351"/>
        <v>0</v>
      </c>
      <c r="H3778" s="110">
        <f t="shared" si="352"/>
        <v>0</v>
      </c>
      <c r="P3778" s="107" t="str">
        <f t="shared" si="353"/>
        <v/>
      </c>
      <c r="Q3778" s="108" t="str">
        <f t="shared" si="354"/>
        <v/>
      </c>
      <c r="S3778" s="109" t="str">
        <f t="shared" si="355"/>
        <v/>
      </c>
      <c r="T3778" s="109" t="str">
        <f t="shared" si="356"/>
        <v/>
      </c>
    </row>
    <row r="3779" spans="2:20" ht="15" customHeight="1" x14ac:dyDescent="0.25">
      <c r="B3779" s="94">
        <v>3728</v>
      </c>
      <c r="C3779" s="95"/>
      <c r="D3779" s="94"/>
      <c r="E3779" s="95"/>
      <c r="F3779" s="94"/>
      <c r="G3779" s="95">
        <f t="shared" si="351"/>
        <v>0</v>
      </c>
      <c r="H3779" s="110">
        <f t="shared" si="352"/>
        <v>0</v>
      </c>
      <c r="P3779" s="107" t="str">
        <f t="shared" si="353"/>
        <v/>
      </c>
      <c r="Q3779" s="108" t="str">
        <f t="shared" si="354"/>
        <v/>
      </c>
      <c r="S3779" s="109" t="str">
        <f t="shared" si="355"/>
        <v/>
      </c>
      <c r="T3779" s="109" t="str">
        <f t="shared" si="356"/>
        <v/>
      </c>
    </row>
    <row r="3780" spans="2:20" ht="15" customHeight="1" x14ac:dyDescent="0.25">
      <c r="B3780" s="94">
        <v>3729</v>
      </c>
      <c r="C3780" s="95"/>
      <c r="D3780" s="94"/>
      <c r="E3780" s="95"/>
      <c r="F3780" s="94"/>
      <c r="G3780" s="95">
        <f t="shared" si="351"/>
        <v>0</v>
      </c>
      <c r="H3780" s="110">
        <f t="shared" si="352"/>
        <v>0</v>
      </c>
      <c r="P3780" s="107" t="str">
        <f t="shared" si="353"/>
        <v/>
      </c>
      <c r="Q3780" s="108" t="str">
        <f t="shared" si="354"/>
        <v/>
      </c>
      <c r="S3780" s="109" t="str">
        <f t="shared" si="355"/>
        <v/>
      </c>
      <c r="T3780" s="109" t="str">
        <f t="shared" si="356"/>
        <v/>
      </c>
    </row>
    <row r="3781" spans="2:20" ht="15" customHeight="1" x14ac:dyDescent="0.25">
      <c r="B3781" s="94">
        <v>3730</v>
      </c>
      <c r="C3781" s="95"/>
      <c r="D3781" s="94"/>
      <c r="E3781" s="95"/>
      <c r="F3781" s="94"/>
      <c r="G3781" s="95">
        <f t="shared" si="351"/>
        <v>0</v>
      </c>
      <c r="H3781" s="110">
        <f t="shared" si="352"/>
        <v>0</v>
      </c>
      <c r="P3781" s="107" t="str">
        <f t="shared" si="353"/>
        <v/>
      </c>
      <c r="Q3781" s="108" t="str">
        <f t="shared" si="354"/>
        <v/>
      </c>
      <c r="S3781" s="109" t="str">
        <f t="shared" si="355"/>
        <v/>
      </c>
      <c r="T3781" s="109" t="str">
        <f t="shared" si="356"/>
        <v/>
      </c>
    </row>
    <row r="3782" spans="2:20" ht="15" customHeight="1" x14ac:dyDescent="0.25">
      <c r="B3782" s="94">
        <v>3731</v>
      </c>
      <c r="C3782" s="95"/>
      <c r="D3782" s="94"/>
      <c r="E3782" s="95"/>
      <c r="F3782" s="94"/>
      <c r="G3782" s="95">
        <f t="shared" si="351"/>
        <v>0</v>
      </c>
      <c r="H3782" s="110">
        <f t="shared" si="352"/>
        <v>0</v>
      </c>
      <c r="P3782" s="107" t="str">
        <f t="shared" si="353"/>
        <v/>
      </c>
      <c r="Q3782" s="108" t="str">
        <f t="shared" si="354"/>
        <v/>
      </c>
      <c r="S3782" s="109" t="str">
        <f t="shared" si="355"/>
        <v/>
      </c>
      <c r="T3782" s="109" t="str">
        <f t="shared" si="356"/>
        <v/>
      </c>
    </row>
    <row r="3783" spans="2:20" ht="15" customHeight="1" x14ac:dyDescent="0.25">
      <c r="B3783" s="94">
        <v>3732</v>
      </c>
      <c r="C3783" s="95"/>
      <c r="D3783" s="94"/>
      <c r="E3783" s="95"/>
      <c r="F3783" s="94"/>
      <c r="G3783" s="95">
        <f t="shared" si="351"/>
        <v>0</v>
      </c>
      <c r="H3783" s="110">
        <f t="shared" si="352"/>
        <v>0</v>
      </c>
      <c r="P3783" s="107" t="str">
        <f t="shared" si="353"/>
        <v/>
      </c>
      <c r="Q3783" s="108" t="str">
        <f t="shared" si="354"/>
        <v/>
      </c>
      <c r="S3783" s="109" t="str">
        <f t="shared" si="355"/>
        <v/>
      </c>
      <c r="T3783" s="109" t="str">
        <f t="shared" si="356"/>
        <v/>
      </c>
    </row>
    <row r="3784" spans="2:20" ht="15" customHeight="1" x14ac:dyDescent="0.25">
      <c r="B3784" s="94">
        <v>3733</v>
      </c>
      <c r="C3784" s="95"/>
      <c r="D3784" s="94"/>
      <c r="E3784" s="95"/>
      <c r="F3784" s="94"/>
      <c r="G3784" s="95">
        <f t="shared" si="351"/>
        <v>0</v>
      </c>
      <c r="H3784" s="110">
        <f t="shared" si="352"/>
        <v>0</v>
      </c>
      <c r="P3784" s="107" t="str">
        <f t="shared" si="353"/>
        <v/>
      </c>
      <c r="Q3784" s="108" t="str">
        <f t="shared" si="354"/>
        <v/>
      </c>
      <c r="S3784" s="109" t="str">
        <f t="shared" si="355"/>
        <v/>
      </c>
      <c r="T3784" s="109" t="str">
        <f t="shared" si="356"/>
        <v/>
      </c>
    </row>
    <row r="3785" spans="2:20" ht="15" customHeight="1" x14ac:dyDescent="0.25">
      <c r="B3785" s="94">
        <v>3734</v>
      </c>
      <c r="C3785" s="95"/>
      <c r="D3785" s="94"/>
      <c r="E3785" s="95"/>
      <c r="F3785" s="94"/>
      <c r="G3785" s="95">
        <f t="shared" si="351"/>
        <v>0</v>
      </c>
      <c r="H3785" s="110">
        <f t="shared" si="352"/>
        <v>0</v>
      </c>
      <c r="P3785" s="107" t="str">
        <f t="shared" si="353"/>
        <v/>
      </c>
      <c r="Q3785" s="108" t="str">
        <f t="shared" si="354"/>
        <v/>
      </c>
      <c r="S3785" s="109" t="str">
        <f t="shared" si="355"/>
        <v/>
      </c>
      <c r="T3785" s="109" t="str">
        <f t="shared" si="356"/>
        <v/>
      </c>
    </row>
    <row r="3786" spans="2:20" ht="15" customHeight="1" x14ac:dyDescent="0.25">
      <c r="B3786" s="94">
        <v>3735</v>
      </c>
      <c r="C3786" s="95"/>
      <c r="D3786" s="94"/>
      <c r="E3786" s="95"/>
      <c r="F3786" s="94"/>
      <c r="G3786" s="95">
        <f t="shared" si="351"/>
        <v>0</v>
      </c>
      <c r="H3786" s="110">
        <f t="shared" si="352"/>
        <v>0</v>
      </c>
      <c r="P3786" s="107" t="str">
        <f t="shared" si="353"/>
        <v/>
      </c>
      <c r="Q3786" s="108" t="str">
        <f t="shared" si="354"/>
        <v/>
      </c>
      <c r="S3786" s="109" t="str">
        <f t="shared" si="355"/>
        <v/>
      </c>
      <c r="T3786" s="109" t="str">
        <f t="shared" si="356"/>
        <v/>
      </c>
    </row>
    <row r="3787" spans="2:20" ht="15" customHeight="1" x14ac:dyDescent="0.25">
      <c r="B3787" s="94">
        <v>3736</v>
      </c>
      <c r="C3787" s="95"/>
      <c r="D3787" s="94"/>
      <c r="E3787" s="95"/>
      <c r="F3787" s="94"/>
      <c r="G3787" s="95">
        <f t="shared" si="351"/>
        <v>0</v>
      </c>
      <c r="H3787" s="110">
        <f t="shared" si="352"/>
        <v>0</v>
      </c>
      <c r="P3787" s="107" t="str">
        <f t="shared" si="353"/>
        <v/>
      </c>
      <c r="Q3787" s="108" t="str">
        <f t="shared" si="354"/>
        <v/>
      </c>
      <c r="S3787" s="109" t="str">
        <f t="shared" si="355"/>
        <v/>
      </c>
      <c r="T3787" s="109" t="str">
        <f t="shared" si="356"/>
        <v/>
      </c>
    </row>
    <row r="3788" spans="2:20" ht="15" customHeight="1" x14ac:dyDescent="0.25">
      <c r="B3788" s="94">
        <v>3737</v>
      </c>
      <c r="C3788" s="95"/>
      <c r="D3788" s="94"/>
      <c r="E3788" s="95"/>
      <c r="F3788" s="94"/>
      <c r="G3788" s="95">
        <f t="shared" si="351"/>
        <v>0</v>
      </c>
      <c r="H3788" s="110">
        <f t="shared" si="352"/>
        <v>0</v>
      </c>
      <c r="P3788" s="107" t="str">
        <f t="shared" si="353"/>
        <v/>
      </c>
      <c r="Q3788" s="108" t="str">
        <f t="shared" si="354"/>
        <v/>
      </c>
      <c r="S3788" s="109" t="str">
        <f t="shared" si="355"/>
        <v/>
      </c>
      <c r="T3788" s="109" t="str">
        <f t="shared" si="356"/>
        <v/>
      </c>
    </row>
    <row r="3789" spans="2:20" ht="15" customHeight="1" x14ac:dyDescent="0.25">
      <c r="B3789" s="94">
        <v>3738</v>
      </c>
      <c r="C3789" s="95"/>
      <c r="D3789" s="94"/>
      <c r="E3789" s="95"/>
      <c r="F3789" s="94"/>
      <c r="G3789" s="95">
        <f t="shared" si="351"/>
        <v>0</v>
      </c>
      <c r="H3789" s="110">
        <f t="shared" si="352"/>
        <v>0</v>
      </c>
      <c r="P3789" s="107" t="str">
        <f t="shared" si="353"/>
        <v/>
      </c>
      <c r="Q3789" s="108" t="str">
        <f t="shared" si="354"/>
        <v/>
      </c>
      <c r="S3789" s="109" t="str">
        <f t="shared" si="355"/>
        <v/>
      </c>
      <c r="T3789" s="109" t="str">
        <f t="shared" si="356"/>
        <v/>
      </c>
    </row>
    <row r="3790" spans="2:20" ht="15" customHeight="1" x14ac:dyDescent="0.25">
      <c r="B3790" s="94">
        <v>3739</v>
      </c>
      <c r="C3790" s="95"/>
      <c r="D3790" s="94"/>
      <c r="E3790" s="95"/>
      <c r="F3790" s="94"/>
      <c r="G3790" s="95">
        <f t="shared" si="351"/>
        <v>0</v>
      </c>
      <c r="H3790" s="110">
        <f t="shared" si="352"/>
        <v>0</v>
      </c>
      <c r="P3790" s="107" t="str">
        <f t="shared" si="353"/>
        <v/>
      </c>
      <c r="Q3790" s="108" t="str">
        <f t="shared" si="354"/>
        <v/>
      </c>
      <c r="S3790" s="109" t="str">
        <f t="shared" si="355"/>
        <v/>
      </c>
      <c r="T3790" s="109" t="str">
        <f t="shared" si="356"/>
        <v/>
      </c>
    </row>
    <row r="3791" spans="2:20" ht="15" customHeight="1" x14ac:dyDescent="0.25">
      <c r="B3791" s="94">
        <v>3740</v>
      </c>
      <c r="C3791" s="95"/>
      <c r="D3791" s="94"/>
      <c r="E3791" s="95"/>
      <c r="F3791" s="94"/>
      <c r="G3791" s="95">
        <f t="shared" si="351"/>
        <v>0</v>
      </c>
      <c r="H3791" s="110">
        <f t="shared" si="352"/>
        <v>0</v>
      </c>
      <c r="P3791" s="107" t="str">
        <f t="shared" si="353"/>
        <v/>
      </c>
      <c r="Q3791" s="108" t="str">
        <f t="shared" si="354"/>
        <v/>
      </c>
      <c r="S3791" s="109" t="str">
        <f t="shared" si="355"/>
        <v/>
      </c>
      <c r="T3791" s="109" t="str">
        <f t="shared" si="356"/>
        <v/>
      </c>
    </row>
    <row r="3792" spans="2:20" ht="15" customHeight="1" x14ac:dyDescent="0.25">
      <c r="B3792" s="94">
        <v>3741</v>
      </c>
      <c r="C3792" s="95"/>
      <c r="D3792" s="94"/>
      <c r="E3792" s="95"/>
      <c r="F3792" s="94"/>
      <c r="G3792" s="95">
        <f t="shared" si="351"/>
        <v>0</v>
      </c>
      <c r="H3792" s="110">
        <f t="shared" si="352"/>
        <v>0</v>
      </c>
      <c r="P3792" s="107" t="str">
        <f t="shared" si="353"/>
        <v/>
      </c>
      <c r="Q3792" s="108" t="str">
        <f t="shared" si="354"/>
        <v/>
      </c>
      <c r="S3792" s="109" t="str">
        <f t="shared" si="355"/>
        <v/>
      </c>
      <c r="T3792" s="109" t="str">
        <f t="shared" si="356"/>
        <v/>
      </c>
    </row>
    <row r="3793" spans="2:20" ht="15" customHeight="1" x14ac:dyDescent="0.25">
      <c r="B3793" s="94">
        <v>3742</v>
      </c>
      <c r="C3793" s="95"/>
      <c r="D3793" s="94"/>
      <c r="E3793" s="95"/>
      <c r="F3793" s="94"/>
      <c r="G3793" s="95">
        <f t="shared" si="351"/>
        <v>0</v>
      </c>
      <c r="H3793" s="110">
        <f t="shared" si="352"/>
        <v>0</v>
      </c>
      <c r="P3793" s="107" t="str">
        <f t="shared" si="353"/>
        <v/>
      </c>
      <c r="Q3793" s="108" t="str">
        <f t="shared" si="354"/>
        <v/>
      </c>
      <c r="S3793" s="109" t="str">
        <f t="shared" si="355"/>
        <v/>
      </c>
      <c r="T3793" s="109" t="str">
        <f t="shared" si="356"/>
        <v/>
      </c>
    </row>
    <row r="3794" spans="2:20" ht="15" customHeight="1" x14ac:dyDescent="0.25">
      <c r="B3794" s="94">
        <v>3743</v>
      </c>
      <c r="C3794" s="95"/>
      <c r="D3794" s="94"/>
      <c r="E3794" s="95"/>
      <c r="F3794" s="94"/>
      <c r="G3794" s="95">
        <f t="shared" si="351"/>
        <v>0</v>
      </c>
      <c r="H3794" s="110">
        <f t="shared" si="352"/>
        <v>0</v>
      </c>
      <c r="P3794" s="107" t="str">
        <f t="shared" si="353"/>
        <v/>
      </c>
      <c r="Q3794" s="108" t="str">
        <f t="shared" si="354"/>
        <v/>
      </c>
      <c r="S3794" s="109" t="str">
        <f t="shared" si="355"/>
        <v/>
      </c>
      <c r="T3794" s="109" t="str">
        <f t="shared" si="356"/>
        <v/>
      </c>
    </row>
    <row r="3795" spans="2:20" ht="15" customHeight="1" x14ac:dyDescent="0.25">
      <c r="B3795" s="94">
        <v>3744</v>
      </c>
      <c r="C3795" s="95"/>
      <c r="D3795" s="94"/>
      <c r="E3795" s="95"/>
      <c r="F3795" s="94"/>
      <c r="G3795" s="95">
        <f t="shared" si="351"/>
        <v>0</v>
      </c>
      <c r="H3795" s="110">
        <f t="shared" si="352"/>
        <v>0</v>
      </c>
      <c r="P3795" s="107" t="str">
        <f t="shared" si="353"/>
        <v/>
      </c>
      <c r="Q3795" s="108" t="str">
        <f t="shared" si="354"/>
        <v/>
      </c>
      <c r="S3795" s="109" t="str">
        <f t="shared" si="355"/>
        <v/>
      </c>
      <c r="T3795" s="109" t="str">
        <f t="shared" si="356"/>
        <v/>
      </c>
    </row>
    <row r="3796" spans="2:20" ht="15" customHeight="1" x14ac:dyDescent="0.25">
      <c r="B3796" s="94">
        <v>3745</v>
      </c>
      <c r="C3796" s="95"/>
      <c r="D3796" s="94"/>
      <c r="E3796" s="95"/>
      <c r="F3796" s="94"/>
      <c r="G3796" s="95">
        <f t="shared" si="351"/>
        <v>0</v>
      </c>
      <c r="H3796" s="110">
        <f t="shared" si="352"/>
        <v>0</v>
      </c>
      <c r="P3796" s="107" t="str">
        <f t="shared" si="353"/>
        <v/>
      </c>
      <c r="Q3796" s="108" t="str">
        <f t="shared" si="354"/>
        <v/>
      </c>
      <c r="S3796" s="109" t="str">
        <f t="shared" si="355"/>
        <v/>
      </c>
      <c r="T3796" s="109" t="str">
        <f t="shared" si="356"/>
        <v/>
      </c>
    </row>
    <row r="3797" spans="2:20" ht="15" customHeight="1" x14ac:dyDescent="0.25">
      <c r="B3797" s="94">
        <v>3746</v>
      </c>
      <c r="C3797" s="95"/>
      <c r="D3797" s="94"/>
      <c r="E3797" s="95"/>
      <c r="F3797" s="94"/>
      <c r="G3797" s="95">
        <f t="shared" si="351"/>
        <v>0</v>
      </c>
      <c r="H3797" s="110">
        <f t="shared" si="352"/>
        <v>0</v>
      </c>
      <c r="P3797" s="107" t="str">
        <f t="shared" si="353"/>
        <v/>
      </c>
      <c r="Q3797" s="108" t="str">
        <f t="shared" si="354"/>
        <v/>
      </c>
      <c r="S3797" s="109" t="str">
        <f t="shared" si="355"/>
        <v/>
      </c>
      <c r="T3797" s="109" t="str">
        <f t="shared" si="356"/>
        <v/>
      </c>
    </row>
    <row r="3798" spans="2:20" ht="15" customHeight="1" x14ac:dyDescent="0.25">
      <c r="B3798" s="94">
        <v>3747</v>
      </c>
      <c r="C3798" s="95"/>
      <c r="D3798" s="94"/>
      <c r="E3798" s="95"/>
      <c r="F3798" s="94"/>
      <c r="G3798" s="95">
        <f t="shared" si="351"/>
        <v>0</v>
      </c>
      <c r="H3798" s="110">
        <f t="shared" si="352"/>
        <v>0</v>
      </c>
      <c r="P3798" s="107" t="str">
        <f t="shared" si="353"/>
        <v/>
      </c>
      <c r="Q3798" s="108" t="str">
        <f t="shared" si="354"/>
        <v/>
      </c>
      <c r="S3798" s="109" t="str">
        <f t="shared" si="355"/>
        <v/>
      </c>
      <c r="T3798" s="109" t="str">
        <f t="shared" si="356"/>
        <v/>
      </c>
    </row>
    <row r="3799" spans="2:20" ht="15" customHeight="1" x14ac:dyDescent="0.25">
      <c r="B3799" s="94">
        <v>3748</v>
      </c>
      <c r="C3799" s="95"/>
      <c r="D3799" s="94"/>
      <c r="E3799" s="95"/>
      <c r="F3799" s="94"/>
      <c r="G3799" s="95">
        <f t="shared" si="351"/>
        <v>0</v>
      </c>
      <c r="H3799" s="110">
        <f t="shared" si="352"/>
        <v>0</v>
      </c>
      <c r="P3799" s="107" t="str">
        <f t="shared" si="353"/>
        <v/>
      </c>
      <c r="Q3799" s="108" t="str">
        <f t="shared" si="354"/>
        <v/>
      </c>
      <c r="S3799" s="109" t="str">
        <f t="shared" si="355"/>
        <v/>
      </c>
      <c r="T3799" s="109" t="str">
        <f t="shared" si="356"/>
        <v/>
      </c>
    </row>
    <row r="3800" spans="2:20" ht="15" customHeight="1" x14ac:dyDescent="0.25">
      <c r="B3800" s="94">
        <v>3749</v>
      </c>
      <c r="C3800" s="95"/>
      <c r="D3800" s="94"/>
      <c r="E3800" s="95"/>
      <c r="F3800" s="94"/>
      <c r="G3800" s="95">
        <f t="shared" si="351"/>
        <v>0</v>
      </c>
      <c r="H3800" s="110">
        <f t="shared" si="352"/>
        <v>0</v>
      </c>
      <c r="P3800" s="107" t="str">
        <f t="shared" si="353"/>
        <v/>
      </c>
      <c r="Q3800" s="108" t="str">
        <f t="shared" si="354"/>
        <v/>
      </c>
      <c r="S3800" s="109" t="str">
        <f t="shared" si="355"/>
        <v/>
      </c>
      <c r="T3800" s="109" t="str">
        <f t="shared" si="356"/>
        <v/>
      </c>
    </row>
    <row r="3801" spans="2:20" ht="15" customHeight="1" x14ac:dyDescent="0.25">
      <c r="B3801" s="94">
        <v>3750</v>
      </c>
      <c r="C3801" s="95"/>
      <c r="D3801" s="94"/>
      <c r="E3801" s="95"/>
      <c r="F3801" s="94"/>
      <c r="G3801" s="95">
        <f t="shared" si="351"/>
        <v>0</v>
      </c>
      <c r="H3801" s="110">
        <f t="shared" si="352"/>
        <v>0</v>
      </c>
      <c r="P3801" s="107" t="str">
        <f t="shared" si="353"/>
        <v/>
      </c>
      <c r="Q3801" s="108" t="str">
        <f t="shared" si="354"/>
        <v/>
      </c>
      <c r="S3801" s="109" t="str">
        <f t="shared" si="355"/>
        <v/>
      </c>
      <c r="T3801" s="109" t="str">
        <f t="shared" si="356"/>
        <v/>
      </c>
    </row>
    <row r="3802" spans="2:20" ht="15" customHeight="1" x14ac:dyDescent="0.25">
      <c r="B3802" s="94">
        <v>3751</v>
      </c>
      <c r="C3802" s="95"/>
      <c r="D3802" s="94"/>
      <c r="E3802" s="95"/>
      <c r="F3802" s="94"/>
      <c r="G3802" s="95">
        <f t="shared" si="351"/>
        <v>0</v>
      </c>
      <c r="H3802" s="110">
        <f t="shared" si="352"/>
        <v>0</v>
      </c>
      <c r="P3802" s="107" t="str">
        <f t="shared" si="353"/>
        <v/>
      </c>
      <c r="Q3802" s="108" t="str">
        <f t="shared" si="354"/>
        <v/>
      </c>
      <c r="S3802" s="109" t="str">
        <f t="shared" si="355"/>
        <v/>
      </c>
      <c r="T3802" s="109" t="str">
        <f t="shared" si="356"/>
        <v/>
      </c>
    </row>
    <row r="3803" spans="2:20" ht="15" customHeight="1" x14ac:dyDescent="0.25">
      <c r="B3803" s="94">
        <v>3752</v>
      </c>
      <c r="C3803" s="95"/>
      <c r="D3803" s="94"/>
      <c r="E3803" s="95"/>
      <c r="F3803" s="94"/>
      <c r="G3803" s="95">
        <f t="shared" si="351"/>
        <v>0</v>
      </c>
      <c r="H3803" s="110">
        <f t="shared" si="352"/>
        <v>0</v>
      </c>
      <c r="P3803" s="107" t="str">
        <f t="shared" si="353"/>
        <v/>
      </c>
      <c r="Q3803" s="108" t="str">
        <f t="shared" si="354"/>
        <v/>
      </c>
      <c r="S3803" s="109" t="str">
        <f t="shared" si="355"/>
        <v/>
      </c>
      <c r="T3803" s="109" t="str">
        <f t="shared" si="356"/>
        <v/>
      </c>
    </row>
    <row r="3804" spans="2:20" ht="15" customHeight="1" x14ac:dyDescent="0.25">
      <c r="B3804" s="94">
        <v>3753</v>
      </c>
      <c r="C3804" s="95"/>
      <c r="D3804" s="94"/>
      <c r="E3804" s="95"/>
      <c r="F3804" s="94"/>
      <c r="G3804" s="95">
        <f t="shared" ref="G3804:G3867" si="357">E3804-C3804</f>
        <v>0</v>
      </c>
      <c r="H3804" s="110">
        <f t="shared" ref="H3804:H3867" si="358">F3804-D3804</f>
        <v>0</v>
      </c>
      <c r="P3804" s="107" t="str">
        <f t="shared" ref="P3804:P3867" si="359">IF(C3804="","",D3804*PSA_WTP-C3804)</f>
        <v/>
      </c>
      <c r="Q3804" s="108" t="str">
        <f t="shared" ref="Q3804:Q3867" si="360">IF(C3804="","",F3804*PSA_WTP-E3804)</f>
        <v/>
      </c>
      <c r="S3804" s="109" t="str">
        <f t="shared" ref="S3804:S3867" si="361">IF(Q3804="","",IF(Q3804=MAX(P3804,Q3804),0,1))</f>
        <v/>
      </c>
      <c r="T3804" s="109" t="str">
        <f t="shared" ref="T3804:T3867" si="362">IF(Q3804="","",IF(Q3804=MAX(P3804,Q3804),1,0))</f>
        <v/>
      </c>
    </row>
    <row r="3805" spans="2:20" ht="15" customHeight="1" x14ac:dyDescent="0.25">
      <c r="B3805" s="94">
        <v>3754</v>
      </c>
      <c r="C3805" s="95"/>
      <c r="D3805" s="94"/>
      <c r="E3805" s="95"/>
      <c r="F3805" s="94"/>
      <c r="G3805" s="95">
        <f t="shared" si="357"/>
        <v>0</v>
      </c>
      <c r="H3805" s="110">
        <f t="shared" si="358"/>
        <v>0</v>
      </c>
      <c r="P3805" s="107" t="str">
        <f t="shared" si="359"/>
        <v/>
      </c>
      <c r="Q3805" s="108" t="str">
        <f t="shared" si="360"/>
        <v/>
      </c>
      <c r="S3805" s="109" t="str">
        <f t="shared" si="361"/>
        <v/>
      </c>
      <c r="T3805" s="109" t="str">
        <f t="shared" si="362"/>
        <v/>
      </c>
    </row>
    <row r="3806" spans="2:20" ht="15" customHeight="1" x14ac:dyDescent="0.25">
      <c r="B3806" s="94">
        <v>3755</v>
      </c>
      <c r="C3806" s="95"/>
      <c r="D3806" s="94"/>
      <c r="E3806" s="95"/>
      <c r="F3806" s="94"/>
      <c r="G3806" s="95">
        <f t="shared" si="357"/>
        <v>0</v>
      </c>
      <c r="H3806" s="110">
        <f t="shared" si="358"/>
        <v>0</v>
      </c>
      <c r="P3806" s="107" t="str">
        <f t="shared" si="359"/>
        <v/>
      </c>
      <c r="Q3806" s="108" t="str">
        <f t="shared" si="360"/>
        <v/>
      </c>
      <c r="S3806" s="109" t="str">
        <f t="shared" si="361"/>
        <v/>
      </c>
      <c r="T3806" s="109" t="str">
        <f t="shared" si="362"/>
        <v/>
      </c>
    </row>
    <row r="3807" spans="2:20" ht="15" customHeight="1" x14ac:dyDescent="0.25">
      <c r="B3807" s="94">
        <v>3756</v>
      </c>
      <c r="C3807" s="95"/>
      <c r="D3807" s="94"/>
      <c r="E3807" s="95"/>
      <c r="F3807" s="94"/>
      <c r="G3807" s="95">
        <f t="shared" si="357"/>
        <v>0</v>
      </c>
      <c r="H3807" s="110">
        <f t="shared" si="358"/>
        <v>0</v>
      </c>
      <c r="P3807" s="107" t="str">
        <f t="shared" si="359"/>
        <v/>
      </c>
      <c r="Q3807" s="108" t="str">
        <f t="shared" si="360"/>
        <v/>
      </c>
      <c r="S3807" s="109" t="str">
        <f t="shared" si="361"/>
        <v/>
      </c>
      <c r="T3807" s="109" t="str">
        <f t="shared" si="362"/>
        <v/>
      </c>
    </row>
    <row r="3808" spans="2:20" ht="15" customHeight="1" x14ac:dyDescent="0.25">
      <c r="B3808" s="94">
        <v>3757</v>
      </c>
      <c r="C3808" s="95"/>
      <c r="D3808" s="94"/>
      <c r="E3808" s="95"/>
      <c r="F3808" s="94"/>
      <c r="G3808" s="95">
        <f t="shared" si="357"/>
        <v>0</v>
      </c>
      <c r="H3808" s="110">
        <f t="shared" si="358"/>
        <v>0</v>
      </c>
      <c r="P3808" s="107" t="str">
        <f t="shared" si="359"/>
        <v/>
      </c>
      <c r="Q3808" s="108" t="str">
        <f t="shared" si="360"/>
        <v/>
      </c>
      <c r="S3808" s="109" t="str">
        <f t="shared" si="361"/>
        <v/>
      </c>
      <c r="T3808" s="109" t="str">
        <f t="shared" si="362"/>
        <v/>
      </c>
    </row>
    <row r="3809" spans="2:20" ht="15" customHeight="1" x14ac:dyDescent="0.25">
      <c r="B3809" s="94">
        <v>3758</v>
      </c>
      <c r="C3809" s="95"/>
      <c r="D3809" s="94"/>
      <c r="E3809" s="95"/>
      <c r="F3809" s="94"/>
      <c r="G3809" s="95">
        <f t="shared" si="357"/>
        <v>0</v>
      </c>
      <c r="H3809" s="110">
        <f t="shared" si="358"/>
        <v>0</v>
      </c>
      <c r="P3809" s="107" t="str">
        <f t="shared" si="359"/>
        <v/>
      </c>
      <c r="Q3809" s="108" t="str">
        <f t="shared" si="360"/>
        <v/>
      </c>
      <c r="S3809" s="109" t="str">
        <f t="shared" si="361"/>
        <v/>
      </c>
      <c r="T3809" s="109" t="str">
        <f t="shared" si="362"/>
        <v/>
      </c>
    </row>
    <row r="3810" spans="2:20" ht="15" customHeight="1" x14ac:dyDescent="0.25">
      <c r="B3810" s="94">
        <v>3759</v>
      </c>
      <c r="C3810" s="95"/>
      <c r="D3810" s="94"/>
      <c r="E3810" s="95"/>
      <c r="F3810" s="94"/>
      <c r="G3810" s="95">
        <f t="shared" si="357"/>
        <v>0</v>
      </c>
      <c r="H3810" s="110">
        <f t="shared" si="358"/>
        <v>0</v>
      </c>
      <c r="P3810" s="107" t="str">
        <f t="shared" si="359"/>
        <v/>
      </c>
      <c r="Q3810" s="108" t="str">
        <f t="shared" si="360"/>
        <v/>
      </c>
      <c r="S3810" s="109" t="str">
        <f t="shared" si="361"/>
        <v/>
      </c>
      <c r="T3810" s="109" t="str">
        <f t="shared" si="362"/>
        <v/>
      </c>
    </row>
    <row r="3811" spans="2:20" ht="15" customHeight="1" x14ac:dyDescent="0.25">
      <c r="B3811" s="94">
        <v>3760</v>
      </c>
      <c r="C3811" s="95"/>
      <c r="D3811" s="94"/>
      <c r="E3811" s="95"/>
      <c r="F3811" s="94"/>
      <c r="G3811" s="95">
        <f t="shared" si="357"/>
        <v>0</v>
      </c>
      <c r="H3811" s="110">
        <f t="shared" si="358"/>
        <v>0</v>
      </c>
      <c r="P3811" s="107" t="str">
        <f t="shared" si="359"/>
        <v/>
      </c>
      <c r="Q3811" s="108" t="str">
        <f t="shared" si="360"/>
        <v/>
      </c>
      <c r="S3811" s="109" t="str">
        <f t="shared" si="361"/>
        <v/>
      </c>
      <c r="T3811" s="109" t="str">
        <f t="shared" si="362"/>
        <v/>
      </c>
    </row>
    <row r="3812" spans="2:20" ht="15" customHeight="1" x14ac:dyDescent="0.25">
      <c r="B3812" s="94">
        <v>3761</v>
      </c>
      <c r="C3812" s="95"/>
      <c r="D3812" s="94"/>
      <c r="E3812" s="95"/>
      <c r="F3812" s="94"/>
      <c r="G3812" s="95">
        <f t="shared" si="357"/>
        <v>0</v>
      </c>
      <c r="H3812" s="110">
        <f t="shared" si="358"/>
        <v>0</v>
      </c>
      <c r="P3812" s="107" t="str">
        <f t="shared" si="359"/>
        <v/>
      </c>
      <c r="Q3812" s="108" t="str">
        <f t="shared" si="360"/>
        <v/>
      </c>
      <c r="S3812" s="109" t="str">
        <f t="shared" si="361"/>
        <v/>
      </c>
      <c r="T3812" s="109" t="str">
        <f t="shared" si="362"/>
        <v/>
      </c>
    </row>
    <row r="3813" spans="2:20" ht="15" customHeight="1" x14ac:dyDescent="0.25">
      <c r="B3813" s="94">
        <v>3762</v>
      </c>
      <c r="C3813" s="95"/>
      <c r="D3813" s="94"/>
      <c r="E3813" s="95"/>
      <c r="F3813" s="94"/>
      <c r="G3813" s="95">
        <f t="shared" si="357"/>
        <v>0</v>
      </c>
      <c r="H3813" s="110">
        <f t="shared" si="358"/>
        <v>0</v>
      </c>
      <c r="P3813" s="107" t="str">
        <f t="shared" si="359"/>
        <v/>
      </c>
      <c r="Q3813" s="108" t="str">
        <f t="shared" si="360"/>
        <v/>
      </c>
      <c r="S3813" s="109" t="str">
        <f t="shared" si="361"/>
        <v/>
      </c>
      <c r="T3813" s="109" t="str">
        <f t="shared" si="362"/>
        <v/>
      </c>
    </row>
    <row r="3814" spans="2:20" ht="15" customHeight="1" x14ac:dyDescent="0.25">
      <c r="B3814" s="94">
        <v>3763</v>
      </c>
      <c r="C3814" s="95"/>
      <c r="D3814" s="94"/>
      <c r="E3814" s="95"/>
      <c r="F3814" s="94"/>
      <c r="G3814" s="95">
        <f t="shared" si="357"/>
        <v>0</v>
      </c>
      <c r="H3814" s="110">
        <f t="shared" si="358"/>
        <v>0</v>
      </c>
      <c r="P3814" s="107" t="str">
        <f t="shared" si="359"/>
        <v/>
      </c>
      <c r="Q3814" s="108" t="str">
        <f t="shared" si="360"/>
        <v/>
      </c>
      <c r="S3814" s="109" t="str">
        <f t="shared" si="361"/>
        <v/>
      </c>
      <c r="T3814" s="109" t="str">
        <f t="shared" si="362"/>
        <v/>
      </c>
    </row>
    <row r="3815" spans="2:20" ht="15" customHeight="1" x14ac:dyDescent="0.25">
      <c r="B3815" s="94">
        <v>3764</v>
      </c>
      <c r="C3815" s="95"/>
      <c r="D3815" s="94"/>
      <c r="E3815" s="95"/>
      <c r="F3815" s="94"/>
      <c r="G3815" s="95">
        <f t="shared" si="357"/>
        <v>0</v>
      </c>
      <c r="H3815" s="110">
        <f t="shared" si="358"/>
        <v>0</v>
      </c>
      <c r="P3815" s="107" t="str">
        <f t="shared" si="359"/>
        <v/>
      </c>
      <c r="Q3815" s="108" t="str">
        <f t="shared" si="360"/>
        <v/>
      </c>
      <c r="S3815" s="109" t="str">
        <f t="shared" si="361"/>
        <v/>
      </c>
      <c r="T3815" s="109" t="str">
        <f t="shared" si="362"/>
        <v/>
      </c>
    </row>
    <row r="3816" spans="2:20" ht="15" customHeight="1" x14ac:dyDescent="0.25">
      <c r="B3816" s="94">
        <v>3765</v>
      </c>
      <c r="C3816" s="95"/>
      <c r="D3816" s="94"/>
      <c r="E3816" s="95"/>
      <c r="F3816" s="94"/>
      <c r="G3816" s="95">
        <f t="shared" si="357"/>
        <v>0</v>
      </c>
      <c r="H3816" s="110">
        <f t="shared" si="358"/>
        <v>0</v>
      </c>
      <c r="P3816" s="107" t="str">
        <f t="shared" si="359"/>
        <v/>
      </c>
      <c r="Q3816" s="108" t="str">
        <f t="shared" si="360"/>
        <v/>
      </c>
      <c r="S3816" s="109" t="str">
        <f t="shared" si="361"/>
        <v/>
      </c>
      <c r="T3816" s="109" t="str">
        <f t="shared" si="362"/>
        <v/>
      </c>
    </row>
    <row r="3817" spans="2:20" ht="15" customHeight="1" x14ac:dyDescent="0.25">
      <c r="B3817" s="94">
        <v>3766</v>
      </c>
      <c r="C3817" s="95"/>
      <c r="D3817" s="94"/>
      <c r="E3817" s="95"/>
      <c r="F3817" s="94"/>
      <c r="G3817" s="95">
        <f t="shared" si="357"/>
        <v>0</v>
      </c>
      <c r="H3817" s="110">
        <f t="shared" si="358"/>
        <v>0</v>
      </c>
      <c r="P3817" s="107" t="str">
        <f t="shared" si="359"/>
        <v/>
      </c>
      <c r="Q3817" s="108" t="str">
        <f t="shared" si="360"/>
        <v/>
      </c>
      <c r="S3817" s="109" t="str">
        <f t="shared" si="361"/>
        <v/>
      </c>
      <c r="T3817" s="109" t="str">
        <f t="shared" si="362"/>
        <v/>
      </c>
    </row>
    <row r="3818" spans="2:20" ht="15" customHeight="1" x14ac:dyDescent="0.25">
      <c r="B3818" s="94">
        <v>3767</v>
      </c>
      <c r="C3818" s="95"/>
      <c r="D3818" s="94"/>
      <c r="E3818" s="95"/>
      <c r="F3818" s="94"/>
      <c r="G3818" s="95">
        <f t="shared" si="357"/>
        <v>0</v>
      </c>
      <c r="H3818" s="110">
        <f t="shared" si="358"/>
        <v>0</v>
      </c>
      <c r="P3818" s="107" t="str">
        <f t="shared" si="359"/>
        <v/>
      </c>
      <c r="Q3818" s="108" t="str">
        <f t="shared" si="360"/>
        <v/>
      </c>
      <c r="S3818" s="109" t="str">
        <f t="shared" si="361"/>
        <v/>
      </c>
      <c r="T3818" s="109" t="str">
        <f t="shared" si="362"/>
        <v/>
      </c>
    </row>
    <row r="3819" spans="2:20" ht="15" customHeight="1" x14ac:dyDescent="0.25">
      <c r="B3819" s="94">
        <v>3768</v>
      </c>
      <c r="C3819" s="95"/>
      <c r="D3819" s="94"/>
      <c r="E3819" s="95"/>
      <c r="F3819" s="94"/>
      <c r="G3819" s="95">
        <f t="shared" si="357"/>
        <v>0</v>
      </c>
      <c r="H3819" s="110">
        <f t="shared" si="358"/>
        <v>0</v>
      </c>
      <c r="P3819" s="107" t="str">
        <f t="shared" si="359"/>
        <v/>
      </c>
      <c r="Q3819" s="108" t="str">
        <f t="shared" si="360"/>
        <v/>
      </c>
      <c r="S3819" s="109" t="str">
        <f t="shared" si="361"/>
        <v/>
      </c>
      <c r="T3819" s="109" t="str">
        <f t="shared" si="362"/>
        <v/>
      </c>
    </row>
    <row r="3820" spans="2:20" ht="15" customHeight="1" x14ac:dyDescent="0.25">
      <c r="B3820" s="94">
        <v>3769</v>
      </c>
      <c r="C3820" s="95"/>
      <c r="D3820" s="94"/>
      <c r="E3820" s="95"/>
      <c r="F3820" s="94"/>
      <c r="G3820" s="95">
        <f t="shared" si="357"/>
        <v>0</v>
      </c>
      <c r="H3820" s="110">
        <f t="shared" si="358"/>
        <v>0</v>
      </c>
      <c r="P3820" s="107" t="str">
        <f t="shared" si="359"/>
        <v/>
      </c>
      <c r="Q3820" s="108" t="str">
        <f t="shared" si="360"/>
        <v/>
      </c>
      <c r="S3820" s="109" t="str">
        <f t="shared" si="361"/>
        <v/>
      </c>
      <c r="T3820" s="109" t="str">
        <f t="shared" si="362"/>
        <v/>
      </c>
    </row>
    <row r="3821" spans="2:20" ht="15" customHeight="1" x14ac:dyDescent="0.25">
      <c r="B3821" s="94">
        <v>3770</v>
      </c>
      <c r="C3821" s="95"/>
      <c r="D3821" s="94"/>
      <c r="E3821" s="95"/>
      <c r="F3821" s="94"/>
      <c r="G3821" s="95">
        <f t="shared" si="357"/>
        <v>0</v>
      </c>
      <c r="H3821" s="110">
        <f t="shared" si="358"/>
        <v>0</v>
      </c>
      <c r="P3821" s="107" t="str">
        <f t="shared" si="359"/>
        <v/>
      </c>
      <c r="Q3821" s="108" t="str">
        <f t="shared" si="360"/>
        <v/>
      </c>
      <c r="S3821" s="109" t="str">
        <f t="shared" si="361"/>
        <v/>
      </c>
      <c r="T3821" s="109" t="str">
        <f t="shared" si="362"/>
        <v/>
      </c>
    </row>
    <row r="3822" spans="2:20" ht="15" customHeight="1" x14ac:dyDescent="0.25">
      <c r="B3822" s="94">
        <v>3771</v>
      </c>
      <c r="C3822" s="95"/>
      <c r="D3822" s="94"/>
      <c r="E3822" s="95"/>
      <c r="F3822" s="94"/>
      <c r="G3822" s="95">
        <f t="shared" si="357"/>
        <v>0</v>
      </c>
      <c r="H3822" s="110">
        <f t="shared" si="358"/>
        <v>0</v>
      </c>
      <c r="P3822" s="107" t="str">
        <f t="shared" si="359"/>
        <v/>
      </c>
      <c r="Q3822" s="108" t="str">
        <f t="shared" si="360"/>
        <v/>
      </c>
      <c r="S3822" s="109" t="str">
        <f t="shared" si="361"/>
        <v/>
      </c>
      <c r="T3822" s="109" t="str">
        <f t="shared" si="362"/>
        <v/>
      </c>
    </row>
    <row r="3823" spans="2:20" ht="15" customHeight="1" x14ac:dyDescent="0.25">
      <c r="B3823" s="94">
        <v>3772</v>
      </c>
      <c r="C3823" s="95"/>
      <c r="D3823" s="94"/>
      <c r="E3823" s="95"/>
      <c r="F3823" s="94"/>
      <c r="G3823" s="95">
        <f t="shared" si="357"/>
        <v>0</v>
      </c>
      <c r="H3823" s="110">
        <f t="shared" si="358"/>
        <v>0</v>
      </c>
      <c r="P3823" s="107" t="str">
        <f t="shared" si="359"/>
        <v/>
      </c>
      <c r="Q3823" s="108" t="str">
        <f t="shared" si="360"/>
        <v/>
      </c>
      <c r="S3823" s="109" t="str">
        <f t="shared" si="361"/>
        <v/>
      </c>
      <c r="T3823" s="109" t="str">
        <f t="shared" si="362"/>
        <v/>
      </c>
    </row>
    <row r="3824" spans="2:20" ht="15" customHeight="1" x14ac:dyDescent="0.25">
      <c r="B3824" s="94">
        <v>3773</v>
      </c>
      <c r="C3824" s="95"/>
      <c r="D3824" s="94"/>
      <c r="E3824" s="95"/>
      <c r="F3824" s="94"/>
      <c r="G3824" s="95">
        <f t="shared" si="357"/>
        <v>0</v>
      </c>
      <c r="H3824" s="110">
        <f t="shared" si="358"/>
        <v>0</v>
      </c>
      <c r="P3824" s="107" t="str">
        <f t="shared" si="359"/>
        <v/>
      </c>
      <c r="Q3824" s="108" t="str">
        <f t="shared" si="360"/>
        <v/>
      </c>
      <c r="S3824" s="109" t="str">
        <f t="shared" si="361"/>
        <v/>
      </c>
      <c r="T3824" s="109" t="str">
        <f t="shared" si="362"/>
        <v/>
      </c>
    </row>
    <row r="3825" spans="2:20" ht="15" customHeight="1" x14ac:dyDescent="0.25">
      <c r="B3825" s="94">
        <v>3774</v>
      </c>
      <c r="C3825" s="95"/>
      <c r="D3825" s="94"/>
      <c r="E3825" s="95"/>
      <c r="F3825" s="94"/>
      <c r="G3825" s="95">
        <f t="shared" si="357"/>
        <v>0</v>
      </c>
      <c r="H3825" s="110">
        <f t="shared" si="358"/>
        <v>0</v>
      </c>
      <c r="P3825" s="107" t="str">
        <f t="shared" si="359"/>
        <v/>
      </c>
      <c r="Q3825" s="108" t="str">
        <f t="shared" si="360"/>
        <v/>
      </c>
      <c r="S3825" s="109" t="str">
        <f t="shared" si="361"/>
        <v/>
      </c>
      <c r="T3825" s="109" t="str">
        <f t="shared" si="362"/>
        <v/>
      </c>
    </row>
    <row r="3826" spans="2:20" ht="15" customHeight="1" x14ac:dyDescent="0.25">
      <c r="B3826" s="94">
        <v>3775</v>
      </c>
      <c r="C3826" s="95"/>
      <c r="D3826" s="94"/>
      <c r="E3826" s="95"/>
      <c r="F3826" s="94"/>
      <c r="G3826" s="95">
        <f t="shared" si="357"/>
        <v>0</v>
      </c>
      <c r="H3826" s="110">
        <f t="shared" si="358"/>
        <v>0</v>
      </c>
      <c r="P3826" s="107" t="str">
        <f t="shared" si="359"/>
        <v/>
      </c>
      <c r="Q3826" s="108" t="str">
        <f t="shared" si="360"/>
        <v/>
      </c>
      <c r="S3826" s="109" t="str">
        <f t="shared" si="361"/>
        <v/>
      </c>
      <c r="T3826" s="109" t="str">
        <f t="shared" si="362"/>
        <v/>
      </c>
    </row>
    <row r="3827" spans="2:20" ht="15" customHeight="1" x14ac:dyDescent="0.25">
      <c r="B3827" s="94">
        <v>3776</v>
      </c>
      <c r="C3827" s="95"/>
      <c r="D3827" s="94"/>
      <c r="E3827" s="95"/>
      <c r="F3827" s="94"/>
      <c r="G3827" s="95">
        <f t="shared" si="357"/>
        <v>0</v>
      </c>
      <c r="H3827" s="110">
        <f t="shared" si="358"/>
        <v>0</v>
      </c>
      <c r="P3827" s="107" t="str">
        <f t="shared" si="359"/>
        <v/>
      </c>
      <c r="Q3827" s="108" t="str">
        <f t="shared" si="360"/>
        <v/>
      </c>
      <c r="S3827" s="109" t="str">
        <f t="shared" si="361"/>
        <v/>
      </c>
      <c r="T3827" s="109" t="str">
        <f t="shared" si="362"/>
        <v/>
      </c>
    </row>
    <row r="3828" spans="2:20" ht="15" customHeight="1" x14ac:dyDescent="0.25">
      <c r="B3828" s="94">
        <v>3777</v>
      </c>
      <c r="C3828" s="95"/>
      <c r="D3828" s="94"/>
      <c r="E3828" s="95"/>
      <c r="F3828" s="94"/>
      <c r="G3828" s="95">
        <f t="shared" si="357"/>
        <v>0</v>
      </c>
      <c r="H3828" s="110">
        <f t="shared" si="358"/>
        <v>0</v>
      </c>
      <c r="P3828" s="107" t="str">
        <f t="shared" si="359"/>
        <v/>
      </c>
      <c r="Q3828" s="108" t="str">
        <f t="shared" si="360"/>
        <v/>
      </c>
      <c r="S3828" s="109" t="str">
        <f t="shared" si="361"/>
        <v/>
      </c>
      <c r="T3828" s="109" t="str">
        <f t="shared" si="362"/>
        <v/>
      </c>
    </row>
    <row r="3829" spans="2:20" ht="15" customHeight="1" x14ac:dyDescent="0.25">
      <c r="B3829" s="94">
        <v>3778</v>
      </c>
      <c r="C3829" s="95"/>
      <c r="D3829" s="94"/>
      <c r="E3829" s="95"/>
      <c r="F3829" s="94"/>
      <c r="G3829" s="95">
        <f t="shared" si="357"/>
        <v>0</v>
      </c>
      <c r="H3829" s="110">
        <f t="shared" si="358"/>
        <v>0</v>
      </c>
      <c r="P3829" s="107" t="str">
        <f t="shared" si="359"/>
        <v/>
      </c>
      <c r="Q3829" s="108" t="str">
        <f t="shared" si="360"/>
        <v/>
      </c>
      <c r="S3829" s="109" t="str">
        <f t="shared" si="361"/>
        <v/>
      </c>
      <c r="T3829" s="109" t="str">
        <f t="shared" si="362"/>
        <v/>
      </c>
    </row>
    <row r="3830" spans="2:20" ht="15" customHeight="1" x14ac:dyDescent="0.25">
      <c r="B3830" s="94">
        <v>3779</v>
      </c>
      <c r="C3830" s="95"/>
      <c r="D3830" s="94"/>
      <c r="E3830" s="95"/>
      <c r="F3830" s="94"/>
      <c r="G3830" s="95">
        <f t="shared" si="357"/>
        <v>0</v>
      </c>
      <c r="H3830" s="110">
        <f t="shared" si="358"/>
        <v>0</v>
      </c>
      <c r="P3830" s="107" t="str">
        <f t="shared" si="359"/>
        <v/>
      </c>
      <c r="Q3830" s="108" t="str">
        <f t="shared" si="360"/>
        <v/>
      </c>
      <c r="S3830" s="109" t="str">
        <f t="shared" si="361"/>
        <v/>
      </c>
      <c r="T3830" s="109" t="str">
        <f t="shared" si="362"/>
        <v/>
      </c>
    </row>
    <row r="3831" spans="2:20" ht="15" customHeight="1" x14ac:dyDescent="0.25">
      <c r="B3831" s="94">
        <v>3780</v>
      </c>
      <c r="C3831" s="95"/>
      <c r="D3831" s="94"/>
      <c r="E3831" s="95"/>
      <c r="F3831" s="94"/>
      <c r="G3831" s="95">
        <f t="shared" si="357"/>
        <v>0</v>
      </c>
      <c r="H3831" s="110">
        <f t="shared" si="358"/>
        <v>0</v>
      </c>
      <c r="P3831" s="107" t="str">
        <f t="shared" si="359"/>
        <v/>
      </c>
      <c r="Q3831" s="108" t="str">
        <f t="shared" si="360"/>
        <v/>
      </c>
      <c r="S3831" s="109" t="str">
        <f t="shared" si="361"/>
        <v/>
      </c>
      <c r="T3831" s="109" t="str">
        <f t="shared" si="362"/>
        <v/>
      </c>
    </row>
    <row r="3832" spans="2:20" ht="15" customHeight="1" x14ac:dyDescent="0.25">
      <c r="B3832" s="94">
        <v>3781</v>
      </c>
      <c r="C3832" s="95"/>
      <c r="D3832" s="94"/>
      <c r="E3832" s="95"/>
      <c r="F3832" s="94"/>
      <c r="G3832" s="95">
        <f t="shared" si="357"/>
        <v>0</v>
      </c>
      <c r="H3832" s="110">
        <f t="shared" si="358"/>
        <v>0</v>
      </c>
      <c r="P3832" s="107" t="str">
        <f t="shared" si="359"/>
        <v/>
      </c>
      <c r="Q3832" s="108" t="str">
        <f t="shared" si="360"/>
        <v/>
      </c>
      <c r="S3832" s="109" t="str">
        <f t="shared" si="361"/>
        <v/>
      </c>
      <c r="T3832" s="109" t="str">
        <f t="shared" si="362"/>
        <v/>
      </c>
    </row>
    <row r="3833" spans="2:20" ht="15" customHeight="1" x14ac:dyDescent="0.25">
      <c r="B3833" s="94">
        <v>3782</v>
      </c>
      <c r="C3833" s="95"/>
      <c r="D3833" s="94"/>
      <c r="E3833" s="95"/>
      <c r="F3833" s="94"/>
      <c r="G3833" s="95">
        <f t="shared" si="357"/>
        <v>0</v>
      </c>
      <c r="H3833" s="110">
        <f t="shared" si="358"/>
        <v>0</v>
      </c>
      <c r="P3833" s="107" t="str">
        <f t="shared" si="359"/>
        <v/>
      </c>
      <c r="Q3833" s="108" t="str">
        <f t="shared" si="360"/>
        <v/>
      </c>
      <c r="S3833" s="109" t="str">
        <f t="shared" si="361"/>
        <v/>
      </c>
      <c r="T3833" s="109" t="str">
        <f t="shared" si="362"/>
        <v/>
      </c>
    </row>
    <row r="3834" spans="2:20" ht="15" customHeight="1" x14ac:dyDescent="0.25">
      <c r="B3834" s="94">
        <v>3783</v>
      </c>
      <c r="C3834" s="95"/>
      <c r="D3834" s="94"/>
      <c r="E3834" s="95"/>
      <c r="F3834" s="94"/>
      <c r="G3834" s="95">
        <f t="shared" si="357"/>
        <v>0</v>
      </c>
      <c r="H3834" s="110">
        <f t="shared" si="358"/>
        <v>0</v>
      </c>
      <c r="P3834" s="107" t="str">
        <f t="shared" si="359"/>
        <v/>
      </c>
      <c r="Q3834" s="108" t="str">
        <f t="shared" si="360"/>
        <v/>
      </c>
      <c r="S3834" s="109" t="str">
        <f t="shared" si="361"/>
        <v/>
      </c>
      <c r="T3834" s="109" t="str">
        <f t="shared" si="362"/>
        <v/>
      </c>
    </row>
    <row r="3835" spans="2:20" ht="15" customHeight="1" x14ac:dyDescent="0.25">
      <c r="B3835" s="94">
        <v>3784</v>
      </c>
      <c r="C3835" s="95"/>
      <c r="D3835" s="94"/>
      <c r="E3835" s="95"/>
      <c r="F3835" s="94"/>
      <c r="G3835" s="95">
        <f t="shared" si="357"/>
        <v>0</v>
      </c>
      <c r="H3835" s="110">
        <f t="shared" si="358"/>
        <v>0</v>
      </c>
      <c r="P3835" s="107" t="str">
        <f t="shared" si="359"/>
        <v/>
      </c>
      <c r="Q3835" s="108" t="str">
        <f t="shared" si="360"/>
        <v/>
      </c>
      <c r="S3835" s="109" t="str">
        <f t="shared" si="361"/>
        <v/>
      </c>
      <c r="T3835" s="109" t="str">
        <f t="shared" si="362"/>
        <v/>
      </c>
    </row>
    <row r="3836" spans="2:20" ht="15" customHeight="1" x14ac:dyDescent="0.25">
      <c r="B3836" s="94">
        <v>3785</v>
      </c>
      <c r="C3836" s="95"/>
      <c r="D3836" s="94"/>
      <c r="E3836" s="95"/>
      <c r="F3836" s="94"/>
      <c r="G3836" s="95">
        <f t="shared" si="357"/>
        <v>0</v>
      </c>
      <c r="H3836" s="110">
        <f t="shared" si="358"/>
        <v>0</v>
      </c>
      <c r="P3836" s="107" t="str">
        <f t="shared" si="359"/>
        <v/>
      </c>
      <c r="Q3836" s="108" t="str">
        <f t="shared" si="360"/>
        <v/>
      </c>
      <c r="S3836" s="109" t="str">
        <f t="shared" si="361"/>
        <v/>
      </c>
      <c r="T3836" s="109" t="str">
        <f t="shared" si="362"/>
        <v/>
      </c>
    </row>
    <row r="3837" spans="2:20" ht="15" customHeight="1" x14ac:dyDescent="0.25">
      <c r="B3837" s="94">
        <v>3786</v>
      </c>
      <c r="C3837" s="95"/>
      <c r="D3837" s="94"/>
      <c r="E3837" s="95"/>
      <c r="F3837" s="94"/>
      <c r="G3837" s="95">
        <f t="shared" si="357"/>
        <v>0</v>
      </c>
      <c r="H3837" s="110">
        <f t="shared" si="358"/>
        <v>0</v>
      </c>
      <c r="P3837" s="107" t="str">
        <f t="shared" si="359"/>
        <v/>
      </c>
      <c r="Q3837" s="108" t="str">
        <f t="shared" si="360"/>
        <v/>
      </c>
      <c r="S3837" s="109" t="str">
        <f t="shared" si="361"/>
        <v/>
      </c>
      <c r="T3837" s="109" t="str">
        <f t="shared" si="362"/>
        <v/>
      </c>
    </row>
    <row r="3838" spans="2:20" ht="15" customHeight="1" x14ac:dyDescent="0.25">
      <c r="B3838" s="94">
        <v>3787</v>
      </c>
      <c r="C3838" s="95"/>
      <c r="D3838" s="94"/>
      <c r="E3838" s="95"/>
      <c r="F3838" s="94"/>
      <c r="G3838" s="95">
        <f t="shared" si="357"/>
        <v>0</v>
      </c>
      <c r="H3838" s="110">
        <f t="shared" si="358"/>
        <v>0</v>
      </c>
      <c r="P3838" s="107" t="str">
        <f t="shared" si="359"/>
        <v/>
      </c>
      <c r="Q3838" s="108" t="str">
        <f t="shared" si="360"/>
        <v/>
      </c>
      <c r="S3838" s="109" t="str">
        <f t="shared" si="361"/>
        <v/>
      </c>
      <c r="T3838" s="109" t="str">
        <f t="shared" si="362"/>
        <v/>
      </c>
    </row>
    <row r="3839" spans="2:20" ht="15" customHeight="1" x14ac:dyDescent="0.25">
      <c r="B3839" s="94">
        <v>3788</v>
      </c>
      <c r="C3839" s="95"/>
      <c r="D3839" s="94"/>
      <c r="E3839" s="95"/>
      <c r="F3839" s="94"/>
      <c r="G3839" s="95">
        <f t="shared" si="357"/>
        <v>0</v>
      </c>
      <c r="H3839" s="110">
        <f t="shared" si="358"/>
        <v>0</v>
      </c>
      <c r="P3839" s="107" t="str">
        <f t="shared" si="359"/>
        <v/>
      </c>
      <c r="Q3839" s="108" t="str">
        <f t="shared" si="360"/>
        <v/>
      </c>
      <c r="S3839" s="109" t="str">
        <f t="shared" si="361"/>
        <v/>
      </c>
      <c r="T3839" s="109" t="str">
        <f t="shared" si="362"/>
        <v/>
      </c>
    </row>
    <row r="3840" spans="2:20" ht="15" customHeight="1" x14ac:dyDescent="0.25">
      <c r="B3840" s="94">
        <v>3789</v>
      </c>
      <c r="C3840" s="95"/>
      <c r="D3840" s="94"/>
      <c r="E3840" s="95"/>
      <c r="F3840" s="94"/>
      <c r="G3840" s="95">
        <f t="shared" si="357"/>
        <v>0</v>
      </c>
      <c r="H3840" s="110">
        <f t="shared" si="358"/>
        <v>0</v>
      </c>
      <c r="P3840" s="107" t="str">
        <f t="shared" si="359"/>
        <v/>
      </c>
      <c r="Q3840" s="108" t="str">
        <f t="shared" si="360"/>
        <v/>
      </c>
      <c r="S3840" s="109" t="str">
        <f t="shared" si="361"/>
        <v/>
      </c>
      <c r="T3840" s="109" t="str">
        <f t="shared" si="362"/>
        <v/>
      </c>
    </row>
    <row r="3841" spans="2:20" ht="15" customHeight="1" x14ac:dyDescent="0.25">
      <c r="B3841" s="94">
        <v>3790</v>
      </c>
      <c r="C3841" s="95"/>
      <c r="D3841" s="94"/>
      <c r="E3841" s="95"/>
      <c r="F3841" s="94"/>
      <c r="G3841" s="95">
        <f t="shared" si="357"/>
        <v>0</v>
      </c>
      <c r="H3841" s="110">
        <f t="shared" si="358"/>
        <v>0</v>
      </c>
      <c r="P3841" s="107" t="str">
        <f t="shared" si="359"/>
        <v/>
      </c>
      <c r="Q3841" s="108" t="str">
        <f t="shared" si="360"/>
        <v/>
      </c>
      <c r="S3841" s="109" t="str">
        <f t="shared" si="361"/>
        <v/>
      </c>
      <c r="T3841" s="109" t="str">
        <f t="shared" si="362"/>
        <v/>
      </c>
    </row>
    <row r="3842" spans="2:20" ht="15" customHeight="1" x14ac:dyDescent="0.25">
      <c r="B3842" s="94">
        <v>3791</v>
      </c>
      <c r="C3842" s="95"/>
      <c r="D3842" s="94"/>
      <c r="E3842" s="95"/>
      <c r="F3842" s="94"/>
      <c r="G3842" s="95">
        <f t="shared" si="357"/>
        <v>0</v>
      </c>
      <c r="H3842" s="110">
        <f t="shared" si="358"/>
        <v>0</v>
      </c>
      <c r="P3842" s="107" t="str">
        <f t="shared" si="359"/>
        <v/>
      </c>
      <c r="Q3842" s="108" t="str">
        <f t="shared" si="360"/>
        <v/>
      </c>
      <c r="S3842" s="109" t="str">
        <f t="shared" si="361"/>
        <v/>
      </c>
      <c r="T3842" s="109" t="str">
        <f t="shared" si="362"/>
        <v/>
      </c>
    </row>
    <row r="3843" spans="2:20" ht="15" customHeight="1" x14ac:dyDescent="0.25">
      <c r="B3843" s="94">
        <v>3792</v>
      </c>
      <c r="C3843" s="95"/>
      <c r="D3843" s="94"/>
      <c r="E3843" s="95"/>
      <c r="F3843" s="94"/>
      <c r="G3843" s="95">
        <f t="shared" si="357"/>
        <v>0</v>
      </c>
      <c r="H3843" s="110">
        <f t="shared" si="358"/>
        <v>0</v>
      </c>
      <c r="P3843" s="107" t="str">
        <f t="shared" si="359"/>
        <v/>
      </c>
      <c r="Q3843" s="108" t="str">
        <f t="shared" si="360"/>
        <v/>
      </c>
      <c r="S3843" s="109" t="str">
        <f t="shared" si="361"/>
        <v/>
      </c>
      <c r="T3843" s="109" t="str">
        <f t="shared" si="362"/>
        <v/>
      </c>
    </row>
    <row r="3844" spans="2:20" ht="15" customHeight="1" x14ac:dyDescent="0.25">
      <c r="B3844" s="94">
        <v>3793</v>
      </c>
      <c r="C3844" s="95"/>
      <c r="D3844" s="94"/>
      <c r="E3844" s="95"/>
      <c r="F3844" s="94"/>
      <c r="G3844" s="95">
        <f t="shared" si="357"/>
        <v>0</v>
      </c>
      <c r="H3844" s="110">
        <f t="shared" si="358"/>
        <v>0</v>
      </c>
      <c r="P3844" s="107" t="str">
        <f t="shared" si="359"/>
        <v/>
      </c>
      <c r="Q3844" s="108" t="str">
        <f t="shared" si="360"/>
        <v/>
      </c>
      <c r="S3844" s="109" t="str">
        <f t="shared" si="361"/>
        <v/>
      </c>
      <c r="T3844" s="109" t="str">
        <f t="shared" si="362"/>
        <v/>
      </c>
    </row>
    <row r="3845" spans="2:20" ht="15" customHeight="1" x14ac:dyDescent="0.25">
      <c r="B3845" s="94">
        <v>3794</v>
      </c>
      <c r="C3845" s="95"/>
      <c r="D3845" s="94"/>
      <c r="E3845" s="95"/>
      <c r="F3845" s="94"/>
      <c r="G3845" s="95">
        <f t="shared" si="357"/>
        <v>0</v>
      </c>
      <c r="H3845" s="110">
        <f t="shared" si="358"/>
        <v>0</v>
      </c>
      <c r="P3845" s="107" t="str">
        <f t="shared" si="359"/>
        <v/>
      </c>
      <c r="Q3845" s="108" t="str">
        <f t="shared" si="360"/>
        <v/>
      </c>
      <c r="S3845" s="109" t="str">
        <f t="shared" si="361"/>
        <v/>
      </c>
      <c r="T3845" s="109" t="str">
        <f t="shared" si="362"/>
        <v/>
      </c>
    </row>
    <row r="3846" spans="2:20" ht="15" customHeight="1" x14ac:dyDescent="0.25">
      <c r="B3846" s="94">
        <v>3795</v>
      </c>
      <c r="C3846" s="95"/>
      <c r="D3846" s="94"/>
      <c r="E3846" s="95"/>
      <c r="F3846" s="94"/>
      <c r="G3846" s="95">
        <f t="shared" si="357"/>
        <v>0</v>
      </c>
      <c r="H3846" s="110">
        <f t="shared" si="358"/>
        <v>0</v>
      </c>
      <c r="P3846" s="107" t="str">
        <f t="shared" si="359"/>
        <v/>
      </c>
      <c r="Q3846" s="108" t="str">
        <f t="shared" si="360"/>
        <v/>
      </c>
      <c r="S3846" s="109" t="str">
        <f t="shared" si="361"/>
        <v/>
      </c>
      <c r="T3846" s="109" t="str">
        <f t="shared" si="362"/>
        <v/>
      </c>
    </row>
    <row r="3847" spans="2:20" ht="15" customHeight="1" x14ac:dyDescent="0.25">
      <c r="B3847" s="94">
        <v>3796</v>
      </c>
      <c r="C3847" s="95"/>
      <c r="D3847" s="94"/>
      <c r="E3847" s="95"/>
      <c r="F3847" s="94"/>
      <c r="G3847" s="95">
        <f t="shared" si="357"/>
        <v>0</v>
      </c>
      <c r="H3847" s="110">
        <f t="shared" si="358"/>
        <v>0</v>
      </c>
      <c r="P3847" s="107" t="str">
        <f t="shared" si="359"/>
        <v/>
      </c>
      <c r="Q3847" s="108" t="str">
        <f t="shared" si="360"/>
        <v/>
      </c>
      <c r="S3847" s="109" t="str">
        <f t="shared" si="361"/>
        <v/>
      </c>
      <c r="T3847" s="109" t="str">
        <f t="shared" si="362"/>
        <v/>
      </c>
    </row>
    <row r="3848" spans="2:20" ht="15" customHeight="1" x14ac:dyDescent="0.25">
      <c r="B3848" s="94">
        <v>3797</v>
      </c>
      <c r="C3848" s="95"/>
      <c r="D3848" s="94"/>
      <c r="E3848" s="95"/>
      <c r="F3848" s="94"/>
      <c r="G3848" s="95">
        <f t="shared" si="357"/>
        <v>0</v>
      </c>
      <c r="H3848" s="110">
        <f t="shared" si="358"/>
        <v>0</v>
      </c>
      <c r="P3848" s="107" t="str">
        <f t="shared" si="359"/>
        <v/>
      </c>
      <c r="Q3848" s="108" t="str">
        <f t="shared" si="360"/>
        <v/>
      </c>
      <c r="S3848" s="109" t="str">
        <f t="shared" si="361"/>
        <v/>
      </c>
      <c r="T3848" s="109" t="str">
        <f t="shared" si="362"/>
        <v/>
      </c>
    </row>
    <row r="3849" spans="2:20" ht="15" customHeight="1" x14ac:dyDescent="0.25">
      <c r="B3849" s="94">
        <v>3798</v>
      </c>
      <c r="C3849" s="95"/>
      <c r="D3849" s="94"/>
      <c r="E3849" s="95"/>
      <c r="F3849" s="94"/>
      <c r="G3849" s="95">
        <f t="shared" si="357"/>
        <v>0</v>
      </c>
      <c r="H3849" s="110">
        <f t="shared" si="358"/>
        <v>0</v>
      </c>
      <c r="P3849" s="107" t="str">
        <f t="shared" si="359"/>
        <v/>
      </c>
      <c r="Q3849" s="108" t="str">
        <f t="shared" si="360"/>
        <v/>
      </c>
      <c r="S3849" s="109" t="str">
        <f t="shared" si="361"/>
        <v/>
      </c>
      <c r="T3849" s="109" t="str">
        <f t="shared" si="362"/>
        <v/>
      </c>
    </row>
    <row r="3850" spans="2:20" ht="15" customHeight="1" x14ac:dyDescent="0.25">
      <c r="B3850" s="94">
        <v>3799</v>
      </c>
      <c r="C3850" s="95"/>
      <c r="D3850" s="94"/>
      <c r="E3850" s="95"/>
      <c r="F3850" s="94"/>
      <c r="G3850" s="95">
        <f t="shared" si="357"/>
        <v>0</v>
      </c>
      <c r="H3850" s="110">
        <f t="shared" si="358"/>
        <v>0</v>
      </c>
      <c r="P3850" s="107" t="str">
        <f t="shared" si="359"/>
        <v/>
      </c>
      <c r="Q3850" s="108" t="str">
        <f t="shared" si="360"/>
        <v/>
      </c>
      <c r="S3850" s="109" t="str">
        <f t="shared" si="361"/>
        <v/>
      </c>
      <c r="T3850" s="109" t="str">
        <f t="shared" si="362"/>
        <v/>
      </c>
    </row>
    <row r="3851" spans="2:20" ht="15" customHeight="1" x14ac:dyDescent="0.25">
      <c r="B3851" s="94">
        <v>3800</v>
      </c>
      <c r="C3851" s="95"/>
      <c r="D3851" s="94"/>
      <c r="E3851" s="95"/>
      <c r="F3851" s="94"/>
      <c r="G3851" s="95">
        <f t="shared" si="357"/>
        <v>0</v>
      </c>
      <c r="H3851" s="110">
        <f t="shared" si="358"/>
        <v>0</v>
      </c>
      <c r="P3851" s="107" t="str">
        <f t="shared" si="359"/>
        <v/>
      </c>
      <c r="Q3851" s="108" t="str">
        <f t="shared" si="360"/>
        <v/>
      </c>
      <c r="S3851" s="109" t="str">
        <f t="shared" si="361"/>
        <v/>
      </c>
      <c r="T3851" s="109" t="str">
        <f t="shared" si="362"/>
        <v/>
      </c>
    </row>
    <row r="3852" spans="2:20" ht="15" customHeight="1" x14ac:dyDescent="0.25">
      <c r="B3852" s="94">
        <v>3801</v>
      </c>
      <c r="C3852" s="95"/>
      <c r="D3852" s="94"/>
      <c r="E3852" s="95"/>
      <c r="F3852" s="94"/>
      <c r="G3852" s="95">
        <f t="shared" si="357"/>
        <v>0</v>
      </c>
      <c r="H3852" s="110">
        <f t="shared" si="358"/>
        <v>0</v>
      </c>
      <c r="P3852" s="107" t="str">
        <f t="shared" si="359"/>
        <v/>
      </c>
      <c r="Q3852" s="108" t="str">
        <f t="shared" si="360"/>
        <v/>
      </c>
      <c r="S3852" s="109" t="str">
        <f t="shared" si="361"/>
        <v/>
      </c>
      <c r="T3852" s="109" t="str">
        <f t="shared" si="362"/>
        <v/>
      </c>
    </row>
    <row r="3853" spans="2:20" ht="15" customHeight="1" x14ac:dyDescent="0.25">
      <c r="B3853" s="94">
        <v>3802</v>
      </c>
      <c r="C3853" s="95"/>
      <c r="D3853" s="94"/>
      <c r="E3853" s="95"/>
      <c r="F3853" s="94"/>
      <c r="G3853" s="95">
        <f t="shared" si="357"/>
        <v>0</v>
      </c>
      <c r="H3853" s="110">
        <f t="shared" si="358"/>
        <v>0</v>
      </c>
      <c r="P3853" s="107" t="str">
        <f t="shared" si="359"/>
        <v/>
      </c>
      <c r="Q3853" s="108" t="str">
        <f t="shared" si="360"/>
        <v/>
      </c>
      <c r="S3853" s="109" t="str">
        <f t="shared" si="361"/>
        <v/>
      </c>
      <c r="T3853" s="109" t="str">
        <f t="shared" si="362"/>
        <v/>
      </c>
    </row>
    <row r="3854" spans="2:20" ht="15" customHeight="1" x14ac:dyDescent="0.25">
      <c r="B3854" s="94">
        <v>3803</v>
      </c>
      <c r="C3854" s="95"/>
      <c r="D3854" s="94"/>
      <c r="E3854" s="95"/>
      <c r="F3854" s="94"/>
      <c r="G3854" s="95">
        <f t="shared" si="357"/>
        <v>0</v>
      </c>
      <c r="H3854" s="110">
        <f t="shared" si="358"/>
        <v>0</v>
      </c>
      <c r="P3854" s="107" t="str">
        <f t="shared" si="359"/>
        <v/>
      </c>
      <c r="Q3854" s="108" t="str">
        <f t="shared" si="360"/>
        <v/>
      </c>
      <c r="S3854" s="109" t="str">
        <f t="shared" si="361"/>
        <v/>
      </c>
      <c r="T3854" s="109" t="str">
        <f t="shared" si="362"/>
        <v/>
      </c>
    </row>
    <row r="3855" spans="2:20" ht="15" customHeight="1" x14ac:dyDescent="0.25">
      <c r="B3855" s="94">
        <v>3804</v>
      </c>
      <c r="C3855" s="95"/>
      <c r="D3855" s="94"/>
      <c r="E3855" s="95"/>
      <c r="F3855" s="94"/>
      <c r="G3855" s="95">
        <f t="shared" si="357"/>
        <v>0</v>
      </c>
      <c r="H3855" s="110">
        <f t="shared" si="358"/>
        <v>0</v>
      </c>
      <c r="P3855" s="107" t="str">
        <f t="shared" si="359"/>
        <v/>
      </c>
      <c r="Q3855" s="108" t="str">
        <f t="shared" si="360"/>
        <v/>
      </c>
      <c r="S3855" s="109" t="str">
        <f t="shared" si="361"/>
        <v/>
      </c>
      <c r="T3855" s="109" t="str">
        <f t="shared" si="362"/>
        <v/>
      </c>
    </row>
    <row r="3856" spans="2:20" ht="15" customHeight="1" x14ac:dyDescent="0.25">
      <c r="B3856" s="94">
        <v>3805</v>
      </c>
      <c r="C3856" s="95"/>
      <c r="D3856" s="94"/>
      <c r="E3856" s="95"/>
      <c r="F3856" s="94"/>
      <c r="G3856" s="95">
        <f t="shared" si="357"/>
        <v>0</v>
      </c>
      <c r="H3856" s="110">
        <f t="shared" si="358"/>
        <v>0</v>
      </c>
      <c r="P3856" s="107" t="str">
        <f t="shared" si="359"/>
        <v/>
      </c>
      <c r="Q3856" s="108" t="str">
        <f t="shared" si="360"/>
        <v/>
      </c>
      <c r="S3856" s="109" t="str">
        <f t="shared" si="361"/>
        <v/>
      </c>
      <c r="T3856" s="109" t="str">
        <f t="shared" si="362"/>
        <v/>
      </c>
    </row>
    <row r="3857" spans="2:20" ht="15" customHeight="1" x14ac:dyDescent="0.25">
      <c r="B3857" s="94">
        <v>3806</v>
      </c>
      <c r="C3857" s="95"/>
      <c r="D3857" s="94"/>
      <c r="E3857" s="95"/>
      <c r="F3857" s="94"/>
      <c r="G3857" s="95">
        <f t="shared" si="357"/>
        <v>0</v>
      </c>
      <c r="H3857" s="110">
        <f t="shared" si="358"/>
        <v>0</v>
      </c>
      <c r="P3857" s="107" t="str">
        <f t="shared" si="359"/>
        <v/>
      </c>
      <c r="Q3857" s="108" t="str">
        <f t="shared" si="360"/>
        <v/>
      </c>
      <c r="S3857" s="109" t="str">
        <f t="shared" si="361"/>
        <v/>
      </c>
      <c r="T3857" s="109" t="str">
        <f t="shared" si="362"/>
        <v/>
      </c>
    </row>
    <row r="3858" spans="2:20" ht="15" customHeight="1" x14ac:dyDescent="0.25">
      <c r="B3858" s="94">
        <v>3807</v>
      </c>
      <c r="C3858" s="95"/>
      <c r="D3858" s="94"/>
      <c r="E3858" s="95"/>
      <c r="F3858" s="94"/>
      <c r="G3858" s="95">
        <f t="shared" si="357"/>
        <v>0</v>
      </c>
      <c r="H3858" s="110">
        <f t="shared" si="358"/>
        <v>0</v>
      </c>
      <c r="P3858" s="107" t="str">
        <f t="shared" si="359"/>
        <v/>
      </c>
      <c r="Q3858" s="108" t="str">
        <f t="shared" si="360"/>
        <v/>
      </c>
      <c r="S3858" s="109" t="str">
        <f t="shared" si="361"/>
        <v/>
      </c>
      <c r="T3858" s="109" t="str">
        <f t="shared" si="362"/>
        <v/>
      </c>
    </row>
    <row r="3859" spans="2:20" ht="15" customHeight="1" x14ac:dyDescent="0.25">
      <c r="B3859" s="94">
        <v>3808</v>
      </c>
      <c r="C3859" s="95"/>
      <c r="D3859" s="94"/>
      <c r="E3859" s="95"/>
      <c r="F3859" s="94"/>
      <c r="G3859" s="95">
        <f t="shared" si="357"/>
        <v>0</v>
      </c>
      <c r="H3859" s="110">
        <f t="shared" si="358"/>
        <v>0</v>
      </c>
      <c r="P3859" s="107" t="str">
        <f t="shared" si="359"/>
        <v/>
      </c>
      <c r="Q3859" s="108" t="str">
        <f t="shared" si="360"/>
        <v/>
      </c>
      <c r="S3859" s="109" t="str">
        <f t="shared" si="361"/>
        <v/>
      </c>
      <c r="T3859" s="109" t="str">
        <f t="shared" si="362"/>
        <v/>
      </c>
    </row>
    <row r="3860" spans="2:20" ht="15" customHeight="1" x14ac:dyDescent="0.25">
      <c r="B3860" s="94">
        <v>3809</v>
      </c>
      <c r="C3860" s="95"/>
      <c r="D3860" s="94"/>
      <c r="E3860" s="95"/>
      <c r="F3860" s="94"/>
      <c r="G3860" s="95">
        <f t="shared" si="357"/>
        <v>0</v>
      </c>
      <c r="H3860" s="110">
        <f t="shared" si="358"/>
        <v>0</v>
      </c>
      <c r="P3860" s="107" t="str">
        <f t="shared" si="359"/>
        <v/>
      </c>
      <c r="Q3860" s="108" t="str">
        <f t="shared" si="360"/>
        <v/>
      </c>
      <c r="S3860" s="109" t="str">
        <f t="shared" si="361"/>
        <v/>
      </c>
      <c r="T3860" s="109" t="str">
        <f t="shared" si="362"/>
        <v/>
      </c>
    </row>
    <row r="3861" spans="2:20" ht="15" customHeight="1" x14ac:dyDescent="0.25">
      <c r="B3861" s="94">
        <v>3810</v>
      </c>
      <c r="C3861" s="95"/>
      <c r="D3861" s="94"/>
      <c r="E3861" s="95"/>
      <c r="F3861" s="94"/>
      <c r="G3861" s="95">
        <f t="shared" si="357"/>
        <v>0</v>
      </c>
      <c r="H3861" s="110">
        <f t="shared" si="358"/>
        <v>0</v>
      </c>
      <c r="P3861" s="107" t="str">
        <f t="shared" si="359"/>
        <v/>
      </c>
      <c r="Q3861" s="108" t="str">
        <f t="shared" si="360"/>
        <v/>
      </c>
      <c r="S3861" s="109" t="str">
        <f t="shared" si="361"/>
        <v/>
      </c>
      <c r="T3861" s="109" t="str">
        <f t="shared" si="362"/>
        <v/>
      </c>
    </row>
    <row r="3862" spans="2:20" ht="15" customHeight="1" x14ac:dyDescent="0.25">
      <c r="B3862" s="94">
        <v>3811</v>
      </c>
      <c r="C3862" s="95"/>
      <c r="D3862" s="94"/>
      <c r="E3862" s="95"/>
      <c r="F3862" s="94"/>
      <c r="G3862" s="95">
        <f t="shared" si="357"/>
        <v>0</v>
      </c>
      <c r="H3862" s="110">
        <f t="shared" si="358"/>
        <v>0</v>
      </c>
      <c r="P3862" s="107" t="str">
        <f t="shared" si="359"/>
        <v/>
      </c>
      <c r="Q3862" s="108" t="str">
        <f t="shared" si="360"/>
        <v/>
      </c>
      <c r="S3862" s="109" t="str">
        <f t="shared" si="361"/>
        <v/>
      </c>
      <c r="T3862" s="109" t="str">
        <f t="shared" si="362"/>
        <v/>
      </c>
    </row>
    <row r="3863" spans="2:20" ht="15" customHeight="1" x14ac:dyDescent="0.25">
      <c r="B3863" s="94">
        <v>3812</v>
      </c>
      <c r="C3863" s="95"/>
      <c r="D3863" s="94"/>
      <c r="E3863" s="95"/>
      <c r="F3863" s="94"/>
      <c r="G3863" s="95">
        <f t="shared" si="357"/>
        <v>0</v>
      </c>
      <c r="H3863" s="110">
        <f t="shared" si="358"/>
        <v>0</v>
      </c>
      <c r="P3863" s="107" t="str">
        <f t="shared" si="359"/>
        <v/>
      </c>
      <c r="Q3863" s="108" t="str">
        <f t="shared" si="360"/>
        <v/>
      </c>
      <c r="S3863" s="109" t="str">
        <f t="shared" si="361"/>
        <v/>
      </c>
      <c r="T3863" s="109" t="str">
        <f t="shared" si="362"/>
        <v/>
      </c>
    </row>
    <row r="3864" spans="2:20" ht="15" customHeight="1" x14ac:dyDescent="0.25">
      <c r="B3864" s="94">
        <v>3813</v>
      </c>
      <c r="C3864" s="95"/>
      <c r="D3864" s="94"/>
      <c r="E3864" s="95"/>
      <c r="F3864" s="94"/>
      <c r="G3864" s="95">
        <f t="shared" si="357"/>
        <v>0</v>
      </c>
      <c r="H3864" s="110">
        <f t="shared" si="358"/>
        <v>0</v>
      </c>
      <c r="P3864" s="107" t="str">
        <f t="shared" si="359"/>
        <v/>
      </c>
      <c r="Q3864" s="108" t="str">
        <f t="shared" si="360"/>
        <v/>
      </c>
      <c r="S3864" s="109" t="str">
        <f t="shared" si="361"/>
        <v/>
      </c>
      <c r="T3864" s="109" t="str">
        <f t="shared" si="362"/>
        <v/>
      </c>
    </row>
    <row r="3865" spans="2:20" ht="15" customHeight="1" x14ac:dyDescent="0.25">
      <c r="B3865" s="94">
        <v>3814</v>
      </c>
      <c r="C3865" s="95"/>
      <c r="D3865" s="94"/>
      <c r="E3865" s="95"/>
      <c r="F3865" s="94"/>
      <c r="G3865" s="95">
        <f t="shared" si="357"/>
        <v>0</v>
      </c>
      <c r="H3865" s="110">
        <f t="shared" si="358"/>
        <v>0</v>
      </c>
      <c r="P3865" s="107" t="str">
        <f t="shared" si="359"/>
        <v/>
      </c>
      <c r="Q3865" s="108" t="str">
        <f t="shared" si="360"/>
        <v/>
      </c>
      <c r="S3865" s="109" t="str">
        <f t="shared" si="361"/>
        <v/>
      </c>
      <c r="T3865" s="109" t="str">
        <f t="shared" si="362"/>
        <v/>
      </c>
    </row>
    <row r="3866" spans="2:20" ht="15" customHeight="1" x14ac:dyDescent="0.25">
      <c r="B3866" s="94">
        <v>3815</v>
      </c>
      <c r="C3866" s="95"/>
      <c r="D3866" s="94"/>
      <c r="E3866" s="95"/>
      <c r="F3866" s="94"/>
      <c r="G3866" s="95">
        <f t="shared" si="357"/>
        <v>0</v>
      </c>
      <c r="H3866" s="110">
        <f t="shared" si="358"/>
        <v>0</v>
      </c>
      <c r="P3866" s="107" t="str">
        <f t="shared" si="359"/>
        <v/>
      </c>
      <c r="Q3866" s="108" t="str">
        <f t="shared" si="360"/>
        <v/>
      </c>
      <c r="S3866" s="109" t="str">
        <f t="shared" si="361"/>
        <v/>
      </c>
      <c r="T3866" s="109" t="str">
        <f t="shared" si="362"/>
        <v/>
      </c>
    </row>
    <row r="3867" spans="2:20" ht="15" customHeight="1" x14ac:dyDescent="0.25">
      <c r="B3867" s="94">
        <v>3816</v>
      </c>
      <c r="C3867" s="95"/>
      <c r="D3867" s="94"/>
      <c r="E3867" s="95"/>
      <c r="F3867" s="94"/>
      <c r="G3867" s="95">
        <f t="shared" si="357"/>
        <v>0</v>
      </c>
      <c r="H3867" s="110">
        <f t="shared" si="358"/>
        <v>0</v>
      </c>
      <c r="P3867" s="107" t="str">
        <f t="shared" si="359"/>
        <v/>
      </c>
      <c r="Q3867" s="108" t="str">
        <f t="shared" si="360"/>
        <v/>
      </c>
      <c r="S3867" s="109" t="str">
        <f t="shared" si="361"/>
        <v/>
      </c>
      <c r="T3867" s="109" t="str">
        <f t="shared" si="362"/>
        <v/>
      </c>
    </row>
    <row r="3868" spans="2:20" ht="15" customHeight="1" x14ac:dyDescent="0.25">
      <c r="B3868" s="94">
        <v>3817</v>
      </c>
      <c r="C3868" s="95"/>
      <c r="D3868" s="94"/>
      <c r="E3868" s="95"/>
      <c r="F3868" s="94"/>
      <c r="G3868" s="95">
        <f t="shared" ref="G3868:G3931" si="363">E3868-C3868</f>
        <v>0</v>
      </c>
      <c r="H3868" s="110">
        <f t="shared" ref="H3868:H3931" si="364">F3868-D3868</f>
        <v>0</v>
      </c>
      <c r="P3868" s="107" t="str">
        <f t="shared" ref="P3868:P3931" si="365">IF(C3868="","",D3868*PSA_WTP-C3868)</f>
        <v/>
      </c>
      <c r="Q3868" s="108" t="str">
        <f t="shared" ref="Q3868:Q3931" si="366">IF(C3868="","",F3868*PSA_WTP-E3868)</f>
        <v/>
      </c>
      <c r="S3868" s="109" t="str">
        <f t="shared" ref="S3868:S3931" si="367">IF(Q3868="","",IF(Q3868=MAX(P3868,Q3868),0,1))</f>
        <v/>
      </c>
      <c r="T3868" s="109" t="str">
        <f t="shared" ref="T3868:T3931" si="368">IF(Q3868="","",IF(Q3868=MAX(P3868,Q3868),1,0))</f>
        <v/>
      </c>
    </row>
    <row r="3869" spans="2:20" ht="15" customHeight="1" x14ac:dyDescent="0.25">
      <c r="B3869" s="94">
        <v>3818</v>
      </c>
      <c r="C3869" s="95"/>
      <c r="D3869" s="94"/>
      <c r="E3869" s="95"/>
      <c r="F3869" s="94"/>
      <c r="G3869" s="95">
        <f t="shared" si="363"/>
        <v>0</v>
      </c>
      <c r="H3869" s="110">
        <f t="shared" si="364"/>
        <v>0</v>
      </c>
      <c r="P3869" s="107" t="str">
        <f t="shared" si="365"/>
        <v/>
      </c>
      <c r="Q3869" s="108" t="str">
        <f t="shared" si="366"/>
        <v/>
      </c>
      <c r="S3869" s="109" t="str">
        <f t="shared" si="367"/>
        <v/>
      </c>
      <c r="T3869" s="109" t="str">
        <f t="shared" si="368"/>
        <v/>
      </c>
    </row>
    <row r="3870" spans="2:20" ht="15" customHeight="1" x14ac:dyDescent="0.25">
      <c r="B3870" s="94">
        <v>3819</v>
      </c>
      <c r="C3870" s="95"/>
      <c r="D3870" s="94"/>
      <c r="E3870" s="95"/>
      <c r="F3870" s="94"/>
      <c r="G3870" s="95">
        <f t="shared" si="363"/>
        <v>0</v>
      </c>
      <c r="H3870" s="110">
        <f t="shared" si="364"/>
        <v>0</v>
      </c>
      <c r="P3870" s="107" t="str">
        <f t="shared" si="365"/>
        <v/>
      </c>
      <c r="Q3870" s="108" t="str">
        <f t="shared" si="366"/>
        <v/>
      </c>
      <c r="S3870" s="109" t="str">
        <f t="shared" si="367"/>
        <v/>
      </c>
      <c r="T3870" s="109" t="str">
        <f t="shared" si="368"/>
        <v/>
      </c>
    </row>
    <row r="3871" spans="2:20" ht="15" customHeight="1" x14ac:dyDescent="0.25">
      <c r="B3871" s="94">
        <v>3820</v>
      </c>
      <c r="C3871" s="95"/>
      <c r="D3871" s="94"/>
      <c r="E3871" s="95"/>
      <c r="F3871" s="94"/>
      <c r="G3871" s="95">
        <f t="shared" si="363"/>
        <v>0</v>
      </c>
      <c r="H3871" s="110">
        <f t="shared" si="364"/>
        <v>0</v>
      </c>
      <c r="P3871" s="107" t="str">
        <f t="shared" si="365"/>
        <v/>
      </c>
      <c r="Q3871" s="108" t="str">
        <f t="shared" si="366"/>
        <v/>
      </c>
      <c r="S3871" s="109" t="str">
        <f t="shared" si="367"/>
        <v/>
      </c>
      <c r="T3871" s="109" t="str">
        <f t="shared" si="368"/>
        <v/>
      </c>
    </row>
    <row r="3872" spans="2:20" ht="15" customHeight="1" x14ac:dyDescent="0.25">
      <c r="B3872" s="94">
        <v>3821</v>
      </c>
      <c r="C3872" s="95"/>
      <c r="D3872" s="94"/>
      <c r="E3872" s="95"/>
      <c r="F3872" s="94"/>
      <c r="G3872" s="95">
        <f t="shared" si="363"/>
        <v>0</v>
      </c>
      <c r="H3872" s="110">
        <f t="shared" si="364"/>
        <v>0</v>
      </c>
      <c r="P3872" s="107" t="str">
        <f t="shared" si="365"/>
        <v/>
      </c>
      <c r="Q3872" s="108" t="str">
        <f t="shared" si="366"/>
        <v/>
      </c>
      <c r="S3872" s="109" t="str">
        <f t="shared" si="367"/>
        <v/>
      </c>
      <c r="T3872" s="109" t="str">
        <f t="shared" si="368"/>
        <v/>
      </c>
    </row>
    <row r="3873" spans="2:20" ht="15" customHeight="1" x14ac:dyDescent="0.25">
      <c r="B3873" s="94">
        <v>3822</v>
      </c>
      <c r="C3873" s="95"/>
      <c r="D3873" s="94"/>
      <c r="E3873" s="95"/>
      <c r="F3873" s="94"/>
      <c r="G3873" s="95">
        <f t="shared" si="363"/>
        <v>0</v>
      </c>
      <c r="H3873" s="110">
        <f t="shared" si="364"/>
        <v>0</v>
      </c>
      <c r="P3873" s="107" t="str">
        <f t="shared" si="365"/>
        <v/>
      </c>
      <c r="Q3873" s="108" t="str">
        <f t="shared" si="366"/>
        <v/>
      </c>
      <c r="S3873" s="109" t="str">
        <f t="shared" si="367"/>
        <v/>
      </c>
      <c r="T3873" s="109" t="str">
        <f t="shared" si="368"/>
        <v/>
      </c>
    </row>
    <row r="3874" spans="2:20" ht="15" customHeight="1" x14ac:dyDescent="0.25">
      <c r="B3874" s="94">
        <v>3823</v>
      </c>
      <c r="C3874" s="95"/>
      <c r="D3874" s="94"/>
      <c r="E3874" s="95"/>
      <c r="F3874" s="94"/>
      <c r="G3874" s="95">
        <f t="shared" si="363"/>
        <v>0</v>
      </c>
      <c r="H3874" s="110">
        <f t="shared" si="364"/>
        <v>0</v>
      </c>
      <c r="P3874" s="107" t="str">
        <f t="shared" si="365"/>
        <v/>
      </c>
      <c r="Q3874" s="108" t="str">
        <f t="shared" si="366"/>
        <v/>
      </c>
      <c r="S3874" s="109" t="str">
        <f t="shared" si="367"/>
        <v/>
      </c>
      <c r="T3874" s="109" t="str">
        <f t="shared" si="368"/>
        <v/>
      </c>
    </row>
    <row r="3875" spans="2:20" ht="15" customHeight="1" x14ac:dyDescent="0.25">
      <c r="B3875" s="94">
        <v>3824</v>
      </c>
      <c r="C3875" s="95"/>
      <c r="D3875" s="94"/>
      <c r="E3875" s="95"/>
      <c r="F3875" s="94"/>
      <c r="G3875" s="95">
        <f t="shared" si="363"/>
        <v>0</v>
      </c>
      <c r="H3875" s="110">
        <f t="shared" si="364"/>
        <v>0</v>
      </c>
      <c r="P3875" s="107" t="str">
        <f t="shared" si="365"/>
        <v/>
      </c>
      <c r="Q3875" s="108" t="str">
        <f t="shared" si="366"/>
        <v/>
      </c>
      <c r="S3875" s="109" t="str">
        <f t="shared" si="367"/>
        <v/>
      </c>
      <c r="T3875" s="109" t="str">
        <f t="shared" si="368"/>
        <v/>
      </c>
    </row>
    <row r="3876" spans="2:20" ht="15" customHeight="1" x14ac:dyDescent="0.25">
      <c r="B3876" s="94">
        <v>3825</v>
      </c>
      <c r="C3876" s="95"/>
      <c r="D3876" s="94"/>
      <c r="E3876" s="95"/>
      <c r="F3876" s="94"/>
      <c r="G3876" s="95">
        <f t="shared" si="363"/>
        <v>0</v>
      </c>
      <c r="H3876" s="110">
        <f t="shared" si="364"/>
        <v>0</v>
      </c>
      <c r="P3876" s="107" t="str">
        <f t="shared" si="365"/>
        <v/>
      </c>
      <c r="Q3876" s="108" t="str">
        <f t="shared" si="366"/>
        <v/>
      </c>
      <c r="S3876" s="109" t="str">
        <f t="shared" si="367"/>
        <v/>
      </c>
      <c r="T3876" s="109" t="str">
        <f t="shared" si="368"/>
        <v/>
      </c>
    </row>
    <row r="3877" spans="2:20" ht="15" customHeight="1" x14ac:dyDescent="0.25">
      <c r="B3877" s="94">
        <v>3826</v>
      </c>
      <c r="C3877" s="95"/>
      <c r="D3877" s="94"/>
      <c r="E3877" s="95"/>
      <c r="F3877" s="94"/>
      <c r="G3877" s="95">
        <f t="shared" si="363"/>
        <v>0</v>
      </c>
      <c r="H3877" s="110">
        <f t="shared" si="364"/>
        <v>0</v>
      </c>
      <c r="P3877" s="107" t="str">
        <f t="shared" si="365"/>
        <v/>
      </c>
      <c r="Q3877" s="108" t="str">
        <f t="shared" si="366"/>
        <v/>
      </c>
      <c r="S3877" s="109" t="str">
        <f t="shared" si="367"/>
        <v/>
      </c>
      <c r="T3877" s="109" t="str">
        <f t="shared" si="368"/>
        <v/>
      </c>
    </row>
    <row r="3878" spans="2:20" ht="15" customHeight="1" x14ac:dyDescent="0.25">
      <c r="B3878" s="94">
        <v>3827</v>
      </c>
      <c r="C3878" s="95"/>
      <c r="D3878" s="94"/>
      <c r="E3878" s="95"/>
      <c r="F3878" s="94"/>
      <c r="G3878" s="95">
        <f t="shared" si="363"/>
        <v>0</v>
      </c>
      <c r="H3878" s="110">
        <f t="shared" si="364"/>
        <v>0</v>
      </c>
      <c r="P3878" s="107" t="str">
        <f t="shared" si="365"/>
        <v/>
      </c>
      <c r="Q3878" s="108" t="str">
        <f t="shared" si="366"/>
        <v/>
      </c>
      <c r="S3878" s="109" t="str">
        <f t="shared" si="367"/>
        <v/>
      </c>
      <c r="T3878" s="109" t="str">
        <f t="shared" si="368"/>
        <v/>
      </c>
    </row>
    <row r="3879" spans="2:20" ht="15" customHeight="1" x14ac:dyDescent="0.25">
      <c r="B3879" s="94">
        <v>3828</v>
      </c>
      <c r="C3879" s="95"/>
      <c r="D3879" s="94"/>
      <c r="E3879" s="95"/>
      <c r="F3879" s="94"/>
      <c r="G3879" s="95">
        <f t="shared" si="363"/>
        <v>0</v>
      </c>
      <c r="H3879" s="110">
        <f t="shared" si="364"/>
        <v>0</v>
      </c>
      <c r="P3879" s="107" t="str">
        <f t="shared" si="365"/>
        <v/>
      </c>
      <c r="Q3879" s="108" t="str">
        <f t="shared" si="366"/>
        <v/>
      </c>
      <c r="S3879" s="109" t="str">
        <f t="shared" si="367"/>
        <v/>
      </c>
      <c r="T3879" s="109" t="str">
        <f t="shared" si="368"/>
        <v/>
      </c>
    </row>
    <row r="3880" spans="2:20" ht="15" customHeight="1" x14ac:dyDescent="0.25">
      <c r="B3880" s="94">
        <v>3829</v>
      </c>
      <c r="C3880" s="95"/>
      <c r="D3880" s="94"/>
      <c r="E3880" s="95"/>
      <c r="F3880" s="94"/>
      <c r="G3880" s="95">
        <f t="shared" si="363"/>
        <v>0</v>
      </c>
      <c r="H3880" s="110">
        <f t="shared" si="364"/>
        <v>0</v>
      </c>
      <c r="P3880" s="107" t="str">
        <f t="shared" si="365"/>
        <v/>
      </c>
      <c r="Q3880" s="108" t="str">
        <f t="shared" si="366"/>
        <v/>
      </c>
      <c r="S3880" s="109" t="str">
        <f t="shared" si="367"/>
        <v/>
      </c>
      <c r="T3880" s="109" t="str">
        <f t="shared" si="368"/>
        <v/>
      </c>
    </row>
    <row r="3881" spans="2:20" ht="15" customHeight="1" x14ac:dyDescent="0.25">
      <c r="B3881" s="94">
        <v>3830</v>
      </c>
      <c r="C3881" s="95"/>
      <c r="D3881" s="94"/>
      <c r="E3881" s="95"/>
      <c r="F3881" s="94"/>
      <c r="G3881" s="95">
        <f t="shared" si="363"/>
        <v>0</v>
      </c>
      <c r="H3881" s="110">
        <f t="shared" si="364"/>
        <v>0</v>
      </c>
      <c r="P3881" s="107" t="str">
        <f t="shared" si="365"/>
        <v/>
      </c>
      <c r="Q3881" s="108" t="str">
        <f t="shared" si="366"/>
        <v/>
      </c>
      <c r="S3881" s="109" t="str">
        <f t="shared" si="367"/>
        <v/>
      </c>
      <c r="T3881" s="109" t="str">
        <f t="shared" si="368"/>
        <v/>
      </c>
    </row>
    <row r="3882" spans="2:20" ht="15" customHeight="1" x14ac:dyDescent="0.25">
      <c r="B3882" s="94">
        <v>3831</v>
      </c>
      <c r="C3882" s="95"/>
      <c r="D3882" s="94"/>
      <c r="E3882" s="95"/>
      <c r="F3882" s="94"/>
      <c r="G3882" s="95">
        <f t="shared" si="363"/>
        <v>0</v>
      </c>
      <c r="H3882" s="110">
        <f t="shared" si="364"/>
        <v>0</v>
      </c>
      <c r="P3882" s="107" t="str">
        <f t="shared" si="365"/>
        <v/>
      </c>
      <c r="Q3882" s="108" t="str">
        <f t="shared" si="366"/>
        <v/>
      </c>
      <c r="S3882" s="109" t="str">
        <f t="shared" si="367"/>
        <v/>
      </c>
      <c r="T3882" s="109" t="str">
        <f t="shared" si="368"/>
        <v/>
      </c>
    </row>
    <row r="3883" spans="2:20" ht="15" customHeight="1" x14ac:dyDescent="0.25">
      <c r="B3883" s="94">
        <v>3832</v>
      </c>
      <c r="C3883" s="95"/>
      <c r="D3883" s="94"/>
      <c r="E3883" s="95"/>
      <c r="F3883" s="94"/>
      <c r="G3883" s="95">
        <f t="shared" si="363"/>
        <v>0</v>
      </c>
      <c r="H3883" s="110">
        <f t="shared" si="364"/>
        <v>0</v>
      </c>
      <c r="P3883" s="107" t="str">
        <f t="shared" si="365"/>
        <v/>
      </c>
      <c r="Q3883" s="108" t="str">
        <f t="shared" si="366"/>
        <v/>
      </c>
      <c r="S3883" s="109" t="str">
        <f t="shared" si="367"/>
        <v/>
      </c>
      <c r="T3883" s="109" t="str">
        <f t="shared" si="368"/>
        <v/>
      </c>
    </row>
    <row r="3884" spans="2:20" ht="15" customHeight="1" x14ac:dyDescent="0.25">
      <c r="B3884" s="94">
        <v>3833</v>
      </c>
      <c r="C3884" s="95"/>
      <c r="D3884" s="94"/>
      <c r="E3884" s="95"/>
      <c r="F3884" s="94"/>
      <c r="G3884" s="95">
        <f t="shared" si="363"/>
        <v>0</v>
      </c>
      <c r="H3884" s="110">
        <f t="shared" si="364"/>
        <v>0</v>
      </c>
      <c r="P3884" s="107" t="str">
        <f t="shared" si="365"/>
        <v/>
      </c>
      <c r="Q3884" s="108" t="str">
        <f t="shared" si="366"/>
        <v/>
      </c>
      <c r="S3884" s="109" t="str">
        <f t="shared" si="367"/>
        <v/>
      </c>
      <c r="T3884" s="109" t="str">
        <f t="shared" si="368"/>
        <v/>
      </c>
    </row>
    <row r="3885" spans="2:20" ht="15" customHeight="1" x14ac:dyDescent="0.25">
      <c r="B3885" s="94">
        <v>3834</v>
      </c>
      <c r="C3885" s="95"/>
      <c r="D3885" s="94"/>
      <c r="E3885" s="95"/>
      <c r="F3885" s="94"/>
      <c r="G3885" s="95">
        <f t="shared" si="363"/>
        <v>0</v>
      </c>
      <c r="H3885" s="110">
        <f t="shared" si="364"/>
        <v>0</v>
      </c>
      <c r="P3885" s="107" t="str">
        <f t="shared" si="365"/>
        <v/>
      </c>
      <c r="Q3885" s="108" t="str">
        <f t="shared" si="366"/>
        <v/>
      </c>
      <c r="S3885" s="109" t="str">
        <f t="shared" si="367"/>
        <v/>
      </c>
      <c r="T3885" s="109" t="str">
        <f t="shared" si="368"/>
        <v/>
      </c>
    </row>
    <row r="3886" spans="2:20" ht="15" customHeight="1" x14ac:dyDescent="0.25">
      <c r="B3886" s="94">
        <v>3835</v>
      </c>
      <c r="C3886" s="95"/>
      <c r="D3886" s="94"/>
      <c r="E3886" s="95"/>
      <c r="F3886" s="94"/>
      <c r="G3886" s="95">
        <f t="shared" si="363"/>
        <v>0</v>
      </c>
      <c r="H3886" s="110">
        <f t="shared" si="364"/>
        <v>0</v>
      </c>
      <c r="P3886" s="107" t="str">
        <f t="shared" si="365"/>
        <v/>
      </c>
      <c r="Q3886" s="108" t="str">
        <f t="shared" si="366"/>
        <v/>
      </c>
      <c r="S3886" s="109" t="str">
        <f t="shared" si="367"/>
        <v/>
      </c>
      <c r="T3886" s="109" t="str">
        <f t="shared" si="368"/>
        <v/>
      </c>
    </row>
    <row r="3887" spans="2:20" ht="15" customHeight="1" x14ac:dyDescent="0.25">
      <c r="B3887" s="94">
        <v>3836</v>
      </c>
      <c r="C3887" s="95"/>
      <c r="D3887" s="94"/>
      <c r="E3887" s="95"/>
      <c r="F3887" s="94"/>
      <c r="G3887" s="95">
        <f t="shared" si="363"/>
        <v>0</v>
      </c>
      <c r="H3887" s="110">
        <f t="shared" si="364"/>
        <v>0</v>
      </c>
      <c r="P3887" s="107" t="str">
        <f t="shared" si="365"/>
        <v/>
      </c>
      <c r="Q3887" s="108" t="str">
        <f t="shared" si="366"/>
        <v/>
      </c>
      <c r="S3887" s="109" t="str">
        <f t="shared" si="367"/>
        <v/>
      </c>
      <c r="T3887" s="109" t="str">
        <f t="shared" si="368"/>
        <v/>
      </c>
    </row>
    <row r="3888" spans="2:20" ht="15" customHeight="1" x14ac:dyDescent="0.25">
      <c r="B3888" s="94">
        <v>3837</v>
      </c>
      <c r="C3888" s="95"/>
      <c r="D3888" s="94"/>
      <c r="E3888" s="95"/>
      <c r="F3888" s="94"/>
      <c r="G3888" s="95">
        <f t="shared" si="363"/>
        <v>0</v>
      </c>
      <c r="H3888" s="110">
        <f t="shared" si="364"/>
        <v>0</v>
      </c>
      <c r="P3888" s="107" t="str">
        <f t="shared" si="365"/>
        <v/>
      </c>
      <c r="Q3888" s="108" t="str">
        <f t="shared" si="366"/>
        <v/>
      </c>
      <c r="S3888" s="109" t="str">
        <f t="shared" si="367"/>
        <v/>
      </c>
      <c r="T3888" s="109" t="str">
        <f t="shared" si="368"/>
        <v/>
      </c>
    </row>
    <row r="3889" spans="2:20" ht="15" customHeight="1" x14ac:dyDescent="0.25">
      <c r="B3889" s="94">
        <v>3838</v>
      </c>
      <c r="C3889" s="95"/>
      <c r="D3889" s="94"/>
      <c r="E3889" s="95"/>
      <c r="F3889" s="94"/>
      <c r="G3889" s="95">
        <f t="shared" si="363"/>
        <v>0</v>
      </c>
      <c r="H3889" s="110">
        <f t="shared" si="364"/>
        <v>0</v>
      </c>
      <c r="P3889" s="107" t="str">
        <f t="shared" si="365"/>
        <v/>
      </c>
      <c r="Q3889" s="108" t="str">
        <f t="shared" si="366"/>
        <v/>
      </c>
      <c r="S3889" s="109" t="str">
        <f t="shared" si="367"/>
        <v/>
      </c>
      <c r="T3889" s="109" t="str">
        <f t="shared" si="368"/>
        <v/>
      </c>
    </row>
    <row r="3890" spans="2:20" ht="15" customHeight="1" x14ac:dyDescent="0.25">
      <c r="B3890" s="94">
        <v>3839</v>
      </c>
      <c r="C3890" s="95"/>
      <c r="D3890" s="94"/>
      <c r="E3890" s="95"/>
      <c r="F3890" s="94"/>
      <c r="G3890" s="95">
        <f t="shared" si="363"/>
        <v>0</v>
      </c>
      <c r="H3890" s="110">
        <f t="shared" si="364"/>
        <v>0</v>
      </c>
      <c r="P3890" s="107" t="str">
        <f t="shared" si="365"/>
        <v/>
      </c>
      <c r="Q3890" s="108" t="str">
        <f t="shared" si="366"/>
        <v/>
      </c>
      <c r="S3890" s="109" t="str">
        <f t="shared" si="367"/>
        <v/>
      </c>
      <c r="T3890" s="109" t="str">
        <f t="shared" si="368"/>
        <v/>
      </c>
    </row>
    <row r="3891" spans="2:20" ht="15" customHeight="1" x14ac:dyDescent="0.25">
      <c r="B3891" s="94">
        <v>3840</v>
      </c>
      <c r="C3891" s="95"/>
      <c r="D3891" s="94"/>
      <c r="E3891" s="95"/>
      <c r="F3891" s="94"/>
      <c r="G3891" s="95">
        <f t="shared" si="363"/>
        <v>0</v>
      </c>
      <c r="H3891" s="110">
        <f t="shared" si="364"/>
        <v>0</v>
      </c>
      <c r="P3891" s="107" t="str">
        <f t="shared" si="365"/>
        <v/>
      </c>
      <c r="Q3891" s="108" t="str">
        <f t="shared" si="366"/>
        <v/>
      </c>
      <c r="S3891" s="109" t="str">
        <f t="shared" si="367"/>
        <v/>
      </c>
      <c r="T3891" s="109" t="str">
        <f t="shared" si="368"/>
        <v/>
      </c>
    </row>
    <row r="3892" spans="2:20" ht="15" customHeight="1" x14ac:dyDescent="0.25">
      <c r="B3892" s="94">
        <v>3841</v>
      </c>
      <c r="C3892" s="95"/>
      <c r="D3892" s="94"/>
      <c r="E3892" s="95"/>
      <c r="F3892" s="94"/>
      <c r="G3892" s="95">
        <f t="shared" si="363"/>
        <v>0</v>
      </c>
      <c r="H3892" s="110">
        <f t="shared" si="364"/>
        <v>0</v>
      </c>
      <c r="P3892" s="107" t="str">
        <f t="shared" si="365"/>
        <v/>
      </c>
      <c r="Q3892" s="108" t="str">
        <f t="shared" si="366"/>
        <v/>
      </c>
      <c r="S3892" s="109" t="str">
        <f t="shared" si="367"/>
        <v/>
      </c>
      <c r="T3892" s="109" t="str">
        <f t="shared" si="368"/>
        <v/>
      </c>
    </row>
    <row r="3893" spans="2:20" ht="15" customHeight="1" x14ac:dyDescent="0.25">
      <c r="B3893" s="94">
        <v>3842</v>
      </c>
      <c r="C3893" s="95"/>
      <c r="D3893" s="94"/>
      <c r="E3893" s="95"/>
      <c r="F3893" s="94"/>
      <c r="G3893" s="95">
        <f t="shared" si="363"/>
        <v>0</v>
      </c>
      <c r="H3893" s="110">
        <f t="shared" si="364"/>
        <v>0</v>
      </c>
      <c r="P3893" s="107" t="str">
        <f t="shared" si="365"/>
        <v/>
      </c>
      <c r="Q3893" s="108" t="str">
        <f t="shared" si="366"/>
        <v/>
      </c>
      <c r="S3893" s="109" t="str">
        <f t="shared" si="367"/>
        <v/>
      </c>
      <c r="T3893" s="109" t="str">
        <f t="shared" si="368"/>
        <v/>
      </c>
    </row>
    <row r="3894" spans="2:20" ht="15" customHeight="1" x14ac:dyDescent="0.25">
      <c r="B3894" s="94">
        <v>3843</v>
      </c>
      <c r="C3894" s="95"/>
      <c r="D3894" s="94"/>
      <c r="E3894" s="95"/>
      <c r="F3894" s="94"/>
      <c r="G3894" s="95">
        <f t="shared" si="363"/>
        <v>0</v>
      </c>
      <c r="H3894" s="110">
        <f t="shared" si="364"/>
        <v>0</v>
      </c>
      <c r="P3894" s="107" t="str">
        <f t="shared" si="365"/>
        <v/>
      </c>
      <c r="Q3894" s="108" t="str">
        <f t="shared" si="366"/>
        <v/>
      </c>
      <c r="S3894" s="109" t="str">
        <f t="shared" si="367"/>
        <v/>
      </c>
      <c r="T3894" s="109" t="str">
        <f t="shared" si="368"/>
        <v/>
      </c>
    </row>
    <row r="3895" spans="2:20" ht="15" customHeight="1" x14ac:dyDescent="0.25">
      <c r="B3895" s="94">
        <v>3844</v>
      </c>
      <c r="C3895" s="95"/>
      <c r="D3895" s="94"/>
      <c r="E3895" s="95"/>
      <c r="F3895" s="94"/>
      <c r="G3895" s="95">
        <f t="shared" si="363"/>
        <v>0</v>
      </c>
      <c r="H3895" s="110">
        <f t="shared" si="364"/>
        <v>0</v>
      </c>
      <c r="P3895" s="107" t="str">
        <f t="shared" si="365"/>
        <v/>
      </c>
      <c r="Q3895" s="108" t="str">
        <f t="shared" si="366"/>
        <v/>
      </c>
      <c r="S3895" s="109" t="str">
        <f t="shared" si="367"/>
        <v/>
      </c>
      <c r="T3895" s="109" t="str">
        <f t="shared" si="368"/>
        <v/>
      </c>
    </row>
    <row r="3896" spans="2:20" ht="15" customHeight="1" x14ac:dyDescent="0.25">
      <c r="B3896" s="94">
        <v>3845</v>
      </c>
      <c r="C3896" s="95"/>
      <c r="D3896" s="94"/>
      <c r="E3896" s="95"/>
      <c r="F3896" s="94"/>
      <c r="G3896" s="95">
        <f t="shared" si="363"/>
        <v>0</v>
      </c>
      <c r="H3896" s="110">
        <f t="shared" si="364"/>
        <v>0</v>
      </c>
      <c r="P3896" s="107" t="str">
        <f t="shared" si="365"/>
        <v/>
      </c>
      <c r="Q3896" s="108" t="str">
        <f t="shared" si="366"/>
        <v/>
      </c>
      <c r="S3896" s="109" t="str">
        <f t="shared" si="367"/>
        <v/>
      </c>
      <c r="T3896" s="109" t="str">
        <f t="shared" si="368"/>
        <v/>
      </c>
    </row>
    <row r="3897" spans="2:20" ht="15" customHeight="1" x14ac:dyDescent="0.25">
      <c r="B3897" s="94">
        <v>3846</v>
      </c>
      <c r="C3897" s="95"/>
      <c r="D3897" s="94"/>
      <c r="E3897" s="95"/>
      <c r="F3897" s="94"/>
      <c r="G3897" s="95">
        <f t="shared" si="363"/>
        <v>0</v>
      </c>
      <c r="H3897" s="110">
        <f t="shared" si="364"/>
        <v>0</v>
      </c>
      <c r="P3897" s="107" t="str">
        <f t="shared" si="365"/>
        <v/>
      </c>
      <c r="Q3897" s="108" t="str">
        <f t="shared" si="366"/>
        <v/>
      </c>
      <c r="S3897" s="109" t="str">
        <f t="shared" si="367"/>
        <v/>
      </c>
      <c r="T3897" s="109" t="str">
        <f t="shared" si="368"/>
        <v/>
      </c>
    </row>
    <row r="3898" spans="2:20" ht="15" customHeight="1" x14ac:dyDescent="0.25">
      <c r="B3898" s="94">
        <v>3847</v>
      </c>
      <c r="C3898" s="95"/>
      <c r="D3898" s="94"/>
      <c r="E3898" s="95"/>
      <c r="F3898" s="94"/>
      <c r="G3898" s="95">
        <f t="shared" si="363"/>
        <v>0</v>
      </c>
      <c r="H3898" s="110">
        <f t="shared" si="364"/>
        <v>0</v>
      </c>
      <c r="P3898" s="107" t="str">
        <f t="shared" si="365"/>
        <v/>
      </c>
      <c r="Q3898" s="108" t="str">
        <f t="shared" si="366"/>
        <v/>
      </c>
      <c r="S3898" s="109" t="str">
        <f t="shared" si="367"/>
        <v/>
      </c>
      <c r="T3898" s="109" t="str">
        <f t="shared" si="368"/>
        <v/>
      </c>
    </row>
    <row r="3899" spans="2:20" ht="15" customHeight="1" x14ac:dyDescent="0.25">
      <c r="B3899" s="94">
        <v>3848</v>
      </c>
      <c r="C3899" s="95"/>
      <c r="D3899" s="94"/>
      <c r="E3899" s="95"/>
      <c r="F3899" s="94"/>
      <c r="G3899" s="95">
        <f t="shared" si="363"/>
        <v>0</v>
      </c>
      <c r="H3899" s="110">
        <f t="shared" si="364"/>
        <v>0</v>
      </c>
      <c r="P3899" s="107" t="str">
        <f t="shared" si="365"/>
        <v/>
      </c>
      <c r="Q3899" s="108" t="str">
        <f t="shared" si="366"/>
        <v/>
      </c>
      <c r="S3899" s="109" t="str">
        <f t="shared" si="367"/>
        <v/>
      </c>
      <c r="T3899" s="109" t="str">
        <f t="shared" si="368"/>
        <v/>
      </c>
    </row>
    <row r="3900" spans="2:20" ht="15" customHeight="1" x14ac:dyDescent="0.25">
      <c r="B3900" s="94">
        <v>3849</v>
      </c>
      <c r="C3900" s="95"/>
      <c r="D3900" s="94"/>
      <c r="E3900" s="95"/>
      <c r="F3900" s="94"/>
      <c r="G3900" s="95">
        <f t="shared" si="363"/>
        <v>0</v>
      </c>
      <c r="H3900" s="110">
        <f t="shared" si="364"/>
        <v>0</v>
      </c>
      <c r="P3900" s="107" t="str">
        <f t="shared" si="365"/>
        <v/>
      </c>
      <c r="Q3900" s="108" t="str">
        <f t="shared" si="366"/>
        <v/>
      </c>
      <c r="S3900" s="109" t="str">
        <f t="shared" si="367"/>
        <v/>
      </c>
      <c r="T3900" s="109" t="str">
        <f t="shared" si="368"/>
        <v/>
      </c>
    </row>
    <row r="3901" spans="2:20" ht="15" customHeight="1" x14ac:dyDescent="0.25">
      <c r="B3901" s="94">
        <v>3850</v>
      </c>
      <c r="C3901" s="95"/>
      <c r="D3901" s="94"/>
      <c r="E3901" s="95"/>
      <c r="F3901" s="94"/>
      <c r="G3901" s="95">
        <f t="shared" si="363"/>
        <v>0</v>
      </c>
      <c r="H3901" s="110">
        <f t="shared" si="364"/>
        <v>0</v>
      </c>
      <c r="P3901" s="107" t="str">
        <f t="shared" si="365"/>
        <v/>
      </c>
      <c r="Q3901" s="108" t="str">
        <f t="shared" si="366"/>
        <v/>
      </c>
      <c r="S3901" s="109" t="str">
        <f t="shared" si="367"/>
        <v/>
      </c>
      <c r="T3901" s="109" t="str">
        <f t="shared" si="368"/>
        <v/>
      </c>
    </row>
    <row r="3902" spans="2:20" ht="15" customHeight="1" x14ac:dyDescent="0.25">
      <c r="B3902" s="94">
        <v>3851</v>
      </c>
      <c r="C3902" s="95"/>
      <c r="D3902" s="94"/>
      <c r="E3902" s="95"/>
      <c r="F3902" s="94"/>
      <c r="G3902" s="95">
        <f t="shared" si="363"/>
        <v>0</v>
      </c>
      <c r="H3902" s="110">
        <f t="shared" si="364"/>
        <v>0</v>
      </c>
      <c r="P3902" s="107" t="str">
        <f t="shared" si="365"/>
        <v/>
      </c>
      <c r="Q3902" s="108" t="str">
        <f t="shared" si="366"/>
        <v/>
      </c>
      <c r="S3902" s="109" t="str">
        <f t="shared" si="367"/>
        <v/>
      </c>
      <c r="T3902" s="109" t="str">
        <f t="shared" si="368"/>
        <v/>
      </c>
    </row>
    <row r="3903" spans="2:20" ht="15" customHeight="1" x14ac:dyDescent="0.25">
      <c r="B3903" s="94">
        <v>3852</v>
      </c>
      <c r="C3903" s="95"/>
      <c r="D3903" s="94"/>
      <c r="E3903" s="95"/>
      <c r="F3903" s="94"/>
      <c r="G3903" s="95">
        <f t="shared" si="363"/>
        <v>0</v>
      </c>
      <c r="H3903" s="110">
        <f t="shared" si="364"/>
        <v>0</v>
      </c>
      <c r="P3903" s="107" t="str">
        <f t="shared" si="365"/>
        <v/>
      </c>
      <c r="Q3903" s="108" t="str">
        <f t="shared" si="366"/>
        <v/>
      </c>
      <c r="S3903" s="109" t="str">
        <f t="shared" si="367"/>
        <v/>
      </c>
      <c r="T3903" s="109" t="str">
        <f t="shared" si="368"/>
        <v/>
      </c>
    </row>
    <row r="3904" spans="2:20" ht="15" customHeight="1" x14ac:dyDescent="0.25">
      <c r="B3904" s="94">
        <v>3853</v>
      </c>
      <c r="C3904" s="95"/>
      <c r="D3904" s="94"/>
      <c r="E3904" s="95"/>
      <c r="F3904" s="94"/>
      <c r="G3904" s="95">
        <f t="shared" si="363"/>
        <v>0</v>
      </c>
      <c r="H3904" s="110">
        <f t="shared" si="364"/>
        <v>0</v>
      </c>
      <c r="P3904" s="107" t="str">
        <f t="shared" si="365"/>
        <v/>
      </c>
      <c r="Q3904" s="108" t="str">
        <f t="shared" si="366"/>
        <v/>
      </c>
      <c r="S3904" s="109" t="str">
        <f t="shared" si="367"/>
        <v/>
      </c>
      <c r="T3904" s="109" t="str">
        <f t="shared" si="368"/>
        <v/>
      </c>
    </row>
    <row r="3905" spans="2:20" ht="15" customHeight="1" x14ac:dyDescent="0.25">
      <c r="B3905" s="94">
        <v>3854</v>
      </c>
      <c r="C3905" s="95"/>
      <c r="D3905" s="94"/>
      <c r="E3905" s="95"/>
      <c r="F3905" s="94"/>
      <c r="G3905" s="95">
        <f t="shared" si="363"/>
        <v>0</v>
      </c>
      <c r="H3905" s="110">
        <f t="shared" si="364"/>
        <v>0</v>
      </c>
      <c r="P3905" s="107" t="str">
        <f t="shared" si="365"/>
        <v/>
      </c>
      <c r="Q3905" s="108" t="str">
        <f t="shared" si="366"/>
        <v/>
      </c>
      <c r="S3905" s="109" t="str">
        <f t="shared" si="367"/>
        <v/>
      </c>
      <c r="T3905" s="109" t="str">
        <f t="shared" si="368"/>
        <v/>
      </c>
    </row>
    <row r="3906" spans="2:20" ht="15" customHeight="1" x14ac:dyDescent="0.25">
      <c r="B3906" s="94">
        <v>3855</v>
      </c>
      <c r="C3906" s="95"/>
      <c r="D3906" s="94"/>
      <c r="E3906" s="95"/>
      <c r="F3906" s="94"/>
      <c r="G3906" s="95">
        <f t="shared" si="363"/>
        <v>0</v>
      </c>
      <c r="H3906" s="110">
        <f t="shared" si="364"/>
        <v>0</v>
      </c>
      <c r="P3906" s="107" t="str">
        <f t="shared" si="365"/>
        <v/>
      </c>
      <c r="Q3906" s="108" t="str">
        <f t="shared" si="366"/>
        <v/>
      </c>
      <c r="S3906" s="109" t="str">
        <f t="shared" si="367"/>
        <v/>
      </c>
      <c r="T3906" s="109" t="str">
        <f t="shared" si="368"/>
        <v/>
      </c>
    </row>
    <row r="3907" spans="2:20" ht="15" customHeight="1" x14ac:dyDescent="0.25">
      <c r="B3907" s="94">
        <v>3856</v>
      </c>
      <c r="C3907" s="95"/>
      <c r="D3907" s="94"/>
      <c r="E3907" s="95"/>
      <c r="F3907" s="94"/>
      <c r="G3907" s="95">
        <f t="shared" si="363"/>
        <v>0</v>
      </c>
      <c r="H3907" s="110">
        <f t="shared" si="364"/>
        <v>0</v>
      </c>
      <c r="P3907" s="107" t="str">
        <f t="shared" si="365"/>
        <v/>
      </c>
      <c r="Q3907" s="108" t="str">
        <f t="shared" si="366"/>
        <v/>
      </c>
      <c r="S3907" s="109" t="str">
        <f t="shared" si="367"/>
        <v/>
      </c>
      <c r="T3907" s="109" t="str">
        <f t="shared" si="368"/>
        <v/>
      </c>
    </row>
    <row r="3908" spans="2:20" ht="15" customHeight="1" x14ac:dyDescent="0.25">
      <c r="B3908" s="94">
        <v>3857</v>
      </c>
      <c r="C3908" s="95"/>
      <c r="D3908" s="94"/>
      <c r="E3908" s="95"/>
      <c r="F3908" s="94"/>
      <c r="G3908" s="95">
        <f t="shared" si="363"/>
        <v>0</v>
      </c>
      <c r="H3908" s="110">
        <f t="shared" si="364"/>
        <v>0</v>
      </c>
      <c r="P3908" s="107" t="str">
        <f t="shared" si="365"/>
        <v/>
      </c>
      <c r="Q3908" s="108" t="str">
        <f t="shared" si="366"/>
        <v/>
      </c>
      <c r="S3908" s="109" t="str">
        <f t="shared" si="367"/>
        <v/>
      </c>
      <c r="T3908" s="109" t="str">
        <f t="shared" si="368"/>
        <v/>
      </c>
    </row>
    <row r="3909" spans="2:20" ht="15" customHeight="1" x14ac:dyDescent="0.25">
      <c r="B3909" s="94">
        <v>3858</v>
      </c>
      <c r="C3909" s="95"/>
      <c r="D3909" s="94"/>
      <c r="E3909" s="95"/>
      <c r="F3909" s="94"/>
      <c r="G3909" s="95">
        <f t="shared" si="363"/>
        <v>0</v>
      </c>
      <c r="H3909" s="110">
        <f t="shared" si="364"/>
        <v>0</v>
      </c>
      <c r="P3909" s="107" t="str">
        <f t="shared" si="365"/>
        <v/>
      </c>
      <c r="Q3909" s="108" t="str">
        <f t="shared" si="366"/>
        <v/>
      </c>
      <c r="S3909" s="109" t="str">
        <f t="shared" si="367"/>
        <v/>
      </c>
      <c r="T3909" s="109" t="str">
        <f t="shared" si="368"/>
        <v/>
      </c>
    </row>
    <row r="3910" spans="2:20" ht="15" customHeight="1" x14ac:dyDescent="0.25">
      <c r="B3910" s="94">
        <v>3859</v>
      </c>
      <c r="C3910" s="95"/>
      <c r="D3910" s="94"/>
      <c r="E3910" s="95"/>
      <c r="F3910" s="94"/>
      <c r="G3910" s="95">
        <f t="shared" si="363"/>
        <v>0</v>
      </c>
      <c r="H3910" s="110">
        <f t="shared" si="364"/>
        <v>0</v>
      </c>
      <c r="P3910" s="107" t="str">
        <f t="shared" si="365"/>
        <v/>
      </c>
      <c r="Q3910" s="108" t="str">
        <f t="shared" si="366"/>
        <v/>
      </c>
      <c r="S3910" s="109" t="str">
        <f t="shared" si="367"/>
        <v/>
      </c>
      <c r="T3910" s="109" t="str">
        <f t="shared" si="368"/>
        <v/>
      </c>
    </row>
    <row r="3911" spans="2:20" ht="15" customHeight="1" x14ac:dyDescent="0.25">
      <c r="B3911" s="94">
        <v>3860</v>
      </c>
      <c r="C3911" s="95"/>
      <c r="D3911" s="94"/>
      <c r="E3911" s="95"/>
      <c r="F3911" s="94"/>
      <c r="G3911" s="95">
        <f t="shared" si="363"/>
        <v>0</v>
      </c>
      <c r="H3911" s="110">
        <f t="shared" si="364"/>
        <v>0</v>
      </c>
      <c r="P3911" s="107" t="str">
        <f t="shared" si="365"/>
        <v/>
      </c>
      <c r="Q3911" s="108" t="str">
        <f t="shared" si="366"/>
        <v/>
      </c>
      <c r="S3911" s="109" t="str">
        <f t="shared" si="367"/>
        <v/>
      </c>
      <c r="T3911" s="109" t="str">
        <f t="shared" si="368"/>
        <v/>
      </c>
    </row>
    <row r="3912" spans="2:20" ht="15" customHeight="1" x14ac:dyDescent="0.25">
      <c r="B3912" s="94">
        <v>3861</v>
      </c>
      <c r="C3912" s="95"/>
      <c r="D3912" s="94"/>
      <c r="E3912" s="95"/>
      <c r="F3912" s="94"/>
      <c r="G3912" s="95">
        <f t="shared" si="363"/>
        <v>0</v>
      </c>
      <c r="H3912" s="110">
        <f t="shared" si="364"/>
        <v>0</v>
      </c>
      <c r="P3912" s="107" t="str">
        <f t="shared" si="365"/>
        <v/>
      </c>
      <c r="Q3912" s="108" t="str">
        <f t="shared" si="366"/>
        <v/>
      </c>
      <c r="S3912" s="109" t="str">
        <f t="shared" si="367"/>
        <v/>
      </c>
      <c r="T3912" s="109" t="str">
        <f t="shared" si="368"/>
        <v/>
      </c>
    </row>
    <row r="3913" spans="2:20" ht="15" customHeight="1" x14ac:dyDescent="0.25">
      <c r="B3913" s="94">
        <v>3862</v>
      </c>
      <c r="C3913" s="95"/>
      <c r="D3913" s="94"/>
      <c r="E3913" s="95"/>
      <c r="F3913" s="94"/>
      <c r="G3913" s="95">
        <f t="shared" si="363"/>
        <v>0</v>
      </c>
      <c r="H3913" s="110">
        <f t="shared" si="364"/>
        <v>0</v>
      </c>
      <c r="P3913" s="107" t="str">
        <f t="shared" si="365"/>
        <v/>
      </c>
      <c r="Q3913" s="108" t="str">
        <f t="shared" si="366"/>
        <v/>
      </c>
      <c r="S3913" s="109" t="str">
        <f t="shared" si="367"/>
        <v/>
      </c>
      <c r="T3913" s="109" t="str">
        <f t="shared" si="368"/>
        <v/>
      </c>
    </row>
    <row r="3914" spans="2:20" ht="15" customHeight="1" x14ac:dyDescent="0.25">
      <c r="B3914" s="94">
        <v>3863</v>
      </c>
      <c r="C3914" s="95"/>
      <c r="D3914" s="94"/>
      <c r="E3914" s="95"/>
      <c r="F3914" s="94"/>
      <c r="G3914" s="95">
        <f t="shared" si="363"/>
        <v>0</v>
      </c>
      <c r="H3914" s="110">
        <f t="shared" si="364"/>
        <v>0</v>
      </c>
      <c r="P3914" s="107" t="str">
        <f t="shared" si="365"/>
        <v/>
      </c>
      <c r="Q3914" s="108" t="str">
        <f t="shared" si="366"/>
        <v/>
      </c>
      <c r="S3914" s="109" t="str">
        <f t="shared" si="367"/>
        <v/>
      </c>
      <c r="T3914" s="109" t="str">
        <f t="shared" si="368"/>
        <v/>
      </c>
    </row>
    <row r="3915" spans="2:20" ht="15" customHeight="1" x14ac:dyDescent="0.25">
      <c r="B3915" s="94">
        <v>3864</v>
      </c>
      <c r="C3915" s="95"/>
      <c r="D3915" s="94"/>
      <c r="E3915" s="95"/>
      <c r="F3915" s="94"/>
      <c r="G3915" s="95">
        <f t="shared" si="363"/>
        <v>0</v>
      </c>
      <c r="H3915" s="110">
        <f t="shared" si="364"/>
        <v>0</v>
      </c>
      <c r="P3915" s="107" t="str">
        <f t="shared" si="365"/>
        <v/>
      </c>
      <c r="Q3915" s="108" t="str">
        <f t="shared" si="366"/>
        <v/>
      </c>
      <c r="S3915" s="109" t="str">
        <f t="shared" si="367"/>
        <v/>
      </c>
      <c r="T3915" s="109" t="str">
        <f t="shared" si="368"/>
        <v/>
      </c>
    </row>
    <row r="3916" spans="2:20" ht="15" customHeight="1" x14ac:dyDescent="0.25">
      <c r="B3916" s="94">
        <v>3865</v>
      </c>
      <c r="C3916" s="95"/>
      <c r="D3916" s="94"/>
      <c r="E3916" s="95"/>
      <c r="F3916" s="94"/>
      <c r="G3916" s="95">
        <f t="shared" si="363"/>
        <v>0</v>
      </c>
      <c r="H3916" s="110">
        <f t="shared" si="364"/>
        <v>0</v>
      </c>
      <c r="P3916" s="107" t="str">
        <f t="shared" si="365"/>
        <v/>
      </c>
      <c r="Q3916" s="108" t="str">
        <f t="shared" si="366"/>
        <v/>
      </c>
      <c r="S3916" s="109" t="str">
        <f t="shared" si="367"/>
        <v/>
      </c>
      <c r="T3916" s="109" t="str">
        <f t="shared" si="368"/>
        <v/>
      </c>
    </row>
    <row r="3917" spans="2:20" ht="15" customHeight="1" x14ac:dyDescent="0.25">
      <c r="B3917" s="94">
        <v>3866</v>
      </c>
      <c r="C3917" s="95"/>
      <c r="D3917" s="94"/>
      <c r="E3917" s="95"/>
      <c r="F3917" s="94"/>
      <c r="G3917" s="95">
        <f t="shared" si="363"/>
        <v>0</v>
      </c>
      <c r="H3917" s="110">
        <f t="shared" si="364"/>
        <v>0</v>
      </c>
      <c r="P3917" s="107" t="str">
        <f t="shared" si="365"/>
        <v/>
      </c>
      <c r="Q3917" s="108" t="str">
        <f t="shared" si="366"/>
        <v/>
      </c>
      <c r="S3917" s="109" t="str">
        <f t="shared" si="367"/>
        <v/>
      </c>
      <c r="T3917" s="109" t="str">
        <f t="shared" si="368"/>
        <v/>
      </c>
    </row>
    <row r="3918" spans="2:20" ht="15" customHeight="1" x14ac:dyDescent="0.25">
      <c r="B3918" s="94">
        <v>3867</v>
      </c>
      <c r="C3918" s="95"/>
      <c r="D3918" s="94"/>
      <c r="E3918" s="95"/>
      <c r="F3918" s="94"/>
      <c r="G3918" s="95">
        <f t="shared" si="363"/>
        <v>0</v>
      </c>
      <c r="H3918" s="110">
        <f t="shared" si="364"/>
        <v>0</v>
      </c>
      <c r="P3918" s="107" t="str">
        <f t="shared" si="365"/>
        <v/>
      </c>
      <c r="Q3918" s="108" t="str">
        <f t="shared" si="366"/>
        <v/>
      </c>
      <c r="S3918" s="109" t="str">
        <f t="shared" si="367"/>
        <v/>
      </c>
      <c r="T3918" s="109" t="str">
        <f t="shared" si="368"/>
        <v/>
      </c>
    </row>
    <row r="3919" spans="2:20" ht="15" customHeight="1" x14ac:dyDescent="0.25">
      <c r="B3919" s="94">
        <v>3868</v>
      </c>
      <c r="C3919" s="95"/>
      <c r="D3919" s="94"/>
      <c r="E3919" s="95"/>
      <c r="F3919" s="94"/>
      <c r="G3919" s="95">
        <f t="shared" si="363"/>
        <v>0</v>
      </c>
      <c r="H3919" s="110">
        <f t="shared" si="364"/>
        <v>0</v>
      </c>
      <c r="P3919" s="107" t="str">
        <f t="shared" si="365"/>
        <v/>
      </c>
      <c r="Q3919" s="108" t="str">
        <f t="shared" si="366"/>
        <v/>
      </c>
      <c r="S3919" s="109" t="str">
        <f t="shared" si="367"/>
        <v/>
      </c>
      <c r="T3919" s="109" t="str">
        <f t="shared" si="368"/>
        <v/>
      </c>
    </row>
    <row r="3920" spans="2:20" ht="15" customHeight="1" x14ac:dyDescent="0.25">
      <c r="B3920" s="94">
        <v>3869</v>
      </c>
      <c r="C3920" s="95"/>
      <c r="D3920" s="94"/>
      <c r="E3920" s="95"/>
      <c r="F3920" s="94"/>
      <c r="G3920" s="95">
        <f t="shared" si="363"/>
        <v>0</v>
      </c>
      <c r="H3920" s="110">
        <f t="shared" si="364"/>
        <v>0</v>
      </c>
      <c r="P3920" s="107" t="str">
        <f t="shared" si="365"/>
        <v/>
      </c>
      <c r="Q3920" s="108" t="str">
        <f t="shared" si="366"/>
        <v/>
      </c>
      <c r="S3920" s="109" t="str">
        <f t="shared" si="367"/>
        <v/>
      </c>
      <c r="T3920" s="109" t="str">
        <f t="shared" si="368"/>
        <v/>
      </c>
    </row>
    <row r="3921" spans="2:20" ht="15" customHeight="1" x14ac:dyDescent="0.25">
      <c r="B3921" s="94">
        <v>3870</v>
      </c>
      <c r="C3921" s="95"/>
      <c r="D3921" s="94"/>
      <c r="E3921" s="95"/>
      <c r="F3921" s="94"/>
      <c r="G3921" s="95">
        <f t="shared" si="363"/>
        <v>0</v>
      </c>
      <c r="H3921" s="110">
        <f t="shared" si="364"/>
        <v>0</v>
      </c>
      <c r="P3921" s="107" t="str">
        <f t="shared" si="365"/>
        <v/>
      </c>
      <c r="Q3921" s="108" t="str">
        <f t="shared" si="366"/>
        <v/>
      </c>
      <c r="S3921" s="109" t="str">
        <f t="shared" si="367"/>
        <v/>
      </c>
      <c r="T3921" s="109" t="str">
        <f t="shared" si="368"/>
        <v/>
      </c>
    </row>
    <row r="3922" spans="2:20" ht="15" customHeight="1" x14ac:dyDescent="0.25">
      <c r="B3922" s="94">
        <v>3871</v>
      </c>
      <c r="C3922" s="95"/>
      <c r="D3922" s="94"/>
      <c r="E3922" s="95"/>
      <c r="F3922" s="94"/>
      <c r="G3922" s="95">
        <f t="shared" si="363"/>
        <v>0</v>
      </c>
      <c r="H3922" s="110">
        <f t="shared" si="364"/>
        <v>0</v>
      </c>
      <c r="P3922" s="107" t="str">
        <f t="shared" si="365"/>
        <v/>
      </c>
      <c r="Q3922" s="108" t="str">
        <f t="shared" si="366"/>
        <v/>
      </c>
      <c r="S3922" s="109" t="str">
        <f t="shared" si="367"/>
        <v/>
      </c>
      <c r="T3922" s="109" t="str">
        <f t="shared" si="368"/>
        <v/>
      </c>
    </row>
    <row r="3923" spans="2:20" ht="15" customHeight="1" x14ac:dyDescent="0.25">
      <c r="B3923" s="94">
        <v>3872</v>
      </c>
      <c r="C3923" s="95"/>
      <c r="D3923" s="94"/>
      <c r="E3923" s="95"/>
      <c r="F3923" s="94"/>
      <c r="G3923" s="95">
        <f t="shared" si="363"/>
        <v>0</v>
      </c>
      <c r="H3923" s="110">
        <f t="shared" si="364"/>
        <v>0</v>
      </c>
      <c r="P3923" s="107" t="str">
        <f t="shared" si="365"/>
        <v/>
      </c>
      <c r="Q3923" s="108" t="str">
        <f t="shared" si="366"/>
        <v/>
      </c>
      <c r="S3923" s="109" t="str">
        <f t="shared" si="367"/>
        <v/>
      </c>
      <c r="T3923" s="109" t="str">
        <f t="shared" si="368"/>
        <v/>
      </c>
    </row>
    <row r="3924" spans="2:20" ht="15" customHeight="1" x14ac:dyDescent="0.25">
      <c r="B3924" s="94">
        <v>3873</v>
      </c>
      <c r="C3924" s="95"/>
      <c r="D3924" s="94"/>
      <c r="E3924" s="95"/>
      <c r="F3924" s="94"/>
      <c r="G3924" s="95">
        <f t="shared" si="363"/>
        <v>0</v>
      </c>
      <c r="H3924" s="110">
        <f t="shared" si="364"/>
        <v>0</v>
      </c>
      <c r="P3924" s="107" t="str">
        <f t="shared" si="365"/>
        <v/>
      </c>
      <c r="Q3924" s="108" t="str">
        <f t="shared" si="366"/>
        <v/>
      </c>
      <c r="S3924" s="109" t="str">
        <f t="shared" si="367"/>
        <v/>
      </c>
      <c r="T3924" s="109" t="str">
        <f t="shared" si="368"/>
        <v/>
      </c>
    </row>
    <row r="3925" spans="2:20" ht="15" customHeight="1" x14ac:dyDescent="0.25">
      <c r="B3925" s="94">
        <v>3874</v>
      </c>
      <c r="C3925" s="95"/>
      <c r="D3925" s="94"/>
      <c r="E3925" s="95"/>
      <c r="F3925" s="94"/>
      <c r="G3925" s="95">
        <f t="shared" si="363"/>
        <v>0</v>
      </c>
      <c r="H3925" s="110">
        <f t="shared" si="364"/>
        <v>0</v>
      </c>
      <c r="P3925" s="107" t="str">
        <f t="shared" si="365"/>
        <v/>
      </c>
      <c r="Q3925" s="108" t="str">
        <f t="shared" si="366"/>
        <v/>
      </c>
      <c r="S3925" s="109" t="str">
        <f t="shared" si="367"/>
        <v/>
      </c>
      <c r="T3925" s="109" t="str">
        <f t="shared" si="368"/>
        <v/>
      </c>
    </row>
    <row r="3926" spans="2:20" ht="15" customHeight="1" x14ac:dyDescent="0.25">
      <c r="B3926" s="94">
        <v>3875</v>
      </c>
      <c r="C3926" s="95"/>
      <c r="D3926" s="94"/>
      <c r="E3926" s="95"/>
      <c r="F3926" s="94"/>
      <c r="G3926" s="95">
        <f t="shared" si="363"/>
        <v>0</v>
      </c>
      <c r="H3926" s="110">
        <f t="shared" si="364"/>
        <v>0</v>
      </c>
      <c r="P3926" s="107" t="str">
        <f t="shared" si="365"/>
        <v/>
      </c>
      <c r="Q3926" s="108" t="str">
        <f t="shared" si="366"/>
        <v/>
      </c>
      <c r="S3926" s="109" t="str">
        <f t="shared" si="367"/>
        <v/>
      </c>
      <c r="T3926" s="109" t="str">
        <f t="shared" si="368"/>
        <v/>
      </c>
    </row>
    <row r="3927" spans="2:20" ht="15" customHeight="1" x14ac:dyDescent="0.25">
      <c r="B3927" s="94">
        <v>3876</v>
      </c>
      <c r="C3927" s="95"/>
      <c r="D3927" s="94"/>
      <c r="E3927" s="95"/>
      <c r="F3927" s="94"/>
      <c r="G3927" s="95">
        <f t="shared" si="363"/>
        <v>0</v>
      </c>
      <c r="H3927" s="110">
        <f t="shared" si="364"/>
        <v>0</v>
      </c>
      <c r="P3927" s="107" t="str">
        <f t="shared" si="365"/>
        <v/>
      </c>
      <c r="Q3927" s="108" t="str">
        <f t="shared" si="366"/>
        <v/>
      </c>
      <c r="S3927" s="109" t="str">
        <f t="shared" si="367"/>
        <v/>
      </c>
      <c r="T3927" s="109" t="str">
        <f t="shared" si="368"/>
        <v/>
      </c>
    </row>
    <row r="3928" spans="2:20" ht="15" customHeight="1" x14ac:dyDescent="0.25">
      <c r="B3928" s="94">
        <v>3877</v>
      </c>
      <c r="C3928" s="95"/>
      <c r="D3928" s="94"/>
      <c r="E3928" s="95"/>
      <c r="F3928" s="94"/>
      <c r="G3928" s="95">
        <f t="shared" si="363"/>
        <v>0</v>
      </c>
      <c r="H3928" s="110">
        <f t="shared" si="364"/>
        <v>0</v>
      </c>
      <c r="P3928" s="107" t="str">
        <f t="shared" si="365"/>
        <v/>
      </c>
      <c r="Q3928" s="108" t="str">
        <f t="shared" si="366"/>
        <v/>
      </c>
      <c r="S3928" s="109" t="str">
        <f t="shared" si="367"/>
        <v/>
      </c>
      <c r="T3928" s="109" t="str">
        <f t="shared" si="368"/>
        <v/>
      </c>
    </row>
    <row r="3929" spans="2:20" ht="15" customHeight="1" x14ac:dyDescent="0.25">
      <c r="B3929" s="94">
        <v>3878</v>
      </c>
      <c r="C3929" s="95"/>
      <c r="D3929" s="94"/>
      <c r="E3929" s="95"/>
      <c r="F3929" s="94"/>
      <c r="G3929" s="95">
        <f t="shared" si="363"/>
        <v>0</v>
      </c>
      <c r="H3929" s="110">
        <f t="shared" si="364"/>
        <v>0</v>
      </c>
      <c r="P3929" s="107" t="str">
        <f t="shared" si="365"/>
        <v/>
      </c>
      <c r="Q3929" s="108" t="str">
        <f t="shared" si="366"/>
        <v/>
      </c>
      <c r="S3929" s="109" t="str">
        <f t="shared" si="367"/>
        <v/>
      </c>
      <c r="T3929" s="109" t="str">
        <f t="shared" si="368"/>
        <v/>
      </c>
    </row>
    <row r="3930" spans="2:20" ht="15" customHeight="1" x14ac:dyDescent="0.25">
      <c r="B3930" s="94">
        <v>3879</v>
      </c>
      <c r="C3930" s="95"/>
      <c r="D3930" s="94"/>
      <c r="E3930" s="95"/>
      <c r="F3930" s="94"/>
      <c r="G3930" s="95">
        <f t="shared" si="363"/>
        <v>0</v>
      </c>
      <c r="H3930" s="110">
        <f t="shared" si="364"/>
        <v>0</v>
      </c>
      <c r="P3930" s="107" t="str">
        <f t="shared" si="365"/>
        <v/>
      </c>
      <c r="Q3930" s="108" t="str">
        <f t="shared" si="366"/>
        <v/>
      </c>
      <c r="S3930" s="109" t="str">
        <f t="shared" si="367"/>
        <v/>
      </c>
      <c r="T3930" s="109" t="str">
        <f t="shared" si="368"/>
        <v/>
      </c>
    </row>
    <row r="3931" spans="2:20" ht="15" customHeight="1" x14ac:dyDescent="0.25">
      <c r="B3931" s="94">
        <v>3880</v>
      </c>
      <c r="C3931" s="95"/>
      <c r="D3931" s="94"/>
      <c r="E3931" s="95"/>
      <c r="F3931" s="94"/>
      <c r="G3931" s="95">
        <f t="shared" si="363"/>
        <v>0</v>
      </c>
      <c r="H3931" s="110">
        <f t="shared" si="364"/>
        <v>0</v>
      </c>
      <c r="P3931" s="107" t="str">
        <f t="shared" si="365"/>
        <v/>
      </c>
      <c r="Q3931" s="108" t="str">
        <f t="shared" si="366"/>
        <v/>
      </c>
      <c r="S3931" s="109" t="str">
        <f t="shared" si="367"/>
        <v/>
      </c>
      <c r="T3931" s="109" t="str">
        <f t="shared" si="368"/>
        <v/>
      </c>
    </row>
    <row r="3932" spans="2:20" ht="15" customHeight="1" x14ac:dyDescent="0.25">
      <c r="B3932" s="94">
        <v>3881</v>
      </c>
      <c r="C3932" s="95"/>
      <c r="D3932" s="94"/>
      <c r="E3932" s="95"/>
      <c r="F3932" s="94"/>
      <c r="G3932" s="95">
        <f t="shared" ref="G3932:G3995" si="369">E3932-C3932</f>
        <v>0</v>
      </c>
      <c r="H3932" s="110">
        <f t="shared" ref="H3932:H3995" si="370">F3932-D3932</f>
        <v>0</v>
      </c>
      <c r="P3932" s="107" t="str">
        <f t="shared" ref="P3932:P3995" si="371">IF(C3932="","",D3932*PSA_WTP-C3932)</f>
        <v/>
      </c>
      <c r="Q3932" s="108" t="str">
        <f t="shared" ref="Q3932:Q3995" si="372">IF(C3932="","",F3932*PSA_WTP-E3932)</f>
        <v/>
      </c>
      <c r="S3932" s="109" t="str">
        <f t="shared" ref="S3932:S3995" si="373">IF(Q3932="","",IF(Q3932=MAX(P3932,Q3932),0,1))</f>
        <v/>
      </c>
      <c r="T3932" s="109" t="str">
        <f t="shared" ref="T3932:T3995" si="374">IF(Q3932="","",IF(Q3932=MAX(P3932,Q3932),1,0))</f>
        <v/>
      </c>
    </row>
    <row r="3933" spans="2:20" ht="15" customHeight="1" x14ac:dyDescent="0.25">
      <c r="B3933" s="94">
        <v>3882</v>
      </c>
      <c r="C3933" s="95"/>
      <c r="D3933" s="94"/>
      <c r="E3933" s="95"/>
      <c r="F3933" s="94"/>
      <c r="G3933" s="95">
        <f t="shared" si="369"/>
        <v>0</v>
      </c>
      <c r="H3933" s="110">
        <f t="shared" si="370"/>
        <v>0</v>
      </c>
      <c r="P3933" s="107" t="str">
        <f t="shared" si="371"/>
        <v/>
      </c>
      <c r="Q3933" s="108" t="str">
        <f t="shared" si="372"/>
        <v/>
      </c>
      <c r="S3933" s="109" t="str">
        <f t="shared" si="373"/>
        <v/>
      </c>
      <c r="T3933" s="109" t="str">
        <f t="shared" si="374"/>
        <v/>
      </c>
    </row>
    <row r="3934" spans="2:20" ht="15" customHeight="1" x14ac:dyDescent="0.25">
      <c r="B3934" s="94">
        <v>3883</v>
      </c>
      <c r="C3934" s="95"/>
      <c r="D3934" s="94"/>
      <c r="E3934" s="95"/>
      <c r="F3934" s="94"/>
      <c r="G3934" s="95">
        <f t="shared" si="369"/>
        <v>0</v>
      </c>
      <c r="H3934" s="110">
        <f t="shared" si="370"/>
        <v>0</v>
      </c>
      <c r="P3934" s="107" t="str">
        <f t="shared" si="371"/>
        <v/>
      </c>
      <c r="Q3934" s="108" t="str">
        <f t="shared" si="372"/>
        <v/>
      </c>
      <c r="S3934" s="109" t="str">
        <f t="shared" si="373"/>
        <v/>
      </c>
      <c r="T3934" s="109" t="str">
        <f t="shared" si="374"/>
        <v/>
      </c>
    </row>
    <row r="3935" spans="2:20" ht="15" customHeight="1" x14ac:dyDescent="0.25">
      <c r="B3935" s="94">
        <v>3884</v>
      </c>
      <c r="C3935" s="95"/>
      <c r="D3935" s="94"/>
      <c r="E3935" s="95"/>
      <c r="F3935" s="94"/>
      <c r="G3935" s="95">
        <f t="shared" si="369"/>
        <v>0</v>
      </c>
      <c r="H3935" s="110">
        <f t="shared" si="370"/>
        <v>0</v>
      </c>
      <c r="P3935" s="107" t="str">
        <f t="shared" si="371"/>
        <v/>
      </c>
      <c r="Q3935" s="108" t="str">
        <f t="shared" si="372"/>
        <v/>
      </c>
      <c r="S3935" s="109" t="str">
        <f t="shared" si="373"/>
        <v/>
      </c>
      <c r="T3935" s="109" t="str">
        <f t="shared" si="374"/>
        <v/>
      </c>
    </row>
    <row r="3936" spans="2:20" ht="15" customHeight="1" x14ac:dyDescent="0.25">
      <c r="B3936" s="94">
        <v>3885</v>
      </c>
      <c r="C3936" s="95"/>
      <c r="D3936" s="94"/>
      <c r="E3936" s="95"/>
      <c r="F3936" s="94"/>
      <c r="G3936" s="95">
        <f t="shared" si="369"/>
        <v>0</v>
      </c>
      <c r="H3936" s="110">
        <f t="shared" si="370"/>
        <v>0</v>
      </c>
      <c r="P3936" s="107" t="str">
        <f t="shared" si="371"/>
        <v/>
      </c>
      <c r="Q3936" s="108" t="str">
        <f t="shared" si="372"/>
        <v/>
      </c>
      <c r="S3936" s="109" t="str">
        <f t="shared" si="373"/>
        <v/>
      </c>
      <c r="T3936" s="109" t="str">
        <f t="shared" si="374"/>
        <v/>
      </c>
    </row>
    <row r="3937" spans="2:20" ht="15" customHeight="1" x14ac:dyDescent="0.25">
      <c r="B3937" s="94">
        <v>3886</v>
      </c>
      <c r="C3937" s="95"/>
      <c r="D3937" s="94"/>
      <c r="E3937" s="95"/>
      <c r="F3937" s="94"/>
      <c r="G3937" s="95">
        <f t="shared" si="369"/>
        <v>0</v>
      </c>
      <c r="H3937" s="110">
        <f t="shared" si="370"/>
        <v>0</v>
      </c>
      <c r="P3937" s="107" t="str">
        <f t="shared" si="371"/>
        <v/>
      </c>
      <c r="Q3937" s="108" t="str">
        <f t="shared" si="372"/>
        <v/>
      </c>
      <c r="S3937" s="109" t="str">
        <f t="shared" si="373"/>
        <v/>
      </c>
      <c r="T3937" s="109" t="str">
        <f t="shared" si="374"/>
        <v/>
      </c>
    </row>
    <row r="3938" spans="2:20" ht="15" customHeight="1" x14ac:dyDescent="0.25">
      <c r="B3938" s="94">
        <v>3887</v>
      </c>
      <c r="C3938" s="95"/>
      <c r="D3938" s="94"/>
      <c r="E3938" s="95"/>
      <c r="F3938" s="94"/>
      <c r="G3938" s="95">
        <f t="shared" si="369"/>
        <v>0</v>
      </c>
      <c r="H3938" s="110">
        <f t="shared" si="370"/>
        <v>0</v>
      </c>
      <c r="P3938" s="107" t="str">
        <f t="shared" si="371"/>
        <v/>
      </c>
      <c r="Q3938" s="108" t="str">
        <f t="shared" si="372"/>
        <v/>
      </c>
      <c r="S3938" s="109" t="str">
        <f t="shared" si="373"/>
        <v/>
      </c>
      <c r="T3938" s="109" t="str">
        <f t="shared" si="374"/>
        <v/>
      </c>
    </row>
    <row r="3939" spans="2:20" ht="15" customHeight="1" x14ac:dyDescent="0.25">
      <c r="B3939" s="94">
        <v>3888</v>
      </c>
      <c r="C3939" s="95"/>
      <c r="D3939" s="94"/>
      <c r="E3939" s="95"/>
      <c r="F3939" s="94"/>
      <c r="G3939" s="95">
        <f t="shared" si="369"/>
        <v>0</v>
      </c>
      <c r="H3939" s="110">
        <f t="shared" si="370"/>
        <v>0</v>
      </c>
      <c r="P3939" s="107" t="str">
        <f t="shared" si="371"/>
        <v/>
      </c>
      <c r="Q3939" s="108" t="str">
        <f t="shared" si="372"/>
        <v/>
      </c>
      <c r="S3939" s="109" t="str">
        <f t="shared" si="373"/>
        <v/>
      </c>
      <c r="T3939" s="109" t="str">
        <f t="shared" si="374"/>
        <v/>
      </c>
    </row>
    <row r="3940" spans="2:20" ht="15" customHeight="1" x14ac:dyDescent="0.25">
      <c r="B3940" s="94">
        <v>3889</v>
      </c>
      <c r="C3940" s="95"/>
      <c r="D3940" s="94"/>
      <c r="E3940" s="95"/>
      <c r="F3940" s="94"/>
      <c r="G3940" s="95">
        <f t="shared" si="369"/>
        <v>0</v>
      </c>
      <c r="H3940" s="110">
        <f t="shared" si="370"/>
        <v>0</v>
      </c>
      <c r="P3940" s="107" t="str">
        <f t="shared" si="371"/>
        <v/>
      </c>
      <c r="Q3940" s="108" t="str">
        <f t="shared" si="372"/>
        <v/>
      </c>
      <c r="S3940" s="109" t="str">
        <f t="shared" si="373"/>
        <v/>
      </c>
      <c r="T3940" s="109" t="str">
        <f t="shared" si="374"/>
        <v/>
      </c>
    </row>
    <row r="3941" spans="2:20" ht="15" customHeight="1" x14ac:dyDescent="0.25">
      <c r="B3941" s="94">
        <v>3890</v>
      </c>
      <c r="C3941" s="95"/>
      <c r="D3941" s="94"/>
      <c r="E3941" s="95"/>
      <c r="F3941" s="94"/>
      <c r="G3941" s="95">
        <f t="shared" si="369"/>
        <v>0</v>
      </c>
      <c r="H3941" s="110">
        <f t="shared" si="370"/>
        <v>0</v>
      </c>
      <c r="P3941" s="107" t="str">
        <f t="shared" si="371"/>
        <v/>
      </c>
      <c r="Q3941" s="108" t="str">
        <f t="shared" si="372"/>
        <v/>
      </c>
      <c r="S3941" s="109" t="str">
        <f t="shared" si="373"/>
        <v/>
      </c>
      <c r="T3941" s="109" t="str">
        <f t="shared" si="374"/>
        <v/>
      </c>
    </row>
    <row r="3942" spans="2:20" ht="15" customHeight="1" x14ac:dyDescent="0.25">
      <c r="B3942" s="94">
        <v>3891</v>
      </c>
      <c r="C3942" s="95"/>
      <c r="D3942" s="94"/>
      <c r="E3942" s="95"/>
      <c r="F3942" s="94"/>
      <c r="G3942" s="95">
        <f t="shared" si="369"/>
        <v>0</v>
      </c>
      <c r="H3942" s="110">
        <f t="shared" si="370"/>
        <v>0</v>
      </c>
      <c r="P3942" s="107" t="str">
        <f t="shared" si="371"/>
        <v/>
      </c>
      <c r="Q3942" s="108" t="str">
        <f t="shared" si="372"/>
        <v/>
      </c>
      <c r="S3942" s="109" t="str">
        <f t="shared" si="373"/>
        <v/>
      </c>
      <c r="T3942" s="109" t="str">
        <f t="shared" si="374"/>
        <v/>
      </c>
    </row>
    <row r="3943" spans="2:20" ht="15" customHeight="1" x14ac:dyDescent="0.25">
      <c r="B3943" s="94">
        <v>3892</v>
      </c>
      <c r="C3943" s="95"/>
      <c r="D3943" s="94"/>
      <c r="E3943" s="95"/>
      <c r="F3943" s="94"/>
      <c r="G3943" s="95">
        <f t="shared" si="369"/>
        <v>0</v>
      </c>
      <c r="H3943" s="110">
        <f t="shared" si="370"/>
        <v>0</v>
      </c>
      <c r="P3943" s="107" t="str">
        <f t="shared" si="371"/>
        <v/>
      </c>
      <c r="Q3943" s="108" t="str">
        <f t="shared" si="372"/>
        <v/>
      </c>
      <c r="S3943" s="109" t="str">
        <f t="shared" si="373"/>
        <v/>
      </c>
      <c r="T3943" s="109" t="str">
        <f t="shared" si="374"/>
        <v/>
      </c>
    </row>
    <row r="3944" spans="2:20" ht="15" customHeight="1" x14ac:dyDescent="0.25">
      <c r="B3944" s="94">
        <v>3893</v>
      </c>
      <c r="C3944" s="95"/>
      <c r="D3944" s="94"/>
      <c r="E3944" s="95"/>
      <c r="F3944" s="94"/>
      <c r="G3944" s="95">
        <f t="shared" si="369"/>
        <v>0</v>
      </c>
      <c r="H3944" s="110">
        <f t="shared" si="370"/>
        <v>0</v>
      </c>
      <c r="P3944" s="107" t="str">
        <f t="shared" si="371"/>
        <v/>
      </c>
      <c r="Q3944" s="108" t="str">
        <f t="shared" si="372"/>
        <v/>
      </c>
      <c r="S3944" s="109" t="str">
        <f t="shared" si="373"/>
        <v/>
      </c>
      <c r="T3944" s="109" t="str">
        <f t="shared" si="374"/>
        <v/>
      </c>
    </row>
    <row r="3945" spans="2:20" ht="15" customHeight="1" x14ac:dyDescent="0.25">
      <c r="B3945" s="94">
        <v>3894</v>
      </c>
      <c r="C3945" s="95"/>
      <c r="D3945" s="94"/>
      <c r="E3945" s="95"/>
      <c r="F3945" s="94"/>
      <c r="G3945" s="95">
        <f t="shared" si="369"/>
        <v>0</v>
      </c>
      <c r="H3945" s="110">
        <f t="shared" si="370"/>
        <v>0</v>
      </c>
      <c r="P3945" s="107" t="str">
        <f t="shared" si="371"/>
        <v/>
      </c>
      <c r="Q3945" s="108" t="str">
        <f t="shared" si="372"/>
        <v/>
      </c>
      <c r="S3945" s="109" t="str">
        <f t="shared" si="373"/>
        <v/>
      </c>
      <c r="T3945" s="109" t="str">
        <f t="shared" si="374"/>
        <v/>
      </c>
    </row>
    <row r="3946" spans="2:20" ht="15" customHeight="1" x14ac:dyDescent="0.25">
      <c r="B3946" s="94">
        <v>3895</v>
      </c>
      <c r="C3946" s="95"/>
      <c r="D3946" s="94"/>
      <c r="E3946" s="95"/>
      <c r="F3946" s="94"/>
      <c r="G3946" s="95">
        <f t="shared" si="369"/>
        <v>0</v>
      </c>
      <c r="H3946" s="110">
        <f t="shared" si="370"/>
        <v>0</v>
      </c>
      <c r="P3946" s="107" t="str">
        <f t="shared" si="371"/>
        <v/>
      </c>
      <c r="Q3946" s="108" t="str">
        <f t="shared" si="372"/>
        <v/>
      </c>
      <c r="S3946" s="109" t="str">
        <f t="shared" si="373"/>
        <v/>
      </c>
      <c r="T3946" s="109" t="str">
        <f t="shared" si="374"/>
        <v/>
      </c>
    </row>
    <row r="3947" spans="2:20" ht="15" customHeight="1" x14ac:dyDescent="0.25">
      <c r="B3947" s="94">
        <v>3896</v>
      </c>
      <c r="C3947" s="95"/>
      <c r="D3947" s="94"/>
      <c r="E3947" s="95"/>
      <c r="F3947" s="94"/>
      <c r="G3947" s="95">
        <f t="shared" si="369"/>
        <v>0</v>
      </c>
      <c r="H3947" s="110">
        <f t="shared" si="370"/>
        <v>0</v>
      </c>
      <c r="P3947" s="107" t="str">
        <f t="shared" si="371"/>
        <v/>
      </c>
      <c r="Q3947" s="108" t="str">
        <f t="shared" si="372"/>
        <v/>
      </c>
      <c r="S3947" s="109" t="str">
        <f t="shared" si="373"/>
        <v/>
      </c>
      <c r="T3947" s="109" t="str">
        <f t="shared" si="374"/>
        <v/>
      </c>
    </row>
    <row r="3948" spans="2:20" ht="15" customHeight="1" x14ac:dyDescent="0.25">
      <c r="B3948" s="94">
        <v>3897</v>
      </c>
      <c r="C3948" s="95"/>
      <c r="D3948" s="94"/>
      <c r="E3948" s="95"/>
      <c r="F3948" s="94"/>
      <c r="G3948" s="95">
        <f t="shared" si="369"/>
        <v>0</v>
      </c>
      <c r="H3948" s="110">
        <f t="shared" si="370"/>
        <v>0</v>
      </c>
      <c r="P3948" s="107" t="str">
        <f t="shared" si="371"/>
        <v/>
      </c>
      <c r="Q3948" s="108" t="str">
        <f t="shared" si="372"/>
        <v/>
      </c>
      <c r="S3948" s="109" t="str">
        <f t="shared" si="373"/>
        <v/>
      </c>
      <c r="T3948" s="109" t="str">
        <f t="shared" si="374"/>
        <v/>
      </c>
    </row>
    <row r="3949" spans="2:20" ht="15" customHeight="1" x14ac:dyDescent="0.25">
      <c r="B3949" s="94">
        <v>3898</v>
      </c>
      <c r="C3949" s="95"/>
      <c r="D3949" s="94"/>
      <c r="E3949" s="95"/>
      <c r="F3949" s="94"/>
      <c r="G3949" s="95">
        <f t="shared" si="369"/>
        <v>0</v>
      </c>
      <c r="H3949" s="110">
        <f t="shared" si="370"/>
        <v>0</v>
      </c>
      <c r="P3949" s="107" t="str">
        <f t="shared" si="371"/>
        <v/>
      </c>
      <c r="Q3949" s="108" t="str">
        <f t="shared" si="372"/>
        <v/>
      </c>
      <c r="S3949" s="109" t="str">
        <f t="shared" si="373"/>
        <v/>
      </c>
      <c r="T3949" s="109" t="str">
        <f t="shared" si="374"/>
        <v/>
      </c>
    </row>
    <row r="3950" spans="2:20" ht="15" customHeight="1" x14ac:dyDescent="0.25">
      <c r="B3950" s="94">
        <v>3899</v>
      </c>
      <c r="C3950" s="95"/>
      <c r="D3950" s="94"/>
      <c r="E3950" s="95"/>
      <c r="F3950" s="94"/>
      <c r="G3950" s="95">
        <f t="shared" si="369"/>
        <v>0</v>
      </c>
      <c r="H3950" s="110">
        <f t="shared" si="370"/>
        <v>0</v>
      </c>
      <c r="P3950" s="107" t="str">
        <f t="shared" si="371"/>
        <v/>
      </c>
      <c r="Q3950" s="108" t="str">
        <f t="shared" si="372"/>
        <v/>
      </c>
      <c r="S3950" s="109" t="str">
        <f t="shared" si="373"/>
        <v/>
      </c>
      <c r="T3950" s="109" t="str">
        <f t="shared" si="374"/>
        <v/>
      </c>
    </row>
    <row r="3951" spans="2:20" ht="15" customHeight="1" x14ac:dyDescent="0.25">
      <c r="B3951" s="94">
        <v>3900</v>
      </c>
      <c r="C3951" s="95"/>
      <c r="D3951" s="94"/>
      <c r="E3951" s="95"/>
      <c r="F3951" s="94"/>
      <c r="G3951" s="95">
        <f t="shared" si="369"/>
        <v>0</v>
      </c>
      <c r="H3951" s="110">
        <f t="shared" si="370"/>
        <v>0</v>
      </c>
      <c r="P3951" s="107" t="str">
        <f t="shared" si="371"/>
        <v/>
      </c>
      <c r="Q3951" s="108" t="str">
        <f t="shared" si="372"/>
        <v/>
      </c>
      <c r="S3951" s="109" t="str">
        <f t="shared" si="373"/>
        <v/>
      </c>
      <c r="T3951" s="109" t="str">
        <f t="shared" si="374"/>
        <v/>
      </c>
    </row>
    <row r="3952" spans="2:20" ht="15" customHeight="1" x14ac:dyDescent="0.25">
      <c r="B3952" s="94">
        <v>3901</v>
      </c>
      <c r="C3952" s="95"/>
      <c r="D3952" s="94"/>
      <c r="E3952" s="95"/>
      <c r="F3952" s="94"/>
      <c r="G3952" s="95">
        <f t="shared" si="369"/>
        <v>0</v>
      </c>
      <c r="H3952" s="110">
        <f t="shared" si="370"/>
        <v>0</v>
      </c>
      <c r="P3952" s="107" t="str">
        <f t="shared" si="371"/>
        <v/>
      </c>
      <c r="Q3952" s="108" t="str">
        <f t="shared" si="372"/>
        <v/>
      </c>
      <c r="S3952" s="109" t="str">
        <f t="shared" si="373"/>
        <v/>
      </c>
      <c r="T3952" s="109" t="str">
        <f t="shared" si="374"/>
        <v/>
      </c>
    </row>
    <row r="3953" spans="2:20" ht="15" customHeight="1" x14ac:dyDescent="0.25">
      <c r="B3953" s="94">
        <v>3902</v>
      </c>
      <c r="C3953" s="95"/>
      <c r="D3953" s="94"/>
      <c r="E3953" s="95"/>
      <c r="F3953" s="94"/>
      <c r="G3953" s="95">
        <f t="shared" si="369"/>
        <v>0</v>
      </c>
      <c r="H3953" s="110">
        <f t="shared" si="370"/>
        <v>0</v>
      </c>
      <c r="P3953" s="107" t="str">
        <f t="shared" si="371"/>
        <v/>
      </c>
      <c r="Q3953" s="108" t="str">
        <f t="shared" si="372"/>
        <v/>
      </c>
      <c r="S3953" s="109" t="str">
        <f t="shared" si="373"/>
        <v/>
      </c>
      <c r="T3953" s="109" t="str">
        <f t="shared" si="374"/>
        <v/>
      </c>
    </row>
    <row r="3954" spans="2:20" ht="15" customHeight="1" x14ac:dyDescent="0.25">
      <c r="B3954" s="94">
        <v>3903</v>
      </c>
      <c r="C3954" s="95"/>
      <c r="D3954" s="94"/>
      <c r="E3954" s="95"/>
      <c r="F3954" s="94"/>
      <c r="G3954" s="95">
        <f t="shared" si="369"/>
        <v>0</v>
      </c>
      <c r="H3954" s="110">
        <f t="shared" si="370"/>
        <v>0</v>
      </c>
      <c r="P3954" s="107" t="str">
        <f t="shared" si="371"/>
        <v/>
      </c>
      <c r="Q3954" s="108" t="str">
        <f t="shared" si="372"/>
        <v/>
      </c>
      <c r="S3954" s="109" t="str">
        <f t="shared" si="373"/>
        <v/>
      </c>
      <c r="T3954" s="109" t="str">
        <f t="shared" si="374"/>
        <v/>
      </c>
    </row>
    <row r="3955" spans="2:20" ht="15" customHeight="1" x14ac:dyDescent="0.25">
      <c r="B3955" s="94">
        <v>3904</v>
      </c>
      <c r="C3955" s="95"/>
      <c r="D3955" s="94"/>
      <c r="E3955" s="95"/>
      <c r="F3955" s="94"/>
      <c r="G3955" s="95">
        <f t="shared" si="369"/>
        <v>0</v>
      </c>
      <c r="H3955" s="110">
        <f t="shared" si="370"/>
        <v>0</v>
      </c>
      <c r="P3955" s="107" t="str">
        <f t="shared" si="371"/>
        <v/>
      </c>
      <c r="Q3955" s="108" t="str">
        <f t="shared" si="372"/>
        <v/>
      </c>
      <c r="S3955" s="109" t="str">
        <f t="shared" si="373"/>
        <v/>
      </c>
      <c r="T3955" s="109" t="str">
        <f t="shared" si="374"/>
        <v/>
      </c>
    </row>
    <row r="3956" spans="2:20" ht="15" customHeight="1" x14ac:dyDescent="0.25">
      <c r="B3956" s="94">
        <v>3905</v>
      </c>
      <c r="C3956" s="95"/>
      <c r="D3956" s="94"/>
      <c r="E3956" s="95"/>
      <c r="F3956" s="94"/>
      <c r="G3956" s="95">
        <f t="shared" si="369"/>
        <v>0</v>
      </c>
      <c r="H3956" s="110">
        <f t="shared" si="370"/>
        <v>0</v>
      </c>
      <c r="P3956" s="107" t="str">
        <f t="shared" si="371"/>
        <v/>
      </c>
      <c r="Q3956" s="108" t="str">
        <f t="shared" si="372"/>
        <v/>
      </c>
      <c r="S3956" s="109" t="str">
        <f t="shared" si="373"/>
        <v/>
      </c>
      <c r="T3956" s="109" t="str">
        <f t="shared" si="374"/>
        <v/>
      </c>
    </row>
    <row r="3957" spans="2:20" ht="15" customHeight="1" x14ac:dyDescent="0.25">
      <c r="B3957" s="94">
        <v>3906</v>
      </c>
      <c r="C3957" s="95"/>
      <c r="D3957" s="94"/>
      <c r="E3957" s="95"/>
      <c r="F3957" s="94"/>
      <c r="G3957" s="95">
        <f t="shared" si="369"/>
        <v>0</v>
      </c>
      <c r="H3957" s="110">
        <f t="shared" si="370"/>
        <v>0</v>
      </c>
      <c r="P3957" s="107" t="str">
        <f t="shared" si="371"/>
        <v/>
      </c>
      <c r="Q3957" s="108" t="str">
        <f t="shared" si="372"/>
        <v/>
      </c>
      <c r="S3957" s="109" t="str">
        <f t="shared" si="373"/>
        <v/>
      </c>
      <c r="T3957" s="109" t="str">
        <f t="shared" si="374"/>
        <v/>
      </c>
    </row>
    <row r="3958" spans="2:20" ht="15" customHeight="1" x14ac:dyDescent="0.25">
      <c r="B3958" s="94">
        <v>3907</v>
      </c>
      <c r="C3958" s="95"/>
      <c r="D3958" s="94"/>
      <c r="E3958" s="95"/>
      <c r="F3958" s="94"/>
      <c r="G3958" s="95">
        <f t="shared" si="369"/>
        <v>0</v>
      </c>
      <c r="H3958" s="110">
        <f t="shared" si="370"/>
        <v>0</v>
      </c>
      <c r="P3958" s="107" t="str">
        <f t="shared" si="371"/>
        <v/>
      </c>
      <c r="Q3958" s="108" t="str">
        <f t="shared" si="372"/>
        <v/>
      </c>
      <c r="S3958" s="109" t="str">
        <f t="shared" si="373"/>
        <v/>
      </c>
      <c r="T3958" s="109" t="str">
        <f t="shared" si="374"/>
        <v/>
      </c>
    </row>
    <row r="3959" spans="2:20" ht="15" customHeight="1" x14ac:dyDescent="0.25">
      <c r="B3959" s="94">
        <v>3908</v>
      </c>
      <c r="C3959" s="95"/>
      <c r="D3959" s="94"/>
      <c r="E3959" s="95"/>
      <c r="F3959" s="94"/>
      <c r="G3959" s="95">
        <f t="shared" si="369"/>
        <v>0</v>
      </c>
      <c r="H3959" s="110">
        <f t="shared" si="370"/>
        <v>0</v>
      </c>
      <c r="P3959" s="107" t="str">
        <f t="shared" si="371"/>
        <v/>
      </c>
      <c r="Q3959" s="108" t="str">
        <f t="shared" si="372"/>
        <v/>
      </c>
      <c r="S3959" s="109" t="str">
        <f t="shared" si="373"/>
        <v/>
      </c>
      <c r="T3959" s="109" t="str">
        <f t="shared" si="374"/>
        <v/>
      </c>
    </row>
    <row r="3960" spans="2:20" ht="15" customHeight="1" x14ac:dyDescent="0.25">
      <c r="B3960" s="94">
        <v>3909</v>
      </c>
      <c r="C3960" s="95"/>
      <c r="D3960" s="94"/>
      <c r="E3960" s="95"/>
      <c r="F3960" s="94"/>
      <c r="G3960" s="95">
        <f t="shared" si="369"/>
        <v>0</v>
      </c>
      <c r="H3960" s="110">
        <f t="shared" si="370"/>
        <v>0</v>
      </c>
      <c r="P3960" s="107" t="str">
        <f t="shared" si="371"/>
        <v/>
      </c>
      <c r="Q3960" s="108" t="str">
        <f t="shared" si="372"/>
        <v/>
      </c>
      <c r="S3960" s="109" t="str">
        <f t="shared" si="373"/>
        <v/>
      </c>
      <c r="T3960" s="109" t="str">
        <f t="shared" si="374"/>
        <v/>
      </c>
    </row>
    <row r="3961" spans="2:20" ht="15" customHeight="1" x14ac:dyDescent="0.25">
      <c r="B3961" s="94">
        <v>3910</v>
      </c>
      <c r="C3961" s="95"/>
      <c r="D3961" s="94"/>
      <c r="E3961" s="95"/>
      <c r="F3961" s="94"/>
      <c r="G3961" s="95">
        <f t="shared" si="369"/>
        <v>0</v>
      </c>
      <c r="H3961" s="110">
        <f t="shared" si="370"/>
        <v>0</v>
      </c>
      <c r="P3961" s="107" t="str">
        <f t="shared" si="371"/>
        <v/>
      </c>
      <c r="Q3961" s="108" t="str">
        <f t="shared" si="372"/>
        <v/>
      </c>
      <c r="S3961" s="109" t="str">
        <f t="shared" si="373"/>
        <v/>
      </c>
      <c r="T3961" s="109" t="str">
        <f t="shared" si="374"/>
        <v/>
      </c>
    </row>
    <row r="3962" spans="2:20" ht="15" customHeight="1" x14ac:dyDescent="0.25">
      <c r="B3962" s="94">
        <v>3911</v>
      </c>
      <c r="C3962" s="95"/>
      <c r="D3962" s="94"/>
      <c r="E3962" s="95"/>
      <c r="F3962" s="94"/>
      <c r="G3962" s="95">
        <f t="shared" si="369"/>
        <v>0</v>
      </c>
      <c r="H3962" s="110">
        <f t="shared" si="370"/>
        <v>0</v>
      </c>
      <c r="P3962" s="107" t="str">
        <f t="shared" si="371"/>
        <v/>
      </c>
      <c r="Q3962" s="108" t="str">
        <f t="shared" si="372"/>
        <v/>
      </c>
      <c r="S3962" s="109" t="str">
        <f t="shared" si="373"/>
        <v/>
      </c>
      <c r="T3962" s="109" t="str">
        <f t="shared" si="374"/>
        <v/>
      </c>
    </row>
    <row r="3963" spans="2:20" ht="15" customHeight="1" x14ac:dyDescent="0.25">
      <c r="B3963" s="94">
        <v>3912</v>
      </c>
      <c r="C3963" s="95"/>
      <c r="D3963" s="94"/>
      <c r="E3963" s="95"/>
      <c r="F3963" s="94"/>
      <c r="G3963" s="95">
        <f t="shared" si="369"/>
        <v>0</v>
      </c>
      <c r="H3963" s="110">
        <f t="shared" si="370"/>
        <v>0</v>
      </c>
      <c r="P3963" s="107" t="str">
        <f t="shared" si="371"/>
        <v/>
      </c>
      <c r="Q3963" s="108" t="str">
        <f t="shared" si="372"/>
        <v/>
      </c>
      <c r="S3963" s="109" t="str">
        <f t="shared" si="373"/>
        <v/>
      </c>
      <c r="T3963" s="109" t="str">
        <f t="shared" si="374"/>
        <v/>
      </c>
    </row>
    <row r="3964" spans="2:20" ht="15" customHeight="1" x14ac:dyDescent="0.25">
      <c r="B3964" s="94">
        <v>3913</v>
      </c>
      <c r="C3964" s="95"/>
      <c r="D3964" s="94"/>
      <c r="E3964" s="95"/>
      <c r="F3964" s="94"/>
      <c r="G3964" s="95">
        <f t="shared" si="369"/>
        <v>0</v>
      </c>
      <c r="H3964" s="110">
        <f t="shared" si="370"/>
        <v>0</v>
      </c>
      <c r="P3964" s="107" t="str">
        <f t="shared" si="371"/>
        <v/>
      </c>
      <c r="Q3964" s="108" t="str">
        <f t="shared" si="372"/>
        <v/>
      </c>
      <c r="S3964" s="109" t="str">
        <f t="shared" si="373"/>
        <v/>
      </c>
      <c r="T3964" s="109" t="str">
        <f t="shared" si="374"/>
        <v/>
      </c>
    </row>
    <row r="3965" spans="2:20" ht="15" customHeight="1" x14ac:dyDescent="0.25">
      <c r="B3965" s="94">
        <v>3914</v>
      </c>
      <c r="C3965" s="95"/>
      <c r="D3965" s="94"/>
      <c r="E3965" s="95"/>
      <c r="F3965" s="94"/>
      <c r="G3965" s="95">
        <f t="shared" si="369"/>
        <v>0</v>
      </c>
      <c r="H3965" s="110">
        <f t="shared" si="370"/>
        <v>0</v>
      </c>
      <c r="P3965" s="107" t="str">
        <f t="shared" si="371"/>
        <v/>
      </c>
      <c r="Q3965" s="108" t="str">
        <f t="shared" si="372"/>
        <v/>
      </c>
      <c r="S3965" s="109" t="str">
        <f t="shared" si="373"/>
        <v/>
      </c>
      <c r="T3965" s="109" t="str">
        <f t="shared" si="374"/>
        <v/>
      </c>
    </row>
    <row r="3966" spans="2:20" ht="15" customHeight="1" x14ac:dyDescent="0.25">
      <c r="B3966" s="94">
        <v>3915</v>
      </c>
      <c r="C3966" s="95"/>
      <c r="D3966" s="94"/>
      <c r="E3966" s="95"/>
      <c r="F3966" s="94"/>
      <c r="G3966" s="95">
        <f t="shared" si="369"/>
        <v>0</v>
      </c>
      <c r="H3966" s="110">
        <f t="shared" si="370"/>
        <v>0</v>
      </c>
      <c r="P3966" s="107" t="str">
        <f t="shared" si="371"/>
        <v/>
      </c>
      <c r="Q3966" s="108" t="str">
        <f t="shared" si="372"/>
        <v/>
      </c>
      <c r="S3966" s="109" t="str">
        <f t="shared" si="373"/>
        <v/>
      </c>
      <c r="T3966" s="109" t="str">
        <f t="shared" si="374"/>
        <v/>
      </c>
    </row>
    <row r="3967" spans="2:20" ht="15" customHeight="1" x14ac:dyDescent="0.25">
      <c r="B3967" s="94">
        <v>3916</v>
      </c>
      <c r="C3967" s="95"/>
      <c r="D3967" s="94"/>
      <c r="E3967" s="95"/>
      <c r="F3967" s="94"/>
      <c r="G3967" s="95">
        <f t="shared" si="369"/>
        <v>0</v>
      </c>
      <c r="H3967" s="110">
        <f t="shared" si="370"/>
        <v>0</v>
      </c>
      <c r="P3967" s="107" t="str">
        <f t="shared" si="371"/>
        <v/>
      </c>
      <c r="Q3967" s="108" t="str">
        <f t="shared" si="372"/>
        <v/>
      </c>
      <c r="S3967" s="109" t="str">
        <f t="shared" si="373"/>
        <v/>
      </c>
      <c r="T3967" s="109" t="str">
        <f t="shared" si="374"/>
        <v/>
      </c>
    </row>
    <row r="3968" spans="2:20" ht="15" customHeight="1" x14ac:dyDescent="0.25">
      <c r="B3968" s="94">
        <v>3917</v>
      </c>
      <c r="C3968" s="95"/>
      <c r="D3968" s="94"/>
      <c r="E3968" s="95"/>
      <c r="F3968" s="94"/>
      <c r="G3968" s="95">
        <f t="shared" si="369"/>
        <v>0</v>
      </c>
      <c r="H3968" s="110">
        <f t="shared" si="370"/>
        <v>0</v>
      </c>
      <c r="P3968" s="107" t="str">
        <f t="shared" si="371"/>
        <v/>
      </c>
      <c r="Q3968" s="108" t="str">
        <f t="shared" si="372"/>
        <v/>
      </c>
      <c r="S3968" s="109" t="str">
        <f t="shared" si="373"/>
        <v/>
      </c>
      <c r="T3968" s="109" t="str">
        <f t="shared" si="374"/>
        <v/>
      </c>
    </row>
    <row r="3969" spans="2:20" ht="15" customHeight="1" x14ac:dyDescent="0.25">
      <c r="B3969" s="94">
        <v>3918</v>
      </c>
      <c r="C3969" s="95"/>
      <c r="D3969" s="94"/>
      <c r="E3969" s="95"/>
      <c r="F3969" s="94"/>
      <c r="G3969" s="95">
        <f t="shared" si="369"/>
        <v>0</v>
      </c>
      <c r="H3969" s="110">
        <f t="shared" si="370"/>
        <v>0</v>
      </c>
      <c r="P3969" s="107" t="str">
        <f t="shared" si="371"/>
        <v/>
      </c>
      <c r="Q3969" s="108" t="str">
        <f t="shared" si="372"/>
        <v/>
      </c>
      <c r="S3969" s="109" t="str">
        <f t="shared" si="373"/>
        <v/>
      </c>
      <c r="T3969" s="109" t="str">
        <f t="shared" si="374"/>
        <v/>
      </c>
    </row>
    <row r="3970" spans="2:20" ht="15" customHeight="1" x14ac:dyDescent="0.25">
      <c r="B3970" s="94">
        <v>3919</v>
      </c>
      <c r="C3970" s="95"/>
      <c r="D3970" s="94"/>
      <c r="E3970" s="95"/>
      <c r="F3970" s="94"/>
      <c r="G3970" s="95">
        <f t="shared" si="369"/>
        <v>0</v>
      </c>
      <c r="H3970" s="110">
        <f t="shared" si="370"/>
        <v>0</v>
      </c>
      <c r="P3970" s="107" t="str">
        <f t="shared" si="371"/>
        <v/>
      </c>
      <c r="Q3970" s="108" t="str">
        <f t="shared" si="372"/>
        <v/>
      </c>
      <c r="S3970" s="109" t="str">
        <f t="shared" si="373"/>
        <v/>
      </c>
      <c r="T3970" s="109" t="str">
        <f t="shared" si="374"/>
        <v/>
      </c>
    </row>
    <row r="3971" spans="2:20" ht="15" customHeight="1" x14ac:dyDescent="0.25">
      <c r="B3971" s="94">
        <v>3920</v>
      </c>
      <c r="C3971" s="95"/>
      <c r="D3971" s="94"/>
      <c r="E3971" s="95"/>
      <c r="F3971" s="94"/>
      <c r="G3971" s="95">
        <f t="shared" si="369"/>
        <v>0</v>
      </c>
      <c r="H3971" s="110">
        <f t="shared" si="370"/>
        <v>0</v>
      </c>
      <c r="P3971" s="107" t="str">
        <f t="shared" si="371"/>
        <v/>
      </c>
      <c r="Q3971" s="108" t="str">
        <f t="shared" si="372"/>
        <v/>
      </c>
      <c r="S3971" s="109" t="str">
        <f t="shared" si="373"/>
        <v/>
      </c>
      <c r="T3971" s="109" t="str">
        <f t="shared" si="374"/>
        <v/>
      </c>
    </row>
    <row r="3972" spans="2:20" ht="15" customHeight="1" x14ac:dyDescent="0.25">
      <c r="B3972" s="94">
        <v>3921</v>
      </c>
      <c r="C3972" s="95"/>
      <c r="D3972" s="94"/>
      <c r="E3972" s="95"/>
      <c r="F3972" s="94"/>
      <c r="G3972" s="95">
        <f t="shared" si="369"/>
        <v>0</v>
      </c>
      <c r="H3972" s="110">
        <f t="shared" si="370"/>
        <v>0</v>
      </c>
      <c r="P3972" s="107" t="str">
        <f t="shared" si="371"/>
        <v/>
      </c>
      <c r="Q3972" s="108" t="str">
        <f t="shared" si="372"/>
        <v/>
      </c>
      <c r="S3972" s="109" t="str">
        <f t="shared" si="373"/>
        <v/>
      </c>
      <c r="T3972" s="109" t="str">
        <f t="shared" si="374"/>
        <v/>
      </c>
    </row>
    <row r="3973" spans="2:20" ht="15" customHeight="1" x14ac:dyDescent="0.25">
      <c r="B3973" s="94">
        <v>3922</v>
      </c>
      <c r="C3973" s="95"/>
      <c r="D3973" s="94"/>
      <c r="E3973" s="95"/>
      <c r="F3973" s="94"/>
      <c r="G3973" s="95">
        <f t="shared" si="369"/>
        <v>0</v>
      </c>
      <c r="H3973" s="110">
        <f t="shared" si="370"/>
        <v>0</v>
      </c>
      <c r="P3973" s="107" t="str">
        <f t="shared" si="371"/>
        <v/>
      </c>
      <c r="Q3973" s="108" t="str">
        <f t="shared" si="372"/>
        <v/>
      </c>
      <c r="S3973" s="109" t="str">
        <f t="shared" si="373"/>
        <v/>
      </c>
      <c r="T3973" s="109" t="str">
        <f t="shared" si="374"/>
        <v/>
      </c>
    </row>
    <row r="3974" spans="2:20" ht="15" customHeight="1" x14ac:dyDescent="0.25">
      <c r="B3974" s="94">
        <v>3923</v>
      </c>
      <c r="C3974" s="95"/>
      <c r="D3974" s="94"/>
      <c r="E3974" s="95"/>
      <c r="F3974" s="94"/>
      <c r="G3974" s="95">
        <f t="shared" si="369"/>
        <v>0</v>
      </c>
      <c r="H3974" s="110">
        <f t="shared" si="370"/>
        <v>0</v>
      </c>
      <c r="P3974" s="107" t="str">
        <f t="shared" si="371"/>
        <v/>
      </c>
      <c r="Q3974" s="108" t="str">
        <f t="shared" si="372"/>
        <v/>
      </c>
      <c r="S3974" s="109" t="str">
        <f t="shared" si="373"/>
        <v/>
      </c>
      <c r="T3974" s="109" t="str">
        <f t="shared" si="374"/>
        <v/>
      </c>
    </row>
    <row r="3975" spans="2:20" ht="15" customHeight="1" x14ac:dyDescent="0.25">
      <c r="B3975" s="94">
        <v>3924</v>
      </c>
      <c r="C3975" s="95"/>
      <c r="D3975" s="94"/>
      <c r="E3975" s="95"/>
      <c r="F3975" s="94"/>
      <c r="G3975" s="95">
        <f t="shared" si="369"/>
        <v>0</v>
      </c>
      <c r="H3975" s="110">
        <f t="shared" si="370"/>
        <v>0</v>
      </c>
      <c r="P3975" s="107" t="str">
        <f t="shared" si="371"/>
        <v/>
      </c>
      <c r="Q3975" s="108" t="str">
        <f t="shared" si="372"/>
        <v/>
      </c>
      <c r="S3975" s="109" t="str">
        <f t="shared" si="373"/>
        <v/>
      </c>
      <c r="T3975" s="109" t="str">
        <f t="shared" si="374"/>
        <v/>
      </c>
    </row>
    <row r="3976" spans="2:20" ht="15" customHeight="1" x14ac:dyDescent="0.25">
      <c r="B3976" s="94">
        <v>3925</v>
      </c>
      <c r="C3976" s="95"/>
      <c r="D3976" s="94"/>
      <c r="E3976" s="95"/>
      <c r="F3976" s="94"/>
      <c r="G3976" s="95">
        <f t="shared" si="369"/>
        <v>0</v>
      </c>
      <c r="H3976" s="110">
        <f t="shared" si="370"/>
        <v>0</v>
      </c>
      <c r="P3976" s="107" t="str">
        <f t="shared" si="371"/>
        <v/>
      </c>
      <c r="Q3976" s="108" t="str">
        <f t="shared" si="372"/>
        <v/>
      </c>
      <c r="S3976" s="109" t="str">
        <f t="shared" si="373"/>
        <v/>
      </c>
      <c r="T3976" s="109" t="str">
        <f t="shared" si="374"/>
        <v/>
      </c>
    </row>
    <row r="3977" spans="2:20" ht="15" customHeight="1" x14ac:dyDescent="0.25">
      <c r="B3977" s="94">
        <v>3926</v>
      </c>
      <c r="C3977" s="95"/>
      <c r="D3977" s="94"/>
      <c r="E3977" s="95"/>
      <c r="F3977" s="94"/>
      <c r="G3977" s="95">
        <f t="shared" si="369"/>
        <v>0</v>
      </c>
      <c r="H3977" s="110">
        <f t="shared" si="370"/>
        <v>0</v>
      </c>
      <c r="P3977" s="107" t="str">
        <f t="shared" si="371"/>
        <v/>
      </c>
      <c r="Q3977" s="108" t="str">
        <f t="shared" si="372"/>
        <v/>
      </c>
      <c r="S3977" s="109" t="str">
        <f t="shared" si="373"/>
        <v/>
      </c>
      <c r="T3977" s="109" t="str">
        <f t="shared" si="374"/>
        <v/>
      </c>
    </row>
    <row r="3978" spans="2:20" ht="15" customHeight="1" x14ac:dyDescent="0.25">
      <c r="B3978" s="94">
        <v>3927</v>
      </c>
      <c r="C3978" s="95"/>
      <c r="D3978" s="94"/>
      <c r="E3978" s="95"/>
      <c r="F3978" s="94"/>
      <c r="G3978" s="95">
        <f t="shared" si="369"/>
        <v>0</v>
      </c>
      <c r="H3978" s="110">
        <f t="shared" si="370"/>
        <v>0</v>
      </c>
      <c r="P3978" s="107" t="str">
        <f t="shared" si="371"/>
        <v/>
      </c>
      <c r="Q3978" s="108" t="str">
        <f t="shared" si="372"/>
        <v/>
      </c>
      <c r="S3978" s="109" t="str">
        <f t="shared" si="373"/>
        <v/>
      </c>
      <c r="T3978" s="109" t="str">
        <f t="shared" si="374"/>
        <v/>
      </c>
    </row>
    <row r="3979" spans="2:20" ht="15" customHeight="1" x14ac:dyDescent="0.25">
      <c r="B3979" s="94">
        <v>3928</v>
      </c>
      <c r="C3979" s="95"/>
      <c r="D3979" s="94"/>
      <c r="E3979" s="95"/>
      <c r="F3979" s="94"/>
      <c r="G3979" s="95">
        <f t="shared" si="369"/>
        <v>0</v>
      </c>
      <c r="H3979" s="110">
        <f t="shared" si="370"/>
        <v>0</v>
      </c>
      <c r="P3979" s="107" t="str">
        <f t="shared" si="371"/>
        <v/>
      </c>
      <c r="Q3979" s="108" t="str">
        <f t="shared" si="372"/>
        <v/>
      </c>
      <c r="S3979" s="109" t="str">
        <f t="shared" si="373"/>
        <v/>
      </c>
      <c r="T3979" s="109" t="str">
        <f t="shared" si="374"/>
        <v/>
      </c>
    </row>
    <row r="3980" spans="2:20" ht="15" customHeight="1" x14ac:dyDescent="0.25">
      <c r="B3980" s="94">
        <v>3929</v>
      </c>
      <c r="C3980" s="95"/>
      <c r="D3980" s="94"/>
      <c r="E3980" s="95"/>
      <c r="F3980" s="94"/>
      <c r="G3980" s="95">
        <f t="shared" si="369"/>
        <v>0</v>
      </c>
      <c r="H3980" s="110">
        <f t="shared" si="370"/>
        <v>0</v>
      </c>
      <c r="P3980" s="107" t="str">
        <f t="shared" si="371"/>
        <v/>
      </c>
      <c r="Q3980" s="108" t="str">
        <f t="shared" si="372"/>
        <v/>
      </c>
      <c r="S3980" s="109" t="str">
        <f t="shared" si="373"/>
        <v/>
      </c>
      <c r="T3980" s="109" t="str">
        <f t="shared" si="374"/>
        <v/>
      </c>
    </row>
    <row r="3981" spans="2:20" ht="15" customHeight="1" x14ac:dyDescent="0.25">
      <c r="B3981" s="94">
        <v>3930</v>
      </c>
      <c r="C3981" s="95"/>
      <c r="D3981" s="94"/>
      <c r="E3981" s="95"/>
      <c r="F3981" s="94"/>
      <c r="G3981" s="95">
        <f t="shared" si="369"/>
        <v>0</v>
      </c>
      <c r="H3981" s="110">
        <f t="shared" si="370"/>
        <v>0</v>
      </c>
      <c r="P3981" s="107" t="str">
        <f t="shared" si="371"/>
        <v/>
      </c>
      <c r="Q3981" s="108" t="str">
        <f t="shared" si="372"/>
        <v/>
      </c>
      <c r="S3981" s="109" t="str">
        <f t="shared" si="373"/>
        <v/>
      </c>
      <c r="T3981" s="109" t="str">
        <f t="shared" si="374"/>
        <v/>
      </c>
    </row>
    <row r="3982" spans="2:20" ht="15" customHeight="1" x14ac:dyDescent="0.25">
      <c r="B3982" s="94">
        <v>3931</v>
      </c>
      <c r="C3982" s="95"/>
      <c r="D3982" s="94"/>
      <c r="E3982" s="95"/>
      <c r="F3982" s="94"/>
      <c r="G3982" s="95">
        <f t="shared" si="369"/>
        <v>0</v>
      </c>
      <c r="H3982" s="110">
        <f t="shared" si="370"/>
        <v>0</v>
      </c>
      <c r="P3982" s="107" t="str">
        <f t="shared" si="371"/>
        <v/>
      </c>
      <c r="Q3982" s="108" t="str">
        <f t="shared" si="372"/>
        <v/>
      </c>
      <c r="S3982" s="109" t="str">
        <f t="shared" si="373"/>
        <v/>
      </c>
      <c r="T3982" s="109" t="str">
        <f t="shared" si="374"/>
        <v/>
      </c>
    </row>
    <row r="3983" spans="2:20" ht="15" customHeight="1" x14ac:dyDescent="0.25">
      <c r="B3983" s="94">
        <v>3932</v>
      </c>
      <c r="C3983" s="95"/>
      <c r="D3983" s="94"/>
      <c r="E3983" s="95"/>
      <c r="F3983" s="94"/>
      <c r="G3983" s="95">
        <f t="shared" si="369"/>
        <v>0</v>
      </c>
      <c r="H3983" s="110">
        <f t="shared" si="370"/>
        <v>0</v>
      </c>
      <c r="P3983" s="107" t="str">
        <f t="shared" si="371"/>
        <v/>
      </c>
      <c r="Q3983" s="108" t="str">
        <f t="shared" si="372"/>
        <v/>
      </c>
      <c r="S3983" s="109" t="str">
        <f t="shared" si="373"/>
        <v/>
      </c>
      <c r="T3983" s="109" t="str">
        <f t="shared" si="374"/>
        <v/>
      </c>
    </row>
    <row r="3984" spans="2:20" ht="15" customHeight="1" x14ac:dyDescent="0.25">
      <c r="B3984" s="94">
        <v>3933</v>
      </c>
      <c r="C3984" s="95"/>
      <c r="D3984" s="94"/>
      <c r="E3984" s="95"/>
      <c r="F3984" s="94"/>
      <c r="G3984" s="95">
        <f t="shared" si="369"/>
        <v>0</v>
      </c>
      <c r="H3984" s="110">
        <f t="shared" si="370"/>
        <v>0</v>
      </c>
      <c r="P3984" s="107" t="str">
        <f t="shared" si="371"/>
        <v/>
      </c>
      <c r="Q3984" s="108" t="str">
        <f t="shared" si="372"/>
        <v/>
      </c>
      <c r="S3984" s="109" t="str">
        <f t="shared" si="373"/>
        <v/>
      </c>
      <c r="T3984" s="109" t="str">
        <f t="shared" si="374"/>
        <v/>
      </c>
    </row>
    <row r="3985" spans="2:20" ht="15" customHeight="1" x14ac:dyDescent="0.25">
      <c r="B3985" s="94">
        <v>3934</v>
      </c>
      <c r="C3985" s="95"/>
      <c r="D3985" s="94"/>
      <c r="E3985" s="95"/>
      <c r="F3985" s="94"/>
      <c r="G3985" s="95">
        <f t="shared" si="369"/>
        <v>0</v>
      </c>
      <c r="H3985" s="110">
        <f t="shared" si="370"/>
        <v>0</v>
      </c>
      <c r="P3985" s="107" t="str">
        <f t="shared" si="371"/>
        <v/>
      </c>
      <c r="Q3985" s="108" t="str">
        <f t="shared" si="372"/>
        <v/>
      </c>
      <c r="S3985" s="109" t="str">
        <f t="shared" si="373"/>
        <v/>
      </c>
      <c r="T3985" s="109" t="str">
        <f t="shared" si="374"/>
        <v/>
      </c>
    </row>
    <row r="3986" spans="2:20" ht="15" customHeight="1" x14ac:dyDescent="0.25">
      <c r="B3986" s="94">
        <v>3935</v>
      </c>
      <c r="C3986" s="95"/>
      <c r="D3986" s="94"/>
      <c r="E3986" s="95"/>
      <c r="F3986" s="94"/>
      <c r="G3986" s="95">
        <f t="shared" si="369"/>
        <v>0</v>
      </c>
      <c r="H3986" s="110">
        <f t="shared" si="370"/>
        <v>0</v>
      </c>
      <c r="P3986" s="107" t="str">
        <f t="shared" si="371"/>
        <v/>
      </c>
      <c r="Q3986" s="108" t="str">
        <f t="shared" si="372"/>
        <v/>
      </c>
      <c r="S3986" s="109" t="str">
        <f t="shared" si="373"/>
        <v/>
      </c>
      <c r="T3986" s="109" t="str">
        <f t="shared" si="374"/>
        <v/>
      </c>
    </row>
    <row r="3987" spans="2:20" ht="15" customHeight="1" x14ac:dyDescent="0.25">
      <c r="B3987" s="94">
        <v>3936</v>
      </c>
      <c r="C3987" s="95"/>
      <c r="D3987" s="94"/>
      <c r="E3987" s="95"/>
      <c r="F3987" s="94"/>
      <c r="G3987" s="95">
        <f t="shared" si="369"/>
        <v>0</v>
      </c>
      <c r="H3987" s="110">
        <f t="shared" si="370"/>
        <v>0</v>
      </c>
      <c r="P3987" s="107" t="str">
        <f t="shared" si="371"/>
        <v/>
      </c>
      <c r="Q3987" s="108" t="str">
        <f t="shared" si="372"/>
        <v/>
      </c>
      <c r="S3987" s="109" t="str">
        <f t="shared" si="373"/>
        <v/>
      </c>
      <c r="T3987" s="109" t="str">
        <f t="shared" si="374"/>
        <v/>
      </c>
    </row>
    <row r="3988" spans="2:20" ht="15" customHeight="1" x14ac:dyDescent="0.25">
      <c r="B3988" s="94">
        <v>3937</v>
      </c>
      <c r="C3988" s="95"/>
      <c r="D3988" s="94"/>
      <c r="E3988" s="95"/>
      <c r="F3988" s="94"/>
      <c r="G3988" s="95">
        <f t="shared" si="369"/>
        <v>0</v>
      </c>
      <c r="H3988" s="110">
        <f t="shared" si="370"/>
        <v>0</v>
      </c>
      <c r="P3988" s="107" t="str">
        <f t="shared" si="371"/>
        <v/>
      </c>
      <c r="Q3988" s="108" t="str">
        <f t="shared" si="372"/>
        <v/>
      </c>
      <c r="S3988" s="109" t="str">
        <f t="shared" si="373"/>
        <v/>
      </c>
      <c r="T3988" s="109" t="str">
        <f t="shared" si="374"/>
        <v/>
      </c>
    </row>
    <row r="3989" spans="2:20" ht="15" customHeight="1" x14ac:dyDescent="0.25">
      <c r="B3989" s="94">
        <v>3938</v>
      </c>
      <c r="C3989" s="95"/>
      <c r="D3989" s="94"/>
      <c r="E3989" s="95"/>
      <c r="F3989" s="94"/>
      <c r="G3989" s="95">
        <f t="shared" si="369"/>
        <v>0</v>
      </c>
      <c r="H3989" s="110">
        <f t="shared" si="370"/>
        <v>0</v>
      </c>
      <c r="P3989" s="107" t="str">
        <f t="shared" si="371"/>
        <v/>
      </c>
      <c r="Q3989" s="108" t="str">
        <f t="shared" si="372"/>
        <v/>
      </c>
      <c r="S3989" s="109" t="str">
        <f t="shared" si="373"/>
        <v/>
      </c>
      <c r="T3989" s="109" t="str">
        <f t="shared" si="374"/>
        <v/>
      </c>
    </row>
    <row r="3990" spans="2:20" ht="15" customHeight="1" x14ac:dyDescent="0.25">
      <c r="B3990" s="94">
        <v>3939</v>
      </c>
      <c r="C3990" s="95"/>
      <c r="D3990" s="94"/>
      <c r="E3990" s="95"/>
      <c r="F3990" s="94"/>
      <c r="G3990" s="95">
        <f t="shared" si="369"/>
        <v>0</v>
      </c>
      <c r="H3990" s="110">
        <f t="shared" si="370"/>
        <v>0</v>
      </c>
      <c r="P3990" s="107" t="str">
        <f t="shared" si="371"/>
        <v/>
      </c>
      <c r="Q3990" s="108" t="str">
        <f t="shared" si="372"/>
        <v/>
      </c>
      <c r="S3990" s="109" t="str">
        <f t="shared" si="373"/>
        <v/>
      </c>
      <c r="T3990" s="109" t="str">
        <f t="shared" si="374"/>
        <v/>
      </c>
    </row>
    <row r="3991" spans="2:20" ht="15" customHeight="1" x14ac:dyDescent="0.25">
      <c r="B3991" s="94">
        <v>3940</v>
      </c>
      <c r="C3991" s="95"/>
      <c r="D3991" s="94"/>
      <c r="E3991" s="95"/>
      <c r="F3991" s="94"/>
      <c r="G3991" s="95">
        <f t="shared" si="369"/>
        <v>0</v>
      </c>
      <c r="H3991" s="110">
        <f t="shared" si="370"/>
        <v>0</v>
      </c>
      <c r="P3991" s="107" t="str">
        <f t="shared" si="371"/>
        <v/>
      </c>
      <c r="Q3991" s="108" t="str">
        <f t="shared" si="372"/>
        <v/>
      </c>
      <c r="S3991" s="109" t="str">
        <f t="shared" si="373"/>
        <v/>
      </c>
      <c r="T3991" s="109" t="str">
        <f t="shared" si="374"/>
        <v/>
      </c>
    </row>
    <row r="3992" spans="2:20" ht="15" customHeight="1" x14ac:dyDescent="0.25">
      <c r="B3992" s="94">
        <v>3941</v>
      </c>
      <c r="C3992" s="95"/>
      <c r="D3992" s="94"/>
      <c r="E3992" s="95"/>
      <c r="F3992" s="94"/>
      <c r="G3992" s="95">
        <f t="shared" si="369"/>
        <v>0</v>
      </c>
      <c r="H3992" s="110">
        <f t="shared" si="370"/>
        <v>0</v>
      </c>
      <c r="P3992" s="107" t="str">
        <f t="shared" si="371"/>
        <v/>
      </c>
      <c r="Q3992" s="108" t="str">
        <f t="shared" si="372"/>
        <v/>
      </c>
      <c r="S3992" s="109" t="str">
        <f t="shared" si="373"/>
        <v/>
      </c>
      <c r="T3992" s="109" t="str">
        <f t="shared" si="374"/>
        <v/>
      </c>
    </row>
    <row r="3993" spans="2:20" ht="15" customHeight="1" x14ac:dyDescent="0.25">
      <c r="B3993" s="94">
        <v>3942</v>
      </c>
      <c r="C3993" s="95"/>
      <c r="D3993" s="94"/>
      <c r="E3993" s="95"/>
      <c r="F3993" s="94"/>
      <c r="G3993" s="95">
        <f t="shared" si="369"/>
        <v>0</v>
      </c>
      <c r="H3993" s="110">
        <f t="shared" si="370"/>
        <v>0</v>
      </c>
      <c r="P3993" s="107" t="str">
        <f t="shared" si="371"/>
        <v/>
      </c>
      <c r="Q3993" s="108" t="str">
        <f t="shared" si="372"/>
        <v/>
      </c>
      <c r="S3993" s="109" t="str">
        <f t="shared" si="373"/>
        <v/>
      </c>
      <c r="T3993" s="109" t="str">
        <f t="shared" si="374"/>
        <v/>
      </c>
    </row>
    <row r="3994" spans="2:20" ht="15" customHeight="1" x14ac:dyDescent="0.25">
      <c r="B3994" s="94">
        <v>3943</v>
      </c>
      <c r="C3994" s="95"/>
      <c r="D3994" s="94"/>
      <c r="E3994" s="95"/>
      <c r="F3994" s="94"/>
      <c r="G3994" s="95">
        <f t="shared" si="369"/>
        <v>0</v>
      </c>
      <c r="H3994" s="110">
        <f t="shared" si="370"/>
        <v>0</v>
      </c>
      <c r="P3994" s="107" t="str">
        <f t="shared" si="371"/>
        <v/>
      </c>
      <c r="Q3994" s="108" t="str">
        <f t="shared" si="372"/>
        <v/>
      </c>
      <c r="S3994" s="109" t="str">
        <f t="shared" si="373"/>
        <v/>
      </c>
      <c r="T3994" s="109" t="str">
        <f t="shared" si="374"/>
        <v/>
      </c>
    </row>
    <row r="3995" spans="2:20" ht="15" customHeight="1" x14ac:dyDescent="0.25">
      <c r="B3995" s="94">
        <v>3944</v>
      </c>
      <c r="C3995" s="95"/>
      <c r="D3995" s="94"/>
      <c r="E3995" s="95"/>
      <c r="F3995" s="94"/>
      <c r="G3995" s="95">
        <f t="shared" si="369"/>
        <v>0</v>
      </c>
      <c r="H3995" s="110">
        <f t="shared" si="370"/>
        <v>0</v>
      </c>
      <c r="P3995" s="107" t="str">
        <f t="shared" si="371"/>
        <v/>
      </c>
      <c r="Q3995" s="108" t="str">
        <f t="shared" si="372"/>
        <v/>
      </c>
      <c r="S3995" s="109" t="str">
        <f t="shared" si="373"/>
        <v/>
      </c>
      <c r="T3995" s="109" t="str">
        <f t="shared" si="374"/>
        <v/>
      </c>
    </row>
    <row r="3996" spans="2:20" ht="15" customHeight="1" x14ac:dyDescent="0.25">
      <c r="B3996" s="94">
        <v>3945</v>
      </c>
      <c r="C3996" s="95"/>
      <c r="D3996" s="94"/>
      <c r="E3996" s="95"/>
      <c r="F3996" s="94"/>
      <c r="G3996" s="95">
        <f t="shared" ref="G3996:G4059" si="375">E3996-C3996</f>
        <v>0</v>
      </c>
      <c r="H3996" s="110">
        <f t="shared" ref="H3996:H4059" si="376">F3996-D3996</f>
        <v>0</v>
      </c>
      <c r="P3996" s="107" t="str">
        <f t="shared" ref="P3996:P4059" si="377">IF(C3996="","",D3996*PSA_WTP-C3996)</f>
        <v/>
      </c>
      <c r="Q3996" s="108" t="str">
        <f t="shared" ref="Q3996:Q4059" si="378">IF(C3996="","",F3996*PSA_WTP-E3996)</f>
        <v/>
      </c>
      <c r="S3996" s="109" t="str">
        <f t="shared" ref="S3996:S4059" si="379">IF(Q3996="","",IF(Q3996=MAX(P3996,Q3996),0,1))</f>
        <v/>
      </c>
      <c r="T3996" s="109" t="str">
        <f t="shared" ref="T3996:T4059" si="380">IF(Q3996="","",IF(Q3996=MAX(P3996,Q3996),1,0))</f>
        <v/>
      </c>
    </row>
    <row r="3997" spans="2:20" ht="15" customHeight="1" x14ac:dyDescent="0.25">
      <c r="B3997" s="94">
        <v>3946</v>
      </c>
      <c r="C3997" s="95"/>
      <c r="D3997" s="94"/>
      <c r="E3997" s="95"/>
      <c r="F3997" s="94"/>
      <c r="G3997" s="95">
        <f t="shared" si="375"/>
        <v>0</v>
      </c>
      <c r="H3997" s="110">
        <f t="shared" si="376"/>
        <v>0</v>
      </c>
      <c r="P3997" s="107" t="str">
        <f t="shared" si="377"/>
        <v/>
      </c>
      <c r="Q3997" s="108" t="str">
        <f t="shared" si="378"/>
        <v/>
      </c>
      <c r="S3997" s="109" t="str">
        <f t="shared" si="379"/>
        <v/>
      </c>
      <c r="T3997" s="109" t="str">
        <f t="shared" si="380"/>
        <v/>
      </c>
    </row>
    <row r="3998" spans="2:20" ht="15" customHeight="1" x14ac:dyDescent="0.25">
      <c r="B3998" s="94">
        <v>3947</v>
      </c>
      <c r="C3998" s="95"/>
      <c r="D3998" s="94"/>
      <c r="E3998" s="95"/>
      <c r="F3998" s="94"/>
      <c r="G3998" s="95">
        <f t="shared" si="375"/>
        <v>0</v>
      </c>
      <c r="H3998" s="110">
        <f t="shared" si="376"/>
        <v>0</v>
      </c>
      <c r="P3998" s="107" t="str">
        <f t="shared" si="377"/>
        <v/>
      </c>
      <c r="Q3998" s="108" t="str">
        <f t="shared" si="378"/>
        <v/>
      </c>
      <c r="S3998" s="109" t="str">
        <f t="shared" si="379"/>
        <v/>
      </c>
      <c r="T3998" s="109" t="str">
        <f t="shared" si="380"/>
        <v/>
      </c>
    </row>
    <row r="3999" spans="2:20" ht="15" customHeight="1" x14ac:dyDescent="0.25">
      <c r="B3999" s="94">
        <v>3948</v>
      </c>
      <c r="C3999" s="95"/>
      <c r="D3999" s="94"/>
      <c r="E3999" s="95"/>
      <c r="F3999" s="94"/>
      <c r="G3999" s="95">
        <f t="shared" si="375"/>
        <v>0</v>
      </c>
      <c r="H3999" s="110">
        <f t="shared" si="376"/>
        <v>0</v>
      </c>
      <c r="P3999" s="107" t="str">
        <f t="shared" si="377"/>
        <v/>
      </c>
      <c r="Q3999" s="108" t="str">
        <f t="shared" si="378"/>
        <v/>
      </c>
      <c r="S3999" s="109" t="str">
        <f t="shared" si="379"/>
        <v/>
      </c>
      <c r="T3999" s="109" t="str">
        <f t="shared" si="380"/>
        <v/>
      </c>
    </row>
    <row r="4000" spans="2:20" ht="15" customHeight="1" x14ac:dyDescent="0.25">
      <c r="B4000" s="94">
        <v>3949</v>
      </c>
      <c r="C4000" s="95"/>
      <c r="D4000" s="94"/>
      <c r="E4000" s="95"/>
      <c r="F4000" s="94"/>
      <c r="G4000" s="95">
        <f t="shared" si="375"/>
        <v>0</v>
      </c>
      <c r="H4000" s="110">
        <f t="shared" si="376"/>
        <v>0</v>
      </c>
      <c r="P4000" s="107" t="str">
        <f t="shared" si="377"/>
        <v/>
      </c>
      <c r="Q4000" s="108" t="str">
        <f t="shared" si="378"/>
        <v/>
      </c>
      <c r="S4000" s="109" t="str">
        <f t="shared" si="379"/>
        <v/>
      </c>
      <c r="T4000" s="109" t="str">
        <f t="shared" si="380"/>
        <v/>
      </c>
    </row>
    <row r="4001" spans="2:20" ht="15" customHeight="1" x14ac:dyDescent="0.25">
      <c r="B4001" s="94">
        <v>3950</v>
      </c>
      <c r="C4001" s="95"/>
      <c r="D4001" s="94"/>
      <c r="E4001" s="95"/>
      <c r="F4001" s="94"/>
      <c r="G4001" s="95">
        <f t="shared" si="375"/>
        <v>0</v>
      </c>
      <c r="H4001" s="110">
        <f t="shared" si="376"/>
        <v>0</v>
      </c>
      <c r="P4001" s="107" t="str">
        <f t="shared" si="377"/>
        <v/>
      </c>
      <c r="Q4001" s="108" t="str">
        <f t="shared" si="378"/>
        <v/>
      </c>
      <c r="S4001" s="109" t="str">
        <f t="shared" si="379"/>
        <v/>
      </c>
      <c r="T4001" s="109" t="str">
        <f t="shared" si="380"/>
        <v/>
      </c>
    </row>
    <row r="4002" spans="2:20" ht="15" customHeight="1" x14ac:dyDescent="0.25">
      <c r="B4002" s="94">
        <v>3951</v>
      </c>
      <c r="C4002" s="95"/>
      <c r="D4002" s="94"/>
      <c r="E4002" s="95"/>
      <c r="F4002" s="94"/>
      <c r="G4002" s="95">
        <f t="shared" si="375"/>
        <v>0</v>
      </c>
      <c r="H4002" s="110">
        <f t="shared" si="376"/>
        <v>0</v>
      </c>
      <c r="P4002" s="107" t="str">
        <f t="shared" si="377"/>
        <v/>
      </c>
      <c r="Q4002" s="108" t="str">
        <f t="shared" si="378"/>
        <v/>
      </c>
      <c r="S4002" s="109" t="str">
        <f t="shared" si="379"/>
        <v/>
      </c>
      <c r="T4002" s="109" t="str">
        <f t="shared" si="380"/>
        <v/>
      </c>
    </row>
    <row r="4003" spans="2:20" ht="15" customHeight="1" x14ac:dyDescent="0.25">
      <c r="B4003" s="94">
        <v>3952</v>
      </c>
      <c r="C4003" s="95"/>
      <c r="D4003" s="94"/>
      <c r="E4003" s="95"/>
      <c r="F4003" s="94"/>
      <c r="G4003" s="95">
        <f t="shared" si="375"/>
        <v>0</v>
      </c>
      <c r="H4003" s="110">
        <f t="shared" si="376"/>
        <v>0</v>
      </c>
      <c r="P4003" s="107" t="str">
        <f t="shared" si="377"/>
        <v/>
      </c>
      <c r="Q4003" s="108" t="str">
        <f t="shared" si="378"/>
        <v/>
      </c>
      <c r="S4003" s="109" t="str">
        <f t="shared" si="379"/>
        <v/>
      </c>
      <c r="T4003" s="109" t="str">
        <f t="shared" si="380"/>
        <v/>
      </c>
    </row>
    <row r="4004" spans="2:20" ht="15" customHeight="1" x14ac:dyDescent="0.25">
      <c r="B4004" s="94">
        <v>3953</v>
      </c>
      <c r="C4004" s="95"/>
      <c r="D4004" s="94"/>
      <c r="E4004" s="95"/>
      <c r="F4004" s="94"/>
      <c r="G4004" s="95">
        <f t="shared" si="375"/>
        <v>0</v>
      </c>
      <c r="H4004" s="110">
        <f t="shared" si="376"/>
        <v>0</v>
      </c>
      <c r="P4004" s="107" t="str">
        <f t="shared" si="377"/>
        <v/>
      </c>
      <c r="Q4004" s="108" t="str">
        <f t="shared" si="378"/>
        <v/>
      </c>
      <c r="S4004" s="109" t="str">
        <f t="shared" si="379"/>
        <v/>
      </c>
      <c r="T4004" s="109" t="str">
        <f t="shared" si="380"/>
        <v/>
      </c>
    </row>
    <row r="4005" spans="2:20" ht="15" customHeight="1" x14ac:dyDescent="0.25">
      <c r="B4005" s="94">
        <v>3954</v>
      </c>
      <c r="C4005" s="95"/>
      <c r="D4005" s="94"/>
      <c r="E4005" s="95"/>
      <c r="F4005" s="94"/>
      <c r="G4005" s="95">
        <f t="shared" si="375"/>
        <v>0</v>
      </c>
      <c r="H4005" s="110">
        <f t="shared" si="376"/>
        <v>0</v>
      </c>
      <c r="P4005" s="107" t="str">
        <f t="shared" si="377"/>
        <v/>
      </c>
      <c r="Q4005" s="108" t="str">
        <f t="shared" si="378"/>
        <v/>
      </c>
      <c r="S4005" s="109" t="str">
        <f t="shared" si="379"/>
        <v/>
      </c>
      <c r="T4005" s="109" t="str">
        <f t="shared" si="380"/>
        <v/>
      </c>
    </row>
    <row r="4006" spans="2:20" ht="15" customHeight="1" x14ac:dyDescent="0.25">
      <c r="B4006" s="94">
        <v>3955</v>
      </c>
      <c r="C4006" s="95"/>
      <c r="D4006" s="94"/>
      <c r="E4006" s="95"/>
      <c r="F4006" s="94"/>
      <c r="G4006" s="95">
        <f t="shared" si="375"/>
        <v>0</v>
      </c>
      <c r="H4006" s="110">
        <f t="shared" si="376"/>
        <v>0</v>
      </c>
      <c r="P4006" s="107" t="str">
        <f t="shared" si="377"/>
        <v/>
      </c>
      <c r="Q4006" s="108" t="str">
        <f t="shared" si="378"/>
        <v/>
      </c>
      <c r="S4006" s="109" t="str">
        <f t="shared" si="379"/>
        <v/>
      </c>
      <c r="T4006" s="109" t="str">
        <f t="shared" si="380"/>
        <v/>
      </c>
    </row>
    <row r="4007" spans="2:20" ht="15" customHeight="1" x14ac:dyDescent="0.25">
      <c r="B4007" s="94">
        <v>3956</v>
      </c>
      <c r="C4007" s="95"/>
      <c r="D4007" s="94"/>
      <c r="E4007" s="95"/>
      <c r="F4007" s="94"/>
      <c r="G4007" s="95">
        <f t="shared" si="375"/>
        <v>0</v>
      </c>
      <c r="H4007" s="110">
        <f t="shared" si="376"/>
        <v>0</v>
      </c>
      <c r="P4007" s="107" t="str">
        <f t="shared" si="377"/>
        <v/>
      </c>
      <c r="Q4007" s="108" t="str">
        <f t="shared" si="378"/>
        <v/>
      </c>
      <c r="S4007" s="109" t="str">
        <f t="shared" si="379"/>
        <v/>
      </c>
      <c r="T4007" s="109" t="str">
        <f t="shared" si="380"/>
        <v/>
      </c>
    </row>
    <row r="4008" spans="2:20" ht="15" customHeight="1" x14ac:dyDescent="0.25">
      <c r="B4008" s="94">
        <v>3957</v>
      </c>
      <c r="C4008" s="95"/>
      <c r="D4008" s="94"/>
      <c r="E4008" s="95"/>
      <c r="F4008" s="94"/>
      <c r="G4008" s="95">
        <f t="shared" si="375"/>
        <v>0</v>
      </c>
      <c r="H4008" s="110">
        <f t="shared" si="376"/>
        <v>0</v>
      </c>
      <c r="P4008" s="107" t="str">
        <f t="shared" si="377"/>
        <v/>
      </c>
      <c r="Q4008" s="108" t="str">
        <f t="shared" si="378"/>
        <v/>
      </c>
      <c r="S4008" s="109" t="str">
        <f t="shared" si="379"/>
        <v/>
      </c>
      <c r="T4008" s="109" t="str">
        <f t="shared" si="380"/>
        <v/>
      </c>
    </row>
    <row r="4009" spans="2:20" ht="15" customHeight="1" x14ac:dyDescent="0.25">
      <c r="B4009" s="94">
        <v>3958</v>
      </c>
      <c r="C4009" s="95"/>
      <c r="D4009" s="94"/>
      <c r="E4009" s="95"/>
      <c r="F4009" s="94"/>
      <c r="G4009" s="95">
        <f t="shared" si="375"/>
        <v>0</v>
      </c>
      <c r="H4009" s="110">
        <f t="shared" si="376"/>
        <v>0</v>
      </c>
      <c r="P4009" s="107" t="str">
        <f t="shared" si="377"/>
        <v/>
      </c>
      <c r="Q4009" s="108" t="str">
        <f t="shared" si="378"/>
        <v/>
      </c>
      <c r="S4009" s="109" t="str">
        <f t="shared" si="379"/>
        <v/>
      </c>
      <c r="T4009" s="109" t="str">
        <f t="shared" si="380"/>
        <v/>
      </c>
    </row>
    <row r="4010" spans="2:20" ht="15" customHeight="1" x14ac:dyDescent="0.25">
      <c r="B4010" s="94">
        <v>3959</v>
      </c>
      <c r="C4010" s="95"/>
      <c r="D4010" s="94"/>
      <c r="E4010" s="95"/>
      <c r="F4010" s="94"/>
      <c r="G4010" s="95">
        <f t="shared" si="375"/>
        <v>0</v>
      </c>
      <c r="H4010" s="110">
        <f t="shared" si="376"/>
        <v>0</v>
      </c>
      <c r="P4010" s="107" t="str">
        <f t="shared" si="377"/>
        <v/>
      </c>
      <c r="Q4010" s="108" t="str">
        <f t="shared" si="378"/>
        <v/>
      </c>
      <c r="S4010" s="109" t="str">
        <f t="shared" si="379"/>
        <v/>
      </c>
      <c r="T4010" s="109" t="str">
        <f t="shared" si="380"/>
        <v/>
      </c>
    </row>
    <row r="4011" spans="2:20" ht="15" customHeight="1" x14ac:dyDescent="0.25">
      <c r="B4011" s="94">
        <v>3960</v>
      </c>
      <c r="C4011" s="95"/>
      <c r="D4011" s="94"/>
      <c r="E4011" s="95"/>
      <c r="F4011" s="94"/>
      <c r="G4011" s="95">
        <f t="shared" si="375"/>
        <v>0</v>
      </c>
      <c r="H4011" s="110">
        <f t="shared" si="376"/>
        <v>0</v>
      </c>
      <c r="P4011" s="107" t="str">
        <f t="shared" si="377"/>
        <v/>
      </c>
      <c r="Q4011" s="108" t="str">
        <f t="shared" si="378"/>
        <v/>
      </c>
      <c r="S4011" s="109" t="str">
        <f t="shared" si="379"/>
        <v/>
      </c>
      <c r="T4011" s="109" t="str">
        <f t="shared" si="380"/>
        <v/>
      </c>
    </row>
    <row r="4012" spans="2:20" ht="15" customHeight="1" x14ac:dyDescent="0.25">
      <c r="B4012" s="94">
        <v>3961</v>
      </c>
      <c r="C4012" s="95"/>
      <c r="D4012" s="94"/>
      <c r="E4012" s="95"/>
      <c r="F4012" s="94"/>
      <c r="G4012" s="95">
        <f t="shared" si="375"/>
        <v>0</v>
      </c>
      <c r="H4012" s="110">
        <f t="shared" si="376"/>
        <v>0</v>
      </c>
      <c r="P4012" s="107" t="str">
        <f t="shared" si="377"/>
        <v/>
      </c>
      <c r="Q4012" s="108" t="str">
        <f t="shared" si="378"/>
        <v/>
      </c>
      <c r="S4012" s="109" t="str">
        <f t="shared" si="379"/>
        <v/>
      </c>
      <c r="T4012" s="109" t="str">
        <f t="shared" si="380"/>
        <v/>
      </c>
    </row>
    <row r="4013" spans="2:20" ht="15" customHeight="1" x14ac:dyDescent="0.25">
      <c r="B4013" s="94">
        <v>3962</v>
      </c>
      <c r="C4013" s="95"/>
      <c r="D4013" s="94"/>
      <c r="E4013" s="95"/>
      <c r="F4013" s="94"/>
      <c r="G4013" s="95">
        <f t="shared" si="375"/>
        <v>0</v>
      </c>
      <c r="H4013" s="110">
        <f t="shared" si="376"/>
        <v>0</v>
      </c>
      <c r="P4013" s="107" t="str">
        <f t="shared" si="377"/>
        <v/>
      </c>
      <c r="Q4013" s="108" t="str">
        <f t="shared" si="378"/>
        <v/>
      </c>
      <c r="S4013" s="109" t="str">
        <f t="shared" si="379"/>
        <v/>
      </c>
      <c r="T4013" s="109" t="str">
        <f t="shared" si="380"/>
        <v/>
      </c>
    </row>
    <row r="4014" spans="2:20" ht="15" customHeight="1" x14ac:dyDescent="0.25">
      <c r="B4014" s="94">
        <v>3963</v>
      </c>
      <c r="C4014" s="95"/>
      <c r="D4014" s="94"/>
      <c r="E4014" s="95"/>
      <c r="F4014" s="94"/>
      <c r="G4014" s="95">
        <f t="shared" si="375"/>
        <v>0</v>
      </c>
      <c r="H4014" s="110">
        <f t="shared" si="376"/>
        <v>0</v>
      </c>
      <c r="P4014" s="107" t="str">
        <f t="shared" si="377"/>
        <v/>
      </c>
      <c r="Q4014" s="108" t="str">
        <f t="shared" si="378"/>
        <v/>
      </c>
      <c r="S4014" s="109" t="str">
        <f t="shared" si="379"/>
        <v/>
      </c>
      <c r="T4014" s="109" t="str">
        <f t="shared" si="380"/>
        <v/>
      </c>
    </row>
    <row r="4015" spans="2:20" ht="15" customHeight="1" x14ac:dyDescent="0.25">
      <c r="B4015" s="94">
        <v>3964</v>
      </c>
      <c r="C4015" s="95"/>
      <c r="D4015" s="94"/>
      <c r="E4015" s="95"/>
      <c r="F4015" s="94"/>
      <c r="G4015" s="95">
        <f t="shared" si="375"/>
        <v>0</v>
      </c>
      <c r="H4015" s="110">
        <f t="shared" si="376"/>
        <v>0</v>
      </c>
      <c r="P4015" s="107" t="str">
        <f t="shared" si="377"/>
        <v/>
      </c>
      <c r="Q4015" s="108" t="str">
        <f t="shared" si="378"/>
        <v/>
      </c>
      <c r="S4015" s="109" t="str">
        <f t="shared" si="379"/>
        <v/>
      </c>
      <c r="T4015" s="109" t="str">
        <f t="shared" si="380"/>
        <v/>
      </c>
    </row>
    <row r="4016" spans="2:20" ht="15" customHeight="1" x14ac:dyDescent="0.25">
      <c r="B4016" s="94">
        <v>3965</v>
      </c>
      <c r="C4016" s="95"/>
      <c r="D4016" s="94"/>
      <c r="E4016" s="95"/>
      <c r="F4016" s="94"/>
      <c r="G4016" s="95">
        <f t="shared" si="375"/>
        <v>0</v>
      </c>
      <c r="H4016" s="110">
        <f t="shared" si="376"/>
        <v>0</v>
      </c>
      <c r="P4016" s="107" t="str">
        <f t="shared" si="377"/>
        <v/>
      </c>
      <c r="Q4016" s="108" t="str">
        <f t="shared" si="378"/>
        <v/>
      </c>
      <c r="S4016" s="109" t="str">
        <f t="shared" si="379"/>
        <v/>
      </c>
      <c r="T4016" s="109" t="str">
        <f t="shared" si="380"/>
        <v/>
      </c>
    </row>
    <row r="4017" spans="2:20" ht="15" customHeight="1" x14ac:dyDescent="0.25">
      <c r="B4017" s="94">
        <v>3966</v>
      </c>
      <c r="C4017" s="95"/>
      <c r="D4017" s="94"/>
      <c r="E4017" s="95"/>
      <c r="F4017" s="94"/>
      <c r="G4017" s="95">
        <f t="shared" si="375"/>
        <v>0</v>
      </c>
      <c r="H4017" s="110">
        <f t="shared" si="376"/>
        <v>0</v>
      </c>
      <c r="P4017" s="107" t="str">
        <f t="shared" si="377"/>
        <v/>
      </c>
      <c r="Q4017" s="108" t="str">
        <f t="shared" si="378"/>
        <v/>
      </c>
      <c r="S4017" s="109" t="str">
        <f t="shared" si="379"/>
        <v/>
      </c>
      <c r="T4017" s="109" t="str">
        <f t="shared" si="380"/>
        <v/>
      </c>
    </row>
    <row r="4018" spans="2:20" ht="15" customHeight="1" x14ac:dyDescent="0.25">
      <c r="B4018" s="94">
        <v>3967</v>
      </c>
      <c r="C4018" s="95"/>
      <c r="D4018" s="94"/>
      <c r="E4018" s="95"/>
      <c r="F4018" s="94"/>
      <c r="G4018" s="95">
        <f t="shared" si="375"/>
        <v>0</v>
      </c>
      <c r="H4018" s="110">
        <f t="shared" si="376"/>
        <v>0</v>
      </c>
      <c r="P4018" s="107" t="str">
        <f t="shared" si="377"/>
        <v/>
      </c>
      <c r="Q4018" s="108" t="str">
        <f t="shared" si="378"/>
        <v/>
      </c>
      <c r="S4018" s="109" t="str">
        <f t="shared" si="379"/>
        <v/>
      </c>
      <c r="T4018" s="109" t="str">
        <f t="shared" si="380"/>
        <v/>
      </c>
    </row>
    <row r="4019" spans="2:20" ht="15" customHeight="1" x14ac:dyDescent="0.25">
      <c r="B4019" s="94">
        <v>3968</v>
      </c>
      <c r="C4019" s="95"/>
      <c r="D4019" s="94"/>
      <c r="E4019" s="95"/>
      <c r="F4019" s="94"/>
      <c r="G4019" s="95">
        <f t="shared" si="375"/>
        <v>0</v>
      </c>
      <c r="H4019" s="110">
        <f t="shared" si="376"/>
        <v>0</v>
      </c>
      <c r="P4019" s="107" t="str">
        <f t="shared" si="377"/>
        <v/>
      </c>
      <c r="Q4019" s="108" t="str">
        <f t="shared" si="378"/>
        <v/>
      </c>
      <c r="S4019" s="109" t="str">
        <f t="shared" si="379"/>
        <v/>
      </c>
      <c r="T4019" s="109" t="str">
        <f t="shared" si="380"/>
        <v/>
      </c>
    </row>
    <row r="4020" spans="2:20" ht="15" customHeight="1" x14ac:dyDescent="0.25">
      <c r="B4020" s="94">
        <v>3969</v>
      </c>
      <c r="C4020" s="95"/>
      <c r="D4020" s="94"/>
      <c r="E4020" s="95"/>
      <c r="F4020" s="94"/>
      <c r="G4020" s="95">
        <f t="shared" si="375"/>
        <v>0</v>
      </c>
      <c r="H4020" s="110">
        <f t="shared" si="376"/>
        <v>0</v>
      </c>
      <c r="P4020" s="107" t="str">
        <f t="shared" si="377"/>
        <v/>
      </c>
      <c r="Q4020" s="108" t="str">
        <f t="shared" si="378"/>
        <v/>
      </c>
      <c r="S4020" s="109" t="str">
        <f t="shared" si="379"/>
        <v/>
      </c>
      <c r="T4020" s="109" t="str">
        <f t="shared" si="380"/>
        <v/>
      </c>
    </row>
    <row r="4021" spans="2:20" ht="15" customHeight="1" x14ac:dyDescent="0.25">
      <c r="B4021" s="94">
        <v>3970</v>
      </c>
      <c r="C4021" s="95"/>
      <c r="D4021" s="94"/>
      <c r="E4021" s="95"/>
      <c r="F4021" s="94"/>
      <c r="G4021" s="95">
        <f t="shared" si="375"/>
        <v>0</v>
      </c>
      <c r="H4021" s="110">
        <f t="shared" si="376"/>
        <v>0</v>
      </c>
      <c r="P4021" s="107" t="str">
        <f t="shared" si="377"/>
        <v/>
      </c>
      <c r="Q4021" s="108" t="str">
        <f t="shared" si="378"/>
        <v/>
      </c>
      <c r="S4021" s="109" t="str">
        <f t="shared" si="379"/>
        <v/>
      </c>
      <c r="T4021" s="109" t="str">
        <f t="shared" si="380"/>
        <v/>
      </c>
    </row>
    <row r="4022" spans="2:20" ht="15" customHeight="1" x14ac:dyDescent="0.25">
      <c r="B4022" s="94">
        <v>3971</v>
      </c>
      <c r="C4022" s="95"/>
      <c r="D4022" s="94"/>
      <c r="E4022" s="95"/>
      <c r="F4022" s="94"/>
      <c r="G4022" s="95">
        <f t="shared" si="375"/>
        <v>0</v>
      </c>
      <c r="H4022" s="110">
        <f t="shared" si="376"/>
        <v>0</v>
      </c>
      <c r="P4022" s="107" t="str">
        <f t="shared" si="377"/>
        <v/>
      </c>
      <c r="Q4022" s="108" t="str">
        <f t="shared" si="378"/>
        <v/>
      </c>
      <c r="S4022" s="109" t="str">
        <f t="shared" si="379"/>
        <v/>
      </c>
      <c r="T4022" s="109" t="str">
        <f t="shared" si="380"/>
        <v/>
      </c>
    </row>
    <row r="4023" spans="2:20" ht="15" customHeight="1" x14ac:dyDescent="0.25">
      <c r="B4023" s="94">
        <v>3972</v>
      </c>
      <c r="C4023" s="95"/>
      <c r="D4023" s="94"/>
      <c r="E4023" s="95"/>
      <c r="F4023" s="94"/>
      <c r="G4023" s="95">
        <f t="shared" si="375"/>
        <v>0</v>
      </c>
      <c r="H4023" s="110">
        <f t="shared" si="376"/>
        <v>0</v>
      </c>
      <c r="P4023" s="107" t="str">
        <f t="shared" si="377"/>
        <v/>
      </c>
      <c r="Q4023" s="108" t="str">
        <f t="shared" si="378"/>
        <v/>
      </c>
      <c r="S4023" s="109" t="str">
        <f t="shared" si="379"/>
        <v/>
      </c>
      <c r="T4023" s="109" t="str">
        <f t="shared" si="380"/>
        <v/>
      </c>
    </row>
    <row r="4024" spans="2:20" ht="15" customHeight="1" x14ac:dyDescent="0.25">
      <c r="B4024" s="94">
        <v>3973</v>
      </c>
      <c r="C4024" s="95"/>
      <c r="D4024" s="94"/>
      <c r="E4024" s="95"/>
      <c r="F4024" s="94"/>
      <c r="G4024" s="95">
        <f t="shared" si="375"/>
        <v>0</v>
      </c>
      <c r="H4024" s="110">
        <f t="shared" si="376"/>
        <v>0</v>
      </c>
      <c r="P4024" s="107" t="str">
        <f t="shared" si="377"/>
        <v/>
      </c>
      <c r="Q4024" s="108" t="str">
        <f t="shared" si="378"/>
        <v/>
      </c>
      <c r="S4024" s="109" t="str">
        <f t="shared" si="379"/>
        <v/>
      </c>
      <c r="T4024" s="109" t="str">
        <f t="shared" si="380"/>
        <v/>
      </c>
    </row>
    <row r="4025" spans="2:20" ht="15" customHeight="1" x14ac:dyDescent="0.25">
      <c r="B4025" s="94">
        <v>3974</v>
      </c>
      <c r="C4025" s="95"/>
      <c r="D4025" s="94"/>
      <c r="E4025" s="95"/>
      <c r="F4025" s="94"/>
      <c r="G4025" s="95">
        <f t="shared" si="375"/>
        <v>0</v>
      </c>
      <c r="H4025" s="110">
        <f t="shared" si="376"/>
        <v>0</v>
      </c>
      <c r="P4025" s="107" t="str">
        <f t="shared" si="377"/>
        <v/>
      </c>
      <c r="Q4025" s="108" t="str">
        <f t="shared" si="378"/>
        <v/>
      </c>
      <c r="S4025" s="109" t="str">
        <f t="shared" si="379"/>
        <v/>
      </c>
      <c r="T4025" s="109" t="str">
        <f t="shared" si="380"/>
        <v/>
      </c>
    </row>
    <row r="4026" spans="2:20" ht="15" customHeight="1" x14ac:dyDescent="0.25">
      <c r="B4026" s="94">
        <v>3975</v>
      </c>
      <c r="C4026" s="95"/>
      <c r="D4026" s="94"/>
      <c r="E4026" s="95"/>
      <c r="F4026" s="94"/>
      <c r="G4026" s="95">
        <f t="shared" si="375"/>
        <v>0</v>
      </c>
      <c r="H4026" s="110">
        <f t="shared" si="376"/>
        <v>0</v>
      </c>
      <c r="P4026" s="107" t="str">
        <f t="shared" si="377"/>
        <v/>
      </c>
      <c r="Q4026" s="108" t="str">
        <f t="shared" si="378"/>
        <v/>
      </c>
      <c r="S4026" s="109" t="str">
        <f t="shared" si="379"/>
        <v/>
      </c>
      <c r="T4026" s="109" t="str">
        <f t="shared" si="380"/>
        <v/>
      </c>
    </row>
    <row r="4027" spans="2:20" ht="15" customHeight="1" x14ac:dyDescent="0.25">
      <c r="B4027" s="94">
        <v>3976</v>
      </c>
      <c r="C4027" s="95"/>
      <c r="D4027" s="94"/>
      <c r="E4027" s="95"/>
      <c r="F4027" s="94"/>
      <c r="G4027" s="95">
        <f t="shared" si="375"/>
        <v>0</v>
      </c>
      <c r="H4027" s="110">
        <f t="shared" si="376"/>
        <v>0</v>
      </c>
      <c r="P4027" s="107" t="str">
        <f t="shared" si="377"/>
        <v/>
      </c>
      <c r="Q4027" s="108" t="str">
        <f t="shared" si="378"/>
        <v/>
      </c>
      <c r="S4027" s="109" t="str">
        <f t="shared" si="379"/>
        <v/>
      </c>
      <c r="T4027" s="109" t="str">
        <f t="shared" si="380"/>
        <v/>
      </c>
    </row>
    <row r="4028" spans="2:20" ht="15" customHeight="1" x14ac:dyDescent="0.25">
      <c r="B4028" s="94">
        <v>3977</v>
      </c>
      <c r="C4028" s="95"/>
      <c r="D4028" s="94"/>
      <c r="E4028" s="95"/>
      <c r="F4028" s="94"/>
      <c r="G4028" s="95">
        <f t="shared" si="375"/>
        <v>0</v>
      </c>
      <c r="H4028" s="110">
        <f t="shared" si="376"/>
        <v>0</v>
      </c>
      <c r="P4028" s="107" t="str">
        <f t="shared" si="377"/>
        <v/>
      </c>
      <c r="Q4028" s="108" t="str">
        <f t="shared" si="378"/>
        <v/>
      </c>
      <c r="S4028" s="109" t="str">
        <f t="shared" si="379"/>
        <v/>
      </c>
      <c r="T4028" s="109" t="str">
        <f t="shared" si="380"/>
        <v/>
      </c>
    </row>
    <row r="4029" spans="2:20" ht="15" customHeight="1" x14ac:dyDescent="0.25">
      <c r="B4029" s="94">
        <v>3978</v>
      </c>
      <c r="C4029" s="95"/>
      <c r="D4029" s="94"/>
      <c r="E4029" s="95"/>
      <c r="F4029" s="94"/>
      <c r="G4029" s="95">
        <f t="shared" si="375"/>
        <v>0</v>
      </c>
      <c r="H4029" s="110">
        <f t="shared" si="376"/>
        <v>0</v>
      </c>
      <c r="P4029" s="107" t="str">
        <f t="shared" si="377"/>
        <v/>
      </c>
      <c r="Q4029" s="108" t="str">
        <f t="shared" si="378"/>
        <v/>
      </c>
      <c r="S4029" s="109" t="str">
        <f t="shared" si="379"/>
        <v/>
      </c>
      <c r="T4029" s="109" t="str">
        <f t="shared" si="380"/>
        <v/>
      </c>
    </row>
    <row r="4030" spans="2:20" ht="15" customHeight="1" x14ac:dyDescent="0.25">
      <c r="B4030" s="94">
        <v>3979</v>
      </c>
      <c r="C4030" s="95"/>
      <c r="D4030" s="94"/>
      <c r="E4030" s="95"/>
      <c r="F4030" s="94"/>
      <c r="G4030" s="95">
        <f t="shared" si="375"/>
        <v>0</v>
      </c>
      <c r="H4030" s="110">
        <f t="shared" si="376"/>
        <v>0</v>
      </c>
      <c r="P4030" s="107" t="str">
        <f t="shared" si="377"/>
        <v/>
      </c>
      <c r="Q4030" s="108" t="str">
        <f t="shared" si="378"/>
        <v/>
      </c>
      <c r="S4030" s="109" t="str">
        <f t="shared" si="379"/>
        <v/>
      </c>
      <c r="T4030" s="109" t="str">
        <f t="shared" si="380"/>
        <v/>
      </c>
    </row>
    <row r="4031" spans="2:20" ht="15" customHeight="1" x14ac:dyDescent="0.25">
      <c r="B4031" s="94">
        <v>3980</v>
      </c>
      <c r="C4031" s="95"/>
      <c r="D4031" s="94"/>
      <c r="E4031" s="95"/>
      <c r="F4031" s="94"/>
      <c r="G4031" s="95">
        <f t="shared" si="375"/>
        <v>0</v>
      </c>
      <c r="H4031" s="110">
        <f t="shared" si="376"/>
        <v>0</v>
      </c>
      <c r="P4031" s="107" t="str">
        <f t="shared" si="377"/>
        <v/>
      </c>
      <c r="Q4031" s="108" t="str">
        <f t="shared" si="378"/>
        <v/>
      </c>
      <c r="S4031" s="109" t="str">
        <f t="shared" si="379"/>
        <v/>
      </c>
      <c r="T4031" s="109" t="str">
        <f t="shared" si="380"/>
        <v/>
      </c>
    </row>
    <row r="4032" spans="2:20" ht="15" customHeight="1" x14ac:dyDescent="0.25">
      <c r="B4032" s="94">
        <v>3981</v>
      </c>
      <c r="C4032" s="95"/>
      <c r="D4032" s="94"/>
      <c r="E4032" s="95"/>
      <c r="F4032" s="94"/>
      <c r="G4032" s="95">
        <f t="shared" si="375"/>
        <v>0</v>
      </c>
      <c r="H4032" s="110">
        <f t="shared" si="376"/>
        <v>0</v>
      </c>
      <c r="P4032" s="107" t="str">
        <f t="shared" si="377"/>
        <v/>
      </c>
      <c r="Q4032" s="108" t="str">
        <f t="shared" si="378"/>
        <v/>
      </c>
      <c r="S4032" s="109" t="str">
        <f t="shared" si="379"/>
        <v/>
      </c>
      <c r="T4032" s="109" t="str">
        <f t="shared" si="380"/>
        <v/>
      </c>
    </row>
    <row r="4033" spans="2:20" ht="15" customHeight="1" x14ac:dyDescent="0.25">
      <c r="B4033" s="94">
        <v>3982</v>
      </c>
      <c r="C4033" s="95"/>
      <c r="D4033" s="94"/>
      <c r="E4033" s="95"/>
      <c r="F4033" s="94"/>
      <c r="G4033" s="95">
        <f t="shared" si="375"/>
        <v>0</v>
      </c>
      <c r="H4033" s="110">
        <f t="shared" si="376"/>
        <v>0</v>
      </c>
      <c r="P4033" s="107" t="str">
        <f t="shared" si="377"/>
        <v/>
      </c>
      <c r="Q4033" s="108" t="str">
        <f t="shared" si="378"/>
        <v/>
      </c>
      <c r="S4033" s="109" t="str">
        <f t="shared" si="379"/>
        <v/>
      </c>
      <c r="T4033" s="109" t="str">
        <f t="shared" si="380"/>
        <v/>
      </c>
    </row>
    <row r="4034" spans="2:20" ht="15" customHeight="1" x14ac:dyDescent="0.25">
      <c r="B4034" s="94">
        <v>3983</v>
      </c>
      <c r="C4034" s="95"/>
      <c r="D4034" s="94"/>
      <c r="E4034" s="95"/>
      <c r="F4034" s="94"/>
      <c r="G4034" s="95">
        <f t="shared" si="375"/>
        <v>0</v>
      </c>
      <c r="H4034" s="110">
        <f t="shared" si="376"/>
        <v>0</v>
      </c>
      <c r="P4034" s="107" t="str">
        <f t="shared" si="377"/>
        <v/>
      </c>
      <c r="Q4034" s="108" t="str">
        <f t="shared" si="378"/>
        <v/>
      </c>
      <c r="S4034" s="109" t="str">
        <f t="shared" si="379"/>
        <v/>
      </c>
      <c r="T4034" s="109" t="str">
        <f t="shared" si="380"/>
        <v/>
      </c>
    </row>
    <row r="4035" spans="2:20" ht="15" customHeight="1" x14ac:dyDescent="0.25">
      <c r="B4035" s="94">
        <v>3984</v>
      </c>
      <c r="C4035" s="95"/>
      <c r="D4035" s="94"/>
      <c r="E4035" s="95"/>
      <c r="F4035" s="94"/>
      <c r="G4035" s="95">
        <f t="shared" si="375"/>
        <v>0</v>
      </c>
      <c r="H4035" s="110">
        <f t="shared" si="376"/>
        <v>0</v>
      </c>
      <c r="P4035" s="107" t="str">
        <f t="shared" si="377"/>
        <v/>
      </c>
      <c r="Q4035" s="108" t="str">
        <f t="shared" si="378"/>
        <v/>
      </c>
      <c r="S4035" s="109" t="str">
        <f t="shared" si="379"/>
        <v/>
      </c>
      <c r="T4035" s="109" t="str">
        <f t="shared" si="380"/>
        <v/>
      </c>
    </row>
    <row r="4036" spans="2:20" ht="15" customHeight="1" x14ac:dyDescent="0.25">
      <c r="B4036" s="94">
        <v>3985</v>
      </c>
      <c r="C4036" s="95"/>
      <c r="D4036" s="94"/>
      <c r="E4036" s="95"/>
      <c r="F4036" s="94"/>
      <c r="G4036" s="95">
        <f t="shared" si="375"/>
        <v>0</v>
      </c>
      <c r="H4036" s="110">
        <f t="shared" si="376"/>
        <v>0</v>
      </c>
      <c r="P4036" s="107" t="str">
        <f t="shared" si="377"/>
        <v/>
      </c>
      <c r="Q4036" s="108" t="str">
        <f t="shared" si="378"/>
        <v/>
      </c>
      <c r="S4036" s="109" t="str">
        <f t="shared" si="379"/>
        <v/>
      </c>
      <c r="T4036" s="109" t="str">
        <f t="shared" si="380"/>
        <v/>
      </c>
    </row>
    <row r="4037" spans="2:20" ht="15" customHeight="1" x14ac:dyDescent="0.25">
      <c r="B4037" s="94">
        <v>3986</v>
      </c>
      <c r="C4037" s="95"/>
      <c r="D4037" s="94"/>
      <c r="E4037" s="95"/>
      <c r="F4037" s="94"/>
      <c r="G4037" s="95">
        <f t="shared" si="375"/>
        <v>0</v>
      </c>
      <c r="H4037" s="110">
        <f t="shared" si="376"/>
        <v>0</v>
      </c>
      <c r="P4037" s="107" t="str">
        <f t="shared" si="377"/>
        <v/>
      </c>
      <c r="Q4037" s="108" t="str">
        <f t="shared" si="378"/>
        <v/>
      </c>
      <c r="S4037" s="109" t="str">
        <f t="shared" si="379"/>
        <v/>
      </c>
      <c r="T4037" s="109" t="str">
        <f t="shared" si="380"/>
        <v/>
      </c>
    </row>
    <row r="4038" spans="2:20" ht="15" customHeight="1" x14ac:dyDescent="0.25">
      <c r="B4038" s="94">
        <v>3987</v>
      </c>
      <c r="C4038" s="95"/>
      <c r="D4038" s="94"/>
      <c r="E4038" s="95"/>
      <c r="F4038" s="94"/>
      <c r="G4038" s="95">
        <f t="shared" si="375"/>
        <v>0</v>
      </c>
      <c r="H4038" s="110">
        <f t="shared" si="376"/>
        <v>0</v>
      </c>
      <c r="P4038" s="107" t="str">
        <f t="shared" si="377"/>
        <v/>
      </c>
      <c r="Q4038" s="108" t="str">
        <f t="shared" si="378"/>
        <v/>
      </c>
      <c r="S4038" s="109" t="str">
        <f t="shared" si="379"/>
        <v/>
      </c>
      <c r="T4038" s="109" t="str">
        <f t="shared" si="380"/>
        <v/>
      </c>
    </row>
    <row r="4039" spans="2:20" ht="15" customHeight="1" x14ac:dyDescent="0.25">
      <c r="B4039" s="94">
        <v>3988</v>
      </c>
      <c r="C4039" s="95"/>
      <c r="D4039" s="94"/>
      <c r="E4039" s="95"/>
      <c r="F4039" s="94"/>
      <c r="G4039" s="95">
        <f t="shared" si="375"/>
        <v>0</v>
      </c>
      <c r="H4039" s="110">
        <f t="shared" si="376"/>
        <v>0</v>
      </c>
      <c r="P4039" s="107" t="str">
        <f t="shared" si="377"/>
        <v/>
      </c>
      <c r="Q4039" s="108" t="str">
        <f t="shared" si="378"/>
        <v/>
      </c>
      <c r="S4039" s="109" t="str">
        <f t="shared" si="379"/>
        <v/>
      </c>
      <c r="T4039" s="109" t="str">
        <f t="shared" si="380"/>
        <v/>
      </c>
    </row>
    <row r="4040" spans="2:20" ht="15" customHeight="1" x14ac:dyDescent="0.25">
      <c r="B4040" s="94">
        <v>3989</v>
      </c>
      <c r="C4040" s="95"/>
      <c r="D4040" s="94"/>
      <c r="E4040" s="95"/>
      <c r="F4040" s="94"/>
      <c r="G4040" s="95">
        <f t="shared" si="375"/>
        <v>0</v>
      </c>
      <c r="H4040" s="110">
        <f t="shared" si="376"/>
        <v>0</v>
      </c>
      <c r="P4040" s="107" t="str">
        <f t="shared" si="377"/>
        <v/>
      </c>
      <c r="Q4040" s="108" t="str">
        <f t="shared" si="378"/>
        <v/>
      </c>
      <c r="S4040" s="109" t="str">
        <f t="shared" si="379"/>
        <v/>
      </c>
      <c r="T4040" s="109" t="str">
        <f t="shared" si="380"/>
        <v/>
      </c>
    </row>
    <row r="4041" spans="2:20" ht="15" customHeight="1" x14ac:dyDescent="0.25">
      <c r="B4041" s="94">
        <v>3990</v>
      </c>
      <c r="C4041" s="95"/>
      <c r="D4041" s="94"/>
      <c r="E4041" s="95"/>
      <c r="F4041" s="94"/>
      <c r="G4041" s="95">
        <f t="shared" si="375"/>
        <v>0</v>
      </c>
      <c r="H4041" s="110">
        <f t="shared" si="376"/>
        <v>0</v>
      </c>
      <c r="P4041" s="107" t="str">
        <f t="shared" si="377"/>
        <v/>
      </c>
      <c r="Q4041" s="108" t="str">
        <f t="shared" si="378"/>
        <v/>
      </c>
      <c r="S4041" s="109" t="str">
        <f t="shared" si="379"/>
        <v/>
      </c>
      <c r="T4041" s="109" t="str">
        <f t="shared" si="380"/>
        <v/>
      </c>
    </row>
    <row r="4042" spans="2:20" ht="15" customHeight="1" x14ac:dyDescent="0.25">
      <c r="B4042" s="94">
        <v>3991</v>
      </c>
      <c r="C4042" s="95"/>
      <c r="D4042" s="94"/>
      <c r="E4042" s="95"/>
      <c r="F4042" s="94"/>
      <c r="G4042" s="95">
        <f t="shared" si="375"/>
        <v>0</v>
      </c>
      <c r="H4042" s="110">
        <f t="shared" si="376"/>
        <v>0</v>
      </c>
      <c r="P4042" s="107" t="str">
        <f t="shared" si="377"/>
        <v/>
      </c>
      <c r="Q4042" s="108" t="str">
        <f t="shared" si="378"/>
        <v/>
      </c>
      <c r="S4042" s="109" t="str">
        <f t="shared" si="379"/>
        <v/>
      </c>
      <c r="T4042" s="109" t="str">
        <f t="shared" si="380"/>
        <v/>
      </c>
    </row>
    <row r="4043" spans="2:20" ht="15" customHeight="1" x14ac:dyDescent="0.25">
      <c r="B4043" s="94">
        <v>3992</v>
      </c>
      <c r="C4043" s="95"/>
      <c r="D4043" s="94"/>
      <c r="E4043" s="95"/>
      <c r="F4043" s="94"/>
      <c r="G4043" s="95">
        <f t="shared" si="375"/>
        <v>0</v>
      </c>
      <c r="H4043" s="110">
        <f t="shared" si="376"/>
        <v>0</v>
      </c>
      <c r="P4043" s="107" t="str">
        <f t="shared" si="377"/>
        <v/>
      </c>
      <c r="Q4043" s="108" t="str">
        <f t="shared" si="378"/>
        <v/>
      </c>
      <c r="S4043" s="109" t="str">
        <f t="shared" si="379"/>
        <v/>
      </c>
      <c r="T4043" s="109" t="str">
        <f t="shared" si="380"/>
        <v/>
      </c>
    </row>
    <row r="4044" spans="2:20" ht="15" customHeight="1" x14ac:dyDescent="0.25">
      <c r="B4044" s="94">
        <v>3993</v>
      </c>
      <c r="C4044" s="95"/>
      <c r="D4044" s="94"/>
      <c r="E4044" s="95"/>
      <c r="F4044" s="94"/>
      <c r="G4044" s="95">
        <f t="shared" si="375"/>
        <v>0</v>
      </c>
      <c r="H4044" s="110">
        <f t="shared" si="376"/>
        <v>0</v>
      </c>
      <c r="P4044" s="107" t="str">
        <f t="shared" si="377"/>
        <v/>
      </c>
      <c r="Q4044" s="108" t="str">
        <f t="shared" si="378"/>
        <v/>
      </c>
      <c r="S4044" s="109" t="str">
        <f t="shared" si="379"/>
        <v/>
      </c>
      <c r="T4044" s="109" t="str">
        <f t="shared" si="380"/>
        <v/>
      </c>
    </row>
    <row r="4045" spans="2:20" ht="15" customHeight="1" x14ac:dyDescent="0.25">
      <c r="B4045" s="94">
        <v>3994</v>
      </c>
      <c r="C4045" s="95"/>
      <c r="D4045" s="94"/>
      <c r="E4045" s="95"/>
      <c r="F4045" s="94"/>
      <c r="G4045" s="95">
        <f t="shared" si="375"/>
        <v>0</v>
      </c>
      <c r="H4045" s="110">
        <f t="shared" si="376"/>
        <v>0</v>
      </c>
      <c r="P4045" s="107" t="str">
        <f t="shared" si="377"/>
        <v/>
      </c>
      <c r="Q4045" s="108" t="str">
        <f t="shared" si="378"/>
        <v/>
      </c>
      <c r="S4045" s="109" t="str">
        <f t="shared" si="379"/>
        <v/>
      </c>
      <c r="T4045" s="109" t="str">
        <f t="shared" si="380"/>
        <v/>
      </c>
    </row>
    <row r="4046" spans="2:20" ht="15" customHeight="1" x14ac:dyDescent="0.25">
      <c r="B4046" s="94">
        <v>3995</v>
      </c>
      <c r="C4046" s="95"/>
      <c r="D4046" s="94"/>
      <c r="E4046" s="95"/>
      <c r="F4046" s="94"/>
      <c r="G4046" s="95">
        <f t="shared" si="375"/>
        <v>0</v>
      </c>
      <c r="H4046" s="110">
        <f t="shared" si="376"/>
        <v>0</v>
      </c>
      <c r="P4046" s="107" t="str">
        <f t="shared" si="377"/>
        <v/>
      </c>
      <c r="Q4046" s="108" t="str">
        <f t="shared" si="378"/>
        <v/>
      </c>
      <c r="S4046" s="109" t="str">
        <f t="shared" si="379"/>
        <v/>
      </c>
      <c r="T4046" s="109" t="str">
        <f t="shared" si="380"/>
        <v/>
      </c>
    </row>
    <row r="4047" spans="2:20" ht="15" customHeight="1" x14ac:dyDescent="0.25">
      <c r="B4047" s="94">
        <v>3996</v>
      </c>
      <c r="C4047" s="95"/>
      <c r="D4047" s="94"/>
      <c r="E4047" s="95"/>
      <c r="F4047" s="94"/>
      <c r="G4047" s="95">
        <f t="shared" si="375"/>
        <v>0</v>
      </c>
      <c r="H4047" s="110">
        <f t="shared" si="376"/>
        <v>0</v>
      </c>
      <c r="P4047" s="107" t="str">
        <f t="shared" si="377"/>
        <v/>
      </c>
      <c r="Q4047" s="108" t="str">
        <f t="shared" si="378"/>
        <v/>
      </c>
      <c r="S4047" s="109" t="str">
        <f t="shared" si="379"/>
        <v/>
      </c>
      <c r="T4047" s="109" t="str">
        <f t="shared" si="380"/>
        <v/>
      </c>
    </row>
    <row r="4048" spans="2:20" ht="15" customHeight="1" x14ac:dyDescent="0.25">
      <c r="B4048" s="94">
        <v>3997</v>
      </c>
      <c r="C4048" s="95"/>
      <c r="D4048" s="94"/>
      <c r="E4048" s="95"/>
      <c r="F4048" s="94"/>
      <c r="G4048" s="95">
        <f t="shared" si="375"/>
        <v>0</v>
      </c>
      <c r="H4048" s="110">
        <f t="shared" si="376"/>
        <v>0</v>
      </c>
      <c r="P4048" s="107" t="str">
        <f t="shared" si="377"/>
        <v/>
      </c>
      <c r="Q4048" s="108" t="str">
        <f t="shared" si="378"/>
        <v/>
      </c>
      <c r="S4048" s="109" t="str">
        <f t="shared" si="379"/>
        <v/>
      </c>
      <c r="T4048" s="109" t="str">
        <f t="shared" si="380"/>
        <v/>
      </c>
    </row>
    <row r="4049" spans="2:20" ht="15" customHeight="1" x14ac:dyDescent="0.25">
      <c r="B4049" s="94">
        <v>3998</v>
      </c>
      <c r="C4049" s="95"/>
      <c r="D4049" s="94"/>
      <c r="E4049" s="95"/>
      <c r="F4049" s="94"/>
      <c r="G4049" s="95">
        <f t="shared" si="375"/>
        <v>0</v>
      </c>
      <c r="H4049" s="110">
        <f t="shared" si="376"/>
        <v>0</v>
      </c>
      <c r="P4049" s="107" t="str">
        <f t="shared" si="377"/>
        <v/>
      </c>
      <c r="Q4049" s="108" t="str">
        <f t="shared" si="378"/>
        <v/>
      </c>
      <c r="S4049" s="109" t="str">
        <f t="shared" si="379"/>
        <v/>
      </c>
      <c r="T4049" s="109" t="str">
        <f t="shared" si="380"/>
        <v/>
      </c>
    </row>
    <row r="4050" spans="2:20" ht="15" customHeight="1" x14ac:dyDescent="0.25">
      <c r="B4050" s="94">
        <v>3999</v>
      </c>
      <c r="C4050" s="95"/>
      <c r="D4050" s="94"/>
      <c r="E4050" s="95"/>
      <c r="F4050" s="94"/>
      <c r="G4050" s="95">
        <f t="shared" si="375"/>
        <v>0</v>
      </c>
      <c r="H4050" s="110">
        <f t="shared" si="376"/>
        <v>0</v>
      </c>
      <c r="P4050" s="107" t="str">
        <f t="shared" si="377"/>
        <v/>
      </c>
      <c r="Q4050" s="108" t="str">
        <f t="shared" si="378"/>
        <v/>
      </c>
      <c r="S4050" s="109" t="str">
        <f t="shared" si="379"/>
        <v/>
      </c>
      <c r="T4050" s="109" t="str">
        <f t="shared" si="380"/>
        <v/>
      </c>
    </row>
    <row r="4051" spans="2:20" ht="15" customHeight="1" x14ac:dyDescent="0.25">
      <c r="B4051" s="94">
        <v>4000</v>
      </c>
      <c r="C4051" s="95"/>
      <c r="D4051" s="94"/>
      <c r="E4051" s="95"/>
      <c r="F4051" s="94"/>
      <c r="G4051" s="95">
        <f t="shared" si="375"/>
        <v>0</v>
      </c>
      <c r="H4051" s="110">
        <f t="shared" si="376"/>
        <v>0</v>
      </c>
      <c r="P4051" s="107" t="str">
        <f t="shared" si="377"/>
        <v/>
      </c>
      <c r="Q4051" s="108" t="str">
        <f t="shared" si="378"/>
        <v/>
      </c>
      <c r="S4051" s="109" t="str">
        <f t="shared" si="379"/>
        <v/>
      </c>
      <c r="T4051" s="109" t="str">
        <f t="shared" si="380"/>
        <v/>
      </c>
    </row>
    <row r="4052" spans="2:20" ht="15" customHeight="1" x14ac:dyDescent="0.25">
      <c r="B4052" s="94">
        <v>4001</v>
      </c>
      <c r="C4052" s="95"/>
      <c r="D4052" s="94"/>
      <c r="E4052" s="95"/>
      <c r="F4052" s="94"/>
      <c r="G4052" s="95">
        <f t="shared" si="375"/>
        <v>0</v>
      </c>
      <c r="H4052" s="110">
        <f t="shared" si="376"/>
        <v>0</v>
      </c>
      <c r="P4052" s="107" t="str">
        <f t="shared" si="377"/>
        <v/>
      </c>
      <c r="Q4052" s="108" t="str">
        <f t="shared" si="378"/>
        <v/>
      </c>
      <c r="S4052" s="109" t="str">
        <f t="shared" si="379"/>
        <v/>
      </c>
      <c r="T4052" s="109" t="str">
        <f t="shared" si="380"/>
        <v/>
      </c>
    </row>
    <row r="4053" spans="2:20" ht="15" customHeight="1" x14ac:dyDescent="0.25">
      <c r="B4053" s="94">
        <v>4002</v>
      </c>
      <c r="C4053" s="95"/>
      <c r="D4053" s="94"/>
      <c r="E4053" s="95"/>
      <c r="F4053" s="94"/>
      <c r="G4053" s="95">
        <f t="shared" si="375"/>
        <v>0</v>
      </c>
      <c r="H4053" s="110">
        <f t="shared" si="376"/>
        <v>0</v>
      </c>
      <c r="P4053" s="107" t="str">
        <f t="shared" si="377"/>
        <v/>
      </c>
      <c r="Q4053" s="108" t="str">
        <f t="shared" si="378"/>
        <v/>
      </c>
      <c r="S4053" s="109" t="str">
        <f t="shared" si="379"/>
        <v/>
      </c>
      <c r="T4053" s="109" t="str">
        <f t="shared" si="380"/>
        <v/>
      </c>
    </row>
    <row r="4054" spans="2:20" ht="15" customHeight="1" x14ac:dyDescent="0.25">
      <c r="B4054" s="94">
        <v>4003</v>
      </c>
      <c r="C4054" s="95"/>
      <c r="D4054" s="94"/>
      <c r="E4054" s="95"/>
      <c r="F4054" s="94"/>
      <c r="G4054" s="95">
        <f t="shared" si="375"/>
        <v>0</v>
      </c>
      <c r="H4054" s="110">
        <f t="shared" si="376"/>
        <v>0</v>
      </c>
      <c r="P4054" s="107" t="str">
        <f t="shared" si="377"/>
        <v/>
      </c>
      <c r="Q4054" s="108" t="str">
        <f t="shared" si="378"/>
        <v/>
      </c>
      <c r="S4054" s="109" t="str">
        <f t="shared" si="379"/>
        <v/>
      </c>
      <c r="T4054" s="109" t="str">
        <f t="shared" si="380"/>
        <v/>
      </c>
    </row>
    <row r="4055" spans="2:20" ht="15" customHeight="1" x14ac:dyDescent="0.25">
      <c r="B4055" s="94">
        <v>4004</v>
      </c>
      <c r="C4055" s="95"/>
      <c r="D4055" s="94"/>
      <c r="E4055" s="95"/>
      <c r="F4055" s="94"/>
      <c r="G4055" s="95">
        <f t="shared" si="375"/>
        <v>0</v>
      </c>
      <c r="H4055" s="110">
        <f t="shared" si="376"/>
        <v>0</v>
      </c>
      <c r="P4055" s="107" t="str">
        <f t="shared" si="377"/>
        <v/>
      </c>
      <c r="Q4055" s="108" t="str">
        <f t="shared" si="378"/>
        <v/>
      </c>
      <c r="S4055" s="109" t="str">
        <f t="shared" si="379"/>
        <v/>
      </c>
      <c r="T4055" s="109" t="str">
        <f t="shared" si="380"/>
        <v/>
      </c>
    </row>
    <row r="4056" spans="2:20" ht="15" customHeight="1" x14ac:dyDescent="0.25">
      <c r="B4056" s="94">
        <v>4005</v>
      </c>
      <c r="C4056" s="95"/>
      <c r="D4056" s="94"/>
      <c r="E4056" s="95"/>
      <c r="F4056" s="94"/>
      <c r="G4056" s="95">
        <f t="shared" si="375"/>
        <v>0</v>
      </c>
      <c r="H4056" s="110">
        <f t="shared" si="376"/>
        <v>0</v>
      </c>
      <c r="P4056" s="107" t="str">
        <f t="shared" si="377"/>
        <v/>
      </c>
      <c r="Q4056" s="108" t="str">
        <f t="shared" si="378"/>
        <v/>
      </c>
      <c r="S4056" s="109" t="str">
        <f t="shared" si="379"/>
        <v/>
      </c>
      <c r="T4056" s="109" t="str">
        <f t="shared" si="380"/>
        <v/>
      </c>
    </row>
    <row r="4057" spans="2:20" ht="15" customHeight="1" x14ac:dyDescent="0.25">
      <c r="B4057" s="94">
        <v>4006</v>
      </c>
      <c r="C4057" s="95"/>
      <c r="D4057" s="94"/>
      <c r="E4057" s="95"/>
      <c r="F4057" s="94"/>
      <c r="G4057" s="95">
        <f t="shared" si="375"/>
        <v>0</v>
      </c>
      <c r="H4057" s="110">
        <f t="shared" si="376"/>
        <v>0</v>
      </c>
      <c r="P4057" s="107" t="str">
        <f t="shared" si="377"/>
        <v/>
      </c>
      <c r="Q4057" s="108" t="str">
        <f t="shared" si="378"/>
        <v/>
      </c>
      <c r="S4057" s="109" t="str">
        <f t="shared" si="379"/>
        <v/>
      </c>
      <c r="T4057" s="109" t="str">
        <f t="shared" si="380"/>
        <v/>
      </c>
    </row>
    <row r="4058" spans="2:20" ht="15" customHeight="1" x14ac:dyDescent="0.25">
      <c r="B4058" s="94">
        <v>4007</v>
      </c>
      <c r="C4058" s="95"/>
      <c r="D4058" s="94"/>
      <c r="E4058" s="95"/>
      <c r="F4058" s="94"/>
      <c r="G4058" s="95">
        <f t="shared" si="375"/>
        <v>0</v>
      </c>
      <c r="H4058" s="110">
        <f t="shared" si="376"/>
        <v>0</v>
      </c>
      <c r="P4058" s="107" t="str">
        <f t="shared" si="377"/>
        <v/>
      </c>
      <c r="Q4058" s="108" t="str">
        <f t="shared" si="378"/>
        <v/>
      </c>
      <c r="S4058" s="109" t="str">
        <f t="shared" si="379"/>
        <v/>
      </c>
      <c r="T4058" s="109" t="str">
        <f t="shared" si="380"/>
        <v/>
      </c>
    </row>
    <row r="4059" spans="2:20" ht="15" customHeight="1" x14ac:dyDescent="0.25">
      <c r="B4059" s="94">
        <v>4008</v>
      </c>
      <c r="C4059" s="95"/>
      <c r="D4059" s="94"/>
      <c r="E4059" s="95"/>
      <c r="F4059" s="94"/>
      <c r="G4059" s="95">
        <f t="shared" si="375"/>
        <v>0</v>
      </c>
      <c r="H4059" s="110">
        <f t="shared" si="376"/>
        <v>0</v>
      </c>
      <c r="P4059" s="107" t="str">
        <f t="shared" si="377"/>
        <v/>
      </c>
      <c r="Q4059" s="108" t="str">
        <f t="shared" si="378"/>
        <v/>
      </c>
      <c r="S4059" s="109" t="str">
        <f t="shared" si="379"/>
        <v/>
      </c>
      <c r="T4059" s="109" t="str">
        <f t="shared" si="380"/>
        <v/>
      </c>
    </row>
    <row r="4060" spans="2:20" ht="15" customHeight="1" x14ac:dyDescent="0.25">
      <c r="B4060" s="94">
        <v>4009</v>
      </c>
      <c r="C4060" s="95"/>
      <c r="D4060" s="94"/>
      <c r="E4060" s="95"/>
      <c r="F4060" s="94"/>
      <c r="G4060" s="95">
        <f t="shared" ref="G4060:G4123" si="381">E4060-C4060</f>
        <v>0</v>
      </c>
      <c r="H4060" s="110">
        <f t="shared" ref="H4060:H4123" si="382">F4060-D4060</f>
        <v>0</v>
      </c>
      <c r="P4060" s="107" t="str">
        <f t="shared" ref="P4060:P4123" si="383">IF(C4060="","",D4060*PSA_WTP-C4060)</f>
        <v/>
      </c>
      <c r="Q4060" s="108" t="str">
        <f t="shared" ref="Q4060:Q4123" si="384">IF(C4060="","",F4060*PSA_WTP-E4060)</f>
        <v/>
      </c>
      <c r="S4060" s="109" t="str">
        <f t="shared" ref="S4060:S4123" si="385">IF(Q4060="","",IF(Q4060=MAX(P4060,Q4060),0,1))</f>
        <v/>
      </c>
      <c r="T4060" s="109" t="str">
        <f t="shared" ref="T4060:T4123" si="386">IF(Q4060="","",IF(Q4060=MAX(P4060,Q4060),1,0))</f>
        <v/>
      </c>
    </row>
    <row r="4061" spans="2:20" ht="15" customHeight="1" x14ac:dyDescent="0.25">
      <c r="B4061" s="94">
        <v>4010</v>
      </c>
      <c r="C4061" s="95"/>
      <c r="D4061" s="94"/>
      <c r="E4061" s="95"/>
      <c r="F4061" s="94"/>
      <c r="G4061" s="95">
        <f t="shared" si="381"/>
        <v>0</v>
      </c>
      <c r="H4061" s="110">
        <f t="shared" si="382"/>
        <v>0</v>
      </c>
      <c r="P4061" s="107" t="str">
        <f t="shared" si="383"/>
        <v/>
      </c>
      <c r="Q4061" s="108" t="str">
        <f t="shared" si="384"/>
        <v/>
      </c>
      <c r="S4061" s="109" t="str">
        <f t="shared" si="385"/>
        <v/>
      </c>
      <c r="T4061" s="109" t="str">
        <f t="shared" si="386"/>
        <v/>
      </c>
    </row>
    <row r="4062" spans="2:20" ht="15" customHeight="1" x14ac:dyDescent="0.25">
      <c r="B4062" s="94">
        <v>4011</v>
      </c>
      <c r="C4062" s="95"/>
      <c r="D4062" s="94"/>
      <c r="E4062" s="95"/>
      <c r="F4062" s="94"/>
      <c r="G4062" s="95">
        <f t="shared" si="381"/>
        <v>0</v>
      </c>
      <c r="H4062" s="110">
        <f t="shared" si="382"/>
        <v>0</v>
      </c>
      <c r="P4062" s="107" t="str">
        <f t="shared" si="383"/>
        <v/>
      </c>
      <c r="Q4062" s="108" t="str">
        <f t="shared" si="384"/>
        <v/>
      </c>
      <c r="S4062" s="109" t="str">
        <f t="shared" si="385"/>
        <v/>
      </c>
      <c r="T4062" s="109" t="str">
        <f t="shared" si="386"/>
        <v/>
      </c>
    </row>
    <row r="4063" spans="2:20" ht="15" customHeight="1" x14ac:dyDescent="0.25">
      <c r="B4063" s="94">
        <v>4012</v>
      </c>
      <c r="C4063" s="95"/>
      <c r="D4063" s="94"/>
      <c r="E4063" s="95"/>
      <c r="F4063" s="94"/>
      <c r="G4063" s="95">
        <f t="shared" si="381"/>
        <v>0</v>
      </c>
      <c r="H4063" s="110">
        <f t="shared" si="382"/>
        <v>0</v>
      </c>
      <c r="P4063" s="107" t="str">
        <f t="shared" si="383"/>
        <v/>
      </c>
      <c r="Q4063" s="108" t="str">
        <f t="shared" si="384"/>
        <v/>
      </c>
      <c r="S4063" s="109" t="str">
        <f t="shared" si="385"/>
        <v/>
      </c>
      <c r="T4063" s="109" t="str">
        <f t="shared" si="386"/>
        <v/>
      </c>
    </row>
    <row r="4064" spans="2:20" ht="15" customHeight="1" x14ac:dyDescent="0.25">
      <c r="B4064" s="94">
        <v>4013</v>
      </c>
      <c r="C4064" s="95"/>
      <c r="D4064" s="94"/>
      <c r="E4064" s="95"/>
      <c r="F4064" s="94"/>
      <c r="G4064" s="95">
        <f t="shared" si="381"/>
        <v>0</v>
      </c>
      <c r="H4064" s="110">
        <f t="shared" si="382"/>
        <v>0</v>
      </c>
      <c r="P4064" s="107" t="str">
        <f t="shared" si="383"/>
        <v/>
      </c>
      <c r="Q4064" s="108" t="str">
        <f t="shared" si="384"/>
        <v/>
      </c>
      <c r="S4064" s="109" t="str">
        <f t="shared" si="385"/>
        <v/>
      </c>
      <c r="T4064" s="109" t="str">
        <f t="shared" si="386"/>
        <v/>
      </c>
    </row>
    <row r="4065" spans="2:20" ht="15" customHeight="1" x14ac:dyDescent="0.25">
      <c r="B4065" s="94">
        <v>4014</v>
      </c>
      <c r="C4065" s="95"/>
      <c r="D4065" s="94"/>
      <c r="E4065" s="95"/>
      <c r="F4065" s="94"/>
      <c r="G4065" s="95">
        <f t="shared" si="381"/>
        <v>0</v>
      </c>
      <c r="H4065" s="110">
        <f t="shared" si="382"/>
        <v>0</v>
      </c>
      <c r="P4065" s="107" t="str">
        <f t="shared" si="383"/>
        <v/>
      </c>
      <c r="Q4065" s="108" t="str">
        <f t="shared" si="384"/>
        <v/>
      </c>
      <c r="S4065" s="109" t="str">
        <f t="shared" si="385"/>
        <v/>
      </c>
      <c r="T4065" s="109" t="str">
        <f t="shared" si="386"/>
        <v/>
      </c>
    </row>
    <row r="4066" spans="2:20" ht="15" customHeight="1" x14ac:dyDescent="0.25">
      <c r="B4066" s="94">
        <v>4015</v>
      </c>
      <c r="C4066" s="95"/>
      <c r="D4066" s="94"/>
      <c r="E4066" s="95"/>
      <c r="F4066" s="94"/>
      <c r="G4066" s="95">
        <f t="shared" si="381"/>
        <v>0</v>
      </c>
      <c r="H4066" s="110">
        <f t="shared" si="382"/>
        <v>0</v>
      </c>
      <c r="P4066" s="107" t="str">
        <f t="shared" si="383"/>
        <v/>
      </c>
      <c r="Q4066" s="108" t="str">
        <f t="shared" si="384"/>
        <v/>
      </c>
      <c r="S4066" s="109" t="str">
        <f t="shared" si="385"/>
        <v/>
      </c>
      <c r="T4066" s="109" t="str">
        <f t="shared" si="386"/>
        <v/>
      </c>
    </row>
    <row r="4067" spans="2:20" ht="15" customHeight="1" x14ac:dyDescent="0.25">
      <c r="B4067" s="94">
        <v>4016</v>
      </c>
      <c r="C4067" s="95"/>
      <c r="D4067" s="94"/>
      <c r="E4067" s="95"/>
      <c r="F4067" s="94"/>
      <c r="G4067" s="95">
        <f t="shared" si="381"/>
        <v>0</v>
      </c>
      <c r="H4067" s="110">
        <f t="shared" si="382"/>
        <v>0</v>
      </c>
      <c r="P4067" s="107" t="str">
        <f t="shared" si="383"/>
        <v/>
      </c>
      <c r="Q4067" s="108" t="str">
        <f t="shared" si="384"/>
        <v/>
      </c>
      <c r="S4067" s="109" t="str">
        <f t="shared" si="385"/>
        <v/>
      </c>
      <c r="T4067" s="109" t="str">
        <f t="shared" si="386"/>
        <v/>
      </c>
    </row>
    <row r="4068" spans="2:20" ht="15" customHeight="1" x14ac:dyDescent="0.25">
      <c r="B4068" s="94">
        <v>4017</v>
      </c>
      <c r="C4068" s="95"/>
      <c r="D4068" s="94"/>
      <c r="E4068" s="95"/>
      <c r="F4068" s="94"/>
      <c r="G4068" s="95">
        <f t="shared" si="381"/>
        <v>0</v>
      </c>
      <c r="H4068" s="110">
        <f t="shared" si="382"/>
        <v>0</v>
      </c>
      <c r="P4068" s="107" t="str">
        <f t="shared" si="383"/>
        <v/>
      </c>
      <c r="Q4068" s="108" t="str">
        <f t="shared" si="384"/>
        <v/>
      </c>
      <c r="S4068" s="109" t="str">
        <f t="shared" si="385"/>
        <v/>
      </c>
      <c r="T4068" s="109" t="str">
        <f t="shared" si="386"/>
        <v/>
      </c>
    </row>
    <row r="4069" spans="2:20" ht="15" customHeight="1" x14ac:dyDescent="0.25">
      <c r="B4069" s="94">
        <v>4018</v>
      </c>
      <c r="C4069" s="95"/>
      <c r="D4069" s="94"/>
      <c r="E4069" s="95"/>
      <c r="F4069" s="94"/>
      <c r="G4069" s="95">
        <f t="shared" si="381"/>
        <v>0</v>
      </c>
      <c r="H4069" s="110">
        <f t="shared" si="382"/>
        <v>0</v>
      </c>
      <c r="P4069" s="107" t="str">
        <f t="shared" si="383"/>
        <v/>
      </c>
      <c r="Q4069" s="108" t="str">
        <f t="shared" si="384"/>
        <v/>
      </c>
      <c r="S4069" s="109" t="str">
        <f t="shared" si="385"/>
        <v/>
      </c>
      <c r="T4069" s="109" t="str">
        <f t="shared" si="386"/>
        <v/>
      </c>
    </row>
    <row r="4070" spans="2:20" ht="15" customHeight="1" x14ac:dyDescent="0.25">
      <c r="B4070" s="94">
        <v>4019</v>
      </c>
      <c r="C4070" s="95"/>
      <c r="D4070" s="94"/>
      <c r="E4070" s="95"/>
      <c r="F4070" s="94"/>
      <c r="G4070" s="95">
        <f t="shared" si="381"/>
        <v>0</v>
      </c>
      <c r="H4070" s="110">
        <f t="shared" si="382"/>
        <v>0</v>
      </c>
      <c r="P4070" s="107" t="str">
        <f t="shared" si="383"/>
        <v/>
      </c>
      <c r="Q4070" s="108" t="str">
        <f t="shared" si="384"/>
        <v/>
      </c>
      <c r="S4070" s="109" t="str">
        <f t="shared" si="385"/>
        <v/>
      </c>
      <c r="T4070" s="109" t="str">
        <f t="shared" si="386"/>
        <v/>
      </c>
    </row>
    <row r="4071" spans="2:20" ht="15" customHeight="1" x14ac:dyDescent="0.25">
      <c r="B4071" s="94">
        <v>4020</v>
      </c>
      <c r="C4071" s="95"/>
      <c r="D4071" s="94"/>
      <c r="E4071" s="95"/>
      <c r="F4071" s="94"/>
      <c r="G4071" s="95">
        <f t="shared" si="381"/>
        <v>0</v>
      </c>
      <c r="H4071" s="110">
        <f t="shared" si="382"/>
        <v>0</v>
      </c>
      <c r="P4071" s="107" t="str">
        <f t="shared" si="383"/>
        <v/>
      </c>
      <c r="Q4071" s="108" t="str">
        <f t="shared" si="384"/>
        <v/>
      </c>
      <c r="S4071" s="109" t="str">
        <f t="shared" si="385"/>
        <v/>
      </c>
      <c r="T4071" s="109" t="str">
        <f t="shared" si="386"/>
        <v/>
      </c>
    </row>
    <row r="4072" spans="2:20" ht="15" customHeight="1" x14ac:dyDescent="0.25">
      <c r="B4072" s="94">
        <v>4021</v>
      </c>
      <c r="C4072" s="95"/>
      <c r="D4072" s="94"/>
      <c r="E4072" s="95"/>
      <c r="F4072" s="94"/>
      <c r="G4072" s="95">
        <f t="shared" si="381"/>
        <v>0</v>
      </c>
      <c r="H4072" s="110">
        <f t="shared" si="382"/>
        <v>0</v>
      </c>
      <c r="P4072" s="107" t="str">
        <f t="shared" si="383"/>
        <v/>
      </c>
      <c r="Q4072" s="108" t="str">
        <f t="shared" si="384"/>
        <v/>
      </c>
      <c r="S4072" s="109" t="str">
        <f t="shared" si="385"/>
        <v/>
      </c>
      <c r="T4072" s="109" t="str">
        <f t="shared" si="386"/>
        <v/>
      </c>
    </row>
    <row r="4073" spans="2:20" ht="15" customHeight="1" x14ac:dyDescent="0.25">
      <c r="B4073" s="94">
        <v>4022</v>
      </c>
      <c r="C4073" s="95"/>
      <c r="D4073" s="94"/>
      <c r="E4073" s="95"/>
      <c r="F4073" s="94"/>
      <c r="G4073" s="95">
        <f t="shared" si="381"/>
        <v>0</v>
      </c>
      <c r="H4073" s="110">
        <f t="shared" si="382"/>
        <v>0</v>
      </c>
      <c r="P4073" s="107" t="str">
        <f t="shared" si="383"/>
        <v/>
      </c>
      <c r="Q4073" s="108" t="str">
        <f t="shared" si="384"/>
        <v/>
      </c>
      <c r="S4073" s="109" t="str">
        <f t="shared" si="385"/>
        <v/>
      </c>
      <c r="T4073" s="109" t="str">
        <f t="shared" si="386"/>
        <v/>
      </c>
    </row>
    <row r="4074" spans="2:20" ht="15" customHeight="1" x14ac:dyDescent="0.25">
      <c r="B4074" s="94">
        <v>4023</v>
      </c>
      <c r="C4074" s="95"/>
      <c r="D4074" s="94"/>
      <c r="E4074" s="95"/>
      <c r="F4074" s="94"/>
      <c r="G4074" s="95">
        <f t="shared" si="381"/>
        <v>0</v>
      </c>
      <c r="H4074" s="110">
        <f t="shared" si="382"/>
        <v>0</v>
      </c>
      <c r="P4074" s="107" t="str">
        <f t="shared" si="383"/>
        <v/>
      </c>
      <c r="Q4074" s="108" t="str">
        <f t="shared" si="384"/>
        <v/>
      </c>
      <c r="S4074" s="109" t="str">
        <f t="shared" si="385"/>
        <v/>
      </c>
      <c r="T4074" s="109" t="str">
        <f t="shared" si="386"/>
        <v/>
      </c>
    </row>
    <row r="4075" spans="2:20" ht="15" customHeight="1" x14ac:dyDescent="0.25">
      <c r="B4075" s="94">
        <v>4024</v>
      </c>
      <c r="C4075" s="95"/>
      <c r="D4075" s="94"/>
      <c r="E4075" s="95"/>
      <c r="F4075" s="94"/>
      <c r="G4075" s="95">
        <f t="shared" si="381"/>
        <v>0</v>
      </c>
      <c r="H4075" s="110">
        <f t="shared" si="382"/>
        <v>0</v>
      </c>
      <c r="P4075" s="107" t="str">
        <f t="shared" si="383"/>
        <v/>
      </c>
      <c r="Q4075" s="108" t="str">
        <f t="shared" si="384"/>
        <v/>
      </c>
      <c r="S4075" s="109" t="str">
        <f t="shared" si="385"/>
        <v/>
      </c>
      <c r="T4075" s="109" t="str">
        <f t="shared" si="386"/>
        <v/>
      </c>
    </row>
    <row r="4076" spans="2:20" ht="15" customHeight="1" x14ac:dyDescent="0.25">
      <c r="B4076" s="94">
        <v>4025</v>
      </c>
      <c r="C4076" s="95"/>
      <c r="D4076" s="94"/>
      <c r="E4076" s="95"/>
      <c r="F4076" s="94"/>
      <c r="G4076" s="95">
        <f t="shared" si="381"/>
        <v>0</v>
      </c>
      <c r="H4076" s="110">
        <f t="shared" si="382"/>
        <v>0</v>
      </c>
      <c r="P4076" s="107" t="str">
        <f t="shared" si="383"/>
        <v/>
      </c>
      <c r="Q4076" s="108" t="str">
        <f t="shared" si="384"/>
        <v/>
      </c>
      <c r="S4076" s="109" t="str">
        <f t="shared" si="385"/>
        <v/>
      </c>
      <c r="T4076" s="109" t="str">
        <f t="shared" si="386"/>
        <v/>
      </c>
    </row>
    <row r="4077" spans="2:20" ht="15" customHeight="1" x14ac:dyDescent="0.25">
      <c r="B4077" s="94">
        <v>4026</v>
      </c>
      <c r="C4077" s="95"/>
      <c r="D4077" s="94"/>
      <c r="E4077" s="95"/>
      <c r="F4077" s="94"/>
      <c r="G4077" s="95">
        <f t="shared" si="381"/>
        <v>0</v>
      </c>
      <c r="H4077" s="110">
        <f t="shared" si="382"/>
        <v>0</v>
      </c>
      <c r="P4077" s="107" t="str">
        <f t="shared" si="383"/>
        <v/>
      </c>
      <c r="Q4077" s="108" t="str">
        <f t="shared" si="384"/>
        <v/>
      </c>
      <c r="S4077" s="109" t="str">
        <f t="shared" si="385"/>
        <v/>
      </c>
      <c r="T4077" s="109" t="str">
        <f t="shared" si="386"/>
        <v/>
      </c>
    </row>
    <row r="4078" spans="2:20" ht="15" customHeight="1" x14ac:dyDescent="0.25">
      <c r="B4078" s="94">
        <v>4027</v>
      </c>
      <c r="C4078" s="95"/>
      <c r="D4078" s="94"/>
      <c r="E4078" s="95"/>
      <c r="F4078" s="94"/>
      <c r="G4078" s="95">
        <f t="shared" si="381"/>
        <v>0</v>
      </c>
      <c r="H4078" s="110">
        <f t="shared" si="382"/>
        <v>0</v>
      </c>
      <c r="P4078" s="107" t="str">
        <f t="shared" si="383"/>
        <v/>
      </c>
      <c r="Q4078" s="108" t="str">
        <f t="shared" si="384"/>
        <v/>
      </c>
      <c r="S4078" s="109" t="str">
        <f t="shared" si="385"/>
        <v/>
      </c>
      <c r="T4078" s="109" t="str">
        <f t="shared" si="386"/>
        <v/>
      </c>
    </row>
    <row r="4079" spans="2:20" ht="15" customHeight="1" x14ac:dyDescent="0.25">
      <c r="B4079" s="94">
        <v>4028</v>
      </c>
      <c r="C4079" s="95"/>
      <c r="D4079" s="94"/>
      <c r="E4079" s="95"/>
      <c r="F4079" s="94"/>
      <c r="G4079" s="95">
        <f t="shared" si="381"/>
        <v>0</v>
      </c>
      <c r="H4079" s="110">
        <f t="shared" si="382"/>
        <v>0</v>
      </c>
      <c r="P4079" s="107" t="str">
        <f t="shared" si="383"/>
        <v/>
      </c>
      <c r="Q4079" s="108" t="str">
        <f t="shared" si="384"/>
        <v/>
      </c>
      <c r="S4079" s="109" t="str">
        <f t="shared" si="385"/>
        <v/>
      </c>
      <c r="T4079" s="109" t="str">
        <f t="shared" si="386"/>
        <v/>
      </c>
    </row>
    <row r="4080" spans="2:20" ht="15" customHeight="1" x14ac:dyDescent="0.25">
      <c r="B4080" s="94">
        <v>4029</v>
      </c>
      <c r="C4080" s="95"/>
      <c r="D4080" s="94"/>
      <c r="E4080" s="95"/>
      <c r="F4080" s="94"/>
      <c r="G4080" s="95">
        <f t="shared" si="381"/>
        <v>0</v>
      </c>
      <c r="H4080" s="110">
        <f t="shared" si="382"/>
        <v>0</v>
      </c>
      <c r="P4080" s="107" t="str">
        <f t="shared" si="383"/>
        <v/>
      </c>
      <c r="Q4080" s="108" t="str">
        <f t="shared" si="384"/>
        <v/>
      </c>
      <c r="S4080" s="109" t="str">
        <f t="shared" si="385"/>
        <v/>
      </c>
      <c r="T4080" s="109" t="str">
        <f t="shared" si="386"/>
        <v/>
      </c>
    </row>
    <row r="4081" spans="2:20" ht="15" customHeight="1" x14ac:dyDescent="0.25">
      <c r="B4081" s="94">
        <v>4030</v>
      </c>
      <c r="C4081" s="95"/>
      <c r="D4081" s="94"/>
      <c r="E4081" s="95"/>
      <c r="F4081" s="94"/>
      <c r="G4081" s="95">
        <f t="shared" si="381"/>
        <v>0</v>
      </c>
      <c r="H4081" s="110">
        <f t="shared" si="382"/>
        <v>0</v>
      </c>
      <c r="P4081" s="107" t="str">
        <f t="shared" si="383"/>
        <v/>
      </c>
      <c r="Q4081" s="108" t="str">
        <f t="shared" si="384"/>
        <v/>
      </c>
      <c r="S4081" s="109" t="str">
        <f t="shared" si="385"/>
        <v/>
      </c>
      <c r="T4081" s="109" t="str">
        <f t="shared" si="386"/>
        <v/>
      </c>
    </row>
    <row r="4082" spans="2:20" ht="15" customHeight="1" x14ac:dyDescent="0.25">
      <c r="B4082" s="94">
        <v>4031</v>
      </c>
      <c r="C4082" s="95"/>
      <c r="D4082" s="94"/>
      <c r="E4082" s="95"/>
      <c r="F4082" s="94"/>
      <c r="G4082" s="95">
        <f t="shared" si="381"/>
        <v>0</v>
      </c>
      <c r="H4082" s="110">
        <f t="shared" si="382"/>
        <v>0</v>
      </c>
      <c r="P4082" s="107" t="str">
        <f t="shared" si="383"/>
        <v/>
      </c>
      <c r="Q4082" s="108" t="str">
        <f t="shared" si="384"/>
        <v/>
      </c>
      <c r="S4082" s="109" t="str">
        <f t="shared" si="385"/>
        <v/>
      </c>
      <c r="T4082" s="109" t="str">
        <f t="shared" si="386"/>
        <v/>
      </c>
    </row>
    <row r="4083" spans="2:20" ht="15" customHeight="1" x14ac:dyDescent="0.25">
      <c r="B4083" s="94">
        <v>4032</v>
      </c>
      <c r="C4083" s="95"/>
      <c r="D4083" s="94"/>
      <c r="E4083" s="95"/>
      <c r="F4083" s="94"/>
      <c r="G4083" s="95">
        <f t="shared" si="381"/>
        <v>0</v>
      </c>
      <c r="H4083" s="110">
        <f t="shared" si="382"/>
        <v>0</v>
      </c>
      <c r="P4083" s="107" t="str">
        <f t="shared" si="383"/>
        <v/>
      </c>
      <c r="Q4083" s="108" t="str">
        <f t="shared" si="384"/>
        <v/>
      </c>
      <c r="S4083" s="109" t="str">
        <f t="shared" si="385"/>
        <v/>
      </c>
      <c r="T4083" s="109" t="str">
        <f t="shared" si="386"/>
        <v/>
      </c>
    </row>
    <row r="4084" spans="2:20" ht="15" customHeight="1" x14ac:dyDescent="0.25">
      <c r="B4084" s="94">
        <v>4033</v>
      </c>
      <c r="C4084" s="95"/>
      <c r="D4084" s="94"/>
      <c r="E4084" s="95"/>
      <c r="F4084" s="94"/>
      <c r="G4084" s="95">
        <f t="shared" si="381"/>
        <v>0</v>
      </c>
      <c r="H4084" s="110">
        <f t="shared" si="382"/>
        <v>0</v>
      </c>
      <c r="P4084" s="107" t="str">
        <f t="shared" si="383"/>
        <v/>
      </c>
      <c r="Q4084" s="108" t="str">
        <f t="shared" si="384"/>
        <v/>
      </c>
      <c r="S4084" s="109" t="str">
        <f t="shared" si="385"/>
        <v/>
      </c>
      <c r="T4084" s="109" t="str">
        <f t="shared" si="386"/>
        <v/>
      </c>
    </row>
    <row r="4085" spans="2:20" ht="15" customHeight="1" x14ac:dyDescent="0.25">
      <c r="B4085" s="94">
        <v>4034</v>
      </c>
      <c r="C4085" s="95"/>
      <c r="D4085" s="94"/>
      <c r="E4085" s="95"/>
      <c r="F4085" s="94"/>
      <c r="G4085" s="95">
        <f t="shared" si="381"/>
        <v>0</v>
      </c>
      <c r="H4085" s="110">
        <f t="shared" si="382"/>
        <v>0</v>
      </c>
      <c r="P4085" s="107" t="str">
        <f t="shared" si="383"/>
        <v/>
      </c>
      <c r="Q4085" s="108" t="str">
        <f t="shared" si="384"/>
        <v/>
      </c>
      <c r="S4085" s="109" t="str">
        <f t="shared" si="385"/>
        <v/>
      </c>
      <c r="T4085" s="109" t="str">
        <f t="shared" si="386"/>
        <v/>
      </c>
    </row>
    <row r="4086" spans="2:20" ht="15" customHeight="1" x14ac:dyDescent="0.25">
      <c r="B4086" s="94">
        <v>4035</v>
      </c>
      <c r="C4086" s="95"/>
      <c r="D4086" s="94"/>
      <c r="E4086" s="95"/>
      <c r="F4086" s="94"/>
      <c r="G4086" s="95">
        <f t="shared" si="381"/>
        <v>0</v>
      </c>
      <c r="H4086" s="110">
        <f t="shared" si="382"/>
        <v>0</v>
      </c>
      <c r="P4086" s="107" t="str">
        <f t="shared" si="383"/>
        <v/>
      </c>
      <c r="Q4086" s="108" t="str">
        <f t="shared" si="384"/>
        <v/>
      </c>
      <c r="S4086" s="109" t="str">
        <f t="shared" si="385"/>
        <v/>
      </c>
      <c r="T4086" s="109" t="str">
        <f t="shared" si="386"/>
        <v/>
      </c>
    </row>
    <row r="4087" spans="2:20" ht="15" customHeight="1" x14ac:dyDescent="0.25">
      <c r="B4087" s="94">
        <v>4036</v>
      </c>
      <c r="C4087" s="95"/>
      <c r="D4087" s="94"/>
      <c r="E4087" s="95"/>
      <c r="F4087" s="94"/>
      <c r="G4087" s="95">
        <f t="shared" si="381"/>
        <v>0</v>
      </c>
      <c r="H4087" s="110">
        <f t="shared" si="382"/>
        <v>0</v>
      </c>
      <c r="P4087" s="107" t="str">
        <f t="shared" si="383"/>
        <v/>
      </c>
      <c r="Q4087" s="108" t="str">
        <f t="shared" si="384"/>
        <v/>
      </c>
      <c r="S4087" s="109" t="str">
        <f t="shared" si="385"/>
        <v/>
      </c>
      <c r="T4087" s="109" t="str">
        <f t="shared" si="386"/>
        <v/>
      </c>
    </row>
    <row r="4088" spans="2:20" ht="15" customHeight="1" x14ac:dyDescent="0.25">
      <c r="B4088" s="94">
        <v>4037</v>
      </c>
      <c r="C4088" s="95"/>
      <c r="D4088" s="94"/>
      <c r="E4088" s="95"/>
      <c r="F4088" s="94"/>
      <c r="G4088" s="95">
        <f t="shared" si="381"/>
        <v>0</v>
      </c>
      <c r="H4088" s="110">
        <f t="shared" si="382"/>
        <v>0</v>
      </c>
      <c r="P4088" s="107" t="str">
        <f t="shared" si="383"/>
        <v/>
      </c>
      <c r="Q4088" s="108" t="str">
        <f t="shared" si="384"/>
        <v/>
      </c>
      <c r="S4088" s="109" t="str">
        <f t="shared" si="385"/>
        <v/>
      </c>
      <c r="T4088" s="109" t="str">
        <f t="shared" si="386"/>
        <v/>
      </c>
    </row>
    <row r="4089" spans="2:20" ht="15" customHeight="1" x14ac:dyDescent="0.25">
      <c r="B4089" s="94">
        <v>4038</v>
      </c>
      <c r="C4089" s="95"/>
      <c r="D4089" s="94"/>
      <c r="E4089" s="95"/>
      <c r="F4089" s="94"/>
      <c r="G4089" s="95">
        <f t="shared" si="381"/>
        <v>0</v>
      </c>
      <c r="H4089" s="110">
        <f t="shared" si="382"/>
        <v>0</v>
      </c>
      <c r="P4089" s="107" t="str">
        <f t="shared" si="383"/>
        <v/>
      </c>
      <c r="Q4089" s="108" t="str">
        <f t="shared" si="384"/>
        <v/>
      </c>
      <c r="S4089" s="109" t="str">
        <f t="shared" si="385"/>
        <v/>
      </c>
      <c r="T4089" s="109" t="str">
        <f t="shared" si="386"/>
        <v/>
      </c>
    </row>
    <row r="4090" spans="2:20" ht="15" customHeight="1" x14ac:dyDescent="0.25">
      <c r="B4090" s="94">
        <v>4039</v>
      </c>
      <c r="C4090" s="95"/>
      <c r="D4090" s="94"/>
      <c r="E4090" s="95"/>
      <c r="F4090" s="94"/>
      <c r="G4090" s="95">
        <f t="shared" si="381"/>
        <v>0</v>
      </c>
      <c r="H4090" s="110">
        <f t="shared" si="382"/>
        <v>0</v>
      </c>
      <c r="P4090" s="107" t="str">
        <f t="shared" si="383"/>
        <v/>
      </c>
      <c r="Q4090" s="108" t="str">
        <f t="shared" si="384"/>
        <v/>
      </c>
      <c r="S4090" s="109" t="str">
        <f t="shared" si="385"/>
        <v/>
      </c>
      <c r="T4090" s="109" t="str">
        <f t="shared" si="386"/>
        <v/>
      </c>
    </row>
    <row r="4091" spans="2:20" ht="15" customHeight="1" x14ac:dyDescent="0.25">
      <c r="B4091" s="94">
        <v>4040</v>
      </c>
      <c r="C4091" s="95"/>
      <c r="D4091" s="94"/>
      <c r="E4091" s="95"/>
      <c r="F4091" s="94"/>
      <c r="G4091" s="95">
        <f t="shared" si="381"/>
        <v>0</v>
      </c>
      <c r="H4091" s="110">
        <f t="shared" si="382"/>
        <v>0</v>
      </c>
      <c r="P4091" s="107" t="str">
        <f t="shared" si="383"/>
        <v/>
      </c>
      <c r="Q4091" s="108" t="str">
        <f t="shared" si="384"/>
        <v/>
      </c>
      <c r="S4091" s="109" t="str">
        <f t="shared" si="385"/>
        <v/>
      </c>
      <c r="T4091" s="109" t="str">
        <f t="shared" si="386"/>
        <v/>
      </c>
    </row>
    <row r="4092" spans="2:20" ht="15" customHeight="1" x14ac:dyDescent="0.25">
      <c r="B4092" s="94">
        <v>4041</v>
      </c>
      <c r="C4092" s="95"/>
      <c r="D4092" s="94"/>
      <c r="E4092" s="95"/>
      <c r="F4092" s="94"/>
      <c r="G4092" s="95">
        <f t="shared" si="381"/>
        <v>0</v>
      </c>
      <c r="H4092" s="110">
        <f t="shared" si="382"/>
        <v>0</v>
      </c>
      <c r="P4092" s="107" t="str">
        <f t="shared" si="383"/>
        <v/>
      </c>
      <c r="Q4092" s="108" t="str">
        <f t="shared" si="384"/>
        <v/>
      </c>
      <c r="S4092" s="109" t="str">
        <f t="shared" si="385"/>
        <v/>
      </c>
      <c r="T4092" s="109" t="str">
        <f t="shared" si="386"/>
        <v/>
      </c>
    </row>
    <row r="4093" spans="2:20" ht="15" customHeight="1" x14ac:dyDescent="0.25">
      <c r="B4093" s="94">
        <v>4042</v>
      </c>
      <c r="C4093" s="95"/>
      <c r="D4093" s="94"/>
      <c r="E4093" s="95"/>
      <c r="F4093" s="94"/>
      <c r="G4093" s="95">
        <f t="shared" si="381"/>
        <v>0</v>
      </c>
      <c r="H4093" s="110">
        <f t="shared" si="382"/>
        <v>0</v>
      </c>
      <c r="P4093" s="107" t="str">
        <f t="shared" si="383"/>
        <v/>
      </c>
      <c r="Q4093" s="108" t="str">
        <f t="shared" si="384"/>
        <v/>
      </c>
      <c r="S4093" s="109" t="str">
        <f t="shared" si="385"/>
        <v/>
      </c>
      <c r="T4093" s="109" t="str">
        <f t="shared" si="386"/>
        <v/>
      </c>
    </row>
    <row r="4094" spans="2:20" ht="15" customHeight="1" x14ac:dyDescent="0.25">
      <c r="B4094" s="94">
        <v>4043</v>
      </c>
      <c r="C4094" s="95"/>
      <c r="D4094" s="94"/>
      <c r="E4094" s="95"/>
      <c r="F4094" s="94"/>
      <c r="G4094" s="95">
        <f t="shared" si="381"/>
        <v>0</v>
      </c>
      <c r="H4094" s="110">
        <f t="shared" si="382"/>
        <v>0</v>
      </c>
      <c r="P4094" s="107" t="str">
        <f t="shared" si="383"/>
        <v/>
      </c>
      <c r="Q4094" s="108" t="str">
        <f t="shared" si="384"/>
        <v/>
      </c>
      <c r="S4094" s="109" t="str">
        <f t="shared" si="385"/>
        <v/>
      </c>
      <c r="T4094" s="109" t="str">
        <f t="shared" si="386"/>
        <v/>
      </c>
    </row>
    <row r="4095" spans="2:20" ht="15" customHeight="1" x14ac:dyDescent="0.25">
      <c r="B4095" s="94">
        <v>4044</v>
      </c>
      <c r="C4095" s="95"/>
      <c r="D4095" s="94"/>
      <c r="E4095" s="95"/>
      <c r="F4095" s="94"/>
      <c r="G4095" s="95">
        <f t="shared" si="381"/>
        <v>0</v>
      </c>
      <c r="H4095" s="110">
        <f t="shared" si="382"/>
        <v>0</v>
      </c>
      <c r="P4095" s="107" t="str">
        <f t="shared" si="383"/>
        <v/>
      </c>
      <c r="Q4095" s="108" t="str">
        <f t="shared" si="384"/>
        <v/>
      </c>
      <c r="S4095" s="109" t="str">
        <f t="shared" si="385"/>
        <v/>
      </c>
      <c r="T4095" s="109" t="str">
        <f t="shared" si="386"/>
        <v/>
      </c>
    </row>
    <row r="4096" spans="2:20" ht="15" customHeight="1" x14ac:dyDescent="0.25">
      <c r="B4096" s="94">
        <v>4045</v>
      </c>
      <c r="C4096" s="95"/>
      <c r="D4096" s="94"/>
      <c r="E4096" s="95"/>
      <c r="F4096" s="94"/>
      <c r="G4096" s="95">
        <f t="shared" si="381"/>
        <v>0</v>
      </c>
      <c r="H4096" s="110">
        <f t="shared" si="382"/>
        <v>0</v>
      </c>
      <c r="P4096" s="107" t="str">
        <f t="shared" si="383"/>
        <v/>
      </c>
      <c r="Q4096" s="108" t="str">
        <f t="shared" si="384"/>
        <v/>
      </c>
      <c r="S4096" s="109" t="str">
        <f t="shared" si="385"/>
        <v/>
      </c>
      <c r="T4096" s="109" t="str">
        <f t="shared" si="386"/>
        <v/>
      </c>
    </row>
    <row r="4097" spans="2:20" ht="15" customHeight="1" x14ac:dyDescent="0.25">
      <c r="B4097" s="94">
        <v>4046</v>
      </c>
      <c r="C4097" s="95"/>
      <c r="D4097" s="94"/>
      <c r="E4097" s="95"/>
      <c r="F4097" s="94"/>
      <c r="G4097" s="95">
        <f t="shared" si="381"/>
        <v>0</v>
      </c>
      <c r="H4097" s="110">
        <f t="shared" si="382"/>
        <v>0</v>
      </c>
      <c r="P4097" s="107" t="str">
        <f t="shared" si="383"/>
        <v/>
      </c>
      <c r="Q4097" s="108" t="str">
        <f t="shared" si="384"/>
        <v/>
      </c>
      <c r="S4097" s="109" t="str">
        <f t="shared" si="385"/>
        <v/>
      </c>
      <c r="T4097" s="109" t="str">
        <f t="shared" si="386"/>
        <v/>
      </c>
    </row>
    <row r="4098" spans="2:20" ht="15" customHeight="1" x14ac:dyDescent="0.25">
      <c r="B4098" s="94">
        <v>4047</v>
      </c>
      <c r="C4098" s="95"/>
      <c r="D4098" s="94"/>
      <c r="E4098" s="95"/>
      <c r="F4098" s="94"/>
      <c r="G4098" s="95">
        <f t="shared" si="381"/>
        <v>0</v>
      </c>
      <c r="H4098" s="110">
        <f t="shared" si="382"/>
        <v>0</v>
      </c>
      <c r="P4098" s="107" t="str">
        <f t="shared" si="383"/>
        <v/>
      </c>
      <c r="Q4098" s="108" t="str">
        <f t="shared" si="384"/>
        <v/>
      </c>
      <c r="S4098" s="109" t="str">
        <f t="shared" si="385"/>
        <v/>
      </c>
      <c r="T4098" s="109" t="str">
        <f t="shared" si="386"/>
        <v/>
      </c>
    </row>
    <row r="4099" spans="2:20" ht="15" customHeight="1" x14ac:dyDescent="0.25">
      <c r="B4099" s="94">
        <v>4048</v>
      </c>
      <c r="C4099" s="95"/>
      <c r="D4099" s="94"/>
      <c r="E4099" s="95"/>
      <c r="F4099" s="94"/>
      <c r="G4099" s="95">
        <f t="shared" si="381"/>
        <v>0</v>
      </c>
      <c r="H4099" s="110">
        <f t="shared" si="382"/>
        <v>0</v>
      </c>
      <c r="P4099" s="107" t="str">
        <f t="shared" si="383"/>
        <v/>
      </c>
      <c r="Q4099" s="108" t="str">
        <f t="shared" si="384"/>
        <v/>
      </c>
      <c r="S4099" s="109" t="str">
        <f t="shared" si="385"/>
        <v/>
      </c>
      <c r="T4099" s="109" t="str">
        <f t="shared" si="386"/>
        <v/>
      </c>
    </row>
    <row r="4100" spans="2:20" ht="15" customHeight="1" x14ac:dyDescent="0.25">
      <c r="B4100" s="94">
        <v>4049</v>
      </c>
      <c r="C4100" s="95"/>
      <c r="D4100" s="94"/>
      <c r="E4100" s="95"/>
      <c r="F4100" s="94"/>
      <c r="G4100" s="95">
        <f t="shared" si="381"/>
        <v>0</v>
      </c>
      <c r="H4100" s="110">
        <f t="shared" si="382"/>
        <v>0</v>
      </c>
      <c r="P4100" s="107" t="str">
        <f t="shared" si="383"/>
        <v/>
      </c>
      <c r="Q4100" s="108" t="str">
        <f t="shared" si="384"/>
        <v/>
      </c>
      <c r="S4100" s="109" t="str">
        <f t="shared" si="385"/>
        <v/>
      </c>
      <c r="T4100" s="109" t="str">
        <f t="shared" si="386"/>
        <v/>
      </c>
    </row>
    <row r="4101" spans="2:20" ht="15" customHeight="1" x14ac:dyDescent="0.25">
      <c r="B4101" s="94">
        <v>4050</v>
      </c>
      <c r="C4101" s="95"/>
      <c r="D4101" s="94"/>
      <c r="E4101" s="95"/>
      <c r="F4101" s="94"/>
      <c r="G4101" s="95">
        <f t="shared" si="381"/>
        <v>0</v>
      </c>
      <c r="H4101" s="110">
        <f t="shared" si="382"/>
        <v>0</v>
      </c>
      <c r="P4101" s="107" t="str">
        <f t="shared" si="383"/>
        <v/>
      </c>
      <c r="Q4101" s="108" t="str">
        <f t="shared" si="384"/>
        <v/>
      </c>
      <c r="S4101" s="109" t="str">
        <f t="shared" si="385"/>
        <v/>
      </c>
      <c r="T4101" s="109" t="str">
        <f t="shared" si="386"/>
        <v/>
      </c>
    </row>
    <row r="4102" spans="2:20" ht="15" customHeight="1" x14ac:dyDescent="0.25">
      <c r="B4102" s="94">
        <v>4051</v>
      </c>
      <c r="C4102" s="95"/>
      <c r="D4102" s="94"/>
      <c r="E4102" s="95"/>
      <c r="F4102" s="94"/>
      <c r="G4102" s="95">
        <f t="shared" si="381"/>
        <v>0</v>
      </c>
      <c r="H4102" s="110">
        <f t="shared" si="382"/>
        <v>0</v>
      </c>
      <c r="P4102" s="107" t="str">
        <f t="shared" si="383"/>
        <v/>
      </c>
      <c r="Q4102" s="108" t="str">
        <f t="shared" si="384"/>
        <v/>
      </c>
      <c r="S4102" s="109" t="str">
        <f t="shared" si="385"/>
        <v/>
      </c>
      <c r="T4102" s="109" t="str">
        <f t="shared" si="386"/>
        <v/>
      </c>
    </row>
    <row r="4103" spans="2:20" ht="15" customHeight="1" x14ac:dyDescent="0.25">
      <c r="B4103" s="94">
        <v>4052</v>
      </c>
      <c r="C4103" s="95"/>
      <c r="D4103" s="94"/>
      <c r="E4103" s="95"/>
      <c r="F4103" s="94"/>
      <c r="G4103" s="95">
        <f t="shared" si="381"/>
        <v>0</v>
      </c>
      <c r="H4103" s="110">
        <f t="shared" si="382"/>
        <v>0</v>
      </c>
      <c r="P4103" s="107" t="str">
        <f t="shared" si="383"/>
        <v/>
      </c>
      <c r="Q4103" s="108" t="str">
        <f t="shared" si="384"/>
        <v/>
      </c>
      <c r="S4103" s="109" t="str">
        <f t="shared" si="385"/>
        <v/>
      </c>
      <c r="T4103" s="109" t="str">
        <f t="shared" si="386"/>
        <v/>
      </c>
    </row>
    <row r="4104" spans="2:20" ht="15" customHeight="1" x14ac:dyDescent="0.25">
      <c r="B4104" s="94">
        <v>4053</v>
      </c>
      <c r="C4104" s="95"/>
      <c r="D4104" s="94"/>
      <c r="E4104" s="95"/>
      <c r="F4104" s="94"/>
      <c r="G4104" s="95">
        <f t="shared" si="381"/>
        <v>0</v>
      </c>
      <c r="H4104" s="110">
        <f t="shared" si="382"/>
        <v>0</v>
      </c>
      <c r="P4104" s="107" t="str">
        <f t="shared" si="383"/>
        <v/>
      </c>
      <c r="Q4104" s="108" t="str">
        <f t="shared" si="384"/>
        <v/>
      </c>
      <c r="S4104" s="109" t="str">
        <f t="shared" si="385"/>
        <v/>
      </c>
      <c r="T4104" s="109" t="str">
        <f t="shared" si="386"/>
        <v/>
      </c>
    </row>
    <row r="4105" spans="2:20" ht="15" customHeight="1" x14ac:dyDescent="0.25">
      <c r="B4105" s="94">
        <v>4054</v>
      </c>
      <c r="C4105" s="95"/>
      <c r="D4105" s="94"/>
      <c r="E4105" s="95"/>
      <c r="F4105" s="94"/>
      <c r="G4105" s="95">
        <f t="shared" si="381"/>
        <v>0</v>
      </c>
      <c r="H4105" s="110">
        <f t="shared" si="382"/>
        <v>0</v>
      </c>
      <c r="P4105" s="107" t="str">
        <f t="shared" si="383"/>
        <v/>
      </c>
      <c r="Q4105" s="108" t="str">
        <f t="shared" si="384"/>
        <v/>
      </c>
      <c r="S4105" s="109" t="str">
        <f t="shared" si="385"/>
        <v/>
      </c>
      <c r="T4105" s="109" t="str">
        <f t="shared" si="386"/>
        <v/>
      </c>
    </row>
    <row r="4106" spans="2:20" ht="15" customHeight="1" x14ac:dyDescent="0.25">
      <c r="B4106" s="94">
        <v>4055</v>
      </c>
      <c r="C4106" s="95"/>
      <c r="D4106" s="94"/>
      <c r="E4106" s="95"/>
      <c r="F4106" s="94"/>
      <c r="G4106" s="95">
        <f t="shared" si="381"/>
        <v>0</v>
      </c>
      <c r="H4106" s="110">
        <f t="shared" si="382"/>
        <v>0</v>
      </c>
      <c r="P4106" s="107" t="str">
        <f t="shared" si="383"/>
        <v/>
      </c>
      <c r="Q4106" s="108" t="str">
        <f t="shared" si="384"/>
        <v/>
      </c>
      <c r="S4106" s="109" t="str">
        <f t="shared" si="385"/>
        <v/>
      </c>
      <c r="T4106" s="109" t="str">
        <f t="shared" si="386"/>
        <v/>
      </c>
    </row>
    <row r="4107" spans="2:20" ht="15" customHeight="1" x14ac:dyDescent="0.25">
      <c r="B4107" s="94">
        <v>4056</v>
      </c>
      <c r="C4107" s="95"/>
      <c r="D4107" s="94"/>
      <c r="E4107" s="95"/>
      <c r="F4107" s="94"/>
      <c r="G4107" s="95">
        <f t="shared" si="381"/>
        <v>0</v>
      </c>
      <c r="H4107" s="110">
        <f t="shared" si="382"/>
        <v>0</v>
      </c>
      <c r="P4107" s="107" t="str">
        <f t="shared" si="383"/>
        <v/>
      </c>
      <c r="Q4107" s="108" t="str">
        <f t="shared" si="384"/>
        <v/>
      </c>
      <c r="S4107" s="109" t="str">
        <f t="shared" si="385"/>
        <v/>
      </c>
      <c r="T4107" s="109" t="str">
        <f t="shared" si="386"/>
        <v/>
      </c>
    </row>
    <row r="4108" spans="2:20" ht="15" customHeight="1" x14ac:dyDescent="0.25">
      <c r="B4108" s="94">
        <v>4057</v>
      </c>
      <c r="C4108" s="95"/>
      <c r="D4108" s="94"/>
      <c r="E4108" s="95"/>
      <c r="F4108" s="94"/>
      <c r="G4108" s="95">
        <f t="shared" si="381"/>
        <v>0</v>
      </c>
      <c r="H4108" s="110">
        <f t="shared" si="382"/>
        <v>0</v>
      </c>
      <c r="P4108" s="107" t="str">
        <f t="shared" si="383"/>
        <v/>
      </c>
      <c r="Q4108" s="108" t="str">
        <f t="shared" si="384"/>
        <v/>
      </c>
      <c r="S4108" s="109" t="str">
        <f t="shared" si="385"/>
        <v/>
      </c>
      <c r="T4108" s="109" t="str">
        <f t="shared" si="386"/>
        <v/>
      </c>
    </row>
    <row r="4109" spans="2:20" ht="15" customHeight="1" x14ac:dyDescent="0.25">
      <c r="B4109" s="94">
        <v>4058</v>
      </c>
      <c r="C4109" s="95"/>
      <c r="D4109" s="94"/>
      <c r="E4109" s="95"/>
      <c r="F4109" s="94"/>
      <c r="G4109" s="95">
        <f t="shared" si="381"/>
        <v>0</v>
      </c>
      <c r="H4109" s="110">
        <f t="shared" si="382"/>
        <v>0</v>
      </c>
      <c r="P4109" s="107" t="str">
        <f t="shared" si="383"/>
        <v/>
      </c>
      <c r="Q4109" s="108" t="str">
        <f t="shared" si="384"/>
        <v/>
      </c>
      <c r="S4109" s="109" t="str">
        <f t="shared" si="385"/>
        <v/>
      </c>
      <c r="T4109" s="109" t="str">
        <f t="shared" si="386"/>
        <v/>
      </c>
    </row>
    <row r="4110" spans="2:20" ht="15" customHeight="1" x14ac:dyDescent="0.25">
      <c r="B4110" s="94">
        <v>4059</v>
      </c>
      <c r="C4110" s="95"/>
      <c r="D4110" s="94"/>
      <c r="E4110" s="95"/>
      <c r="F4110" s="94"/>
      <c r="G4110" s="95">
        <f t="shared" si="381"/>
        <v>0</v>
      </c>
      <c r="H4110" s="110">
        <f t="shared" si="382"/>
        <v>0</v>
      </c>
      <c r="P4110" s="107" t="str">
        <f t="shared" si="383"/>
        <v/>
      </c>
      <c r="Q4110" s="108" t="str">
        <f t="shared" si="384"/>
        <v/>
      </c>
      <c r="S4110" s="109" t="str">
        <f t="shared" si="385"/>
        <v/>
      </c>
      <c r="T4110" s="109" t="str">
        <f t="shared" si="386"/>
        <v/>
      </c>
    </row>
    <row r="4111" spans="2:20" ht="15" customHeight="1" x14ac:dyDescent="0.25">
      <c r="B4111" s="94">
        <v>4060</v>
      </c>
      <c r="C4111" s="95"/>
      <c r="D4111" s="94"/>
      <c r="E4111" s="95"/>
      <c r="F4111" s="94"/>
      <c r="G4111" s="95">
        <f t="shared" si="381"/>
        <v>0</v>
      </c>
      <c r="H4111" s="110">
        <f t="shared" si="382"/>
        <v>0</v>
      </c>
      <c r="P4111" s="107" t="str">
        <f t="shared" si="383"/>
        <v/>
      </c>
      <c r="Q4111" s="108" t="str">
        <f t="shared" si="384"/>
        <v/>
      </c>
      <c r="S4111" s="109" t="str">
        <f t="shared" si="385"/>
        <v/>
      </c>
      <c r="T4111" s="109" t="str">
        <f t="shared" si="386"/>
        <v/>
      </c>
    </row>
    <row r="4112" spans="2:20" ht="15" customHeight="1" x14ac:dyDescent="0.25">
      <c r="B4112" s="94">
        <v>4061</v>
      </c>
      <c r="C4112" s="95"/>
      <c r="D4112" s="94"/>
      <c r="E4112" s="95"/>
      <c r="F4112" s="94"/>
      <c r="G4112" s="95">
        <f t="shared" si="381"/>
        <v>0</v>
      </c>
      <c r="H4112" s="110">
        <f t="shared" si="382"/>
        <v>0</v>
      </c>
      <c r="P4112" s="107" t="str">
        <f t="shared" si="383"/>
        <v/>
      </c>
      <c r="Q4112" s="108" t="str">
        <f t="shared" si="384"/>
        <v/>
      </c>
      <c r="S4112" s="109" t="str">
        <f t="shared" si="385"/>
        <v/>
      </c>
      <c r="T4112" s="109" t="str">
        <f t="shared" si="386"/>
        <v/>
      </c>
    </row>
    <row r="4113" spans="2:20" ht="15" customHeight="1" x14ac:dyDescent="0.25">
      <c r="B4113" s="94">
        <v>4062</v>
      </c>
      <c r="C4113" s="95"/>
      <c r="D4113" s="94"/>
      <c r="E4113" s="95"/>
      <c r="F4113" s="94"/>
      <c r="G4113" s="95">
        <f t="shared" si="381"/>
        <v>0</v>
      </c>
      <c r="H4113" s="110">
        <f t="shared" si="382"/>
        <v>0</v>
      </c>
      <c r="P4113" s="107" t="str">
        <f t="shared" si="383"/>
        <v/>
      </c>
      <c r="Q4113" s="108" t="str">
        <f t="shared" si="384"/>
        <v/>
      </c>
      <c r="S4113" s="109" t="str">
        <f t="shared" si="385"/>
        <v/>
      </c>
      <c r="T4113" s="109" t="str">
        <f t="shared" si="386"/>
        <v/>
      </c>
    </row>
    <row r="4114" spans="2:20" ht="15" customHeight="1" x14ac:dyDescent="0.25">
      <c r="B4114" s="94">
        <v>4063</v>
      </c>
      <c r="C4114" s="95"/>
      <c r="D4114" s="94"/>
      <c r="E4114" s="95"/>
      <c r="F4114" s="94"/>
      <c r="G4114" s="95">
        <f t="shared" si="381"/>
        <v>0</v>
      </c>
      <c r="H4114" s="110">
        <f t="shared" si="382"/>
        <v>0</v>
      </c>
      <c r="P4114" s="107" t="str">
        <f t="shared" si="383"/>
        <v/>
      </c>
      <c r="Q4114" s="108" t="str">
        <f t="shared" si="384"/>
        <v/>
      </c>
      <c r="S4114" s="109" t="str">
        <f t="shared" si="385"/>
        <v/>
      </c>
      <c r="T4114" s="109" t="str">
        <f t="shared" si="386"/>
        <v/>
      </c>
    </row>
    <row r="4115" spans="2:20" ht="15" customHeight="1" x14ac:dyDescent="0.25">
      <c r="B4115" s="94">
        <v>4064</v>
      </c>
      <c r="C4115" s="95"/>
      <c r="D4115" s="94"/>
      <c r="E4115" s="95"/>
      <c r="F4115" s="94"/>
      <c r="G4115" s="95">
        <f t="shared" si="381"/>
        <v>0</v>
      </c>
      <c r="H4115" s="110">
        <f t="shared" si="382"/>
        <v>0</v>
      </c>
      <c r="P4115" s="107" t="str">
        <f t="shared" si="383"/>
        <v/>
      </c>
      <c r="Q4115" s="108" t="str">
        <f t="shared" si="384"/>
        <v/>
      </c>
      <c r="S4115" s="109" t="str">
        <f t="shared" si="385"/>
        <v/>
      </c>
      <c r="T4115" s="109" t="str">
        <f t="shared" si="386"/>
        <v/>
      </c>
    </row>
    <row r="4116" spans="2:20" ht="15" customHeight="1" x14ac:dyDescent="0.25">
      <c r="B4116" s="94">
        <v>4065</v>
      </c>
      <c r="C4116" s="95"/>
      <c r="D4116" s="94"/>
      <c r="E4116" s="95"/>
      <c r="F4116" s="94"/>
      <c r="G4116" s="95">
        <f t="shared" si="381"/>
        <v>0</v>
      </c>
      <c r="H4116" s="110">
        <f t="shared" si="382"/>
        <v>0</v>
      </c>
      <c r="P4116" s="107" t="str">
        <f t="shared" si="383"/>
        <v/>
      </c>
      <c r="Q4116" s="108" t="str">
        <f t="shared" si="384"/>
        <v/>
      </c>
      <c r="S4116" s="109" t="str">
        <f t="shared" si="385"/>
        <v/>
      </c>
      <c r="T4116" s="109" t="str">
        <f t="shared" si="386"/>
        <v/>
      </c>
    </row>
    <row r="4117" spans="2:20" ht="15" customHeight="1" x14ac:dyDescent="0.25">
      <c r="B4117" s="94">
        <v>4066</v>
      </c>
      <c r="C4117" s="95"/>
      <c r="D4117" s="94"/>
      <c r="E4117" s="95"/>
      <c r="F4117" s="94"/>
      <c r="G4117" s="95">
        <f t="shared" si="381"/>
        <v>0</v>
      </c>
      <c r="H4117" s="110">
        <f t="shared" si="382"/>
        <v>0</v>
      </c>
      <c r="P4117" s="107" t="str">
        <f t="shared" si="383"/>
        <v/>
      </c>
      <c r="Q4117" s="108" t="str">
        <f t="shared" si="384"/>
        <v/>
      </c>
      <c r="S4117" s="109" t="str">
        <f t="shared" si="385"/>
        <v/>
      </c>
      <c r="T4117" s="109" t="str">
        <f t="shared" si="386"/>
        <v/>
      </c>
    </row>
    <row r="4118" spans="2:20" ht="15" customHeight="1" x14ac:dyDescent="0.25">
      <c r="B4118" s="94">
        <v>4067</v>
      </c>
      <c r="C4118" s="95"/>
      <c r="D4118" s="94"/>
      <c r="E4118" s="95"/>
      <c r="F4118" s="94"/>
      <c r="G4118" s="95">
        <f t="shared" si="381"/>
        <v>0</v>
      </c>
      <c r="H4118" s="110">
        <f t="shared" si="382"/>
        <v>0</v>
      </c>
      <c r="P4118" s="107" t="str">
        <f t="shared" si="383"/>
        <v/>
      </c>
      <c r="Q4118" s="108" t="str">
        <f t="shared" si="384"/>
        <v/>
      </c>
      <c r="S4118" s="109" t="str">
        <f t="shared" si="385"/>
        <v/>
      </c>
      <c r="T4118" s="109" t="str">
        <f t="shared" si="386"/>
        <v/>
      </c>
    </row>
    <row r="4119" spans="2:20" ht="15" customHeight="1" x14ac:dyDescent="0.25">
      <c r="B4119" s="94">
        <v>4068</v>
      </c>
      <c r="C4119" s="95"/>
      <c r="D4119" s="94"/>
      <c r="E4119" s="95"/>
      <c r="F4119" s="94"/>
      <c r="G4119" s="95">
        <f t="shared" si="381"/>
        <v>0</v>
      </c>
      <c r="H4119" s="110">
        <f t="shared" si="382"/>
        <v>0</v>
      </c>
      <c r="P4119" s="107" t="str">
        <f t="shared" si="383"/>
        <v/>
      </c>
      <c r="Q4119" s="108" t="str">
        <f t="shared" si="384"/>
        <v/>
      </c>
      <c r="S4119" s="109" t="str">
        <f t="shared" si="385"/>
        <v/>
      </c>
      <c r="T4119" s="109" t="str">
        <f t="shared" si="386"/>
        <v/>
      </c>
    </row>
    <row r="4120" spans="2:20" ht="15" customHeight="1" x14ac:dyDescent="0.25">
      <c r="B4120" s="94">
        <v>4069</v>
      </c>
      <c r="C4120" s="95"/>
      <c r="D4120" s="94"/>
      <c r="E4120" s="95"/>
      <c r="F4120" s="94"/>
      <c r="G4120" s="95">
        <f t="shared" si="381"/>
        <v>0</v>
      </c>
      <c r="H4120" s="110">
        <f t="shared" si="382"/>
        <v>0</v>
      </c>
      <c r="P4120" s="107" t="str">
        <f t="shared" si="383"/>
        <v/>
      </c>
      <c r="Q4120" s="108" t="str">
        <f t="shared" si="384"/>
        <v/>
      </c>
      <c r="S4120" s="109" t="str">
        <f t="shared" si="385"/>
        <v/>
      </c>
      <c r="T4120" s="109" t="str">
        <f t="shared" si="386"/>
        <v/>
      </c>
    </row>
    <row r="4121" spans="2:20" ht="15" customHeight="1" x14ac:dyDescent="0.25">
      <c r="B4121" s="94">
        <v>4070</v>
      </c>
      <c r="C4121" s="95"/>
      <c r="D4121" s="94"/>
      <c r="E4121" s="95"/>
      <c r="F4121" s="94"/>
      <c r="G4121" s="95">
        <f t="shared" si="381"/>
        <v>0</v>
      </c>
      <c r="H4121" s="110">
        <f t="shared" si="382"/>
        <v>0</v>
      </c>
      <c r="P4121" s="107" t="str">
        <f t="shared" si="383"/>
        <v/>
      </c>
      <c r="Q4121" s="108" t="str">
        <f t="shared" si="384"/>
        <v/>
      </c>
      <c r="S4121" s="109" t="str">
        <f t="shared" si="385"/>
        <v/>
      </c>
      <c r="T4121" s="109" t="str">
        <f t="shared" si="386"/>
        <v/>
      </c>
    </row>
    <row r="4122" spans="2:20" ht="15" customHeight="1" x14ac:dyDescent="0.25">
      <c r="B4122" s="94">
        <v>4071</v>
      </c>
      <c r="C4122" s="95"/>
      <c r="D4122" s="94"/>
      <c r="E4122" s="95"/>
      <c r="F4122" s="94"/>
      <c r="G4122" s="95">
        <f t="shared" si="381"/>
        <v>0</v>
      </c>
      <c r="H4122" s="110">
        <f t="shared" si="382"/>
        <v>0</v>
      </c>
      <c r="P4122" s="107" t="str">
        <f t="shared" si="383"/>
        <v/>
      </c>
      <c r="Q4122" s="108" t="str">
        <f t="shared" si="384"/>
        <v/>
      </c>
      <c r="S4122" s="109" t="str">
        <f t="shared" si="385"/>
        <v/>
      </c>
      <c r="T4122" s="109" t="str">
        <f t="shared" si="386"/>
        <v/>
      </c>
    </row>
    <row r="4123" spans="2:20" ht="15" customHeight="1" x14ac:dyDescent="0.25">
      <c r="B4123" s="94">
        <v>4072</v>
      </c>
      <c r="C4123" s="95"/>
      <c r="D4123" s="94"/>
      <c r="E4123" s="95"/>
      <c r="F4123" s="94"/>
      <c r="G4123" s="95">
        <f t="shared" si="381"/>
        <v>0</v>
      </c>
      <c r="H4123" s="110">
        <f t="shared" si="382"/>
        <v>0</v>
      </c>
      <c r="P4123" s="107" t="str">
        <f t="shared" si="383"/>
        <v/>
      </c>
      <c r="Q4123" s="108" t="str">
        <f t="shared" si="384"/>
        <v/>
      </c>
      <c r="S4123" s="109" t="str">
        <f t="shared" si="385"/>
        <v/>
      </c>
      <c r="T4123" s="109" t="str">
        <f t="shared" si="386"/>
        <v/>
      </c>
    </row>
    <row r="4124" spans="2:20" ht="15" customHeight="1" x14ac:dyDescent="0.25">
      <c r="B4124" s="94">
        <v>4073</v>
      </c>
      <c r="C4124" s="95"/>
      <c r="D4124" s="94"/>
      <c r="E4124" s="95"/>
      <c r="F4124" s="94"/>
      <c r="G4124" s="95">
        <f t="shared" ref="G4124:G4187" si="387">E4124-C4124</f>
        <v>0</v>
      </c>
      <c r="H4124" s="110">
        <f t="shared" ref="H4124:H4187" si="388">F4124-D4124</f>
        <v>0</v>
      </c>
      <c r="P4124" s="107" t="str">
        <f t="shared" ref="P4124:P4187" si="389">IF(C4124="","",D4124*PSA_WTP-C4124)</f>
        <v/>
      </c>
      <c r="Q4124" s="108" t="str">
        <f t="shared" ref="Q4124:Q4187" si="390">IF(C4124="","",F4124*PSA_WTP-E4124)</f>
        <v/>
      </c>
      <c r="S4124" s="109" t="str">
        <f t="shared" ref="S4124:S4187" si="391">IF(Q4124="","",IF(Q4124=MAX(P4124,Q4124),0,1))</f>
        <v/>
      </c>
      <c r="T4124" s="109" t="str">
        <f t="shared" ref="T4124:T4187" si="392">IF(Q4124="","",IF(Q4124=MAX(P4124,Q4124),1,0))</f>
        <v/>
      </c>
    </row>
    <row r="4125" spans="2:20" ht="15" customHeight="1" x14ac:dyDescent="0.25">
      <c r="B4125" s="94">
        <v>4074</v>
      </c>
      <c r="C4125" s="95"/>
      <c r="D4125" s="94"/>
      <c r="E4125" s="95"/>
      <c r="F4125" s="94"/>
      <c r="G4125" s="95">
        <f t="shared" si="387"/>
        <v>0</v>
      </c>
      <c r="H4125" s="110">
        <f t="shared" si="388"/>
        <v>0</v>
      </c>
      <c r="P4125" s="107" t="str">
        <f t="shared" si="389"/>
        <v/>
      </c>
      <c r="Q4125" s="108" t="str">
        <f t="shared" si="390"/>
        <v/>
      </c>
      <c r="S4125" s="109" t="str">
        <f t="shared" si="391"/>
        <v/>
      </c>
      <c r="T4125" s="109" t="str">
        <f t="shared" si="392"/>
        <v/>
      </c>
    </row>
    <row r="4126" spans="2:20" ht="15" customHeight="1" x14ac:dyDescent="0.25">
      <c r="B4126" s="94">
        <v>4075</v>
      </c>
      <c r="C4126" s="95"/>
      <c r="D4126" s="94"/>
      <c r="E4126" s="95"/>
      <c r="F4126" s="94"/>
      <c r="G4126" s="95">
        <f t="shared" si="387"/>
        <v>0</v>
      </c>
      <c r="H4126" s="110">
        <f t="shared" si="388"/>
        <v>0</v>
      </c>
      <c r="P4126" s="107" t="str">
        <f t="shared" si="389"/>
        <v/>
      </c>
      <c r="Q4126" s="108" t="str">
        <f t="shared" si="390"/>
        <v/>
      </c>
      <c r="S4126" s="109" t="str">
        <f t="shared" si="391"/>
        <v/>
      </c>
      <c r="T4126" s="109" t="str">
        <f t="shared" si="392"/>
        <v/>
      </c>
    </row>
    <row r="4127" spans="2:20" ht="15" customHeight="1" x14ac:dyDescent="0.25">
      <c r="B4127" s="94">
        <v>4076</v>
      </c>
      <c r="C4127" s="95"/>
      <c r="D4127" s="94"/>
      <c r="E4127" s="95"/>
      <c r="F4127" s="94"/>
      <c r="G4127" s="95">
        <f t="shared" si="387"/>
        <v>0</v>
      </c>
      <c r="H4127" s="110">
        <f t="shared" si="388"/>
        <v>0</v>
      </c>
      <c r="P4127" s="107" t="str">
        <f t="shared" si="389"/>
        <v/>
      </c>
      <c r="Q4127" s="108" t="str">
        <f t="shared" si="390"/>
        <v/>
      </c>
      <c r="S4127" s="109" t="str">
        <f t="shared" si="391"/>
        <v/>
      </c>
      <c r="T4127" s="109" t="str">
        <f t="shared" si="392"/>
        <v/>
      </c>
    </row>
    <row r="4128" spans="2:20" ht="15" customHeight="1" x14ac:dyDescent="0.25">
      <c r="B4128" s="94">
        <v>4077</v>
      </c>
      <c r="C4128" s="95"/>
      <c r="D4128" s="94"/>
      <c r="E4128" s="95"/>
      <c r="F4128" s="94"/>
      <c r="G4128" s="95">
        <f t="shared" si="387"/>
        <v>0</v>
      </c>
      <c r="H4128" s="110">
        <f t="shared" si="388"/>
        <v>0</v>
      </c>
      <c r="P4128" s="107" t="str">
        <f t="shared" si="389"/>
        <v/>
      </c>
      <c r="Q4128" s="108" t="str">
        <f t="shared" si="390"/>
        <v/>
      </c>
      <c r="S4128" s="109" t="str">
        <f t="shared" si="391"/>
        <v/>
      </c>
      <c r="T4128" s="109" t="str">
        <f t="shared" si="392"/>
        <v/>
      </c>
    </row>
    <row r="4129" spans="2:20" ht="15" customHeight="1" x14ac:dyDescent="0.25">
      <c r="B4129" s="94">
        <v>4078</v>
      </c>
      <c r="C4129" s="95"/>
      <c r="D4129" s="94"/>
      <c r="E4129" s="95"/>
      <c r="F4129" s="94"/>
      <c r="G4129" s="95">
        <f t="shared" si="387"/>
        <v>0</v>
      </c>
      <c r="H4129" s="110">
        <f t="shared" si="388"/>
        <v>0</v>
      </c>
      <c r="P4129" s="107" t="str">
        <f t="shared" si="389"/>
        <v/>
      </c>
      <c r="Q4129" s="108" t="str">
        <f t="shared" si="390"/>
        <v/>
      </c>
      <c r="S4129" s="109" t="str">
        <f t="shared" si="391"/>
        <v/>
      </c>
      <c r="T4129" s="109" t="str">
        <f t="shared" si="392"/>
        <v/>
      </c>
    </row>
    <row r="4130" spans="2:20" ht="15" customHeight="1" x14ac:dyDescent="0.25">
      <c r="B4130" s="94">
        <v>4079</v>
      </c>
      <c r="C4130" s="95"/>
      <c r="D4130" s="94"/>
      <c r="E4130" s="95"/>
      <c r="F4130" s="94"/>
      <c r="G4130" s="95">
        <f t="shared" si="387"/>
        <v>0</v>
      </c>
      <c r="H4130" s="110">
        <f t="shared" si="388"/>
        <v>0</v>
      </c>
      <c r="P4130" s="107" t="str">
        <f t="shared" si="389"/>
        <v/>
      </c>
      <c r="Q4130" s="108" t="str">
        <f t="shared" si="390"/>
        <v/>
      </c>
      <c r="S4130" s="109" t="str">
        <f t="shared" si="391"/>
        <v/>
      </c>
      <c r="T4130" s="109" t="str">
        <f t="shared" si="392"/>
        <v/>
      </c>
    </row>
    <row r="4131" spans="2:20" ht="15" customHeight="1" x14ac:dyDescent="0.25">
      <c r="B4131" s="94">
        <v>4080</v>
      </c>
      <c r="C4131" s="95"/>
      <c r="D4131" s="94"/>
      <c r="E4131" s="95"/>
      <c r="F4131" s="94"/>
      <c r="G4131" s="95">
        <f t="shared" si="387"/>
        <v>0</v>
      </c>
      <c r="H4131" s="110">
        <f t="shared" si="388"/>
        <v>0</v>
      </c>
      <c r="P4131" s="107" t="str">
        <f t="shared" si="389"/>
        <v/>
      </c>
      <c r="Q4131" s="108" t="str">
        <f t="shared" si="390"/>
        <v/>
      </c>
      <c r="S4131" s="109" t="str">
        <f t="shared" si="391"/>
        <v/>
      </c>
      <c r="T4131" s="109" t="str">
        <f t="shared" si="392"/>
        <v/>
      </c>
    </row>
    <row r="4132" spans="2:20" ht="15" customHeight="1" x14ac:dyDescent="0.25">
      <c r="B4132" s="94">
        <v>4081</v>
      </c>
      <c r="C4132" s="95"/>
      <c r="D4132" s="94"/>
      <c r="E4132" s="95"/>
      <c r="F4132" s="94"/>
      <c r="G4132" s="95">
        <f t="shared" si="387"/>
        <v>0</v>
      </c>
      <c r="H4132" s="110">
        <f t="shared" si="388"/>
        <v>0</v>
      </c>
      <c r="P4132" s="107" t="str">
        <f t="shared" si="389"/>
        <v/>
      </c>
      <c r="Q4132" s="108" t="str">
        <f t="shared" si="390"/>
        <v/>
      </c>
      <c r="S4132" s="109" t="str">
        <f t="shared" si="391"/>
        <v/>
      </c>
      <c r="T4132" s="109" t="str">
        <f t="shared" si="392"/>
        <v/>
      </c>
    </row>
    <row r="4133" spans="2:20" ht="15" customHeight="1" x14ac:dyDescent="0.25">
      <c r="B4133" s="94">
        <v>4082</v>
      </c>
      <c r="C4133" s="95"/>
      <c r="D4133" s="94"/>
      <c r="E4133" s="95"/>
      <c r="F4133" s="94"/>
      <c r="G4133" s="95">
        <f t="shared" si="387"/>
        <v>0</v>
      </c>
      <c r="H4133" s="110">
        <f t="shared" si="388"/>
        <v>0</v>
      </c>
      <c r="P4133" s="107" t="str">
        <f t="shared" si="389"/>
        <v/>
      </c>
      <c r="Q4133" s="108" t="str">
        <f t="shared" si="390"/>
        <v/>
      </c>
      <c r="S4133" s="109" t="str">
        <f t="shared" si="391"/>
        <v/>
      </c>
      <c r="T4133" s="109" t="str">
        <f t="shared" si="392"/>
        <v/>
      </c>
    </row>
    <row r="4134" spans="2:20" ht="15" customHeight="1" x14ac:dyDescent="0.25">
      <c r="B4134" s="94">
        <v>4083</v>
      </c>
      <c r="C4134" s="95"/>
      <c r="D4134" s="94"/>
      <c r="E4134" s="95"/>
      <c r="F4134" s="94"/>
      <c r="G4134" s="95">
        <f t="shared" si="387"/>
        <v>0</v>
      </c>
      <c r="H4134" s="110">
        <f t="shared" si="388"/>
        <v>0</v>
      </c>
      <c r="P4134" s="107" t="str">
        <f t="shared" si="389"/>
        <v/>
      </c>
      <c r="Q4134" s="108" t="str">
        <f t="shared" si="390"/>
        <v/>
      </c>
      <c r="S4134" s="109" t="str">
        <f t="shared" si="391"/>
        <v/>
      </c>
      <c r="T4134" s="109" t="str">
        <f t="shared" si="392"/>
        <v/>
      </c>
    </row>
    <row r="4135" spans="2:20" ht="15" customHeight="1" x14ac:dyDescent="0.25">
      <c r="B4135" s="94">
        <v>4084</v>
      </c>
      <c r="C4135" s="95"/>
      <c r="D4135" s="94"/>
      <c r="E4135" s="95"/>
      <c r="F4135" s="94"/>
      <c r="G4135" s="95">
        <f t="shared" si="387"/>
        <v>0</v>
      </c>
      <c r="H4135" s="110">
        <f t="shared" si="388"/>
        <v>0</v>
      </c>
      <c r="P4135" s="107" t="str">
        <f t="shared" si="389"/>
        <v/>
      </c>
      <c r="Q4135" s="108" t="str">
        <f t="shared" si="390"/>
        <v/>
      </c>
      <c r="S4135" s="109" t="str">
        <f t="shared" si="391"/>
        <v/>
      </c>
      <c r="T4135" s="109" t="str">
        <f t="shared" si="392"/>
        <v/>
      </c>
    </row>
    <row r="4136" spans="2:20" ht="15" customHeight="1" x14ac:dyDescent="0.25">
      <c r="B4136" s="94">
        <v>4085</v>
      </c>
      <c r="C4136" s="95"/>
      <c r="D4136" s="94"/>
      <c r="E4136" s="95"/>
      <c r="F4136" s="94"/>
      <c r="G4136" s="95">
        <f t="shared" si="387"/>
        <v>0</v>
      </c>
      <c r="H4136" s="110">
        <f t="shared" si="388"/>
        <v>0</v>
      </c>
      <c r="P4136" s="107" t="str">
        <f t="shared" si="389"/>
        <v/>
      </c>
      <c r="Q4136" s="108" t="str">
        <f t="shared" si="390"/>
        <v/>
      </c>
      <c r="S4136" s="109" t="str">
        <f t="shared" si="391"/>
        <v/>
      </c>
      <c r="T4136" s="109" t="str">
        <f t="shared" si="392"/>
        <v/>
      </c>
    </row>
    <row r="4137" spans="2:20" ht="15" customHeight="1" x14ac:dyDescent="0.25">
      <c r="B4137" s="94">
        <v>4086</v>
      </c>
      <c r="C4137" s="95"/>
      <c r="D4137" s="94"/>
      <c r="E4137" s="95"/>
      <c r="F4137" s="94"/>
      <c r="G4137" s="95">
        <f t="shared" si="387"/>
        <v>0</v>
      </c>
      <c r="H4137" s="110">
        <f t="shared" si="388"/>
        <v>0</v>
      </c>
      <c r="P4137" s="107" t="str">
        <f t="shared" si="389"/>
        <v/>
      </c>
      <c r="Q4137" s="108" t="str">
        <f t="shared" si="390"/>
        <v/>
      </c>
      <c r="S4137" s="109" t="str">
        <f t="shared" si="391"/>
        <v/>
      </c>
      <c r="T4137" s="109" t="str">
        <f t="shared" si="392"/>
        <v/>
      </c>
    </row>
    <row r="4138" spans="2:20" ht="15" customHeight="1" x14ac:dyDescent="0.25">
      <c r="B4138" s="94">
        <v>4087</v>
      </c>
      <c r="C4138" s="95"/>
      <c r="D4138" s="94"/>
      <c r="E4138" s="95"/>
      <c r="F4138" s="94"/>
      <c r="G4138" s="95">
        <f t="shared" si="387"/>
        <v>0</v>
      </c>
      <c r="H4138" s="110">
        <f t="shared" si="388"/>
        <v>0</v>
      </c>
      <c r="P4138" s="107" t="str">
        <f t="shared" si="389"/>
        <v/>
      </c>
      <c r="Q4138" s="108" t="str">
        <f t="shared" si="390"/>
        <v/>
      </c>
      <c r="S4138" s="109" t="str">
        <f t="shared" si="391"/>
        <v/>
      </c>
      <c r="T4138" s="109" t="str">
        <f t="shared" si="392"/>
        <v/>
      </c>
    </row>
    <row r="4139" spans="2:20" ht="15" customHeight="1" x14ac:dyDescent="0.25">
      <c r="B4139" s="94">
        <v>4088</v>
      </c>
      <c r="C4139" s="95"/>
      <c r="D4139" s="94"/>
      <c r="E4139" s="95"/>
      <c r="F4139" s="94"/>
      <c r="G4139" s="95">
        <f t="shared" si="387"/>
        <v>0</v>
      </c>
      <c r="H4139" s="110">
        <f t="shared" si="388"/>
        <v>0</v>
      </c>
      <c r="P4139" s="107" t="str">
        <f t="shared" si="389"/>
        <v/>
      </c>
      <c r="Q4139" s="108" t="str">
        <f t="shared" si="390"/>
        <v/>
      </c>
      <c r="S4139" s="109" t="str">
        <f t="shared" si="391"/>
        <v/>
      </c>
      <c r="T4139" s="109" t="str">
        <f t="shared" si="392"/>
        <v/>
      </c>
    </row>
    <row r="4140" spans="2:20" ht="15" customHeight="1" x14ac:dyDescent="0.25">
      <c r="B4140" s="94">
        <v>4089</v>
      </c>
      <c r="C4140" s="95"/>
      <c r="D4140" s="94"/>
      <c r="E4140" s="95"/>
      <c r="F4140" s="94"/>
      <c r="G4140" s="95">
        <f t="shared" si="387"/>
        <v>0</v>
      </c>
      <c r="H4140" s="110">
        <f t="shared" si="388"/>
        <v>0</v>
      </c>
      <c r="P4140" s="107" t="str">
        <f t="shared" si="389"/>
        <v/>
      </c>
      <c r="Q4140" s="108" t="str">
        <f t="shared" si="390"/>
        <v/>
      </c>
      <c r="S4140" s="109" t="str">
        <f t="shared" si="391"/>
        <v/>
      </c>
      <c r="T4140" s="109" t="str">
        <f t="shared" si="392"/>
        <v/>
      </c>
    </row>
    <row r="4141" spans="2:20" ht="15" customHeight="1" x14ac:dyDescent="0.25">
      <c r="B4141" s="94">
        <v>4090</v>
      </c>
      <c r="C4141" s="95"/>
      <c r="D4141" s="94"/>
      <c r="E4141" s="95"/>
      <c r="F4141" s="94"/>
      <c r="G4141" s="95">
        <f t="shared" si="387"/>
        <v>0</v>
      </c>
      <c r="H4141" s="110">
        <f t="shared" si="388"/>
        <v>0</v>
      </c>
      <c r="P4141" s="107" t="str">
        <f t="shared" si="389"/>
        <v/>
      </c>
      <c r="Q4141" s="108" t="str">
        <f t="shared" si="390"/>
        <v/>
      </c>
      <c r="S4141" s="109" t="str">
        <f t="shared" si="391"/>
        <v/>
      </c>
      <c r="T4141" s="109" t="str">
        <f t="shared" si="392"/>
        <v/>
      </c>
    </row>
    <row r="4142" spans="2:20" ht="15" customHeight="1" x14ac:dyDescent="0.25">
      <c r="B4142" s="94">
        <v>4091</v>
      </c>
      <c r="C4142" s="95"/>
      <c r="D4142" s="94"/>
      <c r="E4142" s="95"/>
      <c r="F4142" s="94"/>
      <c r="G4142" s="95">
        <f t="shared" si="387"/>
        <v>0</v>
      </c>
      <c r="H4142" s="110">
        <f t="shared" si="388"/>
        <v>0</v>
      </c>
      <c r="P4142" s="107" t="str">
        <f t="shared" si="389"/>
        <v/>
      </c>
      <c r="Q4142" s="108" t="str">
        <f t="shared" si="390"/>
        <v/>
      </c>
      <c r="S4142" s="109" t="str">
        <f t="shared" si="391"/>
        <v/>
      </c>
      <c r="T4142" s="109" t="str">
        <f t="shared" si="392"/>
        <v/>
      </c>
    </row>
    <row r="4143" spans="2:20" ht="15" customHeight="1" x14ac:dyDescent="0.25">
      <c r="B4143" s="94">
        <v>4092</v>
      </c>
      <c r="C4143" s="95"/>
      <c r="D4143" s="94"/>
      <c r="E4143" s="95"/>
      <c r="F4143" s="94"/>
      <c r="G4143" s="95">
        <f t="shared" si="387"/>
        <v>0</v>
      </c>
      <c r="H4143" s="110">
        <f t="shared" si="388"/>
        <v>0</v>
      </c>
      <c r="P4143" s="107" t="str">
        <f t="shared" si="389"/>
        <v/>
      </c>
      <c r="Q4143" s="108" t="str">
        <f t="shared" si="390"/>
        <v/>
      </c>
      <c r="S4143" s="109" t="str">
        <f t="shared" si="391"/>
        <v/>
      </c>
      <c r="T4143" s="109" t="str">
        <f t="shared" si="392"/>
        <v/>
      </c>
    </row>
    <row r="4144" spans="2:20" ht="15" customHeight="1" x14ac:dyDescent="0.25">
      <c r="B4144" s="94">
        <v>4093</v>
      </c>
      <c r="C4144" s="95"/>
      <c r="D4144" s="94"/>
      <c r="E4144" s="95"/>
      <c r="F4144" s="94"/>
      <c r="G4144" s="95">
        <f t="shared" si="387"/>
        <v>0</v>
      </c>
      <c r="H4144" s="110">
        <f t="shared" si="388"/>
        <v>0</v>
      </c>
      <c r="P4144" s="107" t="str">
        <f t="shared" si="389"/>
        <v/>
      </c>
      <c r="Q4144" s="108" t="str">
        <f t="shared" si="390"/>
        <v/>
      </c>
      <c r="S4144" s="109" t="str">
        <f t="shared" si="391"/>
        <v/>
      </c>
      <c r="T4144" s="109" t="str">
        <f t="shared" si="392"/>
        <v/>
      </c>
    </row>
    <row r="4145" spans="2:20" ht="15" customHeight="1" x14ac:dyDescent="0.25">
      <c r="B4145" s="94">
        <v>4094</v>
      </c>
      <c r="C4145" s="95"/>
      <c r="D4145" s="94"/>
      <c r="E4145" s="95"/>
      <c r="F4145" s="94"/>
      <c r="G4145" s="95">
        <f t="shared" si="387"/>
        <v>0</v>
      </c>
      <c r="H4145" s="110">
        <f t="shared" si="388"/>
        <v>0</v>
      </c>
      <c r="P4145" s="107" t="str">
        <f t="shared" si="389"/>
        <v/>
      </c>
      <c r="Q4145" s="108" t="str">
        <f t="shared" si="390"/>
        <v/>
      </c>
      <c r="S4145" s="109" t="str">
        <f t="shared" si="391"/>
        <v/>
      </c>
      <c r="T4145" s="109" t="str">
        <f t="shared" si="392"/>
        <v/>
      </c>
    </row>
    <row r="4146" spans="2:20" ht="15" customHeight="1" x14ac:dyDescent="0.25">
      <c r="B4146" s="94">
        <v>4095</v>
      </c>
      <c r="C4146" s="95"/>
      <c r="D4146" s="94"/>
      <c r="E4146" s="95"/>
      <c r="F4146" s="94"/>
      <c r="G4146" s="95">
        <f t="shared" si="387"/>
        <v>0</v>
      </c>
      <c r="H4146" s="110">
        <f t="shared" si="388"/>
        <v>0</v>
      </c>
      <c r="P4146" s="107" t="str">
        <f t="shared" si="389"/>
        <v/>
      </c>
      <c r="Q4146" s="108" t="str">
        <f t="shared" si="390"/>
        <v/>
      </c>
      <c r="S4146" s="109" t="str">
        <f t="shared" si="391"/>
        <v/>
      </c>
      <c r="T4146" s="109" t="str">
        <f t="shared" si="392"/>
        <v/>
      </c>
    </row>
    <row r="4147" spans="2:20" ht="15" customHeight="1" x14ac:dyDescent="0.25">
      <c r="B4147" s="94">
        <v>4096</v>
      </c>
      <c r="C4147" s="95"/>
      <c r="D4147" s="94"/>
      <c r="E4147" s="95"/>
      <c r="F4147" s="94"/>
      <c r="G4147" s="95">
        <f t="shared" si="387"/>
        <v>0</v>
      </c>
      <c r="H4147" s="110">
        <f t="shared" si="388"/>
        <v>0</v>
      </c>
      <c r="P4147" s="107" t="str">
        <f t="shared" si="389"/>
        <v/>
      </c>
      <c r="Q4147" s="108" t="str">
        <f t="shared" si="390"/>
        <v/>
      </c>
      <c r="S4147" s="109" t="str">
        <f t="shared" si="391"/>
        <v/>
      </c>
      <c r="T4147" s="109" t="str">
        <f t="shared" si="392"/>
        <v/>
      </c>
    </row>
    <row r="4148" spans="2:20" ht="15" customHeight="1" x14ac:dyDescent="0.25">
      <c r="B4148" s="94">
        <v>4097</v>
      </c>
      <c r="C4148" s="95"/>
      <c r="D4148" s="94"/>
      <c r="E4148" s="95"/>
      <c r="F4148" s="94"/>
      <c r="G4148" s="95">
        <f t="shared" si="387"/>
        <v>0</v>
      </c>
      <c r="H4148" s="110">
        <f t="shared" si="388"/>
        <v>0</v>
      </c>
      <c r="P4148" s="107" t="str">
        <f t="shared" si="389"/>
        <v/>
      </c>
      <c r="Q4148" s="108" t="str">
        <f t="shared" si="390"/>
        <v/>
      </c>
      <c r="S4148" s="109" t="str">
        <f t="shared" si="391"/>
        <v/>
      </c>
      <c r="T4148" s="109" t="str">
        <f t="shared" si="392"/>
        <v/>
      </c>
    </row>
    <row r="4149" spans="2:20" ht="15" customHeight="1" x14ac:dyDescent="0.25">
      <c r="B4149" s="94">
        <v>4098</v>
      </c>
      <c r="C4149" s="95"/>
      <c r="D4149" s="94"/>
      <c r="E4149" s="95"/>
      <c r="F4149" s="94"/>
      <c r="G4149" s="95">
        <f t="shared" si="387"/>
        <v>0</v>
      </c>
      <c r="H4149" s="110">
        <f t="shared" si="388"/>
        <v>0</v>
      </c>
      <c r="P4149" s="107" t="str">
        <f t="shared" si="389"/>
        <v/>
      </c>
      <c r="Q4149" s="108" t="str">
        <f t="shared" si="390"/>
        <v/>
      </c>
      <c r="S4149" s="109" t="str">
        <f t="shared" si="391"/>
        <v/>
      </c>
      <c r="T4149" s="109" t="str">
        <f t="shared" si="392"/>
        <v/>
      </c>
    </row>
    <row r="4150" spans="2:20" ht="15" customHeight="1" x14ac:dyDescent="0.25">
      <c r="B4150" s="94">
        <v>4099</v>
      </c>
      <c r="C4150" s="95"/>
      <c r="D4150" s="94"/>
      <c r="E4150" s="95"/>
      <c r="F4150" s="94"/>
      <c r="G4150" s="95">
        <f t="shared" si="387"/>
        <v>0</v>
      </c>
      <c r="H4150" s="110">
        <f t="shared" si="388"/>
        <v>0</v>
      </c>
      <c r="P4150" s="107" t="str">
        <f t="shared" si="389"/>
        <v/>
      </c>
      <c r="Q4150" s="108" t="str">
        <f t="shared" si="390"/>
        <v/>
      </c>
      <c r="S4150" s="109" t="str">
        <f t="shared" si="391"/>
        <v/>
      </c>
      <c r="T4150" s="109" t="str">
        <f t="shared" si="392"/>
        <v/>
      </c>
    </row>
    <row r="4151" spans="2:20" ht="15" customHeight="1" x14ac:dyDescent="0.25">
      <c r="B4151" s="94">
        <v>4100</v>
      </c>
      <c r="C4151" s="95"/>
      <c r="D4151" s="94"/>
      <c r="E4151" s="95"/>
      <c r="F4151" s="94"/>
      <c r="G4151" s="95">
        <f t="shared" si="387"/>
        <v>0</v>
      </c>
      <c r="H4151" s="110">
        <f t="shared" si="388"/>
        <v>0</v>
      </c>
      <c r="P4151" s="107" t="str">
        <f t="shared" si="389"/>
        <v/>
      </c>
      <c r="Q4151" s="108" t="str">
        <f t="shared" si="390"/>
        <v/>
      </c>
      <c r="S4151" s="109" t="str">
        <f t="shared" si="391"/>
        <v/>
      </c>
      <c r="T4151" s="109" t="str">
        <f t="shared" si="392"/>
        <v/>
      </c>
    </row>
    <row r="4152" spans="2:20" ht="15" customHeight="1" x14ac:dyDescent="0.25">
      <c r="B4152" s="94">
        <v>4101</v>
      </c>
      <c r="C4152" s="95"/>
      <c r="D4152" s="94"/>
      <c r="E4152" s="95"/>
      <c r="F4152" s="94"/>
      <c r="G4152" s="95">
        <f t="shared" si="387"/>
        <v>0</v>
      </c>
      <c r="H4152" s="110">
        <f t="shared" si="388"/>
        <v>0</v>
      </c>
      <c r="P4152" s="107" t="str">
        <f t="shared" si="389"/>
        <v/>
      </c>
      <c r="Q4152" s="108" t="str">
        <f t="shared" si="390"/>
        <v/>
      </c>
      <c r="S4152" s="109" t="str">
        <f t="shared" si="391"/>
        <v/>
      </c>
      <c r="T4152" s="109" t="str">
        <f t="shared" si="392"/>
        <v/>
      </c>
    </row>
    <row r="4153" spans="2:20" ht="15" customHeight="1" x14ac:dyDescent="0.25">
      <c r="B4153" s="94">
        <v>4102</v>
      </c>
      <c r="C4153" s="95"/>
      <c r="D4153" s="94"/>
      <c r="E4153" s="95"/>
      <c r="F4153" s="94"/>
      <c r="G4153" s="95">
        <f t="shared" si="387"/>
        <v>0</v>
      </c>
      <c r="H4153" s="110">
        <f t="shared" si="388"/>
        <v>0</v>
      </c>
      <c r="P4153" s="107" t="str">
        <f t="shared" si="389"/>
        <v/>
      </c>
      <c r="Q4153" s="108" t="str">
        <f t="shared" si="390"/>
        <v/>
      </c>
      <c r="S4153" s="109" t="str">
        <f t="shared" si="391"/>
        <v/>
      </c>
      <c r="T4153" s="109" t="str">
        <f t="shared" si="392"/>
        <v/>
      </c>
    </row>
    <row r="4154" spans="2:20" ht="15" customHeight="1" x14ac:dyDescent="0.25">
      <c r="B4154" s="94">
        <v>4103</v>
      </c>
      <c r="C4154" s="95"/>
      <c r="D4154" s="94"/>
      <c r="E4154" s="95"/>
      <c r="F4154" s="94"/>
      <c r="G4154" s="95">
        <f t="shared" si="387"/>
        <v>0</v>
      </c>
      <c r="H4154" s="110">
        <f t="shared" si="388"/>
        <v>0</v>
      </c>
      <c r="P4154" s="107" t="str">
        <f t="shared" si="389"/>
        <v/>
      </c>
      <c r="Q4154" s="108" t="str">
        <f t="shared" si="390"/>
        <v/>
      </c>
      <c r="S4154" s="109" t="str">
        <f t="shared" si="391"/>
        <v/>
      </c>
      <c r="T4154" s="109" t="str">
        <f t="shared" si="392"/>
        <v/>
      </c>
    </row>
    <row r="4155" spans="2:20" ht="15" customHeight="1" x14ac:dyDescent="0.25">
      <c r="B4155" s="94">
        <v>4104</v>
      </c>
      <c r="C4155" s="95"/>
      <c r="D4155" s="94"/>
      <c r="E4155" s="95"/>
      <c r="F4155" s="94"/>
      <c r="G4155" s="95">
        <f t="shared" si="387"/>
        <v>0</v>
      </c>
      <c r="H4155" s="110">
        <f t="shared" si="388"/>
        <v>0</v>
      </c>
      <c r="P4155" s="107" t="str">
        <f t="shared" si="389"/>
        <v/>
      </c>
      <c r="Q4155" s="108" t="str">
        <f t="shared" si="390"/>
        <v/>
      </c>
      <c r="S4155" s="109" t="str">
        <f t="shared" si="391"/>
        <v/>
      </c>
      <c r="T4155" s="109" t="str">
        <f t="shared" si="392"/>
        <v/>
      </c>
    </row>
    <row r="4156" spans="2:20" ht="15" customHeight="1" x14ac:dyDescent="0.25">
      <c r="B4156" s="94">
        <v>4105</v>
      </c>
      <c r="C4156" s="95"/>
      <c r="D4156" s="94"/>
      <c r="E4156" s="95"/>
      <c r="F4156" s="94"/>
      <c r="G4156" s="95">
        <f t="shared" si="387"/>
        <v>0</v>
      </c>
      <c r="H4156" s="110">
        <f t="shared" si="388"/>
        <v>0</v>
      </c>
      <c r="P4156" s="107" t="str">
        <f t="shared" si="389"/>
        <v/>
      </c>
      <c r="Q4156" s="108" t="str">
        <f t="shared" si="390"/>
        <v/>
      </c>
      <c r="S4156" s="109" t="str">
        <f t="shared" si="391"/>
        <v/>
      </c>
      <c r="T4156" s="109" t="str">
        <f t="shared" si="392"/>
        <v/>
      </c>
    </row>
    <row r="4157" spans="2:20" ht="15" customHeight="1" x14ac:dyDescent="0.25">
      <c r="B4157" s="94">
        <v>4106</v>
      </c>
      <c r="C4157" s="95"/>
      <c r="D4157" s="94"/>
      <c r="E4157" s="95"/>
      <c r="F4157" s="94"/>
      <c r="G4157" s="95">
        <f t="shared" si="387"/>
        <v>0</v>
      </c>
      <c r="H4157" s="110">
        <f t="shared" si="388"/>
        <v>0</v>
      </c>
      <c r="P4157" s="107" t="str">
        <f t="shared" si="389"/>
        <v/>
      </c>
      <c r="Q4157" s="108" t="str">
        <f t="shared" si="390"/>
        <v/>
      </c>
      <c r="S4157" s="109" t="str">
        <f t="shared" si="391"/>
        <v/>
      </c>
      <c r="T4157" s="109" t="str">
        <f t="shared" si="392"/>
        <v/>
      </c>
    </row>
    <row r="4158" spans="2:20" ht="15" customHeight="1" x14ac:dyDescent="0.25">
      <c r="B4158" s="94">
        <v>4107</v>
      </c>
      <c r="C4158" s="95"/>
      <c r="D4158" s="94"/>
      <c r="E4158" s="95"/>
      <c r="F4158" s="94"/>
      <c r="G4158" s="95">
        <f t="shared" si="387"/>
        <v>0</v>
      </c>
      <c r="H4158" s="110">
        <f t="shared" si="388"/>
        <v>0</v>
      </c>
      <c r="P4158" s="107" t="str">
        <f t="shared" si="389"/>
        <v/>
      </c>
      <c r="Q4158" s="108" t="str">
        <f t="shared" si="390"/>
        <v/>
      </c>
      <c r="S4158" s="109" t="str">
        <f t="shared" si="391"/>
        <v/>
      </c>
      <c r="T4158" s="109" t="str">
        <f t="shared" si="392"/>
        <v/>
      </c>
    </row>
    <row r="4159" spans="2:20" ht="15" customHeight="1" x14ac:dyDescent="0.25">
      <c r="B4159" s="94">
        <v>4108</v>
      </c>
      <c r="C4159" s="95"/>
      <c r="D4159" s="94"/>
      <c r="E4159" s="95"/>
      <c r="F4159" s="94"/>
      <c r="G4159" s="95">
        <f t="shared" si="387"/>
        <v>0</v>
      </c>
      <c r="H4159" s="110">
        <f t="shared" si="388"/>
        <v>0</v>
      </c>
      <c r="P4159" s="107" t="str">
        <f t="shared" si="389"/>
        <v/>
      </c>
      <c r="Q4159" s="108" t="str">
        <f t="shared" si="390"/>
        <v/>
      </c>
      <c r="S4159" s="109" t="str">
        <f t="shared" si="391"/>
        <v/>
      </c>
      <c r="T4159" s="109" t="str">
        <f t="shared" si="392"/>
        <v/>
      </c>
    </row>
    <row r="4160" spans="2:20" ht="15" customHeight="1" x14ac:dyDescent="0.25">
      <c r="B4160" s="94">
        <v>4109</v>
      </c>
      <c r="C4160" s="95"/>
      <c r="D4160" s="94"/>
      <c r="E4160" s="95"/>
      <c r="F4160" s="94"/>
      <c r="G4160" s="95">
        <f t="shared" si="387"/>
        <v>0</v>
      </c>
      <c r="H4160" s="110">
        <f t="shared" si="388"/>
        <v>0</v>
      </c>
      <c r="P4160" s="107" t="str">
        <f t="shared" si="389"/>
        <v/>
      </c>
      <c r="Q4160" s="108" t="str">
        <f t="shared" si="390"/>
        <v/>
      </c>
      <c r="S4160" s="109" t="str">
        <f t="shared" si="391"/>
        <v/>
      </c>
      <c r="T4160" s="109" t="str">
        <f t="shared" si="392"/>
        <v/>
      </c>
    </row>
    <row r="4161" spans="2:20" ht="15" customHeight="1" x14ac:dyDescent="0.25">
      <c r="B4161" s="94">
        <v>4110</v>
      </c>
      <c r="C4161" s="95"/>
      <c r="D4161" s="94"/>
      <c r="E4161" s="95"/>
      <c r="F4161" s="94"/>
      <c r="G4161" s="95">
        <f t="shared" si="387"/>
        <v>0</v>
      </c>
      <c r="H4161" s="110">
        <f t="shared" si="388"/>
        <v>0</v>
      </c>
      <c r="P4161" s="107" t="str">
        <f t="shared" si="389"/>
        <v/>
      </c>
      <c r="Q4161" s="108" t="str">
        <f t="shared" si="390"/>
        <v/>
      </c>
      <c r="S4161" s="109" t="str">
        <f t="shared" si="391"/>
        <v/>
      </c>
      <c r="T4161" s="109" t="str">
        <f t="shared" si="392"/>
        <v/>
      </c>
    </row>
    <row r="4162" spans="2:20" ht="15" customHeight="1" x14ac:dyDescent="0.25">
      <c r="B4162" s="94">
        <v>4111</v>
      </c>
      <c r="C4162" s="95"/>
      <c r="D4162" s="94"/>
      <c r="E4162" s="95"/>
      <c r="F4162" s="94"/>
      <c r="G4162" s="95">
        <f t="shared" si="387"/>
        <v>0</v>
      </c>
      <c r="H4162" s="110">
        <f t="shared" si="388"/>
        <v>0</v>
      </c>
      <c r="P4162" s="107" t="str">
        <f t="shared" si="389"/>
        <v/>
      </c>
      <c r="Q4162" s="108" t="str">
        <f t="shared" si="390"/>
        <v/>
      </c>
      <c r="S4162" s="109" t="str">
        <f t="shared" si="391"/>
        <v/>
      </c>
      <c r="T4162" s="109" t="str">
        <f t="shared" si="392"/>
        <v/>
      </c>
    </row>
    <row r="4163" spans="2:20" ht="15" customHeight="1" x14ac:dyDescent="0.25">
      <c r="B4163" s="94">
        <v>4112</v>
      </c>
      <c r="C4163" s="95"/>
      <c r="D4163" s="94"/>
      <c r="E4163" s="95"/>
      <c r="F4163" s="94"/>
      <c r="G4163" s="95">
        <f t="shared" si="387"/>
        <v>0</v>
      </c>
      <c r="H4163" s="110">
        <f t="shared" si="388"/>
        <v>0</v>
      </c>
      <c r="P4163" s="107" t="str">
        <f t="shared" si="389"/>
        <v/>
      </c>
      <c r="Q4163" s="108" t="str">
        <f t="shared" si="390"/>
        <v/>
      </c>
      <c r="S4163" s="109" t="str">
        <f t="shared" si="391"/>
        <v/>
      </c>
      <c r="T4163" s="109" t="str">
        <f t="shared" si="392"/>
        <v/>
      </c>
    </row>
    <row r="4164" spans="2:20" ht="15" customHeight="1" x14ac:dyDescent="0.25">
      <c r="B4164" s="94">
        <v>4113</v>
      </c>
      <c r="C4164" s="95"/>
      <c r="D4164" s="94"/>
      <c r="E4164" s="95"/>
      <c r="F4164" s="94"/>
      <c r="G4164" s="95">
        <f t="shared" si="387"/>
        <v>0</v>
      </c>
      <c r="H4164" s="110">
        <f t="shared" si="388"/>
        <v>0</v>
      </c>
      <c r="P4164" s="107" t="str">
        <f t="shared" si="389"/>
        <v/>
      </c>
      <c r="Q4164" s="108" t="str">
        <f t="shared" si="390"/>
        <v/>
      </c>
      <c r="S4164" s="109" t="str">
        <f t="shared" si="391"/>
        <v/>
      </c>
      <c r="T4164" s="109" t="str">
        <f t="shared" si="392"/>
        <v/>
      </c>
    </row>
    <row r="4165" spans="2:20" ht="15" customHeight="1" x14ac:dyDescent="0.25">
      <c r="B4165" s="94">
        <v>4114</v>
      </c>
      <c r="C4165" s="95"/>
      <c r="D4165" s="94"/>
      <c r="E4165" s="95"/>
      <c r="F4165" s="94"/>
      <c r="G4165" s="95">
        <f t="shared" si="387"/>
        <v>0</v>
      </c>
      <c r="H4165" s="110">
        <f t="shared" si="388"/>
        <v>0</v>
      </c>
      <c r="P4165" s="107" t="str">
        <f t="shared" si="389"/>
        <v/>
      </c>
      <c r="Q4165" s="108" t="str">
        <f t="shared" si="390"/>
        <v/>
      </c>
      <c r="S4165" s="109" t="str">
        <f t="shared" si="391"/>
        <v/>
      </c>
      <c r="T4165" s="109" t="str">
        <f t="shared" si="392"/>
        <v/>
      </c>
    </row>
    <row r="4166" spans="2:20" ht="15" customHeight="1" x14ac:dyDescent="0.25">
      <c r="B4166" s="94">
        <v>4115</v>
      </c>
      <c r="C4166" s="95"/>
      <c r="D4166" s="94"/>
      <c r="E4166" s="95"/>
      <c r="F4166" s="94"/>
      <c r="G4166" s="95">
        <f t="shared" si="387"/>
        <v>0</v>
      </c>
      <c r="H4166" s="110">
        <f t="shared" si="388"/>
        <v>0</v>
      </c>
      <c r="P4166" s="107" t="str">
        <f t="shared" si="389"/>
        <v/>
      </c>
      <c r="Q4166" s="108" t="str">
        <f t="shared" si="390"/>
        <v/>
      </c>
      <c r="S4166" s="109" t="str">
        <f t="shared" si="391"/>
        <v/>
      </c>
      <c r="T4166" s="109" t="str">
        <f t="shared" si="392"/>
        <v/>
      </c>
    </row>
    <row r="4167" spans="2:20" ht="15" customHeight="1" x14ac:dyDescent="0.25">
      <c r="B4167" s="94">
        <v>4116</v>
      </c>
      <c r="C4167" s="95"/>
      <c r="D4167" s="94"/>
      <c r="E4167" s="95"/>
      <c r="F4167" s="94"/>
      <c r="G4167" s="95">
        <f t="shared" si="387"/>
        <v>0</v>
      </c>
      <c r="H4167" s="110">
        <f t="shared" si="388"/>
        <v>0</v>
      </c>
      <c r="P4167" s="107" t="str">
        <f t="shared" si="389"/>
        <v/>
      </c>
      <c r="Q4167" s="108" t="str">
        <f t="shared" si="390"/>
        <v/>
      </c>
      <c r="S4167" s="109" t="str">
        <f t="shared" si="391"/>
        <v/>
      </c>
      <c r="T4167" s="109" t="str">
        <f t="shared" si="392"/>
        <v/>
      </c>
    </row>
    <row r="4168" spans="2:20" ht="15" customHeight="1" x14ac:dyDescent="0.25">
      <c r="B4168" s="94">
        <v>4117</v>
      </c>
      <c r="C4168" s="95"/>
      <c r="D4168" s="94"/>
      <c r="E4168" s="95"/>
      <c r="F4168" s="94"/>
      <c r="G4168" s="95">
        <f t="shared" si="387"/>
        <v>0</v>
      </c>
      <c r="H4168" s="110">
        <f t="shared" si="388"/>
        <v>0</v>
      </c>
      <c r="P4168" s="107" t="str">
        <f t="shared" si="389"/>
        <v/>
      </c>
      <c r="Q4168" s="108" t="str">
        <f t="shared" si="390"/>
        <v/>
      </c>
      <c r="S4168" s="109" t="str">
        <f t="shared" si="391"/>
        <v/>
      </c>
      <c r="T4168" s="109" t="str">
        <f t="shared" si="392"/>
        <v/>
      </c>
    </row>
    <row r="4169" spans="2:20" ht="15" customHeight="1" x14ac:dyDescent="0.25">
      <c r="B4169" s="94">
        <v>4118</v>
      </c>
      <c r="C4169" s="95"/>
      <c r="D4169" s="94"/>
      <c r="E4169" s="95"/>
      <c r="F4169" s="94"/>
      <c r="G4169" s="95">
        <f t="shared" si="387"/>
        <v>0</v>
      </c>
      <c r="H4169" s="110">
        <f t="shared" si="388"/>
        <v>0</v>
      </c>
      <c r="P4169" s="107" t="str">
        <f t="shared" si="389"/>
        <v/>
      </c>
      <c r="Q4169" s="108" t="str">
        <f t="shared" si="390"/>
        <v/>
      </c>
      <c r="S4169" s="109" t="str">
        <f t="shared" si="391"/>
        <v/>
      </c>
      <c r="T4169" s="109" t="str">
        <f t="shared" si="392"/>
        <v/>
      </c>
    </row>
    <row r="4170" spans="2:20" ht="15" customHeight="1" x14ac:dyDescent="0.25">
      <c r="B4170" s="94">
        <v>4119</v>
      </c>
      <c r="C4170" s="95"/>
      <c r="D4170" s="94"/>
      <c r="E4170" s="95"/>
      <c r="F4170" s="94"/>
      <c r="G4170" s="95">
        <f t="shared" si="387"/>
        <v>0</v>
      </c>
      <c r="H4170" s="110">
        <f t="shared" si="388"/>
        <v>0</v>
      </c>
      <c r="P4170" s="107" t="str">
        <f t="shared" si="389"/>
        <v/>
      </c>
      <c r="Q4170" s="108" t="str">
        <f t="shared" si="390"/>
        <v/>
      </c>
      <c r="S4170" s="109" t="str">
        <f t="shared" si="391"/>
        <v/>
      </c>
      <c r="T4170" s="109" t="str">
        <f t="shared" si="392"/>
        <v/>
      </c>
    </row>
    <row r="4171" spans="2:20" ht="15" customHeight="1" x14ac:dyDescent="0.25">
      <c r="B4171" s="94">
        <v>4120</v>
      </c>
      <c r="C4171" s="95"/>
      <c r="D4171" s="94"/>
      <c r="E4171" s="95"/>
      <c r="F4171" s="94"/>
      <c r="G4171" s="95">
        <f t="shared" si="387"/>
        <v>0</v>
      </c>
      <c r="H4171" s="110">
        <f t="shared" si="388"/>
        <v>0</v>
      </c>
      <c r="P4171" s="107" t="str">
        <f t="shared" si="389"/>
        <v/>
      </c>
      <c r="Q4171" s="108" t="str">
        <f t="shared" si="390"/>
        <v/>
      </c>
      <c r="S4171" s="109" t="str">
        <f t="shared" si="391"/>
        <v/>
      </c>
      <c r="T4171" s="109" t="str">
        <f t="shared" si="392"/>
        <v/>
      </c>
    </row>
    <row r="4172" spans="2:20" ht="15" customHeight="1" x14ac:dyDescent="0.25">
      <c r="B4172" s="94">
        <v>4121</v>
      </c>
      <c r="C4172" s="95"/>
      <c r="D4172" s="94"/>
      <c r="E4172" s="95"/>
      <c r="F4172" s="94"/>
      <c r="G4172" s="95">
        <f t="shared" si="387"/>
        <v>0</v>
      </c>
      <c r="H4172" s="110">
        <f t="shared" si="388"/>
        <v>0</v>
      </c>
      <c r="P4172" s="107" t="str">
        <f t="shared" si="389"/>
        <v/>
      </c>
      <c r="Q4172" s="108" t="str">
        <f t="shared" si="390"/>
        <v/>
      </c>
      <c r="S4172" s="109" t="str">
        <f t="shared" si="391"/>
        <v/>
      </c>
      <c r="T4172" s="109" t="str">
        <f t="shared" si="392"/>
        <v/>
      </c>
    </row>
    <row r="4173" spans="2:20" ht="15" customHeight="1" x14ac:dyDescent="0.25">
      <c r="B4173" s="94">
        <v>4122</v>
      </c>
      <c r="C4173" s="95"/>
      <c r="D4173" s="94"/>
      <c r="E4173" s="95"/>
      <c r="F4173" s="94"/>
      <c r="G4173" s="95">
        <f t="shared" si="387"/>
        <v>0</v>
      </c>
      <c r="H4173" s="110">
        <f t="shared" si="388"/>
        <v>0</v>
      </c>
      <c r="P4173" s="107" t="str">
        <f t="shared" si="389"/>
        <v/>
      </c>
      <c r="Q4173" s="108" t="str">
        <f t="shared" si="390"/>
        <v/>
      </c>
      <c r="S4173" s="109" t="str">
        <f t="shared" si="391"/>
        <v/>
      </c>
      <c r="T4173" s="109" t="str">
        <f t="shared" si="392"/>
        <v/>
      </c>
    </row>
    <row r="4174" spans="2:20" ht="15" customHeight="1" x14ac:dyDescent="0.25">
      <c r="B4174" s="94">
        <v>4123</v>
      </c>
      <c r="C4174" s="95"/>
      <c r="D4174" s="94"/>
      <c r="E4174" s="95"/>
      <c r="F4174" s="94"/>
      <c r="G4174" s="95">
        <f t="shared" si="387"/>
        <v>0</v>
      </c>
      <c r="H4174" s="110">
        <f t="shared" si="388"/>
        <v>0</v>
      </c>
      <c r="P4174" s="107" t="str">
        <f t="shared" si="389"/>
        <v/>
      </c>
      <c r="Q4174" s="108" t="str">
        <f t="shared" si="390"/>
        <v/>
      </c>
      <c r="S4174" s="109" t="str">
        <f t="shared" si="391"/>
        <v/>
      </c>
      <c r="T4174" s="109" t="str">
        <f t="shared" si="392"/>
        <v/>
      </c>
    </row>
    <row r="4175" spans="2:20" ht="15" customHeight="1" x14ac:dyDescent="0.25">
      <c r="B4175" s="94">
        <v>4124</v>
      </c>
      <c r="C4175" s="95"/>
      <c r="D4175" s="94"/>
      <c r="E4175" s="95"/>
      <c r="F4175" s="94"/>
      <c r="G4175" s="95">
        <f t="shared" si="387"/>
        <v>0</v>
      </c>
      <c r="H4175" s="110">
        <f t="shared" si="388"/>
        <v>0</v>
      </c>
      <c r="P4175" s="107" t="str">
        <f t="shared" si="389"/>
        <v/>
      </c>
      <c r="Q4175" s="108" t="str">
        <f t="shared" si="390"/>
        <v/>
      </c>
      <c r="S4175" s="109" t="str">
        <f t="shared" si="391"/>
        <v/>
      </c>
      <c r="T4175" s="109" t="str">
        <f t="shared" si="392"/>
        <v/>
      </c>
    </row>
    <row r="4176" spans="2:20" ht="15" customHeight="1" x14ac:dyDescent="0.25">
      <c r="B4176" s="94">
        <v>4125</v>
      </c>
      <c r="C4176" s="95"/>
      <c r="D4176" s="94"/>
      <c r="E4176" s="95"/>
      <c r="F4176" s="94"/>
      <c r="G4176" s="95">
        <f t="shared" si="387"/>
        <v>0</v>
      </c>
      <c r="H4176" s="110">
        <f t="shared" si="388"/>
        <v>0</v>
      </c>
      <c r="P4176" s="107" t="str">
        <f t="shared" si="389"/>
        <v/>
      </c>
      <c r="Q4176" s="108" t="str">
        <f t="shared" si="390"/>
        <v/>
      </c>
      <c r="S4176" s="109" t="str">
        <f t="shared" si="391"/>
        <v/>
      </c>
      <c r="T4176" s="109" t="str">
        <f t="shared" si="392"/>
        <v/>
      </c>
    </row>
    <row r="4177" spans="2:20" ht="15" customHeight="1" x14ac:dyDescent="0.25">
      <c r="B4177" s="94">
        <v>4126</v>
      </c>
      <c r="C4177" s="95"/>
      <c r="D4177" s="94"/>
      <c r="E4177" s="95"/>
      <c r="F4177" s="94"/>
      <c r="G4177" s="95">
        <f t="shared" si="387"/>
        <v>0</v>
      </c>
      <c r="H4177" s="110">
        <f t="shared" si="388"/>
        <v>0</v>
      </c>
      <c r="P4177" s="107" t="str">
        <f t="shared" si="389"/>
        <v/>
      </c>
      <c r="Q4177" s="108" t="str">
        <f t="shared" si="390"/>
        <v/>
      </c>
      <c r="S4177" s="109" t="str">
        <f t="shared" si="391"/>
        <v/>
      </c>
      <c r="T4177" s="109" t="str">
        <f t="shared" si="392"/>
        <v/>
      </c>
    </row>
    <row r="4178" spans="2:20" ht="15" customHeight="1" x14ac:dyDescent="0.25">
      <c r="B4178" s="94">
        <v>4127</v>
      </c>
      <c r="C4178" s="95"/>
      <c r="D4178" s="94"/>
      <c r="E4178" s="95"/>
      <c r="F4178" s="94"/>
      <c r="G4178" s="95">
        <f t="shared" si="387"/>
        <v>0</v>
      </c>
      <c r="H4178" s="110">
        <f t="shared" si="388"/>
        <v>0</v>
      </c>
      <c r="P4178" s="107" t="str">
        <f t="shared" si="389"/>
        <v/>
      </c>
      <c r="Q4178" s="108" t="str">
        <f t="shared" si="390"/>
        <v/>
      </c>
      <c r="S4178" s="109" t="str">
        <f t="shared" si="391"/>
        <v/>
      </c>
      <c r="T4178" s="109" t="str">
        <f t="shared" si="392"/>
        <v/>
      </c>
    </row>
    <row r="4179" spans="2:20" ht="15" customHeight="1" x14ac:dyDescent="0.25">
      <c r="B4179" s="94">
        <v>4128</v>
      </c>
      <c r="C4179" s="95"/>
      <c r="D4179" s="94"/>
      <c r="E4179" s="95"/>
      <c r="F4179" s="94"/>
      <c r="G4179" s="95">
        <f t="shared" si="387"/>
        <v>0</v>
      </c>
      <c r="H4179" s="110">
        <f t="shared" si="388"/>
        <v>0</v>
      </c>
      <c r="P4179" s="107" t="str">
        <f t="shared" si="389"/>
        <v/>
      </c>
      <c r="Q4179" s="108" t="str">
        <f t="shared" si="390"/>
        <v/>
      </c>
      <c r="S4179" s="109" t="str">
        <f t="shared" si="391"/>
        <v/>
      </c>
      <c r="T4179" s="109" t="str">
        <f t="shared" si="392"/>
        <v/>
      </c>
    </row>
    <row r="4180" spans="2:20" ht="15" customHeight="1" x14ac:dyDescent="0.25">
      <c r="B4180" s="94">
        <v>4129</v>
      </c>
      <c r="C4180" s="95"/>
      <c r="D4180" s="94"/>
      <c r="E4180" s="95"/>
      <c r="F4180" s="94"/>
      <c r="G4180" s="95">
        <f t="shared" si="387"/>
        <v>0</v>
      </c>
      <c r="H4180" s="110">
        <f t="shared" si="388"/>
        <v>0</v>
      </c>
      <c r="P4180" s="107" t="str">
        <f t="shared" si="389"/>
        <v/>
      </c>
      <c r="Q4180" s="108" t="str">
        <f t="shared" si="390"/>
        <v/>
      </c>
      <c r="S4180" s="109" t="str">
        <f t="shared" si="391"/>
        <v/>
      </c>
      <c r="T4180" s="109" t="str">
        <f t="shared" si="392"/>
        <v/>
      </c>
    </row>
    <row r="4181" spans="2:20" ht="15" customHeight="1" x14ac:dyDescent="0.25">
      <c r="B4181" s="94">
        <v>4130</v>
      </c>
      <c r="C4181" s="95"/>
      <c r="D4181" s="94"/>
      <c r="E4181" s="95"/>
      <c r="F4181" s="94"/>
      <c r="G4181" s="95">
        <f t="shared" si="387"/>
        <v>0</v>
      </c>
      <c r="H4181" s="110">
        <f t="shared" si="388"/>
        <v>0</v>
      </c>
      <c r="P4181" s="107" t="str">
        <f t="shared" si="389"/>
        <v/>
      </c>
      <c r="Q4181" s="108" t="str">
        <f t="shared" si="390"/>
        <v/>
      </c>
      <c r="S4181" s="109" t="str">
        <f t="shared" si="391"/>
        <v/>
      </c>
      <c r="T4181" s="109" t="str">
        <f t="shared" si="392"/>
        <v/>
      </c>
    </row>
    <row r="4182" spans="2:20" ht="15" customHeight="1" x14ac:dyDescent="0.25">
      <c r="B4182" s="94">
        <v>4131</v>
      </c>
      <c r="C4182" s="95"/>
      <c r="D4182" s="94"/>
      <c r="E4182" s="95"/>
      <c r="F4182" s="94"/>
      <c r="G4182" s="95">
        <f t="shared" si="387"/>
        <v>0</v>
      </c>
      <c r="H4182" s="110">
        <f t="shared" si="388"/>
        <v>0</v>
      </c>
      <c r="P4182" s="107" t="str">
        <f t="shared" si="389"/>
        <v/>
      </c>
      <c r="Q4182" s="108" t="str">
        <f t="shared" si="390"/>
        <v/>
      </c>
      <c r="S4182" s="109" t="str">
        <f t="shared" si="391"/>
        <v/>
      </c>
      <c r="T4182" s="109" t="str">
        <f t="shared" si="392"/>
        <v/>
      </c>
    </row>
    <row r="4183" spans="2:20" ht="15" customHeight="1" x14ac:dyDescent="0.25">
      <c r="B4183" s="94">
        <v>4132</v>
      </c>
      <c r="C4183" s="95"/>
      <c r="D4183" s="94"/>
      <c r="E4183" s="95"/>
      <c r="F4183" s="94"/>
      <c r="G4183" s="95">
        <f t="shared" si="387"/>
        <v>0</v>
      </c>
      <c r="H4183" s="110">
        <f t="shared" si="388"/>
        <v>0</v>
      </c>
      <c r="P4183" s="107" t="str">
        <f t="shared" si="389"/>
        <v/>
      </c>
      <c r="Q4183" s="108" t="str">
        <f t="shared" si="390"/>
        <v/>
      </c>
      <c r="S4183" s="109" t="str">
        <f t="shared" si="391"/>
        <v/>
      </c>
      <c r="T4183" s="109" t="str">
        <f t="shared" si="392"/>
        <v/>
      </c>
    </row>
    <row r="4184" spans="2:20" ht="15" customHeight="1" x14ac:dyDescent="0.25">
      <c r="B4184" s="94">
        <v>4133</v>
      </c>
      <c r="C4184" s="95"/>
      <c r="D4184" s="94"/>
      <c r="E4184" s="95"/>
      <c r="F4184" s="94"/>
      <c r="G4184" s="95">
        <f t="shared" si="387"/>
        <v>0</v>
      </c>
      <c r="H4184" s="110">
        <f t="shared" si="388"/>
        <v>0</v>
      </c>
      <c r="P4184" s="107" t="str">
        <f t="shared" si="389"/>
        <v/>
      </c>
      <c r="Q4184" s="108" t="str">
        <f t="shared" si="390"/>
        <v/>
      </c>
      <c r="S4184" s="109" t="str">
        <f t="shared" si="391"/>
        <v/>
      </c>
      <c r="T4184" s="109" t="str">
        <f t="shared" si="392"/>
        <v/>
      </c>
    </row>
    <row r="4185" spans="2:20" ht="15" customHeight="1" x14ac:dyDescent="0.25">
      <c r="B4185" s="94">
        <v>4134</v>
      </c>
      <c r="C4185" s="95"/>
      <c r="D4185" s="94"/>
      <c r="E4185" s="95"/>
      <c r="F4185" s="94"/>
      <c r="G4185" s="95">
        <f t="shared" si="387"/>
        <v>0</v>
      </c>
      <c r="H4185" s="110">
        <f t="shared" si="388"/>
        <v>0</v>
      </c>
      <c r="P4185" s="107" t="str">
        <f t="shared" si="389"/>
        <v/>
      </c>
      <c r="Q4185" s="108" t="str">
        <f t="shared" si="390"/>
        <v/>
      </c>
      <c r="S4185" s="109" t="str">
        <f t="shared" si="391"/>
        <v/>
      </c>
      <c r="T4185" s="109" t="str">
        <f t="shared" si="392"/>
        <v/>
      </c>
    </row>
    <row r="4186" spans="2:20" ht="15" customHeight="1" x14ac:dyDescent="0.25">
      <c r="B4186" s="94">
        <v>4135</v>
      </c>
      <c r="C4186" s="95"/>
      <c r="D4186" s="94"/>
      <c r="E4186" s="95"/>
      <c r="F4186" s="94"/>
      <c r="G4186" s="95">
        <f t="shared" si="387"/>
        <v>0</v>
      </c>
      <c r="H4186" s="110">
        <f t="shared" si="388"/>
        <v>0</v>
      </c>
      <c r="P4186" s="107" t="str">
        <f t="shared" si="389"/>
        <v/>
      </c>
      <c r="Q4186" s="108" t="str">
        <f t="shared" si="390"/>
        <v/>
      </c>
      <c r="S4186" s="109" t="str">
        <f t="shared" si="391"/>
        <v/>
      </c>
      <c r="T4186" s="109" t="str">
        <f t="shared" si="392"/>
        <v/>
      </c>
    </row>
    <row r="4187" spans="2:20" ht="15" customHeight="1" x14ac:dyDescent="0.25">
      <c r="B4187" s="94">
        <v>4136</v>
      </c>
      <c r="C4187" s="95"/>
      <c r="D4187" s="94"/>
      <c r="E4187" s="95"/>
      <c r="F4187" s="94"/>
      <c r="G4187" s="95">
        <f t="shared" si="387"/>
        <v>0</v>
      </c>
      <c r="H4187" s="110">
        <f t="shared" si="388"/>
        <v>0</v>
      </c>
      <c r="P4187" s="107" t="str">
        <f t="shared" si="389"/>
        <v/>
      </c>
      <c r="Q4187" s="108" t="str">
        <f t="shared" si="390"/>
        <v/>
      </c>
      <c r="S4187" s="109" t="str">
        <f t="shared" si="391"/>
        <v/>
      </c>
      <c r="T4187" s="109" t="str">
        <f t="shared" si="392"/>
        <v/>
      </c>
    </row>
    <row r="4188" spans="2:20" ht="15" customHeight="1" x14ac:dyDescent="0.25">
      <c r="B4188" s="94">
        <v>4137</v>
      </c>
      <c r="C4188" s="95"/>
      <c r="D4188" s="94"/>
      <c r="E4188" s="95"/>
      <c r="F4188" s="94"/>
      <c r="G4188" s="95">
        <f t="shared" ref="G4188:G4251" si="393">E4188-C4188</f>
        <v>0</v>
      </c>
      <c r="H4188" s="110">
        <f t="shared" ref="H4188:H4251" si="394">F4188-D4188</f>
        <v>0</v>
      </c>
      <c r="P4188" s="107" t="str">
        <f t="shared" ref="P4188:P4251" si="395">IF(C4188="","",D4188*PSA_WTP-C4188)</f>
        <v/>
      </c>
      <c r="Q4188" s="108" t="str">
        <f t="shared" ref="Q4188:Q4251" si="396">IF(C4188="","",F4188*PSA_WTP-E4188)</f>
        <v/>
      </c>
      <c r="S4188" s="109" t="str">
        <f t="shared" ref="S4188:S4251" si="397">IF(Q4188="","",IF(Q4188=MAX(P4188,Q4188),0,1))</f>
        <v/>
      </c>
      <c r="T4188" s="109" t="str">
        <f t="shared" ref="T4188:T4251" si="398">IF(Q4188="","",IF(Q4188=MAX(P4188,Q4188),1,0))</f>
        <v/>
      </c>
    </row>
    <row r="4189" spans="2:20" ht="15" customHeight="1" x14ac:dyDescent="0.25">
      <c r="B4189" s="94">
        <v>4138</v>
      </c>
      <c r="C4189" s="95"/>
      <c r="D4189" s="94"/>
      <c r="E4189" s="95"/>
      <c r="F4189" s="94"/>
      <c r="G4189" s="95">
        <f t="shared" si="393"/>
        <v>0</v>
      </c>
      <c r="H4189" s="110">
        <f t="shared" si="394"/>
        <v>0</v>
      </c>
      <c r="P4189" s="107" t="str">
        <f t="shared" si="395"/>
        <v/>
      </c>
      <c r="Q4189" s="108" t="str">
        <f t="shared" si="396"/>
        <v/>
      </c>
      <c r="S4189" s="109" t="str">
        <f t="shared" si="397"/>
        <v/>
      </c>
      <c r="T4189" s="109" t="str">
        <f t="shared" si="398"/>
        <v/>
      </c>
    </row>
    <row r="4190" spans="2:20" ht="15" customHeight="1" x14ac:dyDescent="0.25">
      <c r="B4190" s="94">
        <v>4139</v>
      </c>
      <c r="C4190" s="95"/>
      <c r="D4190" s="94"/>
      <c r="E4190" s="95"/>
      <c r="F4190" s="94"/>
      <c r="G4190" s="95">
        <f t="shared" si="393"/>
        <v>0</v>
      </c>
      <c r="H4190" s="110">
        <f t="shared" si="394"/>
        <v>0</v>
      </c>
      <c r="P4190" s="107" t="str">
        <f t="shared" si="395"/>
        <v/>
      </c>
      <c r="Q4190" s="108" t="str">
        <f t="shared" si="396"/>
        <v/>
      </c>
      <c r="S4190" s="109" t="str">
        <f t="shared" si="397"/>
        <v/>
      </c>
      <c r="T4190" s="109" t="str">
        <f t="shared" si="398"/>
        <v/>
      </c>
    </row>
    <row r="4191" spans="2:20" ht="15" customHeight="1" x14ac:dyDescent="0.25">
      <c r="B4191" s="94">
        <v>4140</v>
      </c>
      <c r="C4191" s="95"/>
      <c r="D4191" s="94"/>
      <c r="E4191" s="95"/>
      <c r="F4191" s="94"/>
      <c r="G4191" s="95">
        <f t="shared" si="393"/>
        <v>0</v>
      </c>
      <c r="H4191" s="110">
        <f t="shared" si="394"/>
        <v>0</v>
      </c>
      <c r="P4191" s="107" t="str">
        <f t="shared" si="395"/>
        <v/>
      </c>
      <c r="Q4191" s="108" t="str">
        <f t="shared" si="396"/>
        <v/>
      </c>
      <c r="S4191" s="109" t="str">
        <f t="shared" si="397"/>
        <v/>
      </c>
      <c r="T4191" s="109" t="str">
        <f t="shared" si="398"/>
        <v/>
      </c>
    </row>
    <row r="4192" spans="2:20" ht="15" customHeight="1" x14ac:dyDescent="0.25">
      <c r="B4192" s="94">
        <v>4141</v>
      </c>
      <c r="C4192" s="95"/>
      <c r="D4192" s="94"/>
      <c r="E4192" s="95"/>
      <c r="F4192" s="94"/>
      <c r="G4192" s="95">
        <f t="shared" si="393"/>
        <v>0</v>
      </c>
      <c r="H4192" s="110">
        <f t="shared" si="394"/>
        <v>0</v>
      </c>
      <c r="P4192" s="107" t="str">
        <f t="shared" si="395"/>
        <v/>
      </c>
      <c r="Q4192" s="108" t="str">
        <f t="shared" si="396"/>
        <v/>
      </c>
      <c r="S4192" s="109" t="str">
        <f t="shared" si="397"/>
        <v/>
      </c>
      <c r="T4192" s="109" t="str">
        <f t="shared" si="398"/>
        <v/>
      </c>
    </row>
    <row r="4193" spans="2:20" ht="15" customHeight="1" x14ac:dyDescent="0.25">
      <c r="B4193" s="94">
        <v>4142</v>
      </c>
      <c r="C4193" s="95"/>
      <c r="D4193" s="94"/>
      <c r="E4193" s="95"/>
      <c r="F4193" s="94"/>
      <c r="G4193" s="95">
        <f t="shared" si="393"/>
        <v>0</v>
      </c>
      <c r="H4193" s="110">
        <f t="shared" si="394"/>
        <v>0</v>
      </c>
      <c r="P4193" s="107" t="str">
        <f t="shared" si="395"/>
        <v/>
      </c>
      <c r="Q4193" s="108" t="str">
        <f t="shared" si="396"/>
        <v/>
      </c>
      <c r="S4193" s="109" t="str">
        <f t="shared" si="397"/>
        <v/>
      </c>
      <c r="T4193" s="109" t="str">
        <f t="shared" si="398"/>
        <v/>
      </c>
    </row>
    <row r="4194" spans="2:20" ht="15" customHeight="1" x14ac:dyDescent="0.25">
      <c r="B4194" s="94">
        <v>4143</v>
      </c>
      <c r="C4194" s="95"/>
      <c r="D4194" s="94"/>
      <c r="E4194" s="95"/>
      <c r="F4194" s="94"/>
      <c r="G4194" s="95">
        <f t="shared" si="393"/>
        <v>0</v>
      </c>
      <c r="H4194" s="110">
        <f t="shared" si="394"/>
        <v>0</v>
      </c>
      <c r="P4194" s="107" t="str">
        <f t="shared" si="395"/>
        <v/>
      </c>
      <c r="Q4194" s="108" t="str">
        <f t="shared" si="396"/>
        <v/>
      </c>
      <c r="S4194" s="109" t="str">
        <f t="shared" si="397"/>
        <v/>
      </c>
      <c r="T4194" s="109" t="str">
        <f t="shared" si="398"/>
        <v/>
      </c>
    </row>
    <row r="4195" spans="2:20" ht="15" customHeight="1" x14ac:dyDescent="0.25">
      <c r="B4195" s="94">
        <v>4144</v>
      </c>
      <c r="C4195" s="95"/>
      <c r="D4195" s="94"/>
      <c r="E4195" s="95"/>
      <c r="F4195" s="94"/>
      <c r="G4195" s="95">
        <f t="shared" si="393"/>
        <v>0</v>
      </c>
      <c r="H4195" s="110">
        <f t="shared" si="394"/>
        <v>0</v>
      </c>
      <c r="P4195" s="107" t="str">
        <f t="shared" si="395"/>
        <v/>
      </c>
      <c r="Q4195" s="108" t="str">
        <f t="shared" si="396"/>
        <v/>
      </c>
      <c r="S4195" s="109" t="str">
        <f t="shared" si="397"/>
        <v/>
      </c>
      <c r="T4195" s="109" t="str">
        <f t="shared" si="398"/>
        <v/>
      </c>
    </row>
    <row r="4196" spans="2:20" ht="15" customHeight="1" x14ac:dyDescent="0.25">
      <c r="B4196" s="94">
        <v>4145</v>
      </c>
      <c r="C4196" s="95"/>
      <c r="D4196" s="94"/>
      <c r="E4196" s="95"/>
      <c r="F4196" s="94"/>
      <c r="G4196" s="95">
        <f t="shared" si="393"/>
        <v>0</v>
      </c>
      <c r="H4196" s="110">
        <f t="shared" si="394"/>
        <v>0</v>
      </c>
      <c r="P4196" s="107" t="str">
        <f t="shared" si="395"/>
        <v/>
      </c>
      <c r="Q4196" s="108" t="str">
        <f t="shared" si="396"/>
        <v/>
      </c>
      <c r="S4196" s="109" t="str">
        <f t="shared" si="397"/>
        <v/>
      </c>
      <c r="T4196" s="109" t="str">
        <f t="shared" si="398"/>
        <v/>
      </c>
    </row>
    <row r="4197" spans="2:20" ht="15" customHeight="1" x14ac:dyDescent="0.25">
      <c r="B4197" s="94">
        <v>4146</v>
      </c>
      <c r="C4197" s="95"/>
      <c r="D4197" s="94"/>
      <c r="E4197" s="95"/>
      <c r="F4197" s="94"/>
      <c r="G4197" s="95">
        <f t="shared" si="393"/>
        <v>0</v>
      </c>
      <c r="H4197" s="110">
        <f t="shared" si="394"/>
        <v>0</v>
      </c>
      <c r="P4197" s="107" t="str">
        <f t="shared" si="395"/>
        <v/>
      </c>
      <c r="Q4197" s="108" t="str">
        <f t="shared" si="396"/>
        <v/>
      </c>
      <c r="S4197" s="109" t="str">
        <f t="shared" si="397"/>
        <v/>
      </c>
      <c r="T4197" s="109" t="str">
        <f t="shared" si="398"/>
        <v/>
      </c>
    </row>
    <row r="4198" spans="2:20" ht="15" customHeight="1" x14ac:dyDescent="0.25">
      <c r="B4198" s="94">
        <v>4147</v>
      </c>
      <c r="C4198" s="95"/>
      <c r="D4198" s="94"/>
      <c r="E4198" s="95"/>
      <c r="F4198" s="94"/>
      <c r="G4198" s="95">
        <f t="shared" si="393"/>
        <v>0</v>
      </c>
      <c r="H4198" s="110">
        <f t="shared" si="394"/>
        <v>0</v>
      </c>
      <c r="P4198" s="107" t="str">
        <f t="shared" si="395"/>
        <v/>
      </c>
      <c r="Q4198" s="108" t="str">
        <f t="shared" si="396"/>
        <v/>
      </c>
      <c r="S4198" s="109" t="str">
        <f t="shared" si="397"/>
        <v/>
      </c>
      <c r="T4198" s="109" t="str">
        <f t="shared" si="398"/>
        <v/>
      </c>
    </row>
    <row r="4199" spans="2:20" ht="15" customHeight="1" x14ac:dyDescent="0.25">
      <c r="B4199" s="94">
        <v>4148</v>
      </c>
      <c r="C4199" s="95"/>
      <c r="D4199" s="94"/>
      <c r="E4199" s="95"/>
      <c r="F4199" s="94"/>
      <c r="G4199" s="95">
        <f t="shared" si="393"/>
        <v>0</v>
      </c>
      <c r="H4199" s="110">
        <f t="shared" si="394"/>
        <v>0</v>
      </c>
      <c r="P4199" s="107" t="str">
        <f t="shared" si="395"/>
        <v/>
      </c>
      <c r="Q4199" s="108" t="str">
        <f t="shared" si="396"/>
        <v/>
      </c>
      <c r="S4199" s="109" t="str">
        <f t="shared" si="397"/>
        <v/>
      </c>
      <c r="T4199" s="109" t="str">
        <f t="shared" si="398"/>
        <v/>
      </c>
    </row>
    <row r="4200" spans="2:20" ht="15" customHeight="1" x14ac:dyDescent="0.25">
      <c r="B4200" s="94">
        <v>4149</v>
      </c>
      <c r="C4200" s="95"/>
      <c r="D4200" s="94"/>
      <c r="E4200" s="95"/>
      <c r="F4200" s="94"/>
      <c r="G4200" s="95">
        <f t="shared" si="393"/>
        <v>0</v>
      </c>
      <c r="H4200" s="110">
        <f t="shared" si="394"/>
        <v>0</v>
      </c>
      <c r="P4200" s="107" t="str">
        <f t="shared" si="395"/>
        <v/>
      </c>
      <c r="Q4200" s="108" t="str">
        <f t="shared" si="396"/>
        <v/>
      </c>
      <c r="S4200" s="109" t="str">
        <f t="shared" si="397"/>
        <v/>
      </c>
      <c r="T4200" s="109" t="str">
        <f t="shared" si="398"/>
        <v/>
      </c>
    </row>
    <row r="4201" spans="2:20" ht="15" customHeight="1" x14ac:dyDescent="0.25">
      <c r="B4201" s="94">
        <v>4150</v>
      </c>
      <c r="C4201" s="95"/>
      <c r="D4201" s="94"/>
      <c r="E4201" s="95"/>
      <c r="F4201" s="94"/>
      <c r="G4201" s="95">
        <f t="shared" si="393"/>
        <v>0</v>
      </c>
      <c r="H4201" s="110">
        <f t="shared" si="394"/>
        <v>0</v>
      </c>
      <c r="P4201" s="107" t="str">
        <f t="shared" si="395"/>
        <v/>
      </c>
      <c r="Q4201" s="108" t="str">
        <f t="shared" si="396"/>
        <v/>
      </c>
      <c r="S4201" s="109" t="str">
        <f t="shared" si="397"/>
        <v/>
      </c>
      <c r="T4201" s="109" t="str">
        <f t="shared" si="398"/>
        <v/>
      </c>
    </row>
    <row r="4202" spans="2:20" ht="15" customHeight="1" x14ac:dyDescent="0.25">
      <c r="B4202" s="94">
        <v>4151</v>
      </c>
      <c r="C4202" s="95"/>
      <c r="D4202" s="94"/>
      <c r="E4202" s="95"/>
      <c r="F4202" s="94"/>
      <c r="G4202" s="95">
        <f t="shared" si="393"/>
        <v>0</v>
      </c>
      <c r="H4202" s="110">
        <f t="shared" si="394"/>
        <v>0</v>
      </c>
      <c r="P4202" s="107" t="str">
        <f t="shared" si="395"/>
        <v/>
      </c>
      <c r="Q4202" s="108" t="str">
        <f t="shared" si="396"/>
        <v/>
      </c>
      <c r="S4202" s="109" t="str">
        <f t="shared" si="397"/>
        <v/>
      </c>
      <c r="T4202" s="109" t="str">
        <f t="shared" si="398"/>
        <v/>
      </c>
    </row>
    <row r="4203" spans="2:20" ht="15" customHeight="1" x14ac:dyDescent="0.25">
      <c r="B4203" s="94">
        <v>4152</v>
      </c>
      <c r="C4203" s="95"/>
      <c r="D4203" s="94"/>
      <c r="E4203" s="95"/>
      <c r="F4203" s="94"/>
      <c r="G4203" s="95">
        <f t="shared" si="393"/>
        <v>0</v>
      </c>
      <c r="H4203" s="110">
        <f t="shared" si="394"/>
        <v>0</v>
      </c>
      <c r="P4203" s="107" t="str">
        <f t="shared" si="395"/>
        <v/>
      </c>
      <c r="Q4203" s="108" t="str">
        <f t="shared" si="396"/>
        <v/>
      </c>
      <c r="S4203" s="109" t="str">
        <f t="shared" si="397"/>
        <v/>
      </c>
      <c r="T4203" s="109" t="str">
        <f t="shared" si="398"/>
        <v/>
      </c>
    </row>
    <row r="4204" spans="2:20" ht="15" customHeight="1" x14ac:dyDescent="0.25">
      <c r="B4204" s="94">
        <v>4153</v>
      </c>
      <c r="C4204" s="95"/>
      <c r="D4204" s="94"/>
      <c r="E4204" s="95"/>
      <c r="F4204" s="94"/>
      <c r="G4204" s="95">
        <f t="shared" si="393"/>
        <v>0</v>
      </c>
      <c r="H4204" s="110">
        <f t="shared" si="394"/>
        <v>0</v>
      </c>
      <c r="P4204" s="107" t="str">
        <f t="shared" si="395"/>
        <v/>
      </c>
      <c r="Q4204" s="108" t="str">
        <f t="shared" si="396"/>
        <v/>
      </c>
      <c r="S4204" s="109" t="str">
        <f t="shared" si="397"/>
        <v/>
      </c>
      <c r="T4204" s="109" t="str">
        <f t="shared" si="398"/>
        <v/>
      </c>
    </row>
    <row r="4205" spans="2:20" ht="15" customHeight="1" x14ac:dyDescent="0.25">
      <c r="B4205" s="94">
        <v>4154</v>
      </c>
      <c r="C4205" s="95"/>
      <c r="D4205" s="94"/>
      <c r="E4205" s="95"/>
      <c r="F4205" s="94"/>
      <c r="G4205" s="95">
        <f t="shared" si="393"/>
        <v>0</v>
      </c>
      <c r="H4205" s="110">
        <f t="shared" si="394"/>
        <v>0</v>
      </c>
      <c r="P4205" s="107" t="str">
        <f t="shared" si="395"/>
        <v/>
      </c>
      <c r="Q4205" s="108" t="str">
        <f t="shared" si="396"/>
        <v/>
      </c>
      <c r="S4205" s="109" t="str">
        <f t="shared" si="397"/>
        <v/>
      </c>
      <c r="T4205" s="109" t="str">
        <f t="shared" si="398"/>
        <v/>
      </c>
    </row>
    <row r="4206" spans="2:20" ht="15" customHeight="1" x14ac:dyDescent="0.25">
      <c r="B4206" s="94">
        <v>4155</v>
      </c>
      <c r="C4206" s="95"/>
      <c r="D4206" s="94"/>
      <c r="E4206" s="95"/>
      <c r="F4206" s="94"/>
      <c r="G4206" s="95">
        <f t="shared" si="393"/>
        <v>0</v>
      </c>
      <c r="H4206" s="110">
        <f t="shared" si="394"/>
        <v>0</v>
      </c>
      <c r="P4206" s="107" t="str">
        <f t="shared" si="395"/>
        <v/>
      </c>
      <c r="Q4206" s="108" t="str">
        <f t="shared" si="396"/>
        <v/>
      </c>
      <c r="S4206" s="109" t="str">
        <f t="shared" si="397"/>
        <v/>
      </c>
      <c r="T4206" s="109" t="str">
        <f t="shared" si="398"/>
        <v/>
      </c>
    </row>
    <row r="4207" spans="2:20" ht="15" customHeight="1" x14ac:dyDescent="0.25">
      <c r="B4207" s="94">
        <v>4156</v>
      </c>
      <c r="C4207" s="95"/>
      <c r="D4207" s="94"/>
      <c r="E4207" s="95"/>
      <c r="F4207" s="94"/>
      <c r="G4207" s="95">
        <f t="shared" si="393"/>
        <v>0</v>
      </c>
      <c r="H4207" s="110">
        <f t="shared" si="394"/>
        <v>0</v>
      </c>
      <c r="P4207" s="107" t="str">
        <f t="shared" si="395"/>
        <v/>
      </c>
      <c r="Q4207" s="108" t="str">
        <f t="shared" si="396"/>
        <v/>
      </c>
      <c r="S4207" s="109" t="str">
        <f t="shared" si="397"/>
        <v/>
      </c>
      <c r="T4207" s="109" t="str">
        <f t="shared" si="398"/>
        <v/>
      </c>
    </row>
    <row r="4208" spans="2:20" ht="15" customHeight="1" x14ac:dyDescent="0.25">
      <c r="B4208" s="94">
        <v>4157</v>
      </c>
      <c r="C4208" s="95"/>
      <c r="D4208" s="94"/>
      <c r="E4208" s="95"/>
      <c r="F4208" s="94"/>
      <c r="G4208" s="95">
        <f t="shared" si="393"/>
        <v>0</v>
      </c>
      <c r="H4208" s="110">
        <f t="shared" si="394"/>
        <v>0</v>
      </c>
      <c r="P4208" s="107" t="str">
        <f t="shared" si="395"/>
        <v/>
      </c>
      <c r="Q4208" s="108" t="str">
        <f t="shared" si="396"/>
        <v/>
      </c>
      <c r="S4208" s="109" t="str">
        <f t="shared" si="397"/>
        <v/>
      </c>
      <c r="T4208" s="109" t="str">
        <f t="shared" si="398"/>
        <v/>
      </c>
    </row>
    <row r="4209" spans="2:20" ht="15" customHeight="1" x14ac:dyDescent="0.25">
      <c r="B4209" s="94">
        <v>4158</v>
      </c>
      <c r="C4209" s="95"/>
      <c r="D4209" s="94"/>
      <c r="E4209" s="95"/>
      <c r="F4209" s="94"/>
      <c r="G4209" s="95">
        <f t="shared" si="393"/>
        <v>0</v>
      </c>
      <c r="H4209" s="110">
        <f t="shared" si="394"/>
        <v>0</v>
      </c>
      <c r="P4209" s="107" t="str">
        <f t="shared" si="395"/>
        <v/>
      </c>
      <c r="Q4209" s="108" t="str">
        <f t="shared" si="396"/>
        <v/>
      </c>
      <c r="S4209" s="109" t="str">
        <f t="shared" si="397"/>
        <v/>
      </c>
      <c r="T4209" s="109" t="str">
        <f t="shared" si="398"/>
        <v/>
      </c>
    </row>
    <row r="4210" spans="2:20" ht="15" customHeight="1" x14ac:dyDescent="0.25">
      <c r="B4210" s="94">
        <v>4159</v>
      </c>
      <c r="C4210" s="95"/>
      <c r="D4210" s="94"/>
      <c r="E4210" s="95"/>
      <c r="F4210" s="94"/>
      <c r="G4210" s="95">
        <f t="shared" si="393"/>
        <v>0</v>
      </c>
      <c r="H4210" s="110">
        <f t="shared" si="394"/>
        <v>0</v>
      </c>
      <c r="P4210" s="107" t="str">
        <f t="shared" si="395"/>
        <v/>
      </c>
      <c r="Q4210" s="108" t="str">
        <f t="shared" si="396"/>
        <v/>
      </c>
      <c r="S4210" s="109" t="str">
        <f t="shared" si="397"/>
        <v/>
      </c>
      <c r="T4210" s="109" t="str">
        <f t="shared" si="398"/>
        <v/>
      </c>
    </row>
    <row r="4211" spans="2:20" ht="15" customHeight="1" x14ac:dyDescent="0.25">
      <c r="B4211" s="94">
        <v>4160</v>
      </c>
      <c r="C4211" s="95"/>
      <c r="D4211" s="94"/>
      <c r="E4211" s="95"/>
      <c r="F4211" s="94"/>
      <c r="G4211" s="95">
        <f t="shared" si="393"/>
        <v>0</v>
      </c>
      <c r="H4211" s="110">
        <f t="shared" si="394"/>
        <v>0</v>
      </c>
      <c r="P4211" s="107" t="str">
        <f t="shared" si="395"/>
        <v/>
      </c>
      <c r="Q4211" s="108" t="str">
        <f t="shared" si="396"/>
        <v/>
      </c>
      <c r="S4211" s="109" t="str">
        <f t="shared" si="397"/>
        <v/>
      </c>
      <c r="T4211" s="109" t="str">
        <f t="shared" si="398"/>
        <v/>
      </c>
    </row>
    <row r="4212" spans="2:20" ht="15" customHeight="1" x14ac:dyDescent="0.25">
      <c r="B4212" s="94">
        <v>4161</v>
      </c>
      <c r="C4212" s="95"/>
      <c r="D4212" s="94"/>
      <c r="E4212" s="95"/>
      <c r="F4212" s="94"/>
      <c r="G4212" s="95">
        <f t="shared" si="393"/>
        <v>0</v>
      </c>
      <c r="H4212" s="110">
        <f t="shared" si="394"/>
        <v>0</v>
      </c>
      <c r="P4212" s="107" t="str">
        <f t="shared" si="395"/>
        <v/>
      </c>
      <c r="Q4212" s="108" t="str">
        <f t="shared" si="396"/>
        <v/>
      </c>
      <c r="S4212" s="109" t="str">
        <f t="shared" si="397"/>
        <v/>
      </c>
      <c r="T4212" s="109" t="str">
        <f t="shared" si="398"/>
        <v/>
      </c>
    </row>
    <row r="4213" spans="2:20" ht="15" customHeight="1" x14ac:dyDescent="0.25">
      <c r="B4213" s="94">
        <v>4162</v>
      </c>
      <c r="C4213" s="95"/>
      <c r="D4213" s="94"/>
      <c r="E4213" s="95"/>
      <c r="F4213" s="94"/>
      <c r="G4213" s="95">
        <f t="shared" si="393"/>
        <v>0</v>
      </c>
      <c r="H4213" s="110">
        <f t="shared" si="394"/>
        <v>0</v>
      </c>
      <c r="P4213" s="107" t="str">
        <f t="shared" si="395"/>
        <v/>
      </c>
      <c r="Q4213" s="108" t="str">
        <f t="shared" si="396"/>
        <v/>
      </c>
      <c r="S4213" s="109" t="str">
        <f t="shared" si="397"/>
        <v/>
      </c>
      <c r="T4213" s="109" t="str">
        <f t="shared" si="398"/>
        <v/>
      </c>
    </row>
    <row r="4214" spans="2:20" ht="15" customHeight="1" x14ac:dyDescent="0.25">
      <c r="B4214" s="94">
        <v>4163</v>
      </c>
      <c r="C4214" s="95"/>
      <c r="D4214" s="94"/>
      <c r="E4214" s="95"/>
      <c r="F4214" s="94"/>
      <c r="G4214" s="95">
        <f t="shared" si="393"/>
        <v>0</v>
      </c>
      <c r="H4214" s="110">
        <f t="shared" si="394"/>
        <v>0</v>
      </c>
      <c r="P4214" s="107" t="str">
        <f t="shared" si="395"/>
        <v/>
      </c>
      <c r="Q4214" s="108" t="str">
        <f t="shared" si="396"/>
        <v/>
      </c>
      <c r="S4214" s="109" t="str">
        <f t="shared" si="397"/>
        <v/>
      </c>
      <c r="T4214" s="109" t="str">
        <f t="shared" si="398"/>
        <v/>
      </c>
    </row>
    <row r="4215" spans="2:20" ht="15" customHeight="1" x14ac:dyDescent="0.25">
      <c r="B4215" s="94">
        <v>4164</v>
      </c>
      <c r="C4215" s="95"/>
      <c r="D4215" s="94"/>
      <c r="E4215" s="95"/>
      <c r="F4215" s="94"/>
      <c r="G4215" s="95">
        <f t="shared" si="393"/>
        <v>0</v>
      </c>
      <c r="H4215" s="110">
        <f t="shared" si="394"/>
        <v>0</v>
      </c>
      <c r="P4215" s="107" t="str">
        <f t="shared" si="395"/>
        <v/>
      </c>
      <c r="Q4215" s="108" t="str">
        <f t="shared" si="396"/>
        <v/>
      </c>
      <c r="S4215" s="109" t="str">
        <f t="shared" si="397"/>
        <v/>
      </c>
      <c r="T4215" s="109" t="str">
        <f t="shared" si="398"/>
        <v/>
      </c>
    </row>
    <row r="4216" spans="2:20" ht="15" customHeight="1" x14ac:dyDescent="0.25">
      <c r="B4216" s="94">
        <v>4165</v>
      </c>
      <c r="C4216" s="95"/>
      <c r="D4216" s="94"/>
      <c r="E4216" s="95"/>
      <c r="F4216" s="94"/>
      <c r="G4216" s="95">
        <f t="shared" si="393"/>
        <v>0</v>
      </c>
      <c r="H4216" s="110">
        <f t="shared" si="394"/>
        <v>0</v>
      </c>
      <c r="P4216" s="107" t="str">
        <f t="shared" si="395"/>
        <v/>
      </c>
      <c r="Q4216" s="108" t="str">
        <f t="shared" si="396"/>
        <v/>
      </c>
      <c r="S4216" s="109" t="str">
        <f t="shared" si="397"/>
        <v/>
      </c>
      <c r="T4216" s="109" t="str">
        <f t="shared" si="398"/>
        <v/>
      </c>
    </row>
    <row r="4217" spans="2:20" ht="15" customHeight="1" x14ac:dyDescent="0.25">
      <c r="B4217" s="94">
        <v>4166</v>
      </c>
      <c r="C4217" s="95"/>
      <c r="D4217" s="94"/>
      <c r="E4217" s="95"/>
      <c r="F4217" s="94"/>
      <c r="G4217" s="95">
        <f t="shared" si="393"/>
        <v>0</v>
      </c>
      <c r="H4217" s="110">
        <f t="shared" si="394"/>
        <v>0</v>
      </c>
      <c r="P4217" s="107" t="str">
        <f t="shared" si="395"/>
        <v/>
      </c>
      <c r="Q4217" s="108" t="str">
        <f t="shared" si="396"/>
        <v/>
      </c>
      <c r="S4217" s="109" t="str">
        <f t="shared" si="397"/>
        <v/>
      </c>
      <c r="T4217" s="109" t="str">
        <f t="shared" si="398"/>
        <v/>
      </c>
    </row>
    <row r="4218" spans="2:20" ht="15" customHeight="1" x14ac:dyDescent="0.25">
      <c r="B4218" s="94">
        <v>4167</v>
      </c>
      <c r="C4218" s="95"/>
      <c r="D4218" s="94"/>
      <c r="E4218" s="95"/>
      <c r="F4218" s="94"/>
      <c r="G4218" s="95">
        <f t="shared" si="393"/>
        <v>0</v>
      </c>
      <c r="H4218" s="110">
        <f t="shared" si="394"/>
        <v>0</v>
      </c>
      <c r="P4218" s="107" t="str">
        <f t="shared" si="395"/>
        <v/>
      </c>
      <c r="Q4218" s="108" t="str">
        <f t="shared" si="396"/>
        <v/>
      </c>
      <c r="S4218" s="109" t="str">
        <f t="shared" si="397"/>
        <v/>
      </c>
      <c r="T4218" s="109" t="str">
        <f t="shared" si="398"/>
        <v/>
      </c>
    </row>
    <row r="4219" spans="2:20" ht="15" customHeight="1" x14ac:dyDescent="0.25">
      <c r="B4219" s="94">
        <v>4168</v>
      </c>
      <c r="C4219" s="95"/>
      <c r="D4219" s="94"/>
      <c r="E4219" s="95"/>
      <c r="F4219" s="94"/>
      <c r="G4219" s="95">
        <f t="shared" si="393"/>
        <v>0</v>
      </c>
      <c r="H4219" s="110">
        <f t="shared" si="394"/>
        <v>0</v>
      </c>
      <c r="P4219" s="107" t="str">
        <f t="shared" si="395"/>
        <v/>
      </c>
      <c r="Q4219" s="108" t="str">
        <f t="shared" si="396"/>
        <v/>
      </c>
      <c r="S4219" s="109" t="str">
        <f t="shared" si="397"/>
        <v/>
      </c>
      <c r="T4219" s="109" t="str">
        <f t="shared" si="398"/>
        <v/>
      </c>
    </row>
    <row r="4220" spans="2:20" ht="15" customHeight="1" x14ac:dyDescent="0.25">
      <c r="B4220" s="94">
        <v>4169</v>
      </c>
      <c r="C4220" s="95"/>
      <c r="D4220" s="94"/>
      <c r="E4220" s="95"/>
      <c r="F4220" s="94"/>
      <c r="G4220" s="95">
        <f t="shared" si="393"/>
        <v>0</v>
      </c>
      <c r="H4220" s="110">
        <f t="shared" si="394"/>
        <v>0</v>
      </c>
      <c r="P4220" s="107" t="str">
        <f t="shared" si="395"/>
        <v/>
      </c>
      <c r="Q4220" s="108" t="str">
        <f t="shared" si="396"/>
        <v/>
      </c>
      <c r="S4220" s="109" t="str">
        <f t="shared" si="397"/>
        <v/>
      </c>
      <c r="T4220" s="109" t="str">
        <f t="shared" si="398"/>
        <v/>
      </c>
    </row>
    <row r="4221" spans="2:20" ht="15" customHeight="1" x14ac:dyDescent="0.25">
      <c r="B4221" s="94">
        <v>4170</v>
      </c>
      <c r="C4221" s="95"/>
      <c r="D4221" s="94"/>
      <c r="E4221" s="95"/>
      <c r="F4221" s="94"/>
      <c r="G4221" s="95">
        <f t="shared" si="393"/>
        <v>0</v>
      </c>
      <c r="H4221" s="110">
        <f t="shared" si="394"/>
        <v>0</v>
      </c>
      <c r="P4221" s="107" t="str">
        <f t="shared" si="395"/>
        <v/>
      </c>
      <c r="Q4221" s="108" t="str">
        <f t="shared" si="396"/>
        <v/>
      </c>
      <c r="S4221" s="109" t="str">
        <f t="shared" si="397"/>
        <v/>
      </c>
      <c r="T4221" s="109" t="str">
        <f t="shared" si="398"/>
        <v/>
      </c>
    </row>
    <row r="4222" spans="2:20" ht="15" customHeight="1" x14ac:dyDescent="0.25">
      <c r="B4222" s="94">
        <v>4171</v>
      </c>
      <c r="C4222" s="95"/>
      <c r="D4222" s="94"/>
      <c r="E4222" s="95"/>
      <c r="F4222" s="94"/>
      <c r="G4222" s="95">
        <f t="shared" si="393"/>
        <v>0</v>
      </c>
      <c r="H4222" s="110">
        <f t="shared" si="394"/>
        <v>0</v>
      </c>
      <c r="P4222" s="107" t="str">
        <f t="shared" si="395"/>
        <v/>
      </c>
      <c r="Q4222" s="108" t="str">
        <f t="shared" si="396"/>
        <v/>
      </c>
      <c r="S4222" s="109" t="str">
        <f t="shared" si="397"/>
        <v/>
      </c>
      <c r="T4222" s="109" t="str">
        <f t="shared" si="398"/>
        <v/>
      </c>
    </row>
    <row r="4223" spans="2:20" ht="15" customHeight="1" x14ac:dyDescent="0.25">
      <c r="B4223" s="94">
        <v>4172</v>
      </c>
      <c r="C4223" s="95"/>
      <c r="D4223" s="94"/>
      <c r="E4223" s="95"/>
      <c r="F4223" s="94"/>
      <c r="G4223" s="95">
        <f t="shared" si="393"/>
        <v>0</v>
      </c>
      <c r="H4223" s="110">
        <f t="shared" si="394"/>
        <v>0</v>
      </c>
      <c r="P4223" s="107" t="str">
        <f t="shared" si="395"/>
        <v/>
      </c>
      <c r="Q4223" s="108" t="str">
        <f t="shared" si="396"/>
        <v/>
      </c>
      <c r="S4223" s="109" t="str">
        <f t="shared" si="397"/>
        <v/>
      </c>
      <c r="T4223" s="109" t="str">
        <f t="shared" si="398"/>
        <v/>
      </c>
    </row>
    <row r="4224" spans="2:20" ht="15" customHeight="1" x14ac:dyDescent="0.25">
      <c r="B4224" s="94">
        <v>4173</v>
      </c>
      <c r="C4224" s="95"/>
      <c r="D4224" s="94"/>
      <c r="E4224" s="95"/>
      <c r="F4224" s="94"/>
      <c r="G4224" s="95">
        <f t="shared" si="393"/>
        <v>0</v>
      </c>
      <c r="H4224" s="110">
        <f t="shared" si="394"/>
        <v>0</v>
      </c>
      <c r="P4224" s="107" t="str">
        <f t="shared" si="395"/>
        <v/>
      </c>
      <c r="Q4224" s="108" t="str">
        <f t="shared" si="396"/>
        <v/>
      </c>
      <c r="S4224" s="109" t="str">
        <f t="shared" si="397"/>
        <v/>
      </c>
      <c r="T4224" s="109" t="str">
        <f t="shared" si="398"/>
        <v/>
      </c>
    </row>
    <row r="4225" spans="2:20" ht="15" customHeight="1" x14ac:dyDescent="0.25">
      <c r="B4225" s="94">
        <v>4174</v>
      </c>
      <c r="C4225" s="95"/>
      <c r="D4225" s="94"/>
      <c r="E4225" s="95"/>
      <c r="F4225" s="94"/>
      <c r="G4225" s="95">
        <f t="shared" si="393"/>
        <v>0</v>
      </c>
      <c r="H4225" s="110">
        <f t="shared" si="394"/>
        <v>0</v>
      </c>
      <c r="P4225" s="107" t="str">
        <f t="shared" si="395"/>
        <v/>
      </c>
      <c r="Q4225" s="108" t="str">
        <f t="shared" si="396"/>
        <v/>
      </c>
      <c r="S4225" s="109" t="str">
        <f t="shared" si="397"/>
        <v/>
      </c>
      <c r="T4225" s="109" t="str">
        <f t="shared" si="398"/>
        <v/>
      </c>
    </row>
    <row r="4226" spans="2:20" ht="15" customHeight="1" x14ac:dyDescent="0.25">
      <c r="B4226" s="94">
        <v>4175</v>
      </c>
      <c r="C4226" s="95"/>
      <c r="D4226" s="94"/>
      <c r="E4226" s="95"/>
      <c r="F4226" s="94"/>
      <c r="G4226" s="95">
        <f t="shared" si="393"/>
        <v>0</v>
      </c>
      <c r="H4226" s="110">
        <f t="shared" si="394"/>
        <v>0</v>
      </c>
      <c r="P4226" s="107" t="str">
        <f t="shared" si="395"/>
        <v/>
      </c>
      <c r="Q4226" s="108" t="str">
        <f t="shared" si="396"/>
        <v/>
      </c>
      <c r="S4226" s="109" t="str">
        <f t="shared" si="397"/>
        <v/>
      </c>
      <c r="T4226" s="109" t="str">
        <f t="shared" si="398"/>
        <v/>
      </c>
    </row>
    <row r="4227" spans="2:20" ht="15" customHeight="1" x14ac:dyDescent="0.25">
      <c r="B4227" s="94">
        <v>4176</v>
      </c>
      <c r="C4227" s="95"/>
      <c r="D4227" s="94"/>
      <c r="E4227" s="95"/>
      <c r="F4227" s="94"/>
      <c r="G4227" s="95">
        <f t="shared" si="393"/>
        <v>0</v>
      </c>
      <c r="H4227" s="110">
        <f t="shared" si="394"/>
        <v>0</v>
      </c>
      <c r="P4227" s="107" t="str">
        <f t="shared" si="395"/>
        <v/>
      </c>
      <c r="Q4227" s="108" t="str">
        <f t="shared" si="396"/>
        <v/>
      </c>
      <c r="S4227" s="109" t="str">
        <f t="shared" si="397"/>
        <v/>
      </c>
      <c r="T4227" s="109" t="str">
        <f t="shared" si="398"/>
        <v/>
      </c>
    </row>
    <row r="4228" spans="2:20" ht="15" customHeight="1" x14ac:dyDescent="0.25">
      <c r="B4228" s="94">
        <v>4177</v>
      </c>
      <c r="C4228" s="95"/>
      <c r="D4228" s="94"/>
      <c r="E4228" s="95"/>
      <c r="F4228" s="94"/>
      <c r="G4228" s="95">
        <f t="shared" si="393"/>
        <v>0</v>
      </c>
      <c r="H4228" s="110">
        <f t="shared" si="394"/>
        <v>0</v>
      </c>
      <c r="P4228" s="107" t="str">
        <f t="shared" si="395"/>
        <v/>
      </c>
      <c r="Q4228" s="108" t="str">
        <f t="shared" si="396"/>
        <v/>
      </c>
      <c r="S4228" s="109" t="str">
        <f t="shared" si="397"/>
        <v/>
      </c>
      <c r="T4228" s="109" t="str">
        <f t="shared" si="398"/>
        <v/>
      </c>
    </row>
    <row r="4229" spans="2:20" ht="15" customHeight="1" x14ac:dyDescent="0.25">
      <c r="B4229" s="94">
        <v>4178</v>
      </c>
      <c r="C4229" s="95"/>
      <c r="D4229" s="94"/>
      <c r="E4229" s="95"/>
      <c r="F4229" s="94"/>
      <c r="G4229" s="95">
        <f t="shared" si="393"/>
        <v>0</v>
      </c>
      <c r="H4229" s="110">
        <f t="shared" si="394"/>
        <v>0</v>
      </c>
      <c r="P4229" s="107" t="str">
        <f t="shared" si="395"/>
        <v/>
      </c>
      <c r="Q4229" s="108" t="str">
        <f t="shared" si="396"/>
        <v/>
      </c>
      <c r="S4229" s="109" t="str">
        <f t="shared" si="397"/>
        <v/>
      </c>
      <c r="T4229" s="109" t="str">
        <f t="shared" si="398"/>
        <v/>
      </c>
    </row>
    <row r="4230" spans="2:20" ht="15" customHeight="1" x14ac:dyDescent="0.25">
      <c r="B4230" s="94">
        <v>4179</v>
      </c>
      <c r="C4230" s="95"/>
      <c r="D4230" s="94"/>
      <c r="E4230" s="95"/>
      <c r="F4230" s="94"/>
      <c r="G4230" s="95">
        <f t="shared" si="393"/>
        <v>0</v>
      </c>
      <c r="H4230" s="110">
        <f t="shared" si="394"/>
        <v>0</v>
      </c>
      <c r="P4230" s="107" t="str">
        <f t="shared" si="395"/>
        <v/>
      </c>
      <c r="Q4230" s="108" t="str">
        <f t="shared" si="396"/>
        <v/>
      </c>
      <c r="S4230" s="109" t="str">
        <f t="shared" si="397"/>
        <v/>
      </c>
      <c r="T4230" s="109" t="str">
        <f t="shared" si="398"/>
        <v/>
      </c>
    </row>
    <row r="4231" spans="2:20" ht="15" customHeight="1" x14ac:dyDescent="0.25">
      <c r="B4231" s="94">
        <v>4180</v>
      </c>
      <c r="C4231" s="95"/>
      <c r="D4231" s="94"/>
      <c r="E4231" s="95"/>
      <c r="F4231" s="94"/>
      <c r="G4231" s="95">
        <f t="shared" si="393"/>
        <v>0</v>
      </c>
      <c r="H4231" s="110">
        <f t="shared" si="394"/>
        <v>0</v>
      </c>
      <c r="P4231" s="107" t="str">
        <f t="shared" si="395"/>
        <v/>
      </c>
      <c r="Q4231" s="108" t="str">
        <f t="shared" si="396"/>
        <v/>
      </c>
      <c r="S4231" s="109" t="str">
        <f t="shared" si="397"/>
        <v/>
      </c>
      <c r="T4231" s="109" t="str">
        <f t="shared" si="398"/>
        <v/>
      </c>
    </row>
    <row r="4232" spans="2:20" ht="15" customHeight="1" x14ac:dyDescent="0.25">
      <c r="B4232" s="94">
        <v>4181</v>
      </c>
      <c r="C4232" s="95"/>
      <c r="D4232" s="94"/>
      <c r="E4232" s="95"/>
      <c r="F4232" s="94"/>
      <c r="G4232" s="95">
        <f t="shared" si="393"/>
        <v>0</v>
      </c>
      <c r="H4232" s="110">
        <f t="shared" si="394"/>
        <v>0</v>
      </c>
      <c r="P4232" s="107" t="str">
        <f t="shared" si="395"/>
        <v/>
      </c>
      <c r="Q4232" s="108" t="str">
        <f t="shared" si="396"/>
        <v/>
      </c>
      <c r="S4232" s="109" t="str">
        <f t="shared" si="397"/>
        <v/>
      </c>
      <c r="T4232" s="109" t="str">
        <f t="shared" si="398"/>
        <v/>
      </c>
    </row>
    <row r="4233" spans="2:20" ht="15" customHeight="1" x14ac:dyDescent="0.25">
      <c r="B4233" s="94">
        <v>4182</v>
      </c>
      <c r="C4233" s="95"/>
      <c r="D4233" s="94"/>
      <c r="E4233" s="95"/>
      <c r="F4233" s="94"/>
      <c r="G4233" s="95">
        <f t="shared" si="393"/>
        <v>0</v>
      </c>
      <c r="H4233" s="110">
        <f t="shared" si="394"/>
        <v>0</v>
      </c>
      <c r="P4233" s="107" t="str">
        <f t="shared" si="395"/>
        <v/>
      </c>
      <c r="Q4233" s="108" t="str">
        <f t="shared" si="396"/>
        <v/>
      </c>
      <c r="S4233" s="109" t="str">
        <f t="shared" si="397"/>
        <v/>
      </c>
      <c r="T4233" s="109" t="str">
        <f t="shared" si="398"/>
        <v/>
      </c>
    </row>
    <row r="4234" spans="2:20" ht="15" customHeight="1" x14ac:dyDescent="0.25">
      <c r="B4234" s="94">
        <v>4183</v>
      </c>
      <c r="C4234" s="95"/>
      <c r="D4234" s="94"/>
      <c r="E4234" s="95"/>
      <c r="F4234" s="94"/>
      <c r="G4234" s="95">
        <f t="shared" si="393"/>
        <v>0</v>
      </c>
      <c r="H4234" s="110">
        <f t="shared" si="394"/>
        <v>0</v>
      </c>
      <c r="P4234" s="107" t="str">
        <f t="shared" si="395"/>
        <v/>
      </c>
      <c r="Q4234" s="108" t="str">
        <f t="shared" si="396"/>
        <v/>
      </c>
      <c r="S4234" s="109" t="str">
        <f t="shared" si="397"/>
        <v/>
      </c>
      <c r="T4234" s="109" t="str">
        <f t="shared" si="398"/>
        <v/>
      </c>
    </row>
    <row r="4235" spans="2:20" ht="15" customHeight="1" x14ac:dyDescent="0.25">
      <c r="B4235" s="94">
        <v>4184</v>
      </c>
      <c r="C4235" s="95"/>
      <c r="D4235" s="94"/>
      <c r="E4235" s="95"/>
      <c r="F4235" s="94"/>
      <c r="G4235" s="95">
        <f t="shared" si="393"/>
        <v>0</v>
      </c>
      <c r="H4235" s="110">
        <f t="shared" si="394"/>
        <v>0</v>
      </c>
      <c r="P4235" s="107" t="str">
        <f t="shared" si="395"/>
        <v/>
      </c>
      <c r="Q4235" s="108" t="str">
        <f t="shared" si="396"/>
        <v/>
      </c>
      <c r="S4235" s="109" t="str">
        <f t="shared" si="397"/>
        <v/>
      </c>
      <c r="T4235" s="109" t="str">
        <f t="shared" si="398"/>
        <v/>
      </c>
    </row>
    <row r="4236" spans="2:20" ht="15" customHeight="1" x14ac:dyDescent="0.25">
      <c r="B4236" s="94">
        <v>4185</v>
      </c>
      <c r="C4236" s="95"/>
      <c r="D4236" s="94"/>
      <c r="E4236" s="95"/>
      <c r="F4236" s="94"/>
      <c r="G4236" s="95">
        <f t="shared" si="393"/>
        <v>0</v>
      </c>
      <c r="H4236" s="110">
        <f t="shared" si="394"/>
        <v>0</v>
      </c>
      <c r="P4236" s="107" t="str">
        <f t="shared" si="395"/>
        <v/>
      </c>
      <c r="Q4236" s="108" t="str">
        <f t="shared" si="396"/>
        <v/>
      </c>
      <c r="S4236" s="109" t="str">
        <f t="shared" si="397"/>
        <v/>
      </c>
      <c r="T4236" s="109" t="str">
        <f t="shared" si="398"/>
        <v/>
      </c>
    </row>
    <row r="4237" spans="2:20" ht="15" customHeight="1" x14ac:dyDescent="0.25">
      <c r="B4237" s="94">
        <v>4186</v>
      </c>
      <c r="C4237" s="95"/>
      <c r="D4237" s="94"/>
      <c r="E4237" s="95"/>
      <c r="F4237" s="94"/>
      <c r="G4237" s="95">
        <f t="shared" si="393"/>
        <v>0</v>
      </c>
      <c r="H4237" s="110">
        <f t="shared" si="394"/>
        <v>0</v>
      </c>
      <c r="P4237" s="107" t="str">
        <f t="shared" si="395"/>
        <v/>
      </c>
      <c r="Q4237" s="108" t="str">
        <f t="shared" si="396"/>
        <v/>
      </c>
      <c r="S4237" s="109" t="str">
        <f t="shared" si="397"/>
        <v/>
      </c>
      <c r="T4237" s="109" t="str">
        <f t="shared" si="398"/>
        <v/>
      </c>
    </row>
    <row r="4238" spans="2:20" ht="15" customHeight="1" x14ac:dyDescent="0.25">
      <c r="B4238" s="94">
        <v>4187</v>
      </c>
      <c r="C4238" s="95"/>
      <c r="D4238" s="94"/>
      <c r="E4238" s="95"/>
      <c r="F4238" s="94"/>
      <c r="G4238" s="95">
        <f t="shared" si="393"/>
        <v>0</v>
      </c>
      <c r="H4238" s="110">
        <f t="shared" si="394"/>
        <v>0</v>
      </c>
      <c r="P4238" s="107" t="str">
        <f t="shared" si="395"/>
        <v/>
      </c>
      <c r="Q4238" s="108" t="str">
        <f t="shared" si="396"/>
        <v/>
      </c>
      <c r="S4238" s="109" t="str">
        <f t="shared" si="397"/>
        <v/>
      </c>
      <c r="T4238" s="109" t="str">
        <f t="shared" si="398"/>
        <v/>
      </c>
    </row>
    <row r="4239" spans="2:20" ht="15" customHeight="1" x14ac:dyDescent="0.25">
      <c r="B4239" s="94">
        <v>4188</v>
      </c>
      <c r="C4239" s="95"/>
      <c r="D4239" s="94"/>
      <c r="E4239" s="95"/>
      <c r="F4239" s="94"/>
      <c r="G4239" s="95">
        <f t="shared" si="393"/>
        <v>0</v>
      </c>
      <c r="H4239" s="110">
        <f t="shared" si="394"/>
        <v>0</v>
      </c>
      <c r="P4239" s="107" t="str">
        <f t="shared" si="395"/>
        <v/>
      </c>
      <c r="Q4239" s="108" t="str">
        <f t="shared" si="396"/>
        <v/>
      </c>
      <c r="S4239" s="109" t="str">
        <f t="shared" si="397"/>
        <v/>
      </c>
      <c r="T4239" s="109" t="str">
        <f t="shared" si="398"/>
        <v/>
      </c>
    </row>
    <row r="4240" spans="2:20" ht="15" customHeight="1" x14ac:dyDescent="0.25">
      <c r="B4240" s="94">
        <v>4189</v>
      </c>
      <c r="C4240" s="95"/>
      <c r="D4240" s="94"/>
      <c r="E4240" s="95"/>
      <c r="F4240" s="94"/>
      <c r="G4240" s="95">
        <f t="shared" si="393"/>
        <v>0</v>
      </c>
      <c r="H4240" s="110">
        <f t="shared" si="394"/>
        <v>0</v>
      </c>
      <c r="P4240" s="107" t="str">
        <f t="shared" si="395"/>
        <v/>
      </c>
      <c r="Q4240" s="108" t="str">
        <f t="shared" si="396"/>
        <v/>
      </c>
      <c r="S4240" s="109" t="str">
        <f t="shared" si="397"/>
        <v/>
      </c>
      <c r="T4240" s="109" t="str">
        <f t="shared" si="398"/>
        <v/>
      </c>
    </row>
    <row r="4241" spans="2:20" ht="15" customHeight="1" x14ac:dyDescent="0.25">
      <c r="B4241" s="94">
        <v>4190</v>
      </c>
      <c r="C4241" s="95"/>
      <c r="D4241" s="94"/>
      <c r="E4241" s="95"/>
      <c r="F4241" s="94"/>
      <c r="G4241" s="95">
        <f t="shared" si="393"/>
        <v>0</v>
      </c>
      <c r="H4241" s="110">
        <f t="shared" si="394"/>
        <v>0</v>
      </c>
      <c r="P4241" s="107" t="str">
        <f t="shared" si="395"/>
        <v/>
      </c>
      <c r="Q4241" s="108" t="str">
        <f t="shared" si="396"/>
        <v/>
      </c>
      <c r="S4241" s="109" t="str">
        <f t="shared" si="397"/>
        <v/>
      </c>
      <c r="T4241" s="109" t="str">
        <f t="shared" si="398"/>
        <v/>
      </c>
    </row>
    <row r="4242" spans="2:20" ht="15" customHeight="1" x14ac:dyDescent="0.25">
      <c r="B4242" s="94">
        <v>4191</v>
      </c>
      <c r="C4242" s="95"/>
      <c r="D4242" s="94"/>
      <c r="E4242" s="95"/>
      <c r="F4242" s="94"/>
      <c r="G4242" s="95">
        <f t="shared" si="393"/>
        <v>0</v>
      </c>
      <c r="H4242" s="110">
        <f t="shared" si="394"/>
        <v>0</v>
      </c>
      <c r="P4242" s="107" t="str">
        <f t="shared" si="395"/>
        <v/>
      </c>
      <c r="Q4242" s="108" t="str">
        <f t="shared" si="396"/>
        <v/>
      </c>
      <c r="S4242" s="109" t="str">
        <f t="shared" si="397"/>
        <v/>
      </c>
      <c r="T4242" s="109" t="str">
        <f t="shared" si="398"/>
        <v/>
      </c>
    </row>
    <row r="4243" spans="2:20" ht="15" customHeight="1" x14ac:dyDescent="0.25">
      <c r="B4243" s="94">
        <v>4192</v>
      </c>
      <c r="C4243" s="95"/>
      <c r="D4243" s="94"/>
      <c r="E4243" s="95"/>
      <c r="F4243" s="94"/>
      <c r="G4243" s="95">
        <f t="shared" si="393"/>
        <v>0</v>
      </c>
      <c r="H4243" s="110">
        <f t="shared" si="394"/>
        <v>0</v>
      </c>
      <c r="P4243" s="107" t="str">
        <f t="shared" si="395"/>
        <v/>
      </c>
      <c r="Q4243" s="108" t="str">
        <f t="shared" si="396"/>
        <v/>
      </c>
      <c r="S4243" s="109" t="str">
        <f t="shared" si="397"/>
        <v/>
      </c>
      <c r="T4243" s="109" t="str">
        <f t="shared" si="398"/>
        <v/>
      </c>
    </row>
    <row r="4244" spans="2:20" ht="15" customHeight="1" x14ac:dyDescent="0.25">
      <c r="B4244" s="94">
        <v>4193</v>
      </c>
      <c r="C4244" s="95"/>
      <c r="D4244" s="94"/>
      <c r="E4244" s="95"/>
      <c r="F4244" s="94"/>
      <c r="G4244" s="95">
        <f t="shared" si="393"/>
        <v>0</v>
      </c>
      <c r="H4244" s="110">
        <f t="shared" si="394"/>
        <v>0</v>
      </c>
      <c r="P4244" s="107" t="str">
        <f t="shared" si="395"/>
        <v/>
      </c>
      <c r="Q4244" s="108" t="str">
        <f t="shared" si="396"/>
        <v/>
      </c>
      <c r="S4244" s="109" t="str">
        <f t="shared" si="397"/>
        <v/>
      </c>
      <c r="T4244" s="109" t="str">
        <f t="shared" si="398"/>
        <v/>
      </c>
    </row>
    <row r="4245" spans="2:20" ht="15" customHeight="1" x14ac:dyDescent="0.25">
      <c r="B4245" s="94">
        <v>4194</v>
      </c>
      <c r="C4245" s="95"/>
      <c r="D4245" s="94"/>
      <c r="E4245" s="95"/>
      <c r="F4245" s="94"/>
      <c r="G4245" s="95">
        <f t="shared" si="393"/>
        <v>0</v>
      </c>
      <c r="H4245" s="110">
        <f t="shared" si="394"/>
        <v>0</v>
      </c>
      <c r="P4245" s="107" t="str">
        <f t="shared" si="395"/>
        <v/>
      </c>
      <c r="Q4245" s="108" t="str">
        <f t="shared" si="396"/>
        <v/>
      </c>
      <c r="S4245" s="109" t="str">
        <f t="shared" si="397"/>
        <v/>
      </c>
      <c r="T4245" s="109" t="str">
        <f t="shared" si="398"/>
        <v/>
      </c>
    </row>
    <row r="4246" spans="2:20" ht="15" customHeight="1" x14ac:dyDescent="0.25">
      <c r="B4246" s="94">
        <v>4195</v>
      </c>
      <c r="C4246" s="95"/>
      <c r="D4246" s="94"/>
      <c r="E4246" s="95"/>
      <c r="F4246" s="94"/>
      <c r="G4246" s="95">
        <f t="shared" si="393"/>
        <v>0</v>
      </c>
      <c r="H4246" s="110">
        <f t="shared" si="394"/>
        <v>0</v>
      </c>
      <c r="P4246" s="107" t="str">
        <f t="shared" si="395"/>
        <v/>
      </c>
      <c r="Q4246" s="108" t="str">
        <f t="shared" si="396"/>
        <v/>
      </c>
      <c r="S4246" s="109" t="str">
        <f t="shared" si="397"/>
        <v/>
      </c>
      <c r="T4246" s="109" t="str">
        <f t="shared" si="398"/>
        <v/>
      </c>
    </row>
    <row r="4247" spans="2:20" ht="15" customHeight="1" x14ac:dyDescent="0.25">
      <c r="B4247" s="94">
        <v>4196</v>
      </c>
      <c r="C4247" s="95"/>
      <c r="D4247" s="94"/>
      <c r="E4247" s="95"/>
      <c r="F4247" s="94"/>
      <c r="G4247" s="95">
        <f t="shared" si="393"/>
        <v>0</v>
      </c>
      <c r="H4247" s="110">
        <f t="shared" si="394"/>
        <v>0</v>
      </c>
      <c r="P4247" s="107" t="str">
        <f t="shared" si="395"/>
        <v/>
      </c>
      <c r="Q4247" s="108" t="str">
        <f t="shared" si="396"/>
        <v/>
      </c>
      <c r="S4247" s="109" t="str">
        <f t="shared" si="397"/>
        <v/>
      </c>
      <c r="T4247" s="109" t="str">
        <f t="shared" si="398"/>
        <v/>
      </c>
    </row>
    <row r="4248" spans="2:20" ht="15" customHeight="1" x14ac:dyDescent="0.25">
      <c r="B4248" s="94">
        <v>4197</v>
      </c>
      <c r="C4248" s="95"/>
      <c r="D4248" s="94"/>
      <c r="E4248" s="95"/>
      <c r="F4248" s="94"/>
      <c r="G4248" s="95">
        <f t="shared" si="393"/>
        <v>0</v>
      </c>
      <c r="H4248" s="110">
        <f t="shared" si="394"/>
        <v>0</v>
      </c>
      <c r="P4248" s="107" t="str">
        <f t="shared" si="395"/>
        <v/>
      </c>
      <c r="Q4248" s="108" t="str">
        <f t="shared" si="396"/>
        <v/>
      </c>
      <c r="S4248" s="109" t="str">
        <f t="shared" si="397"/>
        <v/>
      </c>
      <c r="T4248" s="109" t="str">
        <f t="shared" si="398"/>
        <v/>
      </c>
    </row>
    <row r="4249" spans="2:20" ht="15" customHeight="1" x14ac:dyDescent="0.25">
      <c r="B4249" s="94">
        <v>4198</v>
      </c>
      <c r="C4249" s="95"/>
      <c r="D4249" s="94"/>
      <c r="E4249" s="95"/>
      <c r="F4249" s="94"/>
      <c r="G4249" s="95">
        <f t="shared" si="393"/>
        <v>0</v>
      </c>
      <c r="H4249" s="110">
        <f t="shared" si="394"/>
        <v>0</v>
      </c>
      <c r="P4249" s="107" t="str">
        <f t="shared" si="395"/>
        <v/>
      </c>
      <c r="Q4249" s="108" t="str">
        <f t="shared" si="396"/>
        <v/>
      </c>
      <c r="S4249" s="109" t="str">
        <f t="shared" si="397"/>
        <v/>
      </c>
      <c r="T4249" s="109" t="str">
        <f t="shared" si="398"/>
        <v/>
      </c>
    </row>
    <row r="4250" spans="2:20" ht="15" customHeight="1" x14ac:dyDescent="0.25">
      <c r="B4250" s="94">
        <v>4199</v>
      </c>
      <c r="C4250" s="95"/>
      <c r="D4250" s="94"/>
      <c r="E4250" s="95"/>
      <c r="F4250" s="94"/>
      <c r="G4250" s="95">
        <f t="shared" si="393"/>
        <v>0</v>
      </c>
      <c r="H4250" s="110">
        <f t="shared" si="394"/>
        <v>0</v>
      </c>
      <c r="P4250" s="107" t="str">
        <f t="shared" si="395"/>
        <v/>
      </c>
      <c r="Q4250" s="108" t="str">
        <f t="shared" si="396"/>
        <v/>
      </c>
      <c r="S4250" s="109" t="str">
        <f t="shared" si="397"/>
        <v/>
      </c>
      <c r="T4250" s="109" t="str">
        <f t="shared" si="398"/>
        <v/>
      </c>
    </row>
    <row r="4251" spans="2:20" ht="15" customHeight="1" x14ac:dyDescent="0.25">
      <c r="B4251" s="94">
        <v>4200</v>
      </c>
      <c r="C4251" s="95"/>
      <c r="D4251" s="94"/>
      <c r="E4251" s="95"/>
      <c r="F4251" s="94"/>
      <c r="G4251" s="95">
        <f t="shared" si="393"/>
        <v>0</v>
      </c>
      <c r="H4251" s="110">
        <f t="shared" si="394"/>
        <v>0</v>
      </c>
      <c r="P4251" s="107" t="str">
        <f t="shared" si="395"/>
        <v/>
      </c>
      <c r="Q4251" s="108" t="str">
        <f t="shared" si="396"/>
        <v/>
      </c>
      <c r="S4251" s="109" t="str">
        <f t="shared" si="397"/>
        <v/>
      </c>
      <c r="T4251" s="109" t="str">
        <f t="shared" si="398"/>
        <v/>
      </c>
    </row>
    <row r="4252" spans="2:20" ht="15" customHeight="1" x14ac:dyDescent="0.25">
      <c r="B4252" s="94">
        <v>4201</v>
      </c>
      <c r="C4252" s="95"/>
      <c r="D4252" s="94"/>
      <c r="E4252" s="95"/>
      <c r="F4252" s="94"/>
      <c r="G4252" s="95">
        <f t="shared" ref="G4252:G4315" si="399">E4252-C4252</f>
        <v>0</v>
      </c>
      <c r="H4252" s="110">
        <f t="shared" ref="H4252:H4315" si="400">F4252-D4252</f>
        <v>0</v>
      </c>
      <c r="P4252" s="107" t="str">
        <f t="shared" ref="P4252:P4315" si="401">IF(C4252="","",D4252*PSA_WTP-C4252)</f>
        <v/>
      </c>
      <c r="Q4252" s="108" t="str">
        <f t="shared" ref="Q4252:Q4315" si="402">IF(C4252="","",F4252*PSA_WTP-E4252)</f>
        <v/>
      </c>
      <c r="S4252" s="109" t="str">
        <f t="shared" ref="S4252:S4315" si="403">IF(Q4252="","",IF(Q4252=MAX(P4252,Q4252),0,1))</f>
        <v/>
      </c>
      <c r="T4252" s="109" t="str">
        <f t="shared" ref="T4252:T4315" si="404">IF(Q4252="","",IF(Q4252=MAX(P4252,Q4252),1,0))</f>
        <v/>
      </c>
    </row>
    <row r="4253" spans="2:20" ht="15" customHeight="1" x14ac:dyDescent="0.25">
      <c r="B4253" s="94">
        <v>4202</v>
      </c>
      <c r="C4253" s="95"/>
      <c r="D4253" s="94"/>
      <c r="E4253" s="95"/>
      <c r="F4253" s="94"/>
      <c r="G4253" s="95">
        <f t="shared" si="399"/>
        <v>0</v>
      </c>
      <c r="H4253" s="110">
        <f t="shared" si="400"/>
        <v>0</v>
      </c>
      <c r="P4253" s="107" t="str">
        <f t="shared" si="401"/>
        <v/>
      </c>
      <c r="Q4253" s="108" t="str">
        <f t="shared" si="402"/>
        <v/>
      </c>
      <c r="S4253" s="109" t="str">
        <f t="shared" si="403"/>
        <v/>
      </c>
      <c r="T4253" s="109" t="str">
        <f t="shared" si="404"/>
        <v/>
      </c>
    </row>
    <row r="4254" spans="2:20" ht="15" customHeight="1" x14ac:dyDescent="0.25">
      <c r="B4254" s="94">
        <v>4203</v>
      </c>
      <c r="C4254" s="95"/>
      <c r="D4254" s="94"/>
      <c r="E4254" s="95"/>
      <c r="F4254" s="94"/>
      <c r="G4254" s="95">
        <f t="shared" si="399"/>
        <v>0</v>
      </c>
      <c r="H4254" s="110">
        <f t="shared" si="400"/>
        <v>0</v>
      </c>
      <c r="P4254" s="107" t="str">
        <f t="shared" si="401"/>
        <v/>
      </c>
      <c r="Q4254" s="108" t="str">
        <f t="shared" si="402"/>
        <v/>
      </c>
      <c r="S4254" s="109" t="str">
        <f t="shared" si="403"/>
        <v/>
      </c>
      <c r="T4254" s="109" t="str">
        <f t="shared" si="404"/>
        <v/>
      </c>
    </row>
    <row r="4255" spans="2:20" ht="15" customHeight="1" x14ac:dyDescent="0.25">
      <c r="B4255" s="94">
        <v>4204</v>
      </c>
      <c r="C4255" s="95"/>
      <c r="D4255" s="94"/>
      <c r="E4255" s="95"/>
      <c r="F4255" s="94"/>
      <c r="G4255" s="95">
        <f t="shared" si="399"/>
        <v>0</v>
      </c>
      <c r="H4255" s="110">
        <f t="shared" si="400"/>
        <v>0</v>
      </c>
      <c r="P4255" s="107" t="str">
        <f t="shared" si="401"/>
        <v/>
      </c>
      <c r="Q4255" s="108" t="str">
        <f t="shared" si="402"/>
        <v/>
      </c>
      <c r="S4255" s="109" t="str">
        <f t="shared" si="403"/>
        <v/>
      </c>
      <c r="T4255" s="109" t="str">
        <f t="shared" si="404"/>
        <v/>
      </c>
    </row>
    <row r="4256" spans="2:20" ht="15" customHeight="1" x14ac:dyDescent="0.25">
      <c r="B4256" s="94">
        <v>4205</v>
      </c>
      <c r="C4256" s="95"/>
      <c r="D4256" s="94"/>
      <c r="E4256" s="95"/>
      <c r="F4256" s="94"/>
      <c r="G4256" s="95">
        <f t="shared" si="399"/>
        <v>0</v>
      </c>
      <c r="H4256" s="110">
        <f t="shared" si="400"/>
        <v>0</v>
      </c>
      <c r="P4256" s="107" t="str">
        <f t="shared" si="401"/>
        <v/>
      </c>
      <c r="Q4256" s="108" t="str">
        <f t="shared" si="402"/>
        <v/>
      </c>
      <c r="S4256" s="109" t="str">
        <f t="shared" si="403"/>
        <v/>
      </c>
      <c r="T4256" s="109" t="str">
        <f t="shared" si="404"/>
        <v/>
      </c>
    </row>
    <row r="4257" spans="2:20" ht="15" customHeight="1" x14ac:dyDescent="0.25">
      <c r="B4257" s="94">
        <v>4206</v>
      </c>
      <c r="C4257" s="95"/>
      <c r="D4257" s="94"/>
      <c r="E4257" s="95"/>
      <c r="F4257" s="94"/>
      <c r="G4257" s="95">
        <f t="shared" si="399"/>
        <v>0</v>
      </c>
      <c r="H4257" s="110">
        <f t="shared" si="400"/>
        <v>0</v>
      </c>
      <c r="P4257" s="107" t="str">
        <f t="shared" si="401"/>
        <v/>
      </c>
      <c r="Q4257" s="108" t="str">
        <f t="shared" si="402"/>
        <v/>
      </c>
      <c r="S4257" s="109" t="str">
        <f t="shared" si="403"/>
        <v/>
      </c>
      <c r="T4257" s="109" t="str">
        <f t="shared" si="404"/>
        <v/>
      </c>
    </row>
    <row r="4258" spans="2:20" ht="15" customHeight="1" x14ac:dyDescent="0.25">
      <c r="B4258" s="94">
        <v>4207</v>
      </c>
      <c r="C4258" s="95"/>
      <c r="D4258" s="94"/>
      <c r="E4258" s="95"/>
      <c r="F4258" s="94"/>
      <c r="G4258" s="95">
        <f t="shared" si="399"/>
        <v>0</v>
      </c>
      <c r="H4258" s="110">
        <f t="shared" si="400"/>
        <v>0</v>
      </c>
      <c r="P4258" s="107" t="str">
        <f t="shared" si="401"/>
        <v/>
      </c>
      <c r="Q4258" s="108" t="str">
        <f t="shared" si="402"/>
        <v/>
      </c>
      <c r="S4258" s="109" t="str">
        <f t="shared" si="403"/>
        <v/>
      </c>
      <c r="T4258" s="109" t="str">
        <f t="shared" si="404"/>
        <v/>
      </c>
    </row>
    <row r="4259" spans="2:20" ht="15" customHeight="1" x14ac:dyDescent="0.25">
      <c r="B4259" s="94">
        <v>4208</v>
      </c>
      <c r="C4259" s="95"/>
      <c r="D4259" s="94"/>
      <c r="E4259" s="95"/>
      <c r="F4259" s="94"/>
      <c r="G4259" s="95">
        <f t="shared" si="399"/>
        <v>0</v>
      </c>
      <c r="H4259" s="110">
        <f t="shared" si="400"/>
        <v>0</v>
      </c>
      <c r="P4259" s="107" t="str">
        <f t="shared" si="401"/>
        <v/>
      </c>
      <c r="Q4259" s="108" t="str">
        <f t="shared" si="402"/>
        <v/>
      </c>
      <c r="S4259" s="109" t="str">
        <f t="shared" si="403"/>
        <v/>
      </c>
      <c r="T4259" s="109" t="str">
        <f t="shared" si="404"/>
        <v/>
      </c>
    </row>
    <row r="4260" spans="2:20" ht="15" customHeight="1" x14ac:dyDescent="0.25">
      <c r="B4260" s="94">
        <v>4209</v>
      </c>
      <c r="C4260" s="95"/>
      <c r="D4260" s="94"/>
      <c r="E4260" s="95"/>
      <c r="F4260" s="94"/>
      <c r="G4260" s="95">
        <f t="shared" si="399"/>
        <v>0</v>
      </c>
      <c r="H4260" s="110">
        <f t="shared" si="400"/>
        <v>0</v>
      </c>
      <c r="P4260" s="107" t="str">
        <f t="shared" si="401"/>
        <v/>
      </c>
      <c r="Q4260" s="108" t="str">
        <f t="shared" si="402"/>
        <v/>
      </c>
      <c r="S4260" s="109" t="str">
        <f t="shared" si="403"/>
        <v/>
      </c>
      <c r="T4260" s="109" t="str">
        <f t="shared" si="404"/>
        <v/>
      </c>
    </row>
    <row r="4261" spans="2:20" ht="15" customHeight="1" x14ac:dyDescent="0.25">
      <c r="B4261" s="94">
        <v>4210</v>
      </c>
      <c r="C4261" s="95"/>
      <c r="D4261" s="94"/>
      <c r="E4261" s="95"/>
      <c r="F4261" s="94"/>
      <c r="G4261" s="95">
        <f t="shared" si="399"/>
        <v>0</v>
      </c>
      <c r="H4261" s="110">
        <f t="shared" si="400"/>
        <v>0</v>
      </c>
      <c r="P4261" s="107" t="str">
        <f t="shared" si="401"/>
        <v/>
      </c>
      <c r="Q4261" s="108" t="str">
        <f t="shared" si="402"/>
        <v/>
      </c>
      <c r="S4261" s="109" t="str">
        <f t="shared" si="403"/>
        <v/>
      </c>
      <c r="T4261" s="109" t="str">
        <f t="shared" si="404"/>
        <v/>
      </c>
    </row>
    <row r="4262" spans="2:20" ht="15" customHeight="1" x14ac:dyDescent="0.25">
      <c r="B4262" s="94">
        <v>4211</v>
      </c>
      <c r="C4262" s="95"/>
      <c r="D4262" s="94"/>
      <c r="E4262" s="95"/>
      <c r="F4262" s="94"/>
      <c r="G4262" s="95">
        <f t="shared" si="399"/>
        <v>0</v>
      </c>
      <c r="H4262" s="110">
        <f t="shared" si="400"/>
        <v>0</v>
      </c>
      <c r="P4262" s="107" t="str">
        <f t="shared" si="401"/>
        <v/>
      </c>
      <c r="Q4262" s="108" t="str">
        <f t="shared" si="402"/>
        <v/>
      </c>
      <c r="S4262" s="109" t="str">
        <f t="shared" si="403"/>
        <v/>
      </c>
      <c r="T4262" s="109" t="str">
        <f t="shared" si="404"/>
        <v/>
      </c>
    </row>
    <row r="4263" spans="2:20" ht="15" customHeight="1" x14ac:dyDescent="0.25">
      <c r="B4263" s="94">
        <v>4212</v>
      </c>
      <c r="C4263" s="95"/>
      <c r="D4263" s="94"/>
      <c r="E4263" s="95"/>
      <c r="F4263" s="94"/>
      <c r="G4263" s="95">
        <f t="shared" si="399"/>
        <v>0</v>
      </c>
      <c r="H4263" s="110">
        <f t="shared" si="400"/>
        <v>0</v>
      </c>
      <c r="P4263" s="107" t="str">
        <f t="shared" si="401"/>
        <v/>
      </c>
      <c r="Q4263" s="108" t="str">
        <f t="shared" si="402"/>
        <v/>
      </c>
      <c r="S4263" s="109" t="str">
        <f t="shared" si="403"/>
        <v/>
      </c>
      <c r="T4263" s="109" t="str">
        <f t="shared" si="404"/>
        <v/>
      </c>
    </row>
    <row r="4264" spans="2:20" ht="15" customHeight="1" x14ac:dyDescent="0.25">
      <c r="B4264" s="94">
        <v>4213</v>
      </c>
      <c r="C4264" s="95"/>
      <c r="D4264" s="94"/>
      <c r="E4264" s="95"/>
      <c r="F4264" s="94"/>
      <c r="G4264" s="95">
        <f t="shared" si="399"/>
        <v>0</v>
      </c>
      <c r="H4264" s="110">
        <f t="shared" si="400"/>
        <v>0</v>
      </c>
      <c r="P4264" s="107" t="str">
        <f t="shared" si="401"/>
        <v/>
      </c>
      <c r="Q4264" s="108" t="str">
        <f t="shared" si="402"/>
        <v/>
      </c>
      <c r="S4264" s="109" t="str">
        <f t="shared" si="403"/>
        <v/>
      </c>
      <c r="T4264" s="109" t="str">
        <f t="shared" si="404"/>
        <v/>
      </c>
    </row>
    <row r="4265" spans="2:20" ht="15" customHeight="1" x14ac:dyDescent="0.25">
      <c r="B4265" s="94">
        <v>4214</v>
      </c>
      <c r="C4265" s="95"/>
      <c r="D4265" s="94"/>
      <c r="E4265" s="95"/>
      <c r="F4265" s="94"/>
      <c r="G4265" s="95">
        <f t="shared" si="399"/>
        <v>0</v>
      </c>
      <c r="H4265" s="110">
        <f t="shared" si="400"/>
        <v>0</v>
      </c>
      <c r="P4265" s="107" t="str">
        <f t="shared" si="401"/>
        <v/>
      </c>
      <c r="Q4265" s="108" t="str">
        <f t="shared" si="402"/>
        <v/>
      </c>
      <c r="S4265" s="109" t="str">
        <f t="shared" si="403"/>
        <v/>
      </c>
      <c r="T4265" s="109" t="str">
        <f t="shared" si="404"/>
        <v/>
      </c>
    </row>
    <row r="4266" spans="2:20" ht="15" customHeight="1" x14ac:dyDescent="0.25">
      <c r="B4266" s="94">
        <v>4215</v>
      </c>
      <c r="C4266" s="95"/>
      <c r="D4266" s="94"/>
      <c r="E4266" s="95"/>
      <c r="F4266" s="94"/>
      <c r="G4266" s="95">
        <f t="shared" si="399"/>
        <v>0</v>
      </c>
      <c r="H4266" s="110">
        <f t="shared" si="400"/>
        <v>0</v>
      </c>
      <c r="P4266" s="107" t="str">
        <f t="shared" si="401"/>
        <v/>
      </c>
      <c r="Q4266" s="108" t="str">
        <f t="shared" si="402"/>
        <v/>
      </c>
      <c r="S4266" s="109" t="str">
        <f t="shared" si="403"/>
        <v/>
      </c>
      <c r="T4266" s="109" t="str">
        <f t="shared" si="404"/>
        <v/>
      </c>
    </row>
    <row r="4267" spans="2:20" ht="15" customHeight="1" x14ac:dyDescent="0.25">
      <c r="B4267" s="94">
        <v>4216</v>
      </c>
      <c r="C4267" s="95"/>
      <c r="D4267" s="94"/>
      <c r="E4267" s="95"/>
      <c r="F4267" s="94"/>
      <c r="G4267" s="95">
        <f t="shared" si="399"/>
        <v>0</v>
      </c>
      <c r="H4267" s="110">
        <f t="shared" si="400"/>
        <v>0</v>
      </c>
      <c r="P4267" s="107" t="str">
        <f t="shared" si="401"/>
        <v/>
      </c>
      <c r="Q4267" s="108" t="str">
        <f t="shared" si="402"/>
        <v/>
      </c>
      <c r="S4267" s="109" t="str">
        <f t="shared" si="403"/>
        <v/>
      </c>
      <c r="T4267" s="109" t="str">
        <f t="shared" si="404"/>
        <v/>
      </c>
    </row>
    <row r="4268" spans="2:20" ht="15" customHeight="1" x14ac:dyDescent="0.25">
      <c r="B4268" s="94">
        <v>4217</v>
      </c>
      <c r="C4268" s="95"/>
      <c r="D4268" s="94"/>
      <c r="E4268" s="95"/>
      <c r="F4268" s="94"/>
      <c r="G4268" s="95">
        <f t="shared" si="399"/>
        <v>0</v>
      </c>
      <c r="H4268" s="110">
        <f t="shared" si="400"/>
        <v>0</v>
      </c>
      <c r="P4268" s="107" t="str">
        <f t="shared" si="401"/>
        <v/>
      </c>
      <c r="Q4268" s="108" t="str">
        <f t="shared" si="402"/>
        <v/>
      </c>
      <c r="S4268" s="109" t="str">
        <f t="shared" si="403"/>
        <v/>
      </c>
      <c r="T4268" s="109" t="str">
        <f t="shared" si="404"/>
        <v/>
      </c>
    </row>
    <row r="4269" spans="2:20" ht="15" customHeight="1" x14ac:dyDescent="0.25">
      <c r="B4269" s="94">
        <v>4218</v>
      </c>
      <c r="C4269" s="95"/>
      <c r="D4269" s="94"/>
      <c r="E4269" s="95"/>
      <c r="F4269" s="94"/>
      <c r="G4269" s="95">
        <f t="shared" si="399"/>
        <v>0</v>
      </c>
      <c r="H4269" s="110">
        <f t="shared" si="400"/>
        <v>0</v>
      </c>
      <c r="P4269" s="107" t="str">
        <f t="shared" si="401"/>
        <v/>
      </c>
      <c r="Q4269" s="108" t="str">
        <f t="shared" si="402"/>
        <v/>
      </c>
      <c r="S4269" s="109" t="str">
        <f t="shared" si="403"/>
        <v/>
      </c>
      <c r="T4269" s="109" t="str">
        <f t="shared" si="404"/>
        <v/>
      </c>
    </row>
    <row r="4270" spans="2:20" ht="15" customHeight="1" x14ac:dyDescent="0.25">
      <c r="B4270" s="94">
        <v>4219</v>
      </c>
      <c r="C4270" s="95"/>
      <c r="D4270" s="94"/>
      <c r="E4270" s="95"/>
      <c r="F4270" s="94"/>
      <c r="G4270" s="95">
        <f t="shared" si="399"/>
        <v>0</v>
      </c>
      <c r="H4270" s="110">
        <f t="shared" si="400"/>
        <v>0</v>
      </c>
      <c r="P4270" s="107" t="str">
        <f t="shared" si="401"/>
        <v/>
      </c>
      <c r="Q4270" s="108" t="str">
        <f t="shared" si="402"/>
        <v/>
      </c>
      <c r="S4270" s="109" t="str">
        <f t="shared" si="403"/>
        <v/>
      </c>
      <c r="T4270" s="109" t="str">
        <f t="shared" si="404"/>
        <v/>
      </c>
    </row>
    <row r="4271" spans="2:20" ht="15" customHeight="1" x14ac:dyDescent="0.25">
      <c r="B4271" s="94">
        <v>4220</v>
      </c>
      <c r="C4271" s="95"/>
      <c r="D4271" s="94"/>
      <c r="E4271" s="95"/>
      <c r="F4271" s="94"/>
      <c r="G4271" s="95">
        <f t="shared" si="399"/>
        <v>0</v>
      </c>
      <c r="H4271" s="110">
        <f t="shared" si="400"/>
        <v>0</v>
      </c>
      <c r="P4271" s="107" t="str">
        <f t="shared" si="401"/>
        <v/>
      </c>
      <c r="Q4271" s="108" t="str">
        <f t="shared" si="402"/>
        <v/>
      </c>
      <c r="S4271" s="109" t="str">
        <f t="shared" si="403"/>
        <v/>
      </c>
      <c r="T4271" s="109" t="str">
        <f t="shared" si="404"/>
        <v/>
      </c>
    </row>
    <row r="4272" spans="2:20" ht="15" customHeight="1" x14ac:dyDescent="0.25">
      <c r="B4272" s="94">
        <v>4221</v>
      </c>
      <c r="C4272" s="95"/>
      <c r="D4272" s="94"/>
      <c r="E4272" s="95"/>
      <c r="F4272" s="94"/>
      <c r="G4272" s="95">
        <f t="shared" si="399"/>
        <v>0</v>
      </c>
      <c r="H4272" s="110">
        <f t="shared" si="400"/>
        <v>0</v>
      </c>
      <c r="P4272" s="107" t="str">
        <f t="shared" si="401"/>
        <v/>
      </c>
      <c r="Q4272" s="108" t="str">
        <f t="shared" si="402"/>
        <v/>
      </c>
      <c r="S4272" s="109" t="str">
        <f t="shared" si="403"/>
        <v/>
      </c>
      <c r="T4272" s="109" t="str">
        <f t="shared" si="404"/>
        <v/>
      </c>
    </row>
    <row r="4273" spans="2:20" ht="15" customHeight="1" x14ac:dyDescent="0.25">
      <c r="B4273" s="94">
        <v>4222</v>
      </c>
      <c r="C4273" s="95"/>
      <c r="D4273" s="94"/>
      <c r="E4273" s="95"/>
      <c r="F4273" s="94"/>
      <c r="G4273" s="95">
        <f t="shared" si="399"/>
        <v>0</v>
      </c>
      <c r="H4273" s="110">
        <f t="shared" si="400"/>
        <v>0</v>
      </c>
      <c r="P4273" s="107" t="str">
        <f t="shared" si="401"/>
        <v/>
      </c>
      <c r="Q4273" s="108" t="str">
        <f t="shared" si="402"/>
        <v/>
      </c>
      <c r="S4273" s="109" t="str">
        <f t="shared" si="403"/>
        <v/>
      </c>
      <c r="T4273" s="109" t="str">
        <f t="shared" si="404"/>
        <v/>
      </c>
    </row>
    <row r="4274" spans="2:20" ht="15" customHeight="1" x14ac:dyDescent="0.25">
      <c r="B4274" s="94">
        <v>4223</v>
      </c>
      <c r="C4274" s="95"/>
      <c r="D4274" s="94"/>
      <c r="E4274" s="95"/>
      <c r="F4274" s="94"/>
      <c r="G4274" s="95">
        <f t="shared" si="399"/>
        <v>0</v>
      </c>
      <c r="H4274" s="110">
        <f t="shared" si="400"/>
        <v>0</v>
      </c>
      <c r="P4274" s="107" t="str">
        <f t="shared" si="401"/>
        <v/>
      </c>
      <c r="Q4274" s="108" t="str">
        <f t="shared" si="402"/>
        <v/>
      </c>
      <c r="S4274" s="109" t="str">
        <f t="shared" si="403"/>
        <v/>
      </c>
      <c r="T4274" s="109" t="str">
        <f t="shared" si="404"/>
        <v/>
      </c>
    </row>
    <row r="4275" spans="2:20" ht="15" customHeight="1" x14ac:dyDescent="0.25">
      <c r="B4275" s="94">
        <v>4224</v>
      </c>
      <c r="C4275" s="95"/>
      <c r="D4275" s="94"/>
      <c r="E4275" s="95"/>
      <c r="F4275" s="94"/>
      <c r="G4275" s="95">
        <f t="shared" si="399"/>
        <v>0</v>
      </c>
      <c r="H4275" s="110">
        <f t="shared" si="400"/>
        <v>0</v>
      </c>
      <c r="P4275" s="107" t="str">
        <f t="shared" si="401"/>
        <v/>
      </c>
      <c r="Q4275" s="108" t="str">
        <f t="shared" si="402"/>
        <v/>
      </c>
      <c r="S4275" s="109" t="str">
        <f t="shared" si="403"/>
        <v/>
      </c>
      <c r="T4275" s="109" t="str">
        <f t="shared" si="404"/>
        <v/>
      </c>
    </row>
    <row r="4276" spans="2:20" ht="15" customHeight="1" x14ac:dyDescent="0.25">
      <c r="B4276" s="94">
        <v>4225</v>
      </c>
      <c r="C4276" s="95"/>
      <c r="D4276" s="94"/>
      <c r="E4276" s="95"/>
      <c r="F4276" s="94"/>
      <c r="G4276" s="95">
        <f t="shared" si="399"/>
        <v>0</v>
      </c>
      <c r="H4276" s="110">
        <f t="shared" si="400"/>
        <v>0</v>
      </c>
      <c r="P4276" s="107" t="str">
        <f t="shared" si="401"/>
        <v/>
      </c>
      <c r="Q4276" s="108" t="str">
        <f t="shared" si="402"/>
        <v/>
      </c>
      <c r="S4276" s="109" t="str">
        <f t="shared" si="403"/>
        <v/>
      </c>
      <c r="T4276" s="109" t="str">
        <f t="shared" si="404"/>
        <v/>
      </c>
    </row>
    <row r="4277" spans="2:20" ht="15" customHeight="1" x14ac:dyDescent="0.25">
      <c r="B4277" s="94">
        <v>4226</v>
      </c>
      <c r="C4277" s="95"/>
      <c r="D4277" s="94"/>
      <c r="E4277" s="95"/>
      <c r="F4277" s="94"/>
      <c r="G4277" s="95">
        <f t="shared" si="399"/>
        <v>0</v>
      </c>
      <c r="H4277" s="110">
        <f t="shared" si="400"/>
        <v>0</v>
      </c>
      <c r="P4277" s="107" t="str">
        <f t="shared" si="401"/>
        <v/>
      </c>
      <c r="Q4277" s="108" t="str">
        <f t="shared" si="402"/>
        <v/>
      </c>
      <c r="S4277" s="109" t="str">
        <f t="shared" si="403"/>
        <v/>
      </c>
      <c r="T4277" s="109" t="str">
        <f t="shared" si="404"/>
        <v/>
      </c>
    </row>
    <row r="4278" spans="2:20" ht="15" customHeight="1" x14ac:dyDescent="0.25">
      <c r="B4278" s="94">
        <v>4227</v>
      </c>
      <c r="C4278" s="95"/>
      <c r="D4278" s="94"/>
      <c r="E4278" s="95"/>
      <c r="F4278" s="94"/>
      <c r="G4278" s="95">
        <f t="shared" si="399"/>
        <v>0</v>
      </c>
      <c r="H4278" s="110">
        <f t="shared" si="400"/>
        <v>0</v>
      </c>
      <c r="P4278" s="107" t="str">
        <f t="shared" si="401"/>
        <v/>
      </c>
      <c r="Q4278" s="108" t="str">
        <f t="shared" si="402"/>
        <v/>
      </c>
      <c r="S4278" s="109" t="str">
        <f t="shared" si="403"/>
        <v/>
      </c>
      <c r="T4278" s="109" t="str">
        <f t="shared" si="404"/>
        <v/>
      </c>
    </row>
    <row r="4279" spans="2:20" ht="15" customHeight="1" x14ac:dyDescent="0.25">
      <c r="B4279" s="94">
        <v>4228</v>
      </c>
      <c r="C4279" s="95"/>
      <c r="D4279" s="94"/>
      <c r="E4279" s="95"/>
      <c r="F4279" s="94"/>
      <c r="G4279" s="95">
        <f t="shared" si="399"/>
        <v>0</v>
      </c>
      <c r="H4279" s="110">
        <f t="shared" si="400"/>
        <v>0</v>
      </c>
      <c r="P4279" s="107" t="str">
        <f t="shared" si="401"/>
        <v/>
      </c>
      <c r="Q4279" s="108" t="str">
        <f t="shared" si="402"/>
        <v/>
      </c>
      <c r="S4279" s="109" t="str">
        <f t="shared" si="403"/>
        <v/>
      </c>
      <c r="T4279" s="109" t="str">
        <f t="shared" si="404"/>
        <v/>
      </c>
    </row>
    <row r="4280" spans="2:20" ht="15" customHeight="1" x14ac:dyDescent="0.25">
      <c r="B4280" s="94">
        <v>4229</v>
      </c>
      <c r="C4280" s="95"/>
      <c r="D4280" s="94"/>
      <c r="E4280" s="95"/>
      <c r="F4280" s="94"/>
      <c r="G4280" s="95">
        <f t="shared" si="399"/>
        <v>0</v>
      </c>
      <c r="H4280" s="110">
        <f t="shared" si="400"/>
        <v>0</v>
      </c>
      <c r="P4280" s="107" t="str">
        <f t="shared" si="401"/>
        <v/>
      </c>
      <c r="Q4280" s="108" t="str">
        <f t="shared" si="402"/>
        <v/>
      </c>
      <c r="S4280" s="109" t="str">
        <f t="shared" si="403"/>
        <v/>
      </c>
      <c r="T4280" s="109" t="str">
        <f t="shared" si="404"/>
        <v/>
      </c>
    </row>
    <row r="4281" spans="2:20" ht="15" customHeight="1" x14ac:dyDescent="0.25">
      <c r="B4281" s="94">
        <v>4230</v>
      </c>
      <c r="C4281" s="95"/>
      <c r="D4281" s="94"/>
      <c r="E4281" s="95"/>
      <c r="F4281" s="94"/>
      <c r="G4281" s="95">
        <f t="shared" si="399"/>
        <v>0</v>
      </c>
      <c r="H4281" s="110">
        <f t="shared" si="400"/>
        <v>0</v>
      </c>
      <c r="P4281" s="107" t="str">
        <f t="shared" si="401"/>
        <v/>
      </c>
      <c r="Q4281" s="108" t="str">
        <f t="shared" si="402"/>
        <v/>
      </c>
      <c r="S4281" s="109" t="str">
        <f t="shared" si="403"/>
        <v/>
      </c>
      <c r="T4281" s="109" t="str">
        <f t="shared" si="404"/>
        <v/>
      </c>
    </row>
    <row r="4282" spans="2:20" ht="15" customHeight="1" x14ac:dyDescent="0.25">
      <c r="B4282" s="94">
        <v>4231</v>
      </c>
      <c r="C4282" s="95"/>
      <c r="D4282" s="94"/>
      <c r="E4282" s="95"/>
      <c r="F4282" s="94"/>
      <c r="G4282" s="95">
        <f t="shared" si="399"/>
        <v>0</v>
      </c>
      <c r="H4282" s="110">
        <f t="shared" si="400"/>
        <v>0</v>
      </c>
      <c r="P4282" s="107" t="str">
        <f t="shared" si="401"/>
        <v/>
      </c>
      <c r="Q4282" s="108" t="str">
        <f t="shared" si="402"/>
        <v/>
      </c>
      <c r="S4282" s="109" t="str">
        <f t="shared" si="403"/>
        <v/>
      </c>
      <c r="T4282" s="109" t="str">
        <f t="shared" si="404"/>
        <v/>
      </c>
    </row>
    <row r="4283" spans="2:20" ht="15" customHeight="1" x14ac:dyDescent="0.25">
      <c r="B4283" s="94">
        <v>4232</v>
      </c>
      <c r="C4283" s="95"/>
      <c r="D4283" s="94"/>
      <c r="E4283" s="95"/>
      <c r="F4283" s="94"/>
      <c r="G4283" s="95">
        <f t="shared" si="399"/>
        <v>0</v>
      </c>
      <c r="H4283" s="110">
        <f t="shared" si="400"/>
        <v>0</v>
      </c>
      <c r="P4283" s="107" t="str">
        <f t="shared" si="401"/>
        <v/>
      </c>
      <c r="Q4283" s="108" t="str">
        <f t="shared" si="402"/>
        <v/>
      </c>
      <c r="S4283" s="109" t="str">
        <f t="shared" si="403"/>
        <v/>
      </c>
      <c r="T4283" s="109" t="str">
        <f t="shared" si="404"/>
        <v/>
      </c>
    </row>
    <row r="4284" spans="2:20" ht="15" customHeight="1" x14ac:dyDescent="0.25">
      <c r="B4284" s="94">
        <v>4233</v>
      </c>
      <c r="C4284" s="95"/>
      <c r="D4284" s="94"/>
      <c r="E4284" s="95"/>
      <c r="F4284" s="94"/>
      <c r="G4284" s="95">
        <f t="shared" si="399"/>
        <v>0</v>
      </c>
      <c r="H4284" s="110">
        <f t="shared" si="400"/>
        <v>0</v>
      </c>
      <c r="P4284" s="107" t="str">
        <f t="shared" si="401"/>
        <v/>
      </c>
      <c r="Q4284" s="108" t="str">
        <f t="shared" si="402"/>
        <v/>
      </c>
      <c r="S4284" s="109" t="str">
        <f t="shared" si="403"/>
        <v/>
      </c>
      <c r="T4284" s="109" t="str">
        <f t="shared" si="404"/>
        <v/>
      </c>
    </row>
    <row r="4285" spans="2:20" ht="15" customHeight="1" x14ac:dyDescent="0.25">
      <c r="B4285" s="94">
        <v>4234</v>
      </c>
      <c r="C4285" s="95"/>
      <c r="D4285" s="94"/>
      <c r="E4285" s="95"/>
      <c r="F4285" s="94"/>
      <c r="G4285" s="95">
        <f t="shared" si="399"/>
        <v>0</v>
      </c>
      <c r="H4285" s="110">
        <f t="shared" si="400"/>
        <v>0</v>
      </c>
      <c r="P4285" s="107" t="str">
        <f t="shared" si="401"/>
        <v/>
      </c>
      <c r="Q4285" s="108" t="str">
        <f t="shared" si="402"/>
        <v/>
      </c>
      <c r="S4285" s="109" t="str">
        <f t="shared" si="403"/>
        <v/>
      </c>
      <c r="T4285" s="109" t="str">
        <f t="shared" si="404"/>
        <v/>
      </c>
    </row>
    <row r="4286" spans="2:20" ht="15" customHeight="1" x14ac:dyDescent="0.25">
      <c r="B4286" s="94">
        <v>4235</v>
      </c>
      <c r="C4286" s="95"/>
      <c r="D4286" s="94"/>
      <c r="E4286" s="95"/>
      <c r="F4286" s="94"/>
      <c r="G4286" s="95">
        <f t="shared" si="399"/>
        <v>0</v>
      </c>
      <c r="H4286" s="110">
        <f t="shared" si="400"/>
        <v>0</v>
      </c>
      <c r="P4286" s="107" t="str">
        <f t="shared" si="401"/>
        <v/>
      </c>
      <c r="Q4286" s="108" t="str">
        <f t="shared" si="402"/>
        <v/>
      </c>
      <c r="S4286" s="109" t="str">
        <f t="shared" si="403"/>
        <v/>
      </c>
      <c r="T4286" s="109" t="str">
        <f t="shared" si="404"/>
        <v/>
      </c>
    </row>
    <row r="4287" spans="2:20" ht="15" customHeight="1" x14ac:dyDescent="0.25">
      <c r="B4287" s="94">
        <v>4236</v>
      </c>
      <c r="C4287" s="95"/>
      <c r="D4287" s="94"/>
      <c r="E4287" s="95"/>
      <c r="F4287" s="94"/>
      <c r="G4287" s="95">
        <f t="shared" si="399"/>
        <v>0</v>
      </c>
      <c r="H4287" s="110">
        <f t="shared" si="400"/>
        <v>0</v>
      </c>
      <c r="P4287" s="107" t="str">
        <f t="shared" si="401"/>
        <v/>
      </c>
      <c r="Q4287" s="108" t="str">
        <f t="shared" si="402"/>
        <v/>
      </c>
      <c r="S4287" s="109" t="str">
        <f t="shared" si="403"/>
        <v/>
      </c>
      <c r="T4287" s="109" t="str">
        <f t="shared" si="404"/>
        <v/>
      </c>
    </row>
    <row r="4288" spans="2:20" ht="15" customHeight="1" x14ac:dyDescent="0.25">
      <c r="B4288" s="94">
        <v>4237</v>
      </c>
      <c r="C4288" s="95"/>
      <c r="D4288" s="94"/>
      <c r="E4288" s="95"/>
      <c r="F4288" s="94"/>
      <c r="G4288" s="95">
        <f t="shared" si="399"/>
        <v>0</v>
      </c>
      <c r="H4288" s="110">
        <f t="shared" si="400"/>
        <v>0</v>
      </c>
      <c r="P4288" s="107" t="str">
        <f t="shared" si="401"/>
        <v/>
      </c>
      <c r="Q4288" s="108" t="str">
        <f t="shared" si="402"/>
        <v/>
      </c>
      <c r="S4288" s="109" t="str">
        <f t="shared" si="403"/>
        <v/>
      </c>
      <c r="T4288" s="109" t="str">
        <f t="shared" si="404"/>
        <v/>
      </c>
    </row>
    <row r="4289" spans="2:20" ht="15" customHeight="1" x14ac:dyDescent="0.25">
      <c r="B4289" s="94">
        <v>4238</v>
      </c>
      <c r="C4289" s="95"/>
      <c r="D4289" s="94"/>
      <c r="E4289" s="95"/>
      <c r="F4289" s="94"/>
      <c r="G4289" s="95">
        <f t="shared" si="399"/>
        <v>0</v>
      </c>
      <c r="H4289" s="110">
        <f t="shared" si="400"/>
        <v>0</v>
      </c>
      <c r="P4289" s="107" t="str">
        <f t="shared" si="401"/>
        <v/>
      </c>
      <c r="Q4289" s="108" t="str">
        <f t="shared" si="402"/>
        <v/>
      </c>
      <c r="S4289" s="109" t="str">
        <f t="shared" si="403"/>
        <v/>
      </c>
      <c r="T4289" s="109" t="str">
        <f t="shared" si="404"/>
        <v/>
      </c>
    </row>
    <row r="4290" spans="2:20" ht="15" customHeight="1" x14ac:dyDescent="0.25">
      <c r="B4290" s="94">
        <v>4239</v>
      </c>
      <c r="C4290" s="95"/>
      <c r="D4290" s="94"/>
      <c r="E4290" s="95"/>
      <c r="F4290" s="94"/>
      <c r="G4290" s="95">
        <f t="shared" si="399"/>
        <v>0</v>
      </c>
      <c r="H4290" s="110">
        <f t="shared" si="400"/>
        <v>0</v>
      </c>
      <c r="P4290" s="107" t="str">
        <f t="shared" si="401"/>
        <v/>
      </c>
      <c r="Q4290" s="108" t="str">
        <f t="shared" si="402"/>
        <v/>
      </c>
      <c r="S4290" s="109" t="str">
        <f t="shared" si="403"/>
        <v/>
      </c>
      <c r="T4290" s="109" t="str">
        <f t="shared" si="404"/>
        <v/>
      </c>
    </row>
    <row r="4291" spans="2:20" ht="15" customHeight="1" x14ac:dyDescent="0.25">
      <c r="B4291" s="94">
        <v>4240</v>
      </c>
      <c r="C4291" s="95"/>
      <c r="D4291" s="94"/>
      <c r="E4291" s="95"/>
      <c r="F4291" s="94"/>
      <c r="G4291" s="95">
        <f t="shared" si="399"/>
        <v>0</v>
      </c>
      <c r="H4291" s="110">
        <f t="shared" si="400"/>
        <v>0</v>
      </c>
      <c r="P4291" s="107" t="str">
        <f t="shared" si="401"/>
        <v/>
      </c>
      <c r="Q4291" s="108" t="str">
        <f t="shared" si="402"/>
        <v/>
      </c>
      <c r="S4291" s="109" t="str">
        <f t="shared" si="403"/>
        <v/>
      </c>
      <c r="T4291" s="109" t="str">
        <f t="shared" si="404"/>
        <v/>
      </c>
    </row>
    <row r="4292" spans="2:20" ht="15" customHeight="1" x14ac:dyDescent="0.25">
      <c r="B4292" s="94">
        <v>4241</v>
      </c>
      <c r="C4292" s="95"/>
      <c r="D4292" s="94"/>
      <c r="E4292" s="95"/>
      <c r="F4292" s="94"/>
      <c r="G4292" s="95">
        <f t="shared" si="399"/>
        <v>0</v>
      </c>
      <c r="H4292" s="110">
        <f t="shared" si="400"/>
        <v>0</v>
      </c>
      <c r="P4292" s="107" t="str">
        <f t="shared" si="401"/>
        <v/>
      </c>
      <c r="Q4292" s="108" t="str">
        <f t="shared" si="402"/>
        <v/>
      </c>
      <c r="S4292" s="109" t="str">
        <f t="shared" si="403"/>
        <v/>
      </c>
      <c r="T4292" s="109" t="str">
        <f t="shared" si="404"/>
        <v/>
      </c>
    </row>
    <row r="4293" spans="2:20" ht="15" customHeight="1" x14ac:dyDescent="0.25">
      <c r="B4293" s="94">
        <v>4242</v>
      </c>
      <c r="C4293" s="95"/>
      <c r="D4293" s="94"/>
      <c r="E4293" s="95"/>
      <c r="F4293" s="94"/>
      <c r="G4293" s="95">
        <f t="shared" si="399"/>
        <v>0</v>
      </c>
      <c r="H4293" s="110">
        <f t="shared" si="400"/>
        <v>0</v>
      </c>
      <c r="P4293" s="107" t="str">
        <f t="shared" si="401"/>
        <v/>
      </c>
      <c r="Q4293" s="108" t="str">
        <f t="shared" si="402"/>
        <v/>
      </c>
      <c r="S4293" s="109" t="str">
        <f t="shared" si="403"/>
        <v/>
      </c>
      <c r="T4293" s="109" t="str">
        <f t="shared" si="404"/>
        <v/>
      </c>
    </row>
    <row r="4294" spans="2:20" ht="15" customHeight="1" x14ac:dyDescent="0.25">
      <c r="B4294" s="94">
        <v>4243</v>
      </c>
      <c r="C4294" s="95"/>
      <c r="D4294" s="94"/>
      <c r="E4294" s="95"/>
      <c r="F4294" s="94"/>
      <c r="G4294" s="95">
        <f t="shared" si="399"/>
        <v>0</v>
      </c>
      <c r="H4294" s="110">
        <f t="shared" si="400"/>
        <v>0</v>
      </c>
      <c r="P4294" s="107" t="str">
        <f t="shared" si="401"/>
        <v/>
      </c>
      <c r="Q4294" s="108" t="str">
        <f t="shared" si="402"/>
        <v/>
      </c>
      <c r="S4294" s="109" t="str">
        <f t="shared" si="403"/>
        <v/>
      </c>
      <c r="T4294" s="109" t="str">
        <f t="shared" si="404"/>
        <v/>
      </c>
    </row>
    <row r="4295" spans="2:20" ht="15" customHeight="1" x14ac:dyDescent="0.25">
      <c r="B4295" s="94">
        <v>4244</v>
      </c>
      <c r="C4295" s="95"/>
      <c r="D4295" s="94"/>
      <c r="E4295" s="95"/>
      <c r="F4295" s="94"/>
      <c r="G4295" s="95">
        <f t="shared" si="399"/>
        <v>0</v>
      </c>
      <c r="H4295" s="110">
        <f t="shared" si="400"/>
        <v>0</v>
      </c>
      <c r="P4295" s="107" t="str">
        <f t="shared" si="401"/>
        <v/>
      </c>
      <c r="Q4295" s="108" t="str">
        <f t="shared" si="402"/>
        <v/>
      </c>
      <c r="S4295" s="109" t="str">
        <f t="shared" si="403"/>
        <v/>
      </c>
      <c r="T4295" s="109" t="str">
        <f t="shared" si="404"/>
        <v/>
      </c>
    </row>
    <row r="4296" spans="2:20" ht="15" customHeight="1" x14ac:dyDescent="0.25">
      <c r="B4296" s="94">
        <v>4245</v>
      </c>
      <c r="C4296" s="95"/>
      <c r="D4296" s="94"/>
      <c r="E4296" s="95"/>
      <c r="F4296" s="94"/>
      <c r="G4296" s="95">
        <f t="shared" si="399"/>
        <v>0</v>
      </c>
      <c r="H4296" s="110">
        <f t="shared" si="400"/>
        <v>0</v>
      </c>
      <c r="P4296" s="107" t="str">
        <f t="shared" si="401"/>
        <v/>
      </c>
      <c r="Q4296" s="108" t="str">
        <f t="shared" si="402"/>
        <v/>
      </c>
      <c r="S4296" s="109" t="str">
        <f t="shared" si="403"/>
        <v/>
      </c>
      <c r="T4296" s="109" t="str">
        <f t="shared" si="404"/>
        <v/>
      </c>
    </row>
    <row r="4297" spans="2:20" ht="15" customHeight="1" x14ac:dyDescent="0.25">
      <c r="B4297" s="94">
        <v>4246</v>
      </c>
      <c r="C4297" s="95"/>
      <c r="D4297" s="94"/>
      <c r="E4297" s="95"/>
      <c r="F4297" s="94"/>
      <c r="G4297" s="95">
        <f t="shared" si="399"/>
        <v>0</v>
      </c>
      <c r="H4297" s="110">
        <f t="shared" si="400"/>
        <v>0</v>
      </c>
      <c r="P4297" s="107" t="str">
        <f t="shared" si="401"/>
        <v/>
      </c>
      <c r="Q4297" s="108" t="str">
        <f t="shared" si="402"/>
        <v/>
      </c>
      <c r="S4297" s="109" t="str">
        <f t="shared" si="403"/>
        <v/>
      </c>
      <c r="T4297" s="109" t="str">
        <f t="shared" si="404"/>
        <v/>
      </c>
    </row>
    <row r="4298" spans="2:20" ht="15" customHeight="1" x14ac:dyDescent="0.25">
      <c r="B4298" s="94">
        <v>4247</v>
      </c>
      <c r="C4298" s="95"/>
      <c r="D4298" s="94"/>
      <c r="E4298" s="95"/>
      <c r="F4298" s="94"/>
      <c r="G4298" s="95">
        <f t="shared" si="399"/>
        <v>0</v>
      </c>
      <c r="H4298" s="110">
        <f t="shared" si="400"/>
        <v>0</v>
      </c>
      <c r="P4298" s="107" t="str">
        <f t="shared" si="401"/>
        <v/>
      </c>
      <c r="Q4298" s="108" t="str">
        <f t="shared" si="402"/>
        <v/>
      </c>
      <c r="S4298" s="109" t="str">
        <f t="shared" si="403"/>
        <v/>
      </c>
      <c r="T4298" s="109" t="str">
        <f t="shared" si="404"/>
        <v/>
      </c>
    </row>
    <row r="4299" spans="2:20" ht="15" customHeight="1" x14ac:dyDescent="0.25">
      <c r="B4299" s="94">
        <v>4248</v>
      </c>
      <c r="C4299" s="95"/>
      <c r="D4299" s="94"/>
      <c r="E4299" s="95"/>
      <c r="F4299" s="94"/>
      <c r="G4299" s="95">
        <f t="shared" si="399"/>
        <v>0</v>
      </c>
      <c r="H4299" s="110">
        <f t="shared" si="400"/>
        <v>0</v>
      </c>
      <c r="P4299" s="107" t="str">
        <f t="shared" si="401"/>
        <v/>
      </c>
      <c r="Q4299" s="108" t="str">
        <f t="shared" si="402"/>
        <v/>
      </c>
      <c r="S4299" s="109" t="str">
        <f t="shared" si="403"/>
        <v/>
      </c>
      <c r="T4299" s="109" t="str">
        <f t="shared" si="404"/>
        <v/>
      </c>
    </row>
    <row r="4300" spans="2:20" ht="15" customHeight="1" x14ac:dyDescent="0.25">
      <c r="B4300" s="94">
        <v>4249</v>
      </c>
      <c r="C4300" s="95"/>
      <c r="D4300" s="94"/>
      <c r="E4300" s="95"/>
      <c r="F4300" s="94"/>
      <c r="G4300" s="95">
        <f t="shared" si="399"/>
        <v>0</v>
      </c>
      <c r="H4300" s="110">
        <f t="shared" si="400"/>
        <v>0</v>
      </c>
      <c r="P4300" s="107" t="str">
        <f t="shared" si="401"/>
        <v/>
      </c>
      <c r="Q4300" s="108" t="str">
        <f t="shared" si="402"/>
        <v/>
      </c>
      <c r="S4300" s="109" t="str">
        <f t="shared" si="403"/>
        <v/>
      </c>
      <c r="T4300" s="109" t="str">
        <f t="shared" si="404"/>
        <v/>
      </c>
    </row>
    <row r="4301" spans="2:20" ht="15" customHeight="1" x14ac:dyDescent="0.25">
      <c r="B4301" s="94">
        <v>4250</v>
      </c>
      <c r="C4301" s="95"/>
      <c r="D4301" s="94"/>
      <c r="E4301" s="95"/>
      <c r="F4301" s="94"/>
      <c r="G4301" s="95">
        <f t="shared" si="399"/>
        <v>0</v>
      </c>
      <c r="H4301" s="110">
        <f t="shared" si="400"/>
        <v>0</v>
      </c>
      <c r="P4301" s="107" t="str">
        <f t="shared" si="401"/>
        <v/>
      </c>
      <c r="Q4301" s="108" t="str">
        <f t="shared" si="402"/>
        <v/>
      </c>
      <c r="S4301" s="109" t="str">
        <f t="shared" si="403"/>
        <v/>
      </c>
      <c r="T4301" s="109" t="str">
        <f t="shared" si="404"/>
        <v/>
      </c>
    </row>
    <row r="4302" spans="2:20" ht="15" customHeight="1" x14ac:dyDescent="0.25">
      <c r="B4302" s="94">
        <v>4251</v>
      </c>
      <c r="C4302" s="95"/>
      <c r="D4302" s="94"/>
      <c r="E4302" s="95"/>
      <c r="F4302" s="94"/>
      <c r="G4302" s="95">
        <f t="shared" si="399"/>
        <v>0</v>
      </c>
      <c r="H4302" s="110">
        <f t="shared" si="400"/>
        <v>0</v>
      </c>
      <c r="P4302" s="107" t="str">
        <f t="shared" si="401"/>
        <v/>
      </c>
      <c r="Q4302" s="108" t="str">
        <f t="shared" si="402"/>
        <v/>
      </c>
      <c r="S4302" s="109" t="str">
        <f t="shared" si="403"/>
        <v/>
      </c>
      <c r="T4302" s="109" t="str">
        <f t="shared" si="404"/>
        <v/>
      </c>
    </row>
    <row r="4303" spans="2:20" ht="15" customHeight="1" x14ac:dyDescent="0.25">
      <c r="B4303" s="94">
        <v>4252</v>
      </c>
      <c r="C4303" s="95"/>
      <c r="D4303" s="94"/>
      <c r="E4303" s="95"/>
      <c r="F4303" s="94"/>
      <c r="G4303" s="95">
        <f t="shared" si="399"/>
        <v>0</v>
      </c>
      <c r="H4303" s="110">
        <f t="shared" si="400"/>
        <v>0</v>
      </c>
      <c r="P4303" s="107" t="str">
        <f t="shared" si="401"/>
        <v/>
      </c>
      <c r="Q4303" s="108" t="str">
        <f t="shared" si="402"/>
        <v/>
      </c>
      <c r="S4303" s="109" t="str">
        <f t="shared" si="403"/>
        <v/>
      </c>
      <c r="T4303" s="109" t="str">
        <f t="shared" si="404"/>
        <v/>
      </c>
    </row>
    <row r="4304" spans="2:20" ht="15" customHeight="1" x14ac:dyDescent="0.25">
      <c r="B4304" s="94">
        <v>4253</v>
      </c>
      <c r="C4304" s="95"/>
      <c r="D4304" s="94"/>
      <c r="E4304" s="95"/>
      <c r="F4304" s="94"/>
      <c r="G4304" s="95">
        <f t="shared" si="399"/>
        <v>0</v>
      </c>
      <c r="H4304" s="110">
        <f t="shared" si="400"/>
        <v>0</v>
      </c>
      <c r="P4304" s="107" t="str">
        <f t="shared" si="401"/>
        <v/>
      </c>
      <c r="Q4304" s="108" t="str">
        <f t="shared" si="402"/>
        <v/>
      </c>
      <c r="S4304" s="109" t="str">
        <f t="shared" si="403"/>
        <v/>
      </c>
      <c r="T4304" s="109" t="str">
        <f t="shared" si="404"/>
        <v/>
      </c>
    </row>
    <row r="4305" spans="2:20" ht="15" customHeight="1" x14ac:dyDescent="0.25">
      <c r="B4305" s="94">
        <v>4254</v>
      </c>
      <c r="C4305" s="95"/>
      <c r="D4305" s="94"/>
      <c r="E4305" s="95"/>
      <c r="F4305" s="94"/>
      <c r="G4305" s="95">
        <f t="shared" si="399"/>
        <v>0</v>
      </c>
      <c r="H4305" s="110">
        <f t="shared" si="400"/>
        <v>0</v>
      </c>
      <c r="P4305" s="107" t="str">
        <f t="shared" si="401"/>
        <v/>
      </c>
      <c r="Q4305" s="108" t="str">
        <f t="shared" si="402"/>
        <v/>
      </c>
      <c r="S4305" s="109" t="str">
        <f t="shared" si="403"/>
        <v/>
      </c>
      <c r="T4305" s="109" t="str">
        <f t="shared" si="404"/>
        <v/>
      </c>
    </row>
    <row r="4306" spans="2:20" ht="15" customHeight="1" x14ac:dyDescent="0.25">
      <c r="B4306" s="94">
        <v>4255</v>
      </c>
      <c r="C4306" s="95"/>
      <c r="D4306" s="94"/>
      <c r="E4306" s="95"/>
      <c r="F4306" s="94"/>
      <c r="G4306" s="95">
        <f t="shared" si="399"/>
        <v>0</v>
      </c>
      <c r="H4306" s="110">
        <f t="shared" si="400"/>
        <v>0</v>
      </c>
      <c r="P4306" s="107" t="str">
        <f t="shared" si="401"/>
        <v/>
      </c>
      <c r="Q4306" s="108" t="str">
        <f t="shared" si="402"/>
        <v/>
      </c>
      <c r="S4306" s="109" t="str">
        <f t="shared" si="403"/>
        <v/>
      </c>
      <c r="T4306" s="109" t="str">
        <f t="shared" si="404"/>
        <v/>
      </c>
    </row>
    <row r="4307" spans="2:20" ht="15" customHeight="1" x14ac:dyDescent="0.25">
      <c r="B4307" s="94">
        <v>4256</v>
      </c>
      <c r="C4307" s="95"/>
      <c r="D4307" s="94"/>
      <c r="E4307" s="95"/>
      <c r="F4307" s="94"/>
      <c r="G4307" s="95">
        <f t="shared" si="399"/>
        <v>0</v>
      </c>
      <c r="H4307" s="110">
        <f t="shared" si="400"/>
        <v>0</v>
      </c>
      <c r="P4307" s="107" t="str">
        <f t="shared" si="401"/>
        <v/>
      </c>
      <c r="Q4307" s="108" t="str">
        <f t="shared" si="402"/>
        <v/>
      </c>
      <c r="S4307" s="109" t="str">
        <f t="shared" si="403"/>
        <v/>
      </c>
      <c r="T4307" s="109" t="str">
        <f t="shared" si="404"/>
        <v/>
      </c>
    </row>
    <row r="4308" spans="2:20" ht="15" customHeight="1" x14ac:dyDescent="0.25">
      <c r="B4308" s="94">
        <v>4257</v>
      </c>
      <c r="C4308" s="95"/>
      <c r="D4308" s="94"/>
      <c r="E4308" s="95"/>
      <c r="F4308" s="94"/>
      <c r="G4308" s="95">
        <f t="shared" si="399"/>
        <v>0</v>
      </c>
      <c r="H4308" s="110">
        <f t="shared" si="400"/>
        <v>0</v>
      </c>
      <c r="P4308" s="107" t="str">
        <f t="shared" si="401"/>
        <v/>
      </c>
      <c r="Q4308" s="108" t="str">
        <f t="shared" si="402"/>
        <v/>
      </c>
      <c r="S4308" s="109" t="str">
        <f t="shared" si="403"/>
        <v/>
      </c>
      <c r="T4308" s="109" t="str">
        <f t="shared" si="404"/>
        <v/>
      </c>
    </row>
    <row r="4309" spans="2:20" ht="15" customHeight="1" x14ac:dyDescent="0.25">
      <c r="B4309" s="94">
        <v>4258</v>
      </c>
      <c r="C4309" s="95"/>
      <c r="D4309" s="94"/>
      <c r="E4309" s="95"/>
      <c r="F4309" s="94"/>
      <c r="G4309" s="95">
        <f t="shared" si="399"/>
        <v>0</v>
      </c>
      <c r="H4309" s="110">
        <f t="shared" si="400"/>
        <v>0</v>
      </c>
      <c r="P4309" s="107" t="str">
        <f t="shared" si="401"/>
        <v/>
      </c>
      <c r="Q4309" s="108" t="str">
        <f t="shared" si="402"/>
        <v/>
      </c>
      <c r="S4309" s="109" t="str">
        <f t="shared" si="403"/>
        <v/>
      </c>
      <c r="T4309" s="109" t="str">
        <f t="shared" si="404"/>
        <v/>
      </c>
    </row>
    <row r="4310" spans="2:20" ht="15" customHeight="1" x14ac:dyDescent="0.25">
      <c r="B4310" s="94">
        <v>4259</v>
      </c>
      <c r="C4310" s="95"/>
      <c r="D4310" s="94"/>
      <c r="E4310" s="95"/>
      <c r="F4310" s="94"/>
      <c r="G4310" s="95">
        <f t="shared" si="399"/>
        <v>0</v>
      </c>
      <c r="H4310" s="110">
        <f t="shared" si="400"/>
        <v>0</v>
      </c>
      <c r="P4310" s="107" t="str">
        <f t="shared" si="401"/>
        <v/>
      </c>
      <c r="Q4310" s="108" t="str">
        <f t="shared" si="402"/>
        <v/>
      </c>
      <c r="S4310" s="109" t="str">
        <f t="shared" si="403"/>
        <v/>
      </c>
      <c r="T4310" s="109" t="str">
        <f t="shared" si="404"/>
        <v/>
      </c>
    </row>
    <row r="4311" spans="2:20" ht="15" customHeight="1" x14ac:dyDescent="0.25">
      <c r="B4311" s="94">
        <v>4260</v>
      </c>
      <c r="C4311" s="95"/>
      <c r="D4311" s="94"/>
      <c r="E4311" s="95"/>
      <c r="F4311" s="94"/>
      <c r="G4311" s="95">
        <f t="shared" si="399"/>
        <v>0</v>
      </c>
      <c r="H4311" s="110">
        <f t="shared" si="400"/>
        <v>0</v>
      </c>
      <c r="P4311" s="107" t="str">
        <f t="shared" si="401"/>
        <v/>
      </c>
      <c r="Q4311" s="108" t="str">
        <f t="shared" si="402"/>
        <v/>
      </c>
      <c r="S4311" s="109" t="str">
        <f t="shared" si="403"/>
        <v/>
      </c>
      <c r="T4311" s="109" t="str">
        <f t="shared" si="404"/>
        <v/>
      </c>
    </row>
    <row r="4312" spans="2:20" ht="15" customHeight="1" x14ac:dyDescent="0.25">
      <c r="B4312" s="94">
        <v>4261</v>
      </c>
      <c r="C4312" s="95"/>
      <c r="D4312" s="94"/>
      <c r="E4312" s="95"/>
      <c r="F4312" s="94"/>
      <c r="G4312" s="95">
        <f t="shared" si="399"/>
        <v>0</v>
      </c>
      <c r="H4312" s="110">
        <f t="shared" si="400"/>
        <v>0</v>
      </c>
      <c r="P4312" s="107" t="str">
        <f t="shared" si="401"/>
        <v/>
      </c>
      <c r="Q4312" s="108" t="str">
        <f t="shared" si="402"/>
        <v/>
      </c>
      <c r="S4312" s="109" t="str">
        <f t="shared" si="403"/>
        <v/>
      </c>
      <c r="T4312" s="109" t="str">
        <f t="shared" si="404"/>
        <v/>
      </c>
    </row>
    <row r="4313" spans="2:20" ht="15" customHeight="1" x14ac:dyDescent="0.25">
      <c r="B4313" s="94">
        <v>4262</v>
      </c>
      <c r="C4313" s="95"/>
      <c r="D4313" s="94"/>
      <c r="E4313" s="95"/>
      <c r="F4313" s="94"/>
      <c r="G4313" s="95">
        <f t="shared" si="399"/>
        <v>0</v>
      </c>
      <c r="H4313" s="110">
        <f t="shared" si="400"/>
        <v>0</v>
      </c>
      <c r="P4313" s="107" t="str">
        <f t="shared" si="401"/>
        <v/>
      </c>
      <c r="Q4313" s="108" t="str">
        <f t="shared" si="402"/>
        <v/>
      </c>
      <c r="S4313" s="109" t="str">
        <f t="shared" si="403"/>
        <v/>
      </c>
      <c r="T4313" s="109" t="str">
        <f t="shared" si="404"/>
        <v/>
      </c>
    </row>
    <row r="4314" spans="2:20" ht="15" customHeight="1" x14ac:dyDescent="0.25">
      <c r="B4314" s="94">
        <v>4263</v>
      </c>
      <c r="C4314" s="95"/>
      <c r="D4314" s="94"/>
      <c r="E4314" s="95"/>
      <c r="F4314" s="94"/>
      <c r="G4314" s="95">
        <f t="shared" si="399"/>
        <v>0</v>
      </c>
      <c r="H4314" s="110">
        <f t="shared" si="400"/>
        <v>0</v>
      </c>
      <c r="P4314" s="107" t="str">
        <f t="shared" si="401"/>
        <v/>
      </c>
      <c r="Q4314" s="108" t="str">
        <f t="shared" si="402"/>
        <v/>
      </c>
      <c r="S4314" s="109" t="str">
        <f t="shared" si="403"/>
        <v/>
      </c>
      <c r="T4314" s="109" t="str">
        <f t="shared" si="404"/>
        <v/>
      </c>
    </row>
    <row r="4315" spans="2:20" ht="15" customHeight="1" x14ac:dyDescent="0.25">
      <c r="B4315" s="94">
        <v>4264</v>
      </c>
      <c r="C4315" s="95"/>
      <c r="D4315" s="94"/>
      <c r="E4315" s="95"/>
      <c r="F4315" s="94"/>
      <c r="G4315" s="95">
        <f t="shared" si="399"/>
        <v>0</v>
      </c>
      <c r="H4315" s="110">
        <f t="shared" si="400"/>
        <v>0</v>
      </c>
      <c r="P4315" s="107" t="str">
        <f t="shared" si="401"/>
        <v/>
      </c>
      <c r="Q4315" s="108" t="str">
        <f t="shared" si="402"/>
        <v/>
      </c>
      <c r="S4315" s="109" t="str">
        <f t="shared" si="403"/>
        <v/>
      </c>
      <c r="T4315" s="109" t="str">
        <f t="shared" si="404"/>
        <v/>
      </c>
    </row>
    <row r="4316" spans="2:20" ht="15" customHeight="1" x14ac:dyDescent="0.25">
      <c r="B4316" s="94">
        <v>4265</v>
      </c>
      <c r="C4316" s="95"/>
      <c r="D4316" s="94"/>
      <c r="E4316" s="95"/>
      <c r="F4316" s="94"/>
      <c r="G4316" s="95">
        <f t="shared" ref="G4316:G4379" si="405">E4316-C4316</f>
        <v>0</v>
      </c>
      <c r="H4316" s="110">
        <f t="shared" ref="H4316:H4379" si="406">F4316-D4316</f>
        <v>0</v>
      </c>
      <c r="P4316" s="107" t="str">
        <f t="shared" ref="P4316:P4379" si="407">IF(C4316="","",D4316*PSA_WTP-C4316)</f>
        <v/>
      </c>
      <c r="Q4316" s="108" t="str">
        <f t="shared" ref="Q4316:Q4379" si="408">IF(C4316="","",F4316*PSA_WTP-E4316)</f>
        <v/>
      </c>
      <c r="S4316" s="109" t="str">
        <f t="shared" ref="S4316:S4379" si="409">IF(Q4316="","",IF(Q4316=MAX(P4316,Q4316),0,1))</f>
        <v/>
      </c>
      <c r="T4316" s="109" t="str">
        <f t="shared" ref="T4316:T4379" si="410">IF(Q4316="","",IF(Q4316=MAX(P4316,Q4316),1,0))</f>
        <v/>
      </c>
    </row>
    <row r="4317" spans="2:20" ht="15" customHeight="1" x14ac:dyDescent="0.25">
      <c r="B4317" s="94">
        <v>4266</v>
      </c>
      <c r="C4317" s="95"/>
      <c r="D4317" s="94"/>
      <c r="E4317" s="95"/>
      <c r="F4317" s="94"/>
      <c r="G4317" s="95">
        <f t="shared" si="405"/>
        <v>0</v>
      </c>
      <c r="H4317" s="110">
        <f t="shared" si="406"/>
        <v>0</v>
      </c>
      <c r="P4317" s="107" t="str">
        <f t="shared" si="407"/>
        <v/>
      </c>
      <c r="Q4317" s="108" t="str">
        <f t="shared" si="408"/>
        <v/>
      </c>
      <c r="S4317" s="109" t="str">
        <f t="shared" si="409"/>
        <v/>
      </c>
      <c r="T4317" s="109" t="str">
        <f t="shared" si="410"/>
        <v/>
      </c>
    </row>
    <row r="4318" spans="2:20" ht="15" customHeight="1" x14ac:dyDescent="0.25">
      <c r="B4318" s="94">
        <v>4267</v>
      </c>
      <c r="C4318" s="95"/>
      <c r="D4318" s="94"/>
      <c r="E4318" s="95"/>
      <c r="F4318" s="94"/>
      <c r="G4318" s="95">
        <f t="shared" si="405"/>
        <v>0</v>
      </c>
      <c r="H4318" s="110">
        <f t="shared" si="406"/>
        <v>0</v>
      </c>
      <c r="P4318" s="107" t="str">
        <f t="shared" si="407"/>
        <v/>
      </c>
      <c r="Q4318" s="108" t="str">
        <f t="shared" si="408"/>
        <v/>
      </c>
      <c r="S4318" s="109" t="str">
        <f t="shared" si="409"/>
        <v/>
      </c>
      <c r="T4318" s="109" t="str">
        <f t="shared" si="410"/>
        <v/>
      </c>
    </row>
    <row r="4319" spans="2:20" ht="15" customHeight="1" x14ac:dyDescent="0.25">
      <c r="B4319" s="94">
        <v>4268</v>
      </c>
      <c r="C4319" s="95"/>
      <c r="D4319" s="94"/>
      <c r="E4319" s="95"/>
      <c r="F4319" s="94"/>
      <c r="G4319" s="95">
        <f t="shared" si="405"/>
        <v>0</v>
      </c>
      <c r="H4319" s="110">
        <f t="shared" si="406"/>
        <v>0</v>
      </c>
      <c r="P4319" s="107" t="str">
        <f t="shared" si="407"/>
        <v/>
      </c>
      <c r="Q4319" s="108" t="str">
        <f t="shared" si="408"/>
        <v/>
      </c>
      <c r="S4319" s="109" t="str">
        <f t="shared" si="409"/>
        <v/>
      </c>
      <c r="T4319" s="109" t="str">
        <f t="shared" si="410"/>
        <v/>
      </c>
    </row>
    <row r="4320" spans="2:20" ht="15" customHeight="1" x14ac:dyDescent="0.25">
      <c r="B4320" s="94">
        <v>4269</v>
      </c>
      <c r="C4320" s="95"/>
      <c r="D4320" s="94"/>
      <c r="E4320" s="95"/>
      <c r="F4320" s="94"/>
      <c r="G4320" s="95">
        <f t="shared" si="405"/>
        <v>0</v>
      </c>
      <c r="H4320" s="110">
        <f t="shared" si="406"/>
        <v>0</v>
      </c>
      <c r="P4320" s="107" t="str">
        <f t="shared" si="407"/>
        <v/>
      </c>
      <c r="Q4320" s="108" t="str">
        <f t="shared" si="408"/>
        <v/>
      </c>
      <c r="S4320" s="109" t="str">
        <f t="shared" si="409"/>
        <v/>
      </c>
      <c r="T4320" s="109" t="str">
        <f t="shared" si="410"/>
        <v/>
      </c>
    </row>
    <row r="4321" spans="2:20" ht="15" customHeight="1" x14ac:dyDescent="0.25">
      <c r="B4321" s="94">
        <v>4270</v>
      </c>
      <c r="C4321" s="95"/>
      <c r="D4321" s="94"/>
      <c r="E4321" s="95"/>
      <c r="F4321" s="94"/>
      <c r="G4321" s="95">
        <f t="shared" si="405"/>
        <v>0</v>
      </c>
      <c r="H4321" s="110">
        <f t="shared" si="406"/>
        <v>0</v>
      </c>
      <c r="P4321" s="107" t="str">
        <f t="shared" si="407"/>
        <v/>
      </c>
      <c r="Q4321" s="108" t="str">
        <f t="shared" si="408"/>
        <v/>
      </c>
      <c r="S4321" s="109" t="str">
        <f t="shared" si="409"/>
        <v/>
      </c>
      <c r="T4321" s="109" t="str">
        <f t="shared" si="410"/>
        <v/>
      </c>
    </row>
    <row r="4322" spans="2:20" ht="15" customHeight="1" x14ac:dyDescent="0.25">
      <c r="B4322" s="94">
        <v>4271</v>
      </c>
      <c r="C4322" s="95"/>
      <c r="D4322" s="94"/>
      <c r="E4322" s="95"/>
      <c r="F4322" s="94"/>
      <c r="G4322" s="95">
        <f t="shared" si="405"/>
        <v>0</v>
      </c>
      <c r="H4322" s="110">
        <f t="shared" si="406"/>
        <v>0</v>
      </c>
      <c r="P4322" s="107" t="str">
        <f t="shared" si="407"/>
        <v/>
      </c>
      <c r="Q4322" s="108" t="str">
        <f t="shared" si="408"/>
        <v/>
      </c>
      <c r="S4322" s="109" t="str">
        <f t="shared" si="409"/>
        <v/>
      </c>
      <c r="T4322" s="109" t="str">
        <f t="shared" si="410"/>
        <v/>
      </c>
    </row>
    <row r="4323" spans="2:20" ht="15" customHeight="1" x14ac:dyDescent="0.25">
      <c r="B4323" s="94">
        <v>4272</v>
      </c>
      <c r="C4323" s="95"/>
      <c r="D4323" s="94"/>
      <c r="E4323" s="95"/>
      <c r="F4323" s="94"/>
      <c r="G4323" s="95">
        <f t="shared" si="405"/>
        <v>0</v>
      </c>
      <c r="H4323" s="110">
        <f t="shared" si="406"/>
        <v>0</v>
      </c>
      <c r="P4323" s="107" t="str">
        <f t="shared" si="407"/>
        <v/>
      </c>
      <c r="Q4323" s="108" t="str">
        <f t="shared" si="408"/>
        <v/>
      </c>
      <c r="S4323" s="109" t="str">
        <f t="shared" si="409"/>
        <v/>
      </c>
      <c r="T4323" s="109" t="str">
        <f t="shared" si="410"/>
        <v/>
      </c>
    </row>
    <row r="4324" spans="2:20" ht="15" customHeight="1" x14ac:dyDescent="0.25">
      <c r="B4324" s="94">
        <v>4273</v>
      </c>
      <c r="C4324" s="95"/>
      <c r="D4324" s="94"/>
      <c r="E4324" s="95"/>
      <c r="F4324" s="94"/>
      <c r="G4324" s="95">
        <f t="shared" si="405"/>
        <v>0</v>
      </c>
      <c r="H4324" s="110">
        <f t="shared" si="406"/>
        <v>0</v>
      </c>
      <c r="P4324" s="107" t="str">
        <f t="shared" si="407"/>
        <v/>
      </c>
      <c r="Q4324" s="108" t="str">
        <f t="shared" si="408"/>
        <v/>
      </c>
      <c r="S4324" s="109" t="str">
        <f t="shared" si="409"/>
        <v/>
      </c>
      <c r="T4324" s="109" t="str">
        <f t="shared" si="410"/>
        <v/>
      </c>
    </row>
    <row r="4325" spans="2:20" ht="15" customHeight="1" x14ac:dyDescent="0.25">
      <c r="B4325" s="94">
        <v>4274</v>
      </c>
      <c r="C4325" s="95"/>
      <c r="D4325" s="94"/>
      <c r="E4325" s="95"/>
      <c r="F4325" s="94"/>
      <c r="G4325" s="95">
        <f t="shared" si="405"/>
        <v>0</v>
      </c>
      <c r="H4325" s="110">
        <f t="shared" si="406"/>
        <v>0</v>
      </c>
      <c r="P4325" s="107" t="str">
        <f t="shared" si="407"/>
        <v/>
      </c>
      <c r="Q4325" s="108" t="str">
        <f t="shared" si="408"/>
        <v/>
      </c>
      <c r="S4325" s="109" t="str">
        <f t="shared" si="409"/>
        <v/>
      </c>
      <c r="T4325" s="109" t="str">
        <f t="shared" si="410"/>
        <v/>
      </c>
    </row>
    <row r="4326" spans="2:20" ht="15" customHeight="1" x14ac:dyDescent="0.25">
      <c r="B4326" s="94">
        <v>4275</v>
      </c>
      <c r="C4326" s="95"/>
      <c r="D4326" s="94"/>
      <c r="E4326" s="95"/>
      <c r="F4326" s="94"/>
      <c r="G4326" s="95">
        <f t="shared" si="405"/>
        <v>0</v>
      </c>
      <c r="H4326" s="110">
        <f t="shared" si="406"/>
        <v>0</v>
      </c>
      <c r="P4326" s="107" t="str">
        <f t="shared" si="407"/>
        <v/>
      </c>
      <c r="Q4326" s="108" t="str">
        <f t="shared" si="408"/>
        <v/>
      </c>
      <c r="S4326" s="109" t="str">
        <f t="shared" si="409"/>
        <v/>
      </c>
      <c r="T4326" s="109" t="str">
        <f t="shared" si="410"/>
        <v/>
      </c>
    </row>
    <row r="4327" spans="2:20" ht="15" customHeight="1" x14ac:dyDescent="0.25">
      <c r="B4327" s="94">
        <v>4276</v>
      </c>
      <c r="C4327" s="95"/>
      <c r="D4327" s="94"/>
      <c r="E4327" s="95"/>
      <c r="F4327" s="94"/>
      <c r="G4327" s="95">
        <f t="shared" si="405"/>
        <v>0</v>
      </c>
      <c r="H4327" s="110">
        <f t="shared" si="406"/>
        <v>0</v>
      </c>
      <c r="P4327" s="107" t="str">
        <f t="shared" si="407"/>
        <v/>
      </c>
      <c r="Q4327" s="108" t="str">
        <f t="shared" si="408"/>
        <v/>
      </c>
      <c r="S4327" s="109" t="str">
        <f t="shared" si="409"/>
        <v/>
      </c>
      <c r="T4327" s="109" t="str">
        <f t="shared" si="410"/>
        <v/>
      </c>
    </row>
    <row r="4328" spans="2:20" ht="15" customHeight="1" x14ac:dyDescent="0.25">
      <c r="B4328" s="94">
        <v>4277</v>
      </c>
      <c r="C4328" s="95"/>
      <c r="D4328" s="94"/>
      <c r="E4328" s="95"/>
      <c r="F4328" s="94"/>
      <c r="G4328" s="95">
        <f t="shared" si="405"/>
        <v>0</v>
      </c>
      <c r="H4328" s="110">
        <f t="shared" si="406"/>
        <v>0</v>
      </c>
      <c r="P4328" s="107" t="str">
        <f t="shared" si="407"/>
        <v/>
      </c>
      <c r="Q4328" s="108" t="str">
        <f t="shared" si="408"/>
        <v/>
      </c>
      <c r="S4328" s="109" t="str">
        <f t="shared" si="409"/>
        <v/>
      </c>
      <c r="T4328" s="109" t="str">
        <f t="shared" si="410"/>
        <v/>
      </c>
    </row>
    <row r="4329" spans="2:20" ht="15" customHeight="1" x14ac:dyDescent="0.25">
      <c r="B4329" s="94">
        <v>4278</v>
      </c>
      <c r="C4329" s="95"/>
      <c r="D4329" s="94"/>
      <c r="E4329" s="95"/>
      <c r="F4329" s="94"/>
      <c r="G4329" s="95">
        <f t="shared" si="405"/>
        <v>0</v>
      </c>
      <c r="H4329" s="110">
        <f t="shared" si="406"/>
        <v>0</v>
      </c>
      <c r="P4329" s="107" t="str">
        <f t="shared" si="407"/>
        <v/>
      </c>
      <c r="Q4329" s="108" t="str">
        <f t="shared" si="408"/>
        <v/>
      </c>
      <c r="S4329" s="109" t="str">
        <f t="shared" si="409"/>
        <v/>
      </c>
      <c r="T4329" s="109" t="str">
        <f t="shared" si="410"/>
        <v/>
      </c>
    </row>
    <row r="4330" spans="2:20" ht="15" customHeight="1" x14ac:dyDescent="0.25">
      <c r="B4330" s="94">
        <v>4279</v>
      </c>
      <c r="C4330" s="95"/>
      <c r="D4330" s="94"/>
      <c r="E4330" s="95"/>
      <c r="F4330" s="94"/>
      <c r="G4330" s="95">
        <f t="shared" si="405"/>
        <v>0</v>
      </c>
      <c r="H4330" s="110">
        <f t="shared" si="406"/>
        <v>0</v>
      </c>
      <c r="P4330" s="107" t="str">
        <f t="shared" si="407"/>
        <v/>
      </c>
      <c r="Q4330" s="108" t="str">
        <f t="shared" si="408"/>
        <v/>
      </c>
      <c r="S4330" s="109" t="str">
        <f t="shared" si="409"/>
        <v/>
      </c>
      <c r="T4330" s="109" t="str">
        <f t="shared" si="410"/>
        <v/>
      </c>
    </row>
    <row r="4331" spans="2:20" ht="15" customHeight="1" x14ac:dyDescent="0.25">
      <c r="B4331" s="94">
        <v>4280</v>
      </c>
      <c r="C4331" s="95"/>
      <c r="D4331" s="94"/>
      <c r="E4331" s="95"/>
      <c r="F4331" s="94"/>
      <c r="G4331" s="95">
        <f t="shared" si="405"/>
        <v>0</v>
      </c>
      <c r="H4331" s="110">
        <f t="shared" si="406"/>
        <v>0</v>
      </c>
      <c r="P4331" s="107" t="str">
        <f t="shared" si="407"/>
        <v/>
      </c>
      <c r="Q4331" s="108" t="str">
        <f t="shared" si="408"/>
        <v/>
      </c>
      <c r="S4331" s="109" t="str">
        <f t="shared" si="409"/>
        <v/>
      </c>
      <c r="T4331" s="109" t="str">
        <f t="shared" si="410"/>
        <v/>
      </c>
    </row>
    <row r="4332" spans="2:20" ht="15" customHeight="1" x14ac:dyDescent="0.25">
      <c r="B4332" s="94">
        <v>4281</v>
      </c>
      <c r="C4332" s="95"/>
      <c r="D4332" s="94"/>
      <c r="E4332" s="95"/>
      <c r="F4332" s="94"/>
      <c r="G4332" s="95">
        <f t="shared" si="405"/>
        <v>0</v>
      </c>
      <c r="H4332" s="110">
        <f t="shared" si="406"/>
        <v>0</v>
      </c>
      <c r="P4332" s="107" t="str">
        <f t="shared" si="407"/>
        <v/>
      </c>
      <c r="Q4332" s="108" t="str">
        <f t="shared" si="408"/>
        <v/>
      </c>
      <c r="S4332" s="109" t="str">
        <f t="shared" si="409"/>
        <v/>
      </c>
      <c r="T4332" s="109" t="str">
        <f t="shared" si="410"/>
        <v/>
      </c>
    </row>
    <row r="4333" spans="2:20" ht="15" customHeight="1" x14ac:dyDescent="0.25">
      <c r="B4333" s="94">
        <v>4282</v>
      </c>
      <c r="C4333" s="95"/>
      <c r="D4333" s="94"/>
      <c r="E4333" s="95"/>
      <c r="F4333" s="94"/>
      <c r="G4333" s="95">
        <f t="shared" si="405"/>
        <v>0</v>
      </c>
      <c r="H4333" s="110">
        <f t="shared" si="406"/>
        <v>0</v>
      </c>
      <c r="P4333" s="107" t="str">
        <f t="shared" si="407"/>
        <v/>
      </c>
      <c r="Q4333" s="108" t="str">
        <f t="shared" si="408"/>
        <v/>
      </c>
      <c r="S4333" s="109" t="str">
        <f t="shared" si="409"/>
        <v/>
      </c>
      <c r="T4333" s="109" t="str">
        <f t="shared" si="410"/>
        <v/>
      </c>
    </row>
    <row r="4334" spans="2:20" ht="15" customHeight="1" x14ac:dyDescent="0.25">
      <c r="B4334" s="94">
        <v>4283</v>
      </c>
      <c r="C4334" s="95"/>
      <c r="D4334" s="94"/>
      <c r="E4334" s="95"/>
      <c r="F4334" s="94"/>
      <c r="G4334" s="95">
        <f t="shared" si="405"/>
        <v>0</v>
      </c>
      <c r="H4334" s="110">
        <f t="shared" si="406"/>
        <v>0</v>
      </c>
      <c r="P4334" s="107" t="str">
        <f t="shared" si="407"/>
        <v/>
      </c>
      <c r="Q4334" s="108" t="str">
        <f t="shared" si="408"/>
        <v/>
      </c>
      <c r="S4334" s="109" t="str">
        <f t="shared" si="409"/>
        <v/>
      </c>
      <c r="T4334" s="109" t="str">
        <f t="shared" si="410"/>
        <v/>
      </c>
    </row>
    <row r="4335" spans="2:20" ht="15" customHeight="1" x14ac:dyDescent="0.25">
      <c r="B4335" s="94">
        <v>4284</v>
      </c>
      <c r="C4335" s="95"/>
      <c r="D4335" s="94"/>
      <c r="E4335" s="95"/>
      <c r="F4335" s="94"/>
      <c r="G4335" s="95">
        <f t="shared" si="405"/>
        <v>0</v>
      </c>
      <c r="H4335" s="110">
        <f t="shared" si="406"/>
        <v>0</v>
      </c>
      <c r="P4335" s="107" t="str">
        <f t="shared" si="407"/>
        <v/>
      </c>
      <c r="Q4335" s="108" t="str">
        <f t="shared" si="408"/>
        <v/>
      </c>
      <c r="S4335" s="109" t="str">
        <f t="shared" si="409"/>
        <v/>
      </c>
      <c r="T4335" s="109" t="str">
        <f t="shared" si="410"/>
        <v/>
      </c>
    </row>
    <row r="4336" spans="2:20" ht="15" customHeight="1" x14ac:dyDescent="0.25">
      <c r="B4336" s="94">
        <v>4285</v>
      </c>
      <c r="C4336" s="95"/>
      <c r="D4336" s="94"/>
      <c r="E4336" s="95"/>
      <c r="F4336" s="94"/>
      <c r="G4336" s="95">
        <f t="shared" si="405"/>
        <v>0</v>
      </c>
      <c r="H4336" s="110">
        <f t="shared" si="406"/>
        <v>0</v>
      </c>
      <c r="P4336" s="107" t="str">
        <f t="shared" si="407"/>
        <v/>
      </c>
      <c r="Q4336" s="108" t="str">
        <f t="shared" si="408"/>
        <v/>
      </c>
      <c r="S4336" s="109" t="str">
        <f t="shared" si="409"/>
        <v/>
      </c>
      <c r="T4336" s="109" t="str">
        <f t="shared" si="410"/>
        <v/>
      </c>
    </row>
    <row r="4337" spans="2:20" ht="15" customHeight="1" x14ac:dyDescent="0.25">
      <c r="B4337" s="94">
        <v>4286</v>
      </c>
      <c r="C4337" s="95"/>
      <c r="D4337" s="94"/>
      <c r="E4337" s="95"/>
      <c r="F4337" s="94"/>
      <c r="G4337" s="95">
        <f t="shared" si="405"/>
        <v>0</v>
      </c>
      <c r="H4337" s="110">
        <f t="shared" si="406"/>
        <v>0</v>
      </c>
      <c r="P4337" s="107" t="str">
        <f t="shared" si="407"/>
        <v/>
      </c>
      <c r="Q4337" s="108" t="str">
        <f t="shared" si="408"/>
        <v/>
      </c>
      <c r="S4337" s="109" t="str">
        <f t="shared" si="409"/>
        <v/>
      </c>
      <c r="T4337" s="109" t="str">
        <f t="shared" si="410"/>
        <v/>
      </c>
    </row>
    <row r="4338" spans="2:20" ht="15" customHeight="1" x14ac:dyDescent="0.25">
      <c r="B4338" s="94">
        <v>4287</v>
      </c>
      <c r="C4338" s="95"/>
      <c r="D4338" s="94"/>
      <c r="E4338" s="95"/>
      <c r="F4338" s="94"/>
      <c r="G4338" s="95">
        <f t="shared" si="405"/>
        <v>0</v>
      </c>
      <c r="H4338" s="110">
        <f t="shared" si="406"/>
        <v>0</v>
      </c>
      <c r="P4338" s="107" t="str">
        <f t="shared" si="407"/>
        <v/>
      </c>
      <c r="Q4338" s="108" t="str">
        <f t="shared" si="408"/>
        <v/>
      </c>
      <c r="S4338" s="109" t="str">
        <f t="shared" si="409"/>
        <v/>
      </c>
      <c r="T4338" s="109" t="str">
        <f t="shared" si="410"/>
        <v/>
      </c>
    </row>
    <row r="4339" spans="2:20" ht="15" customHeight="1" x14ac:dyDescent="0.25">
      <c r="B4339" s="94">
        <v>4288</v>
      </c>
      <c r="C4339" s="95"/>
      <c r="D4339" s="94"/>
      <c r="E4339" s="95"/>
      <c r="F4339" s="94"/>
      <c r="G4339" s="95">
        <f t="shared" si="405"/>
        <v>0</v>
      </c>
      <c r="H4339" s="110">
        <f t="shared" si="406"/>
        <v>0</v>
      </c>
      <c r="P4339" s="107" t="str">
        <f t="shared" si="407"/>
        <v/>
      </c>
      <c r="Q4339" s="108" t="str">
        <f t="shared" si="408"/>
        <v/>
      </c>
      <c r="S4339" s="109" t="str">
        <f t="shared" si="409"/>
        <v/>
      </c>
      <c r="T4339" s="109" t="str">
        <f t="shared" si="410"/>
        <v/>
      </c>
    </row>
    <row r="4340" spans="2:20" ht="15" customHeight="1" x14ac:dyDescent="0.25">
      <c r="B4340" s="94">
        <v>4289</v>
      </c>
      <c r="C4340" s="95"/>
      <c r="D4340" s="94"/>
      <c r="E4340" s="95"/>
      <c r="F4340" s="94"/>
      <c r="G4340" s="95">
        <f t="shared" si="405"/>
        <v>0</v>
      </c>
      <c r="H4340" s="110">
        <f t="shared" si="406"/>
        <v>0</v>
      </c>
      <c r="P4340" s="107" t="str">
        <f t="shared" si="407"/>
        <v/>
      </c>
      <c r="Q4340" s="108" t="str">
        <f t="shared" si="408"/>
        <v/>
      </c>
      <c r="S4340" s="109" t="str">
        <f t="shared" si="409"/>
        <v/>
      </c>
      <c r="T4340" s="109" t="str">
        <f t="shared" si="410"/>
        <v/>
      </c>
    </row>
    <row r="4341" spans="2:20" ht="15" customHeight="1" x14ac:dyDescent="0.25">
      <c r="B4341" s="94">
        <v>4290</v>
      </c>
      <c r="C4341" s="95"/>
      <c r="D4341" s="94"/>
      <c r="E4341" s="95"/>
      <c r="F4341" s="94"/>
      <c r="G4341" s="95">
        <f t="shared" si="405"/>
        <v>0</v>
      </c>
      <c r="H4341" s="110">
        <f t="shared" si="406"/>
        <v>0</v>
      </c>
      <c r="P4341" s="107" t="str">
        <f t="shared" si="407"/>
        <v/>
      </c>
      <c r="Q4341" s="108" t="str">
        <f t="shared" si="408"/>
        <v/>
      </c>
      <c r="S4341" s="109" t="str">
        <f t="shared" si="409"/>
        <v/>
      </c>
      <c r="T4341" s="109" t="str">
        <f t="shared" si="410"/>
        <v/>
      </c>
    </row>
    <row r="4342" spans="2:20" ht="15" customHeight="1" x14ac:dyDescent="0.25">
      <c r="B4342" s="94">
        <v>4291</v>
      </c>
      <c r="C4342" s="95"/>
      <c r="D4342" s="94"/>
      <c r="E4342" s="95"/>
      <c r="F4342" s="94"/>
      <c r="G4342" s="95">
        <f t="shared" si="405"/>
        <v>0</v>
      </c>
      <c r="H4342" s="110">
        <f t="shared" si="406"/>
        <v>0</v>
      </c>
      <c r="P4342" s="107" t="str">
        <f t="shared" si="407"/>
        <v/>
      </c>
      <c r="Q4342" s="108" t="str">
        <f t="shared" si="408"/>
        <v/>
      </c>
      <c r="S4342" s="109" t="str">
        <f t="shared" si="409"/>
        <v/>
      </c>
      <c r="T4342" s="109" t="str">
        <f t="shared" si="410"/>
        <v/>
      </c>
    </row>
    <row r="4343" spans="2:20" ht="15" customHeight="1" x14ac:dyDescent="0.25">
      <c r="B4343" s="94">
        <v>4292</v>
      </c>
      <c r="C4343" s="95"/>
      <c r="D4343" s="94"/>
      <c r="E4343" s="95"/>
      <c r="F4343" s="94"/>
      <c r="G4343" s="95">
        <f t="shared" si="405"/>
        <v>0</v>
      </c>
      <c r="H4343" s="110">
        <f t="shared" si="406"/>
        <v>0</v>
      </c>
      <c r="P4343" s="107" t="str">
        <f t="shared" si="407"/>
        <v/>
      </c>
      <c r="Q4343" s="108" t="str">
        <f t="shared" si="408"/>
        <v/>
      </c>
      <c r="S4343" s="109" t="str">
        <f t="shared" si="409"/>
        <v/>
      </c>
      <c r="T4343" s="109" t="str">
        <f t="shared" si="410"/>
        <v/>
      </c>
    </row>
    <row r="4344" spans="2:20" ht="15" customHeight="1" x14ac:dyDescent="0.25">
      <c r="B4344" s="94">
        <v>4293</v>
      </c>
      <c r="C4344" s="95"/>
      <c r="D4344" s="94"/>
      <c r="E4344" s="95"/>
      <c r="F4344" s="94"/>
      <c r="G4344" s="95">
        <f t="shared" si="405"/>
        <v>0</v>
      </c>
      <c r="H4344" s="110">
        <f t="shared" si="406"/>
        <v>0</v>
      </c>
      <c r="P4344" s="107" t="str">
        <f t="shared" si="407"/>
        <v/>
      </c>
      <c r="Q4344" s="108" t="str">
        <f t="shared" si="408"/>
        <v/>
      </c>
      <c r="S4344" s="109" t="str">
        <f t="shared" si="409"/>
        <v/>
      </c>
      <c r="T4344" s="109" t="str">
        <f t="shared" si="410"/>
        <v/>
      </c>
    </row>
    <row r="4345" spans="2:20" ht="15" customHeight="1" x14ac:dyDescent="0.25">
      <c r="B4345" s="94">
        <v>4294</v>
      </c>
      <c r="C4345" s="95"/>
      <c r="D4345" s="94"/>
      <c r="E4345" s="95"/>
      <c r="F4345" s="94"/>
      <c r="G4345" s="95">
        <f t="shared" si="405"/>
        <v>0</v>
      </c>
      <c r="H4345" s="110">
        <f t="shared" si="406"/>
        <v>0</v>
      </c>
      <c r="P4345" s="107" t="str">
        <f t="shared" si="407"/>
        <v/>
      </c>
      <c r="Q4345" s="108" t="str">
        <f t="shared" si="408"/>
        <v/>
      </c>
      <c r="S4345" s="109" t="str">
        <f t="shared" si="409"/>
        <v/>
      </c>
      <c r="T4345" s="109" t="str">
        <f t="shared" si="410"/>
        <v/>
      </c>
    </row>
    <row r="4346" spans="2:20" ht="15" customHeight="1" x14ac:dyDescent="0.25">
      <c r="B4346" s="94">
        <v>4295</v>
      </c>
      <c r="C4346" s="95"/>
      <c r="D4346" s="94"/>
      <c r="E4346" s="95"/>
      <c r="F4346" s="94"/>
      <c r="G4346" s="95">
        <f t="shared" si="405"/>
        <v>0</v>
      </c>
      <c r="H4346" s="110">
        <f t="shared" si="406"/>
        <v>0</v>
      </c>
      <c r="P4346" s="107" t="str">
        <f t="shared" si="407"/>
        <v/>
      </c>
      <c r="Q4346" s="108" t="str">
        <f t="shared" si="408"/>
        <v/>
      </c>
      <c r="S4346" s="109" t="str">
        <f t="shared" si="409"/>
        <v/>
      </c>
      <c r="T4346" s="109" t="str">
        <f t="shared" si="410"/>
        <v/>
      </c>
    </row>
    <row r="4347" spans="2:20" ht="15" customHeight="1" x14ac:dyDescent="0.25">
      <c r="B4347" s="94">
        <v>4296</v>
      </c>
      <c r="C4347" s="95"/>
      <c r="D4347" s="94"/>
      <c r="E4347" s="95"/>
      <c r="F4347" s="94"/>
      <c r="G4347" s="95">
        <f t="shared" si="405"/>
        <v>0</v>
      </c>
      <c r="H4347" s="110">
        <f t="shared" si="406"/>
        <v>0</v>
      </c>
      <c r="P4347" s="107" t="str">
        <f t="shared" si="407"/>
        <v/>
      </c>
      <c r="Q4347" s="108" t="str">
        <f t="shared" si="408"/>
        <v/>
      </c>
      <c r="S4347" s="109" t="str">
        <f t="shared" si="409"/>
        <v/>
      </c>
      <c r="T4347" s="109" t="str">
        <f t="shared" si="410"/>
        <v/>
      </c>
    </row>
    <row r="4348" spans="2:20" ht="15" customHeight="1" x14ac:dyDescent="0.25">
      <c r="B4348" s="94">
        <v>4297</v>
      </c>
      <c r="C4348" s="95"/>
      <c r="D4348" s="94"/>
      <c r="E4348" s="95"/>
      <c r="F4348" s="94"/>
      <c r="G4348" s="95">
        <f t="shared" si="405"/>
        <v>0</v>
      </c>
      <c r="H4348" s="110">
        <f t="shared" si="406"/>
        <v>0</v>
      </c>
      <c r="P4348" s="107" t="str">
        <f t="shared" si="407"/>
        <v/>
      </c>
      <c r="Q4348" s="108" t="str">
        <f t="shared" si="408"/>
        <v/>
      </c>
      <c r="S4348" s="109" t="str">
        <f t="shared" si="409"/>
        <v/>
      </c>
      <c r="T4348" s="109" t="str">
        <f t="shared" si="410"/>
        <v/>
      </c>
    </row>
    <row r="4349" spans="2:20" ht="15" customHeight="1" x14ac:dyDescent="0.25">
      <c r="B4349" s="94">
        <v>4298</v>
      </c>
      <c r="C4349" s="95"/>
      <c r="D4349" s="94"/>
      <c r="E4349" s="95"/>
      <c r="F4349" s="94"/>
      <c r="G4349" s="95">
        <f t="shared" si="405"/>
        <v>0</v>
      </c>
      <c r="H4349" s="110">
        <f t="shared" si="406"/>
        <v>0</v>
      </c>
      <c r="P4349" s="107" t="str">
        <f t="shared" si="407"/>
        <v/>
      </c>
      <c r="Q4349" s="108" t="str">
        <f t="shared" si="408"/>
        <v/>
      </c>
      <c r="S4349" s="109" t="str">
        <f t="shared" si="409"/>
        <v/>
      </c>
      <c r="T4349" s="109" t="str">
        <f t="shared" si="410"/>
        <v/>
      </c>
    </row>
    <row r="4350" spans="2:20" ht="15" customHeight="1" x14ac:dyDescent="0.25">
      <c r="B4350" s="94">
        <v>4299</v>
      </c>
      <c r="C4350" s="95"/>
      <c r="D4350" s="94"/>
      <c r="E4350" s="95"/>
      <c r="F4350" s="94"/>
      <c r="G4350" s="95">
        <f t="shared" si="405"/>
        <v>0</v>
      </c>
      <c r="H4350" s="110">
        <f t="shared" si="406"/>
        <v>0</v>
      </c>
      <c r="P4350" s="107" t="str">
        <f t="shared" si="407"/>
        <v/>
      </c>
      <c r="Q4350" s="108" t="str">
        <f t="shared" si="408"/>
        <v/>
      </c>
      <c r="S4350" s="109" t="str">
        <f t="shared" si="409"/>
        <v/>
      </c>
      <c r="T4350" s="109" t="str">
        <f t="shared" si="410"/>
        <v/>
      </c>
    </row>
    <row r="4351" spans="2:20" ht="15" customHeight="1" x14ac:dyDescent="0.25">
      <c r="B4351" s="94">
        <v>4300</v>
      </c>
      <c r="C4351" s="95"/>
      <c r="D4351" s="94"/>
      <c r="E4351" s="95"/>
      <c r="F4351" s="94"/>
      <c r="G4351" s="95">
        <f t="shared" si="405"/>
        <v>0</v>
      </c>
      <c r="H4351" s="110">
        <f t="shared" si="406"/>
        <v>0</v>
      </c>
      <c r="P4351" s="107" t="str">
        <f t="shared" si="407"/>
        <v/>
      </c>
      <c r="Q4351" s="108" t="str">
        <f t="shared" si="408"/>
        <v/>
      </c>
      <c r="S4351" s="109" t="str">
        <f t="shared" si="409"/>
        <v/>
      </c>
      <c r="T4351" s="109" t="str">
        <f t="shared" si="410"/>
        <v/>
      </c>
    </row>
    <row r="4352" spans="2:20" ht="15" customHeight="1" x14ac:dyDescent="0.25">
      <c r="B4352" s="94">
        <v>4301</v>
      </c>
      <c r="C4352" s="95"/>
      <c r="D4352" s="94"/>
      <c r="E4352" s="95"/>
      <c r="F4352" s="94"/>
      <c r="G4352" s="95">
        <f t="shared" si="405"/>
        <v>0</v>
      </c>
      <c r="H4352" s="110">
        <f t="shared" si="406"/>
        <v>0</v>
      </c>
      <c r="P4352" s="107" t="str">
        <f t="shared" si="407"/>
        <v/>
      </c>
      <c r="Q4352" s="108" t="str">
        <f t="shared" si="408"/>
        <v/>
      </c>
      <c r="S4352" s="109" t="str">
        <f t="shared" si="409"/>
        <v/>
      </c>
      <c r="T4352" s="109" t="str">
        <f t="shared" si="410"/>
        <v/>
      </c>
    </row>
    <row r="4353" spans="2:20" ht="15" customHeight="1" x14ac:dyDescent="0.25">
      <c r="B4353" s="94">
        <v>4302</v>
      </c>
      <c r="C4353" s="95"/>
      <c r="D4353" s="94"/>
      <c r="E4353" s="95"/>
      <c r="F4353" s="94"/>
      <c r="G4353" s="95">
        <f t="shared" si="405"/>
        <v>0</v>
      </c>
      <c r="H4353" s="110">
        <f t="shared" si="406"/>
        <v>0</v>
      </c>
      <c r="P4353" s="107" t="str">
        <f t="shared" si="407"/>
        <v/>
      </c>
      <c r="Q4353" s="108" t="str">
        <f t="shared" si="408"/>
        <v/>
      </c>
      <c r="S4353" s="109" t="str">
        <f t="shared" si="409"/>
        <v/>
      </c>
      <c r="T4353" s="109" t="str">
        <f t="shared" si="410"/>
        <v/>
      </c>
    </row>
    <row r="4354" spans="2:20" ht="15" customHeight="1" x14ac:dyDescent="0.25">
      <c r="B4354" s="94">
        <v>4303</v>
      </c>
      <c r="C4354" s="95"/>
      <c r="D4354" s="94"/>
      <c r="E4354" s="95"/>
      <c r="F4354" s="94"/>
      <c r="G4354" s="95">
        <f t="shared" si="405"/>
        <v>0</v>
      </c>
      <c r="H4354" s="110">
        <f t="shared" si="406"/>
        <v>0</v>
      </c>
      <c r="P4354" s="107" t="str">
        <f t="shared" si="407"/>
        <v/>
      </c>
      <c r="Q4354" s="108" t="str">
        <f t="shared" si="408"/>
        <v/>
      </c>
      <c r="S4354" s="109" t="str">
        <f t="shared" si="409"/>
        <v/>
      </c>
      <c r="T4354" s="109" t="str">
        <f t="shared" si="410"/>
        <v/>
      </c>
    </row>
    <row r="4355" spans="2:20" ht="15" customHeight="1" x14ac:dyDescent="0.25">
      <c r="B4355" s="94">
        <v>4304</v>
      </c>
      <c r="C4355" s="95"/>
      <c r="D4355" s="94"/>
      <c r="E4355" s="95"/>
      <c r="F4355" s="94"/>
      <c r="G4355" s="95">
        <f t="shared" si="405"/>
        <v>0</v>
      </c>
      <c r="H4355" s="110">
        <f t="shared" si="406"/>
        <v>0</v>
      </c>
      <c r="P4355" s="107" t="str">
        <f t="shared" si="407"/>
        <v/>
      </c>
      <c r="Q4355" s="108" t="str">
        <f t="shared" si="408"/>
        <v/>
      </c>
      <c r="S4355" s="109" t="str">
        <f t="shared" si="409"/>
        <v/>
      </c>
      <c r="T4355" s="109" t="str">
        <f t="shared" si="410"/>
        <v/>
      </c>
    </row>
    <row r="4356" spans="2:20" ht="15" customHeight="1" x14ac:dyDescent="0.25">
      <c r="B4356" s="94">
        <v>4305</v>
      </c>
      <c r="C4356" s="95"/>
      <c r="D4356" s="94"/>
      <c r="E4356" s="95"/>
      <c r="F4356" s="94"/>
      <c r="G4356" s="95">
        <f t="shared" si="405"/>
        <v>0</v>
      </c>
      <c r="H4356" s="110">
        <f t="shared" si="406"/>
        <v>0</v>
      </c>
      <c r="P4356" s="107" t="str">
        <f t="shared" si="407"/>
        <v/>
      </c>
      <c r="Q4356" s="108" t="str">
        <f t="shared" si="408"/>
        <v/>
      </c>
      <c r="S4356" s="109" t="str">
        <f t="shared" si="409"/>
        <v/>
      </c>
      <c r="T4356" s="109" t="str">
        <f t="shared" si="410"/>
        <v/>
      </c>
    </row>
    <row r="4357" spans="2:20" ht="15" customHeight="1" x14ac:dyDescent="0.25">
      <c r="B4357" s="94">
        <v>4306</v>
      </c>
      <c r="C4357" s="95"/>
      <c r="D4357" s="94"/>
      <c r="E4357" s="95"/>
      <c r="F4357" s="94"/>
      <c r="G4357" s="95">
        <f t="shared" si="405"/>
        <v>0</v>
      </c>
      <c r="H4357" s="110">
        <f t="shared" si="406"/>
        <v>0</v>
      </c>
      <c r="P4357" s="107" t="str">
        <f t="shared" si="407"/>
        <v/>
      </c>
      <c r="Q4357" s="108" t="str">
        <f t="shared" si="408"/>
        <v/>
      </c>
      <c r="S4357" s="109" t="str">
        <f t="shared" si="409"/>
        <v/>
      </c>
      <c r="T4357" s="109" t="str">
        <f t="shared" si="410"/>
        <v/>
      </c>
    </row>
    <row r="4358" spans="2:20" ht="15" customHeight="1" x14ac:dyDescent="0.25">
      <c r="B4358" s="94">
        <v>4307</v>
      </c>
      <c r="C4358" s="95"/>
      <c r="D4358" s="94"/>
      <c r="E4358" s="95"/>
      <c r="F4358" s="94"/>
      <c r="G4358" s="95">
        <f t="shared" si="405"/>
        <v>0</v>
      </c>
      <c r="H4358" s="110">
        <f t="shared" si="406"/>
        <v>0</v>
      </c>
      <c r="P4358" s="107" t="str">
        <f t="shared" si="407"/>
        <v/>
      </c>
      <c r="Q4358" s="108" t="str">
        <f t="shared" si="408"/>
        <v/>
      </c>
      <c r="S4358" s="109" t="str">
        <f t="shared" si="409"/>
        <v/>
      </c>
      <c r="T4358" s="109" t="str">
        <f t="shared" si="410"/>
        <v/>
      </c>
    </row>
    <row r="4359" spans="2:20" ht="15" customHeight="1" x14ac:dyDescent="0.25">
      <c r="B4359" s="94">
        <v>4308</v>
      </c>
      <c r="C4359" s="95"/>
      <c r="D4359" s="94"/>
      <c r="E4359" s="95"/>
      <c r="F4359" s="94"/>
      <c r="G4359" s="95">
        <f t="shared" si="405"/>
        <v>0</v>
      </c>
      <c r="H4359" s="110">
        <f t="shared" si="406"/>
        <v>0</v>
      </c>
      <c r="P4359" s="107" t="str">
        <f t="shared" si="407"/>
        <v/>
      </c>
      <c r="Q4359" s="108" t="str">
        <f t="shared" si="408"/>
        <v/>
      </c>
      <c r="S4359" s="109" t="str">
        <f t="shared" si="409"/>
        <v/>
      </c>
      <c r="T4359" s="109" t="str">
        <f t="shared" si="410"/>
        <v/>
      </c>
    </row>
    <row r="4360" spans="2:20" ht="15" customHeight="1" x14ac:dyDescent="0.25">
      <c r="B4360" s="94">
        <v>4309</v>
      </c>
      <c r="C4360" s="95"/>
      <c r="D4360" s="94"/>
      <c r="E4360" s="95"/>
      <c r="F4360" s="94"/>
      <c r="G4360" s="95">
        <f t="shared" si="405"/>
        <v>0</v>
      </c>
      <c r="H4360" s="110">
        <f t="shared" si="406"/>
        <v>0</v>
      </c>
      <c r="P4360" s="107" t="str">
        <f t="shared" si="407"/>
        <v/>
      </c>
      <c r="Q4360" s="108" t="str">
        <f t="shared" si="408"/>
        <v/>
      </c>
      <c r="S4360" s="109" t="str">
        <f t="shared" si="409"/>
        <v/>
      </c>
      <c r="T4360" s="109" t="str">
        <f t="shared" si="410"/>
        <v/>
      </c>
    </row>
    <row r="4361" spans="2:20" ht="15" customHeight="1" x14ac:dyDescent="0.25">
      <c r="B4361" s="94">
        <v>4310</v>
      </c>
      <c r="C4361" s="95"/>
      <c r="D4361" s="94"/>
      <c r="E4361" s="95"/>
      <c r="F4361" s="94"/>
      <c r="G4361" s="95">
        <f t="shared" si="405"/>
        <v>0</v>
      </c>
      <c r="H4361" s="110">
        <f t="shared" si="406"/>
        <v>0</v>
      </c>
      <c r="P4361" s="107" t="str">
        <f t="shared" si="407"/>
        <v/>
      </c>
      <c r="Q4361" s="108" t="str">
        <f t="shared" si="408"/>
        <v/>
      </c>
      <c r="S4361" s="109" t="str">
        <f t="shared" si="409"/>
        <v/>
      </c>
      <c r="T4361" s="109" t="str">
        <f t="shared" si="410"/>
        <v/>
      </c>
    </row>
    <row r="4362" spans="2:20" ht="15" customHeight="1" x14ac:dyDescent="0.25">
      <c r="B4362" s="94">
        <v>4311</v>
      </c>
      <c r="C4362" s="95"/>
      <c r="D4362" s="94"/>
      <c r="E4362" s="95"/>
      <c r="F4362" s="94"/>
      <c r="G4362" s="95">
        <f t="shared" si="405"/>
        <v>0</v>
      </c>
      <c r="H4362" s="110">
        <f t="shared" si="406"/>
        <v>0</v>
      </c>
      <c r="P4362" s="107" t="str">
        <f t="shared" si="407"/>
        <v/>
      </c>
      <c r="Q4362" s="108" t="str">
        <f t="shared" si="408"/>
        <v/>
      </c>
      <c r="S4362" s="109" t="str">
        <f t="shared" si="409"/>
        <v/>
      </c>
      <c r="T4362" s="109" t="str">
        <f t="shared" si="410"/>
        <v/>
      </c>
    </row>
    <row r="4363" spans="2:20" ht="15" customHeight="1" x14ac:dyDescent="0.25">
      <c r="B4363" s="94">
        <v>4312</v>
      </c>
      <c r="C4363" s="95"/>
      <c r="D4363" s="94"/>
      <c r="E4363" s="95"/>
      <c r="F4363" s="94"/>
      <c r="G4363" s="95">
        <f t="shared" si="405"/>
        <v>0</v>
      </c>
      <c r="H4363" s="110">
        <f t="shared" si="406"/>
        <v>0</v>
      </c>
      <c r="P4363" s="107" t="str">
        <f t="shared" si="407"/>
        <v/>
      </c>
      <c r="Q4363" s="108" t="str">
        <f t="shared" si="408"/>
        <v/>
      </c>
      <c r="S4363" s="109" t="str">
        <f t="shared" si="409"/>
        <v/>
      </c>
      <c r="T4363" s="109" t="str">
        <f t="shared" si="410"/>
        <v/>
      </c>
    </row>
    <row r="4364" spans="2:20" ht="15" customHeight="1" x14ac:dyDescent="0.25">
      <c r="B4364" s="94">
        <v>4313</v>
      </c>
      <c r="C4364" s="95"/>
      <c r="D4364" s="94"/>
      <c r="E4364" s="95"/>
      <c r="F4364" s="94"/>
      <c r="G4364" s="95">
        <f t="shared" si="405"/>
        <v>0</v>
      </c>
      <c r="H4364" s="110">
        <f t="shared" si="406"/>
        <v>0</v>
      </c>
      <c r="P4364" s="107" t="str">
        <f t="shared" si="407"/>
        <v/>
      </c>
      <c r="Q4364" s="108" t="str">
        <f t="shared" si="408"/>
        <v/>
      </c>
      <c r="S4364" s="109" t="str">
        <f t="shared" si="409"/>
        <v/>
      </c>
      <c r="T4364" s="109" t="str">
        <f t="shared" si="410"/>
        <v/>
      </c>
    </row>
    <row r="4365" spans="2:20" ht="15" customHeight="1" x14ac:dyDescent="0.25">
      <c r="B4365" s="94">
        <v>4314</v>
      </c>
      <c r="C4365" s="95"/>
      <c r="D4365" s="94"/>
      <c r="E4365" s="95"/>
      <c r="F4365" s="94"/>
      <c r="G4365" s="95">
        <f t="shared" si="405"/>
        <v>0</v>
      </c>
      <c r="H4365" s="110">
        <f t="shared" si="406"/>
        <v>0</v>
      </c>
      <c r="P4365" s="107" t="str">
        <f t="shared" si="407"/>
        <v/>
      </c>
      <c r="Q4365" s="108" t="str">
        <f t="shared" si="408"/>
        <v/>
      </c>
      <c r="S4365" s="109" t="str">
        <f t="shared" si="409"/>
        <v/>
      </c>
      <c r="T4365" s="109" t="str">
        <f t="shared" si="410"/>
        <v/>
      </c>
    </row>
    <row r="4366" spans="2:20" ht="15" customHeight="1" x14ac:dyDescent="0.25">
      <c r="B4366" s="94">
        <v>4315</v>
      </c>
      <c r="C4366" s="95"/>
      <c r="D4366" s="94"/>
      <c r="E4366" s="95"/>
      <c r="F4366" s="94"/>
      <c r="G4366" s="95">
        <f t="shared" si="405"/>
        <v>0</v>
      </c>
      <c r="H4366" s="110">
        <f t="shared" si="406"/>
        <v>0</v>
      </c>
      <c r="P4366" s="107" t="str">
        <f t="shared" si="407"/>
        <v/>
      </c>
      <c r="Q4366" s="108" t="str">
        <f t="shared" si="408"/>
        <v/>
      </c>
      <c r="S4366" s="109" t="str">
        <f t="shared" si="409"/>
        <v/>
      </c>
      <c r="T4366" s="109" t="str">
        <f t="shared" si="410"/>
        <v/>
      </c>
    </row>
    <row r="4367" spans="2:20" ht="15" customHeight="1" x14ac:dyDescent="0.25">
      <c r="B4367" s="94">
        <v>4316</v>
      </c>
      <c r="C4367" s="95"/>
      <c r="D4367" s="94"/>
      <c r="E4367" s="95"/>
      <c r="F4367" s="94"/>
      <c r="G4367" s="95">
        <f t="shared" si="405"/>
        <v>0</v>
      </c>
      <c r="H4367" s="110">
        <f t="shared" si="406"/>
        <v>0</v>
      </c>
      <c r="P4367" s="107" t="str">
        <f t="shared" si="407"/>
        <v/>
      </c>
      <c r="Q4367" s="108" t="str">
        <f t="shared" si="408"/>
        <v/>
      </c>
      <c r="S4367" s="109" t="str">
        <f t="shared" si="409"/>
        <v/>
      </c>
      <c r="T4367" s="109" t="str">
        <f t="shared" si="410"/>
        <v/>
      </c>
    </row>
    <row r="4368" spans="2:20" ht="15" customHeight="1" x14ac:dyDescent="0.25">
      <c r="B4368" s="94">
        <v>4317</v>
      </c>
      <c r="C4368" s="95"/>
      <c r="D4368" s="94"/>
      <c r="E4368" s="95"/>
      <c r="F4368" s="94"/>
      <c r="G4368" s="95">
        <f t="shared" si="405"/>
        <v>0</v>
      </c>
      <c r="H4368" s="110">
        <f t="shared" si="406"/>
        <v>0</v>
      </c>
      <c r="P4368" s="107" t="str">
        <f t="shared" si="407"/>
        <v/>
      </c>
      <c r="Q4368" s="108" t="str">
        <f t="shared" si="408"/>
        <v/>
      </c>
      <c r="S4368" s="109" t="str">
        <f t="shared" si="409"/>
        <v/>
      </c>
      <c r="T4368" s="109" t="str">
        <f t="shared" si="410"/>
        <v/>
      </c>
    </row>
    <row r="4369" spans="2:20" ht="15" customHeight="1" x14ac:dyDescent="0.25">
      <c r="B4369" s="94">
        <v>4318</v>
      </c>
      <c r="C4369" s="95"/>
      <c r="D4369" s="94"/>
      <c r="E4369" s="95"/>
      <c r="F4369" s="94"/>
      <c r="G4369" s="95">
        <f t="shared" si="405"/>
        <v>0</v>
      </c>
      <c r="H4369" s="110">
        <f t="shared" si="406"/>
        <v>0</v>
      </c>
      <c r="P4369" s="107" t="str">
        <f t="shared" si="407"/>
        <v/>
      </c>
      <c r="Q4369" s="108" t="str">
        <f t="shared" si="408"/>
        <v/>
      </c>
      <c r="S4369" s="109" t="str">
        <f t="shared" si="409"/>
        <v/>
      </c>
      <c r="T4369" s="109" t="str">
        <f t="shared" si="410"/>
        <v/>
      </c>
    </row>
    <row r="4370" spans="2:20" ht="15" customHeight="1" x14ac:dyDescent="0.25">
      <c r="B4370" s="94">
        <v>4319</v>
      </c>
      <c r="C4370" s="95"/>
      <c r="D4370" s="94"/>
      <c r="E4370" s="95"/>
      <c r="F4370" s="94"/>
      <c r="G4370" s="95">
        <f t="shared" si="405"/>
        <v>0</v>
      </c>
      <c r="H4370" s="110">
        <f t="shared" si="406"/>
        <v>0</v>
      </c>
      <c r="P4370" s="107" t="str">
        <f t="shared" si="407"/>
        <v/>
      </c>
      <c r="Q4370" s="108" t="str">
        <f t="shared" si="408"/>
        <v/>
      </c>
      <c r="S4370" s="109" t="str">
        <f t="shared" si="409"/>
        <v/>
      </c>
      <c r="T4370" s="109" t="str">
        <f t="shared" si="410"/>
        <v/>
      </c>
    </row>
    <row r="4371" spans="2:20" ht="15" customHeight="1" x14ac:dyDescent="0.25">
      <c r="B4371" s="94">
        <v>4320</v>
      </c>
      <c r="C4371" s="95"/>
      <c r="D4371" s="94"/>
      <c r="E4371" s="95"/>
      <c r="F4371" s="94"/>
      <c r="G4371" s="95">
        <f t="shared" si="405"/>
        <v>0</v>
      </c>
      <c r="H4371" s="110">
        <f t="shared" si="406"/>
        <v>0</v>
      </c>
      <c r="P4371" s="107" t="str">
        <f t="shared" si="407"/>
        <v/>
      </c>
      <c r="Q4371" s="108" t="str">
        <f t="shared" si="408"/>
        <v/>
      </c>
      <c r="S4371" s="109" t="str">
        <f t="shared" si="409"/>
        <v/>
      </c>
      <c r="T4371" s="109" t="str">
        <f t="shared" si="410"/>
        <v/>
      </c>
    </row>
    <row r="4372" spans="2:20" ht="15" customHeight="1" x14ac:dyDescent="0.25">
      <c r="B4372" s="94">
        <v>4321</v>
      </c>
      <c r="C4372" s="95"/>
      <c r="D4372" s="94"/>
      <c r="E4372" s="95"/>
      <c r="F4372" s="94"/>
      <c r="G4372" s="95">
        <f t="shared" si="405"/>
        <v>0</v>
      </c>
      <c r="H4372" s="110">
        <f t="shared" si="406"/>
        <v>0</v>
      </c>
      <c r="P4372" s="107" t="str">
        <f t="shared" si="407"/>
        <v/>
      </c>
      <c r="Q4372" s="108" t="str">
        <f t="shared" si="408"/>
        <v/>
      </c>
      <c r="S4372" s="109" t="str">
        <f t="shared" si="409"/>
        <v/>
      </c>
      <c r="T4372" s="109" t="str">
        <f t="shared" si="410"/>
        <v/>
      </c>
    </row>
    <row r="4373" spans="2:20" ht="15" customHeight="1" x14ac:dyDescent="0.25">
      <c r="B4373" s="94">
        <v>4322</v>
      </c>
      <c r="C4373" s="95"/>
      <c r="D4373" s="94"/>
      <c r="E4373" s="95"/>
      <c r="F4373" s="94"/>
      <c r="G4373" s="95">
        <f t="shared" si="405"/>
        <v>0</v>
      </c>
      <c r="H4373" s="110">
        <f t="shared" si="406"/>
        <v>0</v>
      </c>
      <c r="P4373" s="107" t="str">
        <f t="shared" si="407"/>
        <v/>
      </c>
      <c r="Q4373" s="108" t="str">
        <f t="shared" si="408"/>
        <v/>
      </c>
      <c r="S4373" s="109" t="str">
        <f t="shared" si="409"/>
        <v/>
      </c>
      <c r="T4373" s="109" t="str">
        <f t="shared" si="410"/>
        <v/>
      </c>
    </row>
    <row r="4374" spans="2:20" ht="15" customHeight="1" x14ac:dyDescent="0.25">
      <c r="B4374" s="94">
        <v>4323</v>
      </c>
      <c r="C4374" s="95"/>
      <c r="D4374" s="94"/>
      <c r="E4374" s="95"/>
      <c r="F4374" s="94"/>
      <c r="G4374" s="95">
        <f t="shared" si="405"/>
        <v>0</v>
      </c>
      <c r="H4374" s="110">
        <f t="shared" si="406"/>
        <v>0</v>
      </c>
      <c r="P4374" s="107" t="str">
        <f t="shared" si="407"/>
        <v/>
      </c>
      <c r="Q4374" s="108" t="str">
        <f t="shared" si="408"/>
        <v/>
      </c>
      <c r="S4374" s="109" t="str">
        <f t="shared" si="409"/>
        <v/>
      </c>
      <c r="T4374" s="109" t="str">
        <f t="shared" si="410"/>
        <v/>
      </c>
    </row>
    <row r="4375" spans="2:20" ht="15" customHeight="1" x14ac:dyDescent="0.25">
      <c r="B4375" s="94">
        <v>4324</v>
      </c>
      <c r="C4375" s="95"/>
      <c r="D4375" s="94"/>
      <c r="E4375" s="95"/>
      <c r="F4375" s="94"/>
      <c r="G4375" s="95">
        <f t="shared" si="405"/>
        <v>0</v>
      </c>
      <c r="H4375" s="110">
        <f t="shared" si="406"/>
        <v>0</v>
      </c>
      <c r="P4375" s="107" t="str">
        <f t="shared" si="407"/>
        <v/>
      </c>
      <c r="Q4375" s="108" t="str">
        <f t="shared" si="408"/>
        <v/>
      </c>
      <c r="S4375" s="109" t="str">
        <f t="shared" si="409"/>
        <v/>
      </c>
      <c r="T4375" s="109" t="str">
        <f t="shared" si="410"/>
        <v/>
      </c>
    </row>
    <row r="4376" spans="2:20" ht="15" customHeight="1" x14ac:dyDescent="0.25">
      <c r="B4376" s="94">
        <v>4325</v>
      </c>
      <c r="C4376" s="95"/>
      <c r="D4376" s="94"/>
      <c r="E4376" s="95"/>
      <c r="F4376" s="94"/>
      <c r="G4376" s="95">
        <f t="shared" si="405"/>
        <v>0</v>
      </c>
      <c r="H4376" s="110">
        <f t="shared" si="406"/>
        <v>0</v>
      </c>
      <c r="P4376" s="107" t="str">
        <f t="shared" si="407"/>
        <v/>
      </c>
      <c r="Q4376" s="108" t="str">
        <f t="shared" si="408"/>
        <v/>
      </c>
      <c r="S4376" s="109" t="str">
        <f t="shared" si="409"/>
        <v/>
      </c>
      <c r="T4376" s="109" t="str">
        <f t="shared" si="410"/>
        <v/>
      </c>
    </row>
    <row r="4377" spans="2:20" ht="15" customHeight="1" x14ac:dyDescent="0.25">
      <c r="B4377" s="94">
        <v>4326</v>
      </c>
      <c r="C4377" s="95"/>
      <c r="D4377" s="94"/>
      <c r="E4377" s="95"/>
      <c r="F4377" s="94"/>
      <c r="G4377" s="95">
        <f t="shared" si="405"/>
        <v>0</v>
      </c>
      <c r="H4377" s="110">
        <f t="shared" si="406"/>
        <v>0</v>
      </c>
      <c r="P4377" s="107" t="str">
        <f t="shared" si="407"/>
        <v/>
      </c>
      <c r="Q4377" s="108" t="str">
        <f t="shared" si="408"/>
        <v/>
      </c>
      <c r="S4377" s="109" t="str">
        <f t="shared" si="409"/>
        <v/>
      </c>
      <c r="T4377" s="109" t="str">
        <f t="shared" si="410"/>
        <v/>
      </c>
    </row>
    <row r="4378" spans="2:20" ht="15" customHeight="1" x14ac:dyDescent="0.25">
      <c r="B4378" s="94">
        <v>4327</v>
      </c>
      <c r="C4378" s="95"/>
      <c r="D4378" s="94"/>
      <c r="E4378" s="95"/>
      <c r="F4378" s="94"/>
      <c r="G4378" s="95">
        <f t="shared" si="405"/>
        <v>0</v>
      </c>
      <c r="H4378" s="110">
        <f t="shared" si="406"/>
        <v>0</v>
      </c>
      <c r="P4378" s="107" t="str">
        <f t="shared" si="407"/>
        <v/>
      </c>
      <c r="Q4378" s="108" t="str">
        <f t="shared" si="408"/>
        <v/>
      </c>
      <c r="S4378" s="109" t="str">
        <f t="shared" si="409"/>
        <v/>
      </c>
      <c r="T4378" s="109" t="str">
        <f t="shared" si="410"/>
        <v/>
      </c>
    </row>
    <row r="4379" spans="2:20" ht="15" customHeight="1" x14ac:dyDescent="0.25">
      <c r="B4379" s="94">
        <v>4328</v>
      </c>
      <c r="C4379" s="95"/>
      <c r="D4379" s="94"/>
      <c r="E4379" s="95"/>
      <c r="F4379" s="94"/>
      <c r="G4379" s="95">
        <f t="shared" si="405"/>
        <v>0</v>
      </c>
      <c r="H4379" s="110">
        <f t="shared" si="406"/>
        <v>0</v>
      </c>
      <c r="P4379" s="107" t="str">
        <f t="shared" si="407"/>
        <v/>
      </c>
      <c r="Q4379" s="108" t="str">
        <f t="shared" si="408"/>
        <v/>
      </c>
      <c r="S4379" s="109" t="str">
        <f t="shared" si="409"/>
        <v/>
      </c>
      <c r="T4379" s="109" t="str">
        <f t="shared" si="410"/>
        <v/>
      </c>
    </row>
    <row r="4380" spans="2:20" ht="15" customHeight="1" x14ac:dyDescent="0.25">
      <c r="B4380" s="94">
        <v>4329</v>
      </c>
      <c r="C4380" s="95"/>
      <c r="D4380" s="94"/>
      <c r="E4380" s="95"/>
      <c r="F4380" s="94"/>
      <c r="G4380" s="95">
        <f t="shared" ref="G4380:G4443" si="411">E4380-C4380</f>
        <v>0</v>
      </c>
      <c r="H4380" s="110">
        <f t="shared" ref="H4380:H4443" si="412">F4380-D4380</f>
        <v>0</v>
      </c>
      <c r="P4380" s="107" t="str">
        <f t="shared" ref="P4380:P4443" si="413">IF(C4380="","",D4380*PSA_WTP-C4380)</f>
        <v/>
      </c>
      <c r="Q4380" s="108" t="str">
        <f t="shared" ref="Q4380:Q4443" si="414">IF(C4380="","",F4380*PSA_WTP-E4380)</f>
        <v/>
      </c>
      <c r="S4380" s="109" t="str">
        <f t="shared" ref="S4380:S4443" si="415">IF(Q4380="","",IF(Q4380=MAX(P4380,Q4380),0,1))</f>
        <v/>
      </c>
      <c r="T4380" s="109" t="str">
        <f t="shared" ref="T4380:T4443" si="416">IF(Q4380="","",IF(Q4380=MAX(P4380,Q4380),1,0))</f>
        <v/>
      </c>
    </row>
    <row r="4381" spans="2:20" ht="15" customHeight="1" x14ac:dyDescent="0.25">
      <c r="B4381" s="94">
        <v>4330</v>
      </c>
      <c r="C4381" s="95"/>
      <c r="D4381" s="94"/>
      <c r="E4381" s="95"/>
      <c r="F4381" s="94"/>
      <c r="G4381" s="95">
        <f t="shared" si="411"/>
        <v>0</v>
      </c>
      <c r="H4381" s="110">
        <f t="shared" si="412"/>
        <v>0</v>
      </c>
      <c r="P4381" s="107" t="str">
        <f t="shared" si="413"/>
        <v/>
      </c>
      <c r="Q4381" s="108" t="str">
        <f t="shared" si="414"/>
        <v/>
      </c>
      <c r="S4381" s="109" t="str">
        <f t="shared" si="415"/>
        <v/>
      </c>
      <c r="T4381" s="109" t="str">
        <f t="shared" si="416"/>
        <v/>
      </c>
    </row>
    <row r="4382" spans="2:20" ht="15" customHeight="1" x14ac:dyDescent="0.25">
      <c r="B4382" s="94">
        <v>4331</v>
      </c>
      <c r="C4382" s="95"/>
      <c r="D4382" s="94"/>
      <c r="E4382" s="95"/>
      <c r="F4382" s="94"/>
      <c r="G4382" s="95">
        <f t="shared" si="411"/>
        <v>0</v>
      </c>
      <c r="H4382" s="110">
        <f t="shared" si="412"/>
        <v>0</v>
      </c>
      <c r="P4382" s="107" t="str">
        <f t="shared" si="413"/>
        <v/>
      </c>
      <c r="Q4382" s="108" t="str">
        <f t="shared" si="414"/>
        <v/>
      </c>
      <c r="S4382" s="109" t="str">
        <f t="shared" si="415"/>
        <v/>
      </c>
      <c r="T4382" s="109" t="str">
        <f t="shared" si="416"/>
        <v/>
      </c>
    </row>
    <row r="4383" spans="2:20" ht="15" customHeight="1" x14ac:dyDescent="0.25">
      <c r="B4383" s="94">
        <v>4332</v>
      </c>
      <c r="C4383" s="95"/>
      <c r="D4383" s="94"/>
      <c r="E4383" s="95"/>
      <c r="F4383" s="94"/>
      <c r="G4383" s="95">
        <f t="shared" si="411"/>
        <v>0</v>
      </c>
      <c r="H4383" s="110">
        <f t="shared" si="412"/>
        <v>0</v>
      </c>
      <c r="P4383" s="107" t="str">
        <f t="shared" si="413"/>
        <v/>
      </c>
      <c r="Q4383" s="108" t="str">
        <f t="shared" si="414"/>
        <v/>
      </c>
      <c r="S4383" s="109" t="str">
        <f t="shared" si="415"/>
        <v/>
      </c>
      <c r="T4383" s="109" t="str">
        <f t="shared" si="416"/>
        <v/>
      </c>
    </row>
    <row r="4384" spans="2:20" ht="15" customHeight="1" x14ac:dyDescent="0.25">
      <c r="B4384" s="94">
        <v>4333</v>
      </c>
      <c r="C4384" s="95"/>
      <c r="D4384" s="94"/>
      <c r="E4384" s="95"/>
      <c r="F4384" s="94"/>
      <c r="G4384" s="95">
        <f t="shared" si="411"/>
        <v>0</v>
      </c>
      <c r="H4384" s="110">
        <f t="shared" si="412"/>
        <v>0</v>
      </c>
      <c r="P4384" s="107" t="str">
        <f t="shared" si="413"/>
        <v/>
      </c>
      <c r="Q4384" s="108" t="str">
        <f t="shared" si="414"/>
        <v/>
      </c>
      <c r="S4384" s="109" t="str">
        <f t="shared" si="415"/>
        <v/>
      </c>
      <c r="T4384" s="109" t="str">
        <f t="shared" si="416"/>
        <v/>
      </c>
    </row>
    <row r="4385" spans="2:20" ht="15" customHeight="1" x14ac:dyDescent="0.25">
      <c r="B4385" s="94">
        <v>4334</v>
      </c>
      <c r="C4385" s="95"/>
      <c r="D4385" s="94"/>
      <c r="E4385" s="95"/>
      <c r="F4385" s="94"/>
      <c r="G4385" s="95">
        <f t="shared" si="411"/>
        <v>0</v>
      </c>
      <c r="H4385" s="110">
        <f t="shared" si="412"/>
        <v>0</v>
      </c>
      <c r="P4385" s="107" t="str">
        <f t="shared" si="413"/>
        <v/>
      </c>
      <c r="Q4385" s="108" t="str">
        <f t="shared" si="414"/>
        <v/>
      </c>
      <c r="S4385" s="109" t="str">
        <f t="shared" si="415"/>
        <v/>
      </c>
      <c r="T4385" s="109" t="str">
        <f t="shared" si="416"/>
        <v/>
      </c>
    </row>
    <row r="4386" spans="2:20" ht="15" customHeight="1" x14ac:dyDescent="0.25">
      <c r="B4386" s="94">
        <v>4335</v>
      </c>
      <c r="C4386" s="95"/>
      <c r="D4386" s="94"/>
      <c r="E4386" s="95"/>
      <c r="F4386" s="94"/>
      <c r="G4386" s="95">
        <f t="shared" si="411"/>
        <v>0</v>
      </c>
      <c r="H4386" s="110">
        <f t="shared" si="412"/>
        <v>0</v>
      </c>
      <c r="P4386" s="107" t="str">
        <f t="shared" si="413"/>
        <v/>
      </c>
      <c r="Q4386" s="108" t="str">
        <f t="shared" si="414"/>
        <v/>
      </c>
      <c r="S4386" s="109" t="str">
        <f t="shared" si="415"/>
        <v/>
      </c>
      <c r="T4386" s="109" t="str">
        <f t="shared" si="416"/>
        <v/>
      </c>
    </row>
    <row r="4387" spans="2:20" ht="15" customHeight="1" x14ac:dyDescent="0.25">
      <c r="B4387" s="94">
        <v>4336</v>
      </c>
      <c r="C4387" s="95"/>
      <c r="D4387" s="94"/>
      <c r="E4387" s="95"/>
      <c r="F4387" s="94"/>
      <c r="G4387" s="95">
        <f t="shared" si="411"/>
        <v>0</v>
      </c>
      <c r="H4387" s="110">
        <f t="shared" si="412"/>
        <v>0</v>
      </c>
      <c r="P4387" s="107" t="str">
        <f t="shared" si="413"/>
        <v/>
      </c>
      <c r="Q4387" s="108" t="str">
        <f t="shared" si="414"/>
        <v/>
      </c>
      <c r="S4387" s="109" t="str">
        <f t="shared" si="415"/>
        <v/>
      </c>
      <c r="T4387" s="109" t="str">
        <f t="shared" si="416"/>
        <v/>
      </c>
    </row>
    <row r="4388" spans="2:20" ht="15" customHeight="1" x14ac:dyDescent="0.25">
      <c r="B4388" s="94">
        <v>4337</v>
      </c>
      <c r="C4388" s="95"/>
      <c r="D4388" s="94"/>
      <c r="E4388" s="95"/>
      <c r="F4388" s="94"/>
      <c r="G4388" s="95">
        <f t="shared" si="411"/>
        <v>0</v>
      </c>
      <c r="H4388" s="110">
        <f t="shared" si="412"/>
        <v>0</v>
      </c>
      <c r="P4388" s="107" t="str">
        <f t="shared" si="413"/>
        <v/>
      </c>
      <c r="Q4388" s="108" t="str">
        <f t="shared" si="414"/>
        <v/>
      </c>
      <c r="S4388" s="109" t="str">
        <f t="shared" si="415"/>
        <v/>
      </c>
      <c r="T4388" s="109" t="str">
        <f t="shared" si="416"/>
        <v/>
      </c>
    </row>
    <row r="4389" spans="2:20" ht="15" customHeight="1" x14ac:dyDescent="0.25">
      <c r="B4389" s="94">
        <v>4338</v>
      </c>
      <c r="C4389" s="95"/>
      <c r="D4389" s="94"/>
      <c r="E4389" s="95"/>
      <c r="F4389" s="94"/>
      <c r="G4389" s="95">
        <f t="shared" si="411"/>
        <v>0</v>
      </c>
      <c r="H4389" s="110">
        <f t="shared" si="412"/>
        <v>0</v>
      </c>
      <c r="P4389" s="107" t="str">
        <f t="shared" si="413"/>
        <v/>
      </c>
      <c r="Q4389" s="108" t="str">
        <f t="shared" si="414"/>
        <v/>
      </c>
      <c r="S4389" s="109" t="str">
        <f t="shared" si="415"/>
        <v/>
      </c>
      <c r="T4389" s="109" t="str">
        <f t="shared" si="416"/>
        <v/>
      </c>
    </row>
    <row r="4390" spans="2:20" ht="15" customHeight="1" x14ac:dyDescent="0.25">
      <c r="B4390" s="94">
        <v>4339</v>
      </c>
      <c r="C4390" s="95"/>
      <c r="D4390" s="94"/>
      <c r="E4390" s="95"/>
      <c r="F4390" s="94"/>
      <c r="G4390" s="95">
        <f t="shared" si="411"/>
        <v>0</v>
      </c>
      <c r="H4390" s="110">
        <f t="shared" si="412"/>
        <v>0</v>
      </c>
      <c r="P4390" s="107" t="str">
        <f t="shared" si="413"/>
        <v/>
      </c>
      <c r="Q4390" s="108" t="str">
        <f t="shared" si="414"/>
        <v/>
      </c>
      <c r="S4390" s="109" t="str">
        <f t="shared" si="415"/>
        <v/>
      </c>
      <c r="T4390" s="109" t="str">
        <f t="shared" si="416"/>
        <v/>
      </c>
    </row>
    <row r="4391" spans="2:20" ht="15" customHeight="1" x14ac:dyDescent="0.25">
      <c r="B4391" s="94">
        <v>4340</v>
      </c>
      <c r="C4391" s="95"/>
      <c r="D4391" s="94"/>
      <c r="E4391" s="95"/>
      <c r="F4391" s="94"/>
      <c r="G4391" s="95">
        <f t="shared" si="411"/>
        <v>0</v>
      </c>
      <c r="H4391" s="110">
        <f t="shared" si="412"/>
        <v>0</v>
      </c>
      <c r="P4391" s="107" t="str">
        <f t="shared" si="413"/>
        <v/>
      </c>
      <c r="Q4391" s="108" t="str">
        <f t="shared" si="414"/>
        <v/>
      </c>
      <c r="S4391" s="109" t="str">
        <f t="shared" si="415"/>
        <v/>
      </c>
      <c r="T4391" s="109" t="str">
        <f t="shared" si="416"/>
        <v/>
      </c>
    </row>
    <row r="4392" spans="2:20" ht="15" customHeight="1" x14ac:dyDescent="0.25">
      <c r="B4392" s="94">
        <v>4341</v>
      </c>
      <c r="C4392" s="95"/>
      <c r="D4392" s="94"/>
      <c r="E4392" s="95"/>
      <c r="F4392" s="94"/>
      <c r="G4392" s="95">
        <f t="shared" si="411"/>
        <v>0</v>
      </c>
      <c r="H4392" s="110">
        <f t="shared" si="412"/>
        <v>0</v>
      </c>
      <c r="P4392" s="107" t="str">
        <f t="shared" si="413"/>
        <v/>
      </c>
      <c r="Q4392" s="108" t="str">
        <f t="shared" si="414"/>
        <v/>
      </c>
      <c r="S4392" s="109" t="str">
        <f t="shared" si="415"/>
        <v/>
      </c>
      <c r="T4392" s="109" t="str">
        <f t="shared" si="416"/>
        <v/>
      </c>
    </row>
    <row r="4393" spans="2:20" ht="15" customHeight="1" x14ac:dyDescent="0.25">
      <c r="B4393" s="94">
        <v>4342</v>
      </c>
      <c r="C4393" s="95"/>
      <c r="D4393" s="94"/>
      <c r="E4393" s="95"/>
      <c r="F4393" s="94"/>
      <c r="G4393" s="95">
        <f t="shared" si="411"/>
        <v>0</v>
      </c>
      <c r="H4393" s="110">
        <f t="shared" si="412"/>
        <v>0</v>
      </c>
      <c r="P4393" s="107" t="str">
        <f t="shared" si="413"/>
        <v/>
      </c>
      <c r="Q4393" s="108" t="str">
        <f t="shared" si="414"/>
        <v/>
      </c>
      <c r="S4393" s="109" t="str">
        <f t="shared" si="415"/>
        <v/>
      </c>
      <c r="T4393" s="109" t="str">
        <f t="shared" si="416"/>
        <v/>
      </c>
    </row>
    <row r="4394" spans="2:20" ht="15" customHeight="1" x14ac:dyDescent="0.25">
      <c r="B4394" s="94">
        <v>4343</v>
      </c>
      <c r="C4394" s="95"/>
      <c r="D4394" s="94"/>
      <c r="E4394" s="95"/>
      <c r="F4394" s="94"/>
      <c r="G4394" s="95">
        <f t="shared" si="411"/>
        <v>0</v>
      </c>
      <c r="H4394" s="110">
        <f t="shared" si="412"/>
        <v>0</v>
      </c>
      <c r="P4394" s="107" t="str">
        <f t="shared" si="413"/>
        <v/>
      </c>
      <c r="Q4394" s="108" t="str">
        <f t="shared" si="414"/>
        <v/>
      </c>
      <c r="S4394" s="109" t="str">
        <f t="shared" si="415"/>
        <v/>
      </c>
      <c r="T4394" s="109" t="str">
        <f t="shared" si="416"/>
        <v/>
      </c>
    </row>
    <row r="4395" spans="2:20" ht="15" customHeight="1" x14ac:dyDescent="0.25">
      <c r="B4395" s="94">
        <v>4344</v>
      </c>
      <c r="C4395" s="95"/>
      <c r="D4395" s="94"/>
      <c r="E4395" s="95"/>
      <c r="F4395" s="94"/>
      <c r="G4395" s="95">
        <f t="shared" si="411"/>
        <v>0</v>
      </c>
      <c r="H4395" s="110">
        <f t="shared" si="412"/>
        <v>0</v>
      </c>
      <c r="P4395" s="107" t="str">
        <f t="shared" si="413"/>
        <v/>
      </c>
      <c r="Q4395" s="108" t="str">
        <f t="shared" si="414"/>
        <v/>
      </c>
      <c r="S4395" s="109" t="str">
        <f t="shared" si="415"/>
        <v/>
      </c>
      <c r="T4395" s="109" t="str">
        <f t="shared" si="416"/>
        <v/>
      </c>
    </row>
    <row r="4396" spans="2:20" ht="15" customHeight="1" x14ac:dyDescent="0.25">
      <c r="B4396" s="94">
        <v>4345</v>
      </c>
      <c r="C4396" s="95"/>
      <c r="D4396" s="94"/>
      <c r="E4396" s="95"/>
      <c r="F4396" s="94"/>
      <c r="G4396" s="95">
        <f t="shared" si="411"/>
        <v>0</v>
      </c>
      <c r="H4396" s="110">
        <f t="shared" si="412"/>
        <v>0</v>
      </c>
      <c r="P4396" s="107" t="str">
        <f t="shared" si="413"/>
        <v/>
      </c>
      <c r="Q4396" s="108" t="str">
        <f t="shared" si="414"/>
        <v/>
      </c>
      <c r="S4396" s="109" t="str">
        <f t="shared" si="415"/>
        <v/>
      </c>
      <c r="T4396" s="109" t="str">
        <f t="shared" si="416"/>
        <v/>
      </c>
    </row>
    <row r="4397" spans="2:20" ht="15" customHeight="1" x14ac:dyDescent="0.25">
      <c r="B4397" s="94">
        <v>4346</v>
      </c>
      <c r="C4397" s="95"/>
      <c r="D4397" s="94"/>
      <c r="E4397" s="95"/>
      <c r="F4397" s="94"/>
      <c r="G4397" s="95">
        <f t="shared" si="411"/>
        <v>0</v>
      </c>
      <c r="H4397" s="110">
        <f t="shared" si="412"/>
        <v>0</v>
      </c>
      <c r="P4397" s="107" t="str">
        <f t="shared" si="413"/>
        <v/>
      </c>
      <c r="Q4397" s="108" t="str">
        <f t="shared" si="414"/>
        <v/>
      </c>
      <c r="S4397" s="109" t="str">
        <f t="shared" si="415"/>
        <v/>
      </c>
      <c r="T4397" s="109" t="str">
        <f t="shared" si="416"/>
        <v/>
      </c>
    </row>
    <row r="4398" spans="2:20" ht="15" customHeight="1" x14ac:dyDescent="0.25">
      <c r="B4398" s="94">
        <v>4347</v>
      </c>
      <c r="C4398" s="95"/>
      <c r="D4398" s="94"/>
      <c r="E4398" s="95"/>
      <c r="F4398" s="94"/>
      <c r="G4398" s="95">
        <f t="shared" si="411"/>
        <v>0</v>
      </c>
      <c r="H4398" s="110">
        <f t="shared" si="412"/>
        <v>0</v>
      </c>
      <c r="P4398" s="107" t="str">
        <f t="shared" si="413"/>
        <v/>
      </c>
      <c r="Q4398" s="108" t="str">
        <f t="shared" si="414"/>
        <v/>
      </c>
      <c r="S4398" s="109" t="str">
        <f t="shared" si="415"/>
        <v/>
      </c>
      <c r="T4398" s="109" t="str">
        <f t="shared" si="416"/>
        <v/>
      </c>
    </row>
    <row r="4399" spans="2:20" ht="15" customHeight="1" x14ac:dyDescent="0.25">
      <c r="B4399" s="94">
        <v>4348</v>
      </c>
      <c r="C4399" s="95"/>
      <c r="D4399" s="94"/>
      <c r="E4399" s="95"/>
      <c r="F4399" s="94"/>
      <c r="G4399" s="95">
        <f t="shared" si="411"/>
        <v>0</v>
      </c>
      <c r="H4399" s="110">
        <f t="shared" si="412"/>
        <v>0</v>
      </c>
      <c r="P4399" s="107" t="str">
        <f t="shared" si="413"/>
        <v/>
      </c>
      <c r="Q4399" s="108" t="str">
        <f t="shared" si="414"/>
        <v/>
      </c>
      <c r="S4399" s="109" t="str">
        <f t="shared" si="415"/>
        <v/>
      </c>
      <c r="T4399" s="109" t="str">
        <f t="shared" si="416"/>
        <v/>
      </c>
    </row>
    <row r="4400" spans="2:20" ht="15" customHeight="1" x14ac:dyDescent="0.25">
      <c r="B4400" s="94">
        <v>4349</v>
      </c>
      <c r="C4400" s="95"/>
      <c r="D4400" s="94"/>
      <c r="E4400" s="95"/>
      <c r="F4400" s="94"/>
      <c r="G4400" s="95">
        <f t="shared" si="411"/>
        <v>0</v>
      </c>
      <c r="H4400" s="110">
        <f t="shared" si="412"/>
        <v>0</v>
      </c>
      <c r="P4400" s="107" t="str">
        <f t="shared" si="413"/>
        <v/>
      </c>
      <c r="Q4400" s="108" t="str">
        <f t="shared" si="414"/>
        <v/>
      </c>
      <c r="S4400" s="109" t="str">
        <f t="shared" si="415"/>
        <v/>
      </c>
      <c r="T4400" s="109" t="str">
        <f t="shared" si="416"/>
        <v/>
      </c>
    </row>
    <row r="4401" spans="2:20" ht="15" customHeight="1" x14ac:dyDescent="0.25">
      <c r="B4401" s="94">
        <v>4350</v>
      </c>
      <c r="C4401" s="95"/>
      <c r="D4401" s="94"/>
      <c r="E4401" s="95"/>
      <c r="F4401" s="94"/>
      <c r="G4401" s="95">
        <f t="shared" si="411"/>
        <v>0</v>
      </c>
      <c r="H4401" s="110">
        <f t="shared" si="412"/>
        <v>0</v>
      </c>
      <c r="P4401" s="107" t="str">
        <f t="shared" si="413"/>
        <v/>
      </c>
      <c r="Q4401" s="108" t="str">
        <f t="shared" si="414"/>
        <v/>
      </c>
      <c r="S4401" s="109" t="str">
        <f t="shared" si="415"/>
        <v/>
      </c>
      <c r="T4401" s="109" t="str">
        <f t="shared" si="416"/>
        <v/>
      </c>
    </row>
    <row r="4402" spans="2:20" ht="15" customHeight="1" x14ac:dyDescent="0.25">
      <c r="B4402" s="94">
        <v>4351</v>
      </c>
      <c r="C4402" s="95"/>
      <c r="D4402" s="94"/>
      <c r="E4402" s="95"/>
      <c r="F4402" s="94"/>
      <c r="G4402" s="95">
        <f t="shared" si="411"/>
        <v>0</v>
      </c>
      <c r="H4402" s="110">
        <f t="shared" si="412"/>
        <v>0</v>
      </c>
      <c r="P4402" s="107" t="str">
        <f t="shared" si="413"/>
        <v/>
      </c>
      <c r="Q4402" s="108" t="str">
        <f t="shared" si="414"/>
        <v/>
      </c>
      <c r="S4402" s="109" t="str">
        <f t="shared" si="415"/>
        <v/>
      </c>
      <c r="T4402" s="109" t="str">
        <f t="shared" si="416"/>
        <v/>
      </c>
    </row>
    <row r="4403" spans="2:20" ht="15" customHeight="1" x14ac:dyDescent="0.25">
      <c r="B4403" s="94">
        <v>4352</v>
      </c>
      <c r="C4403" s="95"/>
      <c r="D4403" s="94"/>
      <c r="E4403" s="95"/>
      <c r="F4403" s="94"/>
      <c r="G4403" s="95">
        <f t="shared" si="411"/>
        <v>0</v>
      </c>
      <c r="H4403" s="110">
        <f t="shared" si="412"/>
        <v>0</v>
      </c>
      <c r="P4403" s="107" t="str">
        <f t="shared" si="413"/>
        <v/>
      </c>
      <c r="Q4403" s="108" t="str">
        <f t="shared" si="414"/>
        <v/>
      </c>
      <c r="S4403" s="109" t="str">
        <f t="shared" si="415"/>
        <v/>
      </c>
      <c r="T4403" s="109" t="str">
        <f t="shared" si="416"/>
        <v/>
      </c>
    </row>
    <row r="4404" spans="2:20" ht="15" customHeight="1" x14ac:dyDescent="0.25">
      <c r="B4404" s="94">
        <v>4353</v>
      </c>
      <c r="C4404" s="95"/>
      <c r="D4404" s="94"/>
      <c r="E4404" s="95"/>
      <c r="F4404" s="94"/>
      <c r="G4404" s="95">
        <f t="shared" si="411"/>
        <v>0</v>
      </c>
      <c r="H4404" s="110">
        <f t="shared" si="412"/>
        <v>0</v>
      </c>
      <c r="P4404" s="107" t="str">
        <f t="shared" si="413"/>
        <v/>
      </c>
      <c r="Q4404" s="108" t="str">
        <f t="shared" si="414"/>
        <v/>
      </c>
      <c r="S4404" s="109" t="str">
        <f t="shared" si="415"/>
        <v/>
      </c>
      <c r="T4404" s="109" t="str">
        <f t="shared" si="416"/>
        <v/>
      </c>
    </row>
    <row r="4405" spans="2:20" ht="15" customHeight="1" x14ac:dyDescent="0.25">
      <c r="B4405" s="94">
        <v>4354</v>
      </c>
      <c r="C4405" s="95"/>
      <c r="D4405" s="94"/>
      <c r="E4405" s="95"/>
      <c r="F4405" s="94"/>
      <c r="G4405" s="95">
        <f t="shared" si="411"/>
        <v>0</v>
      </c>
      <c r="H4405" s="110">
        <f t="shared" si="412"/>
        <v>0</v>
      </c>
      <c r="P4405" s="107" t="str">
        <f t="shared" si="413"/>
        <v/>
      </c>
      <c r="Q4405" s="108" t="str">
        <f t="shared" si="414"/>
        <v/>
      </c>
      <c r="S4405" s="109" t="str">
        <f t="shared" si="415"/>
        <v/>
      </c>
      <c r="T4405" s="109" t="str">
        <f t="shared" si="416"/>
        <v/>
      </c>
    </row>
    <row r="4406" spans="2:20" ht="15" customHeight="1" x14ac:dyDescent="0.25">
      <c r="B4406" s="94">
        <v>4355</v>
      </c>
      <c r="C4406" s="95"/>
      <c r="D4406" s="94"/>
      <c r="E4406" s="95"/>
      <c r="F4406" s="94"/>
      <c r="G4406" s="95">
        <f t="shared" si="411"/>
        <v>0</v>
      </c>
      <c r="H4406" s="110">
        <f t="shared" si="412"/>
        <v>0</v>
      </c>
      <c r="P4406" s="107" t="str">
        <f t="shared" si="413"/>
        <v/>
      </c>
      <c r="Q4406" s="108" t="str">
        <f t="shared" si="414"/>
        <v/>
      </c>
      <c r="S4406" s="109" t="str">
        <f t="shared" si="415"/>
        <v/>
      </c>
      <c r="T4406" s="109" t="str">
        <f t="shared" si="416"/>
        <v/>
      </c>
    </row>
    <row r="4407" spans="2:20" ht="15" customHeight="1" x14ac:dyDescent="0.25">
      <c r="B4407" s="94">
        <v>4356</v>
      </c>
      <c r="C4407" s="95"/>
      <c r="D4407" s="94"/>
      <c r="E4407" s="95"/>
      <c r="F4407" s="94"/>
      <c r="G4407" s="95">
        <f t="shared" si="411"/>
        <v>0</v>
      </c>
      <c r="H4407" s="110">
        <f t="shared" si="412"/>
        <v>0</v>
      </c>
      <c r="P4407" s="107" t="str">
        <f t="shared" si="413"/>
        <v/>
      </c>
      <c r="Q4407" s="108" t="str">
        <f t="shared" si="414"/>
        <v/>
      </c>
      <c r="S4407" s="109" t="str">
        <f t="shared" si="415"/>
        <v/>
      </c>
      <c r="T4407" s="109" t="str">
        <f t="shared" si="416"/>
        <v/>
      </c>
    </row>
    <row r="4408" spans="2:20" ht="15" customHeight="1" x14ac:dyDescent="0.25">
      <c r="B4408" s="94">
        <v>4357</v>
      </c>
      <c r="C4408" s="95"/>
      <c r="D4408" s="94"/>
      <c r="E4408" s="95"/>
      <c r="F4408" s="94"/>
      <c r="G4408" s="95">
        <f t="shared" si="411"/>
        <v>0</v>
      </c>
      <c r="H4408" s="110">
        <f t="shared" si="412"/>
        <v>0</v>
      </c>
      <c r="P4408" s="107" t="str">
        <f t="shared" si="413"/>
        <v/>
      </c>
      <c r="Q4408" s="108" t="str">
        <f t="shared" si="414"/>
        <v/>
      </c>
      <c r="S4408" s="109" t="str">
        <f t="shared" si="415"/>
        <v/>
      </c>
      <c r="T4408" s="109" t="str">
        <f t="shared" si="416"/>
        <v/>
      </c>
    </row>
    <row r="4409" spans="2:20" ht="15" customHeight="1" x14ac:dyDescent="0.25">
      <c r="B4409" s="94">
        <v>4358</v>
      </c>
      <c r="C4409" s="95"/>
      <c r="D4409" s="94"/>
      <c r="E4409" s="95"/>
      <c r="F4409" s="94"/>
      <c r="G4409" s="95">
        <f t="shared" si="411"/>
        <v>0</v>
      </c>
      <c r="H4409" s="110">
        <f t="shared" si="412"/>
        <v>0</v>
      </c>
      <c r="P4409" s="107" t="str">
        <f t="shared" si="413"/>
        <v/>
      </c>
      <c r="Q4409" s="108" t="str">
        <f t="shared" si="414"/>
        <v/>
      </c>
      <c r="S4409" s="109" t="str">
        <f t="shared" si="415"/>
        <v/>
      </c>
      <c r="T4409" s="109" t="str">
        <f t="shared" si="416"/>
        <v/>
      </c>
    </row>
    <row r="4410" spans="2:20" ht="15" customHeight="1" x14ac:dyDescent="0.25">
      <c r="B4410" s="94">
        <v>4359</v>
      </c>
      <c r="C4410" s="95"/>
      <c r="D4410" s="94"/>
      <c r="E4410" s="95"/>
      <c r="F4410" s="94"/>
      <c r="G4410" s="95">
        <f t="shared" si="411"/>
        <v>0</v>
      </c>
      <c r="H4410" s="110">
        <f t="shared" si="412"/>
        <v>0</v>
      </c>
      <c r="P4410" s="107" t="str">
        <f t="shared" si="413"/>
        <v/>
      </c>
      <c r="Q4410" s="108" t="str">
        <f t="shared" si="414"/>
        <v/>
      </c>
      <c r="S4410" s="109" t="str">
        <f t="shared" si="415"/>
        <v/>
      </c>
      <c r="T4410" s="109" t="str">
        <f t="shared" si="416"/>
        <v/>
      </c>
    </row>
    <row r="4411" spans="2:20" ht="15" customHeight="1" x14ac:dyDescent="0.25">
      <c r="B4411" s="94">
        <v>4360</v>
      </c>
      <c r="C4411" s="95"/>
      <c r="D4411" s="94"/>
      <c r="E4411" s="95"/>
      <c r="F4411" s="94"/>
      <c r="G4411" s="95">
        <f t="shared" si="411"/>
        <v>0</v>
      </c>
      <c r="H4411" s="110">
        <f t="shared" si="412"/>
        <v>0</v>
      </c>
      <c r="P4411" s="107" t="str">
        <f t="shared" si="413"/>
        <v/>
      </c>
      <c r="Q4411" s="108" t="str">
        <f t="shared" si="414"/>
        <v/>
      </c>
      <c r="S4411" s="109" t="str">
        <f t="shared" si="415"/>
        <v/>
      </c>
      <c r="T4411" s="109" t="str">
        <f t="shared" si="416"/>
        <v/>
      </c>
    </row>
    <row r="4412" spans="2:20" ht="15" customHeight="1" x14ac:dyDescent="0.25">
      <c r="B4412" s="94">
        <v>4361</v>
      </c>
      <c r="C4412" s="95"/>
      <c r="D4412" s="94"/>
      <c r="E4412" s="95"/>
      <c r="F4412" s="94"/>
      <c r="G4412" s="95">
        <f t="shared" si="411"/>
        <v>0</v>
      </c>
      <c r="H4412" s="110">
        <f t="shared" si="412"/>
        <v>0</v>
      </c>
      <c r="P4412" s="107" t="str">
        <f t="shared" si="413"/>
        <v/>
      </c>
      <c r="Q4412" s="108" t="str">
        <f t="shared" si="414"/>
        <v/>
      </c>
      <c r="S4412" s="109" t="str">
        <f t="shared" si="415"/>
        <v/>
      </c>
      <c r="T4412" s="109" t="str">
        <f t="shared" si="416"/>
        <v/>
      </c>
    </row>
    <row r="4413" spans="2:20" ht="15" customHeight="1" x14ac:dyDescent="0.25">
      <c r="B4413" s="94">
        <v>4362</v>
      </c>
      <c r="C4413" s="95"/>
      <c r="D4413" s="94"/>
      <c r="E4413" s="95"/>
      <c r="F4413" s="94"/>
      <c r="G4413" s="95">
        <f t="shared" si="411"/>
        <v>0</v>
      </c>
      <c r="H4413" s="110">
        <f t="shared" si="412"/>
        <v>0</v>
      </c>
      <c r="P4413" s="107" t="str">
        <f t="shared" si="413"/>
        <v/>
      </c>
      <c r="Q4413" s="108" t="str">
        <f t="shared" si="414"/>
        <v/>
      </c>
      <c r="S4413" s="109" t="str">
        <f t="shared" si="415"/>
        <v/>
      </c>
      <c r="T4413" s="109" t="str">
        <f t="shared" si="416"/>
        <v/>
      </c>
    </row>
    <row r="4414" spans="2:20" ht="15" customHeight="1" x14ac:dyDescent="0.25">
      <c r="B4414" s="94">
        <v>4363</v>
      </c>
      <c r="C4414" s="95"/>
      <c r="D4414" s="94"/>
      <c r="E4414" s="95"/>
      <c r="F4414" s="94"/>
      <c r="G4414" s="95">
        <f t="shared" si="411"/>
        <v>0</v>
      </c>
      <c r="H4414" s="110">
        <f t="shared" si="412"/>
        <v>0</v>
      </c>
      <c r="P4414" s="107" t="str">
        <f t="shared" si="413"/>
        <v/>
      </c>
      <c r="Q4414" s="108" t="str">
        <f t="shared" si="414"/>
        <v/>
      </c>
      <c r="S4414" s="109" t="str">
        <f t="shared" si="415"/>
        <v/>
      </c>
      <c r="T4414" s="109" t="str">
        <f t="shared" si="416"/>
        <v/>
      </c>
    </row>
    <row r="4415" spans="2:20" ht="15" customHeight="1" x14ac:dyDescent="0.25">
      <c r="B4415" s="94">
        <v>4364</v>
      </c>
      <c r="C4415" s="95"/>
      <c r="D4415" s="94"/>
      <c r="E4415" s="95"/>
      <c r="F4415" s="94"/>
      <c r="G4415" s="95">
        <f t="shared" si="411"/>
        <v>0</v>
      </c>
      <c r="H4415" s="110">
        <f t="shared" si="412"/>
        <v>0</v>
      </c>
      <c r="P4415" s="107" t="str">
        <f t="shared" si="413"/>
        <v/>
      </c>
      <c r="Q4415" s="108" t="str">
        <f t="shared" si="414"/>
        <v/>
      </c>
      <c r="S4415" s="109" t="str">
        <f t="shared" si="415"/>
        <v/>
      </c>
      <c r="T4415" s="109" t="str">
        <f t="shared" si="416"/>
        <v/>
      </c>
    </row>
    <row r="4416" spans="2:20" ht="15" customHeight="1" x14ac:dyDescent="0.25">
      <c r="B4416" s="94">
        <v>4365</v>
      </c>
      <c r="C4416" s="95"/>
      <c r="D4416" s="94"/>
      <c r="E4416" s="95"/>
      <c r="F4416" s="94"/>
      <c r="G4416" s="95">
        <f t="shared" si="411"/>
        <v>0</v>
      </c>
      <c r="H4416" s="110">
        <f t="shared" si="412"/>
        <v>0</v>
      </c>
      <c r="P4416" s="107" t="str">
        <f t="shared" si="413"/>
        <v/>
      </c>
      <c r="Q4416" s="108" t="str">
        <f t="shared" si="414"/>
        <v/>
      </c>
      <c r="S4416" s="109" t="str">
        <f t="shared" si="415"/>
        <v/>
      </c>
      <c r="T4416" s="109" t="str">
        <f t="shared" si="416"/>
        <v/>
      </c>
    </row>
    <row r="4417" spans="2:20" ht="15" customHeight="1" x14ac:dyDescent="0.25">
      <c r="B4417" s="94">
        <v>4366</v>
      </c>
      <c r="C4417" s="95"/>
      <c r="D4417" s="94"/>
      <c r="E4417" s="95"/>
      <c r="F4417" s="94"/>
      <c r="G4417" s="95">
        <f t="shared" si="411"/>
        <v>0</v>
      </c>
      <c r="H4417" s="110">
        <f t="shared" si="412"/>
        <v>0</v>
      </c>
      <c r="P4417" s="107" t="str">
        <f t="shared" si="413"/>
        <v/>
      </c>
      <c r="Q4417" s="108" t="str">
        <f t="shared" si="414"/>
        <v/>
      </c>
      <c r="S4417" s="109" t="str">
        <f t="shared" si="415"/>
        <v/>
      </c>
      <c r="T4417" s="109" t="str">
        <f t="shared" si="416"/>
        <v/>
      </c>
    </row>
    <row r="4418" spans="2:20" ht="15" customHeight="1" x14ac:dyDescent="0.25">
      <c r="B4418" s="94">
        <v>4367</v>
      </c>
      <c r="C4418" s="95"/>
      <c r="D4418" s="94"/>
      <c r="E4418" s="95"/>
      <c r="F4418" s="94"/>
      <c r="G4418" s="95">
        <f t="shared" si="411"/>
        <v>0</v>
      </c>
      <c r="H4418" s="110">
        <f t="shared" si="412"/>
        <v>0</v>
      </c>
      <c r="P4418" s="107" t="str">
        <f t="shared" si="413"/>
        <v/>
      </c>
      <c r="Q4418" s="108" t="str">
        <f t="shared" si="414"/>
        <v/>
      </c>
      <c r="S4418" s="109" t="str">
        <f t="shared" si="415"/>
        <v/>
      </c>
      <c r="T4418" s="109" t="str">
        <f t="shared" si="416"/>
        <v/>
      </c>
    </row>
    <row r="4419" spans="2:20" ht="15" customHeight="1" x14ac:dyDescent="0.25">
      <c r="B4419" s="94">
        <v>4368</v>
      </c>
      <c r="C4419" s="95"/>
      <c r="D4419" s="94"/>
      <c r="E4419" s="95"/>
      <c r="F4419" s="94"/>
      <c r="G4419" s="95">
        <f t="shared" si="411"/>
        <v>0</v>
      </c>
      <c r="H4419" s="110">
        <f t="shared" si="412"/>
        <v>0</v>
      </c>
      <c r="P4419" s="107" t="str">
        <f t="shared" si="413"/>
        <v/>
      </c>
      <c r="Q4419" s="108" t="str">
        <f t="shared" si="414"/>
        <v/>
      </c>
      <c r="S4419" s="109" t="str">
        <f t="shared" si="415"/>
        <v/>
      </c>
      <c r="T4419" s="109" t="str">
        <f t="shared" si="416"/>
        <v/>
      </c>
    </row>
    <row r="4420" spans="2:20" ht="15" customHeight="1" x14ac:dyDescent="0.25">
      <c r="B4420" s="94">
        <v>4369</v>
      </c>
      <c r="C4420" s="95"/>
      <c r="D4420" s="94"/>
      <c r="E4420" s="95"/>
      <c r="F4420" s="94"/>
      <c r="G4420" s="95">
        <f t="shared" si="411"/>
        <v>0</v>
      </c>
      <c r="H4420" s="110">
        <f t="shared" si="412"/>
        <v>0</v>
      </c>
      <c r="P4420" s="107" t="str">
        <f t="shared" si="413"/>
        <v/>
      </c>
      <c r="Q4420" s="108" t="str">
        <f t="shared" si="414"/>
        <v/>
      </c>
      <c r="S4420" s="109" t="str">
        <f t="shared" si="415"/>
        <v/>
      </c>
      <c r="T4420" s="109" t="str">
        <f t="shared" si="416"/>
        <v/>
      </c>
    </row>
    <row r="4421" spans="2:20" ht="15" customHeight="1" x14ac:dyDescent="0.25">
      <c r="B4421" s="94">
        <v>4370</v>
      </c>
      <c r="C4421" s="95"/>
      <c r="D4421" s="94"/>
      <c r="E4421" s="95"/>
      <c r="F4421" s="94"/>
      <c r="G4421" s="95">
        <f t="shared" si="411"/>
        <v>0</v>
      </c>
      <c r="H4421" s="110">
        <f t="shared" si="412"/>
        <v>0</v>
      </c>
      <c r="P4421" s="107" t="str">
        <f t="shared" si="413"/>
        <v/>
      </c>
      <c r="Q4421" s="108" t="str">
        <f t="shared" si="414"/>
        <v/>
      </c>
      <c r="S4421" s="109" t="str">
        <f t="shared" si="415"/>
        <v/>
      </c>
      <c r="T4421" s="109" t="str">
        <f t="shared" si="416"/>
        <v/>
      </c>
    </row>
    <row r="4422" spans="2:20" ht="15" customHeight="1" x14ac:dyDescent="0.25">
      <c r="B4422" s="94">
        <v>4371</v>
      </c>
      <c r="C4422" s="95"/>
      <c r="D4422" s="94"/>
      <c r="E4422" s="95"/>
      <c r="F4422" s="94"/>
      <c r="G4422" s="95">
        <f t="shared" si="411"/>
        <v>0</v>
      </c>
      <c r="H4422" s="110">
        <f t="shared" si="412"/>
        <v>0</v>
      </c>
      <c r="P4422" s="107" t="str">
        <f t="shared" si="413"/>
        <v/>
      </c>
      <c r="Q4422" s="108" t="str">
        <f t="shared" si="414"/>
        <v/>
      </c>
      <c r="S4422" s="109" t="str">
        <f t="shared" si="415"/>
        <v/>
      </c>
      <c r="T4422" s="109" t="str">
        <f t="shared" si="416"/>
        <v/>
      </c>
    </row>
    <row r="4423" spans="2:20" ht="15" customHeight="1" x14ac:dyDescent="0.25">
      <c r="B4423" s="94">
        <v>4372</v>
      </c>
      <c r="C4423" s="95"/>
      <c r="D4423" s="94"/>
      <c r="E4423" s="95"/>
      <c r="F4423" s="94"/>
      <c r="G4423" s="95">
        <f t="shared" si="411"/>
        <v>0</v>
      </c>
      <c r="H4423" s="110">
        <f t="shared" si="412"/>
        <v>0</v>
      </c>
      <c r="P4423" s="107" t="str">
        <f t="shared" si="413"/>
        <v/>
      </c>
      <c r="Q4423" s="108" t="str">
        <f t="shared" si="414"/>
        <v/>
      </c>
      <c r="S4423" s="109" t="str">
        <f t="shared" si="415"/>
        <v/>
      </c>
      <c r="T4423" s="109" t="str">
        <f t="shared" si="416"/>
        <v/>
      </c>
    </row>
    <row r="4424" spans="2:20" ht="15" customHeight="1" x14ac:dyDescent="0.25">
      <c r="B4424" s="94">
        <v>4373</v>
      </c>
      <c r="C4424" s="95"/>
      <c r="D4424" s="94"/>
      <c r="E4424" s="95"/>
      <c r="F4424" s="94"/>
      <c r="G4424" s="95">
        <f t="shared" si="411"/>
        <v>0</v>
      </c>
      <c r="H4424" s="110">
        <f t="shared" si="412"/>
        <v>0</v>
      </c>
      <c r="P4424" s="107" t="str">
        <f t="shared" si="413"/>
        <v/>
      </c>
      <c r="Q4424" s="108" t="str">
        <f t="shared" si="414"/>
        <v/>
      </c>
      <c r="S4424" s="109" t="str">
        <f t="shared" si="415"/>
        <v/>
      </c>
      <c r="T4424" s="109" t="str">
        <f t="shared" si="416"/>
        <v/>
      </c>
    </row>
    <row r="4425" spans="2:20" ht="15" customHeight="1" x14ac:dyDescent="0.25">
      <c r="B4425" s="94">
        <v>4374</v>
      </c>
      <c r="C4425" s="95"/>
      <c r="D4425" s="94"/>
      <c r="E4425" s="95"/>
      <c r="F4425" s="94"/>
      <c r="G4425" s="95">
        <f t="shared" si="411"/>
        <v>0</v>
      </c>
      <c r="H4425" s="110">
        <f t="shared" si="412"/>
        <v>0</v>
      </c>
      <c r="P4425" s="107" t="str">
        <f t="shared" si="413"/>
        <v/>
      </c>
      <c r="Q4425" s="108" t="str">
        <f t="shared" si="414"/>
        <v/>
      </c>
      <c r="S4425" s="109" t="str">
        <f t="shared" si="415"/>
        <v/>
      </c>
      <c r="T4425" s="109" t="str">
        <f t="shared" si="416"/>
        <v/>
      </c>
    </row>
    <row r="4426" spans="2:20" ht="15" customHeight="1" x14ac:dyDescent="0.25">
      <c r="B4426" s="94">
        <v>4375</v>
      </c>
      <c r="C4426" s="95"/>
      <c r="D4426" s="94"/>
      <c r="E4426" s="95"/>
      <c r="F4426" s="94"/>
      <c r="G4426" s="95">
        <f t="shared" si="411"/>
        <v>0</v>
      </c>
      <c r="H4426" s="110">
        <f t="shared" si="412"/>
        <v>0</v>
      </c>
      <c r="P4426" s="107" t="str">
        <f t="shared" si="413"/>
        <v/>
      </c>
      <c r="Q4426" s="108" t="str">
        <f t="shared" si="414"/>
        <v/>
      </c>
      <c r="S4426" s="109" t="str">
        <f t="shared" si="415"/>
        <v/>
      </c>
      <c r="T4426" s="109" t="str">
        <f t="shared" si="416"/>
        <v/>
      </c>
    </row>
    <row r="4427" spans="2:20" ht="15" customHeight="1" x14ac:dyDescent="0.25">
      <c r="B4427" s="94">
        <v>4376</v>
      </c>
      <c r="C4427" s="95"/>
      <c r="D4427" s="94"/>
      <c r="E4427" s="95"/>
      <c r="F4427" s="94"/>
      <c r="G4427" s="95">
        <f t="shared" si="411"/>
        <v>0</v>
      </c>
      <c r="H4427" s="110">
        <f t="shared" si="412"/>
        <v>0</v>
      </c>
      <c r="P4427" s="107" t="str">
        <f t="shared" si="413"/>
        <v/>
      </c>
      <c r="Q4427" s="108" t="str">
        <f t="shared" si="414"/>
        <v/>
      </c>
      <c r="S4427" s="109" t="str">
        <f t="shared" si="415"/>
        <v/>
      </c>
      <c r="T4427" s="109" t="str">
        <f t="shared" si="416"/>
        <v/>
      </c>
    </row>
    <row r="4428" spans="2:20" ht="15" customHeight="1" x14ac:dyDescent="0.25">
      <c r="B4428" s="94">
        <v>4377</v>
      </c>
      <c r="C4428" s="95"/>
      <c r="D4428" s="94"/>
      <c r="E4428" s="95"/>
      <c r="F4428" s="94"/>
      <c r="G4428" s="95">
        <f t="shared" si="411"/>
        <v>0</v>
      </c>
      <c r="H4428" s="110">
        <f t="shared" si="412"/>
        <v>0</v>
      </c>
      <c r="P4428" s="107" t="str">
        <f t="shared" si="413"/>
        <v/>
      </c>
      <c r="Q4428" s="108" t="str">
        <f t="shared" si="414"/>
        <v/>
      </c>
      <c r="S4428" s="109" t="str">
        <f t="shared" si="415"/>
        <v/>
      </c>
      <c r="T4428" s="109" t="str">
        <f t="shared" si="416"/>
        <v/>
      </c>
    </row>
    <row r="4429" spans="2:20" ht="15" customHeight="1" x14ac:dyDescent="0.25">
      <c r="B4429" s="94">
        <v>4378</v>
      </c>
      <c r="C4429" s="95"/>
      <c r="D4429" s="94"/>
      <c r="E4429" s="95"/>
      <c r="F4429" s="94"/>
      <c r="G4429" s="95">
        <f t="shared" si="411"/>
        <v>0</v>
      </c>
      <c r="H4429" s="110">
        <f t="shared" si="412"/>
        <v>0</v>
      </c>
      <c r="P4429" s="107" t="str">
        <f t="shared" si="413"/>
        <v/>
      </c>
      <c r="Q4429" s="108" t="str">
        <f t="shared" si="414"/>
        <v/>
      </c>
      <c r="S4429" s="109" t="str">
        <f t="shared" si="415"/>
        <v/>
      </c>
      <c r="T4429" s="109" t="str">
        <f t="shared" si="416"/>
        <v/>
      </c>
    </row>
    <row r="4430" spans="2:20" ht="15" customHeight="1" x14ac:dyDescent="0.25">
      <c r="B4430" s="94">
        <v>4379</v>
      </c>
      <c r="C4430" s="95"/>
      <c r="D4430" s="94"/>
      <c r="E4430" s="95"/>
      <c r="F4430" s="94"/>
      <c r="G4430" s="95">
        <f t="shared" si="411"/>
        <v>0</v>
      </c>
      <c r="H4430" s="110">
        <f t="shared" si="412"/>
        <v>0</v>
      </c>
      <c r="P4430" s="107" t="str">
        <f t="shared" si="413"/>
        <v/>
      </c>
      <c r="Q4430" s="108" t="str">
        <f t="shared" si="414"/>
        <v/>
      </c>
      <c r="S4430" s="109" t="str">
        <f t="shared" si="415"/>
        <v/>
      </c>
      <c r="T4430" s="109" t="str">
        <f t="shared" si="416"/>
        <v/>
      </c>
    </row>
    <row r="4431" spans="2:20" ht="15" customHeight="1" x14ac:dyDescent="0.25">
      <c r="B4431" s="94">
        <v>4380</v>
      </c>
      <c r="C4431" s="95"/>
      <c r="D4431" s="94"/>
      <c r="E4431" s="95"/>
      <c r="F4431" s="94"/>
      <c r="G4431" s="95">
        <f t="shared" si="411"/>
        <v>0</v>
      </c>
      <c r="H4431" s="110">
        <f t="shared" si="412"/>
        <v>0</v>
      </c>
      <c r="P4431" s="107" t="str">
        <f t="shared" si="413"/>
        <v/>
      </c>
      <c r="Q4431" s="108" t="str">
        <f t="shared" si="414"/>
        <v/>
      </c>
      <c r="S4431" s="109" t="str">
        <f t="shared" si="415"/>
        <v/>
      </c>
      <c r="T4431" s="109" t="str">
        <f t="shared" si="416"/>
        <v/>
      </c>
    </row>
    <row r="4432" spans="2:20" ht="15" customHeight="1" x14ac:dyDescent="0.25">
      <c r="B4432" s="94">
        <v>4381</v>
      </c>
      <c r="C4432" s="95"/>
      <c r="D4432" s="94"/>
      <c r="E4432" s="95"/>
      <c r="F4432" s="94"/>
      <c r="G4432" s="95">
        <f t="shared" si="411"/>
        <v>0</v>
      </c>
      <c r="H4432" s="110">
        <f t="shared" si="412"/>
        <v>0</v>
      </c>
      <c r="P4432" s="107" t="str">
        <f t="shared" si="413"/>
        <v/>
      </c>
      <c r="Q4432" s="108" t="str">
        <f t="shared" si="414"/>
        <v/>
      </c>
      <c r="S4432" s="109" t="str">
        <f t="shared" si="415"/>
        <v/>
      </c>
      <c r="T4432" s="109" t="str">
        <f t="shared" si="416"/>
        <v/>
      </c>
    </row>
    <row r="4433" spans="2:20" ht="15" customHeight="1" x14ac:dyDescent="0.25">
      <c r="B4433" s="94">
        <v>4382</v>
      </c>
      <c r="C4433" s="95"/>
      <c r="D4433" s="94"/>
      <c r="E4433" s="95"/>
      <c r="F4433" s="94"/>
      <c r="G4433" s="95">
        <f t="shared" si="411"/>
        <v>0</v>
      </c>
      <c r="H4433" s="110">
        <f t="shared" si="412"/>
        <v>0</v>
      </c>
      <c r="P4433" s="107" t="str">
        <f t="shared" si="413"/>
        <v/>
      </c>
      <c r="Q4433" s="108" t="str">
        <f t="shared" si="414"/>
        <v/>
      </c>
      <c r="S4433" s="109" t="str">
        <f t="shared" si="415"/>
        <v/>
      </c>
      <c r="T4433" s="109" t="str">
        <f t="shared" si="416"/>
        <v/>
      </c>
    </row>
    <row r="4434" spans="2:20" ht="15" customHeight="1" x14ac:dyDescent="0.25">
      <c r="B4434" s="94">
        <v>4383</v>
      </c>
      <c r="C4434" s="95"/>
      <c r="D4434" s="94"/>
      <c r="E4434" s="95"/>
      <c r="F4434" s="94"/>
      <c r="G4434" s="95">
        <f t="shared" si="411"/>
        <v>0</v>
      </c>
      <c r="H4434" s="110">
        <f t="shared" si="412"/>
        <v>0</v>
      </c>
      <c r="P4434" s="107" t="str">
        <f t="shared" si="413"/>
        <v/>
      </c>
      <c r="Q4434" s="108" t="str">
        <f t="shared" si="414"/>
        <v/>
      </c>
      <c r="S4434" s="109" t="str">
        <f t="shared" si="415"/>
        <v/>
      </c>
      <c r="T4434" s="109" t="str">
        <f t="shared" si="416"/>
        <v/>
      </c>
    </row>
    <row r="4435" spans="2:20" ht="15" customHeight="1" x14ac:dyDescent="0.25">
      <c r="B4435" s="94">
        <v>4384</v>
      </c>
      <c r="C4435" s="95"/>
      <c r="D4435" s="94"/>
      <c r="E4435" s="95"/>
      <c r="F4435" s="94"/>
      <c r="G4435" s="95">
        <f t="shared" si="411"/>
        <v>0</v>
      </c>
      <c r="H4435" s="110">
        <f t="shared" si="412"/>
        <v>0</v>
      </c>
      <c r="P4435" s="107" t="str">
        <f t="shared" si="413"/>
        <v/>
      </c>
      <c r="Q4435" s="108" t="str">
        <f t="shared" si="414"/>
        <v/>
      </c>
      <c r="S4435" s="109" t="str">
        <f t="shared" si="415"/>
        <v/>
      </c>
      <c r="T4435" s="109" t="str">
        <f t="shared" si="416"/>
        <v/>
      </c>
    </row>
    <row r="4436" spans="2:20" ht="15" customHeight="1" x14ac:dyDescent="0.25">
      <c r="B4436" s="94">
        <v>4385</v>
      </c>
      <c r="C4436" s="95"/>
      <c r="D4436" s="94"/>
      <c r="E4436" s="95"/>
      <c r="F4436" s="94"/>
      <c r="G4436" s="95">
        <f t="shared" si="411"/>
        <v>0</v>
      </c>
      <c r="H4436" s="110">
        <f t="shared" si="412"/>
        <v>0</v>
      </c>
      <c r="P4436" s="107" t="str">
        <f t="shared" si="413"/>
        <v/>
      </c>
      <c r="Q4436" s="108" t="str">
        <f t="shared" si="414"/>
        <v/>
      </c>
      <c r="S4436" s="109" t="str">
        <f t="shared" si="415"/>
        <v/>
      </c>
      <c r="T4436" s="109" t="str">
        <f t="shared" si="416"/>
        <v/>
      </c>
    </row>
    <row r="4437" spans="2:20" ht="15" customHeight="1" x14ac:dyDescent="0.25">
      <c r="B4437" s="94">
        <v>4386</v>
      </c>
      <c r="C4437" s="95"/>
      <c r="D4437" s="94"/>
      <c r="E4437" s="95"/>
      <c r="F4437" s="94"/>
      <c r="G4437" s="95">
        <f t="shared" si="411"/>
        <v>0</v>
      </c>
      <c r="H4437" s="110">
        <f t="shared" si="412"/>
        <v>0</v>
      </c>
      <c r="P4437" s="107" t="str">
        <f t="shared" si="413"/>
        <v/>
      </c>
      <c r="Q4437" s="108" t="str">
        <f t="shared" si="414"/>
        <v/>
      </c>
      <c r="S4437" s="109" t="str">
        <f t="shared" si="415"/>
        <v/>
      </c>
      <c r="T4437" s="109" t="str">
        <f t="shared" si="416"/>
        <v/>
      </c>
    </row>
    <row r="4438" spans="2:20" ht="15" customHeight="1" x14ac:dyDescent="0.25">
      <c r="B4438" s="94">
        <v>4387</v>
      </c>
      <c r="C4438" s="95"/>
      <c r="D4438" s="94"/>
      <c r="E4438" s="95"/>
      <c r="F4438" s="94"/>
      <c r="G4438" s="95">
        <f t="shared" si="411"/>
        <v>0</v>
      </c>
      <c r="H4438" s="110">
        <f t="shared" si="412"/>
        <v>0</v>
      </c>
      <c r="P4438" s="107" t="str">
        <f t="shared" si="413"/>
        <v/>
      </c>
      <c r="Q4438" s="108" t="str">
        <f t="shared" si="414"/>
        <v/>
      </c>
      <c r="S4438" s="109" t="str">
        <f t="shared" si="415"/>
        <v/>
      </c>
      <c r="T4438" s="109" t="str">
        <f t="shared" si="416"/>
        <v/>
      </c>
    </row>
    <row r="4439" spans="2:20" ht="15" customHeight="1" x14ac:dyDescent="0.25">
      <c r="B4439" s="94">
        <v>4388</v>
      </c>
      <c r="C4439" s="95"/>
      <c r="D4439" s="94"/>
      <c r="E4439" s="95"/>
      <c r="F4439" s="94"/>
      <c r="G4439" s="95">
        <f t="shared" si="411"/>
        <v>0</v>
      </c>
      <c r="H4439" s="110">
        <f t="shared" si="412"/>
        <v>0</v>
      </c>
      <c r="P4439" s="107" t="str">
        <f t="shared" si="413"/>
        <v/>
      </c>
      <c r="Q4439" s="108" t="str">
        <f t="shared" si="414"/>
        <v/>
      </c>
      <c r="S4439" s="109" t="str">
        <f t="shared" si="415"/>
        <v/>
      </c>
      <c r="T4439" s="109" t="str">
        <f t="shared" si="416"/>
        <v/>
      </c>
    </row>
    <row r="4440" spans="2:20" ht="15" customHeight="1" x14ac:dyDescent="0.25">
      <c r="B4440" s="94">
        <v>4389</v>
      </c>
      <c r="C4440" s="95"/>
      <c r="D4440" s="94"/>
      <c r="E4440" s="95"/>
      <c r="F4440" s="94"/>
      <c r="G4440" s="95">
        <f t="shared" si="411"/>
        <v>0</v>
      </c>
      <c r="H4440" s="110">
        <f t="shared" si="412"/>
        <v>0</v>
      </c>
      <c r="P4440" s="107" t="str">
        <f t="shared" si="413"/>
        <v/>
      </c>
      <c r="Q4440" s="108" t="str">
        <f t="shared" si="414"/>
        <v/>
      </c>
      <c r="S4440" s="109" t="str">
        <f t="shared" si="415"/>
        <v/>
      </c>
      <c r="T4440" s="109" t="str">
        <f t="shared" si="416"/>
        <v/>
      </c>
    </row>
    <row r="4441" spans="2:20" ht="15" customHeight="1" x14ac:dyDescent="0.25">
      <c r="B4441" s="94">
        <v>4390</v>
      </c>
      <c r="C4441" s="95"/>
      <c r="D4441" s="94"/>
      <c r="E4441" s="95"/>
      <c r="F4441" s="94"/>
      <c r="G4441" s="95">
        <f t="shared" si="411"/>
        <v>0</v>
      </c>
      <c r="H4441" s="110">
        <f t="shared" si="412"/>
        <v>0</v>
      </c>
      <c r="P4441" s="107" t="str">
        <f t="shared" si="413"/>
        <v/>
      </c>
      <c r="Q4441" s="108" t="str">
        <f t="shared" si="414"/>
        <v/>
      </c>
      <c r="S4441" s="109" t="str">
        <f t="shared" si="415"/>
        <v/>
      </c>
      <c r="T4441" s="109" t="str">
        <f t="shared" si="416"/>
        <v/>
      </c>
    </row>
    <row r="4442" spans="2:20" ht="15" customHeight="1" x14ac:dyDescent="0.25">
      <c r="B4442" s="94">
        <v>4391</v>
      </c>
      <c r="C4442" s="95"/>
      <c r="D4442" s="94"/>
      <c r="E4442" s="95"/>
      <c r="F4442" s="94"/>
      <c r="G4442" s="95">
        <f t="shared" si="411"/>
        <v>0</v>
      </c>
      <c r="H4442" s="110">
        <f t="shared" si="412"/>
        <v>0</v>
      </c>
      <c r="P4442" s="107" t="str">
        <f t="shared" si="413"/>
        <v/>
      </c>
      <c r="Q4442" s="108" t="str">
        <f t="shared" si="414"/>
        <v/>
      </c>
      <c r="S4442" s="109" t="str">
        <f t="shared" si="415"/>
        <v/>
      </c>
      <c r="T4442" s="109" t="str">
        <f t="shared" si="416"/>
        <v/>
      </c>
    </row>
    <row r="4443" spans="2:20" ht="15" customHeight="1" x14ac:dyDescent="0.25">
      <c r="B4443" s="94">
        <v>4392</v>
      </c>
      <c r="C4443" s="95"/>
      <c r="D4443" s="94"/>
      <c r="E4443" s="95"/>
      <c r="F4443" s="94"/>
      <c r="G4443" s="95">
        <f t="shared" si="411"/>
        <v>0</v>
      </c>
      <c r="H4443" s="110">
        <f t="shared" si="412"/>
        <v>0</v>
      </c>
      <c r="P4443" s="107" t="str">
        <f t="shared" si="413"/>
        <v/>
      </c>
      <c r="Q4443" s="108" t="str">
        <f t="shared" si="414"/>
        <v/>
      </c>
      <c r="S4443" s="109" t="str">
        <f t="shared" si="415"/>
        <v/>
      </c>
      <c r="T4443" s="109" t="str">
        <f t="shared" si="416"/>
        <v/>
      </c>
    </row>
    <row r="4444" spans="2:20" ht="15" customHeight="1" x14ac:dyDescent="0.25">
      <c r="B4444" s="94">
        <v>4393</v>
      </c>
      <c r="C4444" s="95"/>
      <c r="D4444" s="94"/>
      <c r="E4444" s="95"/>
      <c r="F4444" s="94"/>
      <c r="G4444" s="95">
        <f t="shared" ref="G4444:G4507" si="417">E4444-C4444</f>
        <v>0</v>
      </c>
      <c r="H4444" s="110">
        <f t="shared" ref="H4444:H4507" si="418">F4444-D4444</f>
        <v>0</v>
      </c>
      <c r="P4444" s="107" t="str">
        <f t="shared" ref="P4444:P4507" si="419">IF(C4444="","",D4444*PSA_WTP-C4444)</f>
        <v/>
      </c>
      <c r="Q4444" s="108" t="str">
        <f t="shared" ref="Q4444:Q4507" si="420">IF(C4444="","",F4444*PSA_WTP-E4444)</f>
        <v/>
      </c>
      <c r="S4444" s="109" t="str">
        <f t="shared" ref="S4444:S4507" si="421">IF(Q4444="","",IF(Q4444=MAX(P4444,Q4444),0,1))</f>
        <v/>
      </c>
      <c r="T4444" s="109" t="str">
        <f t="shared" ref="T4444:T4507" si="422">IF(Q4444="","",IF(Q4444=MAX(P4444,Q4444),1,0))</f>
        <v/>
      </c>
    </row>
    <row r="4445" spans="2:20" ht="15" customHeight="1" x14ac:dyDescent="0.25">
      <c r="B4445" s="94">
        <v>4394</v>
      </c>
      <c r="C4445" s="95"/>
      <c r="D4445" s="94"/>
      <c r="E4445" s="95"/>
      <c r="F4445" s="94"/>
      <c r="G4445" s="95">
        <f t="shared" si="417"/>
        <v>0</v>
      </c>
      <c r="H4445" s="110">
        <f t="shared" si="418"/>
        <v>0</v>
      </c>
      <c r="P4445" s="107" t="str">
        <f t="shared" si="419"/>
        <v/>
      </c>
      <c r="Q4445" s="108" t="str">
        <f t="shared" si="420"/>
        <v/>
      </c>
      <c r="S4445" s="109" t="str">
        <f t="shared" si="421"/>
        <v/>
      </c>
      <c r="T4445" s="109" t="str">
        <f t="shared" si="422"/>
        <v/>
      </c>
    </row>
    <row r="4446" spans="2:20" ht="15" customHeight="1" x14ac:dyDescent="0.25">
      <c r="B4446" s="94">
        <v>4395</v>
      </c>
      <c r="C4446" s="95"/>
      <c r="D4446" s="94"/>
      <c r="E4446" s="95"/>
      <c r="F4446" s="94"/>
      <c r="G4446" s="95">
        <f t="shared" si="417"/>
        <v>0</v>
      </c>
      <c r="H4446" s="110">
        <f t="shared" si="418"/>
        <v>0</v>
      </c>
      <c r="P4446" s="107" t="str">
        <f t="shared" si="419"/>
        <v/>
      </c>
      <c r="Q4446" s="108" t="str">
        <f t="shared" si="420"/>
        <v/>
      </c>
      <c r="S4446" s="109" t="str">
        <f t="shared" si="421"/>
        <v/>
      </c>
      <c r="T4446" s="109" t="str">
        <f t="shared" si="422"/>
        <v/>
      </c>
    </row>
    <row r="4447" spans="2:20" ht="15" customHeight="1" x14ac:dyDescent="0.25">
      <c r="B4447" s="94">
        <v>4396</v>
      </c>
      <c r="C4447" s="95"/>
      <c r="D4447" s="94"/>
      <c r="E4447" s="95"/>
      <c r="F4447" s="94"/>
      <c r="G4447" s="95">
        <f t="shared" si="417"/>
        <v>0</v>
      </c>
      <c r="H4447" s="110">
        <f t="shared" si="418"/>
        <v>0</v>
      </c>
      <c r="P4447" s="107" t="str">
        <f t="shared" si="419"/>
        <v/>
      </c>
      <c r="Q4447" s="108" t="str">
        <f t="shared" si="420"/>
        <v/>
      </c>
      <c r="S4447" s="109" t="str">
        <f t="shared" si="421"/>
        <v/>
      </c>
      <c r="T4447" s="109" t="str">
        <f t="shared" si="422"/>
        <v/>
      </c>
    </row>
    <row r="4448" spans="2:20" ht="15" customHeight="1" x14ac:dyDescent="0.25">
      <c r="B4448" s="94">
        <v>4397</v>
      </c>
      <c r="C4448" s="95"/>
      <c r="D4448" s="94"/>
      <c r="E4448" s="95"/>
      <c r="F4448" s="94"/>
      <c r="G4448" s="95">
        <f t="shared" si="417"/>
        <v>0</v>
      </c>
      <c r="H4448" s="110">
        <f t="shared" si="418"/>
        <v>0</v>
      </c>
      <c r="P4448" s="107" t="str">
        <f t="shared" si="419"/>
        <v/>
      </c>
      <c r="Q4448" s="108" t="str">
        <f t="shared" si="420"/>
        <v/>
      </c>
      <c r="S4448" s="109" t="str">
        <f t="shared" si="421"/>
        <v/>
      </c>
      <c r="T4448" s="109" t="str">
        <f t="shared" si="422"/>
        <v/>
      </c>
    </row>
    <row r="4449" spans="2:20" ht="15" customHeight="1" x14ac:dyDescent="0.25">
      <c r="B4449" s="94">
        <v>4398</v>
      </c>
      <c r="C4449" s="95"/>
      <c r="D4449" s="94"/>
      <c r="E4449" s="95"/>
      <c r="F4449" s="94"/>
      <c r="G4449" s="95">
        <f t="shared" si="417"/>
        <v>0</v>
      </c>
      <c r="H4449" s="110">
        <f t="shared" si="418"/>
        <v>0</v>
      </c>
      <c r="P4449" s="107" t="str">
        <f t="shared" si="419"/>
        <v/>
      </c>
      <c r="Q4449" s="108" t="str">
        <f t="shared" si="420"/>
        <v/>
      </c>
      <c r="S4449" s="109" t="str">
        <f t="shared" si="421"/>
        <v/>
      </c>
      <c r="T4449" s="109" t="str">
        <f t="shared" si="422"/>
        <v/>
      </c>
    </row>
    <row r="4450" spans="2:20" ht="15" customHeight="1" x14ac:dyDescent="0.25">
      <c r="B4450" s="94">
        <v>4399</v>
      </c>
      <c r="C4450" s="95"/>
      <c r="D4450" s="94"/>
      <c r="E4450" s="95"/>
      <c r="F4450" s="94"/>
      <c r="G4450" s="95">
        <f t="shared" si="417"/>
        <v>0</v>
      </c>
      <c r="H4450" s="110">
        <f t="shared" si="418"/>
        <v>0</v>
      </c>
      <c r="P4450" s="107" t="str">
        <f t="shared" si="419"/>
        <v/>
      </c>
      <c r="Q4450" s="108" t="str">
        <f t="shared" si="420"/>
        <v/>
      </c>
      <c r="S4450" s="109" t="str">
        <f t="shared" si="421"/>
        <v/>
      </c>
      <c r="T4450" s="109" t="str">
        <f t="shared" si="422"/>
        <v/>
      </c>
    </row>
    <row r="4451" spans="2:20" ht="15" customHeight="1" x14ac:dyDescent="0.25">
      <c r="B4451" s="94">
        <v>4400</v>
      </c>
      <c r="C4451" s="95"/>
      <c r="D4451" s="94"/>
      <c r="E4451" s="95"/>
      <c r="F4451" s="94"/>
      <c r="G4451" s="95">
        <f t="shared" si="417"/>
        <v>0</v>
      </c>
      <c r="H4451" s="110">
        <f t="shared" si="418"/>
        <v>0</v>
      </c>
      <c r="P4451" s="107" t="str">
        <f t="shared" si="419"/>
        <v/>
      </c>
      <c r="Q4451" s="108" t="str">
        <f t="shared" si="420"/>
        <v/>
      </c>
      <c r="S4451" s="109" t="str">
        <f t="shared" si="421"/>
        <v/>
      </c>
      <c r="T4451" s="109" t="str">
        <f t="shared" si="422"/>
        <v/>
      </c>
    </row>
    <row r="4452" spans="2:20" ht="15" customHeight="1" x14ac:dyDescent="0.25">
      <c r="B4452" s="94">
        <v>4401</v>
      </c>
      <c r="C4452" s="95"/>
      <c r="D4452" s="94"/>
      <c r="E4452" s="95"/>
      <c r="F4452" s="94"/>
      <c r="G4452" s="95">
        <f t="shared" si="417"/>
        <v>0</v>
      </c>
      <c r="H4452" s="110">
        <f t="shared" si="418"/>
        <v>0</v>
      </c>
      <c r="P4452" s="107" t="str">
        <f t="shared" si="419"/>
        <v/>
      </c>
      <c r="Q4452" s="108" t="str">
        <f t="shared" si="420"/>
        <v/>
      </c>
      <c r="S4452" s="109" t="str">
        <f t="shared" si="421"/>
        <v/>
      </c>
      <c r="T4452" s="109" t="str">
        <f t="shared" si="422"/>
        <v/>
      </c>
    </row>
    <row r="4453" spans="2:20" ht="15" customHeight="1" x14ac:dyDescent="0.25">
      <c r="B4453" s="94">
        <v>4402</v>
      </c>
      <c r="C4453" s="95"/>
      <c r="D4453" s="94"/>
      <c r="E4453" s="95"/>
      <c r="F4453" s="94"/>
      <c r="G4453" s="95">
        <f t="shared" si="417"/>
        <v>0</v>
      </c>
      <c r="H4453" s="110">
        <f t="shared" si="418"/>
        <v>0</v>
      </c>
      <c r="P4453" s="107" t="str">
        <f t="shared" si="419"/>
        <v/>
      </c>
      <c r="Q4453" s="108" t="str">
        <f t="shared" si="420"/>
        <v/>
      </c>
      <c r="S4453" s="109" t="str">
        <f t="shared" si="421"/>
        <v/>
      </c>
      <c r="T4453" s="109" t="str">
        <f t="shared" si="422"/>
        <v/>
      </c>
    </row>
    <row r="4454" spans="2:20" ht="15" customHeight="1" x14ac:dyDescent="0.25">
      <c r="B4454" s="94">
        <v>4403</v>
      </c>
      <c r="C4454" s="95"/>
      <c r="D4454" s="94"/>
      <c r="E4454" s="95"/>
      <c r="F4454" s="94"/>
      <c r="G4454" s="95">
        <f t="shared" si="417"/>
        <v>0</v>
      </c>
      <c r="H4454" s="110">
        <f t="shared" si="418"/>
        <v>0</v>
      </c>
      <c r="P4454" s="107" t="str">
        <f t="shared" si="419"/>
        <v/>
      </c>
      <c r="Q4454" s="108" t="str">
        <f t="shared" si="420"/>
        <v/>
      </c>
      <c r="S4454" s="109" t="str">
        <f t="shared" si="421"/>
        <v/>
      </c>
      <c r="T4454" s="109" t="str">
        <f t="shared" si="422"/>
        <v/>
      </c>
    </row>
    <row r="4455" spans="2:20" ht="15" customHeight="1" x14ac:dyDescent="0.25">
      <c r="B4455" s="94">
        <v>4404</v>
      </c>
      <c r="C4455" s="95"/>
      <c r="D4455" s="94"/>
      <c r="E4455" s="95"/>
      <c r="F4455" s="94"/>
      <c r="G4455" s="95">
        <f t="shared" si="417"/>
        <v>0</v>
      </c>
      <c r="H4455" s="110">
        <f t="shared" si="418"/>
        <v>0</v>
      </c>
      <c r="P4455" s="107" t="str">
        <f t="shared" si="419"/>
        <v/>
      </c>
      <c r="Q4455" s="108" t="str">
        <f t="shared" si="420"/>
        <v/>
      </c>
      <c r="S4455" s="109" t="str">
        <f t="shared" si="421"/>
        <v/>
      </c>
      <c r="T4455" s="109" t="str">
        <f t="shared" si="422"/>
        <v/>
      </c>
    </row>
    <row r="4456" spans="2:20" ht="15" customHeight="1" x14ac:dyDescent="0.25">
      <c r="B4456" s="94">
        <v>4405</v>
      </c>
      <c r="C4456" s="95"/>
      <c r="D4456" s="94"/>
      <c r="E4456" s="95"/>
      <c r="F4456" s="94"/>
      <c r="G4456" s="95">
        <f t="shared" si="417"/>
        <v>0</v>
      </c>
      <c r="H4456" s="110">
        <f t="shared" si="418"/>
        <v>0</v>
      </c>
      <c r="P4456" s="107" t="str">
        <f t="shared" si="419"/>
        <v/>
      </c>
      <c r="Q4456" s="108" t="str">
        <f t="shared" si="420"/>
        <v/>
      </c>
      <c r="S4456" s="109" t="str">
        <f t="shared" si="421"/>
        <v/>
      </c>
      <c r="T4456" s="109" t="str">
        <f t="shared" si="422"/>
        <v/>
      </c>
    </row>
    <row r="4457" spans="2:20" ht="15" customHeight="1" x14ac:dyDescent="0.25">
      <c r="B4457" s="94">
        <v>4406</v>
      </c>
      <c r="C4457" s="95"/>
      <c r="D4457" s="94"/>
      <c r="E4457" s="95"/>
      <c r="F4457" s="94"/>
      <c r="G4457" s="95">
        <f t="shared" si="417"/>
        <v>0</v>
      </c>
      <c r="H4457" s="110">
        <f t="shared" si="418"/>
        <v>0</v>
      </c>
      <c r="P4457" s="107" t="str">
        <f t="shared" si="419"/>
        <v/>
      </c>
      <c r="Q4457" s="108" t="str">
        <f t="shared" si="420"/>
        <v/>
      </c>
      <c r="S4457" s="109" t="str">
        <f t="shared" si="421"/>
        <v/>
      </c>
      <c r="T4457" s="109" t="str">
        <f t="shared" si="422"/>
        <v/>
      </c>
    </row>
    <row r="4458" spans="2:20" ht="15" customHeight="1" x14ac:dyDescent="0.25">
      <c r="B4458" s="94">
        <v>4407</v>
      </c>
      <c r="C4458" s="95"/>
      <c r="D4458" s="94"/>
      <c r="E4458" s="95"/>
      <c r="F4458" s="94"/>
      <c r="G4458" s="95">
        <f t="shared" si="417"/>
        <v>0</v>
      </c>
      <c r="H4458" s="110">
        <f t="shared" si="418"/>
        <v>0</v>
      </c>
      <c r="P4458" s="107" t="str">
        <f t="shared" si="419"/>
        <v/>
      </c>
      <c r="Q4458" s="108" t="str">
        <f t="shared" si="420"/>
        <v/>
      </c>
      <c r="S4458" s="109" t="str">
        <f t="shared" si="421"/>
        <v/>
      </c>
      <c r="T4458" s="109" t="str">
        <f t="shared" si="422"/>
        <v/>
      </c>
    </row>
    <row r="4459" spans="2:20" ht="15" customHeight="1" x14ac:dyDescent="0.25">
      <c r="B4459" s="94">
        <v>4408</v>
      </c>
      <c r="C4459" s="95"/>
      <c r="D4459" s="94"/>
      <c r="E4459" s="95"/>
      <c r="F4459" s="94"/>
      <c r="G4459" s="95">
        <f t="shared" si="417"/>
        <v>0</v>
      </c>
      <c r="H4459" s="110">
        <f t="shared" si="418"/>
        <v>0</v>
      </c>
      <c r="P4459" s="107" t="str">
        <f t="shared" si="419"/>
        <v/>
      </c>
      <c r="Q4459" s="108" t="str">
        <f t="shared" si="420"/>
        <v/>
      </c>
      <c r="S4459" s="109" t="str">
        <f t="shared" si="421"/>
        <v/>
      </c>
      <c r="T4459" s="109" t="str">
        <f t="shared" si="422"/>
        <v/>
      </c>
    </row>
    <row r="4460" spans="2:20" ht="15" customHeight="1" x14ac:dyDescent="0.25">
      <c r="B4460" s="94">
        <v>4409</v>
      </c>
      <c r="C4460" s="95"/>
      <c r="D4460" s="94"/>
      <c r="E4460" s="95"/>
      <c r="F4460" s="94"/>
      <c r="G4460" s="95">
        <f t="shared" si="417"/>
        <v>0</v>
      </c>
      <c r="H4460" s="110">
        <f t="shared" si="418"/>
        <v>0</v>
      </c>
      <c r="P4460" s="107" t="str">
        <f t="shared" si="419"/>
        <v/>
      </c>
      <c r="Q4460" s="108" t="str">
        <f t="shared" si="420"/>
        <v/>
      </c>
      <c r="S4460" s="109" t="str">
        <f t="shared" si="421"/>
        <v/>
      </c>
      <c r="T4460" s="109" t="str">
        <f t="shared" si="422"/>
        <v/>
      </c>
    </row>
    <row r="4461" spans="2:20" ht="15" customHeight="1" x14ac:dyDescent="0.25">
      <c r="B4461" s="94">
        <v>4410</v>
      </c>
      <c r="C4461" s="95"/>
      <c r="D4461" s="94"/>
      <c r="E4461" s="95"/>
      <c r="F4461" s="94"/>
      <c r="G4461" s="95">
        <f t="shared" si="417"/>
        <v>0</v>
      </c>
      <c r="H4461" s="110">
        <f t="shared" si="418"/>
        <v>0</v>
      </c>
      <c r="P4461" s="107" t="str">
        <f t="shared" si="419"/>
        <v/>
      </c>
      <c r="Q4461" s="108" t="str">
        <f t="shared" si="420"/>
        <v/>
      </c>
      <c r="S4461" s="109" t="str">
        <f t="shared" si="421"/>
        <v/>
      </c>
      <c r="T4461" s="109" t="str">
        <f t="shared" si="422"/>
        <v/>
      </c>
    </row>
    <row r="4462" spans="2:20" ht="15" customHeight="1" x14ac:dyDescent="0.25">
      <c r="B4462" s="94">
        <v>4411</v>
      </c>
      <c r="C4462" s="95"/>
      <c r="D4462" s="94"/>
      <c r="E4462" s="95"/>
      <c r="F4462" s="94"/>
      <c r="G4462" s="95">
        <f t="shared" si="417"/>
        <v>0</v>
      </c>
      <c r="H4462" s="110">
        <f t="shared" si="418"/>
        <v>0</v>
      </c>
      <c r="P4462" s="107" t="str">
        <f t="shared" si="419"/>
        <v/>
      </c>
      <c r="Q4462" s="108" t="str">
        <f t="shared" si="420"/>
        <v/>
      </c>
      <c r="S4462" s="109" t="str">
        <f t="shared" si="421"/>
        <v/>
      </c>
      <c r="T4462" s="109" t="str">
        <f t="shared" si="422"/>
        <v/>
      </c>
    </row>
    <row r="4463" spans="2:20" ht="15" customHeight="1" x14ac:dyDescent="0.25">
      <c r="B4463" s="94">
        <v>4412</v>
      </c>
      <c r="C4463" s="95"/>
      <c r="D4463" s="94"/>
      <c r="E4463" s="95"/>
      <c r="F4463" s="94"/>
      <c r="G4463" s="95">
        <f t="shared" si="417"/>
        <v>0</v>
      </c>
      <c r="H4463" s="110">
        <f t="shared" si="418"/>
        <v>0</v>
      </c>
      <c r="P4463" s="107" t="str">
        <f t="shared" si="419"/>
        <v/>
      </c>
      <c r="Q4463" s="108" t="str">
        <f t="shared" si="420"/>
        <v/>
      </c>
      <c r="S4463" s="109" t="str">
        <f t="shared" si="421"/>
        <v/>
      </c>
      <c r="T4463" s="109" t="str">
        <f t="shared" si="422"/>
        <v/>
      </c>
    </row>
    <row r="4464" spans="2:20" ht="15" customHeight="1" x14ac:dyDescent="0.25">
      <c r="B4464" s="94">
        <v>4413</v>
      </c>
      <c r="C4464" s="95"/>
      <c r="D4464" s="94"/>
      <c r="E4464" s="95"/>
      <c r="F4464" s="94"/>
      <c r="G4464" s="95">
        <f t="shared" si="417"/>
        <v>0</v>
      </c>
      <c r="H4464" s="110">
        <f t="shared" si="418"/>
        <v>0</v>
      </c>
      <c r="P4464" s="107" t="str">
        <f t="shared" si="419"/>
        <v/>
      </c>
      <c r="Q4464" s="108" t="str">
        <f t="shared" si="420"/>
        <v/>
      </c>
      <c r="S4464" s="109" t="str">
        <f t="shared" si="421"/>
        <v/>
      </c>
      <c r="T4464" s="109" t="str">
        <f t="shared" si="422"/>
        <v/>
      </c>
    </row>
    <row r="4465" spans="2:20" ht="15" customHeight="1" x14ac:dyDescent="0.25">
      <c r="B4465" s="94">
        <v>4414</v>
      </c>
      <c r="C4465" s="95"/>
      <c r="D4465" s="94"/>
      <c r="E4465" s="95"/>
      <c r="F4465" s="94"/>
      <c r="G4465" s="95">
        <f t="shared" si="417"/>
        <v>0</v>
      </c>
      <c r="H4465" s="110">
        <f t="shared" si="418"/>
        <v>0</v>
      </c>
      <c r="P4465" s="107" t="str">
        <f t="shared" si="419"/>
        <v/>
      </c>
      <c r="Q4465" s="108" t="str">
        <f t="shared" si="420"/>
        <v/>
      </c>
      <c r="S4465" s="109" t="str">
        <f t="shared" si="421"/>
        <v/>
      </c>
      <c r="T4465" s="109" t="str">
        <f t="shared" si="422"/>
        <v/>
      </c>
    </row>
    <row r="4466" spans="2:20" ht="15" customHeight="1" x14ac:dyDescent="0.25">
      <c r="B4466" s="94">
        <v>4415</v>
      </c>
      <c r="C4466" s="95"/>
      <c r="D4466" s="94"/>
      <c r="E4466" s="95"/>
      <c r="F4466" s="94"/>
      <c r="G4466" s="95">
        <f t="shared" si="417"/>
        <v>0</v>
      </c>
      <c r="H4466" s="110">
        <f t="shared" si="418"/>
        <v>0</v>
      </c>
      <c r="P4466" s="107" t="str">
        <f t="shared" si="419"/>
        <v/>
      </c>
      <c r="Q4466" s="108" t="str">
        <f t="shared" si="420"/>
        <v/>
      </c>
      <c r="S4466" s="109" t="str">
        <f t="shared" si="421"/>
        <v/>
      </c>
      <c r="T4466" s="109" t="str">
        <f t="shared" si="422"/>
        <v/>
      </c>
    </row>
    <row r="4467" spans="2:20" ht="15" customHeight="1" x14ac:dyDescent="0.25">
      <c r="B4467" s="94">
        <v>4416</v>
      </c>
      <c r="C4467" s="95"/>
      <c r="D4467" s="94"/>
      <c r="E4467" s="95"/>
      <c r="F4467" s="94"/>
      <c r="G4467" s="95">
        <f t="shared" si="417"/>
        <v>0</v>
      </c>
      <c r="H4467" s="110">
        <f t="shared" si="418"/>
        <v>0</v>
      </c>
      <c r="P4467" s="107" t="str">
        <f t="shared" si="419"/>
        <v/>
      </c>
      <c r="Q4467" s="108" t="str">
        <f t="shared" si="420"/>
        <v/>
      </c>
      <c r="S4467" s="109" t="str">
        <f t="shared" si="421"/>
        <v/>
      </c>
      <c r="T4467" s="109" t="str">
        <f t="shared" si="422"/>
        <v/>
      </c>
    </row>
    <row r="4468" spans="2:20" ht="15" customHeight="1" x14ac:dyDescent="0.25">
      <c r="B4468" s="94">
        <v>4417</v>
      </c>
      <c r="C4468" s="95"/>
      <c r="D4468" s="94"/>
      <c r="E4468" s="95"/>
      <c r="F4468" s="94"/>
      <c r="G4468" s="95">
        <f t="shared" si="417"/>
        <v>0</v>
      </c>
      <c r="H4468" s="110">
        <f t="shared" si="418"/>
        <v>0</v>
      </c>
      <c r="P4468" s="107" t="str">
        <f t="shared" si="419"/>
        <v/>
      </c>
      <c r="Q4468" s="108" t="str">
        <f t="shared" si="420"/>
        <v/>
      </c>
      <c r="S4468" s="109" t="str">
        <f t="shared" si="421"/>
        <v/>
      </c>
      <c r="T4468" s="109" t="str">
        <f t="shared" si="422"/>
        <v/>
      </c>
    </row>
    <row r="4469" spans="2:20" ht="15" customHeight="1" x14ac:dyDescent="0.25">
      <c r="B4469" s="94">
        <v>4418</v>
      </c>
      <c r="C4469" s="95"/>
      <c r="D4469" s="94"/>
      <c r="E4469" s="95"/>
      <c r="F4469" s="94"/>
      <c r="G4469" s="95">
        <f t="shared" si="417"/>
        <v>0</v>
      </c>
      <c r="H4469" s="110">
        <f t="shared" si="418"/>
        <v>0</v>
      </c>
      <c r="P4469" s="107" t="str">
        <f t="shared" si="419"/>
        <v/>
      </c>
      <c r="Q4469" s="108" t="str">
        <f t="shared" si="420"/>
        <v/>
      </c>
      <c r="S4469" s="109" t="str">
        <f t="shared" si="421"/>
        <v/>
      </c>
      <c r="T4469" s="109" t="str">
        <f t="shared" si="422"/>
        <v/>
      </c>
    </row>
    <row r="4470" spans="2:20" ht="15" customHeight="1" x14ac:dyDescent="0.25">
      <c r="B4470" s="94">
        <v>4419</v>
      </c>
      <c r="C4470" s="95"/>
      <c r="D4470" s="94"/>
      <c r="E4470" s="95"/>
      <c r="F4470" s="94"/>
      <c r="G4470" s="95">
        <f t="shared" si="417"/>
        <v>0</v>
      </c>
      <c r="H4470" s="110">
        <f t="shared" si="418"/>
        <v>0</v>
      </c>
      <c r="P4470" s="107" t="str">
        <f t="shared" si="419"/>
        <v/>
      </c>
      <c r="Q4470" s="108" t="str">
        <f t="shared" si="420"/>
        <v/>
      </c>
      <c r="S4470" s="109" t="str">
        <f t="shared" si="421"/>
        <v/>
      </c>
      <c r="T4470" s="109" t="str">
        <f t="shared" si="422"/>
        <v/>
      </c>
    </row>
    <row r="4471" spans="2:20" ht="15" customHeight="1" x14ac:dyDescent="0.25">
      <c r="B4471" s="94">
        <v>4420</v>
      </c>
      <c r="C4471" s="95"/>
      <c r="D4471" s="94"/>
      <c r="E4471" s="95"/>
      <c r="F4471" s="94"/>
      <c r="G4471" s="95">
        <f t="shared" si="417"/>
        <v>0</v>
      </c>
      <c r="H4471" s="110">
        <f t="shared" si="418"/>
        <v>0</v>
      </c>
      <c r="P4471" s="107" t="str">
        <f t="shared" si="419"/>
        <v/>
      </c>
      <c r="Q4471" s="108" t="str">
        <f t="shared" si="420"/>
        <v/>
      </c>
      <c r="S4471" s="109" t="str">
        <f t="shared" si="421"/>
        <v/>
      </c>
      <c r="T4471" s="109" t="str">
        <f t="shared" si="422"/>
        <v/>
      </c>
    </row>
    <row r="4472" spans="2:20" ht="15" customHeight="1" x14ac:dyDescent="0.25">
      <c r="B4472" s="94">
        <v>4421</v>
      </c>
      <c r="C4472" s="95"/>
      <c r="D4472" s="94"/>
      <c r="E4472" s="95"/>
      <c r="F4472" s="94"/>
      <c r="G4472" s="95">
        <f t="shared" si="417"/>
        <v>0</v>
      </c>
      <c r="H4472" s="110">
        <f t="shared" si="418"/>
        <v>0</v>
      </c>
      <c r="P4472" s="107" t="str">
        <f t="shared" si="419"/>
        <v/>
      </c>
      <c r="Q4472" s="108" t="str">
        <f t="shared" si="420"/>
        <v/>
      </c>
      <c r="S4472" s="109" t="str">
        <f t="shared" si="421"/>
        <v/>
      </c>
      <c r="T4472" s="109" t="str">
        <f t="shared" si="422"/>
        <v/>
      </c>
    </row>
    <row r="4473" spans="2:20" ht="15" customHeight="1" x14ac:dyDescent="0.25">
      <c r="B4473" s="94">
        <v>4422</v>
      </c>
      <c r="C4473" s="95"/>
      <c r="D4473" s="94"/>
      <c r="E4473" s="95"/>
      <c r="F4473" s="94"/>
      <c r="G4473" s="95">
        <f t="shared" si="417"/>
        <v>0</v>
      </c>
      <c r="H4473" s="110">
        <f t="shared" si="418"/>
        <v>0</v>
      </c>
      <c r="P4473" s="107" t="str">
        <f t="shared" si="419"/>
        <v/>
      </c>
      <c r="Q4473" s="108" t="str">
        <f t="shared" si="420"/>
        <v/>
      </c>
      <c r="S4473" s="109" t="str">
        <f t="shared" si="421"/>
        <v/>
      </c>
      <c r="T4473" s="109" t="str">
        <f t="shared" si="422"/>
        <v/>
      </c>
    </row>
    <row r="4474" spans="2:20" ht="15" customHeight="1" x14ac:dyDescent="0.25">
      <c r="B4474" s="94">
        <v>4423</v>
      </c>
      <c r="C4474" s="95"/>
      <c r="D4474" s="94"/>
      <c r="E4474" s="95"/>
      <c r="F4474" s="94"/>
      <c r="G4474" s="95">
        <f t="shared" si="417"/>
        <v>0</v>
      </c>
      <c r="H4474" s="110">
        <f t="shared" si="418"/>
        <v>0</v>
      </c>
      <c r="P4474" s="107" t="str">
        <f t="shared" si="419"/>
        <v/>
      </c>
      <c r="Q4474" s="108" t="str">
        <f t="shared" si="420"/>
        <v/>
      </c>
      <c r="S4474" s="109" t="str">
        <f t="shared" si="421"/>
        <v/>
      </c>
      <c r="T4474" s="109" t="str">
        <f t="shared" si="422"/>
        <v/>
      </c>
    </row>
    <row r="4475" spans="2:20" ht="15" customHeight="1" x14ac:dyDescent="0.25">
      <c r="B4475" s="94">
        <v>4424</v>
      </c>
      <c r="C4475" s="95"/>
      <c r="D4475" s="94"/>
      <c r="E4475" s="95"/>
      <c r="F4475" s="94"/>
      <c r="G4475" s="95">
        <f t="shared" si="417"/>
        <v>0</v>
      </c>
      <c r="H4475" s="110">
        <f t="shared" si="418"/>
        <v>0</v>
      </c>
      <c r="P4475" s="107" t="str">
        <f t="shared" si="419"/>
        <v/>
      </c>
      <c r="Q4475" s="108" t="str">
        <f t="shared" si="420"/>
        <v/>
      </c>
      <c r="S4475" s="109" t="str">
        <f t="shared" si="421"/>
        <v/>
      </c>
      <c r="T4475" s="109" t="str">
        <f t="shared" si="422"/>
        <v/>
      </c>
    </row>
    <row r="4476" spans="2:20" ht="15" customHeight="1" x14ac:dyDescent="0.25">
      <c r="B4476" s="94">
        <v>4425</v>
      </c>
      <c r="C4476" s="95"/>
      <c r="D4476" s="94"/>
      <c r="E4476" s="95"/>
      <c r="F4476" s="94"/>
      <c r="G4476" s="95">
        <f t="shared" si="417"/>
        <v>0</v>
      </c>
      <c r="H4476" s="110">
        <f t="shared" si="418"/>
        <v>0</v>
      </c>
      <c r="P4476" s="107" t="str">
        <f t="shared" si="419"/>
        <v/>
      </c>
      <c r="Q4476" s="108" t="str">
        <f t="shared" si="420"/>
        <v/>
      </c>
      <c r="S4476" s="109" t="str">
        <f t="shared" si="421"/>
        <v/>
      </c>
      <c r="T4476" s="109" t="str">
        <f t="shared" si="422"/>
        <v/>
      </c>
    </row>
    <row r="4477" spans="2:20" ht="15" customHeight="1" x14ac:dyDescent="0.25">
      <c r="B4477" s="94">
        <v>4426</v>
      </c>
      <c r="C4477" s="95"/>
      <c r="D4477" s="94"/>
      <c r="E4477" s="95"/>
      <c r="F4477" s="94"/>
      <c r="G4477" s="95">
        <f t="shared" si="417"/>
        <v>0</v>
      </c>
      <c r="H4477" s="110">
        <f t="shared" si="418"/>
        <v>0</v>
      </c>
      <c r="P4477" s="107" t="str">
        <f t="shared" si="419"/>
        <v/>
      </c>
      <c r="Q4477" s="108" t="str">
        <f t="shared" si="420"/>
        <v/>
      </c>
      <c r="S4477" s="109" t="str">
        <f t="shared" si="421"/>
        <v/>
      </c>
      <c r="T4477" s="109" t="str">
        <f t="shared" si="422"/>
        <v/>
      </c>
    </row>
    <row r="4478" spans="2:20" ht="15" customHeight="1" x14ac:dyDescent="0.25">
      <c r="B4478" s="94">
        <v>4427</v>
      </c>
      <c r="C4478" s="95"/>
      <c r="D4478" s="94"/>
      <c r="E4478" s="95"/>
      <c r="F4478" s="94"/>
      <c r="G4478" s="95">
        <f t="shared" si="417"/>
        <v>0</v>
      </c>
      <c r="H4478" s="110">
        <f t="shared" si="418"/>
        <v>0</v>
      </c>
      <c r="P4478" s="107" t="str">
        <f t="shared" si="419"/>
        <v/>
      </c>
      <c r="Q4478" s="108" t="str">
        <f t="shared" si="420"/>
        <v/>
      </c>
      <c r="S4478" s="109" t="str">
        <f t="shared" si="421"/>
        <v/>
      </c>
      <c r="T4478" s="109" t="str">
        <f t="shared" si="422"/>
        <v/>
      </c>
    </row>
    <row r="4479" spans="2:20" ht="15" customHeight="1" x14ac:dyDescent="0.25">
      <c r="B4479" s="94">
        <v>4428</v>
      </c>
      <c r="C4479" s="95"/>
      <c r="D4479" s="94"/>
      <c r="E4479" s="95"/>
      <c r="F4479" s="94"/>
      <c r="G4479" s="95">
        <f t="shared" si="417"/>
        <v>0</v>
      </c>
      <c r="H4479" s="110">
        <f t="shared" si="418"/>
        <v>0</v>
      </c>
      <c r="P4479" s="107" t="str">
        <f t="shared" si="419"/>
        <v/>
      </c>
      <c r="Q4479" s="108" t="str">
        <f t="shared" si="420"/>
        <v/>
      </c>
      <c r="S4479" s="109" t="str">
        <f t="shared" si="421"/>
        <v/>
      </c>
      <c r="T4479" s="109" t="str">
        <f t="shared" si="422"/>
        <v/>
      </c>
    </row>
    <row r="4480" spans="2:20" ht="15" customHeight="1" x14ac:dyDescent="0.25">
      <c r="B4480" s="94">
        <v>4429</v>
      </c>
      <c r="C4480" s="95"/>
      <c r="D4480" s="94"/>
      <c r="E4480" s="95"/>
      <c r="F4480" s="94"/>
      <c r="G4480" s="95">
        <f t="shared" si="417"/>
        <v>0</v>
      </c>
      <c r="H4480" s="110">
        <f t="shared" si="418"/>
        <v>0</v>
      </c>
      <c r="P4480" s="107" t="str">
        <f t="shared" si="419"/>
        <v/>
      </c>
      <c r="Q4480" s="108" t="str">
        <f t="shared" si="420"/>
        <v/>
      </c>
      <c r="S4480" s="109" t="str">
        <f t="shared" si="421"/>
        <v/>
      </c>
      <c r="T4480" s="109" t="str">
        <f t="shared" si="422"/>
        <v/>
      </c>
    </row>
    <row r="4481" spans="2:20" ht="15" customHeight="1" x14ac:dyDescent="0.25">
      <c r="B4481" s="94">
        <v>4430</v>
      </c>
      <c r="C4481" s="95"/>
      <c r="D4481" s="94"/>
      <c r="E4481" s="95"/>
      <c r="F4481" s="94"/>
      <c r="G4481" s="95">
        <f t="shared" si="417"/>
        <v>0</v>
      </c>
      <c r="H4481" s="110">
        <f t="shared" si="418"/>
        <v>0</v>
      </c>
      <c r="P4481" s="107" t="str">
        <f t="shared" si="419"/>
        <v/>
      </c>
      <c r="Q4481" s="108" t="str">
        <f t="shared" si="420"/>
        <v/>
      </c>
      <c r="S4481" s="109" t="str">
        <f t="shared" si="421"/>
        <v/>
      </c>
      <c r="T4481" s="109" t="str">
        <f t="shared" si="422"/>
        <v/>
      </c>
    </row>
    <row r="4482" spans="2:20" ht="15" customHeight="1" x14ac:dyDescent="0.25">
      <c r="B4482" s="94">
        <v>4431</v>
      </c>
      <c r="C4482" s="95"/>
      <c r="D4482" s="94"/>
      <c r="E4482" s="95"/>
      <c r="F4482" s="94"/>
      <c r="G4482" s="95">
        <f t="shared" si="417"/>
        <v>0</v>
      </c>
      <c r="H4482" s="110">
        <f t="shared" si="418"/>
        <v>0</v>
      </c>
      <c r="P4482" s="107" t="str">
        <f t="shared" si="419"/>
        <v/>
      </c>
      <c r="Q4482" s="108" t="str">
        <f t="shared" si="420"/>
        <v/>
      </c>
      <c r="S4482" s="109" t="str">
        <f t="shared" si="421"/>
        <v/>
      </c>
      <c r="T4482" s="109" t="str">
        <f t="shared" si="422"/>
        <v/>
      </c>
    </row>
    <row r="4483" spans="2:20" ht="15" customHeight="1" x14ac:dyDescent="0.25">
      <c r="B4483" s="94">
        <v>4432</v>
      </c>
      <c r="C4483" s="95"/>
      <c r="D4483" s="94"/>
      <c r="E4483" s="95"/>
      <c r="F4483" s="94"/>
      <c r="G4483" s="95">
        <f t="shared" si="417"/>
        <v>0</v>
      </c>
      <c r="H4483" s="110">
        <f t="shared" si="418"/>
        <v>0</v>
      </c>
      <c r="P4483" s="107" t="str">
        <f t="shared" si="419"/>
        <v/>
      </c>
      <c r="Q4483" s="108" t="str">
        <f t="shared" si="420"/>
        <v/>
      </c>
      <c r="S4483" s="109" t="str">
        <f t="shared" si="421"/>
        <v/>
      </c>
      <c r="T4483" s="109" t="str">
        <f t="shared" si="422"/>
        <v/>
      </c>
    </row>
    <row r="4484" spans="2:20" ht="15" customHeight="1" x14ac:dyDescent="0.25">
      <c r="B4484" s="94">
        <v>4433</v>
      </c>
      <c r="C4484" s="95"/>
      <c r="D4484" s="94"/>
      <c r="E4484" s="95"/>
      <c r="F4484" s="94"/>
      <c r="G4484" s="95">
        <f t="shared" si="417"/>
        <v>0</v>
      </c>
      <c r="H4484" s="110">
        <f t="shared" si="418"/>
        <v>0</v>
      </c>
      <c r="P4484" s="107" t="str">
        <f t="shared" si="419"/>
        <v/>
      </c>
      <c r="Q4484" s="108" t="str">
        <f t="shared" si="420"/>
        <v/>
      </c>
      <c r="S4484" s="109" t="str">
        <f t="shared" si="421"/>
        <v/>
      </c>
      <c r="T4484" s="109" t="str">
        <f t="shared" si="422"/>
        <v/>
      </c>
    </row>
    <row r="4485" spans="2:20" ht="15" customHeight="1" x14ac:dyDescent="0.25">
      <c r="B4485" s="94">
        <v>4434</v>
      </c>
      <c r="C4485" s="95"/>
      <c r="D4485" s="94"/>
      <c r="E4485" s="95"/>
      <c r="F4485" s="94"/>
      <c r="G4485" s="95">
        <f t="shared" si="417"/>
        <v>0</v>
      </c>
      <c r="H4485" s="110">
        <f t="shared" si="418"/>
        <v>0</v>
      </c>
      <c r="P4485" s="107" t="str">
        <f t="shared" si="419"/>
        <v/>
      </c>
      <c r="Q4485" s="108" t="str">
        <f t="shared" si="420"/>
        <v/>
      </c>
      <c r="S4485" s="109" t="str">
        <f t="shared" si="421"/>
        <v/>
      </c>
      <c r="T4485" s="109" t="str">
        <f t="shared" si="422"/>
        <v/>
      </c>
    </row>
    <row r="4486" spans="2:20" ht="15" customHeight="1" x14ac:dyDescent="0.25">
      <c r="B4486" s="94">
        <v>4435</v>
      </c>
      <c r="C4486" s="95"/>
      <c r="D4486" s="94"/>
      <c r="E4486" s="95"/>
      <c r="F4486" s="94"/>
      <c r="G4486" s="95">
        <f t="shared" si="417"/>
        <v>0</v>
      </c>
      <c r="H4486" s="110">
        <f t="shared" si="418"/>
        <v>0</v>
      </c>
      <c r="P4486" s="107" t="str">
        <f t="shared" si="419"/>
        <v/>
      </c>
      <c r="Q4486" s="108" t="str">
        <f t="shared" si="420"/>
        <v/>
      </c>
      <c r="S4486" s="109" t="str">
        <f t="shared" si="421"/>
        <v/>
      </c>
      <c r="T4486" s="109" t="str">
        <f t="shared" si="422"/>
        <v/>
      </c>
    </row>
    <row r="4487" spans="2:20" ht="15" customHeight="1" x14ac:dyDescent="0.25">
      <c r="B4487" s="94">
        <v>4436</v>
      </c>
      <c r="C4487" s="95"/>
      <c r="D4487" s="94"/>
      <c r="E4487" s="95"/>
      <c r="F4487" s="94"/>
      <c r="G4487" s="95">
        <f t="shared" si="417"/>
        <v>0</v>
      </c>
      <c r="H4487" s="110">
        <f t="shared" si="418"/>
        <v>0</v>
      </c>
      <c r="P4487" s="107" t="str">
        <f t="shared" si="419"/>
        <v/>
      </c>
      <c r="Q4487" s="108" t="str">
        <f t="shared" si="420"/>
        <v/>
      </c>
      <c r="S4487" s="109" t="str">
        <f t="shared" si="421"/>
        <v/>
      </c>
      <c r="T4487" s="109" t="str">
        <f t="shared" si="422"/>
        <v/>
      </c>
    </row>
    <row r="4488" spans="2:20" ht="15" customHeight="1" x14ac:dyDescent="0.25">
      <c r="B4488" s="94">
        <v>4437</v>
      </c>
      <c r="C4488" s="95"/>
      <c r="D4488" s="94"/>
      <c r="E4488" s="95"/>
      <c r="F4488" s="94"/>
      <c r="G4488" s="95">
        <f t="shared" si="417"/>
        <v>0</v>
      </c>
      <c r="H4488" s="110">
        <f t="shared" si="418"/>
        <v>0</v>
      </c>
      <c r="P4488" s="107" t="str">
        <f t="shared" si="419"/>
        <v/>
      </c>
      <c r="Q4488" s="108" t="str">
        <f t="shared" si="420"/>
        <v/>
      </c>
      <c r="S4488" s="109" t="str">
        <f t="shared" si="421"/>
        <v/>
      </c>
      <c r="T4488" s="109" t="str">
        <f t="shared" si="422"/>
        <v/>
      </c>
    </row>
    <row r="4489" spans="2:20" ht="15" customHeight="1" x14ac:dyDescent="0.25">
      <c r="B4489" s="94">
        <v>4438</v>
      </c>
      <c r="C4489" s="95"/>
      <c r="D4489" s="94"/>
      <c r="E4489" s="95"/>
      <c r="F4489" s="94"/>
      <c r="G4489" s="95">
        <f t="shared" si="417"/>
        <v>0</v>
      </c>
      <c r="H4489" s="110">
        <f t="shared" si="418"/>
        <v>0</v>
      </c>
      <c r="P4489" s="107" t="str">
        <f t="shared" si="419"/>
        <v/>
      </c>
      <c r="Q4489" s="108" t="str">
        <f t="shared" si="420"/>
        <v/>
      </c>
      <c r="S4489" s="109" t="str">
        <f t="shared" si="421"/>
        <v/>
      </c>
      <c r="T4489" s="109" t="str">
        <f t="shared" si="422"/>
        <v/>
      </c>
    </row>
    <row r="4490" spans="2:20" ht="15" customHeight="1" x14ac:dyDescent="0.25">
      <c r="B4490" s="94">
        <v>4439</v>
      </c>
      <c r="C4490" s="95"/>
      <c r="D4490" s="94"/>
      <c r="E4490" s="95"/>
      <c r="F4490" s="94"/>
      <c r="G4490" s="95">
        <f t="shared" si="417"/>
        <v>0</v>
      </c>
      <c r="H4490" s="110">
        <f t="shared" si="418"/>
        <v>0</v>
      </c>
      <c r="P4490" s="107" t="str">
        <f t="shared" si="419"/>
        <v/>
      </c>
      <c r="Q4490" s="108" t="str">
        <f t="shared" si="420"/>
        <v/>
      </c>
      <c r="S4490" s="109" t="str">
        <f t="shared" si="421"/>
        <v/>
      </c>
      <c r="T4490" s="109" t="str">
        <f t="shared" si="422"/>
        <v/>
      </c>
    </row>
    <row r="4491" spans="2:20" ht="15" customHeight="1" x14ac:dyDescent="0.25">
      <c r="B4491" s="94">
        <v>4440</v>
      </c>
      <c r="C4491" s="95"/>
      <c r="D4491" s="94"/>
      <c r="E4491" s="95"/>
      <c r="F4491" s="94"/>
      <c r="G4491" s="95">
        <f t="shared" si="417"/>
        <v>0</v>
      </c>
      <c r="H4491" s="110">
        <f t="shared" si="418"/>
        <v>0</v>
      </c>
      <c r="P4491" s="107" t="str">
        <f t="shared" si="419"/>
        <v/>
      </c>
      <c r="Q4491" s="108" t="str">
        <f t="shared" si="420"/>
        <v/>
      </c>
      <c r="S4491" s="109" t="str">
        <f t="shared" si="421"/>
        <v/>
      </c>
      <c r="T4491" s="109" t="str">
        <f t="shared" si="422"/>
        <v/>
      </c>
    </row>
    <row r="4492" spans="2:20" ht="15" customHeight="1" x14ac:dyDescent="0.25">
      <c r="B4492" s="94">
        <v>4441</v>
      </c>
      <c r="C4492" s="95"/>
      <c r="D4492" s="94"/>
      <c r="E4492" s="95"/>
      <c r="F4492" s="94"/>
      <c r="G4492" s="95">
        <f t="shared" si="417"/>
        <v>0</v>
      </c>
      <c r="H4492" s="110">
        <f t="shared" si="418"/>
        <v>0</v>
      </c>
      <c r="P4492" s="107" t="str">
        <f t="shared" si="419"/>
        <v/>
      </c>
      <c r="Q4492" s="108" t="str">
        <f t="shared" si="420"/>
        <v/>
      </c>
      <c r="S4492" s="109" t="str">
        <f t="shared" si="421"/>
        <v/>
      </c>
      <c r="T4492" s="109" t="str">
        <f t="shared" si="422"/>
        <v/>
      </c>
    </row>
    <row r="4493" spans="2:20" ht="15" customHeight="1" x14ac:dyDescent="0.25">
      <c r="B4493" s="94">
        <v>4442</v>
      </c>
      <c r="C4493" s="95"/>
      <c r="D4493" s="94"/>
      <c r="E4493" s="95"/>
      <c r="F4493" s="94"/>
      <c r="G4493" s="95">
        <f t="shared" si="417"/>
        <v>0</v>
      </c>
      <c r="H4493" s="110">
        <f t="shared" si="418"/>
        <v>0</v>
      </c>
      <c r="P4493" s="107" t="str">
        <f t="shared" si="419"/>
        <v/>
      </c>
      <c r="Q4493" s="108" t="str">
        <f t="shared" si="420"/>
        <v/>
      </c>
      <c r="S4493" s="109" t="str">
        <f t="shared" si="421"/>
        <v/>
      </c>
      <c r="T4493" s="109" t="str">
        <f t="shared" si="422"/>
        <v/>
      </c>
    </row>
    <row r="4494" spans="2:20" ht="15" customHeight="1" x14ac:dyDescent="0.25">
      <c r="B4494" s="94">
        <v>4443</v>
      </c>
      <c r="C4494" s="95"/>
      <c r="D4494" s="94"/>
      <c r="E4494" s="95"/>
      <c r="F4494" s="94"/>
      <c r="G4494" s="95">
        <f t="shared" si="417"/>
        <v>0</v>
      </c>
      <c r="H4494" s="110">
        <f t="shared" si="418"/>
        <v>0</v>
      </c>
      <c r="P4494" s="107" t="str">
        <f t="shared" si="419"/>
        <v/>
      </c>
      <c r="Q4494" s="108" t="str">
        <f t="shared" si="420"/>
        <v/>
      </c>
      <c r="S4494" s="109" t="str">
        <f t="shared" si="421"/>
        <v/>
      </c>
      <c r="T4494" s="109" t="str">
        <f t="shared" si="422"/>
        <v/>
      </c>
    </row>
    <row r="4495" spans="2:20" ht="15" customHeight="1" x14ac:dyDescent="0.25">
      <c r="B4495" s="94">
        <v>4444</v>
      </c>
      <c r="C4495" s="95"/>
      <c r="D4495" s="94"/>
      <c r="E4495" s="95"/>
      <c r="F4495" s="94"/>
      <c r="G4495" s="95">
        <f t="shared" si="417"/>
        <v>0</v>
      </c>
      <c r="H4495" s="110">
        <f t="shared" si="418"/>
        <v>0</v>
      </c>
      <c r="P4495" s="107" t="str">
        <f t="shared" si="419"/>
        <v/>
      </c>
      <c r="Q4495" s="108" t="str">
        <f t="shared" si="420"/>
        <v/>
      </c>
      <c r="S4495" s="109" t="str">
        <f t="shared" si="421"/>
        <v/>
      </c>
      <c r="T4495" s="109" t="str">
        <f t="shared" si="422"/>
        <v/>
      </c>
    </row>
    <row r="4496" spans="2:20" ht="15" customHeight="1" x14ac:dyDescent="0.25">
      <c r="B4496" s="94">
        <v>4445</v>
      </c>
      <c r="C4496" s="95"/>
      <c r="D4496" s="94"/>
      <c r="E4496" s="95"/>
      <c r="F4496" s="94"/>
      <c r="G4496" s="95">
        <f t="shared" si="417"/>
        <v>0</v>
      </c>
      <c r="H4496" s="110">
        <f t="shared" si="418"/>
        <v>0</v>
      </c>
      <c r="P4496" s="107" t="str">
        <f t="shared" si="419"/>
        <v/>
      </c>
      <c r="Q4496" s="108" t="str">
        <f t="shared" si="420"/>
        <v/>
      </c>
      <c r="S4496" s="109" t="str">
        <f t="shared" si="421"/>
        <v/>
      </c>
      <c r="T4496" s="109" t="str">
        <f t="shared" si="422"/>
        <v/>
      </c>
    </row>
    <row r="4497" spans="2:20" ht="15" customHeight="1" x14ac:dyDescent="0.25">
      <c r="B4497" s="94">
        <v>4446</v>
      </c>
      <c r="C4497" s="95"/>
      <c r="D4497" s="94"/>
      <c r="E4497" s="95"/>
      <c r="F4497" s="94"/>
      <c r="G4497" s="95">
        <f t="shared" si="417"/>
        <v>0</v>
      </c>
      <c r="H4497" s="110">
        <f t="shared" si="418"/>
        <v>0</v>
      </c>
      <c r="P4497" s="107" t="str">
        <f t="shared" si="419"/>
        <v/>
      </c>
      <c r="Q4497" s="108" t="str">
        <f t="shared" si="420"/>
        <v/>
      </c>
      <c r="S4497" s="109" t="str">
        <f t="shared" si="421"/>
        <v/>
      </c>
      <c r="T4497" s="109" t="str">
        <f t="shared" si="422"/>
        <v/>
      </c>
    </row>
    <row r="4498" spans="2:20" ht="15" customHeight="1" x14ac:dyDescent="0.25">
      <c r="B4498" s="94">
        <v>4447</v>
      </c>
      <c r="C4498" s="95"/>
      <c r="D4498" s="94"/>
      <c r="E4498" s="95"/>
      <c r="F4498" s="94"/>
      <c r="G4498" s="95">
        <f t="shared" si="417"/>
        <v>0</v>
      </c>
      <c r="H4498" s="110">
        <f t="shared" si="418"/>
        <v>0</v>
      </c>
      <c r="P4498" s="107" t="str">
        <f t="shared" si="419"/>
        <v/>
      </c>
      <c r="Q4498" s="108" t="str">
        <f t="shared" si="420"/>
        <v/>
      </c>
      <c r="S4498" s="109" t="str">
        <f t="shared" si="421"/>
        <v/>
      </c>
      <c r="T4498" s="109" t="str">
        <f t="shared" si="422"/>
        <v/>
      </c>
    </row>
    <row r="4499" spans="2:20" ht="15" customHeight="1" x14ac:dyDescent="0.25">
      <c r="B4499" s="94">
        <v>4448</v>
      </c>
      <c r="C4499" s="95"/>
      <c r="D4499" s="94"/>
      <c r="E4499" s="95"/>
      <c r="F4499" s="94"/>
      <c r="G4499" s="95">
        <f t="shared" si="417"/>
        <v>0</v>
      </c>
      <c r="H4499" s="110">
        <f t="shared" si="418"/>
        <v>0</v>
      </c>
      <c r="P4499" s="107" t="str">
        <f t="shared" si="419"/>
        <v/>
      </c>
      <c r="Q4499" s="108" t="str">
        <f t="shared" si="420"/>
        <v/>
      </c>
      <c r="S4499" s="109" t="str">
        <f t="shared" si="421"/>
        <v/>
      </c>
      <c r="T4499" s="109" t="str">
        <f t="shared" si="422"/>
        <v/>
      </c>
    </row>
    <row r="4500" spans="2:20" ht="15" customHeight="1" x14ac:dyDescent="0.25">
      <c r="B4500" s="94">
        <v>4449</v>
      </c>
      <c r="C4500" s="95"/>
      <c r="D4500" s="94"/>
      <c r="E4500" s="95"/>
      <c r="F4500" s="94"/>
      <c r="G4500" s="95">
        <f t="shared" si="417"/>
        <v>0</v>
      </c>
      <c r="H4500" s="110">
        <f t="shared" si="418"/>
        <v>0</v>
      </c>
      <c r="P4500" s="107" t="str">
        <f t="shared" si="419"/>
        <v/>
      </c>
      <c r="Q4500" s="108" t="str">
        <f t="shared" si="420"/>
        <v/>
      </c>
      <c r="S4500" s="109" t="str">
        <f t="shared" si="421"/>
        <v/>
      </c>
      <c r="T4500" s="109" t="str">
        <f t="shared" si="422"/>
        <v/>
      </c>
    </row>
    <row r="4501" spans="2:20" ht="15" customHeight="1" x14ac:dyDescent="0.25">
      <c r="B4501" s="94">
        <v>4450</v>
      </c>
      <c r="C4501" s="95"/>
      <c r="D4501" s="94"/>
      <c r="E4501" s="95"/>
      <c r="F4501" s="94"/>
      <c r="G4501" s="95">
        <f t="shared" si="417"/>
        <v>0</v>
      </c>
      <c r="H4501" s="110">
        <f t="shared" si="418"/>
        <v>0</v>
      </c>
      <c r="P4501" s="107" t="str">
        <f t="shared" si="419"/>
        <v/>
      </c>
      <c r="Q4501" s="108" t="str">
        <f t="shared" si="420"/>
        <v/>
      </c>
      <c r="S4501" s="109" t="str">
        <f t="shared" si="421"/>
        <v/>
      </c>
      <c r="T4501" s="109" t="str">
        <f t="shared" si="422"/>
        <v/>
      </c>
    </row>
    <row r="4502" spans="2:20" ht="15" customHeight="1" x14ac:dyDescent="0.25">
      <c r="B4502" s="94">
        <v>4451</v>
      </c>
      <c r="C4502" s="95"/>
      <c r="D4502" s="94"/>
      <c r="E4502" s="95"/>
      <c r="F4502" s="94"/>
      <c r="G4502" s="95">
        <f t="shared" si="417"/>
        <v>0</v>
      </c>
      <c r="H4502" s="110">
        <f t="shared" si="418"/>
        <v>0</v>
      </c>
      <c r="P4502" s="107" t="str">
        <f t="shared" si="419"/>
        <v/>
      </c>
      <c r="Q4502" s="108" t="str">
        <f t="shared" si="420"/>
        <v/>
      </c>
      <c r="S4502" s="109" t="str">
        <f t="shared" si="421"/>
        <v/>
      </c>
      <c r="T4502" s="109" t="str">
        <f t="shared" si="422"/>
        <v/>
      </c>
    </row>
    <row r="4503" spans="2:20" ht="15" customHeight="1" x14ac:dyDescent="0.25">
      <c r="B4503" s="94">
        <v>4452</v>
      </c>
      <c r="C4503" s="95"/>
      <c r="D4503" s="94"/>
      <c r="E4503" s="95"/>
      <c r="F4503" s="94"/>
      <c r="G4503" s="95">
        <f t="shared" si="417"/>
        <v>0</v>
      </c>
      <c r="H4503" s="110">
        <f t="shared" si="418"/>
        <v>0</v>
      </c>
      <c r="P4503" s="107" t="str">
        <f t="shared" si="419"/>
        <v/>
      </c>
      <c r="Q4503" s="108" t="str">
        <f t="shared" si="420"/>
        <v/>
      </c>
      <c r="S4503" s="109" t="str">
        <f t="shared" si="421"/>
        <v/>
      </c>
      <c r="T4503" s="109" t="str">
        <f t="shared" si="422"/>
        <v/>
      </c>
    </row>
    <row r="4504" spans="2:20" ht="15" customHeight="1" x14ac:dyDescent="0.25">
      <c r="B4504" s="94">
        <v>4453</v>
      </c>
      <c r="C4504" s="95"/>
      <c r="D4504" s="94"/>
      <c r="E4504" s="95"/>
      <c r="F4504" s="94"/>
      <c r="G4504" s="95">
        <f t="shared" si="417"/>
        <v>0</v>
      </c>
      <c r="H4504" s="110">
        <f t="shared" si="418"/>
        <v>0</v>
      </c>
      <c r="P4504" s="107" t="str">
        <f t="shared" si="419"/>
        <v/>
      </c>
      <c r="Q4504" s="108" t="str">
        <f t="shared" si="420"/>
        <v/>
      </c>
      <c r="S4504" s="109" t="str">
        <f t="shared" si="421"/>
        <v/>
      </c>
      <c r="T4504" s="109" t="str">
        <f t="shared" si="422"/>
        <v/>
      </c>
    </row>
    <row r="4505" spans="2:20" ht="15" customHeight="1" x14ac:dyDescent="0.25">
      <c r="B4505" s="94">
        <v>4454</v>
      </c>
      <c r="C4505" s="95"/>
      <c r="D4505" s="94"/>
      <c r="E4505" s="95"/>
      <c r="F4505" s="94"/>
      <c r="G4505" s="95">
        <f t="shared" si="417"/>
        <v>0</v>
      </c>
      <c r="H4505" s="110">
        <f t="shared" si="418"/>
        <v>0</v>
      </c>
      <c r="P4505" s="107" t="str">
        <f t="shared" si="419"/>
        <v/>
      </c>
      <c r="Q4505" s="108" t="str">
        <f t="shared" si="420"/>
        <v/>
      </c>
      <c r="S4505" s="109" t="str">
        <f t="shared" si="421"/>
        <v/>
      </c>
      <c r="T4505" s="109" t="str">
        <f t="shared" si="422"/>
        <v/>
      </c>
    </row>
    <row r="4506" spans="2:20" ht="15" customHeight="1" x14ac:dyDescent="0.25">
      <c r="B4506" s="94">
        <v>4455</v>
      </c>
      <c r="C4506" s="95"/>
      <c r="D4506" s="94"/>
      <c r="E4506" s="95"/>
      <c r="F4506" s="94"/>
      <c r="G4506" s="95">
        <f t="shared" si="417"/>
        <v>0</v>
      </c>
      <c r="H4506" s="110">
        <f t="shared" si="418"/>
        <v>0</v>
      </c>
      <c r="P4506" s="107" t="str">
        <f t="shared" si="419"/>
        <v/>
      </c>
      <c r="Q4506" s="108" t="str">
        <f t="shared" si="420"/>
        <v/>
      </c>
      <c r="S4506" s="109" t="str">
        <f t="shared" si="421"/>
        <v/>
      </c>
      <c r="T4506" s="109" t="str">
        <f t="shared" si="422"/>
        <v/>
      </c>
    </row>
    <row r="4507" spans="2:20" ht="15" customHeight="1" x14ac:dyDescent="0.25">
      <c r="B4507" s="94">
        <v>4456</v>
      </c>
      <c r="C4507" s="95"/>
      <c r="D4507" s="94"/>
      <c r="E4507" s="95"/>
      <c r="F4507" s="94"/>
      <c r="G4507" s="95">
        <f t="shared" si="417"/>
        <v>0</v>
      </c>
      <c r="H4507" s="110">
        <f t="shared" si="418"/>
        <v>0</v>
      </c>
      <c r="P4507" s="107" t="str">
        <f t="shared" si="419"/>
        <v/>
      </c>
      <c r="Q4507" s="108" t="str">
        <f t="shared" si="420"/>
        <v/>
      </c>
      <c r="S4507" s="109" t="str">
        <f t="shared" si="421"/>
        <v/>
      </c>
      <c r="T4507" s="109" t="str">
        <f t="shared" si="422"/>
        <v/>
      </c>
    </row>
    <row r="4508" spans="2:20" ht="15" customHeight="1" x14ac:dyDescent="0.25">
      <c r="B4508" s="94">
        <v>4457</v>
      </c>
      <c r="C4508" s="95"/>
      <c r="D4508" s="94"/>
      <c r="E4508" s="95"/>
      <c r="F4508" s="94"/>
      <c r="G4508" s="95">
        <f t="shared" ref="G4508:G4571" si="423">E4508-C4508</f>
        <v>0</v>
      </c>
      <c r="H4508" s="110">
        <f t="shared" ref="H4508:H4571" si="424">F4508-D4508</f>
        <v>0</v>
      </c>
      <c r="P4508" s="107" t="str">
        <f t="shared" ref="P4508:P4571" si="425">IF(C4508="","",D4508*PSA_WTP-C4508)</f>
        <v/>
      </c>
      <c r="Q4508" s="108" t="str">
        <f t="shared" ref="Q4508:Q4571" si="426">IF(C4508="","",F4508*PSA_WTP-E4508)</f>
        <v/>
      </c>
      <c r="S4508" s="109" t="str">
        <f t="shared" ref="S4508:S4571" si="427">IF(Q4508="","",IF(Q4508=MAX(P4508,Q4508),0,1))</f>
        <v/>
      </c>
      <c r="T4508" s="109" t="str">
        <f t="shared" ref="T4508:T4571" si="428">IF(Q4508="","",IF(Q4508=MAX(P4508,Q4508),1,0))</f>
        <v/>
      </c>
    </row>
    <row r="4509" spans="2:20" ht="15" customHeight="1" x14ac:dyDescent="0.25">
      <c r="B4509" s="94">
        <v>4458</v>
      </c>
      <c r="C4509" s="95"/>
      <c r="D4509" s="94"/>
      <c r="E4509" s="95"/>
      <c r="F4509" s="94"/>
      <c r="G4509" s="95">
        <f t="shared" si="423"/>
        <v>0</v>
      </c>
      <c r="H4509" s="110">
        <f t="shared" si="424"/>
        <v>0</v>
      </c>
      <c r="P4509" s="107" t="str">
        <f t="shared" si="425"/>
        <v/>
      </c>
      <c r="Q4509" s="108" t="str">
        <f t="shared" si="426"/>
        <v/>
      </c>
      <c r="S4509" s="109" t="str">
        <f t="shared" si="427"/>
        <v/>
      </c>
      <c r="T4509" s="109" t="str">
        <f t="shared" si="428"/>
        <v/>
      </c>
    </row>
    <row r="4510" spans="2:20" ht="15" customHeight="1" x14ac:dyDescent="0.25">
      <c r="B4510" s="94">
        <v>4459</v>
      </c>
      <c r="C4510" s="95"/>
      <c r="D4510" s="94"/>
      <c r="E4510" s="95"/>
      <c r="F4510" s="94"/>
      <c r="G4510" s="95">
        <f t="shared" si="423"/>
        <v>0</v>
      </c>
      <c r="H4510" s="110">
        <f t="shared" si="424"/>
        <v>0</v>
      </c>
      <c r="P4510" s="107" t="str">
        <f t="shared" si="425"/>
        <v/>
      </c>
      <c r="Q4510" s="108" t="str">
        <f t="shared" si="426"/>
        <v/>
      </c>
      <c r="S4510" s="109" t="str">
        <f t="shared" si="427"/>
        <v/>
      </c>
      <c r="T4510" s="109" t="str">
        <f t="shared" si="428"/>
        <v/>
      </c>
    </row>
    <row r="4511" spans="2:20" ht="15" customHeight="1" x14ac:dyDescent="0.25">
      <c r="B4511" s="94">
        <v>4460</v>
      </c>
      <c r="C4511" s="95"/>
      <c r="D4511" s="94"/>
      <c r="E4511" s="95"/>
      <c r="F4511" s="94"/>
      <c r="G4511" s="95">
        <f t="shared" si="423"/>
        <v>0</v>
      </c>
      <c r="H4511" s="110">
        <f t="shared" si="424"/>
        <v>0</v>
      </c>
      <c r="P4511" s="107" t="str">
        <f t="shared" si="425"/>
        <v/>
      </c>
      <c r="Q4511" s="108" t="str">
        <f t="shared" si="426"/>
        <v/>
      </c>
      <c r="S4511" s="109" t="str">
        <f t="shared" si="427"/>
        <v/>
      </c>
      <c r="T4511" s="109" t="str">
        <f t="shared" si="428"/>
        <v/>
      </c>
    </row>
    <row r="4512" spans="2:20" ht="15" customHeight="1" x14ac:dyDescent="0.25">
      <c r="B4512" s="94">
        <v>4461</v>
      </c>
      <c r="C4512" s="95"/>
      <c r="D4512" s="94"/>
      <c r="E4512" s="95"/>
      <c r="F4512" s="94"/>
      <c r="G4512" s="95">
        <f t="shared" si="423"/>
        <v>0</v>
      </c>
      <c r="H4512" s="110">
        <f t="shared" si="424"/>
        <v>0</v>
      </c>
      <c r="P4512" s="107" t="str">
        <f t="shared" si="425"/>
        <v/>
      </c>
      <c r="Q4512" s="108" t="str">
        <f t="shared" si="426"/>
        <v/>
      </c>
      <c r="S4512" s="109" t="str">
        <f t="shared" si="427"/>
        <v/>
      </c>
      <c r="T4512" s="109" t="str">
        <f t="shared" si="428"/>
        <v/>
      </c>
    </row>
    <row r="4513" spans="2:20" ht="15" customHeight="1" x14ac:dyDescent="0.25">
      <c r="B4513" s="94">
        <v>4462</v>
      </c>
      <c r="C4513" s="95"/>
      <c r="D4513" s="94"/>
      <c r="E4513" s="95"/>
      <c r="F4513" s="94"/>
      <c r="G4513" s="95">
        <f t="shared" si="423"/>
        <v>0</v>
      </c>
      <c r="H4513" s="110">
        <f t="shared" si="424"/>
        <v>0</v>
      </c>
      <c r="P4513" s="107" t="str">
        <f t="shared" si="425"/>
        <v/>
      </c>
      <c r="Q4513" s="108" t="str">
        <f t="shared" si="426"/>
        <v/>
      </c>
      <c r="S4513" s="109" t="str">
        <f t="shared" si="427"/>
        <v/>
      </c>
      <c r="T4513" s="109" t="str">
        <f t="shared" si="428"/>
        <v/>
      </c>
    </row>
    <row r="4514" spans="2:20" ht="15" customHeight="1" x14ac:dyDescent="0.25">
      <c r="B4514" s="94">
        <v>4463</v>
      </c>
      <c r="C4514" s="95"/>
      <c r="D4514" s="94"/>
      <c r="E4514" s="95"/>
      <c r="F4514" s="94"/>
      <c r="G4514" s="95">
        <f t="shared" si="423"/>
        <v>0</v>
      </c>
      <c r="H4514" s="110">
        <f t="shared" si="424"/>
        <v>0</v>
      </c>
      <c r="P4514" s="107" t="str">
        <f t="shared" si="425"/>
        <v/>
      </c>
      <c r="Q4514" s="108" t="str">
        <f t="shared" si="426"/>
        <v/>
      </c>
      <c r="S4514" s="109" t="str">
        <f t="shared" si="427"/>
        <v/>
      </c>
      <c r="T4514" s="109" t="str">
        <f t="shared" si="428"/>
        <v/>
      </c>
    </row>
    <row r="4515" spans="2:20" ht="15" customHeight="1" x14ac:dyDescent="0.25">
      <c r="B4515" s="94">
        <v>4464</v>
      </c>
      <c r="C4515" s="95"/>
      <c r="D4515" s="94"/>
      <c r="E4515" s="95"/>
      <c r="F4515" s="94"/>
      <c r="G4515" s="95">
        <f t="shared" si="423"/>
        <v>0</v>
      </c>
      <c r="H4515" s="110">
        <f t="shared" si="424"/>
        <v>0</v>
      </c>
      <c r="P4515" s="107" t="str">
        <f t="shared" si="425"/>
        <v/>
      </c>
      <c r="Q4515" s="108" t="str">
        <f t="shared" si="426"/>
        <v/>
      </c>
      <c r="S4515" s="109" t="str">
        <f t="shared" si="427"/>
        <v/>
      </c>
      <c r="T4515" s="109" t="str">
        <f t="shared" si="428"/>
        <v/>
      </c>
    </row>
    <row r="4516" spans="2:20" ht="15" customHeight="1" x14ac:dyDescent="0.25">
      <c r="B4516" s="94">
        <v>4465</v>
      </c>
      <c r="C4516" s="95"/>
      <c r="D4516" s="94"/>
      <c r="E4516" s="95"/>
      <c r="F4516" s="94"/>
      <c r="G4516" s="95">
        <f t="shared" si="423"/>
        <v>0</v>
      </c>
      <c r="H4516" s="110">
        <f t="shared" si="424"/>
        <v>0</v>
      </c>
      <c r="P4516" s="107" t="str">
        <f t="shared" si="425"/>
        <v/>
      </c>
      <c r="Q4516" s="108" t="str">
        <f t="shared" si="426"/>
        <v/>
      </c>
      <c r="S4516" s="109" t="str">
        <f t="shared" si="427"/>
        <v/>
      </c>
      <c r="T4516" s="109" t="str">
        <f t="shared" si="428"/>
        <v/>
      </c>
    </row>
    <row r="4517" spans="2:20" ht="15" customHeight="1" x14ac:dyDescent="0.25">
      <c r="B4517" s="94">
        <v>4466</v>
      </c>
      <c r="C4517" s="95"/>
      <c r="D4517" s="94"/>
      <c r="E4517" s="95"/>
      <c r="F4517" s="94"/>
      <c r="G4517" s="95">
        <f t="shared" si="423"/>
        <v>0</v>
      </c>
      <c r="H4517" s="110">
        <f t="shared" si="424"/>
        <v>0</v>
      </c>
      <c r="P4517" s="107" t="str">
        <f t="shared" si="425"/>
        <v/>
      </c>
      <c r="Q4517" s="108" t="str">
        <f t="shared" si="426"/>
        <v/>
      </c>
      <c r="S4517" s="109" t="str">
        <f t="shared" si="427"/>
        <v/>
      </c>
      <c r="T4517" s="109" t="str">
        <f t="shared" si="428"/>
        <v/>
      </c>
    </row>
    <row r="4518" spans="2:20" ht="15" customHeight="1" x14ac:dyDescent="0.25">
      <c r="B4518" s="94">
        <v>4467</v>
      </c>
      <c r="C4518" s="95"/>
      <c r="D4518" s="94"/>
      <c r="E4518" s="95"/>
      <c r="F4518" s="94"/>
      <c r="G4518" s="95">
        <f t="shared" si="423"/>
        <v>0</v>
      </c>
      <c r="H4518" s="110">
        <f t="shared" si="424"/>
        <v>0</v>
      </c>
      <c r="P4518" s="107" t="str">
        <f t="shared" si="425"/>
        <v/>
      </c>
      <c r="Q4518" s="108" t="str">
        <f t="shared" si="426"/>
        <v/>
      </c>
      <c r="S4518" s="109" t="str">
        <f t="shared" si="427"/>
        <v/>
      </c>
      <c r="T4518" s="109" t="str">
        <f t="shared" si="428"/>
        <v/>
      </c>
    </row>
    <row r="4519" spans="2:20" ht="15" customHeight="1" x14ac:dyDescent="0.25">
      <c r="B4519" s="94">
        <v>4468</v>
      </c>
      <c r="C4519" s="95"/>
      <c r="D4519" s="94"/>
      <c r="E4519" s="95"/>
      <c r="F4519" s="94"/>
      <c r="G4519" s="95">
        <f t="shared" si="423"/>
        <v>0</v>
      </c>
      <c r="H4519" s="110">
        <f t="shared" si="424"/>
        <v>0</v>
      </c>
      <c r="P4519" s="107" t="str">
        <f t="shared" si="425"/>
        <v/>
      </c>
      <c r="Q4519" s="108" t="str">
        <f t="shared" si="426"/>
        <v/>
      </c>
      <c r="S4519" s="109" t="str">
        <f t="shared" si="427"/>
        <v/>
      </c>
      <c r="T4519" s="109" t="str">
        <f t="shared" si="428"/>
        <v/>
      </c>
    </row>
    <row r="4520" spans="2:20" ht="15" customHeight="1" x14ac:dyDescent="0.25">
      <c r="B4520" s="94">
        <v>4469</v>
      </c>
      <c r="C4520" s="95"/>
      <c r="D4520" s="94"/>
      <c r="E4520" s="95"/>
      <c r="F4520" s="94"/>
      <c r="G4520" s="95">
        <f t="shared" si="423"/>
        <v>0</v>
      </c>
      <c r="H4520" s="110">
        <f t="shared" si="424"/>
        <v>0</v>
      </c>
      <c r="P4520" s="107" t="str">
        <f t="shared" si="425"/>
        <v/>
      </c>
      <c r="Q4520" s="108" t="str">
        <f t="shared" si="426"/>
        <v/>
      </c>
      <c r="S4520" s="109" t="str">
        <f t="shared" si="427"/>
        <v/>
      </c>
      <c r="T4520" s="109" t="str">
        <f t="shared" si="428"/>
        <v/>
      </c>
    </row>
    <row r="4521" spans="2:20" ht="15" customHeight="1" x14ac:dyDescent="0.25">
      <c r="B4521" s="94">
        <v>4470</v>
      </c>
      <c r="C4521" s="95"/>
      <c r="D4521" s="94"/>
      <c r="E4521" s="95"/>
      <c r="F4521" s="94"/>
      <c r="G4521" s="95">
        <f t="shared" si="423"/>
        <v>0</v>
      </c>
      <c r="H4521" s="110">
        <f t="shared" si="424"/>
        <v>0</v>
      </c>
      <c r="P4521" s="107" t="str">
        <f t="shared" si="425"/>
        <v/>
      </c>
      <c r="Q4521" s="108" t="str">
        <f t="shared" si="426"/>
        <v/>
      </c>
      <c r="S4521" s="109" t="str">
        <f t="shared" si="427"/>
        <v/>
      </c>
      <c r="T4521" s="109" t="str">
        <f t="shared" si="428"/>
        <v/>
      </c>
    </row>
    <row r="4522" spans="2:20" ht="15" customHeight="1" x14ac:dyDescent="0.25">
      <c r="B4522" s="94">
        <v>4471</v>
      </c>
      <c r="C4522" s="95"/>
      <c r="D4522" s="94"/>
      <c r="E4522" s="95"/>
      <c r="F4522" s="94"/>
      <c r="G4522" s="95">
        <f t="shared" si="423"/>
        <v>0</v>
      </c>
      <c r="H4522" s="110">
        <f t="shared" si="424"/>
        <v>0</v>
      </c>
      <c r="P4522" s="107" t="str">
        <f t="shared" si="425"/>
        <v/>
      </c>
      <c r="Q4522" s="108" t="str">
        <f t="shared" si="426"/>
        <v/>
      </c>
      <c r="S4522" s="109" t="str">
        <f t="shared" si="427"/>
        <v/>
      </c>
      <c r="T4522" s="109" t="str">
        <f t="shared" si="428"/>
        <v/>
      </c>
    </row>
    <row r="4523" spans="2:20" ht="15" customHeight="1" x14ac:dyDescent="0.25">
      <c r="B4523" s="94">
        <v>4472</v>
      </c>
      <c r="C4523" s="95"/>
      <c r="D4523" s="94"/>
      <c r="E4523" s="95"/>
      <c r="F4523" s="94"/>
      <c r="G4523" s="95">
        <f t="shared" si="423"/>
        <v>0</v>
      </c>
      <c r="H4523" s="110">
        <f t="shared" si="424"/>
        <v>0</v>
      </c>
      <c r="P4523" s="107" t="str">
        <f t="shared" si="425"/>
        <v/>
      </c>
      <c r="Q4523" s="108" t="str">
        <f t="shared" si="426"/>
        <v/>
      </c>
      <c r="S4523" s="109" t="str">
        <f t="shared" si="427"/>
        <v/>
      </c>
      <c r="T4523" s="109" t="str">
        <f t="shared" si="428"/>
        <v/>
      </c>
    </row>
    <row r="4524" spans="2:20" ht="15" customHeight="1" x14ac:dyDescent="0.25">
      <c r="B4524" s="94">
        <v>4473</v>
      </c>
      <c r="C4524" s="95"/>
      <c r="D4524" s="94"/>
      <c r="E4524" s="95"/>
      <c r="F4524" s="94"/>
      <c r="G4524" s="95">
        <f t="shared" si="423"/>
        <v>0</v>
      </c>
      <c r="H4524" s="110">
        <f t="shared" si="424"/>
        <v>0</v>
      </c>
      <c r="P4524" s="107" t="str">
        <f t="shared" si="425"/>
        <v/>
      </c>
      <c r="Q4524" s="108" t="str">
        <f t="shared" si="426"/>
        <v/>
      </c>
      <c r="S4524" s="109" t="str">
        <f t="shared" si="427"/>
        <v/>
      </c>
      <c r="T4524" s="109" t="str">
        <f t="shared" si="428"/>
        <v/>
      </c>
    </row>
    <row r="4525" spans="2:20" ht="15" customHeight="1" x14ac:dyDescent="0.25">
      <c r="B4525" s="94">
        <v>4474</v>
      </c>
      <c r="C4525" s="95"/>
      <c r="D4525" s="94"/>
      <c r="E4525" s="95"/>
      <c r="F4525" s="94"/>
      <c r="G4525" s="95">
        <f t="shared" si="423"/>
        <v>0</v>
      </c>
      <c r="H4525" s="110">
        <f t="shared" si="424"/>
        <v>0</v>
      </c>
      <c r="P4525" s="107" t="str">
        <f t="shared" si="425"/>
        <v/>
      </c>
      <c r="Q4525" s="108" t="str">
        <f t="shared" si="426"/>
        <v/>
      </c>
      <c r="S4525" s="109" t="str">
        <f t="shared" si="427"/>
        <v/>
      </c>
      <c r="T4525" s="109" t="str">
        <f t="shared" si="428"/>
        <v/>
      </c>
    </row>
    <row r="4526" spans="2:20" ht="15" customHeight="1" x14ac:dyDescent="0.25">
      <c r="B4526" s="94">
        <v>4475</v>
      </c>
      <c r="C4526" s="95"/>
      <c r="D4526" s="94"/>
      <c r="E4526" s="95"/>
      <c r="F4526" s="94"/>
      <c r="G4526" s="95">
        <f t="shared" si="423"/>
        <v>0</v>
      </c>
      <c r="H4526" s="110">
        <f t="shared" si="424"/>
        <v>0</v>
      </c>
      <c r="P4526" s="107" t="str">
        <f t="shared" si="425"/>
        <v/>
      </c>
      <c r="Q4526" s="108" t="str">
        <f t="shared" si="426"/>
        <v/>
      </c>
      <c r="S4526" s="109" t="str">
        <f t="shared" si="427"/>
        <v/>
      </c>
      <c r="T4526" s="109" t="str">
        <f t="shared" si="428"/>
        <v/>
      </c>
    </row>
    <row r="4527" spans="2:20" ht="15" customHeight="1" x14ac:dyDescent="0.25">
      <c r="B4527" s="94">
        <v>4476</v>
      </c>
      <c r="C4527" s="95"/>
      <c r="D4527" s="94"/>
      <c r="E4527" s="95"/>
      <c r="F4527" s="94"/>
      <c r="G4527" s="95">
        <f t="shared" si="423"/>
        <v>0</v>
      </c>
      <c r="H4527" s="110">
        <f t="shared" si="424"/>
        <v>0</v>
      </c>
      <c r="P4527" s="107" t="str">
        <f t="shared" si="425"/>
        <v/>
      </c>
      <c r="Q4527" s="108" t="str">
        <f t="shared" si="426"/>
        <v/>
      </c>
      <c r="S4527" s="109" t="str">
        <f t="shared" si="427"/>
        <v/>
      </c>
      <c r="T4527" s="109" t="str">
        <f t="shared" si="428"/>
        <v/>
      </c>
    </row>
    <row r="4528" spans="2:20" ht="15" customHeight="1" x14ac:dyDescent="0.25">
      <c r="B4528" s="94">
        <v>4477</v>
      </c>
      <c r="C4528" s="95"/>
      <c r="D4528" s="94"/>
      <c r="E4528" s="95"/>
      <c r="F4528" s="94"/>
      <c r="G4528" s="95">
        <f t="shared" si="423"/>
        <v>0</v>
      </c>
      <c r="H4528" s="110">
        <f t="shared" si="424"/>
        <v>0</v>
      </c>
      <c r="P4528" s="107" t="str">
        <f t="shared" si="425"/>
        <v/>
      </c>
      <c r="Q4528" s="108" t="str">
        <f t="shared" si="426"/>
        <v/>
      </c>
      <c r="S4528" s="109" t="str">
        <f t="shared" si="427"/>
        <v/>
      </c>
      <c r="T4528" s="109" t="str">
        <f t="shared" si="428"/>
        <v/>
      </c>
    </row>
    <row r="4529" spans="2:20" ht="15" customHeight="1" x14ac:dyDescent="0.25">
      <c r="B4529" s="94">
        <v>4478</v>
      </c>
      <c r="C4529" s="95"/>
      <c r="D4529" s="94"/>
      <c r="E4529" s="95"/>
      <c r="F4529" s="94"/>
      <c r="G4529" s="95">
        <f t="shared" si="423"/>
        <v>0</v>
      </c>
      <c r="H4529" s="110">
        <f t="shared" si="424"/>
        <v>0</v>
      </c>
      <c r="P4529" s="107" t="str">
        <f t="shared" si="425"/>
        <v/>
      </c>
      <c r="Q4529" s="108" t="str">
        <f t="shared" si="426"/>
        <v/>
      </c>
      <c r="S4529" s="109" t="str">
        <f t="shared" si="427"/>
        <v/>
      </c>
      <c r="T4529" s="109" t="str">
        <f t="shared" si="428"/>
        <v/>
      </c>
    </row>
    <row r="4530" spans="2:20" ht="15" customHeight="1" x14ac:dyDescent="0.25">
      <c r="B4530" s="94">
        <v>4479</v>
      </c>
      <c r="C4530" s="95"/>
      <c r="D4530" s="94"/>
      <c r="E4530" s="95"/>
      <c r="F4530" s="94"/>
      <c r="G4530" s="95">
        <f t="shared" si="423"/>
        <v>0</v>
      </c>
      <c r="H4530" s="110">
        <f t="shared" si="424"/>
        <v>0</v>
      </c>
      <c r="P4530" s="107" t="str">
        <f t="shared" si="425"/>
        <v/>
      </c>
      <c r="Q4530" s="108" t="str">
        <f t="shared" si="426"/>
        <v/>
      </c>
      <c r="S4530" s="109" t="str">
        <f t="shared" si="427"/>
        <v/>
      </c>
      <c r="T4530" s="109" t="str">
        <f t="shared" si="428"/>
        <v/>
      </c>
    </row>
    <row r="4531" spans="2:20" ht="15" customHeight="1" x14ac:dyDescent="0.25">
      <c r="B4531" s="94">
        <v>4480</v>
      </c>
      <c r="C4531" s="95"/>
      <c r="D4531" s="94"/>
      <c r="E4531" s="95"/>
      <c r="F4531" s="94"/>
      <c r="G4531" s="95">
        <f t="shared" si="423"/>
        <v>0</v>
      </c>
      <c r="H4531" s="110">
        <f t="shared" si="424"/>
        <v>0</v>
      </c>
      <c r="P4531" s="107" t="str">
        <f t="shared" si="425"/>
        <v/>
      </c>
      <c r="Q4531" s="108" t="str">
        <f t="shared" si="426"/>
        <v/>
      </c>
      <c r="S4531" s="109" t="str">
        <f t="shared" si="427"/>
        <v/>
      </c>
      <c r="T4531" s="109" t="str">
        <f t="shared" si="428"/>
        <v/>
      </c>
    </row>
    <row r="4532" spans="2:20" ht="15" customHeight="1" x14ac:dyDescent="0.25">
      <c r="B4532" s="94">
        <v>4481</v>
      </c>
      <c r="C4532" s="95"/>
      <c r="D4532" s="94"/>
      <c r="E4532" s="95"/>
      <c r="F4532" s="94"/>
      <c r="G4532" s="95">
        <f t="shared" si="423"/>
        <v>0</v>
      </c>
      <c r="H4532" s="110">
        <f t="shared" si="424"/>
        <v>0</v>
      </c>
      <c r="P4532" s="107" t="str">
        <f t="shared" si="425"/>
        <v/>
      </c>
      <c r="Q4532" s="108" t="str">
        <f t="shared" si="426"/>
        <v/>
      </c>
      <c r="S4532" s="109" t="str">
        <f t="shared" si="427"/>
        <v/>
      </c>
      <c r="T4532" s="109" t="str">
        <f t="shared" si="428"/>
        <v/>
      </c>
    </row>
    <row r="4533" spans="2:20" ht="15" customHeight="1" x14ac:dyDescent="0.25">
      <c r="B4533" s="94">
        <v>4482</v>
      </c>
      <c r="C4533" s="95"/>
      <c r="D4533" s="94"/>
      <c r="E4533" s="95"/>
      <c r="F4533" s="94"/>
      <c r="G4533" s="95">
        <f t="shared" si="423"/>
        <v>0</v>
      </c>
      <c r="H4533" s="110">
        <f t="shared" si="424"/>
        <v>0</v>
      </c>
      <c r="P4533" s="107" t="str">
        <f t="shared" si="425"/>
        <v/>
      </c>
      <c r="Q4533" s="108" t="str">
        <f t="shared" si="426"/>
        <v/>
      </c>
      <c r="S4533" s="109" t="str">
        <f t="shared" si="427"/>
        <v/>
      </c>
      <c r="T4533" s="109" t="str">
        <f t="shared" si="428"/>
        <v/>
      </c>
    </row>
    <row r="4534" spans="2:20" ht="15" customHeight="1" x14ac:dyDescent="0.25">
      <c r="B4534" s="94">
        <v>4483</v>
      </c>
      <c r="C4534" s="95"/>
      <c r="D4534" s="94"/>
      <c r="E4534" s="95"/>
      <c r="F4534" s="94"/>
      <c r="G4534" s="95">
        <f t="shared" si="423"/>
        <v>0</v>
      </c>
      <c r="H4534" s="110">
        <f t="shared" si="424"/>
        <v>0</v>
      </c>
      <c r="P4534" s="107" t="str">
        <f t="shared" si="425"/>
        <v/>
      </c>
      <c r="Q4534" s="108" t="str">
        <f t="shared" si="426"/>
        <v/>
      </c>
      <c r="S4534" s="109" t="str">
        <f t="shared" si="427"/>
        <v/>
      </c>
      <c r="T4534" s="109" t="str">
        <f t="shared" si="428"/>
        <v/>
      </c>
    </row>
    <row r="4535" spans="2:20" ht="15" customHeight="1" x14ac:dyDescent="0.25">
      <c r="B4535" s="94">
        <v>4484</v>
      </c>
      <c r="C4535" s="95"/>
      <c r="D4535" s="94"/>
      <c r="E4535" s="95"/>
      <c r="F4535" s="94"/>
      <c r="G4535" s="95">
        <f t="shared" si="423"/>
        <v>0</v>
      </c>
      <c r="H4535" s="110">
        <f t="shared" si="424"/>
        <v>0</v>
      </c>
      <c r="P4535" s="107" t="str">
        <f t="shared" si="425"/>
        <v/>
      </c>
      <c r="Q4535" s="108" t="str">
        <f t="shared" si="426"/>
        <v/>
      </c>
      <c r="S4535" s="109" t="str">
        <f t="shared" si="427"/>
        <v/>
      </c>
      <c r="T4535" s="109" t="str">
        <f t="shared" si="428"/>
        <v/>
      </c>
    </row>
    <row r="4536" spans="2:20" ht="15" customHeight="1" x14ac:dyDescent="0.25">
      <c r="B4536" s="94">
        <v>4485</v>
      </c>
      <c r="C4536" s="95"/>
      <c r="D4536" s="94"/>
      <c r="E4536" s="95"/>
      <c r="F4536" s="94"/>
      <c r="G4536" s="95">
        <f t="shared" si="423"/>
        <v>0</v>
      </c>
      <c r="H4536" s="110">
        <f t="shared" si="424"/>
        <v>0</v>
      </c>
      <c r="P4536" s="107" t="str">
        <f t="shared" si="425"/>
        <v/>
      </c>
      <c r="Q4536" s="108" t="str">
        <f t="shared" si="426"/>
        <v/>
      </c>
      <c r="S4536" s="109" t="str">
        <f t="shared" si="427"/>
        <v/>
      </c>
      <c r="T4536" s="109" t="str">
        <f t="shared" si="428"/>
        <v/>
      </c>
    </row>
    <row r="4537" spans="2:20" ht="15" customHeight="1" x14ac:dyDescent="0.25">
      <c r="B4537" s="94">
        <v>4486</v>
      </c>
      <c r="C4537" s="95"/>
      <c r="D4537" s="94"/>
      <c r="E4537" s="95"/>
      <c r="F4537" s="94"/>
      <c r="G4537" s="95">
        <f t="shared" si="423"/>
        <v>0</v>
      </c>
      <c r="H4537" s="110">
        <f t="shared" si="424"/>
        <v>0</v>
      </c>
      <c r="P4537" s="107" t="str">
        <f t="shared" si="425"/>
        <v/>
      </c>
      <c r="Q4537" s="108" t="str">
        <f t="shared" si="426"/>
        <v/>
      </c>
      <c r="S4537" s="109" t="str">
        <f t="shared" si="427"/>
        <v/>
      </c>
      <c r="T4537" s="109" t="str">
        <f t="shared" si="428"/>
        <v/>
      </c>
    </row>
    <row r="4538" spans="2:20" ht="15" customHeight="1" x14ac:dyDescent="0.25">
      <c r="B4538" s="94">
        <v>4487</v>
      </c>
      <c r="C4538" s="95"/>
      <c r="D4538" s="94"/>
      <c r="E4538" s="95"/>
      <c r="F4538" s="94"/>
      <c r="G4538" s="95">
        <f t="shared" si="423"/>
        <v>0</v>
      </c>
      <c r="H4538" s="110">
        <f t="shared" si="424"/>
        <v>0</v>
      </c>
      <c r="P4538" s="107" t="str">
        <f t="shared" si="425"/>
        <v/>
      </c>
      <c r="Q4538" s="108" t="str">
        <f t="shared" si="426"/>
        <v/>
      </c>
      <c r="S4538" s="109" t="str">
        <f t="shared" si="427"/>
        <v/>
      </c>
      <c r="T4538" s="109" t="str">
        <f t="shared" si="428"/>
        <v/>
      </c>
    </row>
    <row r="4539" spans="2:20" ht="15" customHeight="1" x14ac:dyDescent="0.25">
      <c r="B4539" s="94">
        <v>4488</v>
      </c>
      <c r="C4539" s="95"/>
      <c r="D4539" s="94"/>
      <c r="E4539" s="95"/>
      <c r="F4539" s="94"/>
      <c r="G4539" s="95">
        <f t="shared" si="423"/>
        <v>0</v>
      </c>
      <c r="H4539" s="110">
        <f t="shared" si="424"/>
        <v>0</v>
      </c>
      <c r="P4539" s="107" t="str">
        <f t="shared" si="425"/>
        <v/>
      </c>
      <c r="Q4539" s="108" t="str">
        <f t="shared" si="426"/>
        <v/>
      </c>
      <c r="S4539" s="109" t="str">
        <f t="shared" si="427"/>
        <v/>
      </c>
      <c r="T4539" s="109" t="str">
        <f t="shared" si="428"/>
        <v/>
      </c>
    </row>
    <row r="4540" spans="2:20" ht="15" customHeight="1" x14ac:dyDescent="0.25">
      <c r="B4540" s="94">
        <v>4489</v>
      </c>
      <c r="C4540" s="95"/>
      <c r="D4540" s="94"/>
      <c r="E4540" s="95"/>
      <c r="F4540" s="94"/>
      <c r="G4540" s="95">
        <f t="shared" si="423"/>
        <v>0</v>
      </c>
      <c r="H4540" s="110">
        <f t="shared" si="424"/>
        <v>0</v>
      </c>
      <c r="P4540" s="107" t="str">
        <f t="shared" si="425"/>
        <v/>
      </c>
      <c r="Q4540" s="108" t="str">
        <f t="shared" si="426"/>
        <v/>
      </c>
      <c r="S4540" s="109" t="str">
        <f t="shared" si="427"/>
        <v/>
      </c>
      <c r="T4540" s="109" t="str">
        <f t="shared" si="428"/>
        <v/>
      </c>
    </row>
    <row r="4541" spans="2:20" ht="15" customHeight="1" x14ac:dyDescent="0.25">
      <c r="B4541" s="94">
        <v>4490</v>
      </c>
      <c r="C4541" s="95"/>
      <c r="D4541" s="94"/>
      <c r="E4541" s="95"/>
      <c r="F4541" s="94"/>
      <c r="G4541" s="95">
        <f t="shared" si="423"/>
        <v>0</v>
      </c>
      <c r="H4541" s="110">
        <f t="shared" si="424"/>
        <v>0</v>
      </c>
      <c r="P4541" s="107" t="str">
        <f t="shared" si="425"/>
        <v/>
      </c>
      <c r="Q4541" s="108" t="str">
        <f t="shared" si="426"/>
        <v/>
      </c>
      <c r="S4541" s="109" t="str">
        <f t="shared" si="427"/>
        <v/>
      </c>
      <c r="T4541" s="109" t="str">
        <f t="shared" si="428"/>
        <v/>
      </c>
    </row>
    <row r="4542" spans="2:20" ht="15" customHeight="1" x14ac:dyDescent="0.25">
      <c r="B4542" s="94">
        <v>4491</v>
      </c>
      <c r="C4542" s="95"/>
      <c r="D4542" s="94"/>
      <c r="E4542" s="95"/>
      <c r="F4542" s="94"/>
      <c r="G4542" s="95">
        <f t="shared" si="423"/>
        <v>0</v>
      </c>
      <c r="H4542" s="110">
        <f t="shared" si="424"/>
        <v>0</v>
      </c>
      <c r="P4542" s="107" t="str">
        <f t="shared" si="425"/>
        <v/>
      </c>
      <c r="Q4542" s="108" t="str">
        <f t="shared" si="426"/>
        <v/>
      </c>
      <c r="S4542" s="109" t="str">
        <f t="shared" si="427"/>
        <v/>
      </c>
      <c r="T4542" s="109" t="str">
        <f t="shared" si="428"/>
        <v/>
      </c>
    </row>
    <row r="4543" spans="2:20" ht="15" customHeight="1" x14ac:dyDescent="0.25">
      <c r="B4543" s="94">
        <v>4492</v>
      </c>
      <c r="C4543" s="95"/>
      <c r="D4543" s="94"/>
      <c r="E4543" s="95"/>
      <c r="F4543" s="94"/>
      <c r="G4543" s="95">
        <f t="shared" si="423"/>
        <v>0</v>
      </c>
      <c r="H4543" s="110">
        <f t="shared" si="424"/>
        <v>0</v>
      </c>
      <c r="P4543" s="107" t="str">
        <f t="shared" si="425"/>
        <v/>
      </c>
      <c r="Q4543" s="108" t="str">
        <f t="shared" si="426"/>
        <v/>
      </c>
      <c r="S4543" s="109" t="str">
        <f t="shared" si="427"/>
        <v/>
      </c>
      <c r="T4543" s="109" t="str">
        <f t="shared" si="428"/>
        <v/>
      </c>
    </row>
    <row r="4544" spans="2:20" ht="15" customHeight="1" x14ac:dyDescent="0.25">
      <c r="B4544" s="94">
        <v>4493</v>
      </c>
      <c r="C4544" s="95"/>
      <c r="D4544" s="94"/>
      <c r="E4544" s="95"/>
      <c r="F4544" s="94"/>
      <c r="G4544" s="95">
        <f t="shared" si="423"/>
        <v>0</v>
      </c>
      <c r="H4544" s="110">
        <f t="shared" si="424"/>
        <v>0</v>
      </c>
      <c r="P4544" s="107" t="str">
        <f t="shared" si="425"/>
        <v/>
      </c>
      <c r="Q4544" s="108" t="str">
        <f t="shared" si="426"/>
        <v/>
      </c>
      <c r="S4544" s="109" t="str">
        <f t="shared" si="427"/>
        <v/>
      </c>
      <c r="T4544" s="109" t="str">
        <f t="shared" si="428"/>
        <v/>
      </c>
    </row>
    <row r="4545" spans="2:20" ht="15" customHeight="1" x14ac:dyDescent="0.25">
      <c r="B4545" s="94">
        <v>4494</v>
      </c>
      <c r="C4545" s="95"/>
      <c r="D4545" s="94"/>
      <c r="E4545" s="95"/>
      <c r="F4545" s="94"/>
      <c r="G4545" s="95">
        <f t="shared" si="423"/>
        <v>0</v>
      </c>
      <c r="H4545" s="110">
        <f t="shared" si="424"/>
        <v>0</v>
      </c>
      <c r="P4545" s="107" t="str">
        <f t="shared" si="425"/>
        <v/>
      </c>
      <c r="Q4545" s="108" t="str">
        <f t="shared" si="426"/>
        <v/>
      </c>
      <c r="S4545" s="109" t="str">
        <f t="shared" si="427"/>
        <v/>
      </c>
      <c r="T4545" s="109" t="str">
        <f t="shared" si="428"/>
        <v/>
      </c>
    </row>
    <row r="4546" spans="2:20" ht="15" customHeight="1" x14ac:dyDescent="0.25">
      <c r="B4546" s="94">
        <v>4495</v>
      </c>
      <c r="C4546" s="95"/>
      <c r="D4546" s="94"/>
      <c r="E4546" s="95"/>
      <c r="F4546" s="94"/>
      <c r="G4546" s="95">
        <f t="shared" si="423"/>
        <v>0</v>
      </c>
      <c r="H4546" s="110">
        <f t="shared" si="424"/>
        <v>0</v>
      </c>
      <c r="P4546" s="107" t="str">
        <f t="shared" si="425"/>
        <v/>
      </c>
      <c r="Q4546" s="108" t="str">
        <f t="shared" si="426"/>
        <v/>
      </c>
      <c r="S4546" s="109" t="str">
        <f t="shared" si="427"/>
        <v/>
      </c>
      <c r="T4546" s="109" t="str">
        <f t="shared" si="428"/>
        <v/>
      </c>
    </row>
    <row r="4547" spans="2:20" ht="15" customHeight="1" x14ac:dyDescent="0.25">
      <c r="B4547" s="94">
        <v>4496</v>
      </c>
      <c r="C4547" s="95"/>
      <c r="D4547" s="94"/>
      <c r="E4547" s="95"/>
      <c r="F4547" s="94"/>
      <c r="G4547" s="95">
        <f t="shared" si="423"/>
        <v>0</v>
      </c>
      <c r="H4547" s="110">
        <f t="shared" si="424"/>
        <v>0</v>
      </c>
      <c r="P4547" s="107" t="str">
        <f t="shared" si="425"/>
        <v/>
      </c>
      <c r="Q4547" s="108" t="str">
        <f t="shared" si="426"/>
        <v/>
      </c>
      <c r="S4547" s="109" t="str">
        <f t="shared" si="427"/>
        <v/>
      </c>
      <c r="T4547" s="109" t="str">
        <f t="shared" si="428"/>
        <v/>
      </c>
    </row>
    <row r="4548" spans="2:20" ht="15" customHeight="1" x14ac:dyDescent="0.25">
      <c r="B4548" s="94">
        <v>4497</v>
      </c>
      <c r="C4548" s="95"/>
      <c r="D4548" s="94"/>
      <c r="E4548" s="95"/>
      <c r="F4548" s="94"/>
      <c r="G4548" s="95">
        <f t="shared" si="423"/>
        <v>0</v>
      </c>
      <c r="H4548" s="110">
        <f t="shared" si="424"/>
        <v>0</v>
      </c>
      <c r="P4548" s="107" t="str">
        <f t="shared" si="425"/>
        <v/>
      </c>
      <c r="Q4548" s="108" t="str">
        <f t="shared" si="426"/>
        <v/>
      </c>
      <c r="S4548" s="109" t="str">
        <f t="shared" si="427"/>
        <v/>
      </c>
      <c r="T4548" s="109" t="str">
        <f t="shared" si="428"/>
        <v/>
      </c>
    </row>
    <row r="4549" spans="2:20" ht="15" customHeight="1" x14ac:dyDescent="0.25">
      <c r="B4549" s="94">
        <v>4498</v>
      </c>
      <c r="C4549" s="95"/>
      <c r="D4549" s="94"/>
      <c r="E4549" s="95"/>
      <c r="F4549" s="94"/>
      <c r="G4549" s="95">
        <f t="shared" si="423"/>
        <v>0</v>
      </c>
      <c r="H4549" s="110">
        <f t="shared" si="424"/>
        <v>0</v>
      </c>
      <c r="P4549" s="107" t="str">
        <f t="shared" si="425"/>
        <v/>
      </c>
      <c r="Q4549" s="108" t="str">
        <f t="shared" si="426"/>
        <v/>
      </c>
      <c r="S4549" s="109" t="str">
        <f t="shared" si="427"/>
        <v/>
      </c>
      <c r="T4549" s="109" t="str">
        <f t="shared" si="428"/>
        <v/>
      </c>
    </row>
    <row r="4550" spans="2:20" ht="15" customHeight="1" x14ac:dyDescent="0.25">
      <c r="B4550" s="94">
        <v>4499</v>
      </c>
      <c r="C4550" s="95"/>
      <c r="D4550" s="94"/>
      <c r="E4550" s="95"/>
      <c r="F4550" s="94"/>
      <c r="G4550" s="95">
        <f t="shared" si="423"/>
        <v>0</v>
      </c>
      <c r="H4550" s="110">
        <f t="shared" si="424"/>
        <v>0</v>
      </c>
      <c r="P4550" s="107" t="str">
        <f t="shared" si="425"/>
        <v/>
      </c>
      <c r="Q4550" s="108" t="str">
        <f t="shared" si="426"/>
        <v/>
      </c>
      <c r="S4550" s="109" t="str">
        <f t="shared" si="427"/>
        <v/>
      </c>
      <c r="T4550" s="109" t="str">
        <f t="shared" si="428"/>
        <v/>
      </c>
    </row>
    <row r="4551" spans="2:20" ht="15" customHeight="1" x14ac:dyDescent="0.25">
      <c r="B4551" s="94">
        <v>4500</v>
      </c>
      <c r="C4551" s="95"/>
      <c r="D4551" s="94"/>
      <c r="E4551" s="95"/>
      <c r="F4551" s="94"/>
      <c r="G4551" s="95">
        <f t="shared" si="423"/>
        <v>0</v>
      </c>
      <c r="H4551" s="110">
        <f t="shared" si="424"/>
        <v>0</v>
      </c>
      <c r="P4551" s="107" t="str">
        <f t="shared" si="425"/>
        <v/>
      </c>
      <c r="Q4551" s="108" t="str">
        <f t="shared" si="426"/>
        <v/>
      </c>
      <c r="S4551" s="109" t="str">
        <f t="shared" si="427"/>
        <v/>
      </c>
      <c r="T4551" s="109" t="str">
        <f t="shared" si="428"/>
        <v/>
      </c>
    </row>
    <row r="4552" spans="2:20" ht="15" customHeight="1" x14ac:dyDescent="0.25">
      <c r="B4552" s="94">
        <v>4501</v>
      </c>
      <c r="C4552" s="95"/>
      <c r="D4552" s="94"/>
      <c r="E4552" s="95"/>
      <c r="F4552" s="94"/>
      <c r="G4552" s="95">
        <f t="shared" si="423"/>
        <v>0</v>
      </c>
      <c r="H4552" s="110">
        <f t="shared" si="424"/>
        <v>0</v>
      </c>
      <c r="P4552" s="107" t="str">
        <f t="shared" si="425"/>
        <v/>
      </c>
      <c r="Q4552" s="108" t="str">
        <f t="shared" si="426"/>
        <v/>
      </c>
      <c r="S4552" s="109" t="str">
        <f t="shared" si="427"/>
        <v/>
      </c>
      <c r="T4552" s="109" t="str">
        <f t="shared" si="428"/>
        <v/>
      </c>
    </row>
    <row r="4553" spans="2:20" ht="15" customHeight="1" x14ac:dyDescent="0.25">
      <c r="B4553" s="94">
        <v>4502</v>
      </c>
      <c r="C4553" s="95"/>
      <c r="D4553" s="94"/>
      <c r="E4553" s="95"/>
      <c r="F4553" s="94"/>
      <c r="G4553" s="95">
        <f t="shared" si="423"/>
        <v>0</v>
      </c>
      <c r="H4553" s="110">
        <f t="shared" si="424"/>
        <v>0</v>
      </c>
      <c r="P4553" s="107" t="str">
        <f t="shared" si="425"/>
        <v/>
      </c>
      <c r="Q4553" s="108" t="str">
        <f t="shared" si="426"/>
        <v/>
      </c>
      <c r="S4553" s="109" t="str">
        <f t="shared" si="427"/>
        <v/>
      </c>
      <c r="T4553" s="109" t="str">
        <f t="shared" si="428"/>
        <v/>
      </c>
    </row>
    <row r="4554" spans="2:20" ht="15" customHeight="1" x14ac:dyDescent="0.25">
      <c r="B4554" s="94">
        <v>4503</v>
      </c>
      <c r="C4554" s="95"/>
      <c r="D4554" s="94"/>
      <c r="E4554" s="95"/>
      <c r="F4554" s="94"/>
      <c r="G4554" s="95">
        <f t="shared" si="423"/>
        <v>0</v>
      </c>
      <c r="H4554" s="110">
        <f t="shared" si="424"/>
        <v>0</v>
      </c>
      <c r="P4554" s="107" t="str">
        <f t="shared" si="425"/>
        <v/>
      </c>
      <c r="Q4554" s="108" t="str">
        <f t="shared" si="426"/>
        <v/>
      </c>
      <c r="S4554" s="109" t="str">
        <f t="shared" si="427"/>
        <v/>
      </c>
      <c r="T4554" s="109" t="str">
        <f t="shared" si="428"/>
        <v/>
      </c>
    </row>
    <row r="4555" spans="2:20" ht="15" customHeight="1" x14ac:dyDescent="0.25">
      <c r="B4555" s="94">
        <v>4504</v>
      </c>
      <c r="C4555" s="95"/>
      <c r="D4555" s="94"/>
      <c r="E4555" s="95"/>
      <c r="F4555" s="94"/>
      <c r="G4555" s="95">
        <f t="shared" si="423"/>
        <v>0</v>
      </c>
      <c r="H4555" s="110">
        <f t="shared" si="424"/>
        <v>0</v>
      </c>
      <c r="P4555" s="107" t="str">
        <f t="shared" si="425"/>
        <v/>
      </c>
      <c r="Q4555" s="108" t="str">
        <f t="shared" si="426"/>
        <v/>
      </c>
      <c r="S4555" s="109" t="str">
        <f t="shared" si="427"/>
        <v/>
      </c>
      <c r="T4555" s="109" t="str">
        <f t="shared" si="428"/>
        <v/>
      </c>
    </row>
    <row r="4556" spans="2:20" ht="15" customHeight="1" x14ac:dyDescent="0.25">
      <c r="B4556" s="94">
        <v>4505</v>
      </c>
      <c r="C4556" s="95"/>
      <c r="D4556" s="94"/>
      <c r="E4556" s="95"/>
      <c r="F4556" s="94"/>
      <c r="G4556" s="95">
        <f t="shared" si="423"/>
        <v>0</v>
      </c>
      <c r="H4556" s="110">
        <f t="shared" si="424"/>
        <v>0</v>
      </c>
      <c r="P4556" s="107" t="str">
        <f t="shared" si="425"/>
        <v/>
      </c>
      <c r="Q4556" s="108" t="str">
        <f t="shared" si="426"/>
        <v/>
      </c>
      <c r="S4556" s="109" t="str">
        <f t="shared" si="427"/>
        <v/>
      </c>
      <c r="T4556" s="109" t="str">
        <f t="shared" si="428"/>
        <v/>
      </c>
    </row>
    <row r="4557" spans="2:20" ht="15" customHeight="1" x14ac:dyDescent="0.25">
      <c r="B4557" s="94">
        <v>4506</v>
      </c>
      <c r="C4557" s="95"/>
      <c r="D4557" s="94"/>
      <c r="E4557" s="95"/>
      <c r="F4557" s="94"/>
      <c r="G4557" s="95">
        <f t="shared" si="423"/>
        <v>0</v>
      </c>
      <c r="H4557" s="110">
        <f t="shared" si="424"/>
        <v>0</v>
      </c>
      <c r="P4557" s="107" t="str">
        <f t="shared" si="425"/>
        <v/>
      </c>
      <c r="Q4557" s="108" t="str">
        <f t="shared" si="426"/>
        <v/>
      </c>
      <c r="S4557" s="109" t="str">
        <f t="shared" si="427"/>
        <v/>
      </c>
      <c r="T4557" s="109" t="str">
        <f t="shared" si="428"/>
        <v/>
      </c>
    </row>
    <row r="4558" spans="2:20" ht="15" customHeight="1" x14ac:dyDescent="0.25">
      <c r="B4558" s="94">
        <v>4507</v>
      </c>
      <c r="C4558" s="95"/>
      <c r="D4558" s="94"/>
      <c r="E4558" s="95"/>
      <c r="F4558" s="94"/>
      <c r="G4558" s="95">
        <f t="shared" si="423"/>
        <v>0</v>
      </c>
      <c r="H4558" s="110">
        <f t="shared" si="424"/>
        <v>0</v>
      </c>
      <c r="P4558" s="107" t="str">
        <f t="shared" si="425"/>
        <v/>
      </c>
      <c r="Q4558" s="108" t="str">
        <f t="shared" si="426"/>
        <v/>
      </c>
      <c r="S4558" s="109" t="str">
        <f t="shared" si="427"/>
        <v/>
      </c>
      <c r="T4558" s="109" t="str">
        <f t="shared" si="428"/>
        <v/>
      </c>
    </row>
    <row r="4559" spans="2:20" ht="15" customHeight="1" x14ac:dyDescent="0.25">
      <c r="B4559" s="94">
        <v>4508</v>
      </c>
      <c r="C4559" s="95"/>
      <c r="D4559" s="94"/>
      <c r="E4559" s="95"/>
      <c r="F4559" s="94"/>
      <c r="G4559" s="95">
        <f t="shared" si="423"/>
        <v>0</v>
      </c>
      <c r="H4559" s="110">
        <f t="shared" si="424"/>
        <v>0</v>
      </c>
      <c r="P4559" s="107" t="str">
        <f t="shared" si="425"/>
        <v/>
      </c>
      <c r="Q4559" s="108" t="str">
        <f t="shared" si="426"/>
        <v/>
      </c>
      <c r="S4559" s="109" t="str">
        <f t="shared" si="427"/>
        <v/>
      </c>
      <c r="T4559" s="109" t="str">
        <f t="shared" si="428"/>
        <v/>
      </c>
    </row>
    <row r="4560" spans="2:20" ht="15" customHeight="1" x14ac:dyDescent="0.25">
      <c r="B4560" s="94">
        <v>4509</v>
      </c>
      <c r="C4560" s="95"/>
      <c r="D4560" s="94"/>
      <c r="E4560" s="95"/>
      <c r="F4560" s="94"/>
      <c r="G4560" s="95">
        <f t="shared" si="423"/>
        <v>0</v>
      </c>
      <c r="H4560" s="110">
        <f t="shared" si="424"/>
        <v>0</v>
      </c>
      <c r="P4560" s="107" t="str">
        <f t="shared" si="425"/>
        <v/>
      </c>
      <c r="Q4560" s="108" t="str">
        <f t="shared" si="426"/>
        <v/>
      </c>
      <c r="S4560" s="109" t="str">
        <f t="shared" si="427"/>
        <v/>
      </c>
      <c r="T4560" s="109" t="str">
        <f t="shared" si="428"/>
        <v/>
      </c>
    </row>
    <row r="4561" spans="2:20" ht="15" customHeight="1" x14ac:dyDescent="0.25">
      <c r="B4561" s="94">
        <v>4510</v>
      </c>
      <c r="C4561" s="95"/>
      <c r="D4561" s="94"/>
      <c r="E4561" s="95"/>
      <c r="F4561" s="94"/>
      <c r="G4561" s="95">
        <f t="shared" si="423"/>
        <v>0</v>
      </c>
      <c r="H4561" s="110">
        <f t="shared" si="424"/>
        <v>0</v>
      </c>
      <c r="P4561" s="107" t="str">
        <f t="shared" si="425"/>
        <v/>
      </c>
      <c r="Q4561" s="108" t="str">
        <f t="shared" si="426"/>
        <v/>
      </c>
      <c r="S4561" s="109" t="str">
        <f t="shared" si="427"/>
        <v/>
      </c>
      <c r="T4561" s="109" t="str">
        <f t="shared" si="428"/>
        <v/>
      </c>
    </row>
    <row r="4562" spans="2:20" ht="15" customHeight="1" x14ac:dyDescent="0.25">
      <c r="B4562" s="94">
        <v>4511</v>
      </c>
      <c r="C4562" s="95"/>
      <c r="D4562" s="94"/>
      <c r="E4562" s="95"/>
      <c r="F4562" s="94"/>
      <c r="G4562" s="95">
        <f t="shared" si="423"/>
        <v>0</v>
      </c>
      <c r="H4562" s="110">
        <f t="shared" si="424"/>
        <v>0</v>
      </c>
      <c r="P4562" s="107" t="str">
        <f t="shared" si="425"/>
        <v/>
      </c>
      <c r="Q4562" s="108" t="str">
        <f t="shared" si="426"/>
        <v/>
      </c>
      <c r="S4562" s="109" t="str">
        <f t="shared" si="427"/>
        <v/>
      </c>
      <c r="T4562" s="109" t="str">
        <f t="shared" si="428"/>
        <v/>
      </c>
    </row>
    <row r="4563" spans="2:20" ht="15" customHeight="1" x14ac:dyDescent="0.25">
      <c r="B4563" s="94">
        <v>4512</v>
      </c>
      <c r="C4563" s="95"/>
      <c r="D4563" s="94"/>
      <c r="E4563" s="95"/>
      <c r="F4563" s="94"/>
      <c r="G4563" s="95">
        <f t="shared" si="423"/>
        <v>0</v>
      </c>
      <c r="H4563" s="110">
        <f t="shared" si="424"/>
        <v>0</v>
      </c>
      <c r="P4563" s="107" t="str">
        <f t="shared" si="425"/>
        <v/>
      </c>
      <c r="Q4563" s="108" t="str">
        <f t="shared" si="426"/>
        <v/>
      </c>
      <c r="S4563" s="109" t="str">
        <f t="shared" si="427"/>
        <v/>
      </c>
      <c r="T4563" s="109" t="str">
        <f t="shared" si="428"/>
        <v/>
      </c>
    </row>
    <row r="4564" spans="2:20" ht="15" customHeight="1" x14ac:dyDescent="0.25">
      <c r="B4564" s="94">
        <v>4513</v>
      </c>
      <c r="C4564" s="95"/>
      <c r="D4564" s="94"/>
      <c r="E4564" s="95"/>
      <c r="F4564" s="94"/>
      <c r="G4564" s="95">
        <f t="shared" si="423"/>
        <v>0</v>
      </c>
      <c r="H4564" s="110">
        <f t="shared" si="424"/>
        <v>0</v>
      </c>
      <c r="P4564" s="107" t="str">
        <f t="shared" si="425"/>
        <v/>
      </c>
      <c r="Q4564" s="108" t="str">
        <f t="shared" si="426"/>
        <v/>
      </c>
      <c r="S4564" s="109" t="str">
        <f t="shared" si="427"/>
        <v/>
      </c>
      <c r="T4564" s="109" t="str">
        <f t="shared" si="428"/>
        <v/>
      </c>
    </row>
    <row r="4565" spans="2:20" ht="15" customHeight="1" x14ac:dyDescent="0.25">
      <c r="B4565" s="94">
        <v>4514</v>
      </c>
      <c r="C4565" s="95"/>
      <c r="D4565" s="94"/>
      <c r="E4565" s="95"/>
      <c r="F4565" s="94"/>
      <c r="G4565" s="95">
        <f t="shared" si="423"/>
        <v>0</v>
      </c>
      <c r="H4565" s="110">
        <f t="shared" si="424"/>
        <v>0</v>
      </c>
      <c r="P4565" s="107" t="str">
        <f t="shared" si="425"/>
        <v/>
      </c>
      <c r="Q4565" s="108" t="str">
        <f t="shared" si="426"/>
        <v/>
      </c>
      <c r="S4565" s="109" t="str">
        <f t="shared" si="427"/>
        <v/>
      </c>
      <c r="T4565" s="109" t="str">
        <f t="shared" si="428"/>
        <v/>
      </c>
    </row>
    <row r="4566" spans="2:20" ht="15" customHeight="1" x14ac:dyDescent="0.25">
      <c r="B4566" s="94">
        <v>4515</v>
      </c>
      <c r="C4566" s="95"/>
      <c r="D4566" s="94"/>
      <c r="E4566" s="95"/>
      <c r="F4566" s="94"/>
      <c r="G4566" s="95">
        <f t="shared" si="423"/>
        <v>0</v>
      </c>
      <c r="H4566" s="110">
        <f t="shared" si="424"/>
        <v>0</v>
      </c>
      <c r="P4566" s="107" t="str">
        <f t="shared" si="425"/>
        <v/>
      </c>
      <c r="Q4566" s="108" t="str">
        <f t="shared" si="426"/>
        <v/>
      </c>
      <c r="S4566" s="109" t="str">
        <f t="shared" si="427"/>
        <v/>
      </c>
      <c r="T4566" s="109" t="str">
        <f t="shared" si="428"/>
        <v/>
      </c>
    </row>
    <row r="4567" spans="2:20" ht="15" customHeight="1" x14ac:dyDescent="0.25">
      <c r="B4567" s="94">
        <v>4516</v>
      </c>
      <c r="C4567" s="95"/>
      <c r="D4567" s="94"/>
      <c r="E4567" s="95"/>
      <c r="F4567" s="94"/>
      <c r="G4567" s="95">
        <f t="shared" si="423"/>
        <v>0</v>
      </c>
      <c r="H4567" s="110">
        <f t="shared" si="424"/>
        <v>0</v>
      </c>
      <c r="P4567" s="107" t="str">
        <f t="shared" si="425"/>
        <v/>
      </c>
      <c r="Q4567" s="108" t="str">
        <f t="shared" si="426"/>
        <v/>
      </c>
      <c r="S4567" s="109" t="str">
        <f t="shared" si="427"/>
        <v/>
      </c>
      <c r="T4567" s="109" t="str">
        <f t="shared" si="428"/>
        <v/>
      </c>
    </row>
    <row r="4568" spans="2:20" ht="15" customHeight="1" x14ac:dyDescent="0.25">
      <c r="B4568" s="94">
        <v>4517</v>
      </c>
      <c r="C4568" s="95"/>
      <c r="D4568" s="94"/>
      <c r="E4568" s="95"/>
      <c r="F4568" s="94"/>
      <c r="G4568" s="95">
        <f t="shared" si="423"/>
        <v>0</v>
      </c>
      <c r="H4568" s="110">
        <f t="shared" si="424"/>
        <v>0</v>
      </c>
      <c r="P4568" s="107" t="str">
        <f t="shared" si="425"/>
        <v/>
      </c>
      <c r="Q4568" s="108" t="str">
        <f t="shared" si="426"/>
        <v/>
      </c>
      <c r="S4568" s="109" t="str">
        <f t="shared" si="427"/>
        <v/>
      </c>
      <c r="T4568" s="109" t="str">
        <f t="shared" si="428"/>
        <v/>
      </c>
    </row>
    <row r="4569" spans="2:20" ht="15" customHeight="1" x14ac:dyDescent="0.25">
      <c r="B4569" s="94">
        <v>4518</v>
      </c>
      <c r="C4569" s="95"/>
      <c r="D4569" s="94"/>
      <c r="E4569" s="95"/>
      <c r="F4569" s="94"/>
      <c r="G4569" s="95">
        <f t="shared" si="423"/>
        <v>0</v>
      </c>
      <c r="H4569" s="110">
        <f t="shared" si="424"/>
        <v>0</v>
      </c>
      <c r="P4569" s="107" t="str">
        <f t="shared" si="425"/>
        <v/>
      </c>
      <c r="Q4569" s="108" t="str">
        <f t="shared" si="426"/>
        <v/>
      </c>
      <c r="S4569" s="109" t="str">
        <f t="shared" si="427"/>
        <v/>
      </c>
      <c r="T4569" s="109" t="str">
        <f t="shared" si="428"/>
        <v/>
      </c>
    </row>
    <row r="4570" spans="2:20" ht="15" customHeight="1" x14ac:dyDescent="0.25">
      <c r="B4570" s="94">
        <v>4519</v>
      </c>
      <c r="C4570" s="95"/>
      <c r="D4570" s="94"/>
      <c r="E4570" s="95"/>
      <c r="F4570" s="94"/>
      <c r="G4570" s="95">
        <f t="shared" si="423"/>
        <v>0</v>
      </c>
      <c r="H4570" s="110">
        <f t="shared" si="424"/>
        <v>0</v>
      </c>
      <c r="P4570" s="107" t="str">
        <f t="shared" si="425"/>
        <v/>
      </c>
      <c r="Q4570" s="108" t="str">
        <f t="shared" si="426"/>
        <v/>
      </c>
      <c r="S4570" s="109" t="str">
        <f t="shared" si="427"/>
        <v/>
      </c>
      <c r="T4570" s="109" t="str">
        <f t="shared" si="428"/>
        <v/>
      </c>
    </row>
    <row r="4571" spans="2:20" ht="15" customHeight="1" x14ac:dyDescent="0.25">
      <c r="B4571" s="94">
        <v>4520</v>
      </c>
      <c r="C4571" s="95"/>
      <c r="D4571" s="94"/>
      <c r="E4571" s="95"/>
      <c r="F4571" s="94"/>
      <c r="G4571" s="95">
        <f t="shared" si="423"/>
        <v>0</v>
      </c>
      <c r="H4571" s="110">
        <f t="shared" si="424"/>
        <v>0</v>
      </c>
      <c r="P4571" s="107" t="str">
        <f t="shared" si="425"/>
        <v/>
      </c>
      <c r="Q4571" s="108" t="str">
        <f t="shared" si="426"/>
        <v/>
      </c>
      <c r="S4571" s="109" t="str">
        <f t="shared" si="427"/>
        <v/>
      </c>
      <c r="T4571" s="109" t="str">
        <f t="shared" si="428"/>
        <v/>
      </c>
    </row>
    <row r="4572" spans="2:20" ht="15" customHeight="1" x14ac:dyDescent="0.25">
      <c r="B4572" s="94">
        <v>4521</v>
      </c>
      <c r="C4572" s="95"/>
      <c r="D4572" s="94"/>
      <c r="E4572" s="95"/>
      <c r="F4572" s="94"/>
      <c r="G4572" s="95">
        <f t="shared" ref="G4572:G4635" si="429">E4572-C4572</f>
        <v>0</v>
      </c>
      <c r="H4572" s="110">
        <f t="shared" ref="H4572:H4635" si="430">F4572-D4572</f>
        <v>0</v>
      </c>
      <c r="P4572" s="107" t="str">
        <f t="shared" ref="P4572:P4635" si="431">IF(C4572="","",D4572*PSA_WTP-C4572)</f>
        <v/>
      </c>
      <c r="Q4572" s="108" t="str">
        <f t="shared" ref="Q4572:Q4635" si="432">IF(C4572="","",F4572*PSA_WTP-E4572)</f>
        <v/>
      </c>
      <c r="S4572" s="109" t="str">
        <f t="shared" ref="S4572:S4635" si="433">IF(Q4572="","",IF(Q4572=MAX(P4572,Q4572),0,1))</f>
        <v/>
      </c>
      <c r="T4572" s="109" t="str">
        <f t="shared" ref="T4572:T4635" si="434">IF(Q4572="","",IF(Q4572=MAX(P4572,Q4572),1,0))</f>
        <v/>
      </c>
    </row>
    <row r="4573" spans="2:20" ht="15" customHeight="1" x14ac:dyDescent="0.25">
      <c r="B4573" s="94">
        <v>4522</v>
      </c>
      <c r="C4573" s="95"/>
      <c r="D4573" s="94"/>
      <c r="E4573" s="95"/>
      <c r="F4573" s="94"/>
      <c r="G4573" s="95">
        <f t="shared" si="429"/>
        <v>0</v>
      </c>
      <c r="H4573" s="110">
        <f t="shared" si="430"/>
        <v>0</v>
      </c>
      <c r="P4573" s="107" t="str">
        <f t="shared" si="431"/>
        <v/>
      </c>
      <c r="Q4573" s="108" t="str">
        <f t="shared" si="432"/>
        <v/>
      </c>
      <c r="S4573" s="109" t="str">
        <f t="shared" si="433"/>
        <v/>
      </c>
      <c r="T4573" s="109" t="str">
        <f t="shared" si="434"/>
        <v/>
      </c>
    </row>
    <row r="4574" spans="2:20" ht="15" customHeight="1" x14ac:dyDescent="0.25">
      <c r="B4574" s="94">
        <v>4523</v>
      </c>
      <c r="C4574" s="95"/>
      <c r="D4574" s="94"/>
      <c r="E4574" s="95"/>
      <c r="F4574" s="94"/>
      <c r="G4574" s="95">
        <f t="shared" si="429"/>
        <v>0</v>
      </c>
      <c r="H4574" s="110">
        <f t="shared" si="430"/>
        <v>0</v>
      </c>
      <c r="P4574" s="107" t="str">
        <f t="shared" si="431"/>
        <v/>
      </c>
      <c r="Q4574" s="108" t="str">
        <f t="shared" si="432"/>
        <v/>
      </c>
      <c r="S4574" s="109" t="str">
        <f t="shared" si="433"/>
        <v/>
      </c>
      <c r="T4574" s="109" t="str">
        <f t="shared" si="434"/>
        <v/>
      </c>
    </row>
    <row r="4575" spans="2:20" ht="15" customHeight="1" x14ac:dyDescent="0.25">
      <c r="B4575" s="94">
        <v>4524</v>
      </c>
      <c r="C4575" s="95"/>
      <c r="D4575" s="94"/>
      <c r="E4575" s="95"/>
      <c r="F4575" s="94"/>
      <c r="G4575" s="95">
        <f t="shared" si="429"/>
        <v>0</v>
      </c>
      <c r="H4575" s="110">
        <f t="shared" si="430"/>
        <v>0</v>
      </c>
      <c r="P4575" s="107" t="str">
        <f t="shared" si="431"/>
        <v/>
      </c>
      <c r="Q4575" s="108" t="str">
        <f t="shared" si="432"/>
        <v/>
      </c>
      <c r="S4575" s="109" t="str">
        <f t="shared" si="433"/>
        <v/>
      </c>
      <c r="T4575" s="109" t="str">
        <f t="shared" si="434"/>
        <v/>
      </c>
    </row>
    <row r="4576" spans="2:20" ht="15" customHeight="1" x14ac:dyDescent="0.25">
      <c r="B4576" s="94">
        <v>4525</v>
      </c>
      <c r="C4576" s="95"/>
      <c r="D4576" s="94"/>
      <c r="E4576" s="95"/>
      <c r="F4576" s="94"/>
      <c r="G4576" s="95">
        <f t="shared" si="429"/>
        <v>0</v>
      </c>
      <c r="H4576" s="110">
        <f t="shared" si="430"/>
        <v>0</v>
      </c>
      <c r="P4576" s="107" t="str">
        <f t="shared" si="431"/>
        <v/>
      </c>
      <c r="Q4576" s="108" t="str">
        <f t="shared" si="432"/>
        <v/>
      </c>
      <c r="S4576" s="109" t="str">
        <f t="shared" si="433"/>
        <v/>
      </c>
      <c r="T4576" s="109" t="str">
        <f t="shared" si="434"/>
        <v/>
      </c>
    </row>
    <row r="4577" spans="2:20" ht="15" customHeight="1" x14ac:dyDescent="0.25">
      <c r="B4577" s="94">
        <v>4526</v>
      </c>
      <c r="C4577" s="95"/>
      <c r="D4577" s="94"/>
      <c r="E4577" s="95"/>
      <c r="F4577" s="94"/>
      <c r="G4577" s="95">
        <f t="shared" si="429"/>
        <v>0</v>
      </c>
      <c r="H4577" s="110">
        <f t="shared" si="430"/>
        <v>0</v>
      </c>
      <c r="P4577" s="107" t="str">
        <f t="shared" si="431"/>
        <v/>
      </c>
      <c r="Q4577" s="108" t="str">
        <f t="shared" si="432"/>
        <v/>
      </c>
      <c r="S4577" s="109" t="str">
        <f t="shared" si="433"/>
        <v/>
      </c>
      <c r="T4577" s="109" t="str">
        <f t="shared" si="434"/>
        <v/>
      </c>
    </row>
    <row r="4578" spans="2:20" ht="15" customHeight="1" x14ac:dyDescent="0.25">
      <c r="B4578" s="94">
        <v>4527</v>
      </c>
      <c r="C4578" s="95"/>
      <c r="D4578" s="94"/>
      <c r="E4578" s="95"/>
      <c r="F4578" s="94"/>
      <c r="G4578" s="95">
        <f t="shared" si="429"/>
        <v>0</v>
      </c>
      <c r="H4578" s="110">
        <f t="shared" si="430"/>
        <v>0</v>
      </c>
      <c r="P4578" s="107" t="str">
        <f t="shared" si="431"/>
        <v/>
      </c>
      <c r="Q4578" s="108" t="str">
        <f t="shared" si="432"/>
        <v/>
      </c>
      <c r="S4578" s="109" t="str">
        <f t="shared" si="433"/>
        <v/>
      </c>
      <c r="T4578" s="109" t="str">
        <f t="shared" si="434"/>
        <v/>
      </c>
    </row>
    <row r="4579" spans="2:20" ht="15" customHeight="1" x14ac:dyDescent="0.25">
      <c r="B4579" s="94">
        <v>4528</v>
      </c>
      <c r="C4579" s="95"/>
      <c r="D4579" s="94"/>
      <c r="E4579" s="95"/>
      <c r="F4579" s="94"/>
      <c r="G4579" s="95">
        <f t="shared" si="429"/>
        <v>0</v>
      </c>
      <c r="H4579" s="110">
        <f t="shared" si="430"/>
        <v>0</v>
      </c>
      <c r="P4579" s="107" t="str">
        <f t="shared" si="431"/>
        <v/>
      </c>
      <c r="Q4579" s="108" t="str">
        <f t="shared" si="432"/>
        <v/>
      </c>
      <c r="S4579" s="109" t="str">
        <f t="shared" si="433"/>
        <v/>
      </c>
      <c r="T4579" s="109" t="str">
        <f t="shared" si="434"/>
        <v/>
      </c>
    </row>
    <row r="4580" spans="2:20" ht="15" customHeight="1" x14ac:dyDescent="0.25">
      <c r="B4580" s="94">
        <v>4529</v>
      </c>
      <c r="C4580" s="95"/>
      <c r="D4580" s="94"/>
      <c r="E4580" s="95"/>
      <c r="F4580" s="94"/>
      <c r="G4580" s="95">
        <f t="shared" si="429"/>
        <v>0</v>
      </c>
      <c r="H4580" s="110">
        <f t="shared" si="430"/>
        <v>0</v>
      </c>
      <c r="P4580" s="107" t="str">
        <f t="shared" si="431"/>
        <v/>
      </c>
      <c r="Q4580" s="108" t="str">
        <f t="shared" si="432"/>
        <v/>
      </c>
      <c r="S4580" s="109" t="str">
        <f t="shared" si="433"/>
        <v/>
      </c>
      <c r="T4580" s="109" t="str">
        <f t="shared" si="434"/>
        <v/>
      </c>
    </row>
    <row r="4581" spans="2:20" ht="15" customHeight="1" x14ac:dyDescent="0.25">
      <c r="B4581" s="94">
        <v>4530</v>
      </c>
      <c r="C4581" s="95"/>
      <c r="D4581" s="94"/>
      <c r="E4581" s="95"/>
      <c r="F4581" s="94"/>
      <c r="G4581" s="95">
        <f t="shared" si="429"/>
        <v>0</v>
      </c>
      <c r="H4581" s="110">
        <f t="shared" si="430"/>
        <v>0</v>
      </c>
      <c r="P4581" s="107" t="str">
        <f t="shared" si="431"/>
        <v/>
      </c>
      <c r="Q4581" s="108" t="str">
        <f t="shared" si="432"/>
        <v/>
      </c>
      <c r="S4581" s="109" t="str">
        <f t="shared" si="433"/>
        <v/>
      </c>
      <c r="T4581" s="109" t="str">
        <f t="shared" si="434"/>
        <v/>
      </c>
    </row>
    <row r="4582" spans="2:20" ht="15" customHeight="1" x14ac:dyDescent="0.25">
      <c r="B4582" s="94">
        <v>4531</v>
      </c>
      <c r="C4582" s="95"/>
      <c r="D4582" s="94"/>
      <c r="E4582" s="95"/>
      <c r="F4582" s="94"/>
      <c r="G4582" s="95">
        <f t="shared" si="429"/>
        <v>0</v>
      </c>
      <c r="H4582" s="110">
        <f t="shared" si="430"/>
        <v>0</v>
      </c>
      <c r="P4582" s="107" t="str">
        <f t="shared" si="431"/>
        <v/>
      </c>
      <c r="Q4582" s="108" t="str">
        <f t="shared" si="432"/>
        <v/>
      </c>
      <c r="S4582" s="109" t="str">
        <f t="shared" si="433"/>
        <v/>
      </c>
      <c r="T4582" s="109" t="str">
        <f t="shared" si="434"/>
        <v/>
      </c>
    </row>
    <row r="4583" spans="2:20" ht="15" customHeight="1" x14ac:dyDescent="0.25">
      <c r="B4583" s="94">
        <v>4532</v>
      </c>
      <c r="C4583" s="95"/>
      <c r="D4583" s="94"/>
      <c r="E4583" s="95"/>
      <c r="F4583" s="94"/>
      <c r="G4583" s="95">
        <f t="shared" si="429"/>
        <v>0</v>
      </c>
      <c r="H4583" s="110">
        <f t="shared" si="430"/>
        <v>0</v>
      </c>
      <c r="P4583" s="107" t="str">
        <f t="shared" si="431"/>
        <v/>
      </c>
      <c r="Q4583" s="108" t="str">
        <f t="shared" si="432"/>
        <v/>
      </c>
      <c r="S4583" s="109" t="str">
        <f t="shared" si="433"/>
        <v/>
      </c>
      <c r="T4583" s="109" t="str">
        <f t="shared" si="434"/>
        <v/>
      </c>
    </row>
    <row r="4584" spans="2:20" ht="15" customHeight="1" x14ac:dyDescent="0.25">
      <c r="B4584" s="94">
        <v>4533</v>
      </c>
      <c r="C4584" s="95"/>
      <c r="D4584" s="94"/>
      <c r="E4584" s="95"/>
      <c r="F4584" s="94"/>
      <c r="G4584" s="95">
        <f t="shared" si="429"/>
        <v>0</v>
      </c>
      <c r="H4584" s="110">
        <f t="shared" si="430"/>
        <v>0</v>
      </c>
      <c r="P4584" s="107" t="str">
        <f t="shared" si="431"/>
        <v/>
      </c>
      <c r="Q4584" s="108" t="str">
        <f t="shared" si="432"/>
        <v/>
      </c>
      <c r="S4584" s="109" t="str">
        <f t="shared" si="433"/>
        <v/>
      </c>
      <c r="T4584" s="109" t="str">
        <f t="shared" si="434"/>
        <v/>
      </c>
    </row>
    <row r="4585" spans="2:20" ht="15" customHeight="1" x14ac:dyDescent="0.25">
      <c r="B4585" s="94">
        <v>4534</v>
      </c>
      <c r="C4585" s="95"/>
      <c r="D4585" s="94"/>
      <c r="E4585" s="95"/>
      <c r="F4585" s="94"/>
      <c r="G4585" s="95">
        <f t="shared" si="429"/>
        <v>0</v>
      </c>
      <c r="H4585" s="110">
        <f t="shared" si="430"/>
        <v>0</v>
      </c>
      <c r="P4585" s="107" t="str">
        <f t="shared" si="431"/>
        <v/>
      </c>
      <c r="Q4585" s="108" t="str">
        <f t="shared" si="432"/>
        <v/>
      </c>
      <c r="S4585" s="109" t="str">
        <f t="shared" si="433"/>
        <v/>
      </c>
      <c r="T4585" s="109" t="str">
        <f t="shared" si="434"/>
        <v/>
      </c>
    </row>
    <row r="4586" spans="2:20" ht="15" customHeight="1" x14ac:dyDescent="0.25">
      <c r="B4586" s="94">
        <v>4535</v>
      </c>
      <c r="C4586" s="95"/>
      <c r="D4586" s="94"/>
      <c r="E4586" s="95"/>
      <c r="F4586" s="94"/>
      <c r="G4586" s="95">
        <f t="shared" si="429"/>
        <v>0</v>
      </c>
      <c r="H4586" s="110">
        <f t="shared" si="430"/>
        <v>0</v>
      </c>
      <c r="P4586" s="107" t="str">
        <f t="shared" si="431"/>
        <v/>
      </c>
      <c r="Q4586" s="108" t="str">
        <f t="shared" si="432"/>
        <v/>
      </c>
      <c r="S4586" s="109" t="str">
        <f t="shared" si="433"/>
        <v/>
      </c>
      <c r="T4586" s="109" t="str">
        <f t="shared" si="434"/>
        <v/>
      </c>
    </row>
    <row r="4587" spans="2:20" ht="15" customHeight="1" x14ac:dyDescent="0.25">
      <c r="B4587" s="94">
        <v>4536</v>
      </c>
      <c r="C4587" s="95"/>
      <c r="D4587" s="94"/>
      <c r="E4587" s="95"/>
      <c r="F4587" s="94"/>
      <c r="G4587" s="95">
        <f t="shared" si="429"/>
        <v>0</v>
      </c>
      <c r="H4587" s="110">
        <f t="shared" si="430"/>
        <v>0</v>
      </c>
      <c r="P4587" s="107" t="str">
        <f t="shared" si="431"/>
        <v/>
      </c>
      <c r="Q4587" s="108" t="str">
        <f t="shared" si="432"/>
        <v/>
      </c>
      <c r="S4587" s="109" t="str">
        <f t="shared" si="433"/>
        <v/>
      </c>
      <c r="T4587" s="109" t="str">
        <f t="shared" si="434"/>
        <v/>
      </c>
    </row>
    <row r="4588" spans="2:20" ht="15" customHeight="1" x14ac:dyDescent="0.25">
      <c r="B4588" s="94">
        <v>4537</v>
      </c>
      <c r="C4588" s="95"/>
      <c r="D4588" s="94"/>
      <c r="E4588" s="95"/>
      <c r="F4588" s="94"/>
      <c r="G4588" s="95">
        <f t="shared" si="429"/>
        <v>0</v>
      </c>
      <c r="H4588" s="110">
        <f t="shared" si="430"/>
        <v>0</v>
      </c>
      <c r="P4588" s="107" t="str">
        <f t="shared" si="431"/>
        <v/>
      </c>
      <c r="Q4588" s="108" t="str">
        <f t="shared" si="432"/>
        <v/>
      </c>
      <c r="S4588" s="109" t="str">
        <f t="shared" si="433"/>
        <v/>
      </c>
      <c r="T4588" s="109" t="str">
        <f t="shared" si="434"/>
        <v/>
      </c>
    </row>
    <row r="4589" spans="2:20" ht="15" customHeight="1" x14ac:dyDescent="0.25">
      <c r="B4589" s="94">
        <v>4538</v>
      </c>
      <c r="C4589" s="95"/>
      <c r="D4589" s="94"/>
      <c r="E4589" s="95"/>
      <c r="F4589" s="94"/>
      <c r="G4589" s="95">
        <f t="shared" si="429"/>
        <v>0</v>
      </c>
      <c r="H4589" s="110">
        <f t="shared" si="430"/>
        <v>0</v>
      </c>
      <c r="P4589" s="107" t="str">
        <f t="shared" si="431"/>
        <v/>
      </c>
      <c r="Q4589" s="108" t="str">
        <f t="shared" si="432"/>
        <v/>
      </c>
      <c r="S4589" s="109" t="str">
        <f t="shared" si="433"/>
        <v/>
      </c>
      <c r="T4589" s="109" t="str">
        <f t="shared" si="434"/>
        <v/>
      </c>
    </row>
    <row r="4590" spans="2:20" ht="15" customHeight="1" x14ac:dyDescent="0.25">
      <c r="B4590" s="94">
        <v>4539</v>
      </c>
      <c r="C4590" s="95"/>
      <c r="D4590" s="94"/>
      <c r="E4590" s="95"/>
      <c r="F4590" s="94"/>
      <c r="G4590" s="95">
        <f t="shared" si="429"/>
        <v>0</v>
      </c>
      <c r="H4590" s="110">
        <f t="shared" si="430"/>
        <v>0</v>
      </c>
      <c r="P4590" s="107" t="str">
        <f t="shared" si="431"/>
        <v/>
      </c>
      <c r="Q4590" s="108" t="str">
        <f t="shared" si="432"/>
        <v/>
      </c>
      <c r="S4590" s="109" t="str">
        <f t="shared" si="433"/>
        <v/>
      </c>
      <c r="T4590" s="109" t="str">
        <f t="shared" si="434"/>
        <v/>
      </c>
    </row>
    <row r="4591" spans="2:20" ht="15" customHeight="1" x14ac:dyDescent="0.25">
      <c r="B4591" s="94">
        <v>4540</v>
      </c>
      <c r="C4591" s="95"/>
      <c r="D4591" s="94"/>
      <c r="E4591" s="95"/>
      <c r="F4591" s="94"/>
      <c r="G4591" s="95">
        <f t="shared" si="429"/>
        <v>0</v>
      </c>
      <c r="H4591" s="110">
        <f t="shared" si="430"/>
        <v>0</v>
      </c>
      <c r="P4591" s="107" t="str">
        <f t="shared" si="431"/>
        <v/>
      </c>
      <c r="Q4591" s="108" t="str">
        <f t="shared" si="432"/>
        <v/>
      </c>
      <c r="S4591" s="109" t="str">
        <f t="shared" si="433"/>
        <v/>
      </c>
      <c r="T4591" s="109" t="str">
        <f t="shared" si="434"/>
        <v/>
      </c>
    </row>
    <row r="4592" spans="2:20" ht="15" customHeight="1" x14ac:dyDescent="0.25">
      <c r="B4592" s="94">
        <v>4541</v>
      </c>
      <c r="C4592" s="95"/>
      <c r="D4592" s="94"/>
      <c r="E4592" s="95"/>
      <c r="F4592" s="94"/>
      <c r="G4592" s="95">
        <f t="shared" si="429"/>
        <v>0</v>
      </c>
      <c r="H4592" s="110">
        <f t="shared" si="430"/>
        <v>0</v>
      </c>
      <c r="P4592" s="107" t="str">
        <f t="shared" si="431"/>
        <v/>
      </c>
      <c r="Q4592" s="108" t="str">
        <f t="shared" si="432"/>
        <v/>
      </c>
      <c r="S4592" s="109" t="str">
        <f t="shared" si="433"/>
        <v/>
      </c>
      <c r="T4592" s="109" t="str">
        <f t="shared" si="434"/>
        <v/>
      </c>
    </row>
    <row r="4593" spans="2:20" ht="15" customHeight="1" x14ac:dyDescent="0.25">
      <c r="B4593" s="94">
        <v>4542</v>
      </c>
      <c r="C4593" s="95"/>
      <c r="D4593" s="94"/>
      <c r="E4593" s="95"/>
      <c r="F4593" s="94"/>
      <c r="G4593" s="95">
        <f t="shared" si="429"/>
        <v>0</v>
      </c>
      <c r="H4593" s="110">
        <f t="shared" si="430"/>
        <v>0</v>
      </c>
      <c r="P4593" s="107" t="str">
        <f t="shared" si="431"/>
        <v/>
      </c>
      <c r="Q4593" s="108" t="str">
        <f t="shared" si="432"/>
        <v/>
      </c>
      <c r="S4593" s="109" t="str">
        <f t="shared" si="433"/>
        <v/>
      </c>
      <c r="T4593" s="109" t="str">
        <f t="shared" si="434"/>
        <v/>
      </c>
    </row>
    <row r="4594" spans="2:20" ht="15" customHeight="1" x14ac:dyDescent="0.25">
      <c r="B4594" s="94">
        <v>4543</v>
      </c>
      <c r="C4594" s="95"/>
      <c r="D4594" s="94"/>
      <c r="E4594" s="95"/>
      <c r="F4594" s="94"/>
      <c r="G4594" s="95">
        <f t="shared" si="429"/>
        <v>0</v>
      </c>
      <c r="H4594" s="110">
        <f t="shared" si="430"/>
        <v>0</v>
      </c>
      <c r="P4594" s="107" t="str">
        <f t="shared" si="431"/>
        <v/>
      </c>
      <c r="Q4594" s="108" t="str">
        <f t="shared" si="432"/>
        <v/>
      </c>
      <c r="S4594" s="109" t="str">
        <f t="shared" si="433"/>
        <v/>
      </c>
      <c r="T4594" s="109" t="str">
        <f t="shared" si="434"/>
        <v/>
      </c>
    </row>
    <row r="4595" spans="2:20" ht="15" customHeight="1" x14ac:dyDescent="0.25">
      <c r="B4595" s="94">
        <v>4544</v>
      </c>
      <c r="C4595" s="95"/>
      <c r="D4595" s="94"/>
      <c r="E4595" s="95"/>
      <c r="F4595" s="94"/>
      <c r="G4595" s="95">
        <f t="shared" si="429"/>
        <v>0</v>
      </c>
      <c r="H4595" s="110">
        <f t="shared" si="430"/>
        <v>0</v>
      </c>
      <c r="P4595" s="107" t="str">
        <f t="shared" si="431"/>
        <v/>
      </c>
      <c r="Q4595" s="108" t="str">
        <f t="shared" si="432"/>
        <v/>
      </c>
      <c r="S4595" s="109" t="str">
        <f t="shared" si="433"/>
        <v/>
      </c>
      <c r="T4595" s="109" t="str">
        <f t="shared" si="434"/>
        <v/>
      </c>
    </row>
    <row r="4596" spans="2:20" ht="15" customHeight="1" x14ac:dyDescent="0.25">
      <c r="B4596" s="94">
        <v>4545</v>
      </c>
      <c r="C4596" s="95"/>
      <c r="D4596" s="94"/>
      <c r="E4596" s="95"/>
      <c r="F4596" s="94"/>
      <c r="G4596" s="95">
        <f t="shared" si="429"/>
        <v>0</v>
      </c>
      <c r="H4596" s="110">
        <f t="shared" si="430"/>
        <v>0</v>
      </c>
      <c r="P4596" s="107" t="str">
        <f t="shared" si="431"/>
        <v/>
      </c>
      <c r="Q4596" s="108" t="str">
        <f t="shared" si="432"/>
        <v/>
      </c>
      <c r="S4596" s="109" t="str">
        <f t="shared" si="433"/>
        <v/>
      </c>
      <c r="T4596" s="109" t="str">
        <f t="shared" si="434"/>
        <v/>
      </c>
    </row>
    <row r="4597" spans="2:20" ht="15" customHeight="1" x14ac:dyDescent="0.25">
      <c r="B4597" s="94">
        <v>4546</v>
      </c>
      <c r="C4597" s="95"/>
      <c r="D4597" s="94"/>
      <c r="E4597" s="95"/>
      <c r="F4597" s="94"/>
      <c r="G4597" s="95">
        <f t="shared" si="429"/>
        <v>0</v>
      </c>
      <c r="H4597" s="110">
        <f t="shared" si="430"/>
        <v>0</v>
      </c>
      <c r="P4597" s="107" t="str">
        <f t="shared" si="431"/>
        <v/>
      </c>
      <c r="Q4597" s="108" t="str">
        <f t="shared" si="432"/>
        <v/>
      </c>
      <c r="S4597" s="109" t="str">
        <f t="shared" si="433"/>
        <v/>
      </c>
      <c r="T4597" s="109" t="str">
        <f t="shared" si="434"/>
        <v/>
      </c>
    </row>
    <row r="4598" spans="2:20" ht="15" customHeight="1" x14ac:dyDescent="0.25">
      <c r="B4598" s="94">
        <v>4547</v>
      </c>
      <c r="C4598" s="95"/>
      <c r="D4598" s="94"/>
      <c r="E4598" s="95"/>
      <c r="F4598" s="94"/>
      <c r="G4598" s="95">
        <f t="shared" si="429"/>
        <v>0</v>
      </c>
      <c r="H4598" s="110">
        <f t="shared" si="430"/>
        <v>0</v>
      </c>
      <c r="P4598" s="107" t="str">
        <f t="shared" si="431"/>
        <v/>
      </c>
      <c r="Q4598" s="108" t="str">
        <f t="shared" si="432"/>
        <v/>
      </c>
      <c r="S4598" s="109" t="str">
        <f t="shared" si="433"/>
        <v/>
      </c>
      <c r="T4598" s="109" t="str">
        <f t="shared" si="434"/>
        <v/>
      </c>
    </row>
    <row r="4599" spans="2:20" ht="15" customHeight="1" x14ac:dyDescent="0.25">
      <c r="B4599" s="94">
        <v>4548</v>
      </c>
      <c r="C4599" s="95"/>
      <c r="D4599" s="94"/>
      <c r="E4599" s="95"/>
      <c r="F4599" s="94"/>
      <c r="G4599" s="95">
        <f t="shared" si="429"/>
        <v>0</v>
      </c>
      <c r="H4599" s="110">
        <f t="shared" si="430"/>
        <v>0</v>
      </c>
      <c r="P4599" s="107" t="str">
        <f t="shared" si="431"/>
        <v/>
      </c>
      <c r="Q4599" s="108" t="str">
        <f t="shared" si="432"/>
        <v/>
      </c>
      <c r="S4599" s="109" t="str">
        <f t="shared" si="433"/>
        <v/>
      </c>
      <c r="T4599" s="109" t="str">
        <f t="shared" si="434"/>
        <v/>
      </c>
    </row>
    <row r="4600" spans="2:20" ht="15" customHeight="1" x14ac:dyDescent="0.25">
      <c r="B4600" s="94">
        <v>4549</v>
      </c>
      <c r="C4600" s="95"/>
      <c r="D4600" s="94"/>
      <c r="E4600" s="95"/>
      <c r="F4600" s="94"/>
      <c r="G4600" s="95">
        <f t="shared" si="429"/>
        <v>0</v>
      </c>
      <c r="H4600" s="110">
        <f t="shared" si="430"/>
        <v>0</v>
      </c>
      <c r="P4600" s="107" t="str">
        <f t="shared" si="431"/>
        <v/>
      </c>
      <c r="Q4600" s="108" t="str">
        <f t="shared" si="432"/>
        <v/>
      </c>
      <c r="S4600" s="109" t="str">
        <f t="shared" si="433"/>
        <v/>
      </c>
      <c r="T4600" s="109" t="str">
        <f t="shared" si="434"/>
        <v/>
      </c>
    </row>
    <row r="4601" spans="2:20" ht="15" customHeight="1" x14ac:dyDescent="0.25">
      <c r="B4601" s="94">
        <v>4550</v>
      </c>
      <c r="C4601" s="95"/>
      <c r="D4601" s="94"/>
      <c r="E4601" s="95"/>
      <c r="F4601" s="94"/>
      <c r="G4601" s="95">
        <f t="shared" si="429"/>
        <v>0</v>
      </c>
      <c r="H4601" s="110">
        <f t="shared" si="430"/>
        <v>0</v>
      </c>
      <c r="P4601" s="107" t="str">
        <f t="shared" si="431"/>
        <v/>
      </c>
      <c r="Q4601" s="108" t="str">
        <f t="shared" si="432"/>
        <v/>
      </c>
      <c r="S4601" s="109" t="str">
        <f t="shared" si="433"/>
        <v/>
      </c>
      <c r="T4601" s="109" t="str">
        <f t="shared" si="434"/>
        <v/>
      </c>
    </row>
    <row r="4602" spans="2:20" ht="15" customHeight="1" x14ac:dyDescent="0.25">
      <c r="B4602" s="94">
        <v>4551</v>
      </c>
      <c r="C4602" s="95"/>
      <c r="D4602" s="94"/>
      <c r="E4602" s="95"/>
      <c r="F4602" s="94"/>
      <c r="G4602" s="95">
        <f t="shared" si="429"/>
        <v>0</v>
      </c>
      <c r="H4602" s="110">
        <f t="shared" si="430"/>
        <v>0</v>
      </c>
      <c r="P4602" s="107" t="str">
        <f t="shared" si="431"/>
        <v/>
      </c>
      <c r="Q4602" s="108" t="str">
        <f t="shared" si="432"/>
        <v/>
      </c>
      <c r="S4602" s="109" t="str">
        <f t="shared" si="433"/>
        <v/>
      </c>
      <c r="T4602" s="109" t="str">
        <f t="shared" si="434"/>
        <v/>
      </c>
    </row>
    <row r="4603" spans="2:20" ht="15" customHeight="1" x14ac:dyDescent="0.25">
      <c r="B4603" s="94">
        <v>4552</v>
      </c>
      <c r="C4603" s="95"/>
      <c r="D4603" s="94"/>
      <c r="E4603" s="95"/>
      <c r="F4603" s="94"/>
      <c r="G4603" s="95">
        <f t="shared" si="429"/>
        <v>0</v>
      </c>
      <c r="H4603" s="110">
        <f t="shared" si="430"/>
        <v>0</v>
      </c>
      <c r="P4603" s="107" t="str">
        <f t="shared" si="431"/>
        <v/>
      </c>
      <c r="Q4603" s="108" t="str">
        <f t="shared" si="432"/>
        <v/>
      </c>
      <c r="S4603" s="109" t="str">
        <f t="shared" si="433"/>
        <v/>
      </c>
      <c r="T4603" s="109" t="str">
        <f t="shared" si="434"/>
        <v/>
      </c>
    </row>
    <row r="4604" spans="2:20" ht="15" customHeight="1" x14ac:dyDescent="0.25">
      <c r="B4604" s="94">
        <v>4553</v>
      </c>
      <c r="C4604" s="95"/>
      <c r="D4604" s="94"/>
      <c r="E4604" s="95"/>
      <c r="F4604" s="94"/>
      <c r="G4604" s="95">
        <f t="shared" si="429"/>
        <v>0</v>
      </c>
      <c r="H4604" s="110">
        <f t="shared" si="430"/>
        <v>0</v>
      </c>
      <c r="P4604" s="107" t="str">
        <f t="shared" si="431"/>
        <v/>
      </c>
      <c r="Q4604" s="108" t="str">
        <f t="shared" si="432"/>
        <v/>
      </c>
      <c r="S4604" s="109" t="str">
        <f t="shared" si="433"/>
        <v/>
      </c>
      <c r="T4604" s="109" t="str">
        <f t="shared" si="434"/>
        <v/>
      </c>
    </row>
    <row r="4605" spans="2:20" ht="15" customHeight="1" x14ac:dyDescent="0.25">
      <c r="B4605" s="94">
        <v>4554</v>
      </c>
      <c r="C4605" s="95"/>
      <c r="D4605" s="94"/>
      <c r="E4605" s="95"/>
      <c r="F4605" s="94"/>
      <c r="G4605" s="95">
        <f t="shared" si="429"/>
        <v>0</v>
      </c>
      <c r="H4605" s="110">
        <f t="shared" si="430"/>
        <v>0</v>
      </c>
      <c r="P4605" s="107" t="str">
        <f t="shared" si="431"/>
        <v/>
      </c>
      <c r="Q4605" s="108" t="str">
        <f t="shared" si="432"/>
        <v/>
      </c>
      <c r="S4605" s="109" t="str">
        <f t="shared" si="433"/>
        <v/>
      </c>
      <c r="T4605" s="109" t="str">
        <f t="shared" si="434"/>
        <v/>
      </c>
    </row>
    <row r="4606" spans="2:20" ht="15" customHeight="1" x14ac:dyDescent="0.25">
      <c r="B4606" s="94">
        <v>4555</v>
      </c>
      <c r="C4606" s="95"/>
      <c r="D4606" s="94"/>
      <c r="E4606" s="95"/>
      <c r="F4606" s="94"/>
      <c r="G4606" s="95">
        <f t="shared" si="429"/>
        <v>0</v>
      </c>
      <c r="H4606" s="110">
        <f t="shared" si="430"/>
        <v>0</v>
      </c>
      <c r="P4606" s="107" t="str">
        <f t="shared" si="431"/>
        <v/>
      </c>
      <c r="Q4606" s="108" t="str">
        <f t="shared" si="432"/>
        <v/>
      </c>
      <c r="S4606" s="109" t="str">
        <f t="shared" si="433"/>
        <v/>
      </c>
      <c r="T4606" s="109" t="str">
        <f t="shared" si="434"/>
        <v/>
      </c>
    </row>
    <row r="4607" spans="2:20" ht="15" customHeight="1" x14ac:dyDescent="0.25">
      <c r="B4607" s="94">
        <v>4556</v>
      </c>
      <c r="C4607" s="95"/>
      <c r="D4607" s="94"/>
      <c r="E4607" s="95"/>
      <c r="F4607" s="94"/>
      <c r="G4607" s="95">
        <f t="shared" si="429"/>
        <v>0</v>
      </c>
      <c r="H4607" s="110">
        <f t="shared" si="430"/>
        <v>0</v>
      </c>
      <c r="P4607" s="107" t="str">
        <f t="shared" si="431"/>
        <v/>
      </c>
      <c r="Q4607" s="108" t="str">
        <f t="shared" si="432"/>
        <v/>
      </c>
      <c r="S4607" s="109" t="str">
        <f t="shared" si="433"/>
        <v/>
      </c>
      <c r="T4607" s="109" t="str">
        <f t="shared" si="434"/>
        <v/>
      </c>
    </row>
    <row r="4608" spans="2:20" ht="15" customHeight="1" x14ac:dyDescent="0.25">
      <c r="B4608" s="94">
        <v>4557</v>
      </c>
      <c r="C4608" s="95"/>
      <c r="D4608" s="94"/>
      <c r="E4608" s="95"/>
      <c r="F4608" s="94"/>
      <c r="G4608" s="95">
        <f t="shared" si="429"/>
        <v>0</v>
      </c>
      <c r="H4608" s="110">
        <f t="shared" si="430"/>
        <v>0</v>
      </c>
      <c r="P4608" s="107" t="str">
        <f t="shared" si="431"/>
        <v/>
      </c>
      <c r="Q4608" s="108" t="str">
        <f t="shared" si="432"/>
        <v/>
      </c>
      <c r="S4608" s="109" t="str">
        <f t="shared" si="433"/>
        <v/>
      </c>
      <c r="T4608" s="109" t="str">
        <f t="shared" si="434"/>
        <v/>
      </c>
    </row>
    <row r="4609" spans="2:20" ht="15" customHeight="1" x14ac:dyDescent="0.25">
      <c r="B4609" s="94">
        <v>4558</v>
      </c>
      <c r="C4609" s="95"/>
      <c r="D4609" s="94"/>
      <c r="E4609" s="95"/>
      <c r="F4609" s="94"/>
      <c r="G4609" s="95">
        <f t="shared" si="429"/>
        <v>0</v>
      </c>
      <c r="H4609" s="110">
        <f t="shared" si="430"/>
        <v>0</v>
      </c>
      <c r="P4609" s="107" t="str">
        <f t="shared" si="431"/>
        <v/>
      </c>
      <c r="Q4609" s="108" t="str">
        <f t="shared" si="432"/>
        <v/>
      </c>
      <c r="S4609" s="109" t="str">
        <f t="shared" si="433"/>
        <v/>
      </c>
      <c r="T4609" s="109" t="str">
        <f t="shared" si="434"/>
        <v/>
      </c>
    </row>
    <row r="4610" spans="2:20" ht="15" customHeight="1" x14ac:dyDescent="0.25">
      <c r="B4610" s="94">
        <v>4559</v>
      </c>
      <c r="C4610" s="95"/>
      <c r="D4610" s="94"/>
      <c r="E4610" s="95"/>
      <c r="F4610" s="94"/>
      <c r="G4610" s="95">
        <f t="shared" si="429"/>
        <v>0</v>
      </c>
      <c r="H4610" s="110">
        <f t="shared" si="430"/>
        <v>0</v>
      </c>
      <c r="P4610" s="107" t="str">
        <f t="shared" si="431"/>
        <v/>
      </c>
      <c r="Q4610" s="108" t="str">
        <f t="shared" si="432"/>
        <v/>
      </c>
      <c r="S4610" s="109" t="str">
        <f t="shared" si="433"/>
        <v/>
      </c>
      <c r="T4610" s="109" t="str">
        <f t="shared" si="434"/>
        <v/>
      </c>
    </row>
    <row r="4611" spans="2:20" ht="15" customHeight="1" x14ac:dyDescent="0.25">
      <c r="B4611" s="94">
        <v>4560</v>
      </c>
      <c r="C4611" s="95"/>
      <c r="D4611" s="94"/>
      <c r="E4611" s="95"/>
      <c r="F4611" s="94"/>
      <c r="G4611" s="95">
        <f t="shared" si="429"/>
        <v>0</v>
      </c>
      <c r="H4611" s="110">
        <f t="shared" si="430"/>
        <v>0</v>
      </c>
      <c r="P4611" s="107" t="str">
        <f t="shared" si="431"/>
        <v/>
      </c>
      <c r="Q4611" s="108" t="str">
        <f t="shared" si="432"/>
        <v/>
      </c>
      <c r="S4611" s="109" t="str">
        <f t="shared" si="433"/>
        <v/>
      </c>
      <c r="T4611" s="109" t="str">
        <f t="shared" si="434"/>
        <v/>
      </c>
    </row>
    <row r="4612" spans="2:20" ht="15" customHeight="1" x14ac:dyDescent="0.25">
      <c r="B4612" s="94">
        <v>4561</v>
      </c>
      <c r="C4612" s="95"/>
      <c r="D4612" s="94"/>
      <c r="E4612" s="95"/>
      <c r="F4612" s="94"/>
      <c r="G4612" s="95">
        <f t="shared" si="429"/>
        <v>0</v>
      </c>
      <c r="H4612" s="110">
        <f t="shared" si="430"/>
        <v>0</v>
      </c>
      <c r="P4612" s="107" t="str">
        <f t="shared" si="431"/>
        <v/>
      </c>
      <c r="Q4612" s="108" t="str">
        <f t="shared" si="432"/>
        <v/>
      </c>
      <c r="S4612" s="109" t="str">
        <f t="shared" si="433"/>
        <v/>
      </c>
      <c r="T4612" s="109" t="str">
        <f t="shared" si="434"/>
        <v/>
      </c>
    </row>
    <row r="4613" spans="2:20" ht="15" customHeight="1" x14ac:dyDescent="0.25">
      <c r="B4613" s="94">
        <v>4562</v>
      </c>
      <c r="C4613" s="95"/>
      <c r="D4613" s="94"/>
      <c r="E4613" s="95"/>
      <c r="F4613" s="94"/>
      <c r="G4613" s="95">
        <f t="shared" si="429"/>
        <v>0</v>
      </c>
      <c r="H4613" s="110">
        <f t="shared" si="430"/>
        <v>0</v>
      </c>
      <c r="P4613" s="107" t="str">
        <f t="shared" si="431"/>
        <v/>
      </c>
      <c r="Q4613" s="108" t="str">
        <f t="shared" si="432"/>
        <v/>
      </c>
      <c r="S4613" s="109" t="str">
        <f t="shared" si="433"/>
        <v/>
      </c>
      <c r="T4613" s="109" t="str">
        <f t="shared" si="434"/>
        <v/>
      </c>
    </row>
    <row r="4614" spans="2:20" ht="15" customHeight="1" x14ac:dyDescent="0.25">
      <c r="B4614" s="94">
        <v>4563</v>
      </c>
      <c r="C4614" s="95"/>
      <c r="D4614" s="94"/>
      <c r="E4614" s="95"/>
      <c r="F4614" s="94"/>
      <c r="G4614" s="95">
        <f t="shared" si="429"/>
        <v>0</v>
      </c>
      <c r="H4614" s="110">
        <f t="shared" si="430"/>
        <v>0</v>
      </c>
      <c r="P4614" s="107" t="str">
        <f t="shared" si="431"/>
        <v/>
      </c>
      <c r="Q4614" s="108" t="str">
        <f t="shared" si="432"/>
        <v/>
      </c>
      <c r="S4614" s="109" t="str">
        <f t="shared" si="433"/>
        <v/>
      </c>
      <c r="T4614" s="109" t="str">
        <f t="shared" si="434"/>
        <v/>
      </c>
    </row>
    <row r="4615" spans="2:20" ht="15" customHeight="1" x14ac:dyDescent="0.25">
      <c r="B4615" s="94">
        <v>4564</v>
      </c>
      <c r="C4615" s="95"/>
      <c r="D4615" s="94"/>
      <c r="E4615" s="95"/>
      <c r="F4615" s="94"/>
      <c r="G4615" s="95">
        <f t="shared" si="429"/>
        <v>0</v>
      </c>
      <c r="H4615" s="110">
        <f t="shared" si="430"/>
        <v>0</v>
      </c>
      <c r="P4615" s="107" t="str">
        <f t="shared" si="431"/>
        <v/>
      </c>
      <c r="Q4615" s="108" t="str">
        <f t="shared" si="432"/>
        <v/>
      </c>
      <c r="S4615" s="109" t="str">
        <f t="shared" si="433"/>
        <v/>
      </c>
      <c r="T4615" s="109" t="str">
        <f t="shared" si="434"/>
        <v/>
      </c>
    </row>
    <row r="4616" spans="2:20" ht="15" customHeight="1" x14ac:dyDescent="0.25">
      <c r="B4616" s="94">
        <v>4565</v>
      </c>
      <c r="C4616" s="95"/>
      <c r="D4616" s="94"/>
      <c r="E4616" s="95"/>
      <c r="F4616" s="94"/>
      <c r="G4616" s="95">
        <f t="shared" si="429"/>
        <v>0</v>
      </c>
      <c r="H4616" s="110">
        <f t="shared" si="430"/>
        <v>0</v>
      </c>
      <c r="P4616" s="107" t="str">
        <f t="shared" si="431"/>
        <v/>
      </c>
      <c r="Q4616" s="108" t="str">
        <f t="shared" si="432"/>
        <v/>
      </c>
      <c r="S4616" s="109" t="str">
        <f t="shared" si="433"/>
        <v/>
      </c>
      <c r="T4616" s="109" t="str">
        <f t="shared" si="434"/>
        <v/>
      </c>
    </row>
    <row r="4617" spans="2:20" ht="15" customHeight="1" x14ac:dyDescent="0.25">
      <c r="B4617" s="94">
        <v>4566</v>
      </c>
      <c r="C4617" s="95"/>
      <c r="D4617" s="94"/>
      <c r="E4617" s="95"/>
      <c r="F4617" s="94"/>
      <c r="G4617" s="95">
        <f t="shared" si="429"/>
        <v>0</v>
      </c>
      <c r="H4617" s="110">
        <f t="shared" si="430"/>
        <v>0</v>
      </c>
      <c r="P4617" s="107" t="str">
        <f t="shared" si="431"/>
        <v/>
      </c>
      <c r="Q4617" s="108" t="str">
        <f t="shared" si="432"/>
        <v/>
      </c>
      <c r="S4617" s="109" t="str">
        <f t="shared" si="433"/>
        <v/>
      </c>
      <c r="T4617" s="109" t="str">
        <f t="shared" si="434"/>
        <v/>
      </c>
    </row>
    <row r="4618" spans="2:20" ht="15" customHeight="1" x14ac:dyDescent="0.25">
      <c r="B4618" s="94">
        <v>4567</v>
      </c>
      <c r="C4618" s="95"/>
      <c r="D4618" s="94"/>
      <c r="E4618" s="95"/>
      <c r="F4618" s="94"/>
      <c r="G4618" s="95">
        <f t="shared" si="429"/>
        <v>0</v>
      </c>
      <c r="H4618" s="110">
        <f t="shared" si="430"/>
        <v>0</v>
      </c>
      <c r="P4618" s="107" t="str">
        <f t="shared" si="431"/>
        <v/>
      </c>
      <c r="Q4618" s="108" t="str">
        <f t="shared" si="432"/>
        <v/>
      </c>
      <c r="S4618" s="109" t="str">
        <f t="shared" si="433"/>
        <v/>
      </c>
      <c r="T4618" s="109" t="str">
        <f t="shared" si="434"/>
        <v/>
      </c>
    </row>
    <row r="4619" spans="2:20" ht="15" customHeight="1" x14ac:dyDescent="0.25">
      <c r="B4619" s="94">
        <v>4568</v>
      </c>
      <c r="C4619" s="95"/>
      <c r="D4619" s="94"/>
      <c r="E4619" s="95"/>
      <c r="F4619" s="94"/>
      <c r="G4619" s="95">
        <f t="shared" si="429"/>
        <v>0</v>
      </c>
      <c r="H4619" s="110">
        <f t="shared" si="430"/>
        <v>0</v>
      </c>
      <c r="P4619" s="107" t="str">
        <f t="shared" si="431"/>
        <v/>
      </c>
      <c r="Q4619" s="108" t="str">
        <f t="shared" si="432"/>
        <v/>
      </c>
      <c r="S4619" s="109" t="str">
        <f t="shared" si="433"/>
        <v/>
      </c>
      <c r="T4619" s="109" t="str">
        <f t="shared" si="434"/>
        <v/>
      </c>
    </row>
    <row r="4620" spans="2:20" ht="15" customHeight="1" x14ac:dyDescent="0.25">
      <c r="B4620" s="94">
        <v>4569</v>
      </c>
      <c r="C4620" s="95"/>
      <c r="D4620" s="94"/>
      <c r="E4620" s="95"/>
      <c r="F4620" s="94"/>
      <c r="G4620" s="95">
        <f t="shared" si="429"/>
        <v>0</v>
      </c>
      <c r="H4620" s="110">
        <f t="shared" si="430"/>
        <v>0</v>
      </c>
      <c r="P4620" s="107" t="str">
        <f t="shared" si="431"/>
        <v/>
      </c>
      <c r="Q4620" s="108" t="str">
        <f t="shared" si="432"/>
        <v/>
      </c>
      <c r="S4620" s="109" t="str">
        <f t="shared" si="433"/>
        <v/>
      </c>
      <c r="T4620" s="109" t="str">
        <f t="shared" si="434"/>
        <v/>
      </c>
    </row>
    <row r="4621" spans="2:20" ht="15" customHeight="1" x14ac:dyDescent="0.25">
      <c r="B4621" s="94">
        <v>4570</v>
      </c>
      <c r="C4621" s="95"/>
      <c r="D4621" s="94"/>
      <c r="E4621" s="95"/>
      <c r="F4621" s="94"/>
      <c r="G4621" s="95">
        <f t="shared" si="429"/>
        <v>0</v>
      </c>
      <c r="H4621" s="110">
        <f t="shared" si="430"/>
        <v>0</v>
      </c>
      <c r="P4621" s="107" t="str">
        <f t="shared" si="431"/>
        <v/>
      </c>
      <c r="Q4621" s="108" t="str">
        <f t="shared" si="432"/>
        <v/>
      </c>
      <c r="S4621" s="109" t="str">
        <f t="shared" si="433"/>
        <v/>
      </c>
      <c r="T4621" s="109" t="str">
        <f t="shared" si="434"/>
        <v/>
      </c>
    </row>
    <row r="4622" spans="2:20" ht="15" customHeight="1" x14ac:dyDescent="0.25">
      <c r="B4622" s="94">
        <v>4571</v>
      </c>
      <c r="C4622" s="95"/>
      <c r="D4622" s="94"/>
      <c r="E4622" s="95"/>
      <c r="F4622" s="94"/>
      <c r="G4622" s="95">
        <f t="shared" si="429"/>
        <v>0</v>
      </c>
      <c r="H4622" s="110">
        <f t="shared" si="430"/>
        <v>0</v>
      </c>
      <c r="P4622" s="107" t="str">
        <f t="shared" si="431"/>
        <v/>
      </c>
      <c r="Q4622" s="108" t="str">
        <f t="shared" si="432"/>
        <v/>
      </c>
      <c r="S4622" s="109" t="str">
        <f t="shared" si="433"/>
        <v/>
      </c>
      <c r="T4622" s="109" t="str">
        <f t="shared" si="434"/>
        <v/>
      </c>
    </row>
    <row r="4623" spans="2:20" ht="15" customHeight="1" x14ac:dyDescent="0.25">
      <c r="B4623" s="94">
        <v>4572</v>
      </c>
      <c r="C4623" s="95"/>
      <c r="D4623" s="94"/>
      <c r="E4623" s="95"/>
      <c r="F4623" s="94"/>
      <c r="G4623" s="95">
        <f t="shared" si="429"/>
        <v>0</v>
      </c>
      <c r="H4623" s="110">
        <f t="shared" si="430"/>
        <v>0</v>
      </c>
      <c r="P4623" s="107" t="str">
        <f t="shared" si="431"/>
        <v/>
      </c>
      <c r="Q4623" s="108" t="str">
        <f t="shared" si="432"/>
        <v/>
      </c>
      <c r="S4623" s="109" t="str">
        <f t="shared" si="433"/>
        <v/>
      </c>
      <c r="T4623" s="109" t="str">
        <f t="shared" si="434"/>
        <v/>
      </c>
    </row>
    <row r="4624" spans="2:20" ht="15" customHeight="1" x14ac:dyDescent="0.25">
      <c r="B4624" s="94">
        <v>4573</v>
      </c>
      <c r="C4624" s="95"/>
      <c r="D4624" s="94"/>
      <c r="E4624" s="95"/>
      <c r="F4624" s="94"/>
      <c r="G4624" s="95">
        <f t="shared" si="429"/>
        <v>0</v>
      </c>
      <c r="H4624" s="110">
        <f t="shared" si="430"/>
        <v>0</v>
      </c>
      <c r="P4624" s="107" t="str">
        <f t="shared" si="431"/>
        <v/>
      </c>
      <c r="Q4624" s="108" t="str">
        <f t="shared" si="432"/>
        <v/>
      </c>
      <c r="S4624" s="109" t="str">
        <f t="shared" si="433"/>
        <v/>
      </c>
      <c r="T4624" s="109" t="str">
        <f t="shared" si="434"/>
        <v/>
      </c>
    </row>
    <row r="4625" spans="2:20" ht="15" customHeight="1" x14ac:dyDescent="0.25">
      <c r="B4625" s="94">
        <v>4574</v>
      </c>
      <c r="C4625" s="95"/>
      <c r="D4625" s="94"/>
      <c r="E4625" s="95"/>
      <c r="F4625" s="94"/>
      <c r="G4625" s="95">
        <f t="shared" si="429"/>
        <v>0</v>
      </c>
      <c r="H4625" s="110">
        <f t="shared" si="430"/>
        <v>0</v>
      </c>
      <c r="P4625" s="107" t="str">
        <f t="shared" si="431"/>
        <v/>
      </c>
      <c r="Q4625" s="108" t="str">
        <f t="shared" si="432"/>
        <v/>
      </c>
      <c r="S4625" s="109" t="str">
        <f t="shared" si="433"/>
        <v/>
      </c>
      <c r="T4625" s="109" t="str">
        <f t="shared" si="434"/>
        <v/>
      </c>
    </row>
    <row r="4626" spans="2:20" ht="15" customHeight="1" x14ac:dyDescent="0.25">
      <c r="B4626" s="94">
        <v>4575</v>
      </c>
      <c r="C4626" s="95"/>
      <c r="D4626" s="94"/>
      <c r="E4626" s="95"/>
      <c r="F4626" s="94"/>
      <c r="G4626" s="95">
        <f t="shared" si="429"/>
        <v>0</v>
      </c>
      <c r="H4626" s="110">
        <f t="shared" si="430"/>
        <v>0</v>
      </c>
      <c r="P4626" s="107" t="str">
        <f t="shared" si="431"/>
        <v/>
      </c>
      <c r="Q4626" s="108" t="str">
        <f t="shared" si="432"/>
        <v/>
      </c>
      <c r="S4626" s="109" t="str">
        <f t="shared" si="433"/>
        <v/>
      </c>
      <c r="T4626" s="109" t="str">
        <f t="shared" si="434"/>
        <v/>
      </c>
    </row>
    <row r="4627" spans="2:20" ht="15" customHeight="1" x14ac:dyDescent="0.25">
      <c r="B4627" s="94">
        <v>4576</v>
      </c>
      <c r="C4627" s="95"/>
      <c r="D4627" s="94"/>
      <c r="E4627" s="95"/>
      <c r="F4627" s="94"/>
      <c r="G4627" s="95">
        <f t="shared" si="429"/>
        <v>0</v>
      </c>
      <c r="H4627" s="110">
        <f t="shared" si="430"/>
        <v>0</v>
      </c>
      <c r="P4627" s="107" t="str">
        <f t="shared" si="431"/>
        <v/>
      </c>
      <c r="Q4627" s="108" t="str">
        <f t="shared" si="432"/>
        <v/>
      </c>
      <c r="S4627" s="109" t="str">
        <f t="shared" si="433"/>
        <v/>
      </c>
      <c r="T4627" s="109" t="str">
        <f t="shared" si="434"/>
        <v/>
      </c>
    </row>
    <row r="4628" spans="2:20" ht="15" customHeight="1" x14ac:dyDescent="0.25">
      <c r="B4628" s="94">
        <v>4577</v>
      </c>
      <c r="C4628" s="95"/>
      <c r="D4628" s="94"/>
      <c r="E4628" s="95"/>
      <c r="F4628" s="94"/>
      <c r="G4628" s="95">
        <f t="shared" si="429"/>
        <v>0</v>
      </c>
      <c r="H4628" s="110">
        <f t="shared" si="430"/>
        <v>0</v>
      </c>
      <c r="P4628" s="107" t="str">
        <f t="shared" si="431"/>
        <v/>
      </c>
      <c r="Q4628" s="108" t="str">
        <f t="shared" si="432"/>
        <v/>
      </c>
      <c r="S4628" s="109" t="str">
        <f t="shared" si="433"/>
        <v/>
      </c>
      <c r="T4628" s="109" t="str">
        <f t="shared" si="434"/>
        <v/>
      </c>
    </row>
    <row r="4629" spans="2:20" ht="15" customHeight="1" x14ac:dyDescent="0.25">
      <c r="B4629" s="94">
        <v>4578</v>
      </c>
      <c r="C4629" s="95"/>
      <c r="D4629" s="94"/>
      <c r="E4629" s="95"/>
      <c r="F4629" s="94"/>
      <c r="G4629" s="95">
        <f t="shared" si="429"/>
        <v>0</v>
      </c>
      <c r="H4629" s="110">
        <f t="shared" si="430"/>
        <v>0</v>
      </c>
      <c r="P4629" s="107" t="str">
        <f t="shared" si="431"/>
        <v/>
      </c>
      <c r="Q4629" s="108" t="str">
        <f t="shared" si="432"/>
        <v/>
      </c>
      <c r="S4629" s="109" t="str">
        <f t="shared" si="433"/>
        <v/>
      </c>
      <c r="T4629" s="109" t="str">
        <f t="shared" si="434"/>
        <v/>
      </c>
    </row>
    <row r="4630" spans="2:20" ht="15" customHeight="1" x14ac:dyDescent="0.25">
      <c r="B4630" s="94">
        <v>4579</v>
      </c>
      <c r="C4630" s="95"/>
      <c r="D4630" s="94"/>
      <c r="E4630" s="95"/>
      <c r="F4630" s="94"/>
      <c r="G4630" s="95">
        <f t="shared" si="429"/>
        <v>0</v>
      </c>
      <c r="H4630" s="110">
        <f t="shared" si="430"/>
        <v>0</v>
      </c>
      <c r="P4630" s="107" t="str">
        <f t="shared" si="431"/>
        <v/>
      </c>
      <c r="Q4630" s="108" t="str">
        <f t="shared" si="432"/>
        <v/>
      </c>
      <c r="S4630" s="109" t="str">
        <f t="shared" si="433"/>
        <v/>
      </c>
      <c r="T4630" s="109" t="str">
        <f t="shared" si="434"/>
        <v/>
      </c>
    </row>
    <row r="4631" spans="2:20" ht="15" customHeight="1" x14ac:dyDescent="0.25">
      <c r="B4631" s="94">
        <v>4580</v>
      </c>
      <c r="C4631" s="95"/>
      <c r="D4631" s="94"/>
      <c r="E4631" s="95"/>
      <c r="F4631" s="94"/>
      <c r="G4631" s="95">
        <f t="shared" si="429"/>
        <v>0</v>
      </c>
      <c r="H4631" s="110">
        <f t="shared" si="430"/>
        <v>0</v>
      </c>
      <c r="P4631" s="107" t="str">
        <f t="shared" si="431"/>
        <v/>
      </c>
      <c r="Q4631" s="108" t="str">
        <f t="shared" si="432"/>
        <v/>
      </c>
      <c r="S4631" s="109" t="str">
        <f t="shared" si="433"/>
        <v/>
      </c>
      <c r="T4631" s="109" t="str">
        <f t="shared" si="434"/>
        <v/>
      </c>
    </row>
    <row r="4632" spans="2:20" ht="15" customHeight="1" x14ac:dyDescent="0.25">
      <c r="B4632" s="94">
        <v>4581</v>
      </c>
      <c r="C4632" s="95"/>
      <c r="D4632" s="94"/>
      <c r="E4632" s="95"/>
      <c r="F4632" s="94"/>
      <c r="G4632" s="95">
        <f t="shared" si="429"/>
        <v>0</v>
      </c>
      <c r="H4632" s="110">
        <f t="shared" si="430"/>
        <v>0</v>
      </c>
      <c r="P4632" s="107" t="str">
        <f t="shared" si="431"/>
        <v/>
      </c>
      <c r="Q4632" s="108" t="str">
        <f t="shared" si="432"/>
        <v/>
      </c>
      <c r="S4632" s="109" t="str">
        <f t="shared" si="433"/>
        <v/>
      </c>
      <c r="T4632" s="109" t="str">
        <f t="shared" si="434"/>
        <v/>
      </c>
    </row>
    <row r="4633" spans="2:20" ht="15" customHeight="1" x14ac:dyDescent="0.25">
      <c r="B4633" s="94">
        <v>4582</v>
      </c>
      <c r="C4633" s="95"/>
      <c r="D4633" s="94"/>
      <c r="E4633" s="95"/>
      <c r="F4633" s="94"/>
      <c r="G4633" s="95">
        <f t="shared" si="429"/>
        <v>0</v>
      </c>
      <c r="H4633" s="110">
        <f t="shared" si="430"/>
        <v>0</v>
      </c>
      <c r="P4633" s="107" t="str">
        <f t="shared" si="431"/>
        <v/>
      </c>
      <c r="Q4633" s="108" t="str">
        <f t="shared" si="432"/>
        <v/>
      </c>
      <c r="S4633" s="109" t="str">
        <f t="shared" si="433"/>
        <v/>
      </c>
      <c r="T4633" s="109" t="str">
        <f t="shared" si="434"/>
        <v/>
      </c>
    </row>
    <row r="4634" spans="2:20" ht="15" customHeight="1" x14ac:dyDescent="0.25">
      <c r="B4634" s="94">
        <v>4583</v>
      </c>
      <c r="C4634" s="95"/>
      <c r="D4634" s="94"/>
      <c r="E4634" s="95"/>
      <c r="F4634" s="94"/>
      <c r="G4634" s="95">
        <f t="shared" si="429"/>
        <v>0</v>
      </c>
      <c r="H4634" s="110">
        <f t="shared" si="430"/>
        <v>0</v>
      </c>
      <c r="P4634" s="107" t="str">
        <f t="shared" si="431"/>
        <v/>
      </c>
      <c r="Q4634" s="108" t="str">
        <f t="shared" si="432"/>
        <v/>
      </c>
      <c r="S4634" s="109" t="str">
        <f t="shared" si="433"/>
        <v/>
      </c>
      <c r="T4634" s="109" t="str">
        <f t="shared" si="434"/>
        <v/>
      </c>
    </row>
    <row r="4635" spans="2:20" ht="15" customHeight="1" x14ac:dyDescent="0.25">
      <c r="B4635" s="94">
        <v>4584</v>
      </c>
      <c r="C4635" s="95"/>
      <c r="D4635" s="94"/>
      <c r="E4635" s="95"/>
      <c r="F4635" s="94"/>
      <c r="G4635" s="95">
        <f t="shared" si="429"/>
        <v>0</v>
      </c>
      <c r="H4635" s="110">
        <f t="shared" si="430"/>
        <v>0</v>
      </c>
      <c r="P4635" s="107" t="str">
        <f t="shared" si="431"/>
        <v/>
      </c>
      <c r="Q4635" s="108" t="str">
        <f t="shared" si="432"/>
        <v/>
      </c>
      <c r="S4635" s="109" t="str">
        <f t="shared" si="433"/>
        <v/>
      </c>
      <c r="T4635" s="109" t="str">
        <f t="shared" si="434"/>
        <v/>
      </c>
    </row>
    <row r="4636" spans="2:20" ht="15" customHeight="1" x14ac:dyDescent="0.25">
      <c r="B4636" s="94">
        <v>4585</v>
      </c>
      <c r="C4636" s="95"/>
      <c r="D4636" s="94"/>
      <c r="E4636" s="95"/>
      <c r="F4636" s="94"/>
      <c r="G4636" s="95">
        <f t="shared" ref="G4636:G4699" si="435">E4636-C4636</f>
        <v>0</v>
      </c>
      <c r="H4636" s="110">
        <f t="shared" ref="H4636:H4699" si="436">F4636-D4636</f>
        <v>0</v>
      </c>
      <c r="P4636" s="107" t="str">
        <f t="shared" ref="P4636:P4699" si="437">IF(C4636="","",D4636*PSA_WTP-C4636)</f>
        <v/>
      </c>
      <c r="Q4636" s="108" t="str">
        <f t="shared" ref="Q4636:Q4699" si="438">IF(C4636="","",F4636*PSA_WTP-E4636)</f>
        <v/>
      </c>
      <c r="S4636" s="109" t="str">
        <f t="shared" ref="S4636:S4699" si="439">IF(Q4636="","",IF(Q4636=MAX(P4636,Q4636),0,1))</f>
        <v/>
      </c>
      <c r="T4636" s="109" t="str">
        <f t="shared" ref="T4636:T4699" si="440">IF(Q4636="","",IF(Q4636=MAX(P4636,Q4636),1,0))</f>
        <v/>
      </c>
    </row>
    <row r="4637" spans="2:20" ht="15" customHeight="1" x14ac:dyDescent="0.25">
      <c r="B4637" s="94">
        <v>4586</v>
      </c>
      <c r="C4637" s="95"/>
      <c r="D4637" s="94"/>
      <c r="E4637" s="95"/>
      <c r="F4637" s="94"/>
      <c r="G4637" s="95">
        <f t="shared" si="435"/>
        <v>0</v>
      </c>
      <c r="H4637" s="110">
        <f t="shared" si="436"/>
        <v>0</v>
      </c>
      <c r="P4637" s="107" t="str">
        <f t="shared" si="437"/>
        <v/>
      </c>
      <c r="Q4637" s="108" t="str">
        <f t="shared" si="438"/>
        <v/>
      </c>
      <c r="S4637" s="109" t="str">
        <f t="shared" si="439"/>
        <v/>
      </c>
      <c r="T4637" s="109" t="str">
        <f t="shared" si="440"/>
        <v/>
      </c>
    </row>
    <row r="4638" spans="2:20" ht="15" customHeight="1" x14ac:dyDescent="0.25">
      <c r="B4638" s="94">
        <v>4587</v>
      </c>
      <c r="C4638" s="95"/>
      <c r="D4638" s="94"/>
      <c r="E4638" s="95"/>
      <c r="F4638" s="94"/>
      <c r="G4638" s="95">
        <f t="shared" si="435"/>
        <v>0</v>
      </c>
      <c r="H4638" s="110">
        <f t="shared" si="436"/>
        <v>0</v>
      </c>
      <c r="P4638" s="107" t="str">
        <f t="shared" si="437"/>
        <v/>
      </c>
      <c r="Q4638" s="108" t="str">
        <f t="shared" si="438"/>
        <v/>
      </c>
      <c r="S4638" s="109" t="str">
        <f t="shared" si="439"/>
        <v/>
      </c>
      <c r="T4638" s="109" t="str">
        <f t="shared" si="440"/>
        <v/>
      </c>
    </row>
    <row r="4639" spans="2:20" ht="15" customHeight="1" x14ac:dyDescent="0.25">
      <c r="B4639" s="94">
        <v>4588</v>
      </c>
      <c r="C4639" s="95"/>
      <c r="D4639" s="94"/>
      <c r="E4639" s="95"/>
      <c r="F4639" s="94"/>
      <c r="G4639" s="95">
        <f t="shared" si="435"/>
        <v>0</v>
      </c>
      <c r="H4639" s="110">
        <f t="shared" si="436"/>
        <v>0</v>
      </c>
      <c r="P4639" s="107" t="str">
        <f t="shared" si="437"/>
        <v/>
      </c>
      <c r="Q4639" s="108" t="str">
        <f t="shared" si="438"/>
        <v/>
      </c>
      <c r="S4639" s="109" t="str">
        <f t="shared" si="439"/>
        <v/>
      </c>
      <c r="T4639" s="109" t="str">
        <f t="shared" si="440"/>
        <v/>
      </c>
    </row>
    <row r="4640" spans="2:20" ht="15" customHeight="1" x14ac:dyDescent="0.25">
      <c r="B4640" s="94">
        <v>4589</v>
      </c>
      <c r="C4640" s="95"/>
      <c r="D4640" s="94"/>
      <c r="E4640" s="95"/>
      <c r="F4640" s="94"/>
      <c r="G4640" s="95">
        <f t="shared" si="435"/>
        <v>0</v>
      </c>
      <c r="H4640" s="110">
        <f t="shared" si="436"/>
        <v>0</v>
      </c>
      <c r="P4640" s="107" t="str">
        <f t="shared" si="437"/>
        <v/>
      </c>
      <c r="Q4640" s="108" t="str">
        <f t="shared" si="438"/>
        <v/>
      </c>
      <c r="S4640" s="109" t="str">
        <f t="shared" si="439"/>
        <v/>
      </c>
      <c r="T4640" s="109" t="str">
        <f t="shared" si="440"/>
        <v/>
      </c>
    </row>
    <row r="4641" spans="2:20" ht="15" customHeight="1" x14ac:dyDescent="0.25">
      <c r="B4641" s="94">
        <v>4590</v>
      </c>
      <c r="C4641" s="95"/>
      <c r="D4641" s="94"/>
      <c r="E4641" s="95"/>
      <c r="F4641" s="94"/>
      <c r="G4641" s="95">
        <f t="shared" si="435"/>
        <v>0</v>
      </c>
      <c r="H4641" s="110">
        <f t="shared" si="436"/>
        <v>0</v>
      </c>
      <c r="P4641" s="107" t="str">
        <f t="shared" si="437"/>
        <v/>
      </c>
      <c r="Q4641" s="108" t="str">
        <f t="shared" si="438"/>
        <v/>
      </c>
      <c r="S4641" s="109" t="str">
        <f t="shared" si="439"/>
        <v/>
      </c>
      <c r="T4641" s="109" t="str">
        <f t="shared" si="440"/>
        <v/>
      </c>
    </row>
    <row r="4642" spans="2:20" ht="15" customHeight="1" x14ac:dyDescent="0.25">
      <c r="B4642" s="94">
        <v>4591</v>
      </c>
      <c r="C4642" s="95"/>
      <c r="D4642" s="94"/>
      <c r="E4642" s="95"/>
      <c r="F4642" s="94"/>
      <c r="G4642" s="95">
        <f t="shared" si="435"/>
        <v>0</v>
      </c>
      <c r="H4642" s="110">
        <f t="shared" si="436"/>
        <v>0</v>
      </c>
      <c r="P4642" s="107" t="str">
        <f t="shared" si="437"/>
        <v/>
      </c>
      <c r="Q4642" s="108" t="str">
        <f t="shared" si="438"/>
        <v/>
      </c>
      <c r="S4642" s="109" t="str">
        <f t="shared" si="439"/>
        <v/>
      </c>
      <c r="T4642" s="109" t="str">
        <f t="shared" si="440"/>
        <v/>
      </c>
    </row>
    <row r="4643" spans="2:20" ht="15" customHeight="1" x14ac:dyDescent="0.25">
      <c r="B4643" s="94">
        <v>4592</v>
      </c>
      <c r="C4643" s="95"/>
      <c r="D4643" s="94"/>
      <c r="E4643" s="95"/>
      <c r="F4643" s="94"/>
      <c r="G4643" s="95">
        <f t="shared" si="435"/>
        <v>0</v>
      </c>
      <c r="H4643" s="110">
        <f t="shared" si="436"/>
        <v>0</v>
      </c>
      <c r="P4643" s="107" t="str">
        <f t="shared" si="437"/>
        <v/>
      </c>
      <c r="Q4643" s="108" t="str">
        <f t="shared" si="438"/>
        <v/>
      </c>
      <c r="S4643" s="109" t="str">
        <f t="shared" si="439"/>
        <v/>
      </c>
      <c r="T4643" s="109" t="str">
        <f t="shared" si="440"/>
        <v/>
      </c>
    </row>
    <row r="4644" spans="2:20" ht="15" customHeight="1" x14ac:dyDescent="0.25">
      <c r="B4644" s="94">
        <v>4593</v>
      </c>
      <c r="C4644" s="95"/>
      <c r="D4644" s="94"/>
      <c r="E4644" s="95"/>
      <c r="F4644" s="94"/>
      <c r="G4644" s="95">
        <f t="shared" si="435"/>
        <v>0</v>
      </c>
      <c r="H4644" s="110">
        <f t="shared" si="436"/>
        <v>0</v>
      </c>
      <c r="P4644" s="107" t="str">
        <f t="shared" si="437"/>
        <v/>
      </c>
      <c r="Q4644" s="108" t="str">
        <f t="shared" si="438"/>
        <v/>
      </c>
      <c r="S4644" s="109" t="str">
        <f t="shared" si="439"/>
        <v/>
      </c>
      <c r="T4644" s="109" t="str">
        <f t="shared" si="440"/>
        <v/>
      </c>
    </row>
    <row r="4645" spans="2:20" ht="15" customHeight="1" x14ac:dyDescent="0.25">
      <c r="B4645" s="94">
        <v>4594</v>
      </c>
      <c r="C4645" s="95"/>
      <c r="D4645" s="94"/>
      <c r="E4645" s="95"/>
      <c r="F4645" s="94"/>
      <c r="G4645" s="95">
        <f t="shared" si="435"/>
        <v>0</v>
      </c>
      <c r="H4645" s="110">
        <f t="shared" si="436"/>
        <v>0</v>
      </c>
      <c r="P4645" s="107" t="str">
        <f t="shared" si="437"/>
        <v/>
      </c>
      <c r="Q4645" s="108" t="str">
        <f t="shared" si="438"/>
        <v/>
      </c>
      <c r="S4645" s="109" t="str">
        <f t="shared" si="439"/>
        <v/>
      </c>
      <c r="T4645" s="109" t="str">
        <f t="shared" si="440"/>
        <v/>
      </c>
    </row>
    <row r="4646" spans="2:20" ht="15" customHeight="1" x14ac:dyDescent="0.25">
      <c r="B4646" s="94">
        <v>4595</v>
      </c>
      <c r="C4646" s="95"/>
      <c r="D4646" s="94"/>
      <c r="E4646" s="95"/>
      <c r="F4646" s="94"/>
      <c r="G4646" s="95">
        <f t="shared" si="435"/>
        <v>0</v>
      </c>
      <c r="H4646" s="110">
        <f t="shared" si="436"/>
        <v>0</v>
      </c>
      <c r="P4646" s="107" t="str">
        <f t="shared" si="437"/>
        <v/>
      </c>
      <c r="Q4646" s="108" t="str">
        <f t="shared" si="438"/>
        <v/>
      </c>
      <c r="S4646" s="109" t="str">
        <f t="shared" si="439"/>
        <v/>
      </c>
      <c r="T4646" s="109" t="str">
        <f t="shared" si="440"/>
        <v/>
      </c>
    </row>
    <row r="4647" spans="2:20" ht="15" customHeight="1" x14ac:dyDescent="0.25">
      <c r="B4647" s="94">
        <v>4596</v>
      </c>
      <c r="C4647" s="95"/>
      <c r="D4647" s="94"/>
      <c r="E4647" s="95"/>
      <c r="F4647" s="94"/>
      <c r="G4647" s="95">
        <f t="shared" si="435"/>
        <v>0</v>
      </c>
      <c r="H4647" s="110">
        <f t="shared" si="436"/>
        <v>0</v>
      </c>
      <c r="P4647" s="107" t="str">
        <f t="shared" si="437"/>
        <v/>
      </c>
      <c r="Q4647" s="108" t="str">
        <f t="shared" si="438"/>
        <v/>
      </c>
      <c r="S4647" s="109" t="str">
        <f t="shared" si="439"/>
        <v/>
      </c>
      <c r="T4647" s="109" t="str">
        <f t="shared" si="440"/>
        <v/>
      </c>
    </row>
    <row r="4648" spans="2:20" ht="15" customHeight="1" x14ac:dyDescent="0.25">
      <c r="B4648" s="94">
        <v>4597</v>
      </c>
      <c r="C4648" s="95"/>
      <c r="D4648" s="94"/>
      <c r="E4648" s="95"/>
      <c r="F4648" s="94"/>
      <c r="G4648" s="95">
        <f t="shared" si="435"/>
        <v>0</v>
      </c>
      <c r="H4648" s="110">
        <f t="shared" si="436"/>
        <v>0</v>
      </c>
      <c r="P4648" s="107" t="str">
        <f t="shared" si="437"/>
        <v/>
      </c>
      <c r="Q4648" s="108" t="str">
        <f t="shared" si="438"/>
        <v/>
      </c>
      <c r="S4648" s="109" t="str">
        <f t="shared" si="439"/>
        <v/>
      </c>
      <c r="T4648" s="109" t="str">
        <f t="shared" si="440"/>
        <v/>
      </c>
    </row>
    <row r="4649" spans="2:20" ht="15" customHeight="1" x14ac:dyDescent="0.25">
      <c r="B4649" s="94">
        <v>4598</v>
      </c>
      <c r="C4649" s="95"/>
      <c r="D4649" s="94"/>
      <c r="E4649" s="95"/>
      <c r="F4649" s="94"/>
      <c r="G4649" s="95">
        <f t="shared" si="435"/>
        <v>0</v>
      </c>
      <c r="H4649" s="110">
        <f t="shared" si="436"/>
        <v>0</v>
      </c>
      <c r="P4649" s="107" t="str">
        <f t="shared" si="437"/>
        <v/>
      </c>
      <c r="Q4649" s="108" t="str">
        <f t="shared" si="438"/>
        <v/>
      </c>
      <c r="S4649" s="109" t="str">
        <f t="shared" si="439"/>
        <v/>
      </c>
      <c r="T4649" s="109" t="str">
        <f t="shared" si="440"/>
        <v/>
      </c>
    </row>
    <row r="4650" spans="2:20" ht="15" customHeight="1" x14ac:dyDescent="0.25">
      <c r="B4650" s="94">
        <v>4599</v>
      </c>
      <c r="C4650" s="95"/>
      <c r="D4650" s="94"/>
      <c r="E4650" s="95"/>
      <c r="F4650" s="94"/>
      <c r="G4650" s="95">
        <f t="shared" si="435"/>
        <v>0</v>
      </c>
      <c r="H4650" s="110">
        <f t="shared" si="436"/>
        <v>0</v>
      </c>
      <c r="P4650" s="107" t="str">
        <f t="shared" si="437"/>
        <v/>
      </c>
      <c r="Q4650" s="108" t="str">
        <f t="shared" si="438"/>
        <v/>
      </c>
      <c r="S4650" s="109" t="str">
        <f t="shared" si="439"/>
        <v/>
      </c>
      <c r="T4650" s="109" t="str">
        <f t="shared" si="440"/>
        <v/>
      </c>
    </row>
    <row r="4651" spans="2:20" ht="15" customHeight="1" x14ac:dyDescent="0.25">
      <c r="B4651" s="94">
        <v>4600</v>
      </c>
      <c r="C4651" s="95"/>
      <c r="D4651" s="94"/>
      <c r="E4651" s="95"/>
      <c r="F4651" s="94"/>
      <c r="G4651" s="95">
        <f t="shared" si="435"/>
        <v>0</v>
      </c>
      <c r="H4651" s="110">
        <f t="shared" si="436"/>
        <v>0</v>
      </c>
      <c r="P4651" s="107" t="str">
        <f t="shared" si="437"/>
        <v/>
      </c>
      <c r="Q4651" s="108" t="str">
        <f t="shared" si="438"/>
        <v/>
      </c>
      <c r="S4651" s="109" t="str">
        <f t="shared" si="439"/>
        <v/>
      </c>
      <c r="T4651" s="109" t="str">
        <f t="shared" si="440"/>
        <v/>
      </c>
    </row>
    <row r="4652" spans="2:20" ht="15" customHeight="1" x14ac:dyDescent="0.25">
      <c r="B4652" s="94">
        <v>4601</v>
      </c>
      <c r="C4652" s="95"/>
      <c r="D4652" s="94"/>
      <c r="E4652" s="95"/>
      <c r="F4652" s="94"/>
      <c r="G4652" s="95">
        <f t="shared" si="435"/>
        <v>0</v>
      </c>
      <c r="H4652" s="110">
        <f t="shared" si="436"/>
        <v>0</v>
      </c>
      <c r="P4652" s="107" t="str">
        <f t="shared" si="437"/>
        <v/>
      </c>
      <c r="Q4652" s="108" t="str">
        <f t="shared" si="438"/>
        <v/>
      </c>
      <c r="S4652" s="109" t="str">
        <f t="shared" si="439"/>
        <v/>
      </c>
      <c r="T4652" s="109" t="str">
        <f t="shared" si="440"/>
        <v/>
      </c>
    </row>
    <row r="4653" spans="2:20" ht="15" customHeight="1" x14ac:dyDescent="0.25">
      <c r="B4653" s="94">
        <v>4602</v>
      </c>
      <c r="C4653" s="95"/>
      <c r="D4653" s="94"/>
      <c r="E4653" s="95"/>
      <c r="F4653" s="94"/>
      <c r="G4653" s="95">
        <f t="shared" si="435"/>
        <v>0</v>
      </c>
      <c r="H4653" s="110">
        <f t="shared" si="436"/>
        <v>0</v>
      </c>
      <c r="P4653" s="107" t="str">
        <f t="shared" si="437"/>
        <v/>
      </c>
      <c r="Q4653" s="108" t="str">
        <f t="shared" si="438"/>
        <v/>
      </c>
      <c r="S4653" s="109" t="str">
        <f t="shared" si="439"/>
        <v/>
      </c>
      <c r="T4653" s="109" t="str">
        <f t="shared" si="440"/>
        <v/>
      </c>
    </row>
    <row r="4654" spans="2:20" ht="15" customHeight="1" x14ac:dyDescent="0.25">
      <c r="B4654" s="94">
        <v>4603</v>
      </c>
      <c r="C4654" s="95"/>
      <c r="D4654" s="94"/>
      <c r="E4654" s="95"/>
      <c r="F4654" s="94"/>
      <c r="G4654" s="95">
        <f t="shared" si="435"/>
        <v>0</v>
      </c>
      <c r="H4654" s="110">
        <f t="shared" si="436"/>
        <v>0</v>
      </c>
      <c r="P4654" s="107" t="str">
        <f t="shared" si="437"/>
        <v/>
      </c>
      <c r="Q4654" s="108" t="str">
        <f t="shared" si="438"/>
        <v/>
      </c>
      <c r="S4654" s="109" t="str">
        <f t="shared" si="439"/>
        <v/>
      </c>
      <c r="T4654" s="109" t="str">
        <f t="shared" si="440"/>
        <v/>
      </c>
    </row>
    <row r="4655" spans="2:20" ht="15" customHeight="1" x14ac:dyDescent="0.25">
      <c r="B4655" s="94">
        <v>4604</v>
      </c>
      <c r="C4655" s="95"/>
      <c r="D4655" s="94"/>
      <c r="E4655" s="95"/>
      <c r="F4655" s="94"/>
      <c r="G4655" s="95">
        <f t="shared" si="435"/>
        <v>0</v>
      </c>
      <c r="H4655" s="110">
        <f t="shared" si="436"/>
        <v>0</v>
      </c>
      <c r="P4655" s="107" t="str">
        <f t="shared" si="437"/>
        <v/>
      </c>
      <c r="Q4655" s="108" t="str">
        <f t="shared" si="438"/>
        <v/>
      </c>
      <c r="S4655" s="109" t="str">
        <f t="shared" si="439"/>
        <v/>
      </c>
      <c r="T4655" s="109" t="str">
        <f t="shared" si="440"/>
        <v/>
      </c>
    </row>
    <row r="4656" spans="2:20" ht="15" customHeight="1" x14ac:dyDescent="0.25">
      <c r="B4656" s="94">
        <v>4605</v>
      </c>
      <c r="C4656" s="95"/>
      <c r="D4656" s="94"/>
      <c r="E4656" s="95"/>
      <c r="F4656" s="94"/>
      <c r="G4656" s="95">
        <f t="shared" si="435"/>
        <v>0</v>
      </c>
      <c r="H4656" s="110">
        <f t="shared" si="436"/>
        <v>0</v>
      </c>
      <c r="P4656" s="107" t="str">
        <f t="shared" si="437"/>
        <v/>
      </c>
      <c r="Q4656" s="108" t="str">
        <f t="shared" si="438"/>
        <v/>
      </c>
      <c r="S4656" s="109" t="str">
        <f t="shared" si="439"/>
        <v/>
      </c>
      <c r="T4656" s="109" t="str">
        <f t="shared" si="440"/>
        <v/>
      </c>
    </row>
    <row r="4657" spans="2:20" ht="15" customHeight="1" x14ac:dyDescent="0.25">
      <c r="B4657" s="94">
        <v>4606</v>
      </c>
      <c r="C4657" s="95"/>
      <c r="D4657" s="94"/>
      <c r="E4657" s="95"/>
      <c r="F4657" s="94"/>
      <c r="G4657" s="95">
        <f t="shared" si="435"/>
        <v>0</v>
      </c>
      <c r="H4657" s="110">
        <f t="shared" si="436"/>
        <v>0</v>
      </c>
      <c r="P4657" s="107" t="str">
        <f t="shared" si="437"/>
        <v/>
      </c>
      <c r="Q4657" s="108" t="str">
        <f t="shared" si="438"/>
        <v/>
      </c>
      <c r="S4657" s="109" t="str">
        <f t="shared" si="439"/>
        <v/>
      </c>
      <c r="T4657" s="109" t="str">
        <f t="shared" si="440"/>
        <v/>
      </c>
    </row>
    <row r="4658" spans="2:20" ht="15" customHeight="1" x14ac:dyDescent="0.25">
      <c r="B4658" s="94">
        <v>4607</v>
      </c>
      <c r="C4658" s="95"/>
      <c r="D4658" s="94"/>
      <c r="E4658" s="95"/>
      <c r="F4658" s="94"/>
      <c r="G4658" s="95">
        <f t="shared" si="435"/>
        <v>0</v>
      </c>
      <c r="H4658" s="110">
        <f t="shared" si="436"/>
        <v>0</v>
      </c>
      <c r="P4658" s="107" t="str">
        <f t="shared" si="437"/>
        <v/>
      </c>
      <c r="Q4658" s="108" t="str">
        <f t="shared" si="438"/>
        <v/>
      </c>
      <c r="S4658" s="109" t="str">
        <f t="shared" si="439"/>
        <v/>
      </c>
      <c r="T4658" s="109" t="str">
        <f t="shared" si="440"/>
        <v/>
      </c>
    </row>
    <row r="4659" spans="2:20" ht="15" customHeight="1" x14ac:dyDescent="0.25">
      <c r="B4659" s="94">
        <v>4608</v>
      </c>
      <c r="C4659" s="95"/>
      <c r="D4659" s="94"/>
      <c r="E4659" s="95"/>
      <c r="F4659" s="94"/>
      <c r="G4659" s="95">
        <f t="shared" si="435"/>
        <v>0</v>
      </c>
      <c r="H4659" s="110">
        <f t="shared" si="436"/>
        <v>0</v>
      </c>
      <c r="P4659" s="107" t="str">
        <f t="shared" si="437"/>
        <v/>
      </c>
      <c r="Q4659" s="108" t="str">
        <f t="shared" si="438"/>
        <v/>
      </c>
      <c r="S4659" s="109" t="str">
        <f t="shared" si="439"/>
        <v/>
      </c>
      <c r="T4659" s="109" t="str">
        <f t="shared" si="440"/>
        <v/>
      </c>
    </row>
    <row r="4660" spans="2:20" ht="15" customHeight="1" x14ac:dyDescent="0.25">
      <c r="B4660" s="94">
        <v>4609</v>
      </c>
      <c r="C4660" s="95"/>
      <c r="D4660" s="94"/>
      <c r="E4660" s="95"/>
      <c r="F4660" s="94"/>
      <c r="G4660" s="95">
        <f t="shared" si="435"/>
        <v>0</v>
      </c>
      <c r="H4660" s="110">
        <f t="shared" si="436"/>
        <v>0</v>
      </c>
      <c r="P4660" s="107" t="str">
        <f t="shared" si="437"/>
        <v/>
      </c>
      <c r="Q4660" s="108" t="str">
        <f t="shared" si="438"/>
        <v/>
      </c>
      <c r="S4660" s="109" t="str">
        <f t="shared" si="439"/>
        <v/>
      </c>
      <c r="T4660" s="109" t="str">
        <f t="shared" si="440"/>
        <v/>
      </c>
    </row>
    <row r="4661" spans="2:20" ht="15" customHeight="1" x14ac:dyDescent="0.25">
      <c r="B4661" s="94">
        <v>4610</v>
      </c>
      <c r="C4661" s="95"/>
      <c r="D4661" s="94"/>
      <c r="E4661" s="95"/>
      <c r="F4661" s="94"/>
      <c r="G4661" s="95">
        <f t="shared" si="435"/>
        <v>0</v>
      </c>
      <c r="H4661" s="110">
        <f t="shared" si="436"/>
        <v>0</v>
      </c>
      <c r="P4661" s="107" t="str">
        <f t="shared" si="437"/>
        <v/>
      </c>
      <c r="Q4661" s="108" t="str">
        <f t="shared" si="438"/>
        <v/>
      </c>
      <c r="S4661" s="109" t="str">
        <f t="shared" si="439"/>
        <v/>
      </c>
      <c r="T4661" s="109" t="str">
        <f t="shared" si="440"/>
        <v/>
      </c>
    </row>
    <row r="4662" spans="2:20" ht="15" customHeight="1" x14ac:dyDescent="0.25">
      <c r="B4662" s="94">
        <v>4611</v>
      </c>
      <c r="C4662" s="95"/>
      <c r="D4662" s="94"/>
      <c r="E4662" s="95"/>
      <c r="F4662" s="94"/>
      <c r="G4662" s="95">
        <f t="shared" si="435"/>
        <v>0</v>
      </c>
      <c r="H4662" s="110">
        <f t="shared" si="436"/>
        <v>0</v>
      </c>
      <c r="P4662" s="107" t="str">
        <f t="shared" si="437"/>
        <v/>
      </c>
      <c r="Q4662" s="108" t="str">
        <f t="shared" si="438"/>
        <v/>
      </c>
      <c r="S4662" s="109" t="str">
        <f t="shared" si="439"/>
        <v/>
      </c>
      <c r="T4662" s="109" t="str">
        <f t="shared" si="440"/>
        <v/>
      </c>
    </row>
    <row r="4663" spans="2:20" ht="15" customHeight="1" x14ac:dyDescent="0.25">
      <c r="B4663" s="94">
        <v>4612</v>
      </c>
      <c r="C4663" s="95"/>
      <c r="D4663" s="94"/>
      <c r="E4663" s="95"/>
      <c r="F4663" s="94"/>
      <c r="G4663" s="95">
        <f t="shared" si="435"/>
        <v>0</v>
      </c>
      <c r="H4663" s="110">
        <f t="shared" si="436"/>
        <v>0</v>
      </c>
      <c r="P4663" s="107" t="str">
        <f t="shared" si="437"/>
        <v/>
      </c>
      <c r="Q4663" s="108" t="str">
        <f t="shared" si="438"/>
        <v/>
      </c>
      <c r="S4663" s="109" t="str">
        <f t="shared" si="439"/>
        <v/>
      </c>
      <c r="T4663" s="109" t="str">
        <f t="shared" si="440"/>
        <v/>
      </c>
    </row>
    <row r="4664" spans="2:20" ht="15" customHeight="1" x14ac:dyDescent="0.25">
      <c r="B4664" s="94">
        <v>4613</v>
      </c>
      <c r="C4664" s="95"/>
      <c r="D4664" s="94"/>
      <c r="E4664" s="95"/>
      <c r="F4664" s="94"/>
      <c r="G4664" s="95">
        <f t="shared" si="435"/>
        <v>0</v>
      </c>
      <c r="H4664" s="110">
        <f t="shared" si="436"/>
        <v>0</v>
      </c>
      <c r="P4664" s="107" t="str">
        <f t="shared" si="437"/>
        <v/>
      </c>
      <c r="Q4664" s="108" t="str">
        <f t="shared" si="438"/>
        <v/>
      </c>
      <c r="S4664" s="109" t="str">
        <f t="shared" si="439"/>
        <v/>
      </c>
      <c r="T4664" s="109" t="str">
        <f t="shared" si="440"/>
        <v/>
      </c>
    </row>
    <row r="4665" spans="2:20" ht="15" customHeight="1" x14ac:dyDescent="0.25">
      <c r="B4665" s="94">
        <v>4614</v>
      </c>
      <c r="C4665" s="95"/>
      <c r="D4665" s="94"/>
      <c r="E4665" s="95"/>
      <c r="F4665" s="94"/>
      <c r="G4665" s="95">
        <f t="shared" si="435"/>
        <v>0</v>
      </c>
      <c r="H4665" s="110">
        <f t="shared" si="436"/>
        <v>0</v>
      </c>
      <c r="P4665" s="107" t="str">
        <f t="shared" si="437"/>
        <v/>
      </c>
      <c r="Q4665" s="108" t="str">
        <f t="shared" si="438"/>
        <v/>
      </c>
      <c r="S4665" s="109" t="str">
        <f t="shared" si="439"/>
        <v/>
      </c>
      <c r="T4665" s="109" t="str">
        <f t="shared" si="440"/>
        <v/>
      </c>
    </row>
    <row r="4666" spans="2:20" ht="15" customHeight="1" x14ac:dyDescent="0.25">
      <c r="B4666" s="94">
        <v>4615</v>
      </c>
      <c r="C4666" s="95"/>
      <c r="D4666" s="94"/>
      <c r="E4666" s="95"/>
      <c r="F4666" s="94"/>
      <c r="G4666" s="95">
        <f t="shared" si="435"/>
        <v>0</v>
      </c>
      <c r="H4666" s="110">
        <f t="shared" si="436"/>
        <v>0</v>
      </c>
      <c r="P4666" s="107" t="str">
        <f t="shared" si="437"/>
        <v/>
      </c>
      <c r="Q4666" s="108" t="str">
        <f t="shared" si="438"/>
        <v/>
      </c>
      <c r="S4666" s="109" t="str">
        <f t="shared" si="439"/>
        <v/>
      </c>
      <c r="T4666" s="109" t="str">
        <f t="shared" si="440"/>
        <v/>
      </c>
    </row>
    <row r="4667" spans="2:20" ht="15" customHeight="1" x14ac:dyDescent="0.25">
      <c r="B4667" s="94">
        <v>4616</v>
      </c>
      <c r="C4667" s="95"/>
      <c r="D4667" s="94"/>
      <c r="E4667" s="95"/>
      <c r="F4667" s="94"/>
      <c r="G4667" s="95">
        <f t="shared" si="435"/>
        <v>0</v>
      </c>
      <c r="H4667" s="110">
        <f t="shared" si="436"/>
        <v>0</v>
      </c>
      <c r="P4667" s="107" t="str">
        <f t="shared" si="437"/>
        <v/>
      </c>
      <c r="Q4667" s="108" t="str">
        <f t="shared" si="438"/>
        <v/>
      </c>
      <c r="S4667" s="109" t="str">
        <f t="shared" si="439"/>
        <v/>
      </c>
      <c r="T4667" s="109" t="str">
        <f t="shared" si="440"/>
        <v/>
      </c>
    </row>
    <row r="4668" spans="2:20" ht="15" customHeight="1" x14ac:dyDescent="0.25">
      <c r="B4668" s="94">
        <v>4617</v>
      </c>
      <c r="C4668" s="95"/>
      <c r="D4668" s="94"/>
      <c r="E4668" s="95"/>
      <c r="F4668" s="94"/>
      <c r="G4668" s="95">
        <f t="shared" si="435"/>
        <v>0</v>
      </c>
      <c r="H4668" s="110">
        <f t="shared" si="436"/>
        <v>0</v>
      </c>
      <c r="P4668" s="107" t="str">
        <f t="shared" si="437"/>
        <v/>
      </c>
      <c r="Q4668" s="108" t="str">
        <f t="shared" si="438"/>
        <v/>
      </c>
      <c r="S4668" s="109" t="str">
        <f t="shared" si="439"/>
        <v/>
      </c>
      <c r="T4668" s="109" t="str">
        <f t="shared" si="440"/>
        <v/>
      </c>
    </row>
    <row r="4669" spans="2:20" ht="15" customHeight="1" x14ac:dyDescent="0.25">
      <c r="B4669" s="94">
        <v>4618</v>
      </c>
      <c r="C4669" s="95"/>
      <c r="D4669" s="94"/>
      <c r="E4669" s="95"/>
      <c r="F4669" s="94"/>
      <c r="G4669" s="95">
        <f t="shared" si="435"/>
        <v>0</v>
      </c>
      <c r="H4669" s="110">
        <f t="shared" si="436"/>
        <v>0</v>
      </c>
      <c r="P4669" s="107" t="str">
        <f t="shared" si="437"/>
        <v/>
      </c>
      <c r="Q4669" s="108" t="str">
        <f t="shared" si="438"/>
        <v/>
      </c>
      <c r="S4669" s="109" t="str">
        <f t="shared" si="439"/>
        <v/>
      </c>
      <c r="T4669" s="109" t="str">
        <f t="shared" si="440"/>
        <v/>
      </c>
    </row>
    <row r="4670" spans="2:20" ht="15" customHeight="1" x14ac:dyDescent="0.25">
      <c r="B4670" s="94">
        <v>4619</v>
      </c>
      <c r="C4670" s="95"/>
      <c r="D4670" s="94"/>
      <c r="E4670" s="95"/>
      <c r="F4670" s="94"/>
      <c r="G4670" s="95">
        <f t="shared" si="435"/>
        <v>0</v>
      </c>
      <c r="H4670" s="110">
        <f t="shared" si="436"/>
        <v>0</v>
      </c>
      <c r="P4670" s="107" t="str">
        <f t="shared" si="437"/>
        <v/>
      </c>
      <c r="Q4670" s="108" t="str">
        <f t="shared" si="438"/>
        <v/>
      </c>
      <c r="S4670" s="109" t="str">
        <f t="shared" si="439"/>
        <v/>
      </c>
      <c r="T4670" s="109" t="str">
        <f t="shared" si="440"/>
        <v/>
      </c>
    </row>
    <row r="4671" spans="2:20" ht="15" customHeight="1" x14ac:dyDescent="0.25">
      <c r="B4671" s="94">
        <v>4620</v>
      </c>
      <c r="C4671" s="95"/>
      <c r="D4671" s="94"/>
      <c r="E4671" s="95"/>
      <c r="F4671" s="94"/>
      <c r="G4671" s="95">
        <f t="shared" si="435"/>
        <v>0</v>
      </c>
      <c r="H4671" s="110">
        <f t="shared" si="436"/>
        <v>0</v>
      </c>
      <c r="P4671" s="107" t="str">
        <f t="shared" si="437"/>
        <v/>
      </c>
      <c r="Q4671" s="108" t="str">
        <f t="shared" si="438"/>
        <v/>
      </c>
      <c r="S4671" s="109" t="str">
        <f t="shared" si="439"/>
        <v/>
      </c>
      <c r="T4671" s="109" t="str">
        <f t="shared" si="440"/>
        <v/>
      </c>
    </row>
    <row r="4672" spans="2:20" ht="15" customHeight="1" x14ac:dyDescent="0.25">
      <c r="B4672" s="94">
        <v>4621</v>
      </c>
      <c r="C4672" s="95"/>
      <c r="D4672" s="94"/>
      <c r="E4672" s="95"/>
      <c r="F4672" s="94"/>
      <c r="G4672" s="95">
        <f t="shared" si="435"/>
        <v>0</v>
      </c>
      <c r="H4672" s="110">
        <f t="shared" si="436"/>
        <v>0</v>
      </c>
      <c r="P4672" s="107" t="str">
        <f t="shared" si="437"/>
        <v/>
      </c>
      <c r="Q4672" s="108" t="str">
        <f t="shared" si="438"/>
        <v/>
      </c>
      <c r="S4672" s="109" t="str">
        <f t="shared" si="439"/>
        <v/>
      </c>
      <c r="T4672" s="109" t="str">
        <f t="shared" si="440"/>
        <v/>
      </c>
    </row>
    <row r="4673" spans="2:20" ht="15" customHeight="1" x14ac:dyDescent="0.25">
      <c r="B4673" s="94">
        <v>4622</v>
      </c>
      <c r="C4673" s="95"/>
      <c r="D4673" s="94"/>
      <c r="E4673" s="95"/>
      <c r="F4673" s="94"/>
      <c r="G4673" s="95">
        <f t="shared" si="435"/>
        <v>0</v>
      </c>
      <c r="H4673" s="110">
        <f t="shared" si="436"/>
        <v>0</v>
      </c>
      <c r="P4673" s="107" t="str">
        <f t="shared" si="437"/>
        <v/>
      </c>
      <c r="Q4673" s="108" t="str">
        <f t="shared" si="438"/>
        <v/>
      </c>
      <c r="S4673" s="109" t="str">
        <f t="shared" si="439"/>
        <v/>
      </c>
      <c r="T4673" s="109" t="str">
        <f t="shared" si="440"/>
        <v/>
      </c>
    </row>
    <row r="4674" spans="2:20" ht="15" customHeight="1" x14ac:dyDescent="0.25">
      <c r="B4674" s="94">
        <v>4623</v>
      </c>
      <c r="C4674" s="95"/>
      <c r="D4674" s="94"/>
      <c r="E4674" s="95"/>
      <c r="F4674" s="94"/>
      <c r="G4674" s="95">
        <f t="shared" si="435"/>
        <v>0</v>
      </c>
      <c r="H4674" s="110">
        <f t="shared" si="436"/>
        <v>0</v>
      </c>
      <c r="P4674" s="107" t="str">
        <f t="shared" si="437"/>
        <v/>
      </c>
      <c r="Q4674" s="108" t="str">
        <f t="shared" si="438"/>
        <v/>
      </c>
      <c r="S4674" s="109" t="str">
        <f t="shared" si="439"/>
        <v/>
      </c>
      <c r="T4674" s="109" t="str">
        <f t="shared" si="440"/>
        <v/>
      </c>
    </row>
    <row r="4675" spans="2:20" ht="15" customHeight="1" x14ac:dyDescent="0.25">
      <c r="B4675" s="94">
        <v>4624</v>
      </c>
      <c r="C4675" s="95"/>
      <c r="D4675" s="94"/>
      <c r="E4675" s="95"/>
      <c r="F4675" s="94"/>
      <c r="G4675" s="95">
        <f t="shared" si="435"/>
        <v>0</v>
      </c>
      <c r="H4675" s="110">
        <f t="shared" si="436"/>
        <v>0</v>
      </c>
      <c r="P4675" s="107" t="str">
        <f t="shared" si="437"/>
        <v/>
      </c>
      <c r="Q4675" s="108" t="str">
        <f t="shared" si="438"/>
        <v/>
      </c>
      <c r="S4675" s="109" t="str">
        <f t="shared" si="439"/>
        <v/>
      </c>
      <c r="T4675" s="109" t="str">
        <f t="shared" si="440"/>
        <v/>
      </c>
    </row>
    <row r="4676" spans="2:20" ht="15" customHeight="1" x14ac:dyDescent="0.25">
      <c r="B4676" s="94">
        <v>4625</v>
      </c>
      <c r="C4676" s="95"/>
      <c r="D4676" s="94"/>
      <c r="E4676" s="95"/>
      <c r="F4676" s="94"/>
      <c r="G4676" s="95">
        <f t="shared" si="435"/>
        <v>0</v>
      </c>
      <c r="H4676" s="110">
        <f t="shared" si="436"/>
        <v>0</v>
      </c>
      <c r="P4676" s="107" t="str">
        <f t="shared" si="437"/>
        <v/>
      </c>
      <c r="Q4676" s="108" t="str">
        <f t="shared" si="438"/>
        <v/>
      </c>
      <c r="S4676" s="109" t="str">
        <f t="shared" si="439"/>
        <v/>
      </c>
      <c r="T4676" s="109" t="str">
        <f t="shared" si="440"/>
        <v/>
      </c>
    </row>
    <row r="4677" spans="2:20" ht="15" customHeight="1" x14ac:dyDescent="0.25">
      <c r="B4677" s="94">
        <v>4626</v>
      </c>
      <c r="C4677" s="95"/>
      <c r="D4677" s="94"/>
      <c r="E4677" s="95"/>
      <c r="F4677" s="94"/>
      <c r="G4677" s="95">
        <f t="shared" si="435"/>
        <v>0</v>
      </c>
      <c r="H4677" s="110">
        <f t="shared" si="436"/>
        <v>0</v>
      </c>
      <c r="P4677" s="107" t="str">
        <f t="shared" si="437"/>
        <v/>
      </c>
      <c r="Q4677" s="108" t="str">
        <f t="shared" si="438"/>
        <v/>
      </c>
      <c r="S4677" s="109" t="str">
        <f t="shared" si="439"/>
        <v/>
      </c>
      <c r="T4677" s="109" t="str">
        <f t="shared" si="440"/>
        <v/>
      </c>
    </row>
    <row r="4678" spans="2:20" ht="15" customHeight="1" x14ac:dyDescent="0.25">
      <c r="B4678" s="94">
        <v>4627</v>
      </c>
      <c r="C4678" s="95"/>
      <c r="D4678" s="94"/>
      <c r="E4678" s="95"/>
      <c r="F4678" s="94"/>
      <c r="G4678" s="95">
        <f t="shared" si="435"/>
        <v>0</v>
      </c>
      <c r="H4678" s="110">
        <f t="shared" si="436"/>
        <v>0</v>
      </c>
      <c r="P4678" s="107" t="str">
        <f t="shared" si="437"/>
        <v/>
      </c>
      <c r="Q4678" s="108" t="str">
        <f t="shared" si="438"/>
        <v/>
      </c>
      <c r="S4678" s="109" t="str">
        <f t="shared" si="439"/>
        <v/>
      </c>
      <c r="T4678" s="109" t="str">
        <f t="shared" si="440"/>
        <v/>
      </c>
    </row>
    <row r="4679" spans="2:20" ht="15" customHeight="1" x14ac:dyDescent="0.25">
      <c r="B4679" s="94">
        <v>4628</v>
      </c>
      <c r="C4679" s="95"/>
      <c r="D4679" s="94"/>
      <c r="E4679" s="95"/>
      <c r="F4679" s="94"/>
      <c r="G4679" s="95">
        <f t="shared" si="435"/>
        <v>0</v>
      </c>
      <c r="H4679" s="110">
        <f t="shared" si="436"/>
        <v>0</v>
      </c>
      <c r="P4679" s="107" t="str">
        <f t="shared" si="437"/>
        <v/>
      </c>
      <c r="Q4679" s="108" t="str">
        <f t="shared" si="438"/>
        <v/>
      </c>
      <c r="S4679" s="109" t="str">
        <f t="shared" si="439"/>
        <v/>
      </c>
      <c r="T4679" s="109" t="str">
        <f t="shared" si="440"/>
        <v/>
      </c>
    </row>
    <row r="4680" spans="2:20" ht="15" customHeight="1" x14ac:dyDescent="0.25">
      <c r="B4680" s="94">
        <v>4629</v>
      </c>
      <c r="C4680" s="95"/>
      <c r="D4680" s="94"/>
      <c r="E4680" s="95"/>
      <c r="F4680" s="94"/>
      <c r="G4680" s="95">
        <f t="shared" si="435"/>
        <v>0</v>
      </c>
      <c r="H4680" s="110">
        <f t="shared" si="436"/>
        <v>0</v>
      </c>
      <c r="P4680" s="107" t="str">
        <f t="shared" si="437"/>
        <v/>
      </c>
      <c r="Q4680" s="108" t="str">
        <f t="shared" si="438"/>
        <v/>
      </c>
      <c r="S4680" s="109" t="str">
        <f t="shared" si="439"/>
        <v/>
      </c>
      <c r="T4680" s="109" t="str">
        <f t="shared" si="440"/>
        <v/>
      </c>
    </row>
    <row r="4681" spans="2:20" ht="15" customHeight="1" x14ac:dyDescent="0.25">
      <c r="B4681" s="94">
        <v>4630</v>
      </c>
      <c r="C4681" s="95"/>
      <c r="D4681" s="94"/>
      <c r="E4681" s="95"/>
      <c r="F4681" s="94"/>
      <c r="G4681" s="95">
        <f t="shared" si="435"/>
        <v>0</v>
      </c>
      <c r="H4681" s="110">
        <f t="shared" si="436"/>
        <v>0</v>
      </c>
      <c r="P4681" s="107" t="str">
        <f t="shared" si="437"/>
        <v/>
      </c>
      <c r="Q4681" s="108" t="str">
        <f t="shared" si="438"/>
        <v/>
      </c>
      <c r="S4681" s="109" t="str">
        <f t="shared" si="439"/>
        <v/>
      </c>
      <c r="T4681" s="109" t="str">
        <f t="shared" si="440"/>
        <v/>
      </c>
    </row>
    <row r="4682" spans="2:20" ht="15" customHeight="1" x14ac:dyDescent="0.25">
      <c r="B4682" s="94">
        <v>4631</v>
      </c>
      <c r="C4682" s="95"/>
      <c r="D4682" s="94"/>
      <c r="E4682" s="95"/>
      <c r="F4682" s="94"/>
      <c r="G4682" s="95">
        <f t="shared" si="435"/>
        <v>0</v>
      </c>
      <c r="H4682" s="110">
        <f t="shared" si="436"/>
        <v>0</v>
      </c>
      <c r="P4682" s="107" t="str">
        <f t="shared" si="437"/>
        <v/>
      </c>
      <c r="Q4682" s="108" t="str">
        <f t="shared" si="438"/>
        <v/>
      </c>
      <c r="S4682" s="109" t="str">
        <f t="shared" si="439"/>
        <v/>
      </c>
      <c r="T4682" s="109" t="str">
        <f t="shared" si="440"/>
        <v/>
      </c>
    </row>
    <row r="4683" spans="2:20" ht="15" customHeight="1" x14ac:dyDescent="0.25">
      <c r="B4683" s="94">
        <v>4632</v>
      </c>
      <c r="C4683" s="95"/>
      <c r="D4683" s="94"/>
      <c r="E4683" s="95"/>
      <c r="F4683" s="94"/>
      <c r="G4683" s="95">
        <f t="shared" si="435"/>
        <v>0</v>
      </c>
      <c r="H4683" s="110">
        <f t="shared" si="436"/>
        <v>0</v>
      </c>
      <c r="P4683" s="107" t="str">
        <f t="shared" si="437"/>
        <v/>
      </c>
      <c r="Q4683" s="108" t="str">
        <f t="shared" si="438"/>
        <v/>
      </c>
      <c r="S4683" s="109" t="str">
        <f t="shared" si="439"/>
        <v/>
      </c>
      <c r="T4683" s="109" t="str">
        <f t="shared" si="440"/>
        <v/>
      </c>
    </row>
    <row r="4684" spans="2:20" ht="15" customHeight="1" x14ac:dyDescent="0.25">
      <c r="B4684" s="94">
        <v>4633</v>
      </c>
      <c r="C4684" s="95"/>
      <c r="D4684" s="94"/>
      <c r="E4684" s="95"/>
      <c r="F4684" s="94"/>
      <c r="G4684" s="95">
        <f t="shared" si="435"/>
        <v>0</v>
      </c>
      <c r="H4684" s="110">
        <f t="shared" si="436"/>
        <v>0</v>
      </c>
      <c r="P4684" s="107" t="str">
        <f t="shared" si="437"/>
        <v/>
      </c>
      <c r="Q4684" s="108" t="str">
        <f t="shared" si="438"/>
        <v/>
      </c>
      <c r="S4684" s="109" t="str">
        <f t="shared" si="439"/>
        <v/>
      </c>
      <c r="T4684" s="109" t="str">
        <f t="shared" si="440"/>
        <v/>
      </c>
    </row>
    <row r="4685" spans="2:20" ht="15" customHeight="1" x14ac:dyDescent="0.25">
      <c r="B4685" s="94">
        <v>4634</v>
      </c>
      <c r="C4685" s="95"/>
      <c r="D4685" s="94"/>
      <c r="E4685" s="95"/>
      <c r="F4685" s="94"/>
      <c r="G4685" s="95">
        <f t="shared" si="435"/>
        <v>0</v>
      </c>
      <c r="H4685" s="110">
        <f t="shared" si="436"/>
        <v>0</v>
      </c>
      <c r="P4685" s="107" t="str">
        <f t="shared" si="437"/>
        <v/>
      </c>
      <c r="Q4685" s="108" t="str">
        <f t="shared" si="438"/>
        <v/>
      </c>
      <c r="S4685" s="109" t="str">
        <f t="shared" si="439"/>
        <v/>
      </c>
      <c r="T4685" s="109" t="str">
        <f t="shared" si="440"/>
        <v/>
      </c>
    </row>
    <row r="4686" spans="2:20" ht="15" customHeight="1" x14ac:dyDescent="0.25">
      <c r="B4686" s="94">
        <v>4635</v>
      </c>
      <c r="C4686" s="95"/>
      <c r="D4686" s="94"/>
      <c r="E4686" s="95"/>
      <c r="F4686" s="94"/>
      <c r="G4686" s="95">
        <f t="shared" si="435"/>
        <v>0</v>
      </c>
      <c r="H4686" s="110">
        <f t="shared" si="436"/>
        <v>0</v>
      </c>
      <c r="P4686" s="107" t="str">
        <f t="shared" si="437"/>
        <v/>
      </c>
      <c r="Q4686" s="108" t="str">
        <f t="shared" si="438"/>
        <v/>
      </c>
      <c r="S4686" s="109" t="str">
        <f t="shared" si="439"/>
        <v/>
      </c>
      <c r="T4686" s="109" t="str">
        <f t="shared" si="440"/>
        <v/>
      </c>
    </row>
    <row r="4687" spans="2:20" ht="15" customHeight="1" x14ac:dyDescent="0.25">
      <c r="B4687" s="94">
        <v>4636</v>
      </c>
      <c r="C4687" s="95"/>
      <c r="D4687" s="94"/>
      <c r="E4687" s="95"/>
      <c r="F4687" s="94"/>
      <c r="G4687" s="95">
        <f t="shared" si="435"/>
        <v>0</v>
      </c>
      <c r="H4687" s="110">
        <f t="shared" si="436"/>
        <v>0</v>
      </c>
      <c r="P4687" s="107" t="str">
        <f t="shared" si="437"/>
        <v/>
      </c>
      <c r="Q4687" s="108" t="str">
        <f t="shared" si="438"/>
        <v/>
      </c>
      <c r="S4687" s="109" t="str">
        <f t="shared" si="439"/>
        <v/>
      </c>
      <c r="T4687" s="109" t="str">
        <f t="shared" si="440"/>
        <v/>
      </c>
    </row>
    <row r="4688" spans="2:20" ht="15" customHeight="1" x14ac:dyDescent="0.25">
      <c r="B4688" s="94">
        <v>4637</v>
      </c>
      <c r="C4688" s="95"/>
      <c r="D4688" s="94"/>
      <c r="E4688" s="95"/>
      <c r="F4688" s="94"/>
      <c r="G4688" s="95">
        <f t="shared" si="435"/>
        <v>0</v>
      </c>
      <c r="H4688" s="110">
        <f t="shared" si="436"/>
        <v>0</v>
      </c>
      <c r="P4688" s="107" t="str">
        <f t="shared" si="437"/>
        <v/>
      </c>
      <c r="Q4688" s="108" t="str">
        <f t="shared" si="438"/>
        <v/>
      </c>
      <c r="S4688" s="109" t="str">
        <f t="shared" si="439"/>
        <v/>
      </c>
      <c r="T4688" s="109" t="str">
        <f t="shared" si="440"/>
        <v/>
      </c>
    </row>
    <row r="4689" spans="2:20" ht="15" customHeight="1" x14ac:dyDescent="0.25">
      <c r="B4689" s="94">
        <v>4638</v>
      </c>
      <c r="C4689" s="95"/>
      <c r="D4689" s="94"/>
      <c r="E4689" s="95"/>
      <c r="F4689" s="94"/>
      <c r="G4689" s="95">
        <f t="shared" si="435"/>
        <v>0</v>
      </c>
      <c r="H4689" s="110">
        <f t="shared" si="436"/>
        <v>0</v>
      </c>
      <c r="P4689" s="107" t="str">
        <f t="shared" si="437"/>
        <v/>
      </c>
      <c r="Q4689" s="108" t="str">
        <f t="shared" si="438"/>
        <v/>
      </c>
      <c r="S4689" s="109" t="str">
        <f t="shared" si="439"/>
        <v/>
      </c>
      <c r="T4689" s="109" t="str">
        <f t="shared" si="440"/>
        <v/>
      </c>
    </row>
    <row r="4690" spans="2:20" ht="15" customHeight="1" x14ac:dyDescent="0.25">
      <c r="B4690" s="94">
        <v>4639</v>
      </c>
      <c r="C4690" s="95"/>
      <c r="D4690" s="94"/>
      <c r="E4690" s="95"/>
      <c r="F4690" s="94"/>
      <c r="G4690" s="95">
        <f t="shared" si="435"/>
        <v>0</v>
      </c>
      <c r="H4690" s="110">
        <f t="shared" si="436"/>
        <v>0</v>
      </c>
      <c r="P4690" s="107" t="str">
        <f t="shared" si="437"/>
        <v/>
      </c>
      <c r="Q4690" s="108" t="str">
        <f t="shared" si="438"/>
        <v/>
      </c>
      <c r="S4690" s="109" t="str">
        <f t="shared" si="439"/>
        <v/>
      </c>
      <c r="T4690" s="109" t="str">
        <f t="shared" si="440"/>
        <v/>
      </c>
    </row>
    <row r="4691" spans="2:20" ht="15" customHeight="1" x14ac:dyDescent="0.25">
      <c r="B4691" s="94">
        <v>4640</v>
      </c>
      <c r="C4691" s="95"/>
      <c r="D4691" s="94"/>
      <c r="E4691" s="95"/>
      <c r="F4691" s="94"/>
      <c r="G4691" s="95">
        <f t="shared" si="435"/>
        <v>0</v>
      </c>
      <c r="H4691" s="110">
        <f t="shared" si="436"/>
        <v>0</v>
      </c>
      <c r="P4691" s="107" t="str">
        <f t="shared" si="437"/>
        <v/>
      </c>
      <c r="Q4691" s="108" t="str">
        <f t="shared" si="438"/>
        <v/>
      </c>
      <c r="S4691" s="109" t="str">
        <f t="shared" si="439"/>
        <v/>
      </c>
      <c r="T4691" s="109" t="str">
        <f t="shared" si="440"/>
        <v/>
      </c>
    </row>
    <row r="4692" spans="2:20" ht="15" customHeight="1" x14ac:dyDescent="0.25">
      <c r="B4692" s="94">
        <v>4641</v>
      </c>
      <c r="C4692" s="95"/>
      <c r="D4692" s="94"/>
      <c r="E4692" s="95"/>
      <c r="F4692" s="94"/>
      <c r="G4692" s="95">
        <f t="shared" si="435"/>
        <v>0</v>
      </c>
      <c r="H4692" s="110">
        <f t="shared" si="436"/>
        <v>0</v>
      </c>
      <c r="P4692" s="107" t="str">
        <f t="shared" si="437"/>
        <v/>
      </c>
      <c r="Q4692" s="108" t="str">
        <f t="shared" si="438"/>
        <v/>
      </c>
      <c r="S4692" s="109" t="str">
        <f t="shared" si="439"/>
        <v/>
      </c>
      <c r="T4692" s="109" t="str">
        <f t="shared" si="440"/>
        <v/>
      </c>
    </row>
    <row r="4693" spans="2:20" ht="15" customHeight="1" x14ac:dyDescent="0.25">
      <c r="B4693" s="94">
        <v>4642</v>
      </c>
      <c r="C4693" s="95"/>
      <c r="D4693" s="94"/>
      <c r="E4693" s="95"/>
      <c r="F4693" s="94"/>
      <c r="G4693" s="95">
        <f t="shared" si="435"/>
        <v>0</v>
      </c>
      <c r="H4693" s="110">
        <f t="shared" si="436"/>
        <v>0</v>
      </c>
      <c r="P4693" s="107" t="str">
        <f t="shared" si="437"/>
        <v/>
      </c>
      <c r="Q4693" s="108" t="str">
        <f t="shared" si="438"/>
        <v/>
      </c>
      <c r="S4693" s="109" t="str">
        <f t="shared" si="439"/>
        <v/>
      </c>
      <c r="T4693" s="109" t="str">
        <f t="shared" si="440"/>
        <v/>
      </c>
    </row>
    <row r="4694" spans="2:20" ht="15" customHeight="1" x14ac:dyDescent="0.25">
      <c r="B4694" s="94">
        <v>4643</v>
      </c>
      <c r="C4694" s="95"/>
      <c r="D4694" s="94"/>
      <c r="E4694" s="95"/>
      <c r="F4694" s="94"/>
      <c r="G4694" s="95">
        <f t="shared" si="435"/>
        <v>0</v>
      </c>
      <c r="H4694" s="110">
        <f t="shared" si="436"/>
        <v>0</v>
      </c>
      <c r="P4694" s="107" t="str">
        <f t="shared" si="437"/>
        <v/>
      </c>
      <c r="Q4694" s="108" t="str">
        <f t="shared" si="438"/>
        <v/>
      </c>
      <c r="S4694" s="109" t="str">
        <f t="shared" si="439"/>
        <v/>
      </c>
      <c r="T4694" s="109" t="str">
        <f t="shared" si="440"/>
        <v/>
      </c>
    </row>
    <row r="4695" spans="2:20" ht="15" customHeight="1" x14ac:dyDescent="0.25">
      <c r="B4695" s="94">
        <v>4644</v>
      </c>
      <c r="C4695" s="95"/>
      <c r="D4695" s="94"/>
      <c r="E4695" s="95"/>
      <c r="F4695" s="94"/>
      <c r="G4695" s="95">
        <f t="shared" si="435"/>
        <v>0</v>
      </c>
      <c r="H4695" s="110">
        <f t="shared" si="436"/>
        <v>0</v>
      </c>
      <c r="P4695" s="107" t="str">
        <f t="shared" si="437"/>
        <v/>
      </c>
      <c r="Q4695" s="108" t="str">
        <f t="shared" si="438"/>
        <v/>
      </c>
      <c r="S4695" s="109" t="str">
        <f t="shared" si="439"/>
        <v/>
      </c>
      <c r="T4695" s="109" t="str">
        <f t="shared" si="440"/>
        <v/>
      </c>
    </row>
    <row r="4696" spans="2:20" ht="15" customHeight="1" x14ac:dyDescent="0.25">
      <c r="B4696" s="94">
        <v>4645</v>
      </c>
      <c r="C4696" s="95"/>
      <c r="D4696" s="94"/>
      <c r="E4696" s="95"/>
      <c r="F4696" s="94"/>
      <c r="G4696" s="95">
        <f t="shared" si="435"/>
        <v>0</v>
      </c>
      <c r="H4696" s="110">
        <f t="shared" si="436"/>
        <v>0</v>
      </c>
      <c r="P4696" s="107" t="str">
        <f t="shared" si="437"/>
        <v/>
      </c>
      <c r="Q4696" s="108" t="str">
        <f t="shared" si="438"/>
        <v/>
      </c>
      <c r="S4696" s="109" t="str">
        <f t="shared" si="439"/>
        <v/>
      </c>
      <c r="T4696" s="109" t="str">
        <f t="shared" si="440"/>
        <v/>
      </c>
    </row>
    <row r="4697" spans="2:20" ht="15" customHeight="1" x14ac:dyDescent="0.25">
      <c r="B4697" s="94">
        <v>4646</v>
      </c>
      <c r="C4697" s="95"/>
      <c r="D4697" s="94"/>
      <c r="E4697" s="95"/>
      <c r="F4697" s="94"/>
      <c r="G4697" s="95">
        <f t="shared" si="435"/>
        <v>0</v>
      </c>
      <c r="H4697" s="110">
        <f t="shared" si="436"/>
        <v>0</v>
      </c>
      <c r="P4697" s="107" t="str">
        <f t="shared" si="437"/>
        <v/>
      </c>
      <c r="Q4697" s="108" t="str">
        <f t="shared" si="438"/>
        <v/>
      </c>
      <c r="S4697" s="109" t="str">
        <f t="shared" si="439"/>
        <v/>
      </c>
      <c r="T4697" s="109" t="str">
        <f t="shared" si="440"/>
        <v/>
      </c>
    </row>
    <row r="4698" spans="2:20" ht="15" customHeight="1" x14ac:dyDescent="0.25">
      <c r="B4698" s="94">
        <v>4647</v>
      </c>
      <c r="C4698" s="95"/>
      <c r="D4698" s="94"/>
      <c r="E4698" s="95"/>
      <c r="F4698" s="94"/>
      <c r="G4698" s="95">
        <f t="shared" si="435"/>
        <v>0</v>
      </c>
      <c r="H4698" s="110">
        <f t="shared" si="436"/>
        <v>0</v>
      </c>
      <c r="P4698" s="107" t="str">
        <f t="shared" si="437"/>
        <v/>
      </c>
      <c r="Q4698" s="108" t="str">
        <f t="shared" si="438"/>
        <v/>
      </c>
      <c r="S4698" s="109" t="str">
        <f t="shared" si="439"/>
        <v/>
      </c>
      <c r="T4698" s="109" t="str">
        <f t="shared" si="440"/>
        <v/>
      </c>
    </row>
    <row r="4699" spans="2:20" ht="15" customHeight="1" x14ac:dyDescent="0.25">
      <c r="B4699" s="94">
        <v>4648</v>
      </c>
      <c r="C4699" s="95"/>
      <c r="D4699" s="94"/>
      <c r="E4699" s="95"/>
      <c r="F4699" s="94"/>
      <c r="G4699" s="95">
        <f t="shared" si="435"/>
        <v>0</v>
      </c>
      <c r="H4699" s="110">
        <f t="shared" si="436"/>
        <v>0</v>
      </c>
      <c r="P4699" s="107" t="str">
        <f t="shared" si="437"/>
        <v/>
      </c>
      <c r="Q4699" s="108" t="str">
        <f t="shared" si="438"/>
        <v/>
      </c>
      <c r="S4699" s="109" t="str">
        <f t="shared" si="439"/>
        <v/>
      </c>
      <c r="T4699" s="109" t="str">
        <f t="shared" si="440"/>
        <v/>
      </c>
    </row>
    <row r="4700" spans="2:20" ht="15" customHeight="1" x14ac:dyDescent="0.25">
      <c r="B4700" s="94">
        <v>4649</v>
      </c>
      <c r="C4700" s="95"/>
      <c r="D4700" s="94"/>
      <c r="E4700" s="95"/>
      <c r="F4700" s="94"/>
      <c r="G4700" s="95">
        <f t="shared" ref="G4700:G4763" si="441">E4700-C4700</f>
        <v>0</v>
      </c>
      <c r="H4700" s="110">
        <f t="shared" ref="H4700:H4763" si="442">F4700-D4700</f>
        <v>0</v>
      </c>
      <c r="P4700" s="107" t="str">
        <f t="shared" ref="P4700:P4763" si="443">IF(C4700="","",D4700*PSA_WTP-C4700)</f>
        <v/>
      </c>
      <c r="Q4700" s="108" t="str">
        <f t="shared" ref="Q4700:Q4763" si="444">IF(C4700="","",F4700*PSA_WTP-E4700)</f>
        <v/>
      </c>
      <c r="S4700" s="109" t="str">
        <f t="shared" ref="S4700:S4763" si="445">IF(Q4700="","",IF(Q4700=MAX(P4700,Q4700),0,1))</f>
        <v/>
      </c>
      <c r="T4700" s="109" t="str">
        <f t="shared" ref="T4700:T4763" si="446">IF(Q4700="","",IF(Q4700=MAX(P4700,Q4700),1,0))</f>
        <v/>
      </c>
    </row>
    <row r="4701" spans="2:20" ht="15" customHeight="1" x14ac:dyDescent="0.25">
      <c r="B4701" s="94">
        <v>4650</v>
      </c>
      <c r="C4701" s="95"/>
      <c r="D4701" s="94"/>
      <c r="E4701" s="95"/>
      <c r="F4701" s="94"/>
      <c r="G4701" s="95">
        <f t="shared" si="441"/>
        <v>0</v>
      </c>
      <c r="H4701" s="110">
        <f t="shared" si="442"/>
        <v>0</v>
      </c>
      <c r="P4701" s="107" t="str">
        <f t="shared" si="443"/>
        <v/>
      </c>
      <c r="Q4701" s="108" t="str">
        <f t="shared" si="444"/>
        <v/>
      </c>
      <c r="S4701" s="109" t="str">
        <f t="shared" si="445"/>
        <v/>
      </c>
      <c r="T4701" s="109" t="str">
        <f t="shared" si="446"/>
        <v/>
      </c>
    </row>
    <row r="4702" spans="2:20" ht="15" customHeight="1" x14ac:dyDescent="0.25">
      <c r="B4702" s="94">
        <v>4651</v>
      </c>
      <c r="C4702" s="95"/>
      <c r="D4702" s="94"/>
      <c r="E4702" s="95"/>
      <c r="F4702" s="94"/>
      <c r="G4702" s="95">
        <f t="shared" si="441"/>
        <v>0</v>
      </c>
      <c r="H4702" s="110">
        <f t="shared" si="442"/>
        <v>0</v>
      </c>
      <c r="P4702" s="107" t="str">
        <f t="shared" si="443"/>
        <v/>
      </c>
      <c r="Q4702" s="108" t="str">
        <f t="shared" si="444"/>
        <v/>
      </c>
      <c r="S4702" s="109" t="str">
        <f t="shared" si="445"/>
        <v/>
      </c>
      <c r="T4702" s="109" t="str">
        <f t="shared" si="446"/>
        <v/>
      </c>
    </row>
    <row r="4703" spans="2:20" ht="15" customHeight="1" x14ac:dyDescent="0.25">
      <c r="B4703" s="94">
        <v>4652</v>
      </c>
      <c r="C4703" s="95"/>
      <c r="D4703" s="94"/>
      <c r="E4703" s="95"/>
      <c r="F4703" s="94"/>
      <c r="G4703" s="95">
        <f t="shared" si="441"/>
        <v>0</v>
      </c>
      <c r="H4703" s="110">
        <f t="shared" si="442"/>
        <v>0</v>
      </c>
      <c r="P4703" s="107" t="str">
        <f t="shared" si="443"/>
        <v/>
      </c>
      <c r="Q4703" s="108" t="str">
        <f t="shared" si="444"/>
        <v/>
      </c>
      <c r="S4703" s="109" t="str">
        <f t="shared" si="445"/>
        <v/>
      </c>
      <c r="T4703" s="109" t="str">
        <f t="shared" si="446"/>
        <v/>
      </c>
    </row>
    <row r="4704" spans="2:20" ht="15" customHeight="1" x14ac:dyDescent="0.25">
      <c r="B4704" s="94">
        <v>4653</v>
      </c>
      <c r="C4704" s="95"/>
      <c r="D4704" s="94"/>
      <c r="E4704" s="95"/>
      <c r="F4704" s="94"/>
      <c r="G4704" s="95">
        <f t="shared" si="441"/>
        <v>0</v>
      </c>
      <c r="H4704" s="110">
        <f t="shared" si="442"/>
        <v>0</v>
      </c>
      <c r="P4704" s="107" t="str">
        <f t="shared" si="443"/>
        <v/>
      </c>
      <c r="Q4704" s="108" t="str">
        <f t="shared" si="444"/>
        <v/>
      </c>
      <c r="S4704" s="109" t="str">
        <f t="shared" si="445"/>
        <v/>
      </c>
      <c r="T4704" s="109" t="str">
        <f t="shared" si="446"/>
        <v/>
      </c>
    </row>
    <row r="4705" spans="2:20" ht="15" customHeight="1" x14ac:dyDescent="0.25">
      <c r="B4705" s="94">
        <v>4654</v>
      </c>
      <c r="C4705" s="95"/>
      <c r="D4705" s="94"/>
      <c r="E4705" s="95"/>
      <c r="F4705" s="94"/>
      <c r="G4705" s="95">
        <f t="shared" si="441"/>
        <v>0</v>
      </c>
      <c r="H4705" s="110">
        <f t="shared" si="442"/>
        <v>0</v>
      </c>
      <c r="P4705" s="107" t="str">
        <f t="shared" si="443"/>
        <v/>
      </c>
      <c r="Q4705" s="108" t="str">
        <f t="shared" si="444"/>
        <v/>
      </c>
      <c r="S4705" s="109" t="str">
        <f t="shared" si="445"/>
        <v/>
      </c>
      <c r="T4705" s="109" t="str">
        <f t="shared" si="446"/>
        <v/>
      </c>
    </row>
    <row r="4706" spans="2:20" ht="15" customHeight="1" x14ac:dyDescent="0.25">
      <c r="B4706" s="94">
        <v>4655</v>
      </c>
      <c r="C4706" s="95"/>
      <c r="D4706" s="94"/>
      <c r="E4706" s="95"/>
      <c r="F4706" s="94"/>
      <c r="G4706" s="95">
        <f t="shared" si="441"/>
        <v>0</v>
      </c>
      <c r="H4706" s="110">
        <f t="shared" si="442"/>
        <v>0</v>
      </c>
      <c r="P4706" s="107" t="str">
        <f t="shared" si="443"/>
        <v/>
      </c>
      <c r="Q4706" s="108" t="str">
        <f t="shared" si="444"/>
        <v/>
      </c>
      <c r="S4706" s="109" t="str">
        <f t="shared" si="445"/>
        <v/>
      </c>
      <c r="T4706" s="109" t="str">
        <f t="shared" si="446"/>
        <v/>
      </c>
    </row>
    <row r="4707" spans="2:20" ht="15" customHeight="1" x14ac:dyDescent="0.25">
      <c r="B4707" s="94">
        <v>4656</v>
      </c>
      <c r="C4707" s="95"/>
      <c r="D4707" s="94"/>
      <c r="E4707" s="95"/>
      <c r="F4707" s="94"/>
      <c r="G4707" s="95">
        <f t="shared" si="441"/>
        <v>0</v>
      </c>
      <c r="H4707" s="110">
        <f t="shared" si="442"/>
        <v>0</v>
      </c>
      <c r="P4707" s="107" t="str">
        <f t="shared" si="443"/>
        <v/>
      </c>
      <c r="Q4707" s="108" t="str">
        <f t="shared" si="444"/>
        <v/>
      </c>
      <c r="S4707" s="109" t="str">
        <f t="shared" si="445"/>
        <v/>
      </c>
      <c r="T4707" s="109" t="str">
        <f t="shared" si="446"/>
        <v/>
      </c>
    </row>
    <row r="4708" spans="2:20" ht="15" customHeight="1" x14ac:dyDescent="0.25">
      <c r="B4708" s="94">
        <v>4657</v>
      </c>
      <c r="C4708" s="95"/>
      <c r="D4708" s="94"/>
      <c r="E4708" s="95"/>
      <c r="F4708" s="94"/>
      <c r="G4708" s="95">
        <f t="shared" si="441"/>
        <v>0</v>
      </c>
      <c r="H4708" s="110">
        <f t="shared" si="442"/>
        <v>0</v>
      </c>
      <c r="P4708" s="107" t="str">
        <f t="shared" si="443"/>
        <v/>
      </c>
      <c r="Q4708" s="108" t="str">
        <f t="shared" si="444"/>
        <v/>
      </c>
      <c r="S4708" s="109" t="str">
        <f t="shared" si="445"/>
        <v/>
      </c>
      <c r="T4708" s="109" t="str">
        <f t="shared" si="446"/>
        <v/>
      </c>
    </row>
    <row r="4709" spans="2:20" ht="15" customHeight="1" x14ac:dyDescent="0.25">
      <c r="B4709" s="94">
        <v>4658</v>
      </c>
      <c r="C4709" s="95"/>
      <c r="D4709" s="94"/>
      <c r="E4709" s="95"/>
      <c r="F4709" s="94"/>
      <c r="G4709" s="95">
        <f t="shared" si="441"/>
        <v>0</v>
      </c>
      <c r="H4709" s="110">
        <f t="shared" si="442"/>
        <v>0</v>
      </c>
      <c r="P4709" s="107" t="str">
        <f t="shared" si="443"/>
        <v/>
      </c>
      <c r="Q4709" s="108" t="str">
        <f t="shared" si="444"/>
        <v/>
      </c>
      <c r="S4709" s="109" t="str">
        <f t="shared" si="445"/>
        <v/>
      </c>
      <c r="T4709" s="109" t="str">
        <f t="shared" si="446"/>
        <v/>
      </c>
    </row>
    <row r="4710" spans="2:20" ht="15" customHeight="1" x14ac:dyDescent="0.25">
      <c r="B4710" s="94">
        <v>4659</v>
      </c>
      <c r="C4710" s="95"/>
      <c r="D4710" s="94"/>
      <c r="E4710" s="95"/>
      <c r="F4710" s="94"/>
      <c r="G4710" s="95">
        <f t="shared" si="441"/>
        <v>0</v>
      </c>
      <c r="H4710" s="110">
        <f t="shared" si="442"/>
        <v>0</v>
      </c>
      <c r="P4710" s="107" t="str">
        <f t="shared" si="443"/>
        <v/>
      </c>
      <c r="Q4710" s="108" t="str">
        <f t="shared" si="444"/>
        <v/>
      </c>
      <c r="S4710" s="109" t="str">
        <f t="shared" si="445"/>
        <v/>
      </c>
      <c r="T4710" s="109" t="str">
        <f t="shared" si="446"/>
        <v/>
      </c>
    </row>
    <row r="4711" spans="2:20" ht="15" customHeight="1" x14ac:dyDescent="0.25">
      <c r="B4711" s="94">
        <v>4660</v>
      </c>
      <c r="C4711" s="95"/>
      <c r="D4711" s="94"/>
      <c r="E4711" s="95"/>
      <c r="F4711" s="94"/>
      <c r="G4711" s="95">
        <f t="shared" si="441"/>
        <v>0</v>
      </c>
      <c r="H4711" s="110">
        <f t="shared" si="442"/>
        <v>0</v>
      </c>
      <c r="P4711" s="107" t="str">
        <f t="shared" si="443"/>
        <v/>
      </c>
      <c r="Q4711" s="108" t="str">
        <f t="shared" si="444"/>
        <v/>
      </c>
      <c r="S4711" s="109" t="str">
        <f t="shared" si="445"/>
        <v/>
      </c>
      <c r="T4711" s="109" t="str">
        <f t="shared" si="446"/>
        <v/>
      </c>
    </row>
    <row r="4712" spans="2:20" ht="15" customHeight="1" x14ac:dyDescent="0.25">
      <c r="B4712" s="94">
        <v>4661</v>
      </c>
      <c r="C4712" s="95"/>
      <c r="D4712" s="94"/>
      <c r="E4712" s="95"/>
      <c r="F4712" s="94"/>
      <c r="G4712" s="95">
        <f t="shared" si="441"/>
        <v>0</v>
      </c>
      <c r="H4712" s="110">
        <f t="shared" si="442"/>
        <v>0</v>
      </c>
      <c r="P4712" s="107" t="str">
        <f t="shared" si="443"/>
        <v/>
      </c>
      <c r="Q4712" s="108" t="str">
        <f t="shared" si="444"/>
        <v/>
      </c>
      <c r="S4712" s="109" t="str">
        <f t="shared" si="445"/>
        <v/>
      </c>
      <c r="T4712" s="109" t="str">
        <f t="shared" si="446"/>
        <v/>
      </c>
    </row>
    <row r="4713" spans="2:20" ht="15" customHeight="1" x14ac:dyDescent="0.25">
      <c r="B4713" s="94">
        <v>4662</v>
      </c>
      <c r="C4713" s="95"/>
      <c r="D4713" s="94"/>
      <c r="E4713" s="95"/>
      <c r="F4713" s="94"/>
      <c r="G4713" s="95">
        <f t="shared" si="441"/>
        <v>0</v>
      </c>
      <c r="H4713" s="110">
        <f t="shared" si="442"/>
        <v>0</v>
      </c>
      <c r="P4713" s="107" t="str">
        <f t="shared" si="443"/>
        <v/>
      </c>
      <c r="Q4713" s="108" t="str">
        <f t="shared" si="444"/>
        <v/>
      </c>
      <c r="S4713" s="109" t="str">
        <f t="shared" si="445"/>
        <v/>
      </c>
      <c r="T4713" s="109" t="str">
        <f t="shared" si="446"/>
        <v/>
      </c>
    </row>
    <row r="4714" spans="2:20" ht="15" customHeight="1" x14ac:dyDescent="0.25">
      <c r="B4714" s="94">
        <v>4663</v>
      </c>
      <c r="C4714" s="95"/>
      <c r="D4714" s="94"/>
      <c r="E4714" s="95"/>
      <c r="F4714" s="94"/>
      <c r="G4714" s="95">
        <f t="shared" si="441"/>
        <v>0</v>
      </c>
      <c r="H4714" s="110">
        <f t="shared" si="442"/>
        <v>0</v>
      </c>
      <c r="P4714" s="107" t="str">
        <f t="shared" si="443"/>
        <v/>
      </c>
      <c r="Q4714" s="108" t="str">
        <f t="shared" si="444"/>
        <v/>
      </c>
      <c r="S4714" s="109" t="str">
        <f t="shared" si="445"/>
        <v/>
      </c>
      <c r="T4714" s="109" t="str">
        <f t="shared" si="446"/>
        <v/>
      </c>
    </row>
    <row r="4715" spans="2:20" ht="15" customHeight="1" x14ac:dyDescent="0.25">
      <c r="B4715" s="94">
        <v>4664</v>
      </c>
      <c r="C4715" s="95"/>
      <c r="D4715" s="94"/>
      <c r="E4715" s="95"/>
      <c r="F4715" s="94"/>
      <c r="G4715" s="95">
        <f t="shared" si="441"/>
        <v>0</v>
      </c>
      <c r="H4715" s="110">
        <f t="shared" si="442"/>
        <v>0</v>
      </c>
      <c r="P4715" s="107" t="str">
        <f t="shared" si="443"/>
        <v/>
      </c>
      <c r="Q4715" s="108" t="str">
        <f t="shared" si="444"/>
        <v/>
      </c>
      <c r="S4715" s="109" t="str">
        <f t="shared" si="445"/>
        <v/>
      </c>
      <c r="T4715" s="109" t="str">
        <f t="shared" si="446"/>
        <v/>
      </c>
    </row>
    <row r="4716" spans="2:20" ht="15" customHeight="1" x14ac:dyDescent="0.25">
      <c r="B4716" s="94">
        <v>4665</v>
      </c>
      <c r="C4716" s="95"/>
      <c r="D4716" s="94"/>
      <c r="E4716" s="95"/>
      <c r="F4716" s="94"/>
      <c r="G4716" s="95">
        <f t="shared" si="441"/>
        <v>0</v>
      </c>
      <c r="H4716" s="110">
        <f t="shared" si="442"/>
        <v>0</v>
      </c>
      <c r="P4716" s="107" t="str">
        <f t="shared" si="443"/>
        <v/>
      </c>
      <c r="Q4716" s="108" t="str">
        <f t="shared" si="444"/>
        <v/>
      </c>
      <c r="S4716" s="109" t="str">
        <f t="shared" si="445"/>
        <v/>
      </c>
      <c r="T4716" s="109" t="str">
        <f t="shared" si="446"/>
        <v/>
      </c>
    </row>
    <row r="4717" spans="2:20" ht="15" customHeight="1" x14ac:dyDescent="0.25">
      <c r="B4717" s="94">
        <v>4666</v>
      </c>
      <c r="C4717" s="95"/>
      <c r="D4717" s="94"/>
      <c r="E4717" s="95"/>
      <c r="F4717" s="94"/>
      <c r="G4717" s="95">
        <f t="shared" si="441"/>
        <v>0</v>
      </c>
      <c r="H4717" s="110">
        <f t="shared" si="442"/>
        <v>0</v>
      </c>
      <c r="P4717" s="107" t="str">
        <f t="shared" si="443"/>
        <v/>
      </c>
      <c r="Q4717" s="108" t="str">
        <f t="shared" si="444"/>
        <v/>
      </c>
      <c r="S4717" s="109" t="str">
        <f t="shared" si="445"/>
        <v/>
      </c>
      <c r="T4717" s="109" t="str">
        <f t="shared" si="446"/>
        <v/>
      </c>
    </row>
    <row r="4718" spans="2:20" ht="15" customHeight="1" x14ac:dyDescent="0.25">
      <c r="B4718" s="94">
        <v>4667</v>
      </c>
      <c r="C4718" s="95"/>
      <c r="D4718" s="94"/>
      <c r="E4718" s="95"/>
      <c r="F4718" s="94"/>
      <c r="G4718" s="95">
        <f t="shared" si="441"/>
        <v>0</v>
      </c>
      <c r="H4718" s="110">
        <f t="shared" si="442"/>
        <v>0</v>
      </c>
      <c r="P4718" s="107" t="str">
        <f t="shared" si="443"/>
        <v/>
      </c>
      <c r="Q4718" s="108" t="str">
        <f t="shared" si="444"/>
        <v/>
      </c>
      <c r="S4718" s="109" t="str">
        <f t="shared" si="445"/>
        <v/>
      </c>
      <c r="T4718" s="109" t="str">
        <f t="shared" si="446"/>
        <v/>
      </c>
    </row>
    <row r="4719" spans="2:20" ht="15" customHeight="1" x14ac:dyDescent="0.25">
      <c r="B4719" s="94">
        <v>4668</v>
      </c>
      <c r="C4719" s="95"/>
      <c r="D4719" s="94"/>
      <c r="E4719" s="95"/>
      <c r="F4719" s="94"/>
      <c r="G4719" s="95">
        <f t="shared" si="441"/>
        <v>0</v>
      </c>
      <c r="H4719" s="110">
        <f t="shared" si="442"/>
        <v>0</v>
      </c>
      <c r="P4719" s="107" t="str">
        <f t="shared" si="443"/>
        <v/>
      </c>
      <c r="Q4719" s="108" t="str">
        <f t="shared" si="444"/>
        <v/>
      </c>
      <c r="S4719" s="109" t="str">
        <f t="shared" si="445"/>
        <v/>
      </c>
      <c r="T4719" s="109" t="str">
        <f t="shared" si="446"/>
        <v/>
      </c>
    </row>
    <row r="4720" spans="2:20" ht="15" customHeight="1" x14ac:dyDescent="0.25">
      <c r="B4720" s="94">
        <v>4669</v>
      </c>
      <c r="C4720" s="95"/>
      <c r="D4720" s="94"/>
      <c r="E4720" s="95"/>
      <c r="F4720" s="94"/>
      <c r="G4720" s="95">
        <f t="shared" si="441"/>
        <v>0</v>
      </c>
      <c r="H4720" s="110">
        <f t="shared" si="442"/>
        <v>0</v>
      </c>
      <c r="P4720" s="107" t="str">
        <f t="shared" si="443"/>
        <v/>
      </c>
      <c r="Q4720" s="108" t="str">
        <f t="shared" si="444"/>
        <v/>
      </c>
      <c r="S4720" s="109" t="str">
        <f t="shared" si="445"/>
        <v/>
      </c>
      <c r="T4720" s="109" t="str">
        <f t="shared" si="446"/>
        <v/>
      </c>
    </row>
    <row r="4721" spans="2:20" ht="15" customHeight="1" x14ac:dyDescent="0.25">
      <c r="B4721" s="94">
        <v>4670</v>
      </c>
      <c r="C4721" s="95"/>
      <c r="D4721" s="94"/>
      <c r="E4721" s="95"/>
      <c r="F4721" s="94"/>
      <c r="G4721" s="95">
        <f t="shared" si="441"/>
        <v>0</v>
      </c>
      <c r="H4721" s="110">
        <f t="shared" si="442"/>
        <v>0</v>
      </c>
      <c r="P4721" s="107" t="str">
        <f t="shared" si="443"/>
        <v/>
      </c>
      <c r="Q4721" s="108" t="str">
        <f t="shared" si="444"/>
        <v/>
      </c>
      <c r="S4721" s="109" t="str">
        <f t="shared" si="445"/>
        <v/>
      </c>
      <c r="T4721" s="109" t="str">
        <f t="shared" si="446"/>
        <v/>
      </c>
    </row>
    <row r="4722" spans="2:20" ht="15" customHeight="1" x14ac:dyDescent="0.25">
      <c r="B4722" s="94">
        <v>4671</v>
      </c>
      <c r="C4722" s="95"/>
      <c r="D4722" s="94"/>
      <c r="E4722" s="95"/>
      <c r="F4722" s="94"/>
      <c r="G4722" s="95">
        <f t="shared" si="441"/>
        <v>0</v>
      </c>
      <c r="H4722" s="110">
        <f t="shared" si="442"/>
        <v>0</v>
      </c>
      <c r="P4722" s="107" t="str">
        <f t="shared" si="443"/>
        <v/>
      </c>
      <c r="Q4722" s="108" t="str">
        <f t="shared" si="444"/>
        <v/>
      </c>
      <c r="S4722" s="109" t="str">
        <f t="shared" si="445"/>
        <v/>
      </c>
      <c r="T4722" s="109" t="str">
        <f t="shared" si="446"/>
        <v/>
      </c>
    </row>
    <row r="4723" spans="2:20" ht="15" customHeight="1" x14ac:dyDescent="0.25">
      <c r="B4723" s="94">
        <v>4672</v>
      </c>
      <c r="C4723" s="95"/>
      <c r="D4723" s="94"/>
      <c r="E4723" s="95"/>
      <c r="F4723" s="94"/>
      <c r="G4723" s="95">
        <f t="shared" si="441"/>
        <v>0</v>
      </c>
      <c r="H4723" s="110">
        <f t="shared" si="442"/>
        <v>0</v>
      </c>
      <c r="P4723" s="107" t="str">
        <f t="shared" si="443"/>
        <v/>
      </c>
      <c r="Q4723" s="108" t="str">
        <f t="shared" si="444"/>
        <v/>
      </c>
      <c r="S4723" s="109" t="str">
        <f t="shared" si="445"/>
        <v/>
      </c>
      <c r="T4723" s="109" t="str">
        <f t="shared" si="446"/>
        <v/>
      </c>
    </row>
    <row r="4724" spans="2:20" ht="15" customHeight="1" x14ac:dyDescent="0.25">
      <c r="B4724" s="94">
        <v>4673</v>
      </c>
      <c r="C4724" s="95"/>
      <c r="D4724" s="94"/>
      <c r="E4724" s="95"/>
      <c r="F4724" s="94"/>
      <c r="G4724" s="95">
        <f t="shared" si="441"/>
        <v>0</v>
      </c>
      <c r="H4724" s="110">
        <f t="shared" si="442"/>
        <v>0</v>
      </c>
      <c r="P4724" s="107" t="str">
        <f t="shared" si="443"/>
        <v/>
      </c>
      <c r="Q4724" s="108" t="str">
        <f t="shared" si="444"/>
        <v/>
      </c>
      <c r="S4724" s="109" t="str">
        <f t="shared" si="445"/>
        <v/>
      </c>
      <c r="T4724" s="109" t="str">
        <f t="shared" si="446"/>
        <v/>
      </c>
    </row>
    <row r="4725" spans="2:20" ht="15" customHeight="1" x14ac:dyDescent="0.25">
      <c r="B4725" s="94">
        <v>4674</v>
      </c>
      <c r="C4725" s="95"/>
      <c r="D4725" s="94"/>
      <c r="E4725" s="95"/>
      <c r="F4725" s="94"/>
      <c r="G4725" s="95">
        <f t="shared" si="441"/>
        <v>0</v>
      </c>
      <c r="H4725" s="110">
        <f t="shared" si="442"/>
        <v>0</v>
      </c>
      <c r="P4725" s="107" t="str">
        <f t="shared" si="443"/>
        <v/>
      </c>
      <c r="Q4725" s="108" t="str">
        <f t="shared" si="444"/>
        <v/>
      </c>
      <c r="S4725" s="109" t="str">
        <f t="shared" si="445"/>
        <v/>
      </c>
      <c r="T4725" s="109" t="str">
        <f t="shared" si="446"/>
        <v/>
      </c>
    </row>
    <row r="4726" spans="2:20" ht="15" customHeight="1" x14ac:dyDescent="0.25">
      <c r="B4726" s="94">
        <v>4675</v>
      </c>
      <c r="C4726" s="95"/>
      <c r="D4726" s="94"/>
      <c r="E4726" s="95"/>
      <c r="F4726" s="94"/>
      <c r="G4726" s="95">
        <f t="shared" si="441"/>
        <v>0</v>
      </c>
      <c r="H4726" s="110">
        <f t="shared" si="442"/>
        <v>0</v>
      </c>
      <c r="P4726" s="107" t="str">
        <f t="shared" si="443"/>
        <v/>
      </c>
      <c r="Q4726" s="108" t="str">
        <f t="shared" si="444"/>
        <v/>
      </c>
      <c r="S4726" s="109" t="str">
        <f t="shared" si="445"/>
        <v/>
      </c>
      <c r="T4726" s="109" t="str">
        <f t="shared" si="446"/>
        <v/>
      </c>
    </row>
    <row r="4727" spans="2:20" ht="15" customHeight="1" x14ac:dyDescent="0.25">
      <c r="B4727" s="94">
        <v>4676</v>
      </c>
      <c r="C4727" s="95"/>
      <c r="D4727" s="94"/>
      <c r="E4727" s="95"/>
      <c r="F4727" s="94"/>
      <c r="G4727" s="95">
        <f t="shared" si="441"/>
        <v>0</v>
      </c>
      <c r="H4727" s="110">
        <f t="shared" si="442"/>
        <v>0</v>
      </c>
      <c r="P4727" s="107" t="str">
        <f t="shared" si="443"/>
        <v/>
      </c>
      <c r="Q4727" s="108" t="str">
        <f t="shared" si="444"/>
        <v/>
      </c>
      <c r="S4727" s="109" t="str">
        <f t="shared" si="445"/>
        <v/>
      </c>
      <c r="T4727" s="109" t="str">
        <f t="shared" si="446"/>
        <v/>
      </c>
    </row>
    <row r="4728" spans="2:20" ht="15" customHeight="1" x14ac:dyDescent="0.25">
      <c r="B4728" s="94">
        <v>4677</v>
      </c>
      <c r="C4728" s="95"/>
      <c r="D4728" s="94"/>
      <c r="E4728" s="95"/>
      <c r="F4728" s="94"/>
      <c r="G4728" s="95">
        <f t="shared" si="441"/>
        <v>0</v>
      </c>
      <c r="H4728" s="110">
        <f t="shared" si="442"/>
        <v>0</v>
      </c>
      <c r="P4728" s="107" t="str">
        <f t="shared" si="443"/>
        <v/>
      </c>
      <c r="Q4728" s="108" t="str">
        <f t="shared" si="444"/>
        <v/>
      </c>
      <c r="S4728" s="109" t="str">
        <f t="shared" si="445"/>
        <v/>
      </c>
      <c r="T4728" s="109" t="str">
        <f t="shared" si="446"/>
        <v/>
      </c>
    </row>
    <row r="4729" spans="2:20" ht="15" customHeight="1" x14ac:dyDescent="0.25">
      <c r="B4729" s="94">
        <v>4678</v>
      </c>
      <c r="C4729" s="95"/>
      <c r="D4729" s="94"/>
      <c r="E4729" s="95"/>
      <c r="F4729" s="94"/>
      <c r="G4729" s="95">
        <f t="shared" si="441"/>
        <v>0</v>
      </c>
      <c r="H4729" s="110">
        <f t="shared" si="442"/>
        <v>0</v>
      </c>
      <c r="P4729" s="107" t="str">
        <f t="shared" si="443"/>
        <v/>
      </c>
      <c r="Q4729" s="108" t="str">
        <f t="shared" si="444"/>
        <v/>
      </c>
      <c r="S4729" s="109" t="str">
        <f t="shared" si="445"/>
        <v/>
      </c>
      <c r="T4729" s="109" t="str">
        <f t="shared" si="446"/>
        <v/>
      </c>
    </row>
    <row r="4730" spans="2:20" ht="15" customHeight="1" x14ac:dyDescent="0.25">
      <c r="B4730" s="94">
        <v>4679</v>
      </c>
      <c r="C4730" s="95"/>
      <c r="D4730" s="94"/>
      <c r="E4730" s="95"/>
      <c r="F4730" s="94"/>
      <c r="G4730" s="95">
        <f t="shared" si="441"/>
        <v>0</v>
      </c>
      <c r="H4730" s="110">
        <f t="shared" si="442"/>
        <v>0</v>
      </c>
      <c r="P4730" s="107" t="str">
        <f t="shared" si="443"/>
        <v/>
      </c>
      <c r="Q4730" s="108" t="str">
        <f t="shared" si="444"/>
        <v/>
      </c>
      <c r="S4730" s="109" t="str">
        <f t="shared" si="445"/>
        <v/>
      </c>
      <c r="T4730" s="109" t="str">
        <f t="shared" si="446"/>
        <v/>
      </c>
    </row>
    <row r="4731" spans="2:20" ht="15" customHeight="1" x14ac:dyDescent="0.25">
      <c r="B4731" s="94">
        <v>4680</v>
      </c>
      <c r="C4731" s="95"/>
      <c r="D4731" s="94"/>
      <c r="E4731" s="95"/>
      <c r="F4731" s="94"/>
      <c r="G4731" s="95">
        <f t="shared" si="441"/>
        <v>0</v>
      </c>
      <c r="H4731" s="110">
        <f t="shared" si="442"/>
        <v>0</v>
      </c>
      <c r="P4731" s="107" t="str">
        <f t="shared" si="443"/>
        <v/>
      </c>
      <c r="Q4731" s="108" t="str">
        <f t="shared" si="444"/>
        <v/>
      </c>
      <c r="S4731" s="109" t="str">
        <f t="shared" si="445"/>
        <v/>
      </c>
      <c r="T4731" s="109" t="str">
        <f t="shared" si="446"/>
        <v/>
      </c>
    </row>
    <row r="4732" spans="2:20" ht="15" customHeight="1" x14ac:dyDescent="0.25">
      <c r="B4732" s="94">
        <v>4681</v>
      </c>
      <c r="C4732" s="95"/>
      <c r="D4732" s="94"/>
      <c r="E4732" s="95"/>
      <c r="F4732" s="94"/>
      <c r="G4732" s="95">
        <f t="shared" si="441"/>
        <v>0</v>
      </c>
      <c r="H4732" s="110">
        <f t="shared" si="442"/>
        <v>0</v>
      </c>
      <c r="P4732" s="107" t="str">
        <f t="shared" si="443"/>
        <v/>
      </c>
      <c r="Q4732" s="108" t="str">
        <f t="shared" si="444"/>
        <v/>
      </c>
      <c r="S4732" s="109" t="str">
        <f t="shared" si="445"/>
        <v/>
      </c>
      <c r="T4732" s="109" t="str">
        <f t="shared" si="446"/>
        <v/>
      </c>
    </row>
    <row r="4733" spans="2:20" ht="15" customHeight="1" x14ac:dyDescent="0.25">
      <c r="B4733" s="94">
        <v>4682</v>
      </c>
      <c r="C4733" s="95"/>
      <c r="D4733" s="94"/>
      <c r="E4733" s="95"/>
      <c r="F4733" s="94"/>
      <c r="G4733" s="95">
        <f t="shared" si="441"/>
        <v>0</v>
      </c>
      <c r="H4733" s="110">
        <f t="shared" si="442"/>
        <v>0</v>
      </c>
      <c r="P4733" s="107" t="str">
        <f t="shared" si="443"/>
        <v/>
      </c>
      <c r="Q4733" s="108" t="str">
        <f t="shared" si="444"/>
        <v/>
      </c>
      <c r="S4733" s="109" t="str">
        <f t="shared" si="445"/>
        <v/>
      </c>
      <c r="T4733" s="109" t="str">
        <f t="shared" si="446"/>
        <v/>
      </c>
    </row>
    <row r="4734" spans="2:20" ht="15" customHeight="1" x14ac:dyDescent="0.25">
      <c r="B4734" s="94">
        <v>4683</v>
      </c>
      <c r="C4734" s="95"/>
      <c r="D4734" s="94"/>
      <c r="E4734" s="95"/>
      <c r="F4734" s="94"/>
      <c r="G4734" s="95">
        <f t="shared" si="441"/>
        <v>0</v>
      </c>
      <c r="H4734" s="110">
        <f t="shared" si="442"/>
        <v>0</v>
      </c>
      <c r="P4734" s="107" t="str">
        <f t="shared" si="443"/>
        <v/>
      </c>
      <c r="Q4734" s="108" t="str">
        <f t="shared" si="444"/>
        <v/>
      </c>
      <c r="S4734" s="109" t="str">
        <f t="shared" si="445"/>
        <v/>
      </c>
      <c r="T4734" s="109" t="str">
        <f t="shared" si="446"/>
        <v/>
      </c>
    </row>
    <row r="4735" spans="2:20" ht="15" customHeight="1" x14ac:dyDescent="0.25">
      <c r="B4735" s="94">
        <v>4684</v>
      </c>
      <c r="C4735" s="95"/>
      <c r="D4735" s="94"/>
      <c r="E4735" s="95"/>
      <c r="F4735" s="94"/>
      <c r="G4735" s="95">
        <f t="shared" si="441"/>
        <v>0</v>
      </c>
      <c r="H4735" s="110">
        <f t="shared" si="442"/>
        <v>0</v>
      </c>
      <c r="P4735" s="107" t="str">
        <f t="shared" si="443"/>
        <v/>
      </c>
      <c r="Q4735" s="108" t="str">
        <f t="shared" si="444"/>
        <v/>
      </c>
      <c r="S4735" s="109" t="str">
        <f t="shared" si="445"/>
        <v/>
      </c>
      <c r="T4735" s="109" t="str">
        <f t="shared" si="446"/>
        <v/>
      </c>
    </row>
    <row r="4736" spans="2:20" ht="15" customHeight="1" x14ac:dyDescent="0.25">
      <c r="B4736" s="94">
        <v>4685</v>
      </c>
      <c r="C4736" s="95"/>
      <c r="D4736" s="94"/>
      <c r="E4736" s="95"/>
      <c r="F4736" s="94"/>
      <c r="G4736" s="95">
        <f t="shared" si="441"/>
        <v>0</v>
      </c>
      <c r="H4736" s="110">
        <f t="shared" si="442"/>
        <v>0</v>
      </c>
      <c r="P4736" s="107" t="str">
        <f t="shared" si="443"/>
        <v/>
      </c>
      <c r="Q4736" s="108" t="str">
        <f t="shared" si="444"/>
        <v/>
      </c>
      <c r="S4736" s="109" t="str">
        <f t="shared" si="445"/>
        <v/>
      </c>
      <c r="T4736" s="109" t="str">
        <f t="shared" si="446"/>
        <v/>
      </c>
    </row>
    <row r="4737" spans="2:20" ht="15" customHeight="1" x14ac:dyDescent="0.25">
      <c r="B4737" s="94">
        <v>4686</v>
      </c>
      <c r="C4737" s="95"/>
      <c r="D4737" s="94"/>
      <c r="E4737" s="95"/>
      <c r="F4737" s="94"/>
      <c r="G4737" s="95">
        <f t="shared" si="441"/>
        <v>0</v>
      </c>
      <c r="H4737" s="110">
        <f t="shared" si="442"/>
        <v>0</v>
      </c>
      <c r="P4737" s="107" t="str">
        <f t="shared" si="443"/>
        <v/>
      </c>
      <c r="Q4737" s="108" t="str">
        <f t="shared" si="444"/>
        <v/>
      </c>
      <c r="S4737" s="109" t="str">
        <f t="shared" si="445"/>
        <v/>
      </c>
      <c r="T4737" s="109" t="str">
        <f t="shared" si="446"/>
        <v/>
      </c>
    </row>
    <row r="4738" spans="2:20" ht="15" customHeight="1" x14ac:dyDescent="0.25">
      <c r="B4738" s="94">
        <v>4687</v>
      </c>
      <c r="C4738" s="95"/>
      <c r="D4738" s="94"/>
      <c r="E4738" s="95"/>
      <c r="F4738" s="94"/>
      <c r="G4738" s="95">
        <f t="shared" si="441"/>
        <v>0</v>
      </c>
      <c r="H4738" s="110">
        <f t="shared" si="442"/>
        <v>0</v>
      </c>
      <c r="P4738" s="107" t="str">
        <f t="shared" si="443"/>
        <v/>
      </c>
      <c r="Q4738" s="108" t="str">
        <f t="shared" si="444"/>
        <v/>
      </c>
      <c r="S4738" s="109" t="str">
        <f t="shared" si="445"/>
        <v/>
      </c>
      <c r="T4738" s="109" t="str">
        <f t="shared" si="446"/>
        <v/>
      </c>
    </row>
    <row r="4739" spans="2:20" ht="15" customHeight="1" x14ac:dyDescent="0.25">
      <c r="B4739" s="94">
        <v>4688</v>
      </c>
      <c r="C4739" s="95"/>
      <c r="D4739" s="94"/>
      <c r="E4739" s="95"/>
      <c r="F4739" s="94"/>
      <c r="G4739" s="95">
        <f t="shared" si="441"/>
        <v>0</v>
      </c>
      <c r="H4739" s="110">
        <f t="shared" si="442"/>
        <v>0</v>
      </c>
      <c r="P4739" s="107" t="str">
        <f t="shared" si="443"/>
        <v/>
      </c>
      <c r="Q4739" s="108" t="str">
        <f t="shared" si="444"/>
        <v/>
      </c>
      <c r="S4739" s="109" t="str">
        <f t="shared" si="445"/>
        <v/>
      </c>
      <c r="T4739" s="109" t="str">
        <f t="shared" si="446"/>
        <v/>
      </c>
    </row>
    <row r="4740" spans="2:20" ht="15" customHeight="1" x14ac:dyDescent="0.25">
      <c r="B4740" s="94">
        <v>4689</v>
      </c>
      <c r="C4740" s="95"/>
      <c r="D4740" s="94"/>
      <c r="E4740" s="95"/>
      <c r="F4740" s="94"/>
      <c r="G4740" s="95">
        <f t="shared" si="441"/>
        <v>0</v>
      </c>
      <c r="H4740" s="110">
        <f t="shared" si="442"/>
        <v>0</v>
      </c>
      <c r="P4740" s="107" t="str">
        <f t="shared" si="443"/>
        <v/>
      </c>
      <c r="Q4740" s="108" t="str">
        <f t="shared" si="444"/>
        <v/>
      </c>
      <c r="S4740" s="109" t="str">
        <f t="shared" si="445"/>
        <v/>
      </c>
      <c r="T4740" s="109" t="str">
        <f t="shared" si="446"/>
        <v/>
      </c>
    </row>
    <row r="4741" spans="2:20" ht="15" customHeight="1" x14ac:dyDescent="0.25">
      <c r="B4741" s="94">
        <v>4690</v>
      </c>
      <c r="C4741" s="95"/>
      <c r="D4741" s="94"/>
      <c r="E4741" s="95"/>
      <c r="F4741" s="94"/>
      <c r="G4741" s="95">
        <f t="shared" si="441"/>
        <v>0</v>
      </c>
      <c r="H4741" s="110">
        <f t="shared" si="442"/>
        <v>0</v>
      </c>
      <c r="P4741" s="107" t="str">
        <f t="shared" si="443"/>
        <v/>
      </c>
      <c r="Q4741" s="108" t="str">
        <f t="shared" si="444"/>
        <v/>
      </c>
      <c r="S4741" s="109" t="str">
        <f t="shared" si="445"/>
        <v/>
      </c>
      <c r="T4741" s="109" t="str">
        <f t="shared" si="446"/>
        <v/>
      </c>
    </row>
    <row r="4742" spans="2:20" ht="15" customHeight="1" x14ac:dyDescent="0.25">
      <c r="B4742" s="94">
        <v>4691</v>
      </c>
      <c r="C4742" s="95"/>
      <c r="D4742" s="94"/>
      <c r="E4742" s="95"/>
      <c r="F4742" s="94"/>
      <c r="G4742" s="95">
        <f t="shared" si="441"/>
        <v>0</v>
      </c>
      <c r="H4742" s="110">
        <f t="shared" si="442"/>
        <v>0</v>
      </c>
      <c r="P4742" s="107" t="str">
        <f t="shared" si="443"/>
        <v/>
      </c>
      <c r="Q4742" s="108" t="str">
        <f t="shared" si="444"/>
        <v/>
      </c>
      <c r="S4742" s="109" t="str">
        <f t="shared" si="445"/>
        <v/>
      </c>
      <c r="T4742" s="109" t="str">
        <f t="shared" si="446"/>
        <v/>
      </c>
    </row>
    <row r="4743" spans="2:20" ht="15" customHeight="1" x14ac:dyDescent="0.25">
      <c r="B4743" s="94">
        <v>4692</v>
      </c>
      <c r="C4743" s="95"/>
      <c r="D4743" s="94"/>
      <c r="E4743" s="95"/>
      <c r="F4743" s="94"/>
      <c r="G4743" s="95">
        <f t="shared" si="441"/>
        <v>0</v>
      </c>
      <c r="H4743" s="110">
        <f t="shared" si="442"/>
        <v>0</v>
      </c>
      <c r="P4743" s="107" t="str">
        <f t="shared" si="443"/>
        <v/>
      </c>
      <c r="Q4743" s="108" t="str">
        <f t="shared" si="444"/>
        <v/>
      </c>
      <c r="S4743" s="109" t="str">
        <f t="shared" si="445"/>
        <v/>
      </c>
      <c r="T4743" s="109" t="str">
        <f t="shared" si="446"/>
        <v/>
      </c>
    </row>
    <row r="4744" spans="2:20" ht="15" customHeight="1" x14ac:dyDescent="0.25">
      <c r="B4744" s="94">
        <v>4693</v>
      </c>
      <c r="C4744" s="95"/>
      <c r="D4744" s="94"/>
      <c r="E4744" s="95"/>
      <c r="F4744" s="94"/>
      <c r="G4744" s="95">
        <f t="shared" si="441"/>
        <v>0</v>
      </c>
      <c r="H4744" s="110">
        <f t="shared" si="442"/>
        <v>0</v>
      </c>
      <c r="P4744" s="107" t="str">
        <f t="shared" si="443"/>
        <v/>
      </c>
      <c r="Q4744" s="108" t="str">
        <f t="shared" si="444"/>
        <v/>
      </c>
      <c r="S4744" s="109" t="str">
        <f t="shared" si="445"/>
        <v/>
      </c>
      <c r="T4744" s="109" t="str">
        <f t="shared" si="446"/>
        <v/>
      </c>
    </row>
    <row r="4745" spans="2:20" ht="15" customHeight="1" x14ac:dyDescent="0.25">
      <c r="B4745" s="94">
        <v>4694</v>
      </c>
      <c r="C4745" s="95"/>
      <c r="D4745" s="94"/>
      <c r="E4745" s="95"/>
      <c r="F4745" s="94"/>
      <c r="G4745" s="95">
        <f t="shared" si="441"/>
        <v>0</v>
      </c>
      <c r="H4745" s="110">
        <f t="shared" si="442"/>
        <v>0</v>
      </c>
      <c r="P4745" s="107" t="str">
        <f t="shared" si="443"/>
        <v/>
      </c>
      <c r="Q4745" s="108" t="str">
        <f t="shared" si="444"/>
        <v/>
      </c>
      <c r="S4745" s="109" t="str">
        <f t="shared" si="445"/>
        <v/>
      </c>
      <c r="T4745" s="109" t="str">
        <f t="shared" si="446"/>
        <v/>
      </c>
    </row>
    <row r="4746" spans="2:20" ht="15" customHeight="1" x14ac:dyDescent="0.25">
      <c r="B4746" s="94">
        <v>4695</v>
      </c>
      <c r="C4746" s="95"/>
      <c r="D4746" s="94"/>
      <c r="E4746" s="95"/>
      <c r="F4746" s="94"/>
      <c r="G4746" s="95">
        <f t="shared" si="441"/>
        <v>0</v>
      </c>
      <c r="H4746" s="110">
        <f t="shared" si="442"/>
        <v>0</v>
      </c>
      <c r="P4746" s="107" t="str">
        <f t="shared" si="443"/>
        <v/>
      </c>
      <c r="Q4746" s="108" t="str">
        <f t="shared" si="444"/>
        <v/>
      </c>
      <c r="S4746" s="109" t="str">
        <f t="shared" si="445"/>
        <v/>
      </c>
      <c r="T4746" s="109" t="str">
        <f t="shared" si="446"/>
        <v/>
      </c>
    </row>
    <row r="4747" spans="2:20" ht="15" customHeight="1" x14ac:dyDescent="0.25">
      <c r="B4747" s="94">
        <v>4696</v>
      </c>
      <c r="C4747" s="95"/>
      <c r="D4747" s="94"/>
      <c r="E4747" s="95"/>
      <c r="F4747" s="94"/>
      <c r="G4747" s="95">
        <f t="shared" si="441"/>
        <v>0</v>
      </c>
      <c r="H4747" s="110">
        <f t="shared" si="442"/>
        <v>0</v>
      </c>
      <c r="P4747" s="107" t="str">
        <f t="shared" si="443"/>
        <v/>
      </c>
      <c r="Q4747" s="108" t="str">
        <f t="shared" si="444"/>
        <v/>
      </c>
      <c r="S4747" s="109" t="str">
        <f t="shared" si="445"/>
        <v/>
      </c>
      <c r="T4747" s="109" t="str">
        <f t="shared" si="446"/>
        <v/>
      </c>
    </row>
    <row r="4748" spans="2:20" ht="15" customHeight="1" x14ac:dyDescent="0.25">
      <c r="B4748" s="94">
        <v>4697</v>
      </c>
      <c r="C4748" s="95"/>
      <c r="D4748" s="94"/>
      <c r="E4748" s="95"/>
      <c r="F4748" s="94"/>
      <c r="G4748" s="95">
        <f t="shared" si="441"/>
        <v>0</v>
      </c>
      <c r="H4748" s="110">
        <f t="shared" si="442"/>
        <v>0</v>
      </c>
      <c r="P4748" s="107" t="str">
        <f t="shared" si="443"/>
        <v/>
      </c>
      <c r="Q4748" s="108" t="str">
        <f t="shared" si="444"/>
        <v/>
      </c>
      <c r="S4748" s="109" t="str">
        <f t="shared" si="445"/>
        <v/>
      </c>
      <c r="T4748" s="109" t="str">
        <f t="shared" si="446"/>
        <v/>
      </c>
    </row>
    <row r="4749" spans="2:20" ht="15" customHeight="1" x14ac:dyDescent="0.25">
      <c r="B4749" s="94">
        <v>4698</v>
      </c>
      <c r="C4749" s="95"/>
      <c r="D4749" s="94"/>
      <c r="E4749" s="95"/>
      <c r="F4749" s="94"/>
      <c r="G4749" s="95">
        <f t="shared" si="441"/>
        <v>0</v>
      </c>
      <c r="H4749" s="110">
        <f t="shared" si="442"/>
        <v>0</v>
      </c>
      <c r="P4749" s="107" t="str">
        <f t="shared" si="443"/>
        <v/>
      </c>
      <c r="Q4749" s="108" t="str">
        <f t="shared" si="444"/>
        <v/>
      </c>
      <c r="S4749" s="109" t="str">
        <f t="shared" si="445"/>
        <v/>
      </c>
      <c r="T4749" s="109" t="str">
        <f t="shared" si="446"/>
        <v/>
      </c>
    </row>
    <row r="4750" spans="2:20" ht="15" customHeight="1" x14ac:dyDescent="0.25">
      <c r="B4750" s="94">
        <v>4699</v>
      </c>
      <c r="C4750" s="95"/>
      <c r="D4750" s="94"/>
      <c r="E4750" s="95"/>
      <c r="F4750" s="94"/>
      <c r="G4750" s="95">
        <f t="shared" si="441"/>
        <v>0</v>
      </c>
      <c r="H4750" s="110">
        <f t="shared" si="442"/>
        <v>0</v>
      </c>
      <c r="P4750" s="107" t="str">
        <f t="shared" si="443"/>
        <v/>
      </c>
      <c r="Q4750" s="108" t="str">
        <f t="shared" si="444"/>
        <v/>
      </c>
      <c r="S4750" s="109" t="str">
        <f t="shared" si="445"/>
        <v/>
      </c>
      <c r="T4750" s="109" t="str">
        <f t="shared" si="446"/>
        <v/>
      </c>
    </row>
    <row r="4751" spans="2:20" ht="15" customHeight="1" x14ac:dyDescent="0.25">
      <c r="B4751" s="94">
        <v>4700</v>
      </c>
      <c r="C4751" s="95"/>
      <c r="D4751" s="94"/>
      <c r="E4751" s="95"/>
      <c r="F4751" s="94"/>
      <c r="G4751" s="95">
        <f t="shared" si="441"/>
        <v>0</v>
      </c>
      <c r="H4751" s="110">
        <f t="shared" si="442"/>
        <v>0</v>
      </c>
      <c r="P4751" s="107" t="str">
        <f t="shared" si="443"/>
        <v/>
      </c>
      <c r="Q4751" s="108" t="str">
        <f t="shared" si="444"/>
        <v/>
      </c>
      <c r="S4751" s="109" t="str">
        <f t="shared" si="445"/>
        <v/>
      </c>
      <c r="T4751" s="109" t="str">
        <f t="shared" si="446"/>
        <v/>
      </c>
    </row>
    <row r="4752" spans="2:20" ht="15" customHeight="1" x14ac:dyDescent="0.25">
      <c r="B4752" s="94">
        <v>4701</v>
      </c>
      <c r="C4752" s="95"/>
      <c r="D4752" s="94"/>
      <c r="E4752" s="95"/>
      <c r="F4752" s="94"/>
      <c r="G4752" s="95">
        <f t="shared" si="441"/>
        <v>0</v>
      </c>
      <c r="H4752" s="110">
        <f t="shared" si="442"/>
        <v>0</v>
      </c>
      <c r="P4752" s="107" t="str">
        <f t="shared" si="443"/>
        <v/>
      </c>
      <c r="Q4752" s="108" t="str">
        <f t="shared" si="444"/>
        <v/>
      </c>
      <c r="S4752" s="109" t="str">
        <f t="shared" si="445"/>
        <v/>
      </c>
      <c r="T4752" s="109" t="str">
        <f t="shared" si="446"/>
        <v/>
      </c>
    </row>
    <row r="4753" spans="2:20" ht="15" customHeight="1" x14ac:dyDescent="0.25">
      <c r="B4753" s="94">
        <v>4702</v>
      </c>
      <c r="C4753" s="95"/>
      <c r="D4753" s="94"/>
      <c r="E4753" s="95"/>
      <c r="F4753" s="94"/>
      <c r="G4753" s="95">
        <f t="shared" si="441"/>
        <v>0</v>
      </c>
      <c r="H4753" s="110">
        <f t="shared" si="442"/>
        <v>0</v>
      </c>
      <c r="P4753" s="107" t="str">
        <f t="shared" si="443"/>
        <v/>
      </c>
      <c r="Q4753" s="108" t="str">
        <f t="shared" si="444"/>
        <v/>
      </c>
      <c r="S4753" s="109" t="str">
        <f t="shared" si="445"/>
        <v/>
      </c>
      <c r="T4753" s="109" t="str">
        <f t="shared" si="446"/>
        <v/>
      </c>
    </row>
    <row r="4754" spans="2:20" ht="15" customHeight="1" x14ac:dyDescent="0.25">
      <c r="B4754" s="94">
        <v>4703</v>
      </c>
      <c r="C4754" s="95"/>
      <c r="D4754" s="94"/>
      <c r="E4754" s="95"/>
      <c r="F4754" s="94"/>
      <c r="G4754" s="95">
        <f t="shared" si="441"/>
        <v>0</v>
      </c>
      <c r="H4754" s="110">
        <f t="shared" si="442"/>
        <v>0</v>
      </c>
      <c r="P4754" s="107" t="str">
        <f t="shared" si="443"/>
        <v/>
      </c>
      <c r="Q4754" s="108" t="str">
        <f t="shared" si="444"/>
        <v/>
      </c>
      <c r="S4754" s="109" t="str">
        <f t="shared" si="445"/>
        <v/>
      </c>
      <c r="T4754" s="109" t="str">
        <f t="shared" si="446"/>
        <v/>
      </c>
    </row>
    <row r="4755" spans="2:20" ht="15" customHeight="1" x14ac:dyDescent="0.25">
      <c r="B4755" s="94">
        <v>4704</v>
      </c>
      <c r="C4755" s="95"/>
      <c r="D4755" s="94"/>
      <c r="E4755" s="95"/>
      <c r="F4755" s="94"/>
      <c r="G4755" s="95">
        <f t="shared" si="441"/>
        <v>0</v>
      </c>
      <c r="H4755" s="110">
        <f t="shared" si="442"/>
        <v>0</v>
      </c>
      <c r="P4755" s="107" t="str">
        <f t="shared" si="443"/>
        <v/>
      </c>
      <c r="Q4755" s="108" t="str">
        <f t="shared" si="444"/>
        <v/>
      </c>
      <c r="S4755" s="109" t="str">
        <f t="shared" si="445"/>
        <v/>
      </c>
      <c r="T4755" s="109" t="str">
        <f t="shared" si="446"/>
        <v/>
      </c>
    </row>
    <row r="4756" spans="2:20" ht="15" customHeight="1" x14ac:dyDescent="0.25">
      <c r="B4756" s="94">
        <v>4705</v>
      </c>
      <c r="C4756" s="95"/>
      <c r="D4756" s="94"/>
      <c r="E4756" s="95"/>
      <c r="F4756" s="94"/>
      <c r="G4756" s="95">
        <f t="shared" si="441"/>
        <v>0</v>
      </c>
      <c r="H4756" s="110">
        <f t="shared" si="442"/>
        <v>0</v>
      </c>
      <c r="P4756" s="107" t="str">
        <f t="shared" si="443"/>
        <v/>
      </c>
      <c r="Q4756" s="108" t="str">
        <f t="shared" si="444"/>
        <v/>
      </c>
      <c r="S4756" s="109" t="str">
        <f t="shared" si="445"/>
        <v/>
      </c>
      <c r="T4756" s="109" t="str">
        <f t="shared" si="446"/>
        <v/>
      </c>
    </row>
    <row r="4757" spans="2:20" ht="15" customHeight="1" x14ac:dyDescent="0.25">
      <c r="B4757" s="94">
        <v>4706</v>
      </c>
      <c r="C4757" s="95"/>
      <c r="D4757" s="94"/>
      <c r="E4757" s="95"/>
      <c r="F4757" s="94"/>
      <c r="G4757" s="95">
        <f t="shared" si="441"/>
        <v>0</v>
      </c>
      <c r="H4757" s="110">
        <f t="shared" si="442"/>
        <v>0</v>
      </c>
      <c r="P4757" s="107" t="str">
        <f t="shared" si="443"/>
        <v/>
      </c>
      <c r="Q4757" s="108" t="str">
        <f t="shared" si="444"/>
        <v/>
      </c>
      <c r="S4757" s="109" t="str">
        <f t="shared" si="445"/>
        <v/>
      </c>
      <c r="T4757" s="109" t="str">
        <f t="shared" si="446"/>
        <v/>
      </c>
    </row>
    <row r="4758" spans="2:20" ht="15" customHeight="1" x14ac:dyDescent="0.25">
      <c r="B4758" s="94">
        <v>4707</v>
      </c>
      <c r="C4758" s="95"/>
      <c r="D4758" s="94"/>
      <c r="E4758" s="95"/>
      <c r="F4758" s="94"/>
      <c r="G4758" s="95">
        <f t="shared" si="441"/>
        <v>0</v>
      </c>
      <c r="H4758" s="110">
        <f t="shared" si="442"/>
        <v>0</v>
      </c>
      <c r="P4758" s="107" t="str">
        <f t="shared" si="443"/>
        <v/>
      </c>
      <c r="Q4758" s="108" t="str">
        <f t="shared" si="444"/>
        <v/>
      </c>
      <c r="S4758" s="109" t="str">
        <f t="shared" si="445"/>
        <v/>
      </c>
      <c r="T4758" s="109" t="str">
        <f t="shared" si="446"/>
        <v/>
      </c>
    </row>
    <row r="4759" spans="2:20" ht="15" customHeight="1" x14ac:dyDescent="0.25">
      <c r="B4759" s="94">
        <v>4708</v>
      </c>
      <c r="C4759" s="95"/>
      <c r="D4759" s="94"/>
      <c r="E4759" s="95"/>
      <c r="F4759" s="94"/>
      <c r="G4759" s="95">
        <f t="shared" si="441"/>
        <v>0</v>
      </c>
      <c r="H4759" s="110">
        <f t="shared" si="442"/>
        <v>0</v>
      </c>
      <c r="P4759" s="107" t="str">
        <f t="shared" si="443"/>
        <v/>
      </c>
      <c r="Q4759" s="108" t="str">
        <f t="shared" si="444"/>
        <v/>
      </c>
      <c r="S4759" s="109" t="str">
        <f t="shared" si="445"/>
        <v/>
      </c>
      <c r="T4759" s="109" t="str">
        <f t="shared" si="446"/>
        <v/>
      </c>
    </row>
    <row r="4760" spans="2:20" ht="15" customHeight="1" x14ac:dyDescent="0.25">
      <c r="B4760" s="94">
        <v>4709</v>
      </c>
      <c r="C4760" s="95"/>
      <c r="D4760" s="94"/>
      <c r="E4760" s="95"/>
      <c r="F4760" s="94"/>
      <c r="G4760" s="95">
        <f t="shared" si="441"/>
        <v>0</v>
      </c>
      <c r="H4760" s="110">
        <f t="shared" si="442"/>
        <v>0</v>
      </c>
      <c r="P4760" s="107" t="str">
        <f t="shared" si="443"/>
        <v/>
      </c>
      <c r="Q4760" s="108" t="str">
        <f t="shared" si="444"/>
        <v/>
      </c>
      <c r="S4760" s="109" t="str">
        <f t="shared" si="445"/>
        <v/>
      </c>
      <c r="T4760" s="109" t="str">
        <f t="shared" si="446"/>
        <v/>
      </c>
    </row>
    <row r="4761" spans="2:20" ht="15" customHeight="1" x14ac:dyDescent="0.25">
      <c r="B4761" s="94">
        <v>4710</v>
      </c>
      <c r="C4761" s="95"/>
      <c r="D4761" s="94"/>
      <c r="E4761" s="95"/>
      <c r="F4761" s="94"/>
      <c r="G4761" s="95">
        <f t="shared" si="441"/>
        <v>0</v>
      </c>
      <c r="H4761" s="110">
        <f t="shared" si="442"/>
        <v>0</v>
      </c>
      <c r="P4761" s="107" t="str">
        <f t="shared" si="443"/>
        <v/>
      </c>
      <c r="Q4761" s="108" t="str">
        <f t="shared" si="444"/>
        <v/>
      </c>
      <c r="S4761" s="109" t="str">
        <f t="shared" si="445"/>
        <v/>
      </c>
      <c r="T4761" s="109" t="str">
        <f t="shared" si="446"/>
        <v/>
      </c>
    </row>
    <row r="4762" spans="2:20" ht="15" customHeight="1" x14ac:dyDescent="0.25">
      <c r="B4762" s="94">
        <v>4711</v>
      </c>
      <c r="C4762" s="95"/>
      <c r="D4762" s="94"/>
      <c r="E4762" s="95"/>
      <c r="F4762" s="94"/>
      <c r="G4762" s="95">
        <f t="shared" si="441"/>
        <v>0</v>
      </c>
      <c r="H4762" s="110">
        <f t="shared" si="442"/>
        <v>0</v>
      </c>
      <c r="P4762" s="107" t="str">
        <f t="shared" si="443"/>
        <v/>
      </c>
      <c r="Q4762" s="108" t="str">
        <f t="shared" si="444"/>
        <v/>
      </c>
      <c r="S4762" s="109" t="str">
        <f t="shared" si="445"/>
        <v/>
      </c>
      <c r="T4762" s="109" t="str">
        <f t="shared" si="446"/>
        <v/>
      </c>
    </row>
    <row r="4763" spans="2:20" ht="15" customHeight="1" x14ac:dyDescent="0.25">
      <c r="B4763" s="94">
        <v>4712</v>
      </c>
      <c r="C4763" s="95"/>
      <c r="D4763" s="94"/>
      <c r="E4763" s="95"/>
      <c r="F4763" s="94"/>
      <c r="G4763" s="95">
        <f t="shared" si="441"/>
        <v>0</v>
      </c>
      <c r="H4763" s="110">
        <f t="shared" si="442"/>
        <v>0</v>
      </c>
      <c r="P4763" s="107" t="str">
        <f t="shared" si="443"/>
        <v/>
      </c>
      <c r="Q4763" s="108" t="str">
        <f t="shared" si="444"/>
        <v/>
      </c>
      <c r="S4763" s="109" t="str">
        <f t="shared" si="445"/>
        <v/>
      </c>
      <c r="T4763" s="109" t="str">
        <f t="shared" si="446"/>
        <v/>
      </c>
    </row>
    <row r="4764" spans="2:20" ht="15" customHeight="1" x14ac:dyDescent="0.25">
      <c r="B4764" s="94">
        <v>4713</v>
      </c>
      <c r="C4764" s="95"/>
      <c r="D4764" s="94"/>
      <c r="E4764" s="95"/>
      <c r="F4764" s="94"/>
      <c r="G4764" s="95">
        <f t="shared" ref="G4764:G4827" si="447">E4764-C4764</f>
        <v>0</v>
      </c>
      <c r="H4764" s="110">
        <f t="shared" ref="H4764:H4827" si="448">F4764-D4764</f>
        <v>0</v>
      </c>
      <c r="P4764" s="107" t="str">
        <f t="shared" ref="P4764:P4827" si="449">IF(C4764="","",D4764*PSA_WTP-C4764)</f>
        <v/>
      </c>
      <c r="Q4764" s="108" t="str">
        <f t="shared" ref="Q4764:Q4827" si="450">IF(C4764="","",F4764*PSA_WTP-E4764)</f>
        <v/>
      </c>
      <c r="S4764" s="109" t="str">
        <f t="shared" ref="S4764:S4827" si="451">IF(Q4764="","",IF(Q4764=MAX(P4764,Q4764),0,1))</f>
        <v/>
      </c>
      <c r="T4764" s="109" t="str">
        <f t="shared" ref="T4764:T4827" si="452">IF(Q4764="","",IF(Q4764=MAX(P4764,Q4764),1,0))</f>
        <v/>
      </c>
    </row>
    <row r="4765" spans="2:20" ht="15" customHeight="1" x14ac:dyDescent="0.25">
      <c r="B4765" s="94">
        <v>4714</v>
      </c>
      <c r="C4765" s="95"/>
      <c r="D4765" s="94"/>
      <c r="E4765" s="95"/>
      <c r="F4765" s="94"/>
      <c r="G4765" s="95">
        <f t="shared" si="447"/>
        <v>0</v>
      </c>
      <c r="H4765" s="110">
        <f t="shared" si="448"/>
        <v>0</v>
      </c>
      <c r="P4765" s="107" t="str">
        <f t="shared" si="449"/>
        <v/>
      </c>
      <c r="Q4765" s="108" t="str">
        <f t="shared" si="450"/>
        <v/>
      </c>
      <c r="S4765" s="109" t="str">
        <f t="shared" si="451"/>
        <v/>
      </c>
      <c r="T4765" s="109" t="str">
        <f t="shared" si="452"/>
        <v/>
      </c>
    </row>
    <row r="4766" spans="2:20" ht="15" customHeight="1" x14ac:dyDescent="0.25">
      <c r="B4766" s="94">
        <v>4715</v>
      </c>
      <c r="C4766" s="95"/>
      <c r="D4766" s="94"/>
      <c r="E4766" s="95"/>
      <c r="F4766" s="94"/>
      <c r="G4766" s="95">
        <f t="shared" si="447"/>
        <v>0</v>
      </c>
      <c r="H4766" s="110">
        <f t="shared" si="448"/>
        <v>0</v>
      </c>
      <c r="P4766" s="107" t="str">
        <f t="shared" si="449"/>
        <v/>
      </c>
      <c r="Q4766" s="108" t="str">
        <f t="shared" si="450"/>
        <v/>
      </c>
      <c r="S4766" s="109" t="str">
        <f t="shared" si="451"/>
        <v/>
      </c>
      <c r="T4766" s="109" t="str">
        <f t="shared" si="452"/>
        <v/>
      </c>
    </row>
    <row r="4767" spans="2:20" ht="15" customHeight="1" x14ac:dyDescent="0.25">
      <c r="B4767" s="94">
        <v>4716</v>
      </c>
      <c r="C4767" s="95"/>
      <c r="D4767" s="94"/>
      <c r="E4767" s="95"/>
      <c r="F4767" s="94"/>
      <c r="G4767" s="95">
        <f t="shared" si="447"/>
        <v>0</v>
      </c>
      <c r="H4767" s="110">
        <f t="shared" si="448"/>
        <v>0</v>
      </c>
      <c r="P4767" s="107" t="str">
        <f t="shared" si="449"/>
        <v/>
      </c>
      <c r="Q4767" s="108" t="str">
        <f t="shared" si="450"/>
        <v/>
      </c>
      <c r="S4767" s="109" t="str">
        <f t="shared" si="451"/>
        <v/>
      </c>
      <c r="T4767" s="109" t="str">
        <f t="shared" si="452"/>
        <v/>
      </c>
    </row>
    <row r="4768" spans="2:20" ht="15" customHeight="1" x14ac:dyDescent="0.25">
      <c r="B4768" s="94">
        <v>4717</v>
      </c>
      <c r="C4768" s="95"/>
      <c r="D4768" s="94"/>
      <c r="E4768" s="95"/>
      <c r="F4768" s="94"/>
      <c r="G4768" s="95">
        <f t="shared" si="447"/>
        <v>0</v>
      </c>
      <c r="H4768" s="110">
        <f t="shared" si="448"/>
        <v>0</v>
      </c>
      <c r="P4768" s="107" t="str">
        <f t="shared" si="449"/>
        <v/>
      </c>
      <c r="Q4768" s="108" t="str">
        <f t="shared" si="450"/>
        <v/>
      </c>
      <c r="S4768" s="109" t="str">
        <f t="shared" si="451"/>
        <v/>
      </c>
      <c r="T4768" s="109" t="str">
        <f t="shared" si="452"/>
        <v/>
      </c>
    </row>
    <row r="4769" spans="2:20" ht="15" customHeight="1" x14ac:dyDescent="0.25">
      <c r="B4769" s="94">
        <v>4718</v>
      </c>
      <c r="C4769" s="95"/>
      <c r="D4769" s="94"/>
      <c r="E4769" s="95"/>
      <c r="F4769" s="94"/>
      <c r="G4769" s="95">
        <f t="shared" si="447"/>
        <v>0</v>
      </c>
      <c r="H4769" s="110">
        <f t="shared" si="448"/>
        <v>0</v>
      </c>
      <c r="P4769" s="107" t="str">
        <f t="shared" si="449"/>
        <v/>
      </c>
      <c r="Q4769" s="108" t="str">
        <f t="shared" si="450"/>
        <v/>
      </c>
      <c r="S4769" s="109" t="str">
        <f t="shared" si="451"/>
        <v/>
      </c>
      <c r="T4769" s="109" t="str">
        <f t="shared" si="452"/>
        <v/>
      </c>
    </row>
    <row r="4770" spans="2:20" ht="15" customHeight="1" x14ac:dyDescent="0.25">
      <c r="B4770" s="94">
        <v>4719</v>
      </c>
      <c r="C4770" s="95"/>
      <c r="D4770" s="94"/>
      <c r="E4770" s="95"/>
      <c r="F4770" s="94"/>
      <c r="G4770" s="95">
        <f t="shared" si="447"/>
        <v>0</v>
      </c>
      <c r="H4770" s="110">
        <f t="shared" si="448"/>
        <v>0</v>
      </c>
      <c r="P4770" s="107" t="str">
        <f t="shared" si="449"/>
        <v/>
      </c>
      <c r="Q4770" s="108" t="str">
        <f t="shared" si="450"/>
        <v/>
      </c>
      <c r="S4770" s="109" t="str">
        <f t="shared" si="451"/>
        <v/>
      </c>
      <c r="T4770" s="109" t="str">
        <f t="shared" si="452"/>
        <v/>
      </c>
    </row>
    <row r="4771" spans="2:20" ht="15" customHeight="1" x14ac:dyDescent="0.25">
      <c r="B4771" s="94">
        <v>4720</v>
      </c>
      <c r="C4771" s="95"/>
      <c r="D4771" s="94"/>
      <c r="E4771" s="95"/>
      <c r="F4771" s="94"/>
      <c r="G4771" s="95">
        <f t="shared" si="447"/>
        <v>0</v>
      </c>
      <c r="H4771" s="110">
        <f t="shared" si="448"/>
        <v>0</v>
      </c>
      <c r="P4771" s="107" t="str">
        <f t="shared" si="449"/>
        <v/>
      </c>
      <c r="Q4771" s="108" t="str">
        <f t="shared" si="450"/>
        <v/>
      </c>
      <c r="S4771" s="109" t="str">
        <f t="shared" si="451"/>
        <v/>
      </c>
      <c r="T4771" s="109" t="str">
        <f t="shared" si="452"/>
        <v/>
      </c>
    </row>
    <row r="4772" spans="2:20" ht="15" customHeight="1" x14ac:dyDescent="0.25">
      <c r="B4772" s="94">
        <v>4721</v>
      </c>
      <c r="C4772" s="95"/>
      <c r="D4772" s="94"/>
      <c r="E4772" s="95"/>
      <c r="F4772" s="94"/>
      <c r="G4772" s="95">
        <f t="shared" si="447"/>
        <v>0</v>
      </c>
      <c r="H4772" s="110">
        <f t="shared" si="448"/>
        <v>0</v>
      </c>
      <c r="P4772" s="107" t="str">
        <f t="shared" si="449"/>
        <v/>
      </c>
      <c r="Q4772" s="108" t="str">
        <f t="shared" si="450"/>
        <v/>
      </c>
      <c r="S4772" s="109" t="str">
        <f t="shared" si="451"/>
        <v/>
      </c>
      <c r="T4772" s="109" t="str">
        <f t="shared" si="452"/>
        <v/>
      </c>
    </row>
    <row r="4773" spans="2:20" ht="15" customHeight="1" x14ac:dyDescent="0.25">
      <c r="B4773" s="94">
        <v>4722</v>
      </c>
      <c r="C4773" s="95"/>
      <c r="D4773" s="94"/>
      <c r="E4773" s="95"/>
      <c r="F4773" s="94"/>
      <c r="G4773" s="95">
        <f t="shared" si="447"/>
        <v>0</v>
      </c>
      <c r="H4773" s="110">
        <f t="shared" si="448"/>
        <v>0</v>
      </c>
      <c r="P4773" s="107" t="str">
        <f t="shared" si="449"/>
        <v/>
      </c>
      <c r="Q4773" s="108" t="str">
        <f t="shared" si="450"/>
        <v/>
      </c>
      <c r="S4773" s="109" t="str">
        <f t="shared" si="451"/>
        <v/>
      </c>
      <c r="T4773" s="109" t="str">
        <f t="shared" si="452"/>
        <v/>
      </c>
    </row>
    <row r="4774" spans="2:20" ht="15" customHeight="1" x14ac:dyDescent="0.25">
      <c r="B4774" s="94">
        <v>4723</v>
      </c>
      <c r="C4774" s="95"/>
      <c r="D4774" s="94"/>
      <c r="E4774" s="95"/>
      <c r="F4774" s="94"/>
      <c r="G4774" s="95">
        <f t="shared" si="447"/>
        <v>0</v>
      </c>
      <c r="H4774" s="110">
        <f t="shared" si="448"/>
        <v>0</v>
      </c>
      <c r="P4774" s="107" t="str">
        <f t="shared" si="449"/>
        <v/>
      </c>
      <c r="Q4774" s="108" t="str">
        <f t="shared" si="450"/>
        <v/>
      </c>
      <c r="S4774" s="109" t="str">
        <f t="shared" si="451"/>
        <v/>
      </c>
      <c r="T4774" s="109" t="str">
        <f t="shared" si="452"/>
        <v/>
      </c>
    </row>
    <row r="4775" spans="2:20" ht="15" customHeight="1" x14ac:dyDescent="0.25">
      <c r="B4775" s="94">
        <v>4724</v>
      </c>
      <c r="C4775" s="95"/>
      <c r="D4775" s="94"/>
      <c r="E4775" s="95"/>
      <c r="F4775" s="94"/>
      <c r="G4775" s="95">
        <f t="shared" si="447"/>
        <v>0</v>
      </c>
      <c r="H4775" s="110">
        <f t="shared" si="448"/>
        <v>0</v>
      </c>
      <c r="P4775" s="107" t="str">
        <f t="shared" si="449"/>
        <v/>
      </c>
      <c r="Q4775" s="108" t="str">
        <f t="shared" si="450"/>
        <v/>
      </c>
      <c r="S4775" s="109" t="str">
        <f t="shared" si="451"/>
        <v/>
      </c>
      <c r="T4775" s="109" t="str">
        <f t="shared" si="452"/>
        <v/>
      </c>
    </row>
    <row r="4776" spans="2:20" ht="15" customHeight="1" x14ac:dyDescent="0.25">
      <c r="B4776" s="94">
        <v>4725</v>
      </c>
      <c r="C4776" s="95"/>
      <c r="D4776" s="94"/>
      <c r="E4776" s="95"/>
      <c r="F4776" s="94"/>
      <c r="G4776" s="95">
        <f t="shared" si="447"/>
        <v>0</v>
      </c>
      <c r="H4776" s="110">
        <f t="shared" si="448"/>
        <v>0</v>
      </c>
      <c r="P4776" s="107" t="str">
        <f t="shared" si="449"/>
        <v/>
      </c>
      <c r="Q4776" s="108" t="str">
        <f t="shared" si="450"/>
        <v/>
      </c>
      <c r="S4776" s="109" t="str">
        <f t="shared" si="451"/>
        <v/>
      </c>
      <c r="T4776" s="109" t="str">
        <f t="shared" si="452"/>
        <v/>
      </c>
    </row>
    <row r="4777" spans="2:20" ht="15" customHeight="1" x14ac:dyDescent="0.25">
      <c r="B4777" s="94">
        <v>4726</v>
      </c>
      <c r="C4777" s="95"/>
      <c r="D4777" s="94"/>
      <c r="E4777" s="95"/>
      <c r="F4777" s="94"/>
      <c r="G4777" s="95">
        <f t="shared" si="447"/>
        <v>0</v>
      </c>
      <c r="H4777" s="110">
        <f t="shared" si="448"/>
        <v>0</v>
      </c>
      <c r="P4777" s="107" t="str">
        <f t="shared" si="449"/>
        <v/>
      </c>
      <c r="Q4777" s="108" t="str">
        <f t="shared" si="450"/>
        <v/>
      </c>
      <c r="S4777" s="109" t="str">
        <f t="shared" si="451"/>
        <v/>
      </c>
      <c r="T4777" s="109" t="str">
        <f t="shared" si="452"/>
        <v/>
      </c>
    </row>
    <row r="4778" spans="2:20" ht="15" customHeight="1" x14ac:dyDescent="0.25">
      <c r="B4778" s="94">
        <v>4727</v>
      </c>
      <c r="C4778" s="95"/>
      <c r="D4778" s="94"/>
      <c r="E4778" s="95"/>
      <c r="F4778" s="94"/>
      <c r="G4778" s="95">
        <f t="shared" si="447"/>
        <v>0</v>
      </c>
      <c r="H4778" s="110">
        <f t="shared" si="448"/>
        <v>0</v>
      </c>
      <c r="P4778" s="107" t="str">
        <f t="shared" si="449"/>
        <v/>
      </c>
      <c r="Q4778" s="108" t="str">
        <f t="shared" si="450"/>
        <v/>
      </c>
      <c r="S4778" s="109" t="str">
        <f t="shared" si="451"/>
        <v/>
      </c>
      <c r="T4778" s="109" t="str">
        <f t="shared" si="452"/>
        <v/>
      </c>
    </row>
    <row r="4779" spans="2:20" ht="15" customHeight="1" x14ac:dyDescent="0.25">
      <c r="B4779" s="94">
        <v>4728</v>
      </c>
      <c r="C4779" s="95"/>
      <c r="D4779" s="94"/>
      <c r="E4779" s="95"/>
      <c r="F4779" s="94"/>
      <c r="G4779" s="95">
        <f t="shared" si="447"/>
        <v>0</v>
      </c>
      <c r="H4779" s="110">
        <f t="shared" si="448"/>
        <v>0</v>
      </c>
      <c r="P4779" s="107" t="str">
        <f t="shared" si="449"/>
        <v/>
      </c>
      <c r="Q4779" s="108" t="str">
        <f t="shared" si="450"/>
        <v/>
      </c>
      <c r="S4779" s="109" t="str">
        <f t="shared" si="451"/>
        <v/>
      </c>
      <c r="T4779" s="109" t="str">
        <f t="shared" si="452"/>
        <v/>
      </c>
    </row>
    <row r="4780" spans="2:20" ht="15" customHeight="1" x14ac:dyDescent="0.25">
      <c r="B4780" s="94">
        <v>4729</v>
      </c>
      <c r="C4780" s="95"/>
      <c r="D4780" s="94"/>
      <c r="E4780" s="95"/>
      <c r="F4780" s="94"/>
      <c r="G4780" s="95">
        <f t="shared" si="447"/>
        <v>0</v>
      </c>
      <c r="H4780" s="110">
        <f t="shared" si="448"/>
        <v>0</v>
      </c>
      <c r="P4780" s="107" t="str">
        <f t="shared" si="449"/>
        <v/>
      </c>
      <c r="Q4780" s="108" t="str">
        <f t="shared" si="450"/>
        <v/>
      </c>
      <c r="S4780" s="109" t="str">
        <f t="shared" si="451"/>
        <v/>
      </c>
      <c r="T4780" s="109" t="str">
        <f t="shared" si="452"/>
        <v/>
      </c>
    </row>
    <row r="4781" spans="2:20" ht="15" customHeight="1" x14ac:dyDescent="0.25">
      <c r="B4781" s="94">
        <v>4730</v>
      </c>
      <c r="C4781" s="95"/>
      <c r="D4781" s="94"/>
      <c r="E4781" s="95"/>
      <c r="F4781" s="94"/>
      <c r="G4781" s="95">
        <f t="shared" si="447"/>
        <v>0</v>
      </c>
      <c r="H4781" s="110">
        <f t="shared" si="448"/>
        <v>0</v>
      </c>
      <c r="P4781" s="107" t="str">
        <f t="shared" si="449"/>
        <v/>
      </c>
      <c r="Q4781" s="108" t="str">
        <f t="shared" si="450"/>
        <v/>
      </c>
      <c r="S4781" s="109" t="str">
        <f t="shared" si="451"/>
        <v/>
      </c>
      <c r="T4781" s="109" t="str">
        <f t="shared" si="452"/>
        <v/>
      </c>
    </row>
    <row r="4782" spans="2:20" ht="15" customHeight="1" x14ac:dyDescent="0.25">
      <c r="B4782" s="94">
        <v>4731</v>
      </c>
      <c r="C4782" s="95"/>
      <c r="D4782" s="94"/>
      <c r="E4782" s="95"/>
      <c r="F4782" s="94"/>
      <c r="G4782" s="95">
        <f t="shared" si="447"/>
        <v>0</v>
      </c>
      <c r="H4782" s="110">
        <f t="shared" si="448"/>
        <v>0</v>
      </c>
      <c r="P4782" s="107" t="str">
        <f t="shared" si="449"/>
        <v/>
      </c>
      <c r="Q4782" s="108" t="str">
        <f t="shared" si="450"/>
        <v/>
      </c>
      <c r="S4782" s="109" t="str">
        <f t="shared" si="451"/>
        <v/>
      </c>
      <c r="T4782" s="109" t="str">
        <f t="shared" si="452"/>
        <v/>
      </c>
    </row>
    <row r="4783" spans="2:20" ht="15" customHeight="1" x14ac:dyDescent="0.25">
      <c r="B4783" s="94">
        <v>4732</v>
      </c>
      <c r="C4783" s="95"/>
      <c r="D4783" s="94"/>
      <c r="E4783" s="95"/>
      <c r="F4783" s="94"/>
      <c r="G4783" s="95">
        <f t="shared" si="447"/>
        <v>0</v>
      </c>
      <c r="H4783" s="110">
        <f t="shared" si="448"/>
        <v>0</v>
      </c>
      <c r="P4783" s="107" t="str">
        <f t="shared" si="449"/>
        <v/>
      </c>
      <c r="Q4783" s="108" t="str">
        <f t="shared" si="450"/>
        <v/>
      </c>
      <c r="S4783" s="109" t="str">
        <f t="shared" si="451"/>
        <v/>
      </c>
      <c r="T4783" s="109" t="str">
        <f t="shared" si="452"/>
        <v/>
      </c>
    </row>
    <row r="4784" spans="2:20" ht="15" customHeight="1" x14ac:dyDescent="0.25">
      <c r="B4784" s="94">
        <v>4733</v>
      </c>
      <c r="C4784" s="95"/>
      <c r="D4784" s="94"/>
      <c r="E4784" s="95"/>
      <c r="F4784" s="94"/>
      <c r="G4784" s="95">
        <f t="shared" si="447"/>
        <v>0</v>
      </c>
      <c r="H4784" s="110">
        <f t="shared" si="448"/>
        <v>0</v>
      </c>
      <c r="P4784" s="107" t="str">
        <f t="shared" si="449"/>
        <v/>
      </c>
      <c r="Q4784" s="108" t="str">
        <f t="shared" si="450"/>
        <v/>
      </c>
      <c r="S4784" s="109" t="str">
        <f t="shared" si="451"/>
        <v/>
      </c>
      <c r="T4784" s="109" t="str">
        <f t="shared" si="452"/>
        <v/>
      </c>
    </row>
    <row r="4785" spans="2:20" ht="15" customHeight="1" x14ac:dyDescent="0.25">
      <c r="B4785" s="94">
        <v>4734</v>
      </c>
      <c r="C4785" s="95"/>
      <c r="D4785" s="94"/>
      <c r="E4785" s="95"/>
      <c r="F4785" s="94"/>
      <c r="G4785" s="95">
        <f t="shared" si="447"/>
        <v>0</v>
      </c>
      <c r="H4785" s="110">
        <f t="shared" si="448"/>
        <v>0</v>
      </c>
      <c r="P4785" s="107" t="str">
        <f t="shared" si="449"/>
        <v/>
      </c>
      <c r="Q4785" s="108" t="str">
        <f t="shared" si="450"/>
        <v/>
      </c>
      <c r="S4785" s="109" t="str">
        <f t="shared" si="451"/>
        <v/>
      </c>
      <c r="T4785" s="109" t="str">
        <f t="shared" si="452"/>
        <v/>
      </c>
    </row>
    <row r="4786" spans="2:20" ht="15" customHeight="1" x14ac:dyDescent="0.25">
      <c r="B4786" s="94">
        <v>4735</v>
      </c>
      <c r="C4786" s="95"/>
      <c r="D4786" s="94"/>
      <c r="E4786" s="95"/>
      <c r="F4786" s="94"/>
      <c r="G4786" s="95">
        <f t="shared" si="447"/>
        <v>0</v>
      </c>
      <c r="H4786" s="110">
        <f t="shared" si="448"/>
        <v>0</v>
      </c>
      <c r="P4786" s="107" t="str">
        <f t="shared" si="449"/>
        <v/>
      </c>
      <c r="Q4786" s="108" t="str">
        <f t="shared" si="450"/>
        <v/>
      </c>
      <c r="S4786" s="109" t="str">
        <f t="shared" si="451"/>
        <v/>
      </c>
      <c r="T4786" s="109" t="str">
        <f t="shared" si="452"/>
        <v/>
      </c>
    </row>
    <row r="4787" spans="2:20" ht="15" customHeight="1" x14ac:dyDescent="0.25">
      <c r="B4787" s="94">
        <v>4736</v>
      </c>
      <c r="C4787" s="95"/>
      <c r="D4787" s="94"/>
      <c r="E4787" s="95"/>
      <c r="F4787" s="94"/>
      <c r="G4787" s="95">
        <f t="shared" si="447"/>
        <v>0</v>
      </c>
      <c r="H4787" s="110">
        <f t="shared" si="448"/>
        <v>0</v>
      </c>
      <c r="P4787" s="107" t="str">
        <f t="shared" si="449"/>
        <v/>
      </c>
      <c r="Q4787" s="108" t="str">
        <f t="shared" si="450"/>
        <v/>
      </c>
      <c r="S4787" s="109" t="str">
        <f t="shared" si="451"/>
        <v/>
      </c>
      <c r="T4787" s="109" t="str">
        <f t="shared" si="452"/>
        <v/>
      </c>
    </row>
    <row r="4788" spans="2:20" ht="15" customHeight="1" x14ac:dyDescent="0.25">
      <c r="B4788" s="94">
        <v>4737</v>
      </c>
      <c r="C4788" s="95"/>
      <c r="D4788" s="94"/>
      <c r="E4788" s="95"/>
      <c r="F4788" s="94"/>
      <c r="G4788" s="95">
        <f t="shared" si="447"/>
        <v>0</v>
      </c>
      <c r="H4788" s="110">
        <f t="shared" si="448"/>
        <v>0</v>
      </c>
      <c r="P4788" s="107" t="str">
        <f t="shared" si="449"/>
        <v/>
      </c>
      <c r="Q4788" s="108" t="str">
        <f t="shared" si="450"/>
        <v/>
      </c>
      <c r="S4788" s="109" t="str">
        <f t="shared" si="451"/>
        <v/>
      </c>
      <c r="T4788" s="109" t="str">
        <f t="shared" si="452"/>
        <v/>
      </c>
    </row>
    <row r="4789" spans="2:20" ht="15" customHeight="1" x14ac:dyDescent="0.25">
      <c r="B4789" s="94">
        <v>4738</v>
      </c>
      <c r="C4789" s="95"/>
      <c r="D4789" s="94"/>
      <c r="E4789" s="95"/>
      <c r="F4789" s="94"/>
      <c r="G4789" s="95">
        <f t="shared" si="447"/>
        <v>0</v>
      </c>
      <c r="H4789" s="110">
        <f t="shared" si="448"/>
        <v>0</v>
      </c>
      <c r="P4789" s="107" t="str">
        <f t="shared" si="449"/>
        <v/>
      </c>
      <c r="Q4789" s="108" t="str">
        <f t="shared" si="450"/>
        <v/>
      </c>
      <c r="S4789" s="109" t="str">
        <f t="shared" si="451"/>
        <v/>
      </c>
      <c r="T4789" s="109" t="str">
        <f t="shared" si="452"/>
        <v/>
      </c>
    </row>
    <row r="4790" spans="2:20" ht="15" customHeight="1" x14ac:dyDescent="0.25">
      <c r="B4790" s="94">
        <v>4739</v>
      </c>
      <c r="C4790" s="95"/>
      <c r="D4790" s="94"/>
      <c r="E4790" s="95"/>
      <c r="F4790" s="94"/>
      <c r="G4790" s="95">
        <f t="shared" si="447"/>
        <v>0</v>
      </c>
      <c r="H4790" s="110">
        <f t="shared" si="448"/>
        <v>0</v>
      </c>
      <c r="P4790" s="107" t="str">
        <f t="shared" si="449"/>
        <v/>
      </c>
      <c r="Q4790" s="108" t="str">
        <f t="shared" si="450"/>
        <v/>
      </c>
      <c r="S4790" s="109" t="str">
        <f t="shared" si="451"/>
        <v/>
      </c>
      <c r="T4790" s="109" t="str">
        <f t="shared" si="452"/>
        <v/>
      </c>
    </row>
    <row r="4791" spans="2:20" ht="15" customHeight="1" x14ac:dyDescent="0.25">
      <c r="B4791" s="94">
        <v>4740</v>
      </c>
      <c r="C4791" s="95"/>
      <c r="D4791" s="94"/>
      <c r="E4791" s="95"/>
      <c r="F4791" s="94"/>
      <c r="G4791" s="95">
        <f t="shared" si="447"/>
        <v>0</v>
      </c>
      <c r="H4791" s="110">
        <f t="shared" si="448"/>
        <v>0</v>
      </c>
      <c r="P4791" s="107" t="str">
        <f t="shared" si="449"/>
        <v/>
      </c>
      <c r="Q4791" s="108" t="str">
        <f t="shared" si="450"/>
        <v/>
      </c>
      <c r="S4791" s="109" t="str">
        <f t="shared" si="451"/>
        <v/>
      </c>
      <c r="T4791" s="109" t="str">
        <f t="shared" si="452"/>
        <v/>
      </c>
    </row>
    <row r="4792" spans="2:20" ht="15" customHeight="1" x14ac:dyDescent="0.25">
      <c r="B4792" s="94">
        <v>4741</v>
      </c>
      <c r="C4792" s="95"/>
      <c r="D4792" s="94"/>
      <c r="E4792" s="95"/>
      <c r="F4792" s="94"/>
      <c r="G4792" s="95">
        <f t="shared" si="447"/>
        <v>0</v>
      </c>
      <c r="H4792" s="110">
        <f t="shared" si="448"/>
        <v>0</v>
      </c>
      <c r="P4792" s="107" t="str">
        <f t="shared" si="449"/>
        <v/>
      </c>
      <c r="Q4792" s="108" t="str">
        <f t="shared" si="450"/>
        <v/>
      </c>
      <c r="S4792" s="109" t="str">
        <f t="shared" si="451"/>
        <v/>
      </c>
      <c r="T4792" s="109" t="str">
        <f t="shared" si="452"/>
        <v/>
      </c>
    </row>
    <row r="4793" spans="2:20" ht="15" customHeight="1" x14ac:dyDescent="0.25">
      <c r="B4793" s="94">
        <v>4742</v>
      </c>
      <c r="C4793" s="95"/>
      <c r="D4793" s="94"/>
      <c r="E4793" s="95"/>
      <c r="F4793" s="94"/>
      <c r="G4793" s="95">
        <f t="shared" si="447"/>
        <v>0</v>
      </c>
      <c r="H4793" s="110">
        <f t="shared" si="448"/>
        <v>0</v>
      </c>
      <c r="P4793" s="107" t="str">
        <f t="shared" si="449"/>
        <v/>
      </c>
      <c r="Q4793" s="108" t="str">
        <f t="shared" si="450"/>
        <v/>
      </c>
      <c r="S4793" s="109" t="str">
        <f t="shared" si="451"/>
        <v/>
      </c>
      <c r="T4793" s="109" t="str">
        <f t="shared" si="452"/>
        <v/>
      </c>
    </row>
    <row r="4794" spans="2:20" ht="15" customHeight="1" x14ac:dyDescent="0.25">
      <c r="B4794" s="94">
        <v>4743</v>
      </c>
      <c r="C4794" s="95"/>
      <c r="D4794" s="94"/>
      <c r="E4794" s="95"/>
      <c r="F4794" s="94"/>
      <c r="G4794" s="95">
        <f t="shared" si="447"/>
        <v>0</v>
      </c>
      <c r="H4794" s="110">
        <f t="shared" si="448"/>
        <v>0</v>
      </c>
      <c r="P4794" s="107" t="str">
        <f t="shared" si="449"/>
        <v/>
      </c>
      <c r="Q4794" s="108" t="str">
        <f t="shared" si="450"/>
        <v/>
      </c>
      <c r="S4794" s="109" t="str">
        <f t="shared" si="451"/>
        <v/>
      </c>
      <c r="T4794" s="109" t="str">
        <f t="shared" si="452"/>
        <v/>
      </c>
    </row>
    <row r="4795" spans="2:20" ht="15" customHeight="1" x14ac:dyDescent="0.25">
      <c r="B4795" s="94">
        <v>4744</v>
      </c>
      <c r="C4795" s="95"/>
      <c r="D4795" s="94"/>
      <c r="E4795" s="95"/>
      <c r="F4795" s="94"/>
      <c r="G4795" s="95">
        <f t="shared" si="447"/>
        <v>0</v>
      </c>
      <c r="H4795" s="110">
        <f t="shared" si="448"/>
        <v>0</v>
      </c>
      <c r="P4795" s="107" t="str">
        <f t="shared" si="449"/>
        <v/>
      </c>
      <c r="Q4795" s="108" t="str">
        <f t="shared" si="450"/>
        <v/>
      </c>
      <c r="S4795" s="109" t="str">
        <f t="shared" si="451"/>
        <v/>
      </c>
      <c r="T4795" s="109" t="str">
        <f t="shared" si="452"/>
        <v/>
      </c>
    </row>
    <row r="4796" spans="2:20" ht="15" customHeight="1" x14ac:dyDescent="0.25">
      <c r="B4796" s="94">
        <v>4745</v>
      </c>
      <c r="C4796" s="95"/>
      <c r="D4796" s="94"/>
      <c r="E4796" s="95"/>
      <c r="F4796" s="94"/>
      <c r="G4796" s="95">
        <f t="shared" si="447"/>
        <v>0</v>
      </c>
      <c r="H4796" s="110">
        <f t="shared" si="448"/>
        <v>0</v>
      </c>
      <c r="P4796" s="107" t="str">
        <f t="shared" si="449"/>
        <v/>
      </c>
      <c r="Q4796" s="108" t="str">
        <f t="shared" si="450"/>
        <v/>
      </c>
      <c r="S4796" s="109" t="str">
        <f t="shared" si="451"/>
        <v/>
      </c>
      <c r="T4796" s="109" t="str">
        <f t="shared" si="452"/>
        <v/>
      </c>
    </row>
    <row r="4797" spans="2:20" ht="15" customHeight="1" x14ac:dyDescent="0.25">
      <c r="B4797" s="94">
        <v>4746</v>
      </c>
      <c r="C4797" s="95"/>
      <c r="D4797" s="94"/>
      <c r="E4797" s="95"/>
      <c r="F4797" s="94"/>
      <c r="G4797" s="95">
        <f t="shared" si="447"/>
        <v>0</v>
      </c>
      <c r="H4797" s="110">
        <f t="shared" si="448"/>
        <v>0</v>
      </c>
      <c r="P4797" s="107" t="str">
        <f t="shared" si="449"/>
        <v/>
      </c>
      <c r="Q4797" s="108" t="str">
        <f t="shared" si="450"/>
        <v/>
      </c>
      <c r="S4797" s="109" t="str">
        <f t="shared" si="451"/>
        <v/>
      </c>
      <c r="T4797" s="109" t="str">
        <f t="shared" si="452"/>
        <v/>
      </c>
    </row>
    <row r="4798" spans="2:20" ht="15" customHeight="1" x14ac:dyDescent="0.25">
      <c r="B4798" s="94">
        <v>4747</v>
      </c>
      <c r="C4798" s="95"/>
      <c r="D4798" s="94"/>
      <c r="E4798" s="95"/>
      <c r="F4798" s="94"/>
      <c r="G4798" s="95">
        <f t="shared" si="447"/>
        <v>0</v>
      </c>
      <c r="H4798" s="110">
        <f t="shared" si="448"/>
        <v>0</v>
      </c>
      <c r="P4798" s="107" t="str">
        <f t="shared" si="449"/>
        <v/>
      </c>
      <c r="Q4798" s="108" t="str">
        <f t="shared" si="450"/>
        <v/>
      </c>
      <c r="S4798" s="109" t="str">
        <f t="shared" si="451"/>
        <v/>
      </c>
      <c r="T4798" s="109" t="str">
        <f t="shared" si="452"/>
        <v/>
      </c>
    </row>
    <row r="4799" spans="2:20" ht="15" customHeight="1" x14ac:dyDescent="0.25">
      <c r="B4799" s="94">
        <v>4748</v>
      </c>
      <c r="C4799" s="95"/>
      <c r="D4799" s="94"/>
      <c r="E4799" s="95"/>
      <c r="F4799" s="94"/>
      <c r="G4799" s="95">
        <f t="shared" si="447"/>
        <v>0</v>
      </c>
      <c r="H4799" s="110">
        <f t="shared" si="448"/>
        <v>0</v>
      </c>
      <c r="P4799" s="107" t="str">
        <f t="shared" si="449"/>
        <v/>
      </c>
      <c r="Q4799" s="108" t="str">
        <f t="shared" si="450"/>
        <v/>
      </c>
      <c r="S4799" s="109" t="str">
        <f t="shared" si="451"/>
        <v/>
      </c>
      <c r="T4799" s="109" t="str">
        <f t="shared" si="452"/>
        <v/>
      </c>
    </row>
    <row r="4800" spans="2:20" ht="15" customHeight="1" x14ac:dyDescent="0.25">
      <c r="B4800" s="94">
        <v>4749</v>
      </c>
      <c r="C4800" s="95"/>
      <c r="D4800" s="94"/>
      <c r="E4800" s="95"/>
      <c r="F4800" s="94"/>
      <c r="G4800" s="95">
        <f t="shared" si="447"/>
        <v>0</v>
      </c>
      <c r="H4800" s="110">
        <f t="shared" si="448"/>
        <v>0</v>
      </c>
      <c r="P4800" s="107" t="str">
        <f t="shared" si="449"/>
        <v/>
      </c>
      <c r="Q4800" s="108" t="str">
        <f t="shared" si="450"/>
        <v/>
      </c>
      <c r="S4800" s="109" t="str">
        <f t="shared" si="451"/>
        <v/>
      </c>
      <c r="T4800" s="109" t="str">
        <f t="shared" si="452"/>
        <v/>
      </c>
    </row>
    <row r="4801" spans="2:20" ht="15" customHeight="1" x14ac:dyDescent="0.25">
      <c r="B4801" s="94">
        <v>4750</v>
      </c>
      <c r="C4801" s="95"/>
      <c r="D4801" s="94"/>
      <c r="E4801" s="95"/>
      <c r="F4801" s="94"/>
      <c r="G4801" s="95">
        <f t="shared" si="447"/>
        <v>0</v>
      </c>
      <c r="H4801" s="110">
        <f t="shared" si="448"/>
        <v>0</v>
      </c>
      <c r="P4801" s="107" t="str">
        <f t="shared" si="449"/>
        <v/>
      </c>
      <c r="Q4801" s="108" t="str">
        <f t="shared" si="450"/>
        <v/>
      </c>
      <c r="S4801" s="109" t="str">
        <f t="shared" si="451"/>
        <v/>
      </c>
      <c r="T4801" s="109" t="str">
        <f t="shared" si="452"/>
        <v/>
      </c>
    </row>
    <row r="4802" spans="2:20" ht="15" customHeight="1" x14ac:dyDescent="0.25">
      <c r="B4802" s="94">
        <v>4751</v>
      </c>
      <c r="C4802" s="95"/>
      <c r="D4802" s="94"/>
      <c r="E4802" s="95"/>
      <c r="F4802" s="94"/>
      <c r="G4802" s="95">
        <f t="shared" si="447"/>
        <v>0</v>
      </c>
      <c r="H4802" s="110">
        <f t="shared" si="448"/>
        <v>0</v>
      </c>
      <c r="P4802" s="107" t="str">
        <f t="shared" si="449"/>
        <v/>
      </c>
      <c r="Q4802" s="108" t="str">
        <f t="shared" si="450"/>
        <v/>
      </c>
      <c r="S4802" s="109" t="str">
        <f t="shared" si="451"/>
        <v/>
      </c>
      <c r="T4802" s="109" t="str">
        <f t="shared" si="452"/>
        <v/>
      </c>
    </row>
    <row r="4803" spans="2:20" ht="15" customHeight="1" x14ac:dyDescent="0.25">
      <c r="B4803" s="94">
        <v>4752</v>
      </c>
      <c r="C4803" s="95"/>
      <c r="D4803" s="94"/>
      <c r="E4803" s="95"/>
      <c r="F4803" s="94"/>
      <c r="G4803" s="95">
        <f t="shared" si="447"/>
        <v>0</v>
      </c>
      <c r="H4803" s="110">
        <f t="shared" si="448"/>
        <v>0</v>
      </c>
      <c r="P4803" s="107" t="str">
        <f t="shared" si="449"/>
        <v/>
      </c>
      <c r="Q4803" s="108" t="str">
        <f t="shared" si="450"/>
        <v/>
      </c>
      <c r="S4803" s="109" t="str">
        <f t="shared" si="451"/>
        <v/>
      </c>
      <c r="T4803" s="109" t="str">
        <f t="shared" si="452"/>
        <v/>
      </c>
    </row>
    <row r="4804" spans="2:20" ht="15" customHeight="1" x14ac:dyDescent="0.25">
      <c r="B4804" s="94">
        <v>4753</v>
      </c>
      <c r="C4804" s="95"/>
      <c r="D4804" s="94"/>
      <c r="E4804" s="95"/>
      <c r="F4804" s="94"/>
      <c r="G4804" s="95">
        <f t="shared" si="447"/>
        <v>0</v>
      </c>
      <c r="H4804" s="110">
        <f t="shared" si="448"/>
        <v>0</v>
      </c>
      <c r="P4804" s="107" t="str">
        <f t="shared" si="449"/>
        <v/>
      </c>
      <c r="Q4804" s="108" t="str">
        <f t="shared" si="450"/>
        <v/>
      </c>
      <c r="S4804" s="109" t="str">
        <f t="shared" si="451"/>
        <v/>
      </c>
      <c r="T4804" s="109" t="str">
        <f t="shared" si="452"/>
        <v/>
      </c>
    </row>
    <row r="4805" spans="2:20" ht="15" customHeight="1" x14ac:dyDescent="0.25">
      <c r="B4805" s="94">
        <v>4754</v>
      </c>
      <c r="C4805" s="95"/>
      <c r="D4805" s="94"/>
      <c r="E4805" s="95"/>
      <c r="F4805" s="94"/>
      <c r="G4805" s="95">
        <f t="shared" si="447"/>
        <v>0</v>
      </c>
      <c r="H4805" s="110">
        <f t="shared" si="448"/>
        <v>0</v>
      </c>
      <c r="P4805" s="107" t="str">
        <f t="shared" si="449"/>
        <v/>
      </c>
      <c r="Q4805" s="108" t="str">
        <f t="shared" si="450"/>
        <v/>
      </c>
      <c r="S4805" s="109" t="str">
        <f t="shared" si="451"/>
        <v/>
      </c>
      <c r="T4805" s="109" t="str">
        <f t="shared" si="452"/>
        <v/>
      </c>
    </row>
    <row r="4806" spans="2:20" ht="15" customHeight="1" x14ac:dyDescent="0.25">
      <c r="B4806" s="94">
        <v>4755</v>
      </c>
      <c r="C4806" s="95"/>
      <c r="D4806" s="94"/>
      <c r="E4806" s="95"/>
      <c r="F4806" s="94"/>
      <c r="G4806" s="95">
        <f t="shared" si="447"/>
        <v>0</v>
      </c>
      <c r="H4806" s="110">
        <f t="shared" si="448"/>
        <v>0</v>
      </c>
      <c r="P4806" s="107" t="str">
        <f t="shared" si="449"/>
        <v/>
      </c>
      <c r="Q4806" s="108" t="str">
        <f t="shared" si="450"/>
        <v/>
      </c>
      <c r="S4806" s="109" t="str">
        <f t="shared" si="451"/>
        <v/>
      </c>
      <c r="T4806" s="109" t="str">
        <f t="shared" si="452"/>
        <v/>
      </c>
    </row>
    <row r="4807" spans="2:20" ht="15" customHeight="1" x14ac:dyDescent="0.25">
      <c r="B4807" s="94">
        <v>4756</v>
      </c>
      <c r="C4807" s="95"/>
      <c r="D4807" s="94"/>
      <c r="E4807" s="95"/>
      <c r="F4807" s="94"/>
      <c r="G4807" s="95">
        <f t="shared" si="447"/>
        <v>0</v>
      </c>
      <c r="H4807" s="110">
        <f t="shared" si="448"/>
        <v>0</v>
      </c>
      <c r="P4807" s="107" t="str">
        <f t="shared" si="449"/>
        <v/>
      </c>
      <c r="Q4807" s="108" t="str">
        <f t="shared" si="450"/>
        <v/>
      </c>
      <c r="S4807" s="109" t="str">
        <f t="shared" si="451"/>
        <v/>
      </c>
      <c r="T4807" s="109" t="str">
        <f t="shared" si="452"/>
        <v/>
      </c>
    </row>
    <row r="4808" spans="2:20" ht="15" customHeight="1" x14ac:dyDescent="0.25">
      <c r="B4808" s="94">
        <v>4757</v>
      </c>
      <c r="C4808" s="95"/>
      <c r="D4808" s="94"/>
      <c r="E4808" s="95"/>
      <c r="F4808" s="94"/>
      <c r="G4808" s="95">
        <f t="shared" si="447"/>
        <v>0</v>
      </c>
      <c r="H4808" s="110">
        <f t="shared" si="448"/>
        <v>0</v>
      </c>
      <c r="P4808" s="107" t="str">
        <f t="shared" si="449"/>
        <v/>
      </c>
      <c r="Q4808" s="108" t="str">
        <f t="shared" si="450"/>
        <v/>
      </c>
      <c r="S4808" s="109" t="str">
        <f t="shared" si="451"/>
        <v/>
      </c>
      <c r="T4808" s="109" t="str">
        <f t="shared" si="452"/>
        <v/>
      </c>
    </row>
    <row r="4809" spans="2:20" ht="15" customHeight="1" x14ac:dyDescent="0.25">
      <c r="B4809" s="94">
        <v>4758</v>
      </c>
      <c r="C4809" s="95"/>
      <c r="D4809" s="94"/>
      <c r="E4809" s="95"/>
      <c r="F4809" s="94"/>
      <c r="G4809" s="95">
        <f t="shared" si="447"/>
        <v>0</v>
      </c>
      <c r="H4809" s="110">
        <f t="shared" si="448"/>
        <v>0</v>
      </c>
      <c r="P4809" s="107" t="str">
        <f t="shared" si="449"/>
        <v/>
      </c>
      <c r="Q4809" s="108" t="str">
        <f t="shared" si="450"/>
        <v/>
      </c>
      <c r="S4809" s="109" t="str">
        <f t="shared" si="451"/>
        <v/>
      </c>
      <c r="T4809" s="109" t="str">
        <f t="shared" si="452"/>
        <v/>
      </c>
    </row>
    <row r="4810" spans="2:20" ht="15" customHeight="1" x14ac:dyDescent="0.25">
      <c r="B4810" s="94">
        <v>4759</v>
      </c>
      <c r="C4810" s="95"/>
      <c r="D4810" s="94"/>
      <c r="E4810" s="95"/>
      <c r="F4810" s="94"/>
      <c r="G4810" s="95">
        <f t="shared" si="447"/>
        <v>0</v>
      </c>
      <c r="H4810" s="110">
        <f t="shared" si="448"/>
        <v>0</v>
      </c>
      <c r="P4810" s="107" t="str">
        <f t="shared" si="449"/>
        <v/>
      </c>
      <c r="Q4810" s="108" t="str">
        <f t="shared" si="450"/>
        <v/>
      </c>
      <c r="S4810" s="109" t="str">
        <f t="shared" si="451"/>
        <v/>
      </c>
      <c r="T4810" s="109" t="str">
        <f t="shared" si="452"/>
        <v/>
      </c>
    </row>
    <row r="4811" spans="2:20" ht="15" customHeight="1" x14ac:dyDescent="0.25">
      <c r="B4811" s="94">
        <v>4760</v>
      </c>
      <c r="C4811" s="95"/>
      <c r="D4811" s="94"/>
      <c r="E4811" s="95"/>
      <c r="F4811" s="94"/>
      <c r="G4811" s="95">
        <f t="shared" si="447"/>
        <v>0</v>
      </c>
      <c r="H4811" s="110">
        <f t="shared" si="448"/>
        <v>0</v>
      </c>
      <c r="P4811" s="107" t="str">
        <f t="shared" si="449"/>
        <v/>
      </c>
      <c r="Q4811" s="108" t="str">
        <f t="shared" si="450"/>
        <v/>
      </c>
      <c r="S4811" s="109" t="str">
        <f t="shared" si="451"/>
        <v/>
      </c>
      <c r="T4811" s="109" t="str">
        <f t="shared" si="452"/>
        <v/>
      </c>
    </row>
    <row r="4812" spans="2:20" ht="15" customHeight="1" x14ac:dyDescent="0.25">
      <c r="B4812" s="94">
        <v>4761</v>
      </c>
      <c r="C4812" s="95"/>
      <c r="D4812" s="94"/>
      <c r="E4812" s="95"/>
      <c r="F4812" s="94"/>
      <c r="G4812" s="95">
        <f t="shared" si="447"/>
        <v>0</v>
      </c>
      <c r="H4812" s="110">
        <f t="shared" si="448"/>
        <v>0</v>
      </c>
      <c r="P4812" s="107" t="str">
        <f t="shared" si="449"/>
        <v/>
      </c>
      <c r="Q4812" s="108" t="str">
        <f t="shared" si="450"/>
        <v/>
      </c>
      <c r="S4812" s="109" t="str">
        <f t="shared" si="451"/>
        <v/>
      </c>
      <c r="T4812" s="109" t="str">
        <f t="shared" si="452"/>
        <v/>
      </c>
    </row>
    <row r="4813" spans="2:20" ht="15" customHeight="1" x14ac:dyDescent="0.25">
      <c r="B4813" s="94">
        <v>4762</v>
      </c>
      <c r="C4813" s="95"/>
      <c r="D4813" s="94"/>
      <c r="E4813" s="95"/>
      <c r="F4813" s="94"/>
      <c r="G4813" s="95">
        <f t="shared" si="447"/>
        <v>0</v>
      </c>
      <c r="H4813" s="110">
        <f t="shared" si="448"/>
        <v>0</v>
      </c>
      <c r="P4813" s="107" t="str">
        <f t="shared" si="449"/>
        <v/>
      </c>
      <c r="Q4813" s="108" t="str">
        <f t="shared" si="450"/>
        <v/>
      </c>
      <c r="S4813" s="109" t="str">
        <f t="shared" si="451"/>
        <v/>
      </c>
      <c r="T4813" s="109" t="str">
        <f t="shared" si="452"/>
        <v/>
      </c>
    </row>
    <row r="4814" spans="2:20" ht="15" customHeight="1" x14ac:dyDescent="0.25">
      <c r="B4814" s="94">
        <v>4763</v>
      </c>
      <c r="C4814" s="95"/>
      <c r="D4814" s="94"/>
      <c r="E4814" s="95"/>
      <c r="F4814" s="94"/>
      <c r="G4814" s="95">
        <f t="shared" si="447"/>
        <v>0</v>
      </c>
      <c r="H4814" s="110">
        <f t="shared" si="448"/>
        <v>0</v>
      </c>
      <c r="P4814" s="107" t="str">
        <f t="shared" si="449"/>
        <v/>
      </c>
      <c r="Q4814" s="108" t="str">
        <f t="shared" si="450"/>
        <v/>
      </c>
      <c r="S4814" s="109" t="str">
        <f t="shared" si="451"/>
        <v/>
      </c>
      <c r="T4814" s="109" t="str">
        <f t="shared" si="452"/>
        <v/>
      </c>
    </row>
    <row r="4815" spans="2:20" ht="15" customHeight="1" x14ac:dyDescent="0.25">
      <c r="B4815" s="94">
        <v>4764</v>
      </c>
      <c r="C4815" s="95"/>
      <c r="D4815" s="94"/>
      <c r="E4815" s="95"/>
      <c r="F4815" s="94"/>
      <c r="G4815" s="95">
        <f t="shared" si="447"/>
        <v>0</v>
      </c>
      <c r="H4815" s="110">
        <f t="shared" si="448"/>
        <v>0</v>
      </c>
      <c r="P4815" s="107" t="str">
        <f t="shared" si="449"/>
        <v/>
      </c>
      <c r="Q4815" s="108" t="str">
        <f t="shared" si="450"/>
        <v/>
      </c>
      <c r="S4815" s="109" t="str">
        <f t="shared" si="451"/>
        <v/>
      </c>
      <c r="T4815" s="109" t="str">
        <f t="shared" si="452"/>
        <v/>
      </c>
    </row>
    <row r="4816" spans="2:20" ht="15" customHeight="1" x14ac:dyDescent="0.25">
      <c r="B4816" s="94">
        <v>4765</v>
      </c>
      <c r="C4816" s="95"/>
      <c r="D4816" s="94"/>
      <c r="E4816" s="95"/>
      <c r="F4816" s="94"/>
      <c r="G4816" s="95">
        <f t="shared" si="447"/>
        <v>0</v>
      </c>
      <c r="H4816" s="110">
        <f t="shared" si="448"/>
        <v>0</v>
      </c>
      <c r="P4816" s="107" t="str">
        <f t="shared" si="449"/>
        <v/>
      </c>
      <c r="Q4816" s="108" t="str">
        <f t="shared" si="450"/>
        <v/>
      </c>
      <c r="S4816" s="109" t="str">
        <f t="shared" si="451"/>
        <v/>
      </c>
      <c r="T4816" s="109" t="str">
        <f t="shared" si="452"/>
        <v/>
      </c>
    </row>
    <row r="4817" spans="2:20" ht="15" customHeight="1" x14ac:dyDescent="0.25">
      <c r="B4817" s="94">
        <v>4766</v>
      </c>
      <c r="C4817" s="95"/>
      <c r="D4817" s="94"/>
      <c r="E4817" s="95"/>
      <c r="F4817" s="94"/>
      <c r="G4817" s="95">
        <f t="shared" si="447"/>
        <v>0</v>
      </c>
      <c r="H4817" s="110">
        <f t="shared" si="448"/>
        <v>0</v>
      </c>
      <c r="P4817" s="107" t="str">
        <f t="shared" si="449"/>
        <v/>
      </c>
      <c r="Q4817" s="108" t="str">
        <f t="shared" si="450"/>
        <v/>
      </c>
      <c r="S4817" s="109" t="str">
        <f t="shared" si="451"/>
        <v/>
      </c>
      <c r="T4817" s="109" t="str">
        <f t="shared" si="452"/>
        <v/>
      </c>
    </row>
    <row r="4818" spans="2:20" ht="15" customHeight="1" x14ac:dyDescent="0.25">
      <c r="B4818" s="94">
        <v>4767</v>
      </c>
      <c r="C4818" s="95"/>
      <c r="D4818" s="94"/>
      <c r="E4818" s="95"/>
      <c r="F4818" s="94"/>
      <c r="G4818" s="95">
        <f t="shared" si="447"/>
        <v>0</v>
      </c>
      <c r="H4818" s="110">
        <f t="shared" si="448"/>
        <v>0</v>
      </c>
      <c r="P4818" s="107" t="str">
        <f t="shared" si="449"/>
        <v/>
      </c>
      <c r="Q4818" s="108" t="str">
        <f t="shared" si="450"/>
        <v/>
      </c>
      <c r="S4818" s="109" t="str">
        <f t="shared" si="451"/>
        <v/>
      </c>
      <c r="T4818" s="109" t="str">
        <f t="shared" si="452"/>
        <v/>
      </c>
    </row>
    <row r="4819" spans="2:20" ht="15" customHeight="1" x14ac:dyDescent="0.25">
      <c r="B4819" s="94">
        <v>4768</v>
      </c>
      <c r="C4819" s="95"/>
      <c r="D4819" s="94"/>
      <c r="E4819" s="95"/>
      <c r="F4819" s="94"/>
      <c r="G4819" s="95">
        <f t="shared" si="447"/>
        <v>0</v>
      </c>
      <c r="H4819" s="110">
        <f t="shared" si="448"/>
        <v>0</v>
      </c>
      <c r="P4819" s="107" t="str">
        <f t="shared" si="449"/>
        <v/>
      </c>
      <c r="Q4819" s="108" t="str">
        <f t="shared" si="450"/>
        <v/>
      </c>
      <c r="S4819" s="109" t="str">
        <f t="shared" si="451"/>
        <v/>
      </c>
      <c r="T4819" s="109" t="str">
        <f t="shared" si="452"/>
        <v/>
      </c>
    </row>
    <row r="4820" spans="2:20" ht="15" customHeight="1" x14ac:dyDescent="0.25">
      <c r="B4820" s="94">
        <v>4769</v>
      </c>
      <c r="C4820" s="95"/>
      <c r="D4820" s="94"/>
      <c r="E4820" s="95"/>
      <c r="F4820" s="94"/>
      <c r="G4820" s="95">
        <f t="shared" si="447"/>
        <v>0</v>
      </c>
      <c r="H4820" s="110">
        <f t="shared" si="448"/>
        <v>0</v>
      </c>
      <c r="P4820" s="107" t="str">
        <f t="shared" si="449"/>
        <v/>
      </c>
      <c r="Q4820" s="108" t="str">
        <f t="shared" si="450"/>
        <v/>
      </c>
      <c r="S4820" s="109" t="str">
        <f t="shared" si="451"/>
        <v/>
      </c>
      <c r="T4820" s="109" t="str">
        <f t="shared" si="452"/>
        <v/>
      </c>
    </row>
    <row r="4821" spans="2:20" ht="15" customHeight="1" x14ac:dyDescent="0.25">
      <c r="B4821" s="94">
        <v>4770</v>
      </c>
      <c r="C4821" s="95"/>
      <c r="D4821" s="94"/>
      <c r="E4821" s="95"/>
      <c r="F4821" s="94"/>
      <c r="G4821" s="95">
        <f t="shared" si="447"/>
        <v>0</v>
      </c>
      <c r="H4821" s="110">
        <f t="shared" si="448"/>
        <v>0</v>
      </c>
      <c r="P4821" s="107" t="str">
        <f t="shared" si="449"/>
        <v/>
      </c>
      <c r="Q4821" s="108" t="str">
        <f t="shared" si="450"/>
        <v/>
      </c>
      <c r="S4821" s="109" t="str">
        <f t="shared" si="451"/>
        <v/>
      </c>
      <c r="T4821" s="109" t="str">
        <f t="shared" si="452"/>
        <v/>
      </c>
    </row>
    <row r="4822" spans="2:20" ht="15" customHeight="1" x14ac:dyDescent="0.25">
      <c r="B4822" s="94">
        <v>4771</v>
      </c>
      <c r="C4822" s="95"/>
      <c r="D4822" s="94"/>
      <c r="E4822" s="95"/>
      <c r="F4822" s="94"/>
      <c r="G4822" s="95">
        <f t="shared" si="447"/>
        <v>0</v>
      </c>
      <c r="H4822" s="110">
        <f t="shared" si="448"/>
        <v>0</v>
      </c>
      <c r="P4822" s="107" t="str">
        <f t="shared" si="449"/>
        <v/>
      </c>
      <c r="Q4822" s="108" t="str">
        <f t="shared" si="450"/>
        <v/>
      </c>
      <c r="S4822" s="109" t="str">
        <f t="shared" si="451"/>
        <v/>
      </c>
      <c r="T4822" s="109" t="str">
        <f t="shared" si="452"/>
        <v/>
      </c>
    </row>
    <row r="4823" spans="2:20" ht="15" customHeight="1" x14ac:dyDescent="0.25">
      <c r="B4823" s="94">
        <v>4772</v>
      </c>
      <c r="C4823" s="95"/>
      <c r="D4823" s="94"/>
      <c r="E4823" s="95"/>
      <c r="F4823" s="94"/>
      <c r="G4823" s="95">
        <f t="shared" si="447"/>
        <v>0</v>
      </c>
      <c r="H4823" s="110">
        <f t="shared" si="448"/>
        <v>0</v>
      </c>
      <c r="P4823" s="107" t="str">
        <f t="shared" si="449"/>
        <v/>
      </c>
      <c r="Q4823" s="108" t="str">
        <f t="shared" si="450"/>
        <v/>
      </c>
      <c r="S4823" s="109" t="str">
        <f t="shared" si="451"/>
        <v/>
      </c>
      <c r="T4823" s="109" t="str">
        <f t="shared" si="452"/>
        <v/>
      </c>
    </row>
    <row r="4824" spans="2:20" ht="15" customHeight="1" x14ac:dyDescent="0.25">
      <c r="B4824" s="94">
        <v>4773</v>
      </c>
      <c r="C4824" s="95"/>
      <c r="D4824" s="94"/>
      <c r="E4824" s="95"/>
      <c r="F4824" s="94"/>
      <c r="G4824" s="95">
        <f t="shared" si="447"/>
        <v>0</v>
      </c>
      <c r="H4824" s="110">
        <f t="shared" si="448"/>
        <v>0</v>
      </c>
      <c r="P4824" s="107" t="str">
        <f t="shared" si="449"/>
        <v/>
      </c>
      <c r="Q4824" s="108" t="str">
        <f t="shared" si="450"/>
        <v/>
      </c>
      <c r="S4824" s="109" t="str">
        <f t="shared" si="451"/>
        <v/>
      </c>
      <c r="T4824" s="109" t="str">
        <f t="shared" si="452"/>
        <v/>
      </c>
    </row>
    <row r="4825" spans="2:20" ht="15" customHeight="1" x14ac:dyDescent="0.25">
      <c r="B4825" s="94">
        <v>4774</v>
      </c>
      <c r="C4825" s="95"/>
      <c r="D4825" s="94"/>
      <c r="E4825" s="95"/>
      <c r="F4825" s="94"/>
      <c r="G4825" s="95">
        <f t="shared" si="447"/>
        <v>0</v>
      </c>
      <c r="H4825" s="110">
        <f t="shared" si="448"/>
        <v>0</v>
      </c>
      <c r="P4825" s="107" t="str">
        <f t="shared" si="449"/>
        <v/>
      </c>
      <c r="Q4825" s="108" t="str">
        <f t="shared" si="450"/>
        <v/>
      </c>
      <c r="S4825" s="109" t="str">
        <f t="shared" si="451"/>
        <v/>
      </c>
      <c r="T4825" s="109" t="str">
        <f t="shared" si="452"/>
        <v/>
      </c>
    </row>
    <row r="4826" spans="2:20" ht="15" customHeight="1" x14ac:dyDescent="0.25">
      <c r="B4826" s="94">
        <v>4775</v>
      </c>
      <c r="C4826" s="95"/>
      <c r="D4826" s="94"/>
      <c r="E4826" s="95"/>
      <c r="F4826" s="94"/>
      <c r="G4826" s="95">
        <f t="shared" si="447"/>
        <v>0</v>
      </c>
      <c r="H4826" s="110">
        <f t="shared" si="448"/>
        <v>0</v>
      </c>
      <c r="P4826" s="107" t="str">
        <f t="shared" si="449"/>
        <v/>
      </c>
      <c r="Q4826" s="108" t="str">
        <f t="shared" si="450"/>
        <v/>
      </c>
      <c r="S4826" s="109" t="str">
        <f t="shared" si="451"/>
        <v/>
      </c>
      <c r="T4826" s="109" t="str">
        <f t="shared" si="452"/>
        <v/>
      </c>
    </row>
    <row r="4827" spans="2:20" ht="15" customHeight="1" x14ac:dyDescent="0.25">
      <c r="B4827" s="94">
        <v>4776</v>
      </c>
      <c r="C4827" s="95"/>
      <c r="D4827" s="94"/>
      <c r="E4827" s="95"/>
      <c r="F4827" s="94"/>
      <c r="G4827" s="95">
        <f t="shared" si="447"/>
        <v>0</v>
      </c>
      <c r="H4827" s="110">
        <f t="shared" si="448"/>
        <v>0</v>
      </c>
      <c r="P4827" s="107" t="str">
        <f t="shared" si="449"/>
        <v/>
      </c>
      <c r="Q4827" s="108" t="str">
        <f t="shared" si="450"/>
        <v/>
      </c>
      <c r="S4827" s="109" t="str">
        <f t="shared" si="451"/>
        <v/>
      </c>
      <c r="T4827" s="109" t="str">
        <f t="shared" si="452"/>
        <v/>
      </c>
    </row>
    <row r="4828" spans="2:20" ht="15" customHeight="1" x14ac:dyDescent="0.25">
      <c r="B4828" s="94">
        <v>4777</v>
      </c>
      <c r="C4828" s="95"/>
      <c r="D4828" s="94"/>
      <c r="E4828" s="95"/>
      <c r="F4828" s="94"/>
      <c r="G4828" s="95">
        <f t="shared" ref="G4828:G4891" si="453">E4828-C4828</f>
        <v>0</v>
      </c>
      <c r="H4828" s="110">
        <f t="shared" ref="H4828:H4891" si="454">F4828-D4828</f>
        <v>0</v>
      </c>
      <c r="P4828" s="107" t="str">
        <f t="shared" ref="P4828:P4891" si="455">IF(C4828="","",D4828*PSA_WTP-C4828)</f>
        <v/>
      </c>
      <c r="Q4828" s="108" t="str">
        <f t="shared" ref="Q4828:Q4891" si="456">IF(C4828="","",F4828*PSA_WTP-E4828)</f>
        <v/>
      </c>
      <c r="S4828" s="109" t="str">
        <f t="shared" ref="S4828:S4891" si="457">IF(Q4828="","",IF(Q4828=MAX(P4828,Q4828),0,1))</f>
        <v/>
      </c>
      <c r="T4828" s="109" t="str">
        <f t="shared" ref="T4828:T4891" si="458">IF(Q4828="","",IF(Q4828=MAX(P4828,Q4828),1,0))</f>
        <v/>
      </c>
    </row>
    <row r="4829" spans="2:20" ht="15" customHeight="1" x14ac:dyDescent="0.25">
      <c r="B4829" s="94">
        <v>4778</v>
      </c>
      <c r="C4829" s="95"/>
      <c r="D4829" s="94"/>
      <c r="E4829" s="95"/>
      <c r="F4829" s="94"/>
      <c r="G4829" s="95">
        <f t="shared" si="453"/>
        <v>0</v>
      </c>
      <c r="H4829" s="110">
        <f t="shared" si="454"/>
        <v>0</v>
      </c>
      <c r="P4829" s="107" t="str">
        <f t="shared" si="455"/>
        <v/>
      </c>
      <c r="Q4829" s="108" t="str">
        <f t="shared" si="456"/>
        <v/>
      </c>
      <c r="S4829" s="109" t="str">
        <f t="shared" si="457"/>
        <v/>
      </c>
      <c r="T4829" s="109" t="str">
        <f t="shared" si="458"/>
        <v/>
      </c>
    </row>
    <row r="4830" spans="2:20" ht="15" customHeight="1" x14ac:dyDescent="0.25">
      <c r="B4830" s="94">
        <v>4779</v>
      </c>
      <c r="C4830" s="95"/>
      <c r="D4830" s="94"/>
      <c r="E4830" s="95"/>
      <c r="F4830" s="94"/>
      <c r="G4830" s="95">
        <f t="shared" si="453"/>
        <v>0</v>
      </c>
      <c r="H4830" s="110">
        <f t="shared" si="454"/>
        <v>0</v>
      </c>
      <c r="P4830" s="107" t="str">
        <f t="shared" si="455"/>
        <v/>
      </c>
      <c r="Q4830" s="108" t="str">
        <f t="shared" si="456"/>
        <v/>
      </c>
      <c r="S4830" s="109" t="str">
        <f t="shared" si="457"/>
        <v/>
      </c>
      <c r="T4830" s="109" t="str">
        <f t="shared" si="458"/>
        <v/>
      </c>
    </row>
    <row r="4831" spans="2:20" ht="15" customHeight="1" x14ac:dyDescent="0.25">
      <c r="B4831" s="94">
        <v>4780</v>
      </c>
      <c r="C4831" s="95"/>
      <c r="D4831" s="94"/>
      <c r="E4831" s="95"/>
      <c r="F4831" s="94"/>
      <c r="G4831" s="95">
        <f t="shared" si="453"/>
        <v>0</v>
      </c>
      <c r="H4831" s="110">
        <f t="shared" si="454"/>
        <v>0</v>
      </c>
      <c r="P4831" s="107" t="str">
        <f t="shared" si="455"/>
        <v/>
      </c>
      <c r="Q4831" s="108" t="str">
        <f t="shared" si="456"/>
        <v/>
      </c>
      <c r="S4831" s="109" t="str">
        <f t="shared" si="457"/>
        <v/>
      </c>
      <c r="T4831" s="109" t="str">
        <f t="shared" si="458"/>
        <v/>
      </c>
    </row>
    <row r="4832" spans="2:20" ht="15" customHeight="1" x14ac:dyDescent="0.25">
      <c r="B4832" s="94">
        <v>4781</v>
      </c>
      <c r="C4832" s="95"/>
      <c r="D4832" s="94"/>
      <c r="E4832" s="95"/>
      <c r="F4832" s="94"/>
      <c r="G4832" s="95">
        <f t="shared" si="453"/>
        <v>0</v>
      </c>
      <c r="H4832" s="110">
        <f t="shared" si="454"/>
        <v>0</v>
      </c>
      <c r="P4832" s="107" t="str">
        <f t="shared" si="455"/>
        <v/>
      </c>
      <c r="Q4832" s="108" t="str">
        <f t="shared" si="456"/>
        <v/>
      </c>
      <c r="S4832" s="109" t="str">
        <f t="shared" si="457"/>
        <v/>
      </c>
      <c r="T4832" s="109" t="str">
        <f t="shared" si="458"/>
        <v/>
      </c>
    </row>
    <row r="4833" spans="2:20" ht="15" customHeight="1" x14ac:dyDescent="0.25">
      <c r="B4833" s="94">
        <v>4782</v>
      </c>
      <c r="C4833" s="95"/>
      <c r="D4833" s="94"/>
      <c r="E4833" s="95"/>
      <c r="F4833" s="94"/>
      <c r="G4833" s="95">
        <f t="shared" si="453"/>
        <v>0</v>
      </c>
      <c r="H4833" s="110">
        <f t="shared" si="454"/>
        <v>0</v>
      </c>
      <c r="P4833" s="107" t="str">
        <f t="shared" si="455"/>
        <v/>
      </c>
      <c r="Q4833" s="108" t="str">
        <f t="shared" si="456"/>
        <v/>
      </c>
      <c r="S4833" s="109" t="str">
        <f t="shared" si="457"/>
        <v/>
      </c>
      <c r="T4833" s="109" t="str">
        <f t="shared" si="458"/>
        <v/>
      </c>
    </row>
    <row r="4834" spans="2:20" ht="15" customHeight="1" x14ac:dyDescent="0.25">
      <c r="B4834" s="94">
        <v>4783</v>
      </c>
      <c r="C4834" s="95"/>
      <c r="D4834" s="94"/>
      <c r="E4834" s="95"/>
      <c r="F4834" s="94"/>
      <c r="G4834" s="95">
        <f t="shared" si="453"/>
        <v>0</v>
      </c>
      <c r="H4834" s="110">
        <f t="shared" si="454"/>
        <v>0</v>
      </c>
      <c r="P4834" s="107" t="str">
        <f t="shared" si="455"/>
        <v/>
      </c>
      <c r="Q4834" s="108" t="str">
        <f t="shared" si="456"/>
        <v/>
      </c>
      <c r="S4834" s="109" t="str">
        <f t="shared" si="457"/>
        <v/>
      </c>
      <c r="T4834" s="109" t="str">
        <f t="shared" si="458"/>
        <v/>
      </c>
    </row>
    <row r="4835" spans="2:20" ht="15" customHeight="1" x14ac:dyDescent="0.25">
      <c r="B4835" s="94">
        <v>4784</v>
      </c>
      <c r="C4835" s="95"/>
      <c r="D4835" s="94"/>
      <c r="E4835" s="95"/>
      <c r="F4835" s="94"/>
      <c r="G4835" s="95">
        <f t="shared" si="453"/>
        <v>0</v>
      </c>
      <c r="H4835" s="110">
        <f t="shared" si="454"/>
        <v>0</v>
      </c>
      <c r="P4835" s="107" t="str">
        <f t="shared" si="455"/>
        <v/>
      </c>
      <c r="Q4835" s="108" t="str">
        <f t="shared" si="456"/>
        <v/>
      </c>
      <c r="S4835" s="109" t="str">
        <f t="shared" si="457"/>
        <v/>
      </c>
      <c r="T4835" s="109" t="str">
        <f t="shared" si="458"/>
        <v/>
      </c>
    </row>
    <row r="4836" spans="2:20" ht="15" customHeight="1" x14ac:dyDescent="0.25">
      <c r="B4836" s="94">
        <v>4785</v>
      </c>
      <c r="C4836" s="95"/>
      <c r="D4836" s="94"/>
      <c r="E4836" s="95"/>
      <c r="F4836" s="94"/>
      <c r="G4836" s="95">
        <f t="shared" si="453"/>
        <v>0</v>
      </c>
      <c r="H4836" s="110">
        <f t="shared" si="454"/>
        <v>0</v>
      </c>
      <c r="P4836" s="107" t="str">
        <f t="shared" si="455"/>
        <v/>
      </c>
      <c r="Q4836" s="108" t="str">
        <f t="shared" si="456"/>
        <v/>
      </c>
      <c r="S4836" s="109" t="str">
        <f t="shared" si="457"/>
        <v/>
      </c>
      <c r="T4836" s="109" t="str">
        <f t="shared" si="458"/>
        <v/>
      </c>
    </row>
    <row r="4837" spans="2:20" ht="15" customHeight="1" x14ac:dyDescent="0.25">
      <c r="B4837" s="94">
        <v>4786</v>
      </c>
      <c r="C4837" s="95"/>
      <c r="D4837" s="94"/>
      <c r="E4837" s="95"/>
      <c r="F4837" s="94"/>
      <c r="G4837" s="95">
        <f t="shared" si="453"/>
        <v>0</v>
      </c>
      <c r="H4837" s="110">
        <f t="shared" si="454"/>
        <v>0</v>
      </c>
      <c r="P4837" s="107" t="str">
        <f t="shared" si="455"/>
        <v/>
      </c>
      <c r="Q4837" s="108" t="str">
        <f t="shared" si="456"/>
        <v/>
      </c>
      <c r="S4837" s="109" t="str">
        <f t="shared" si="457"/>
        <v/>
      </c>
      <c r="T4837" s="109" t="str">
        <f t="shared" si="458"/>
        <v/>
      </c>
    </row>
    <row r="4838" spans="2:20" ht="15" customHeight="1" x14ac:dyDescent="0.25">
      <c r="B4838" s="94">
        <v>4787</v>
      </c>
      <c r="C4838" s="95"/>
      <c r="D4838" s="94"/>
      <c r="E4838" s="95"/>
      <c r="F4838" s="94"/>
      <c r="G4838" s="95">
        <f t="shared" si="453"/>
        <v>0</v>
      </c>
      <c r="H4838" s="110">
        <f t="shared" si="454"/>
        <v>0</v>
      </c>
      <c r="P4838" s="107" t="str">
        <f t="shared" si="455"/>
        <v/>
      </c>
      <c r="Q4838" s="108" t="str">
        <f t="shared" si="456"/>
        <v/>
      </c>
      <c r="S4838" s="109" t="str">
        <f t="shared" si="457"/>
        <v/>
      </c>
      <c r="T4838" s="109" t="str">
        <f t="shared" si="458"/>
        <v/>
      </c>
    </row>
    <row r="4839" spans="2:20" ht="15" customHeight="1" x14ac:dyDescent="0.25">
      <c r="B4839" s="94">
        <v>4788</v>
      </c>
      <c r="C4839" s="95"/>
      <c r="D4839" s="94"/>
      <c r="E4839" s="95"/>
      <c r="F4839" s="94"/>
      <c r="G4839" s="95">
        <f t="shared" si="453"/>
        <v>0</v>
      </c>
      <c r="H4839" s="110">
        <f t="shared" si="454"/>
        <v>0</v>
      </c>
      <c r="P4839" s="107" t="str">
        <f t="shared" si="455"/>
        <v/>
      </c>
      <c r="Q4839" s="108" t="str">
        <f t="shared" si="456"/>
        <v/>
      </c>
      <c r="S4839" s="109" t="str">
        <f t="shared" si="457"/>
        <v/>
      </c>
      <c r="T4839" s="109" t="str">
        <f t="shared" si="458"/>
        <v/>
      </c>
    </row>
    <row r="4840" spans="2:20" ht="15" customHeight="1" x14ac:dyDescent="0.25">
      <c r="B4840" s="94">
        <v>4789</v>
      </c>
      <c r="C4840" s="95"/>
      <c r="D4840" s="94"/>
      <c r="E4840" s="95"/>
      <c r="F4840" s="94"/>
      <c r="G4840" s="95">
        <f t="shared" si="453"/>
        <v>0</v>
      </c>
      <c r="H4840" s="110">
        <f t="shared" si="454"/>
        <v>0</v>
      </c>
      <c r="P4840" s="107" t="str">
        <f t="shared" si="455"/>
        <v/>
      </c>
      <c r="Q4840" s="108" t="str">
        <f t="shared" si="456"/>
        <v/>
      </c>
      <c r="S4840" s="109" t="str">
        <f t="shared" si="457"/>
        <v/>
      </c>
      <c r="T4840" s="109" t="str">
        <f t="shared" si="458"/>
        <v/>
      </c>
    </row>
    <row r="4841" spans="2:20" ht="15" customHeight="1" x14ac:dyDescent="0.25">
      <c r="B4841" s="94">
        <v>4790</v>
      </c>
      <c r="C4841" s="95"/>
      <c r="D4841" s="94"/>
      <c r="E4841" s="95"/>
      <c r="F4841" s="94"/>
      <c r="G4841" s="95">
        <f t="shared" si="453"/>
        <v>0</v>
      </c>
      <c r="H4841" s="110">
        <f t="shared" si="454"/>
        <v>0</v>
      </c>
      <c r="P4841" s="107" t="str">
        <f t="shared" si="455"/>
        <v/>
      </c>
      <c r="Q4841" s="108" t="str">
        <f t="shared" si="456"/>
        <v/>
      </c>
      <c r="S4841" s="109" t="str">
        <f t="shared" si="457"/>
        <v/>
      </c>
      <c r="T4841" s="109" t="str">
        <f t="shared" si="458"/>
        <v/>
      </c>
    </row>
    <row r="4842" spans="2:20" ht="15" customHeight="1" x14ac:dyDescent="0.25">
      <c r="B4842" s="94">
        <v>4791</v>
      </c>
      <c r="C4842" s="95"/>
      <c r="D4842" s="94"/>
      <c r="E4842" s="95"/>
      <c r="F4842" s="94"/>
      <c r="G4842" s="95">
        <f t="shared" si="453"/>
        <v>0</v>
      </c>
      <c r="H4842" s="110">
        <f t="shared" si="454"/>
        <v>0</v>
      </c>
      <c r="P4842" s="107" t="str">
        <f t="shared" si="455"/>
        <v/>
      </c>
      <c r="Q4842" s="108" t="str">
        <f t="shared" si="456"/>
        <v/>
      </c>
      <c r="S4842" s="109" t="str">
        <f t="shared" si="457"/>
        <v/>
      </c>
      <c r="T4842" s="109" t="str">
        <f t="shared" si="458"/>
        <v/>
      </c>
    </row>
    <row r="4843" spans="2:20" ht="15" customHeight="1" x14ac:dyDescent="0.25">
      <c r="B4843" s="94">
        <v>4792</v>
      </c>
      <c r="C4843" s="95"/>
      <c r="D4843" s="94"/>
      <c r="E4843" s="95"/>
      <c r="F4843" s="94"/>
      <c r="G4843" s="95">
        <f t="shared" si="453"/>
        <v>0</v>
      </c>
      <c r="H4843" s="110">
        <f t="shared" si="454"/>
        <v>0</v>
      </c>
      <c r="P4843" s="107" t="str">
        <f t="shared" si="455"/>
        <v/>
      </c>
      <c r="Q4843" s="108" t="str">
        <f t="shared" si="456"/>
        <v/>
      </c>
      <c r="S4843" s="109" t="str">
        <f t="shared" si="457"/>
        <v/>
      </c>
      <c r="T4843" s="109" t="str">
        <f t="shared" si="458"/>
        <v/>
      </c>
    </row>
    <row r="4844" spans="2:20" ht="15" customHeight="1" x14ac:dyDescent="0.25">
      <c r="B4844" s="94">
        <v>4793</v>
      </c>
      <c r="C4844" s="95"/>
      <c r="D4844" s="94"/>
      <c r="E4844" s="95"/>
      <c r="F4844" s="94"/>
      <c r="G4844" s="95">
        <f t="shared" si="453"/>
        <v>0</v>
      </c>
      <c r="H4844" s="110">
        <f t="shared" si="454"/>
        <v>0</v>
      </c>
      <c r="P4844" s="107" t="str">
        <f t="shared" si="455"/>
        <v/>
      </c>
      <c r="Q4844" s="108" t="str">
        <f t="shared" si="456"/>
        <v/>
      </c>
      <c r="S4844" s="109" t="str">
        <f t="shared" si="457"/>
        <v/>
      </c>
      <c r="T4844" s="109" t="str">
        <f t="shared" si="458"/>
        <v/>
      </c>
    </row>
    <row r="4845" spans="2:20" ht="15" customHeight="1" x14ac:dyDescent="0.25">
      <c r="B4845" s="94">
        <v>4794</v>
      </c>
      <c r="C4845" s="95"/>
      <c r="D4845" s="94"/>
      <c r="E4845" s="95"/>
      <c r="F4845" s="94"/>
      <c r="G4845" s="95">
        <f t="shared" si="453"/>
        <v>0</v>
      </c>
      <c r="H4845" s="110">
        <f t="shared" si="454"/>
        <v>0</v>
      </c>
      <c r="P4845" s="107" t="str">
        <f t="shared" si="455"/>
        <v/>
      </c>
      <c r="Q4845" s="108" t="str">
        <f t="shared" si="456"/>
        <v/>
      </c>
      <c r="S4845" s="109" t="str">
        <f t="shared" si="457"/>
        <v/>
      </c>
      <c r="T4845" s="109" t="str">
        <f t="shared" si="458"/>
        <v/>
      </c>
    </row>
    <row r="4846" spans="2:20" ht="15" customHeight="1" x14ac:dyDescent="0.25">
      <c r="B4846" s="94">
        <v>4795</v>
      </c>
      <c r="C4846" s="95"/>
      <c r="D4846" s="94"/>
      <c r="E4846" s="95"/>
      <c r="F4846" s="94"/>
      <c r="G4846" s="95">
        <f t="shared" si="453"/>
        <v>0</v>
      </c>
      <c r="H4846" s="110">
        <f t="shared" si="454"/>
        <v>0</v>
      </c>
      <c r="P4846" s="107" t="str">
        <f t="shared" si="455"/>
        <v/>
      </c>
      <c r="Q4846" s="108" t="str">
        <f t="shared" si="456"/>
        <v/>
      </c>
      <c r="S4846" s="109" t="str">
        <f t="shared" si="457"/>
        <v/>
      </c>
      <c r="T4846" s="109" t="str">
        <f t="shared" si="458"/>
        <v/>
      </c>
    </row>
    <row r="4847" spans="2:20" ht="15" customHeight="1" x14ac:dyDescent="0.25">
      <c r="B4847" s="94">
        <v>4796</v>
      </c>
      <c r="C4847" s="95"/>
      <c r="D4847" s="94"/>
      <c r="E4847" s="95"/>
      <c r="F4847" s="94"/>
      <c r="G4847" s="95">
        <f t="shared" si="453"/>
        <v>0</v>
      </c>
      <c r="H4847" s="110">
        <f t="shared" si="454"/>
        <v>0</v>
      </c>
      <c r="P4847" s="107" t="str">
        <f t="shared" si="455"/>
        <v/>
      </c>
      <c r="Q4847" s="108" t="str">
        <f t="shared" si="456"/>
        <v/>
      </c>
      <c r="S4847" s="109" t="str">
        <f t="shared" si="457"/>
        <v/>
      </c>
      <c r="T4847" s="109" t="str">
        <f t="shared" si="458"/>
        <v/>
      </c>
    </row>
    <row r="4848" spans="2:20" ht="15" customHeight="1" x14ac:dyDescent="0.25">
      <c r="B4848" s="94">
        <v>4797</v>
      </c>
      <c r="C4848" s="95"/>
      <c r="D4848" s="94"/>
      <c r="E4848" s="95"/>
      <c r="F4848" s="94"/>
      <c r="G4848" s="95">
        <f t="shared" si="453"/>
        <v>0</v>
      </c>
      <c r="H4848" s="110">
        <f t="shared" si="454"/>
        <v>0</v>
      </c>
      <c r="P4848" s="107" t="str">
        <f t="shared" si="455"/>
        <v/>
      </c>
      <c r="Q4848" s="108" t="str">
        <f t="shared" si="456"/>
        <v/>
      </c>
      <c r="S4848" s="109" t="str">
        <f t="shared" si="457"/>
        <v/>
      </c>
      <c r="T4848" s="109" t="str">
        <f t="shared" si="458"/>
        <v/>
      </c>
    </row>
    <row r="4849" spans="2:20" ht="15" customHeight="1" x14ac:dyDescent="0.25">
      <c r="B4849" s="94">
        <v>4798</v>
      </c>
      <c r="C4849" s="95"/>
      <c r="D4849" s="94"/>
      <c r="E4849" s="95"/>
      <c r="F4849" s="94"/>
      <c r="G4849" s="95">
        <f t="shared" si="453"/>
        <v>0</v>
      </c>
      <c r="H4849" s="110">
        <f t="shared" si="454"/>
        <v>0</v>
      </c>
      <c r="P4849" s="107" t="str">
        <f t="shared" si="455"/>
        <v/>
      </c>
      <c r="Q4849" s="108" t="str">
        <f t="shared" si="456"/>
        <v/>
      </c>
      <c r="S4849" s="109" t="str">
        <f t="shared" si="457"/>
        <v/>
      </c>
      <c r="T4849" s="109" t="str">
        <f t="shared" si="458"/>
        <v/>
      </c>
    </row>
    <row r="4850" spans="2:20" ht="15" customHeight="1" x14ac:dyDescent="0.25">
      <c r="B4850" s="94">
        <v>4799</v>
      </c>
      <c r="C4850" s="95"/>
      <c r="D4850" s="94"/>
      <c r="E4850" s="95"/>
      <c r="F4850" s="94"/>
      <c r="G4850" s="95">
        <f t="shared" si="453"/>
        <v>0</v>
      </c>
      <c r="H4850" s="110">
        <f t="shared" si="454"/>
        <v>0</v>
      </c>
      <c r="P4850" s="107" t="str">
        <f t="shared" si="455"/>
        <v/>
      </c>
      <c r="Q4850" s="108" t="str">
        <f t="shared" si="456"/>
        <v/>
      </c>
      <c r="S4850" s="109" t="str">
        <f t="shared" si="457"/>
        <v/>
      </c>
      <c r="T4850" s="109" t="str">
        <f t="shared" si="458"/>
        <v/>
      </c>
    </row>
    <row r="4851" spans="2:20" ht="15" customHeight="1" x14ac:dyDescent="0.25">
      <c r="B4851" s="94">
        <v>4800</v>
      </c>
      <c r="C4851" s="95"/>
      <c r="D4851" s="94"/>
      <c r="E4851" s="95"/>
      <c r="F4851" s="94"/>
      <c r="G4851" s="95">
        <f t="shared" si="453"/>
        <v>0</v>
      </c>
      <c r="H4851" s="110">
        <f t="shared" si="454"/>
        <v>0</v>
      </c>
      <c r="P4851" s="107" t="str">
        <f t="shared" si="455"/>
        <v/>
      </c>
      <c r="Q4851" s="108" t="str">
        <f t="shared" si="456"/>
        <v/>
      </c>
      <c r="S4851" s="109" t="str">
        <f t="shared" si="457"/>
        <v/>
      </c>
      <c r="T4851" s="109" t="str">
        <f t="shared" si="458"/>
        <v/>
      </c>
    </row>
    <row r="4852" spans="2:20" ht="15" customHeight="1" x14ac:dyDescent="0.25">
      <c r="B4852" s="94">
        <v>4801</v>
      </c>
      <c r="C4852" s="95"/>
      <c r="D4852" s="94"/>
      <c r="E4852" s="95"/>
      <c r="F4852" s="94"/>
      <c r="G4852" s="95">
        <f t="shared" si="453"/>
        <v>0</v>
      </c>
      <c r="H4852" s="110">
        <f t="shared" si="454"/>
        <v>0</v>
      </c>
      <c r="P4852" s="107" t="str">
        <f t="shared" si="455"/>
        <v/>
      </c>
      <c r="Q4852" s="108" t="str">
        <f t="shared" si="456"/>
        <v/>
      </c>
      <c r="S4852" s="109" t="str">
        <f t="shared" si="457"/>
        <v/>
      </c>
      <c r="T4852" s="109" t="str">
        <f t="shared" si="458"/>
        <v/>
      </c>
    </row>
    <row r="4853" spans="2:20" ht="15" customHeight="1" x14ac:dyDescent="0.25">
      <c r="B4853" s="94">
        <v>4802</v>
      </c>
      <c r="C4853" s="95"/>
      <c r="D4853" s="94"/>
      <c r="E4853" s="95"/>
      <c r="F4853" s="94"/>
      <c r="G4853" s="95">
        <f t="shared" si="453"/>
        <v>0</v>
      </c>
      <c r="H4853" s="110">
        <f t="shared" si="454"/>
        <v>0</v>
      </c>
      <c r="P4853" s="107" t="str">
        <f t="shared" si="455"/>
        <v/>
      </c>
      <c r="Q4853" s="108" t="str">
        <f t="shared" si="456"/>
        <v/>
      </c>
      <c r="S4853" s="109" t="str">
        <f t="shared" si="457"/>
        <v/>
      </c>
      <c r="T4853" s="109" t="str">
        <f t="shared" si="458"/>
        <v/>
      </c>
    </row>
    <row r="4854" spans="2:20" ht="15" customHeight="1" x14ac:dyDescent="0.25">
      <c r="B4854" s="94">
        <v>4803</v>
      </c>
      <c r="C4854" s="95"/>
      <c r="D4854" s="94"/>
      <c r="E4854" s="95"/>
      <c r="F4854" s="94"/>
      <c r="G4854" s="95">
        <f t="shared" si="453"/>
        <v>0</v>
      </c>
      <c r="H4854" s="110">
        <f t="shared" si="454"/>
        <v>0</v>
      </c>
      <c r="P4854" s="107" t="str">
        <f t="shared" si="455"/>
        <v/>
      </c>
      <c r="Q4854" s="108" t="str">
        <f t="shared" si="456"/>
        <v/>
      </c>
      <c r="S4854" s="109" t="str">
        <f t="shared" si="457"/>
        <v/>
      </c>
      <c r="T4854" s="109" t="str">
        <f t="shared" si="458"/>
        <v/>
      </c>
    </row>
    <row r="4855" spans="2:20" ht="15" customHeight="1" x14ac:dyDescent="0.25">
      <c r="B4855" s="94">
        <v>4804</v>
      </c>
      <c r="C4855" s="95"/>
      <c r="D4855" s="94"/>
      <c r="E4855" s="95"/>
      <c r="F4855" s="94"/>
      <c r="G4855" s="95">
        <f t="shared" si="453"/>
        <v>0</v>
      </c>
      <c r="H4855" s="110">
        <f t="shared" si="454"/>
        <v>0</v>
      </c>
      <c r="P4855" s="107" t="str">
        <f t="shared" si="455"/>
        <v/>
      </c>
      <c r="Q4855" s="108" t="str">
        <f t="shared" si="456"/>
        <v/>
      </c>
      <c r="S4855" s="109" t="str">
        <f t="shared" si="457"/>
        <v/>
      </c>
      <c r="T4855" s="109" t="str">
        <f t="shared" si="458"/>
        <v/>
      </c>
    </row>
    <row r="4856" spans="2:20" ht="15" customHeight="1" x14ac:dyDescent="0.25">
      <c r="B4856" s="94">
        <v>4805</v>
      </c>
      <c r="C4856" s="95"/>
      <c r="D4856" s="94"/>
      <c r="E4856" s="95"/>
      <c r="F4856" s="94"/>
      <c r="G4856" s="95">
        <f t="shared" si="453"/>
        <v>0</v>
      </c>
      <c r="H4856" s="110">
        <f t="shared" si="454"/>
        <v>0</v>
      </c>
      <c r="P4856" s="107" t="str">
        <f t="shared" si="455"/>
        <v/>
      </c>
      <c r="Q4856" s="108" t="str">
        <f t="shared" si="456"/>
        <v/>
      </c>
      <c r="S4856" s="109" t="str">
        <f t="shared" si="457"/>
        <v/>
      </c>
      <c r="T4856" s="109" t="str">
        <f t="shared" si="458"/>
        <v/>
      </c>
    </row>
    <row r="4857" spans="2:20" ht="15" customHeight="1" x14ac:dyDescent="0.25">
      <c r="B4857" s="94">
        <v>4806</v>
      </c>
      <c r="C4857" s="95"/>
      <c r="D4857" s="94"/>
      <c r="E4857" s="95"/>
      <c r="F4857" s="94"/>
      <c r="G4857" s="95">
        <f t="shared" si="453"/>
        <v>0</v>
      </c>
      <c r="H4857" s="110">
        <f t="shared" si="454"/>
        <v>0</v>
      </c>
      <c r="P4857" s="107" t="str">
        <f t="shared" si="455"/>
        <v/>
      </c>
      <c r="Q4857" s="108" t="str">
        <f t="shared" si="456"/>
        <v/>
      </c>
      <c r="S4857" s="109" t="str">
        <f t="shared" si="457"/>
        <v/>
      </c>
      <c r="T4857" s="109" t="str">
        <f t="shared" si="458"/>
        <v/>
      </c>
    </row>
    <row r="4858" spans="2:20" ht="15" customHeight="1" x14ac:dyDescent="0.25">
      <c r="B4858" s="94">
        <v>4807</v>
      </c>
      <c r="C4858" s="95"/>
      <c r="D4858" s="94"/>
      <c r="E4858" s="95"/>
      <c r="F4858" s="94"/>
      <c r="G4858" s="95">
        <f t="shared" si="453"/>
        <v>0</v>
      </c>
      <c r="H4858" s="110">
        <f t="shared" si="454"/>
        <v>0</v>
      </c>
      <c r="P4858" s="107" t="str">
        <f t="shared" si="455"/>
        <v/>
      </c>
      <c r="Q4858" s="108" t="str">
        <f t="shared" si="456"/>
        <v/>
      </c>
      <c r="S4858" s="109" t="str">
        <f t="shared" si="457"/>
        <v/>
      </c>
      <c r="T4858" s="109" t="str">
        <f t="shared" si="458"/>
        <v/>
      </c>
    </row>
    <row r="4859" spans="2:20" ht="15" customHeight="1" x14ac:dyDescent="0.25">
      <c r="B4859" s="94">
        <v>4808</v>
      </c>
      <c r="C4859" s="95"/>
      <c r="D4859" s="94"/>
      <c r="E4859" s="95"/>
      <c r="F4859" s="94"/>
      <c r="G4859" s="95">
        <f t="shared" si="453"/>
        <v>0</v>
      </c>
      <c r="H4859" s="110">
        <f t="shared" si="454"/>
        <v>0</v>
      </c>
      <c r="P4859" s="107" t="str">
        <f t="shared" si="455"/>
        <v/>
      </c>
      <c r="Q4859" s="108" t="str">
        <f t="shared" si="456"/>
        <v/>
      </c>
      <c r="S4859" s="109" t="str">
        <f t="shared" si="457"/>
        <v/>
      </c>
      <c r="T4859" s="109" t="str">
        <f t="shared" si="458"/>
        <v/>
      </c>
    </row>
    <row r="4860" spans="2:20" ht="15" customHeight="1" x14ac:dyDescent="0.25">
      <c r="B4860" s="94">
        <v>4809</v>
      </c>
      <c r="C4860" s="95"/>
      <c r="D4860" s="94"/>
      <c r="E4860" s="95"/>
      <c r="F4860" s="94"/>
      <c r="G4860" s="95">
        <f t="shared" si="453"/>
        <v>0</v>
      </c>
      <c r="H4860" s="110">
        <f t="shared" si="454"/>
        <v>0</v>
      </c>
      <c r="P4860" s="107" t="str">
        <f t="shared" si="455"/>
        <v/>
      </c>
      <c r="Q4860" s="108" t="str">
        <f t="shared" si="456"/>
        <v/>
      </c>
      <c r="S4860" s="109" t="str">
        <f t="shared" si="457"/>
        <v/>
      </c>
      <c r="T4860" s="109" t="str">
        <f t="shared" si="458"/>
        <v/>
      </c>
    </row>
    <row r="4861" spans="2:20" ht="15" customHeight="1" x14ac:dyDescent="0.25">
      <c r="B4861" s="94">
        <v>4810</v>
      </c>
      <c r="C4861" s="95"/>
      <c r="D4861" s="94"/>
      <c r="E4861" s="95"/>
      <c r="F4861" s="94"/>
      <c r="G4861" s="95">
        <f t="shared" si="453"/>
        <v>0</v>
      </c>
      <c r="H4861" s="110">
        <f t="shared" si="454"/>
        <v>0</v>
      </c>
      <c r="P4861" s="107" t="str">
        <f t="shared" si="455"/>
        <v/>
      </c>
      <c r="Q4861" s="108" t="str">
        <f t="shared" si="456"/>
        <v/>
      </c>
      <c r="S4861" s="109" t="str">
        <f t="shared" si="457"/>
        <v/>
      </c>
      <c r="T4861" s="109" t="str">
        <f t="shared" si="458"/>
        <v/>
      </c>
    </row>
    <row r="4862" spans="2:20" ht="15" customHeight="1" x14ac:dyDescent="0.25">
      <c r="B4862" s="94">
        <v>4811</v>
      </c>
      <c r="C4862" s="95"/>
      <c r="D4862" s="94"/>
      <c r="E4862" s="95"/>
      <c r="F4862" s="94"/>
      <c r="G4862" s="95">
        <f t="shared" si="453"/>
        <v>0</v>
      </c>
      <c r="H4862" s="110">
        <f t="shared" si="454"/>
        <v>0</v>
      </c>
      <c r="P4862" s="107" t="str">
        <f t="shared" si="455"/>
        <v/>
      </c>
      <c r="Q4862" s="108" t="str">
        <f t="shared" si="456"/>
        <v/>
      </c>
      <c r="S4862" s="109" t="str">
        <f t="shared" si="457"/>
        <v/>
      </c>
      <c r="T4862" s="109" t="str">
        <f t="shared" si="458"/>
        <v/>
      </c>
    </row>
    <row r="4863" spans="2:20" ht="15" customHeight="1" x14ac:dyDescent="0.25">
      <c r="B4863" s="94">
        <v>4812</v>
      </c>
      <c r="C4863" s="95"/>
      <c r="D4863" s="94"/>
      <c r="E4863" s="95"/>
      <c r="F4863" s="94"/>
      <c r="G4863" s="95">
        <f t="shared" si="453"/>
        <v>0</v>
      </c>
      <c r="H4863" s="110">
        <f t="shared" si="454"/>
        <v>0</v>
      </c>
      <c r="P4863" s="107" t="str">
        <f t="shared" si="455"/>
        <v/>
      </c>
      <c r="Q4863" s="108" t="str">
        <f t="shared" si="456"/>
        <v/>
      </c>
      <c r="S4863" s="109" t="str">
        <f t="shared" si="457"/>
        <v/>
      </c>
      <c r="T4863" s="109" t="str">
        <f t="shared" si="458"/>
        <v/>
      </c>
    </row>
    <row r="4864" spans="2:20" ht="15" customHeight="1" x14ac:dyDescent="0.25">
      <c r="B4864" s="94">
        <v>4813</v>
      </c>
      <c r="C4864" s="95"/>
      <c r="D4864" s="94"/>
      <c r="E4864" s="95"/>
      <c r="F4864" s="94"/>
      <c r="G4864" s="95">
        <f t="shared" si="453"/>
        <v>0</v>
      </c>
      <c r="H4864" s="110">
        <f t="shared" si="454"/>
        <v>0</v>
      </c>
      <c r="P4864" s="107" t="str">
        <f t="shared" si="455"/>
        <v/>
      </c>
      <c r="Q4864" s="108" t="str">
        <f t="shared" si="456"/>
        <v/>
      </c>
      <c r="S4864" s="109" t="str">
        <f t="shared" si="457"/>
        <v/>
      </c>
      <c r="T4864" s="109" t="str">
        <f t="shared" si="458"/>
        <v/>
      </c>
    </row>
    <row r="4865" spans="2:20" ht="15" customHeight="1" x14ac:dyDescent="0.25">
      <c r="B4865" s="94">
        <v>4814</v>
      </c>
      <c r="C4865" s="95"/>
      <c r="D4865" s="94"/>
      <c r="E4865" s="95"/>
      <c r="F4865" s="94"/>
      <c r="G4865" s="95">
        <f t="shared" si="453"/>
        <v>0</v>
      </c>
      <c r="H4865" s="110">
        <f t="shared" si="454"/>
        <v>0</v>
      </c>
      <c r="P4865" s="107" t="str">
        <f t="shared" si="455"/>
        <v/>
      </c>
      <c r="Q4865" s="108" t="str">
        <f t="shared" si="456"/>
        <v/>
      </c>
      <c r="S4865" s="109" t="str">
        <f t="shared" si="457"/>
        <v/>
      </c>
      <c r="T4865" s="109" t="str">
        <f t="shared" si="458"/>
        <v/>
      </c>
    </row>
    <row r="4866" spans="2:20" ht="15" customHeight="1" x14ac:dyDescent="0.25">
      <c r="B4866" s="94">
        <v>4815</v>
      </c>
      <c r="C4866" s="95"/>
      <c r="D4866" s="94"/>
      <c r="E4866" s="95"/>
      <c r="F4866" s="94"/>
      <c r="G4866" s="95">
        <f t="shared" si="453"/>
        <v>0</v>
      </c>
      <c r="H4866" s="110">
        <f t="shared" si="454"/>
        <v>0</v>
      </c>
      <c r="P4866" s="107" t="str">
        <f t="shared" si="455"/>
        <v/>
      </c>
      <c r="Q4866" s="108" t="str">
        <f t="shared" si="456"/>
        <v/>
      </c>
      <c r="S4866" s="109" t="str">
        <f t="shared" si="457"/>
        <v/>
      </c>
      <c r="T4866" s="109" t="str">
        <f t="shared" si="458"/>
        <v/>
      </c>
    </row>
    <row r="4867" spans="2:20" ht="15" customHeight="1" x14ac:dyDescent="0.25">
      <c r="B4867" s="94">
        <v>4816</v>
      </c>
      <c r="C4867" s="95"/>
      <c r="D4867" s="94"/>
      <c r="E4867" s="95"/>
      <c r="F4867" s="94"/>
      <c r="G4867" s="95">
        <f t="shared" si="453"/>
        <v>0</v>
      </c>
      <c r="H4867" s="110">
        <f t="shared" si="454"/>
        <v>0</v>
      </c>
      <c r="P4867" s="107" t="str">
        <f t="shared" si="455"/>
        <v/>
      </c>
      <c r="Q4867" s="108" t="str">
        <f t="shared" si="456"/>
        <v/>
      </c>
      <c r="S4867" s="109" t="str">
        <f t="shared" si="457"/>
        <v/>
      </c>
      <c r="T4867" s="109" t="str">
        <f t="shared" si="458"/>
        <v/>
      </c>
    </row>
    <row r="4868" spans="2:20" ht="15" customHeight="1" x14ac:dyDescent="0.25">
      <c r="B4868" s="94">
        <v>4817</v>
      </c>
      <c r="C4868" s="95"/>
      <c r="D4868" s="94"/>
      <c r="E4868" s="95"/>
      <c r="F4868" s="94"/>
      <c r="G4868" s="95">
        <f t="shared" si="453"/>
        <v>0</v>
      </c>
      <c r="H4868" s="110">
        <f t="shared" si="454"/>
        <v>0</v>
      </c>
      <c r="P4868" s="107" t="str">
        <f t="shared" si="455"/>
        <v/>
      </c>
      <c r="Q4868" s="108" t="str">
        <f t="shared" si="456"/>
        <v/>
      </c>
      <c r="S4868" s="109" t="str">
        <f t="shared" si="457"/>
        <v/>
      </c>
      <c r="T4868" s="109" t="str">
        <f t="shared" si="458"/>
        <v/>
      </c>
    </row>
    <row r="4869" spans="2:20" ht="15" customHeight="1" x14ac:dyDescent="0.25">
      <c r="B4869" s="94">
        <v>4818</v>
      </c>
      <c r="C4869" s="95"/>
      <c r="D4869" s="94"/>
      <c r="E4869" s="95"/>
      <c r="F4869" s="94"/>
      <c r="G4869" s="95">
        <f t="shared" si="453"/>
        <v>0</v>
      </c>
      <c r="H4869" s="110">
        <f t="shared" si="454"/>
        <v>0</v>
      </c>
      <c r="P4869" s="107" t="str">
        <f t="shared" si="455"/>
        <v/>
      </c>
      <c r="Q4869" s="108" t="str">
        <f t="shared" si="456"/>
        <v/>
      </c>
      <c r="S4869" s="109" t="str">
        <f t="shared" si="457"/>
        <v/>
      </c>
      <c r="T4869" s="109" t="str">
        <f t="shared" si="458"/>
        <v/>
      </c>
    </row>
    <row r="4870" spans="2:20" ht="15" customHeight="1" x14ac:dyDescent="0.25">
      <c r="B4870" s="94">
        <v>4819</v>
      </c>
      <c r="C4870" s="95"/>
      <c r="D4870" s="94"/>
      <c r="E4870" s="95"/>
      <c r="F4870" s="94"/>
      <c r="G4870" s="95">
        <f t="shared" si="453"/>
        <v>0</v>
      </c>
      <c r="H4870" s="110">
        <f t="shared" si="454"/>
        <v>0</v>
      </c>
      <c r="P4870" s="107" t="str">
        <f t="shared" si="455"/>
        <v/>
      </c>
      <c r="Q4870" s="108" t="str">
        <f t="shared" si="456"/>
        <v/>
      </c>
      <c r="S4870" s="109" t="str">
        <f t="shared" si="457"/>
        <v/>
      </c>
      <c r="T4870" s="109" t="str">
        <f t="shared" si="458"/>
        <v/>
      </c>
    </row>
    <row r="4871" spans="2:20" ht="15" customHeight="1" x14ac:dyDescent="0.25">
      <c r="B4871" s="94">
        <v>4820</v>
      </c>
      <c r="C4871" s="95"/>
      <c r="D4871" s="94"/>
      <c r="E4871" s="95"/>
      <c r="F4871" s="94"/>
      <c r="G4871" s="95">
        <f t="shared" si="453"/>
        <v>0</v>
      </c>
      <c r="H4871" s="110">
        <f t="shared" si="454"/>
        <v>0</v>
      </c>
      <c r="P4871" s="107" t="str">
        <f t="shared" si="455"/>
        <v/>
      </c>
      <c r="Q4871" s="108" t="str">
        <f t="shared" si="456"/>
        <v/>
      </c>
      <c r="S4871" s="109" t="str">
        <f t="shared" si="457"/>
        <v/>
      </c>
      <c r="T4871" s="109" t="str">
        <f t="shared" si="458"/>
        <v/>
      </c>
    </row>
    <row r="4872" spans="2:20" ht="15" customHeight="1" x14ac:dyDescent="0.25">
      <c r="B4872" s="94">
        <v>4821</v>
      </c>
      <c r="C4872" s="95"/>
      <c r="D4872" s="94"/>
      <c r="E4872" s="95"/>
      <c r="F4872" s="94"/>
      <c r="G4872" s="95">
        <f t="shared" si="453"/>
        <v>0</v>
      </c>
      <c r="H4872" s="110">
        <f t="shared" si="454"/>
        <v>0</v>
      </c>
      <c r="P4872" s="107" t="str">
        <f t="shared" si="455"/>
        <v/>
      </c>
      <c r="Q4872" s="108" t="str">
        <f t="shared" si="456"/>
        <v/>
      </c>
      <c r="S4872" s="109" t="str">
        <f t="shared" si="457"/>
        <v/>
      </c>
      <c r="T4872" s="109" t="str">
        <f t="shared" si="458"/>
        <v/>
      </c>
    </row>
    <row r="4873" spans="2:20" ht="15" customHeight="1" x14ac:dyDescent="0.25">
      <c r="B4873" s="94">
        <v>4822</v>
      </c>
      <c r="C4873" s="95"/>
      <c r="D4873" s="94"/>
      <c r="E4873" s="95"/>
      <c r="F4873" s="94"/>
      <c r="G4873" s="95">
        <f t="shared" si="453"/>
        <v>0</v>
      </c>
      <c r="H4873" s="110">
        <f t="shared" si="454"/>
        <v>0</v>
      </c>
      <c r="P4873" s="107" t="str">
        <f t="shared" si="455"/>
        <v/>
      </c>
      <c r="Q4873" s="108" t="str">
        <f t="shared" si="456"/>
        <v/>
      </c>
      <c r="S4873" s="109" t="str">
        <f t="shared" si="457"/>
        <v/>
      </c>
      <c r="T4873" s="109" t="str">
        <f t="shared" si="458"/>
        <v/>
      </c>
    </row>
    <row r="4874" spans="2:20" ht="15" customHeight="1" x14ac:dyDescent="0.25">
      <c r="B4874" s="94">
        <v>4823</v>
      </c>
      <c r="C4874" s="95"/>
      <c r="D4874" s="94"/>
      <c r="E4874" s="95"/>
      <c r="F4874" s="94"/>
      <c r="G4874" s="95">
        <f t="shared" si="453"/>
        <v>0</v>
      </c>
      <c r="H4874" s="110">
        <f t="shared" si="454"/>
        <v>0</v>
      </c>
      <c r="P4874" s="107" t="str">
        <f t="shared" si="455"/>
        <v/>
      </c>
      <c r="Q4874" s="108" t="str">
        <f t="shared" si="456"/>
        <v/>
      </c>
      <c r="S4874" s="109" t="str">
        <f t="shared" si="457"/>
        <v/>
      </c>
      <c r="T4874" s="109" t="str">
        <f t="shared" si="458"/>
        <v/>
      </c>
    </row>
    <row r="4875" spans="2:20" ht="15" customHeight="1" x14ac:dyDescent="0.25">
      <c r="B4875" s="94">
        <v>4824</v>
      </c>
      <c r="C4875" s="95"/>
      <c r="D4875" s="94"/>
      <c r="E4875" s="95"/>
      <c r="F4875" s="94"/>
      <c r="G4875" s="95">
        <f t="shared" si="453"/>
        <v>0</v>
      </c>
      <c r="H4875" s="110">
        <f t="shared" si="454"/>
        <v>0</v>
      </c>
      <c r="P4875" s="107" t="str">
        <f t="shared" si="455"/>
        <v/>
      </c>
      <c r="Q4875" s="108" t="str">
        <f t="shared" si="456"/>
        <v/>
      </c>
      <c r="S4875" s="109" t="str">
        <f t="shared" si="457"/>
        <v/>
      </c>
      <c r="T4875" s="109" t="str">
        <f t="shared" si="458"/>
        <v/>
      </c>
    </row>
    <row r="4876" spans="2:20" ht="15" customHeight="1" x14ac:dyDescent="0.25">
      <c r="B4876" s="94">
        <v>4825</v>
      </c>
      <c r="C4876" s="95"/>
      <c r="D4876" s="94"/>
      <c r="E4876" s="95"/>
      <c r="F4876" s="94"/>
      <c r="G4876" s="95">
        <f t="shared" si="453"/>
        <v>0</v>
      </c>
      <c r="H4876" s="110">
        <f t="shared" si="454"/>
        <v>0</v>
      </c>
      <c r="P4876" s="107" t="str">
        <f t="shared" si="455"/>
        <v/>
      </c>
      <c r="Q4876" s="108" t="str">
        <f t="shared" si="456"/>
        <v/>
      </c>
      <c r="S4876" s="109" t="str">
        <f t="shared" si="457"/>
        <v/>
      </c>
      <c r="T4876" s="109" t="str">
        <f t="shared" si="458"/>
        <v/>
      </c>
    </row>
    <row r="4877" spans="2:20" ht="15" customHeight="1" x14ac:dyDescent="0.25">
      <c r="B4877" s="94">
        <v>4826</v>
      </c>
      <c r="C4877" s="95"/>
      <c r="D4877" s="94"/>
      <c r="E4877" s="95"/>
      <c r="F4877" s="94"/>
      <c r="G4877" s="95">
        <f t="shared" si="453"/>
        <v>0</v>
      </c>
      <c r="H4877" s="110">
        <f t="shared" si="454"/>
        <v>0</v>
      </c>
      <c r="P4877" s="107" t="str">
        <f t="shared" si="455"/>
        <v/>
      </c>
      <c r="Q4877" s="108" t="str">
        <f t="shared" si="456"/>
        <v/>
      </c>
      <c r="S4877" s="109" t="str">
        <f t="shared" si="457"/>
        <v/>
      </c>
      <c r="T4877" s="109" t="str">
        <f t="shared" si="458"/>
        <v/>
      </c>
    </row>
    <row r="4878" spans="2:20" ht="15" customHeight="1" x14ac:dyDescent="0.25">
      <c r="B4878" s="94">
        <v>4827</v>
      </c>
      <c r="C4878" s="95"/>
      <c r="D4878" s="94"/>
      <c r="E4878" s="95"/>
      <c r="F4878" s="94"/>
      <c r="G4878" s="95">
        <f t="shared" si="453"/>
        <v>0</v>
      </c>
      <c r="H4878" s="110">
        <f t="shared" si="454"/>
        <v>0</v>
      </c>
      <c r="P4878" s="107" t="str">
        <f t="shared" si="455"/>
        <v/>
      </c>
      <c r="Q4878" s="108" t="str">
        <f t="shared" si="456"/>
        <v/>
      </c>
      <c r="S4878" s="109" t="str">
        <f t="shared" si="457"/>
        <v/>
      </c>
      <c r="T4878" s="109" t="str">
        <f t="shared" si="458"/>
        <v/>
      </c>
    </row>
    <row r="4879" spans="2:20" ht="15" customHeight="1" x14ac:dyDescent="0.25">
      <c r="B4879" s="94">
        <v>4828</v>
      </c>
      <c r="C4879" s="95"/>
      <c r="D4879" s="94"/>
      <c r="E4879" s="95"/>
      <c r="F4879" s="94"/>
      <c r="G4879" s="95">
        <f t="shared" si="453"/>
        <v>0</v>
      </c>
      <c r="H4879" s="110">
        <f t="shared" si="454"/>
        <v>0</v>
      </c>
      <c r="P4879" s="107" t="str">
        <f t="shared" si="455"/>
        <v/>
      </c>
      <c r="Q4879" s="108" t="str">
        <f t="shared" si="456"/>
        <v/>
      </c>
      <c r="S4879" s="109" t="str">
        <f t="shared" si="457"/>
        <v/>
      </c>
      <c r="T4879" s="109" t="str">
        <f t="shared" si="458"/>
        <v/>
      </c>
    </row>
    <row r="4880" spans="2:20" ht="15" customHeight="1" x14ac:dyDescent="0.25">
      <c r="B4880" s="94">
        <v>4829</v>
      </c>
      <c r="C4880" s="95"/>
      <c r="D4880" s="94"/>
      <c r="E4880" s="95"/>
      <c r="F4880" s="94"/>
      <c r="G4880" s="95">
        <f t="shared" si="453"/>
        <v>0</v>
      </c>
      <c r="H4880" s="110">
        <f t="shared" si="454"/>
        <v>0</v>
      </c>
      <c r="P4880" s="107" t="str">
        <f t="shared" si="455"/>
        <v/>
      </c>
      <c r="Q4880" s="108" t="str">
        <f t="shared" si="456"/>
        <v/>
      </c>
      <c r="S4880" s="109" t="str">
        <f t="shared" si="457"/>
        <v/>
      </c>
      <c r="T4880" s="109" t="str">
        <f t="shared" si="458"/>
        <v/>
      </c>
    </row>
    <row r="4881" spans="2:20" ht="15" customHeight="1" x14ac:dyDescent="0.25">
      <c r="B4881" s="94">
        <v>4830</v>
      </c>
      <c r="C4881" s="95"/>
      <c r="D4881" s="94"/>
      <c r="E4881" s="95"/>
      <c r="F4881" s="94"/>
      <c r="G4881" s="95">
        <f t="shared" si="453"/>
        <v>0</v>
      </c>
      <c r="H4881" s="110">
        <f t="shared" si="454"/>
        <v>0</v>
      </c>
      <c r="P4881" s="107" t="str">
        <f t="shared" si="455"/>
        <v/>
      </c>
      <c r="Q4881" s="108" t="str">
        <f t="shared" si="456"/>
        <v/>
      </c>
      <c r="S4881" s="109" t="str">
        <f t="shared" si="457"/>
        <v/>
      </c>
      <c r="T4881" s="109" t="str">
        <f t="shared" si="458"/>
        <v/>
      </c>
    </row>
    <row r="4882" spans="2:20" ht="15" customHeight="1" x14ac:dyDescent="0.25">
      <c r="B4882" s="94">
        <v>4831</v>
      </c>
      <c r="C4882" s="95"/>
      <c r="D4882" s="94"/>
      <c r="E4882" s="95"/>
      <c r="F4882" s="94"/>
      <c r="G4882" s="95">
        <f t="shared" si="453"/>
        <v>0</v>
      </c>
      <c r="H4882" s="110">
        <f t="shared" si="454"/>
        <v>0</v>
      </c>
      <c r="P4882" s="107" t="str">
        <f t="shared" si="455"/>
        <v/>
      </c>
      <c r="Q4882" s="108" t="str">
        <f t="shared" si="456"/>
        <v/>
      </c>
      <c r="S4882" s="109" t="str">
        <f t="shared" si="457"/>
        <v/>
      </c>
      <c r="T4882" s="109" t="str">
        <f t="shared" si="458"/>
        <v/>
      </c>
    </row>
    <row r="4883" spans="2:20" ht="15" customHeight="1" x14ac:dyDescent="0.25">
      <c r="B4883" s="94">
        <v>4832</v>
      </c>
      <c r="C4883" s="95"/>
      <c r="D4883" s="94"/>
      <c r="E4883" s="95"/>
      <c r="F4883" s="94"/>
      <c r="G4883" s="95">
        <f t="shared" si="453"/>
        <v>0</v>
      </c>
      <c r="H4883" s="110">
        <f t="shared" si="454"/>
        <v>0</v>
      </c>
      <c r="P4883" s="107" t="str">
        <f t="shared" si="455"/>
        <v/>
      </c>
      <c r="Q4883" s="108" t="str">
        <f t="shared" si="456"/>
        <v/>
      </c>
      <c r="S4883" s="109" t="str">
        <f t="shared" si="457"/>
        <v/>
      </c>
      <c r="T4883" s="109" t="str">
        <f t="shared" si="458"/>
        <v/>
      </c>
    </row>
    <row r="4884" spans="2:20" ht="15" customHeight="1" x14ac:dyDescent="0.25">
      <c r="B4884" s="94">
        <v>4833</v>
      </c>
      <c r="C4884" s="95"/>
      <c r="D4884" s="94"/>
      <c r="E4884" s="95"/>
      <c r="F4884" s="94"/>
      <c r="G4884" s="95">
        <f t="shared" si="453"/>
        <v>0</v>
      </c>
      <c r="H4884" s="110">
        <f t="shared" si="454"/>
        <v>0</v>
      </c>
      <c r="P4884" s="107" t="str">
        <f t="shared" si="455"/>
        <v/>
      </c>
      <c r="Q4884" s="108" t="str">
        <f t="shared" si="456"/>
        <v/>
      </c>
      <c r="S4884" s="109" t="str">
        <f t="shared" si="457"/>
        <v/>
      </c>
      <c r="T4884" s="109" t="str">
        <f t="shared" si="458"/>
        <v/>
      </c>
    </row>
    <row r="4885" spans="2:20" ht="15" customHeight="1" x14ac:dyDescent="0.25">
      <c r="B4885" s="94">
        <v>4834</v>
      </c>
      <c r="C4885" s="95"/>
      <c r="D4885" s="94"/>
      <c r="E4885" s="95"/>
      <c r="F4885" s="94"/>
      <c r="G4885" s="95">
        <f t="shared" si="453"/>
        <v>0</v>
      </c>
      <c r="H4885" s="110">
        <f t="shared" si="454"/>
        <v>0</v>
      </c>
      <c r="P4885" s="107" t="str">
        <f t="shared" si="455"/>
        <v/>
      </c>
      <c r="Q4885" s="108" t="str">
        <f t="shared" si="456"/>
        <v/>
      </c>
      <c r="S4885" s="109" t="str">
        <f t="shared" si="457"/>
        <v/>
      </c>
      <c r="T4885" s="109" t="str">
        <f t="shared" si="458"/>
        <v/>
      </c>
    </row>
    <row r="4886" spans="2:20" ht="15" customHeight="1" x14ac:dyDescent="0.25">
      <c r="B4886" s="94">
        <v>4835</v>
      </c>
      <c r="C4886" s="95"/>
      <c r="D4886" s="94"/>
      <c r="E4886" s="95"/>
      <c r="F4886" s="94"/>
      <c r="G4886" s="95">
        <f t="shared" si="453"/>
        <v>0</v>
      </c>
      <c r="H4886" s="110">
        <f t="shared" si="454"/>
        <v>0</v>
      </c>
      <c r="P4886" s="107" t="str">
        <f t="shared" si="455"/>
        <v/>
      </c>
      <c r="Q4886" s="108" t="str">
        <f t="shared" si="456"/>
        <v/>
      </c>
      <c r="S4886" s="109" t="str">
        <f t="shared" si="457"/>
        <v/>
      </c>
      <c r="T4886" s="109" t="str">
        <f t="shared" si="458"/>
        <v/>
      </c>
    </row>
    <row r="4887" spans="2:20" ht="15" customHeight="1" x14ac:dyDescent="0.25">
      <c r="B4887" s="94">
        <v>4836</v>
      </c>
      <c r="C4887" s="95"/>
      <c r="D4887" s="94"/>
      <c r="E4887" s="95"/>
      <c r="F4887" s="94"/>
      <c r="G4887" s="95">
        <f t="shared" si="453"/>
        <v>0</v>
      </c>
      <c r="H4887" s="110">
        <f t="shared" si="454"/>
        <v>0</v>
      </c>
      <c r="P4887" s="107" t="str">
        <f t="shared" si="455"/>
        <v/>
      </c>
      <c r="Q4887" s="108" t="str">
        <f t="shared" si="456"/>
        <v/>
      </c>
      <c r="S4887" s="109" t="str">
        <f t="shared" si="457"/>
        <v/>
      </c>
      <c r="T4887" s="109" t="str">
        <f t="shared" si="458"/>
        <v/>
      </c>
    </row>
    <row r="4888" spans="2:20" ht="15" customHeight="1" x14ac:dyDescent="0.25">
      <c r="B4888" s="94">
        <v>4837</v>
      </c>
      <c r="C4888" s="95"/>
      <c r="D4888" s="94"/>
      <c r="E4888" s="95"/>
      <c r="F4888" s="94"/>
      <c r="G4888" s="95">
        <f t="shared" si="453"/>
        <v>0</v>
      </c>
      <c r="H4888" s="110">
        <f t="shared" si="454"/>
        <v>0</v>
      </c>
      <c r="P4888" s="107" t="str">
        <f t="shared" si="455"/>
        <v/>
      </c>
      <c r="Q4888" s="108" t="str">
        <f t="shared" si="456"/>
        <v/>
      </c>
      <c r="S4888" s="109" t="str">
        <f t="shared" si="457"/>
        <v/>
      </c>
      <c r="T4888" s="109" t="str">
        <f t="shared" si="458"/>
        <v/>
      </c>
    </row>
    <row r="4889" spans="2:20" ht="15" customHeight="1" x14ac:dyDescent="0.25">
      <c r="B4889" s="94">
        <v>4838</v>
      </c>
      <c r="C4889" s="95"/>
      <c r="D4889" s="94"/>
      <c r="E4889" s="95"/>
      <c r="F4889" s="94"/>
      <c r="G4889" s="95">
        <f t="shared" si="453"/>
        <v>0</v>
      </c>
      <c r="H4889" s="110">
        <f t="shared" si="454"/>
        <v>0</v>
      </c>
      <c r="P4889" s="107" t="str">
        <f t="shared" si="455"/>
        <v/>
      </c>
      <c r="Q4889" s="108" t="str">
        <f t="shared" si="456"/>
        <v/>
      </c>
      <c r="S4889" s="109" t="str">
        <f t="shared" si="457"/>
        <v/>
      </c>
      <c r="T4889" s="109" t="str">
        <f t="shared" si="458"/>
        <v/>
      </c>
    </row>
    <row r="4890" spans="2:20" ht="15" customHeight="1" x14ac:dyDescent="0.25">
      <c r="B4890" s="94">
        <v>4839</v>
      </c>
      <c r="C4890" s="95"/>
      <c r="D4890" s="94"/>
      <c r="E4890" s="95"/>
      <c r="F4890" s="94"/>
      <c r="G4890" s="95">
        <f t="shared" si="453"/>
        <v>0</v>
      </c>
      <c r="H4890" s="110">
        <f t="shared" si="454"/>
        <v>0</v>
      </c>
      <c r="P4890" s="107" t="str">
        <f t="shared" si="455"/>
        <v/>
      </c>
      <c r="Q4890" s="108" t="str">
        <f t="shared" si="456"/>
        <v/>
      </c>
      <c r="S4890" s="109" t="str">
        <f t="shared" si="457"/>
        <v/>
      </c>
      <c r="T4890" s="109" t="str">
        <f t="shared" si="458"/>
        <v/>
      </c>
    </row>
    <row r="4891" spans="2:20" ht="15" customHeight="1" x14ac:dyDescent="0.25">
      <c r="B4891" s="94">
        <v>4840</v>
      </c>
      <c r="C4891" s="95"/>
      <c r="D4891" s="94"/>
      <c r="E4891" s="95"/>
      <c r="F4891" s="94"/>
      <c r="G4891" s="95">
        <f t="shared" si="453"/>
        <v>0</v>
      </c>
      <c r="H4891" s="110">
        <f t="shared" si="454"/>
        <v>0</v>
      </c>
      <c r="P4891" s="107" t="str">
        <f t="shared" si="455"/>
        <v/>
      </c>
      <c r="Q4891" s="108" t="str">
        <f t="shared" si="456"/>
        <v/>
      </c>
      <c r="S4891" s="109" t="str">
        <f t="shared" si="457"/>
        <v/>
      </c>
      <c r="T4891" s="109" t="str">
        <f t="shared" si="458"/>
        <v/>
      </c>
    </row>
    <row r="4892" spans="2:20" ht="15" customHeight="1" x14ac:dyDescent="0.25">
      <c r="B4892" s="94">
        <v>4841</v>
      </c>
      <c r="C4892" s="95"/>
      <c r="D4892" s="94"/>
      <c r="E4892" s="95"/>
      <c r="F4892" s="94"/>
      <c r="G4892" s="95">
        <f t="shared" ref="G4892:G4955" si="459">E4892-C4892</f>
        <v>0</v>
      </c>
      <c r="H4892" s="110">
        <f t="shared" ref="H4892:H4955" si="460">F4892-D4892</f>
        <v>0</v>
      </c>
      <c r="P4892" s="107" t="str">
        <f t="shared" ref="P4892:P4955" si="461">IF(C4892="","",D4892*PSA_WTP-C4892)</f>
        <v/>
      </c>
      <c r="Q4892" s="108" t="str">
        <f t="shared" ref="Q4892:Q4955" si="462">IF(C4892="","",F4892*PSA_WTP-E4892)</f>
        <v/>
      </c>
      <c r="S4892" s="109" t="str">
        <f t="shared" ref="S4892:S4955" si="463">IF(Q4892="","",IF(Q4892=MAX(P4892,Q4892),0,1))</f>
        <v/>
      </c>
      <c r="T4892" s="109" t="str">
        <f t="shared" ref="T4892:T4955" si="464">IF(Q4892="","",IF(Q4892=MAX(P4892,Q4892),1,0))</f>
        <v/>
      </c>
    </row>
    <row r="4893" spans="2:20" ht="15" customHeight="1" x14ac:dyDescent="0.25">
      <c r="B4893" s="94">
        <v>4842</v>
      </c>
      <c r="C4893" s="95"/>
      <c r="D4893" s="94"/>
      <c r="E4893" s="95"/>
      <c r="F4893" s="94"/>
      <c r="G4893" s="95">
        <f t="shared" si="459"/>
        <v>0</v>
      </c>
      <c r="H4893" s="110">
        <f t="shared" si="460"/>
        <v>0</v>
      </c>
      <c r="P4893" s="107" t="str">
        <f t="shared" si="461"/>
        <v/>
      </c>
      <c r="Q4893" s="108" t="str">
        <f t="shared" si="462"/>
        <v/>
      </c>
      <c r="S4893" s="109" t="str">
        <f t="shared" si="463"/>
        <v/>
      </c>
      <c r="T4893" s="109" t="str">
        <f t="shared" si="464"/>
        <v/>
      </c>
    </row>
    <row r="4894" spans="2:20" ht="15" customHeight="1" x14ac:dyDescent="0.25">
      <c r="B4894" s="94">
        <v>4843</v>
      </c>
      <c r="C4894" s="95"/>
      <c r="D4894" s="94"/>
      <c r="E4894" s="95"/>
      <c r="F4894" s="94"/>
      <c r="G4894" s="95">
        <f t="shared" si="459"/>
        <v>0</v>
      </c>
      <c r="H4894" s="110">
        <f t="shared" si="460"/>
        <v>0</v>
      </c>
      <c r="P4894" s="107" t="str">
        <f t="shared" si="461"/>
        <v/>
      </c>
      <c r="Q4894" s="108" t="str">
        <f t="shared" si="462"/>
        <v/>
      </c>
      <c r="S4894" s="109" t="str">
        <f t="shared" si="463"/>
        <v/>
      </c>
      <c r="T4894" s="109" t="str">
        <f t="shared" si="464"/>
        <v/>
      </c>
    </row>
    <row r="4895" spans="2:20" ht="15" customHeight="1" x14ac:dyDescent="0.25">
      <c r="B4895" s="94">
        <v>4844</v>
      </c>
      <c r="C4895" s="95"/>
      <c r="D4895" s="94"/>
      <c r="E4895" s="95"/>
      <c r="F4895" s="94"/>
      <c r="G4895" s="95">
        <f t="shared" si="459"/>
        <v>0</v>
      </c>
      <c r="H4895" s="110">
        <f t="shared" si="460"/>
        <v>0</v>
      </c>
      <c r="P4895" s="107" t="str">
        <f t="shared" si="461"/>
        <v/>
      </c>
      <c r="Q4895" s="108" t="str">
        <f t="shared" si="462"/>
        <v/>
      </c>
      <c r="S4895" s="109" t="str">
        <f t="shared" si="463"/>
        <v/>
      </c>
      <c r="T4895" s="109" t="str">
        <f t="shared" si="464"/>
        <v/>
      </c>
    </row>
    <row r="4896" spans="2:20" ht="15" customHeight="1" x14ac:dyDescent="0.25">
      <c r="B4896" s="94">
        <v>4845</v>
      </c>
      <c r="C4896" s="95"/>
      <c r="D4896" s="94"/>
      <c r="E4896" s="95"/>
      <c r="F4896" s="94"/>
      <c r="G4896" s="95">
        <f t="shared" si="459"/>
        <v>0</v>
      </c>
      <c r="H4896" s="110">
        <f t="shared" si="460"/>
        <v>0</v>
      </c>
      <c r="P4896" s="107" t="str">
        <f t="shared" si="461"/>
        <v/>
      </c>
      <c r="Q4896" s="108" t="str">
        <f t="shared" si="462"/>
        <v/>
      </c>
      <c r="S4896" s="109" t="str">
        <f t="shared" si="463"/>
        <v/>
      </c>
      <c r="T4896" s="109" t="str">
        <f t="shared" si="464"/>
        <v/>
      </c>
    </row>
    <row r="4897" spans="2:20" ht="15" customHeight="1" x14ac:dyDescent="0.25">
      <c r="B4897" s="94">
        <v>4846</v>
      </c>
      <c r="C4897" s="95"/>
      <c r="D4897" s="94"/>
      <c r="E4897" s="95"/>
      <c r="F4897" s="94"/>
      <c r="G4897" s="95">
        <f t="shared" si="459"/>
        <v>0</v>
      </c>
      <c r="H4897" s="110">
        <f t="shared" si="460"/>
        <v>0</v>
      </c>
      <c r="P4897" s="107" t="str">
        <f t="shared" si="461"/>
        <v/>
      </c>
      <c r="Q4897" s="108" t="str">
        <f t="shared" si="462"/>
        <v/>
      </c>
      <c r="S4897" s="109" t="str">
        <f t="shared" si="463"/>
        <v/>
      </c>
      <c r="T4897" s="109" t="str">
        <f t="shared" si="464"/>
        <v/>
      </c>
    </row>
    <row r="4898" spans="2:20" ht="15" customHeight="1" x14ac:dyDescent="0.25">
      <c r="B4898" s="94">
        <v>4847</v>
      </c>
      <c r="C4898" s="95"/>
      <c r="D4898" s="94"/>
      <c r="E4898" s="95"/>
      <c r="F4898" s="94"/>
      <c r="G4898" s="95">
        <f t="shared" si="459"/>
        <v>0</v>
      </c>
      <c r="H4898" s="110">
        <f t="shared" si="460"/>
        <v>0</v>
      </c>
      <c r="P4898" s="107" t="str">
        <f t="shared" si="461"/>
        <v/>
      </c>
      <c r="Q4898" s="108" t="str">
        <f t="shared" si="462"/>
        <v/>
      </c>
      <c r="S4898" s="109" t="str">
        <f t="shared" si="463"/>
        <v/>
      </c>
      <c r="T4898" s="109" t="str">
        <f t="shared" si="464"/>
        <v/>
      </c>
    </row>
    <row r="4899" spans="2:20" ht="15" customHeight="1" x14ac:dyDescent="0.25">
      <c r="B4899" s="94">
        <v>4848</v>
      </c>
      <c r="C4899" s="95"/>
      <c r="D4899" s="94"/>
      <c r="E4899" s="95"/>
      <c r="F4899" s="94"/>
      <c r="G4899" s="95">
        <f t="shared" si="459"/>
        <v>0</v>
      </c>
      <c r="H4899" s="110">
        <f t="shared" si="460"/>
        <v>0</v>
      </c>
      <c r="P4899" s="107" t="str">
        <f t="shared" si="461"/>
        <v/>
      </c>
      <c r="Q4899" s="108" t="str">
        <f t="shared" si="462"/>
        <v/>
      </c>
      <c r="S4899" s="109" t="str">
        <f t="shared" si="463"/>
        <v/>
      </c>
      <c r="T4899" s="109" t="str">
        <f t="shared" si="464"/>
        <v/>
      </c>
    </row>
    <row r="4900" spans="2:20" ht="15" customHeight="1" x14ac:dyDescent="0.25">
      <c r="B4900" s="94">
        <v>4849</v>
      </c>
      <c r="C4900" s="95"/>
      <c r="D4900" s="94"/>
      <c r="E4900" s="95"/>
      <c r="F4900" s="94"/>
      <c r="G4900" s="95">
        <f t="shared" si="459"/>
        <v>0</v>
      </c>
      <c r="H4900" s="110">
        <f t="shared" si="460"/>
        <v>0</v>
      </c>
      <c r="P4900" s="107" t="str">
        <f t="shared" si="461"/>
        <v/>
      </c>
      <c r="Q4900" s="108" t="str">
        <f t="shared" si="462"/>
        <v/>
      </c>
      <c r="S4900" s="109" t="str">
        <f t="shared" si="463"/>
        <v/>
      </c>
      <c r="T4900" s="109" t="str">
        <f t="shared" si="464"/>
        <v/>
      </c>
    </row>
    <row r="4901" spans="2:20" ht="15" customHeight="1" x14ac:dyDescent="0.25">
      <c r="B4901" s="94">
        <v>4850</v>
      </c>
      <c r="C4901" s="95"/>
      <c r="D4901" s="94"/>
      <c r="E4901" s="95"/>
      <c r="F4901" s="94"/>
      <c r="G4901" s="95">
        <f t="shared" si="459"/>
        <v>0</v>
      </c>
      <c r="H4901" s="110">
        <f t="shared" si="460"/>
        <v>0</v>
      </c>
      <c r="P4901" s="107" t="str">
        <f t="shared" si="461"/>
        <v/>
      </c>
      <c r="Q4901" s="108" t="str">
        <f t="shared" si="462"/>
        <v/>
      </c>
      <c r="S4901" s="109" t="str">
        <f t="shared" si="463"/>
        <v/>
      </c>
      <c r="T4901" s="109" t="str">
        <f t="shared" si="464"/>
        <v/>
      </c>
    </row>
    <row r="4902" spans="2:20" ht="15" customHeight="1" x14ac:dyDescent="0.25">
      <c r="B4902" s="94">
        <v>4851</v>
      </c>
      <c r="C4902" s="95"/>
      <c r="D4902" s="94"/>
      <c r="E4902" s="95"/>
      <c r="F4902" s="94"/>
      <c r="G4902" s="95">
        <f t="shared" si="459"/>
        <v>0</v>
      </c>
      <c r="H4902" s="110">
        <f t="shared" si="460"/>
        <v>0</v>
      </c>
      <c r="P4902" s="107" t="str">
        <f t="shared" si="461"/>
        <v/>
      </c>
      <c r="Q4902" s="108" t="str">
        <f t="shared" si="462"/>
        <v/>
      </c>
      <c r="S4902" s="109" t="str">
        <f t="shared" si="463"/>
        <v/>
      </c>
      <c r="T4902" s="109" t="str">
        <f t="shared" si="464"/>
        <v/>
      </c>
    </row>
    <row r="4903" spans="2:20" ht="15" customHeight="1" x14ac:dyDescent="0.25">
      <c r="B4903" s="94">
        <v>4852</v>
      </c>
      <c r="C4903" s="95"/>
      <c r="D4903" s="94"/>
      <c r="E4903" s="95"/>
      <c r="F4903" s="94"/>
      <c r="G4903" s="95">
        <f t="shared" si="459"/>
        <v>0</v>
      </c>
      <c r="H4903" s="110">
        <f t="shared" si="460"/>
        <v>0</v>
      </c>
      <c r="P4903" s="107" t="str">
        <f t="shared" si="461"/>
        <v/>
      </c>
      <c r="Q4903" s="108" t="str">
        <f t="shared" si="462"/>
        <v/>
      </c>
      <c r="S4903" s="109" t="str">
        <f t="shared" si="463"/>
        <v/>
      </c>
      <c r="T4903" s="109" t="str">
        <f t="shared" si="464"/>
        <v/>
      </c>
    </row>
    <row r="4904" spans="2:20" ht="15" customHeight="1" x14ac:dyDescent="0.25">
      <c r="B4904" s="94">
        <v>4853</v>
      </c>
      <c r="C4904" s="95"/>
      <c r="D4904" s="94"/>
      <c r="E4904" s="95"/>
      <c r="F4904" s="94"/>
      <c r="G4904" s="95">
        <f t="shared" si="459"/>
        <v>0</v>
      </c>
      <c r="H4904" s="110">
        <f t="shared" si="460"/>
        <v>0</v>
      </c>
      <c r="P4904" s="107" t="str">
        <f t="shared" si="461"/>
        <v/>
      </c>
      <c r="Q4904" s="108" t="str">
        <f t="shared" si="462"/>
        <v/>
      </c>
      <c r="S4904" s="109" t="str">
        <f t="shared" si="463"/>
        <v/>
      </c>
      <c r="T4904" s="109" t="str">
        <f t="shared" si="464"/>
        <v/>
      </c>
    </row>
    <row r="4905" spans="2:20" ht="15" customHeight="1" x14ac:dyDescent="0.25">
      <c r="B4905" s="94">
        <v>4854</v>
      </c>
      <c r="C4905" s="95"/>
      <c r="D4905" s="94"/>
      <c r="E4905" s="95"/>
      <c r="F4905" s="94"/>
      <c r="G4905" s="95">
        <f t="shared" si="459"/>
        <v>0</v>
      </c>
      <c r="H4905" s="110">
        <f t="shared" si="460"/>
        <v>0</v>
      </c>
      <c r="P4905" s="107" t="str">
        <f t="shared" si="461"/>
        <v/>
      </c>
      <c r="Q4905" s="108" t="str">
        <f t="shared" si="462"/>
        <v/>
      </c>
      <c r="S4905" s="109" t="str">
        <f t="shared" si="463"/>
        <v/>
      </c>
      <c r="T4905" s="109" t="str">
        <f t="shared" si="464"/>
        <v/>
      </c>
    </row>
    <row r="4906" spans="2:20" ht="15" customHeight="1" x14ac:dyDescent="0.25">
      <c r="B4906" s="94">
        <v>4855</v>
      </c>
      <c r="C4906" s="95"/>
      <c r="D4906" s="94"/>
      <c r="E4906" s="95"/>
      <c r="F4906" s="94"/>
      <c r="G4906" s="95">
        <f t="shared" si="459"/>
        <v>0</v>
      </c>
      <c r="H4906" s="110">
        <f t="shared" si="460"/>
        <v>0</v>
      </c>
      <c r="P4906" s="107" t="str">
        <f t="shared" si="461"/>
        <v/>
      </c>
      <c r="Q4906" s="108" t="str">
        <f t="shared" si="462"/>
        <v/>
      </c>
      <c r="S4906" s="109" t="str">
        <f t="shared" si="463"/>
        <v/>
      </c>
      <c r="T4906" s="109" t="str">
        <f t="shared" si="464"/>
        <v/>
      </c>
    </row>
    <row r="4907" spans="2:20" ht="15" customHeight="1" x14ac:dyDescent="0.25">
      <c r="B4907" s="94">
        <v>4856</v>
      </c>
      <c r="C4907" s="95"/>
      <c r="D4907" s="94"/>
      <c r="E4907" s="95"/>
      <c r="F4907" s="94"/>
      <c r="G4907" s="95">
        <f t="shared" si="459"/>
        <v>0</v>
      </c>
      <c r="H4907" s="110">
        <f t="shared" si="460"/>
        <v>0</v>
      </c>
      <c r="P4907" s="107" t="str">
        <f t="shared" si="461"/>
        <v/>
      </c>
      <c r="Q4907" s="108" t="str">
        <f t="shared" si="462"/>
        <v/>
      </c>
      <c r="S4907" s="109" t="str">
        <f t="shared" si="463"/>
        <v/>
      </c>
      <c r="T4907" s="109" t="str">
        <f t="shared" si="464"/>
        <v/>
      </c>
    </row>
    <row r="4908" spans="2:20" ht="15" customHeight="1" x14ac:dyDescent="0.25">
      <c r="B4908" s="94">
        <v>4857</v>
      </c>
      <c r="C4908" s="95"/>
      <c r="D4908" s="94"/>
      <c r="E4908" s="95"/>
      <c r="F4908" s="94"/>
      <c r="G4908" s="95">
        <f t="shared" si="459"/>
        <v>0</v>
      </c>
      <c r="H4908" s="110">
        <f t="shared" si="460"/>
        <v>0</v>
      </c>
      <c r="P4908" s="107" t="str">
        <f t="shared" si="461"/>
        <v/>
      </c>
      <c r="Q4908" s="108" t="str">
        <f t="shared" si="462"/>
        <v/>
      </c>
      <c r="S4908" s="109" t="str">
        <f t="shared" si="463"/>
        <v/>
      </c>
      <c r="T4908" s="109" t="str">
        <f t="shared" si="464"/>
        <v/>
      </c>
    </row>
    <row r="4909" spans="2:20" ht="15" customHeight="1" x14ac:dyDescent="0.25">
      <c r="B4909" s="94">
        <v>4858</v>
      </c>
      <c r="C4909" s="95"/>
      <c r="D4909" s="94"/>
      <c r="E4909" s="95"/>
      <c r="F4909" s="94"/>
      <c r="G4909" s="95">
        <f t="shared" si="459"/>
        <v>0</v>
      </c>
      <c r="H4909" s="110">
        <f t="shared" si="460"/>
        <v>0</v>
      </c>
      <c r="P4909" s="107" t="str">
        <f t="shared" si="461"/>
        <v/>
      </c>
      <c r="Q4909" s="108" t="str">
        <f t="shared" si="462"/>
        <v/>
      </c>
      <c r="S4909" s="109" t="str">
        <f t="shared" si="463"/>
        <v/>
      </c>
      <c r="T4909" s="109" t="str">
        <f t="shared" si="464"/>
        <v/>
      </c>
    </row>
    <row r="4910" spans="2:20" ht="15" customHeight="1" x14ac:dyDescent="0.25">
      <c r="B4910" s="94">
        <v>4859</v>
      </c>
      <c r="C4910" s="95"/>
      <c r="D4910" s="94"/>
      <c r="E4910" s="95"/>
      <c r="F4910" s="94"/>
      <c r="G4910" s="95">
        <f t="shared" si="459"/>
        <v>0</v>
      </c>
      <c r="H4910" s="110">
        <f t="shared" si="460"/>
        <v>0</v>
      </c>
      <c r="P4910" s="107" t="str">
        <f t="shared" si="461"/>
        <v/>
      </c>
      <c r="Q4910" s="108" t="str">
        <f t="shared" si="462"/>
        <v/>
      </c>
      <c r="S4910" s="109" t="str">
        <f t="shared" si="463"/>
        <v/>
      </c>
      <c r="T4910" s="109" t="str">
        <f t="shared" si="464"/>
        <v/>
      </c>
    </row>
    <row r="4911" spans="2:20" ht="15" customHeight="1" x14ac:dyDescent="0.25">
      <c r="B4911" s="94">
        <v>4860</v>
      </c>
      <c r="C4911" s="95"/>
      <c r="D4911" s="94"/>
      <c r="E4911" s="95"/>
      <c r="F4911" s="94"/>
      <c r="G4911" s="95">
        <f t="shared" si="459"/>
        <v>0</v>
      </c>
      <c r="H4911" s="110">
        <f t="shared" si="460"/>
        <v>0</v>
      </c>
      <c r="P4911" s="107" t="str">
        <f t="shared" si="461"/>
        <v/>
      </c>
      <c r="Q4911" s="108" t="str">
        <f t="shared" si="462"/>
        <v/>
      </c>
      <c r="S4911" s="109" t="str">
        <f t="shared" si="463"/>
        <v/>
      </c>
      <c r="T4911" s="109" t="str">
        <f t="shared" si="464"/>
        <v/>
      </c>
    </row>
    <row r="4912" spans="2:20" ht="15" customHeight="1" x14ac:dyDescent="0.25">
      <c r="B4912" s="94">
        <v>4861</v>
      </c>
      <c r="C4912" s="95"/>
      <c r="D4912" s="94"/>
      <c r="E4912" s="95"/>
      <c r="F4912" s="94"/>
      <c r="G4912" s="95">
        <f t="shared" si="459"/>
        <v>0</v>
      </c>
      <c r="H4912" s="110">
        <f t="shared" si="460"/>
        <v>0</v>
      </c>
      <c r="P4912" s="107" t="str">
        <f t="shared" si="461"/>
        <v/>
      </c>
      <c r="Q4912" s="108" t="str">
        <f t="shared" si="462"/>
        <v/>
      </c>
      <c r="S4912" s="109" t="str">
        <f t="shared" si="463"/>
        <v/>
      </c>
      <c r="T4912" s="109" t="str">
        <f t="shared" si="464"/>
        <v/>
      </c>
    </row>
    <row r="4913" spans="2:20" ht="15" customHeight="1" x14ac:dyDescent="0.25">
      <c r="B4913" s="94">
        <v>4862</v>
      </c>
      <c r="C4913" s="95"/>
      <c r="D4913" s="94"/>
      <c r="E4913" s="95"/>
      <c r="F4913" s="94"/>
      <c r="G4913" s="95">
        <f t="shared" si="459"/>
        <v>0</v>
      </c>
      <c r="H4913" s="110">
        <f t="shared" si="460"/>
        <v>0</v>
      </c>
      <c r="P4913" s="107" t="str">
        <f t="shared" si="461"/>
        <v/>
      </c>
      <c r="Q4913" s="108" t="str">
        <f t="shared" si="462"/>
        <v/>
      </c>
      <c r="S4913" s="109" t="str">
        <f t="shared" si="463"/>
        <v/>
      </c>
      <c r="T4913" s="109" t="str">
        <f t="shared" si="464"/>
        <v/>
      </c>
    </row>
    <row r="4914" spans="2:20" ht="15" customHeight="1" x14ac:dyDescent="0.25">
      <c r="B4914" s="94">
        <v>4863</v>
      </c>
      <c r="C4914" s="95"/>
      <c r="D4914" s="94"/>
      <c r="E4914" s="95"/>
      <c r="F4914" s="94"/>
      <c r="G4914" s="95">
        <f t="shared" si="459"/>
        <v>0</v>
      </c>
      <c r="H4914" s="110">
        <f t="shared" si="460"/>
        <v>0</v>
      </c>
      <c r="P4914" s="107" t="str">
        <f t="shared" si="461"/>
        <v/>
      </c>
      <c r="Q4914" s="108" t="str">
        <f t="shared" si="462"/>
        <v/>
      </c>
      <c r="S4914" s="109" t="str">
        <f t="shared" si="463"/>
        <v/>
      </c>
      <c r="T4914" s="109" t="str">
        <f t="shared" si="464"/>
        <v/>
      </c>
    </row>
    <row r="4915" spans="2:20" ht="15" customHeight="1" x14ac:dyDescent="0.25">
      <c r="B4915" s="94">
        <v>4864</v>
      </c>
      <c r="C4915" s="95"/>
      <c r="D4915" s="94"/>
      <c r="E4915" s="95"/>
      <c r="F4915" s="94"/>
      <c r="G4915" s="95">
        <f t="shared" si="459"/>
        <v>0</v>
      </c>
      <c r="H4915" s="110">
        <f t="shared" si="460"/>
        <v>0</v>
      </c>
      <c r="P4915" s="107" t="str">
        <f t="shared" si="461"/>
        <v/>
      </c>
      <c r="Q4915" s="108" t="str">
        <f t="shared" si="462"/>
        <v/>
      </c>
      <c r="S4915" s="109" t="str">
        <f t="shared" si="463"/>
        <v/>
      </c>
      <c r="T4915" s="109" t="str">
        <f t="shared" si="464"/>
        <v/>
      </c>
    </row>
    <row r="4916" spans="2:20" ht="15" customHeight="1" x14ac:dyDescent="0.25">
      <c r="B4916" s="94">
        <v>4865</v>
      </c>
      <c r="C4916" s="95"/>
      <c r="D4916" s="94"/>
      <c r="E4916" s="95"/>
      <c r="F4916" s="94"/>
      <c r="G4916" s="95">
        <f t="shared" si="459"/>
        <v>0</v>
      </c>
      <c r="H4916" s="110">
        <f t="shared" si="460"/>
        <v>0</v>
      </c>
      <c r="P4916" s="107" t="str">
        <f t="shared" si="461"/>
        <v/>
      </c>
      <c r="Q4916" s="108" t="str">
        <f t="shared" si="462"/>
        <v/>
      </c>
      <c r="S4916" s="109" t="str">
        <f t="shared" si="463"/>
        <v/>
      </c>
      <c r="T4916" s="109" t="str">
        <f t="shared" si="464"/>
        <v/>
      </c>
    </row>
    <row r="4917" spans="2:20" ht="15" customHeight="1" x14ac:dyDescent="0.25">
      <c r="B4917" s="94">
        <v>4866</v>
      </c>
      <c r="C4917" s="95"/>
      <c r="D4917" s="94"/>
      <c r="E4917" s="95"/>
      <c r="F4917" s="94"/>
      <c r="G4917" s="95">
        <f t="shared" si="459"/>
        <v>0</v>
      </c>
      <c r="H4917" s="110">
        <f t="shared" si="460"/>
        <v>0</v>
      </c>
      <c r="P4917" s="107" t="str">
        <f t="shared" si="461"/>
        <v/>
      </c>
      <c r="Q4917" s="108" t="str">
        <f t="shared" si="462"/>
        <v/>
      </c>
      <c r="S4917" s="109" t="str">
        <f t="shared" si="463"/>
        <v/>
      </c>
      <c r="T4917" s="109" t="str">
        <f t="shared" si="464"/>
        <v/>
      </c>
    </row>
    <row r="4918" spans="2:20" ht="15" customHeight="1" x14ac:dyDescent="0.25">
      <c r="B4918" s="94">
        <v>4867</v>
      </c>
      <c r="C4918" s="95"/>
      <c r="D4918" s="94"/>
      <c r="E4918" s="95"/>
      <c r="F4918" s="94"/>
      <c r="G4918" s="95">
        <f t="shared" si="459"/>
        <v>0</v>
      </c>
      <c r="H4918" s="110">
        <f t="shared" si="460"/>
        <v>0</v>
      </c>
      <c r="P4918" s="107" t="str">
        <f t="shared" si="461"/>
        <v/>
      </c>
      <c r="Q4918" s="108" t="str">
        <f t="shared" si="462"/>
        <v/>
      </c>
      <c r="S4918" s="109" t="str">
        <f t="shared" si="463"/>
        <v/>
      </c>
      <c r="T4918" s="109" t="str">
        <f t="shared" si="464"/>
        <v/>
      </c>
    </row>
    <row r="4919" spans="2:20" ht="15" customHeight="1" x14ac:dyDescent="0.25">
      <c r="B4919" s="94">
        <v>4868</v>
      </c>
      <c r="C4919" s="95"/>
      <c r="D4919" s="94"/>
      <c r="E4919" s="95"/>
      <c r="F4919" s="94"/>
      <c r="G4919" s="95">
        <f t="shared" si="459"/>
        <v>0</v>
      </c>
      <c r="H4919" s="110">
        <f t="shared" si="460"/>
        <v>0</v>
      </c>
      <c r="P4919" s="107" t="str">
        <f t="shared" si="461"/>
        <v/>
      </c>
      <c r="Q4919" s="108" t="str">
        <f t="shared" si="462"/>
        <v/>
      </c>
      <c r="S4919" s="109" t="str">
        <f t="shared" si="463"/>
        <v/>
      </c>
      <c r="T4919" s="109" t="str">
        <f t="shared" si="464"/>
        <v/>
      </c>
    </row>
    <row r="4920" spans="2:20" ht="15" customHeight="1" x14ac:dyDescent="0.25">
      <c r="B4920" s="94">
        <v>4869</v>
      </c>
      <c r="C4920" s="95"/>
      <c r="D4920" s="94"/>
      <c r="E4920" s="95"/>
      <c r="F4920" s="94"/>
      <c r="G4920" s="95">
        <f t="shared" si="459"/>
        <v>0</v>
      </c>
      <c r="H4920" s="110">
        <f t="shared" si="460"/>
        <v>0</v>
      </c>
      <c r="P4920" s="107" t="str">
        <f t="shared" si="461"/>
        <v/>
      </c>
      <c r="Q4920" s="108" t="str">
        <f t="shared" si="462"/>
        <v/>
      </c>
      <c r="S4920" s="109" t="str">
        <f t="shared" si="463"/>
        <v/>
      </c>
      <c r="T4920" s="109" t="str">
        <f t="shared" si="464"/>
        <v/>
      </c>
    </row>
    <row r="4921" spans="2:20" ht="15" customHeight="1" x14ac:dyDescent="0.25">
      <c r="B4921" s="94">
        <v>4870</v>
      </c>
      <c r="C4921" s="95"/>
      <c r="D4921" s="94"/>
      <c r="E4921" s="95"/>
      <c r="F4921" s="94"/>
      <c r="G4921" s="95">
        <f t="shared" si="459"/>
        <v>0</v>
      </c>
      <c r="H4921" s="110">
        <f t="shared" si="460"/>
        <v>0</v>
      </c>
      <c r="P4921" s="107" t="str">
        <f t="shared" si="461"/>
        <v/>
      </c>
      <c r="Q4921" s="108" t="str">
        <f t="shared" si="462"/>
        <v/>
      </c>
      <c r="S4921" s="109" t="str">
        <f t="shared" si="463"/>
        <v/>
      </c>
      <c r="T4921" s="109" t="str">
        <f t="shared" si="464"/>
        <v/>
      </c>
    </row>
    <row r="4922" spans="2:20" ht="15" customHeight="1" x14ac:dyDescent="0.25">
      <c r="B4922" s="94">
        <v>4871</v>
      </c>
      <c r="C4922" s="95"/>
      <c r="D4922" s="94"/>
      <c r="E4922" s="95"/>
      <c r="F4922" s="94"/>
      <c r="G4922" s="95">
        <f t="shared" si="459"/>
        <v>0</v>
      </c>
      <c r="H4922" s="110">
        <f t="shared" si="460"/>
        <v>0</v>
      </c>
      <c r="P4922" s="107" t="str">
        <f t="shared" si="461"/>
        <v/>
      </c>
      <c r="Q4922" s="108" t="str">
        <f t="shared" si="462"/>
        <v/>
      </c>
      <c r="S4922" s="109" t="str">
        <f t="shared" si="463"/>
        <v/>
      </c>
      <c r="T4922" s="109" t="str">
        <f t="shared" si="464"/>
        <v/>
      </c>
    </row>
    <row r="4923" spans="2:20" ht="15" customHeight="1" x14ac:dyDescent="0.25">
      <c r="B4923" s="94">
        <v>4872</v>
      </c>
      <c r="C4923" s="95"/>
      <c r="D4923" s="94"/>
      <c r="E4923" s="95"/>
      <c r="F4923" s="94"/>
      <c r="G4923" s="95">
        <f t="shared" si="459"/>
        <v>0</v>
      </c>
      <c r="H4923" s="110">
        <f t="shared" si="460"/>
        <v>0</v>
      </c>
      <c r="P4923" s="107" t="str">
        <f t="shared" si="461"/>
        <v/>
      </c>
      <c r="Q4923" s="108" t="str">
        <f t="shared" si="462"/>
        <v/>
      </c>
      <c r="S4923" s="109" t="str">
        <f t="shared" si="463"/>
        <v/>
      </c>
      <c r="T4923" s="109" t="str">
        <f t="shared" si="464"/>
        <v/>
      </c>
    </row>
    <row r="4924" spans="2:20" ht="15" customHeight="1" x14ac:dyDescent="0.25">
      <c r="B4924" s="94">
        <v>4873</v>
      </c>
      <c r="C4924" s="95"/>
      <c r="D4924" s="94"/>
      <c r="E4924" s="95"/>
      <c r="F4924" s="94"/>
      <c r="G4924" s="95">
        <f t="shared" si="459"/>
        <v>0</v>
      </c>
      <c r="H4924" s="110">
        <f t="shared" si="460"/>
        <v>0</v>
      </c>
      <c r="P4924" s="107" t="str">
        <f t="shared" si="461"/>
        <v/>
      </c>
      <c r="Q4924" s="108" t="str">
        <f t="shared" si="462"/>
        <v/>
      </c>
      <c r="S4924" s="109" t="str">
        <f t="shared" si="463"/>
        <v/>
      </c>
      <c r="T4924" s="109" t="str">
        <f t="shared" si="464"/>
        <v/>
      </c>
    </row>
    <row r="4925" spans="2:20" ht="15" customHeight="1" x14ac:dyDescent="0.25">
      <c r="B4925" s="94">
        <v>4874</v>
      </c>
      <c r="C4925" s="95"/>
      <c r="D4925" s="94"/>
      <c r="E4925" s="95"/>
      <c r="F4925" s="94"/>
      <c r="G4925" s="95">
        <f t="shared" si="459"/>
        <v>0</v>
      </c>
      <c r="H4925" s="110">
        <f t="shared" si="460"/>
        <v>0</v>
      </c>
      <c r="P4925" s="107" t="str">
        <f t="shared" si="461"/>
        <v/>
      </c>
      <c r="Q4925" s="108" t="str">
        <f t="shared" si="462"/>
        <v/>
      </c>
      <c r="S4925" s="109" t="str">
        <f t="shared" si="463"/>
        <v/>
      </c>
      <c r="T4925" s="109" t="str">
        <f t="shared" si="464"/>
        <v/>
      </c>
    </row>
    <row r="4926" spans="2:20" ht="15" customHeight="1" x14ac:dyDescent="0.25">
      <c r="B4926" s="94">
        <v>4875</v>
      </c>
      <c r="C4926" s="95"/>
      <c r="D4926" s="94"/>
      <c r="E4926" s="95"/>
      <c r="F4926" s="94"/>
      <c r="G4926" s="95">
        <f t="shared" si="459"/>
        <v>0</v>
      </c>
      <c r="H4926" s="110">
        <f t="shared" si="460"/>
        <v>0</v>
      </c>
      <c r="P4926" s="107" t="str">
        <f t="shared" si="461"/>
        <v/>
      </c>
      <c r="Q4926" s="108" t="str">
        <f t="shared" si="462"/>
        <v/>
      </c>
      <c r="S4926" s="109" t="str">
        <f t="shared" si="463"/>
        <v/>
      </c>
      <c r="T4926" s="109" t="str">
        <f t="shared" si="464"/>
        <v/>
      </c>
    </row>
    <row r="4927" spans="2:20" ht="15" customHeight="1" x14ac:dyDescent="0.25">
      <c r="B4927" s="94">
        <v>4876</v>
      </c>
      <c r="C4927" s="95"/>
      <c r="D4927" s="94"/>
      <c r="E4927" s="95"/>
      <c r="F4927" s="94"/>
      <c r="G4927" s="95">
        <f t="shared" si="459"/>
        <v>0</v>
      </c>
      <c r="H4927" s="110">
        <f t="shared" si="460"/>
        <v>0</v>
      </c>
      <c r="P4927" s="107" t="str">
        <f t="shared" si="461"/>
        <v/>
      </c>
      <c r="Q4927" s="108" t="str">
        <f t="shared" si="462"/>
        <v/>
      </c>
      <c r="S4927" s="109" t="str">
        <f t="shared" si="463"/>
        <v/>
      </c>
      <c r="T4927" s="109" t="str">
        <f t="shared" si="464"/>
        <v/>
      </c>
    </row>
    <row r="4928" spans="2:20" ht="15" customHeight="1" x14ac:dyDescent="0.25">
      <c r="B4928" s="94">
        <v>4877</v>
      </c>
      <c r="C4928" s="95"/>
      <c r="D4928" s="94"/>
      <c r="E4928" s="95"/>
      <c r="F4928" s="94"/>
      <c r="G4928" s="95">
        <f t="shared" si="459"/>
        <v>0</v>
      </c>
      <c r="H4928" s="110">
        <f t="shared" si="460"/>
        <v>0</v>
      </c>
      <c r="P4928" s="107" t="str">
        <f t="shared" si="461"/>
        <v/>
      </c>
      <c r="Q4928" s="108" t="str">
        <f t="shared" si="462"/>
        <v/>
      </c>
      <c r="S4928" s="109" t="str">
        <f t="shared" si="463"/>
        <v/>
      </c>
      <c r="T4928" s="109" t="str">
        <f t="shared" si="464"/>
        <v/>
      </c>
    </row>
    <row r="4929" spans="2:20" ht="15" customHeight="1" x14ac:dyDescent="0.25">
      <c r="B4929" s="94">
        <v>4878</v>
      </c>
      <c r="C4929" s="95"/>
      <c r="D4929" s="94"/>
      <c r="E4929" s="95"/>
      <c r="F4929" s="94"/>
      <c r="G4929" s="95">
        <f t="shared" si="459"/>
        <v>0</v>
      </c>
      <c r="H4929" s="110">
        <f t="shared" si="460"/>
        <v>0</v>
      </c>
      <c r="P4929" s="107" t="str">
        <f t="shared" si="461"/>
        <v/>
      </c>
      <c r="Q4929" s="108" t="str">
        <f t="shared" si="462"/>
        <v/>
      </c>
      <c r="S4929" s="109" t="str">
        <f t="shared" si="463"/>
        <v/>
      </c>
      <c r="T4929" s="109" t="str">
        <f t="shared" si="464"/>
        <v/>
      </c>
    </row>
    <row r="4930" spans="2:20" ht="15" customHeight="1" x14ac:dyDescent="0.25">
      <c r="B4930" s="94">
        <v>4879</v>
      </c>
      <c r="C4930" s="95"/>
      <c r="D4930" s="94"/>
      <c r="E4930" s="95"/>
      <c r="F4930" s="94"/>
      <c r="G4930" s="95">
        <f t="shared" si="459"/>
        <v>0</v>
      </c>
      <c r="H4930" s="110">
        <f t="shared" si="460"/>
        <v>0</v>
      </c>
      <c r="P4930" s="107" t="str">
        <f t="shared" si="461"/>
        <v/>
      </c>
      <c r="Q4930" s="108" t="str">
        <f t="shared" si="462"/>
        <v/>
      </c>
      <c r="S4930" s="109" t="str">
        <f t="shared" si="463"/>
        <v/>
      </c>
      <c r="T4930" s="109" t="str">
        <f t="shared" si="464"/>
        <v/>
      </c>
    </row>
    <row r="4931" spans="2:20" ht="15" customHeight="1" x14ac:dyDescent="0.25">
      <c r="B4931" s="94">
        <v>4880</v>
      </c>
      <c r="C4931" s="95"/>
      <c r="D4931" s="94"/>
      <c r="E4931" s="95"/>
      <c r="F4931" s="94"/>
      <c r="G4931" s="95">
        <f t="shared" si="459"/>
        <v>0</v>
      </c>
      <c r="H4931" s="110">
        <f t="shared" si="460"/>
        <v>0</v>
      </c>
      <c r="P4931" s="107" t="str">
        <f t="shared" si="461"/>
        <v/>
      </c>
      <c r="Q4931" s="108" t="str">
        <f t="shared" si="462"/>
        <v/>
      </c>
      <c r="S4931" s="109" t="str">
        <f t="shared" si="463"/>
        <v/>
      </c>
      <c r="T4931" s="109" t="str">
        <f t="shared" si="464"/>
        <v/>
      </c>
    </row>
    <row r="4932" spans="2:20" ht="15" customHeight="1" x14ac:dyDescent="0.25">
      <c r="B4932" s="94">
        <v>4881</v>
      </c>
      <c r="C4932" s="95"/>
      <c r="D4932" s="94"/>
      <c r="E4932" s="95"/>
      <c r="F4932" s="94"/>
      <c r="G4932" s="95">
        <f t="shared" si="459"/>
        <v>0</v>
      </c>
      <c r="H4932" s="110">
        <f t="shared" si="460"/>
        <v>0</v>
      </c>
      <c r="P4932" s="107" t="str">
        <f t="shared" si="461"/>
        <v/>
      </c>
      <c r="Q4932" s="108" t="str">
        <f t="shared" si="462"/>
        <v/>
      </c>
      <c r="S4932" s="109" t="str">
        <f t="shared" si="463"/>
        <v/>
      </c>
      <c r="T4932" s="109" t="str">
        <f t="shared" si="464"/>
        <v/>
      </c>
    </row>
    <row r="4933" spans="2:20" ht="15" customHeight="1" x14ac:dyDescent="0.25">
      <c r="B4933" s="94">
        <v>4882</v>
      </c>
      <c r="C4933" s="95"/>
      <c r="D4933" s="94"/>
      <c r="E4933" s="95"/>
      <c r="F4933" s="94"/>
      <c r="G4933" s="95">
        <f t="shared" si="459"/>
        <v>0</v>
      </c>
      <c r="H4933" s="110">
        <f t="shared" si="460"/>
        <v>0</v>
      </c>
      <c r="P4933" s="107" t="str">
        <f t="shared" si="461"/>
        <v/>
      </c>
      <c r="Q4933" s="108" t="str">
        <f t="shared" si="462"/>
        <v/>
      </c>
      <c r="S4933" s="109" t="str">
        <f t="shared" si="463"/>
        <v/>
      </c>
      <c r="T4933" s="109" t="str">
        <f t="shared" si="464"/>
        <v/>
      </c>
    </row>
    <row r="4934" spans="2:20" ht="15" customHeight="1" x14ac:dyDescent="0.25">
      <c r="B4934" s="94">
        <v>4883</v>
      </c>
      <c r="C4934" s="95"/>
      <c r="D4934" s="94"/>
      <c r="E4934" s="95"/>
      <c r="F4934" s="94"/>
      <c r="G4934" s="95">
        <f t="shared" si="459"/>
        <v>0</v>
      </c>
      <c r="H4934" s="110">
        <f t="shared" si="460"/>
        <v>0</v>
      </c>
      <c r="P4934" s="107" t="str">
        <f t="shared" si="461"/>
        <v/>
      </c>
      <c r="Q4934" s="108" t="str">
        <f t="shared" si="462"/>
        <v/>
      </c>
      <c r="S4934" s="109" t="str">
        <f t="shared" si="463"/>
        <v/>
      </c>
      <c r="T4934" s="109" t="str">
        <f t="shared" si="464"/>
        <v/>
      </c>
    </row>
    <row r="4935" spans="2:20" ht="15" customHeight="1" x14ac:dyDescent="0.25">
      <c r="B4935" s="94">
        <v>4884</v>
      </c>
      <c r="C4935" s="95"/>
      <c r="D4935" s="94"/>
      <c r="E4935" s="95"/>
      <c r="F4935" s="94"/>
      <c r="G4935" s="95">
        <f t="shared" si="459"/>
        <v>0</v>
      </c>
      <c r="H4935" s="110">
        <f t="shared" si="460"/>
        <v>0</v>
      </c>
      <c r="P4935" s="107" t="str">
        <f t="shared" si="461"/>
        <v/>
      </c>
      <c r="Q4935" s="108" t="str">
        <f t="shared" si="462"/>
        <v/>
      </c>
      <c r="S4935" s="109" t="str">
        <f t="shared" si="463"/>
        <v/>
      </c>
      <c r="T4935" s="109" t="str">
        <f t="shared" si="464"/>
        <v/>
      </c>
    </row>
    <row r="4936" spans="2:20" ht="15" customHeight="1" x14ac:dyDescent="0.25">
      <c r="B4936" s="94">
        <v>4885</v>
      </c>
      <c r="C4936" s="95"/>
      <c r="D4936" s="94"/>
      <c r="E4936" s="95"/>
      <c r="F4936" s="94"/>
      <c r="G4936" s="95">
        <f t="shared" si="459"/>
        <v>0</v>
      </c>
      <c r="H4936" s="110">
        <f t="shared" si="460"/>
        <v>0</v>
      </c>
      <c r="P4936" s="107" t="str">
        <f t="shared" si="461"/>
        <v/>
      </c>
      <c r="Q4936" s="108" t="str">
        <f t="shared" si="462"/>
        <v/>
      </c>
      <c r="S4936" s="109" t="str">
        <f t="shared" si="463"/>
        <v/>
      </c>
      <c r="T4936" s="109" t="str">
        <f t="shared" si="464"/>
        <v/>
      </c>
    </row>
    <row r="4937" spans="2:20" ht="15" customHeight="1" x14ac:dyDescent="0.25">
      <c r="B4937" s="94">
        <v>4886</v>
      </c>
      <c r="C4937" s="95"/>
      <c r="D4937" s="94"/>
      <c r="E4937" s="95"/>
      <c r="F4937" s="94"/>
      <c r="G4937" s="95">
        <f t="shared" si="459"/>
        <v>0</v>
      </c>
      <c r="H4937" s="110">
        <f t="shared" si="460"/>
        <v>0</v>
      </c>
      <c r="P4937" s="107" t="str">
        <f t="shared" si="461"/>
        <v/>
      </c>
      <c r="Q4937" s="108" t="str">
        <f t="shared" si="462"/>
        <v/>
      </c>
      <c r="S4937" s="109" t="str">
        <f t="shared" si="463"/>
        <v/>
      </c>
      <c r="T4937" s="109" t="str">
        <f t="shared" si="464"/>
        <v/>
      </c>
    </row>
    <row r="4938" spans="2:20" ht="15" customHeight="1" x14ac:dyDescent="0.25">
      <c r="B4938" s="94">
        <v>4887</v>
      </c>
      <c r="C4938" s="95"/>
      <c r="D4938" s="94"/>
      <c r="E4938" s="95"/>
      <c r="F4938" s="94"/>
      <c r="G4938" s="95">
        <f t="shared" si="459"/>
        <v>0</v>
      </c>
      <c r="H4938" s="110">
        <f t="shared" si="460"/>
        <v>0</v>
      </c>
      <c r="P4938" s="107" t="str">
        <f t="shared" si="461"/>
        <v/>
      </c>
      <c r="Q4938" s="108" t="str">
        <f t="shared" si="462"/>
        <v/>
      </c>
      <c r="S4938" s="109" t="str">
        <f t="shared" si="463"/>
        <v/>
      </c>
      <c r="T4938" s="109" t="str">
        <f t="shared" si="464"/>
        <v/>
      </c>
    </row>
    <row r="4939" spans="2:20" ht="15" customHeight="1" x14ac:dyDescent="0.25">
      <c r="B4939" s="94">
        <v>4888</v>
      </c>
      <c r="C4939" s="95"/>
      <c r="D4939" s="94"/>
      <c r="E4939" s="95"/>
      <c r="F4939" s="94"/>
      <c r="G4939" s="95">
        <f t="shared" si="459"/>
        <v>0</v>
      </c>
      <c r="H4939" s="110">
        <f t="shared" si="460"/>
        <v>0</v>
      </c>
      <c r="P4939" s="107" t="str">
        <f t="shared" si="461"/>
        <v/>
      </c>
      <c r="Q4939" s="108" t="str">
        <f t="shared" si="462"/>
        <v/>
      </c>
      <c r="S4939" s="109" t="str">
        <f t="shared" si="463"/>
        <v/>
      </c>
      <c r="T4939" s="109" t="str">
        <f t="shared" si="464"/>
        <v/>
      </c>
    </row>
    <row r="4940" spans="2:20" ht="15" customHeight="1" x14ac:dyDescent="0.25">
      <c r="B4940" s="94">
        <v>4889</v>
      </c>
      <c r="C4940" s="95"/>
      <c r="D4940" s="94"/>
      <c r="E4940" s="95"/>
      <c r="F4940" s="94"/>
      <c r="G4940" s="95">
        <f t="shared" si="459"/>
        <v>0</v>
      </c>
      <c r="H4940" s="110">
        <f t="shared" si="460"/>
        <v>0</v>
      </c>
      <c r="P4940" s="107" t="str">
        <f t="shared" si="461"/>
        <v/>
      </c>
      <c r="Q4940" s="108" t="str">
        <f t="shared" si="462"/>
        <v/>
      </c>
      <c r="S4940" s="109" t="str">
        <f t="shared" si="463"/>
        <v/>
      </c>
      <c r="T4940" s="109" t="str">
        <f t="shared" si="464"/>
        <v/>
      </c>
    </row>
    <row r="4941" spans="2:20" ht="15" customHeight="1" x14ac:dyDescent="0.25">
      <c r="B4941" s="94">
        <v>4890</v>
      </c>
      <c r="C4941" s="95"/>
      <c r="D4941" s="94"/>
      <c r="E4941" s="95"/>
      <c r="F4941" s="94"/>
      <c r="G4941" s="95">
        <f t="shared" si="459"/>
        <v>0</v>
      </c>
      <c r="H4941" s="110">
        <f t="shared" si="460"/>
        <v>0</v>
      </c>
      <c r="P4941" s="107" t="str">
        <f t="shared" si="461"/>
        <v/>
      </c>
      <c r="Q4941" s="108" t="str">
        <f t="shared" si="462"/>
        <v/>
      </c>
      <c r="S4941" s="109" t="str">
        <f t="shared" si="463"/>
        <v/>
      </c>
      <c r="T4941" s="109" t="str">
        <f t="shared" si="464"/>
        <v/>
      </c>
    </row>
    <row r="4942" spans="2:20" ht="15" customHeight="1" x14ac:dyDescent="0.25">
      <c r="B4942" s="94">
        <v>4891</v>
      </c>
      <c r="C4942" s="95"/>
      <c r="D4942" s="94"/>
      <c r="E4942" s="95"/>
      <c r="F4942" s="94"/>
      <c r="G4942" s="95">
        <f t="shared" si="459"/>
        <v>0</v>
      </c>
      <c r="H4942" s="110">
        <f t="shared" si="460"/>
        <v>0</v>
      </c>
      <c r="P4942" s="107" t="str">
        <f t="shared" si="461"/>
        <v/>
      </c>
      <c r="Q4942" s="108" t="str">
        <f t="shared" si="462"/>
        <v/>
      </c>
      <c r="S4942" s="109" t="str">
        <f t="shared" si="463"/>
        <v/>
      </c>
      <c r="T4942" s="109" t="str">
        <f t="shared" si="464"/>
        <v/>
      </c>
    </row>
    <row r="4943" spans="2:20" ht="15" customHeight="1" x14ac:dyDescent="0.25">
      <c r="B4943" s="94">
        <v>4892</v>
      </c>
      <c r="C4943" s="95"/>
      <c r="D4943" s="94"/>
      <c r="E4943" s="95"/>
      <c r="F4943" s="94"/>
      <c r="G4943" s="95">
        <f t="shared" si="459"/>
        <v>0</v>
      </c>
      <c r="H4943" s="110">
        <f t="shared" si="460"/>
        <v>0</v>
      </c>
      <c r="P4943" s="107" t="str">
        <f t="shared" si="461"/>
        <v/>
      </c>
      <c r="Q4943" s="108" t="str">
        <f t="shared" si="462"/>
        <v/>
      </c>
      <c r="S4943" s="109" t="str">
        <f t="shared" si="463"/>
        <v/>
      </c>
      <c r="T4943" s="109" t="str">
        <f t="shared" si="464"/>
        <v/>
      </c>
    </row>
    <row r="4944" spans="2:20" ht="15" customHeight="1" x14ac:dyDescent="0.25">
      <c r="B4944" s="94">
        <v>4893</v>
      </c>
      <c r="C4944" s="95"/>
      <c r="D4944" s="94"/>
      <c r="E4944" s="95"/>
      <c r="F4944" s="94"/>
      <c r="G4944" s="95">
        <f t="shared" si="459"/>
        <v>0</v>
      </c>
      <c r="H4944" s="110">
        <f t="shared" si="460"/>
        <v>0</v>
      </c>
      <c r="P4944" s="107" t="str">
        <f t="shared" si="461"/>
        <v/>
      </c>
      <c r="Q4944" s="108" t="str">
        <f t="shared" si="462"/>
        <v/>
      </c>
      <c r="S4944" s="109" t="str">
        <f t="shared" si="463"/>
        <v/>
      </c>
      <c r="T4944" s="109" t="str">
        <f t="shared" si="464"/>
        <v/>
      </c>
    </row>
    <row r="4945" spans="2:20" ht="15" customHeight="1" x14ac:dyDescent="0.25">
      <c r="B4945" s="94">
        <v>4894</v>
      </c>
      <c r="C4945" s="95"/>
      <c r="D4945" s="94"/>
      <c r="E4945" s="95"/>
      <c r="F4945" s="94"/>
      <c r="G4945" s="95">
        <f t="shared" si="459"/>
        <v>0</v>
      </c>
      <c r="H4945" s="110">
        <f t="shared" si="460"/>
        <v>0</v>
      </c>
      <c r="P4945" s="107" t="str">
        <f t="shared" si="461"/>
        <v/>
      </c>
      <c r="Q4945" s="108" t="str">
        <f t="shared" si="462"/>
        <v/>
      </c>
      <c r="S4945" s="109" t="str">
        <f t="shared" si="463"/>
        <v/>
      </c>
      <c r="T4945" s="109" t="str">
        <f t="shared" si="464"/>
        <v/>
      </c>
    </row>
    <row r="4946" spans="2:20" ht="15" customHeight="1" x14ac:dyDescent="0.25">
      <c r="B4946" s="94">
        <v>4895</v>
      </c>
      <c r="C4946" s="95"/>
      <c r="D4946" s="94"/>
      <c r="E4946" s="95"/>
      <c r="F4946" s="94"/>
      <c r="G4946" s="95">
        <f t="shared" si="459"/>
        <v>0</v>
      </c>
      <c r="H4946" s="110">
        <f t="shared" si="460"/>
        <v>0</v>
      </c>
      <c r="P4946" s="107" t="str">
        <f t="shared" si="461"/>
        <v/>
      </c>
      <c r="Q4946" s="108" t="str">
        <f t="shared" si="462"/>
        <v/>
      </c>
      <c r="S4946" s="109" t="str">
        <f t="shared" si="463"/>
        <v/>
      </c>
      <c r="T4946" s="109" t="str">
        <f t="shared" si="464"/>
        <v/>
      </c>
    </row>
    <row r="4947" spans="2:20" ht="15" customHeight="1" x14ac:dyDescent="0.25">
      <c r="B4947" s="94">
        <v>4896</v>
      </c>
      <c r="C4947" s="95"/>
      <c r="D4947" s="94"/>
      <c r="E4947" s="95"/>
      <c r="F4947" s="94"/>
      <c r="G4947" s="95">
        <f t="shared" si="459"/>
        <v>0</v>
      </c>
      <c r="H4947" s="110">
        <f t="shared" si="460"/>
        <v>0</v>
      </c>
      <c r="P4947" s="107" t="str">
        <f t="shared" si="461"/>
        <v/>
      </c>
      <c r="Q4947" s="108" t="str">
        <f t="shared" si="462"/>
        <v/>
      </c>
      <c r="S4947" s="109" t="str">
        <f t="shared" si="463"/>
        <v/>
      </c>
      <c r="T4947" s="109" t="str">
        <f t="shared" si="464"/>
        <v/>
      </c>
    </row>
    <row r="4948" spans="2:20" ht="15" customHeight="1" x14ac:dyDescent="0.25">
      <c r="B4948" s="94">
        <v>4897</v>
      </c>
      <c r="C4948" s="95"/>
      <c r="D4948" s="94"/>
      <c r="E4948" s="95"/>
      <c r="F4948" s="94"/>
      <c r="G4948" s="95">
        <f t="shared" si="459"/>
        <v>0</v>
      </c>
      <c r="H4948" s="110">
        <f t="shared" si="460"/>
        <v>0</v>
      </c>
      <c r="P4948" s="107" t="str">
        <f t="shared" si="461"/>
        <v/>
      </c>
      <c r="Q4948" s="108" t="str">
        <f t="shared" si="462"/>
        <v/>
      </c>
      <c r="S4948" s="109" t="str">
        <f t="shared" si="463"/>
        <v/>
      </c>
      <c r="T4948" s="109" t="str">
        <f t="shared" si="464"/>
        <v/>
      </c>
    </row>
    <row r="4949" spans="2:20" ht="15" customHeight="1" x14ac:dyDescent="0.25">
      <c r="B4949" s="94">
        <v>4898</v>
      </c>
      <c r="C4949" s="95"/>
      <c r="D4949" s="94"/>
      <c r="E4949" s="95"/>
      <c r="F4949" s="94"/>
      <c r="G4949" s="95">
        <f t="shared" si="459"/>
        <v>0</v>
      </c>
      <c r="H4949" s="110">
        <f t="shared" si="460"/>
        <v>0</v>
      </c>
      <c r="P4949" s="107" t="str">
        <f t="shared" si="461"/>
        <v/>
      </c>
      <c r="Q4949" s="108" t="str">
        <f t="shared" si="462"/>
        <v/>
      </c>
      <c r="S4949" s="109" t="str">
        <f t="shared" si="463"/>
        <v/>
      </c>
      <c r="T4949" s="109" t="str">
        <f t="shared" si="464"/>
        <v/>
      </c>
    </row>
    <row r="4950" spans="2:20" ht="15" customHeight="1" x14ac:dyDescent="0.25">
      <c r="B4950" s="94">
        <v>4899</v>
      </c>
      <c r="C4950" s="95"/>
      <c r="D4950" s="94"/>
      <c r="E4950" s="95"/>
      <c r="F4950" s="94"/>
      <c r="G4950" s="95">
        <f t="shared" si="459"/>
        <v>0</v>
      </c>
      <c r="H4950" s="110">
        <f t="shared" si="460"/>
        <v>0</v>
      </c>
      <c r="P4950" s="107" t="str">
        <f t="shared" si="461"/>
        <v/>
      </c>
      <c r="Q4950" s="108" t="str">
        <f t="shared" si="462"/>
        <v/>
      </c>
      <c r="S4950" s="109" t="str">
        <f t="shared" si="463"/>
        <v/>
      </c>
      <c r="T4950" s="109" t="str">
        <f t="shared" si="464"/>
        <v/>
      </c>
    </row>
    <row r="4951" spans="2:20" ht="15" customHeight="1" x14ac:dyDescent="0.25">
      <c r="B4951" s="94">
        <v>4900</v>
      </c>
      <c r="C4951" s="95"/>
      <c r="D4951" s="94"/>
      <c r="E4951" s="95"/>
      <c r="F4951" s="94"/>
      <c r="G4951" s="95">
        <f t="shared" si="459"/>
        <v>0</v>
      </c>
      <c r="H4951" s="110">
        <f t="shared" si="460"/>
        <v>0</v>
      </c>
      <c r="P4951" s="107" t="str">
        <f t="shared" si="461"/>
        <v/>
      </c>
      <c r="Q4951" s="108" t="str">
        <f t="shared" si="462"/>
        <v/>
      </c>
      <c r="S4951" s="109" t="str">
        <f t="shared" si="463"/>
        <v/>
      </c>
      <c r="T4951" s="109" t="str">
        <f t="shared" si="464"/>
        <v/>
      </c>
    </row>
    <row r="4952" spans="2:20" ht="15" customHeight="1" x14ac:dyDescent="0.25">
      <c r="B4952" s="94">
        <v>4901</v>
      </c>
      <c r="C4952" s="95"/>
      <c r="D4952" s="94"/>
      <c r="E4952" s="95"/>
      <c r="F4952" s="94"/>
      <c r="G4952" s="95">
        <f t="shared" si="459"/>
        <v>0</v>
      </c>
      <c r="H4952" s="110">
        <f t="shared" si="460"/>
        <v>0</v>
      </c>
      <c r="P4952" s="107" t="str">
        <f t="shared" si="461"/>
        <v/>
      </c>
      <c r="Q4952" s="108" t="str">
        <f t="shared" si="462"/>
        <v/>
      </c>
      <c r="S4952" s="109" t="str">
        <f t="shared" si="463"/>
        <v/>
      </c>
      <c r="T4952" s="109" t="str">
        <f t="shared" si="464"/>
        <v/>
      </c>
    </row>
    <row r="4953" spans="2:20" ht="15" customHeight="1" x14ac:dyDescent="0.25">
      <c r="B4953" s="94">
        <v>4902</v>
      </c>
      <c r="C4953" s="95"/>
      <c r="D4953" s="94"/>
      <c r="E4953" s="95"/>
      <c r="F4953" s="94"/>
      <c r="G4953" s="95">
        <f t="shared" si="459"/>
        <v>0</v>
      </c>
      <c r="H4953" s="110">
        <f t="shared" si="460"/>
        <v>0</v>
      </c>
      <c r="P4953" s="107" t="str">
        <f t="shared" si="461"/>
        <v/>
      </c>
      <c r="Q4953" s="108" t="str">
        <f t="shared" si="462"/>
        <v/>
      </c>
      <c r="S4953" s="109" t="str">
        <f t="shared" si="463"/>
        <v/>
      </c>
      <c r="T4953" s="109" t="str">
        <f t="shared" si="464"/>
        <v/>
      </c>
    </row>
    <row r="4954" spans="2:20" ht="15" customHeight="1" x14ac:dyDescent="0.25">
      <c r="B4954" s="94">
        <v>4903</v>
      </c>
      <c r="C4954" s="95"/>
      <c r="D4954" s="94"/>
      <c r="E4954" s="95"/>
      <c r="F4954" s="94"/>
      <c r="G4954" s="95">
        <f t="shared" si="459"/>
        <v>0</v>
      </c>
      <c r="H4954" s="110">
        <f t="shared" si="460"/>
        <v>0</v>
      </c>
      <c r="P4954" s="107" t="str">
        <f t="shared" si="461"/>
        <v/>
      </c>
      <c r="Q4954" s="108" t="str">
        <f t="shared" si="462"/>
        <v/>
      </c>
      <c r="S4954" s="109" t="str">
        <f t="shared" si="463"/>
        <v/>
      </c>
      <c r="T4954" s="109" t="str">
        <f t="shared" si="464"/>
        <v/>
      </c>
    </row>
    <row r="4955" spans="2:20" ht="15" customHeight="1" x14ac:dyDescent="0.25">
      <c r="B4955" s="94">
        <v>4904</v>
      </c>
      <c r="C4955" s="95"/>
      <c r="D4955" s="94"/>
      <c r="E4955" s="95"/>
      <c r="F4955" s="94"/>
      <c r="G4955" s="95">
        <f t="shared" si="459"/>
        <v>0</v>
      </c>
      <c r="H4955" s="110">
        <f t="shared" si="460"/>
        <v>0</v>
      </c>
      <c r="P4955" s="107" t="str">
        <f t="shared" si="461"/>
        <v/>
      </c>
      <c r="Q4955" s="108" t="str">
        <f t="shared" si="462"/>
        <v/>
      </c>
      <c r="S4955" s="109" t="str">
        <f t="shared" si="463"/>
        <v/>
      </c>
      <c r="T4955" s="109" t="str">
        <f t="shared" si="464"/>
        <v/>
      </c>
    </row>
    <row r="4956" spans="2:20" ht="15" customHeight="1" x14ac:dyDescent="0.25">
      <c r="B4956" s="94">
        <v>4905</v>
      </c>
      <c r="C4956" s="95"/>
      <c r="D4956" s="94"/>
      <c r="E4956" s="95"/>
      <c r="F4956" s="94"/>
      <c r="G4956" s="95">
        <f t="shared" ref="G4956:G5019" si="465">E4956-C4956</f>
        <v>0</v>
      </c>
      <c r="H4956" s="110">
        <f t="shared" ref="H4956:H5019" si="466">F4956-D4956</f>
        <v>0</v>
      </c>
      <c r="P4956" s="107" t="str">
        <f t="shared" ref="P4956:P5019" si="467">IF(C4956="","",D4956*PSA_WTP-C4956)</f>
        <v/>
      </c>
      <c r="Q4956" s="108" t="str">
        <f t="shared" ref="Q4956:Q5019" si="468">IF(C4956="","",F4956*PSA_WTP-E4956)</f>
        <v/>
      </c>
      <c r="S4956" s="109" t="str">
        <f t="shared" ref="S4956:S5019" si="469">IF(Q4956="","",IF(Q4956=MAX(P4956,Q4956),0,1))</f>
        <v/>
      </c>
      <c r="T4956" s="109" t="str">
        <f t="shared" ref="T4956:T5019" si="470">IF(Q4956="","",IF(Q4956=MAX(P4956,Q4956),1,0))</f>
        <v/>
      </c>
    </row>
    <row r="4957" spans="2:20" ht="15" customHeight="1" x14ac:dyDescent="0.25">
      <c r="B4957" s="94">
        <v>4906</v>
      </c>
      <c r="C4957" s="95"/>
      <c r="D4957" s="94"/>
      <c r="E4957" s="95"/>
      <c r="F4957" s="94"/>
      <c r="G4957" s="95">
        <f t="shared" si="465"/>
        <v>0</v>
      </c>
      <c r="H4957" s="110">
        <f t="shared" si="466"/>
        <v>0</v>
      </c>
      <c r="P4957" s="107" t="str">
        <f t="shared" si="467"/>
        <v/>
      </c>
      <c r="Q4957" s="108" t="str">
        <f t="shared" si="468"/>
        <v/>
      </c>
      <c r="S4957" s="109" t="str">
        <f t="shared" si="469"/>
        <v/>
      </c>
      <c r="T4957" s="109" t="str">
        <f t="shared" si="470"/>
        <v/>
      </c>
    </row>
    <row r="4958" spans="2:20" ht="15" customHeight="1" x14ac:dyDescent="0.25">
      <c r="B4958" s="94">
        <v>4907</v>
      </c>
      <c r="C4958" s="95"/>
      <c r="D4958" s="94"/>
      <c r="E4958" s="95"/>
      <c r="F4958" s="94"/>
      <c r="G4958" s="95">
        <f t="shared" si="465"/>
        <v>0</v>
      </c>
      <c r="H4958" s="110">
        <f t="shared" si="466"/>
        <v>0</v>
      </c>
      <c r="P4958" s="107" t="str">
        <f t="shared" si="467"/>
        <v/>
      </c>
      <c r="Q4958" s="108" t="str">
        <f t="shared" si="468"/>
        <v/>
      </c>
      <c r="S4958" s="109" t="str">
        <f t="shared" si="469"/>
        <v/>
      </c>
      <c r="T4958" s="109" t="str">
        <f t="shared" si="470"/>
        <v/>
      </c>
    </row>
    <row r="4959" spans="2:20" ht="15" customHeight="1" x14ac:dyDescent="0.25">
      <c r="B4959" s="94">
        <v>4908</v>
      </c>
      <c r="C4959" s="95"/>
      <c r="D4959" s="94"/>
      <c r="E4959" s="95"/>
      <c r="F4959" s="94"/>
      <c r="G4959" s="95">
        <f t="shared" si="465"/>
        <v>0</v>
      </c>
      <c r="H4959" s="110">
        <f t="shared" si="466"/>
        <v>0</v>
      </c>
      <c r="P4959" s="107" t="str">
        <f t="shared" si="467"/>
        <v/>
      </c>
      <c r="Q4959" s="108" t="str">
        <f t="shared" si="468"/>
        <v/>
      </c>
      <c r="S4959" s="109" t="str">
        <f t="shared" si="469"/>
        <v/>
      </c>
      <c r="T4959" s="109" t="str">
        <f t="shared" si="470"/>
        <v/>
      </c>
    </row>
    <row r="4960" spans="2:20" ht="15" customHeight="1" x14ac:dyDescent="0.25">
      <c r="B4960" s="94">
        <v>4909</v>
      </c>
      <c r="C4960" s="95"/>
      <c r="D4960" s="94"/>
      <c r="E4960" s="95"/>
      <c r="F4960" s="94"/>
      <c r="G4960" s="95">
        <f t="shared" si="465"/>
        <v>0</v>
      </c>
      <c r="H4960" s="110">
        <f t="shared" si="466"/>
        <v>0</v>
      </c>
      <c r="P4960" s="107" t="str">
        <f t="shared" si="467"/>
        <v/>
      </c>
      <c r="Q4960" s="108" t="str">
        <f t="shared" si="468"/>
        <v/>
      </c>
      <c r="S4960" s="109" t="str">
        <f t="shared" si="469"/>
        <v/>
      </c>
      <c r="T4960" s="109" t="str">
        <f t="shared" si="470"/>
        <v/>
      </c>
    </row>
    <row r="4961" spans="2:20" ht="15" customHeight="1" x14ac:dyDescent="0.25">
      <c r="B4961" s="94">
        <v>4910</v>
      </c>
      <c r="C4961" s="95"/>
      <c r="D4961" s="94"/>
      <c r="E4961" s="95"/>
      <c r="F4961" s="94"/>
      <c r="G4961" s="95">
        <f t="shared" si="465"/>
        <v>0</v>
      </c>
      <c r="H4961" s="110">
        <f t="shared" si="466"/>
        <v>0</v>
      </c>
      <c r="P4961" s="107" t="str">
        <f t="shared" si="467"/>
        <v/>
      </c>
      <c r="Q4961" s="108" t="str">
        <f t="shared" si="468"/>
        <v/>
      </c>
      <c r="S4961" s="109" t="str">
        <f t="shared" si="469"/>
        <v/>
      </c>
      <c r="T4961" s="109" t="str">
        <f t="shared" si="470"/>
        <v/>
      </c>
    </row>
    <row r="4962" spans="2:20" ht="15" customHeight="1" x14ac:dyDescent="0.25">
      <c r="B4962" s="94">
        <v>4911</v>
      </c>
      <c r="C4962" s="95"/>
      <c r="D4962" s="94"/>
      <c r="E4962" s="95"/>
      <c r="F4962" s="94"/>
      <c r="G4962" s="95">
        <f t="shared" si="465"/>
        <v>0</v>
      </c>
      <c r="H4962" s="110">
        <f t="shared" si="466"/>
        <v>0</v>
      </c>
      <c r="P4962" s="107" t="str">
        <f t="shared" si="467"/>
        <v/>
      </c>
      <c r="Q4962" s="108" t="str">
        <f t="shared" si="468"/>
        <v/>
      </c>
      <c r="S4962" s="109" t="str">
        <f t="shared" si="469"/>
        <v/>
      </c>
      <c r="T4962" s="109" t="str">
        <f t="shared" si="470"/>
        <v/>
      </c>
    </row>
    <row r="4963" spans="2:20" ht="15" customHeight="1" x14ac:dyDescent="0.25">
      <c r="B4963" s="94">
        <v>4912</v>
      </c>
      <c r="C4963" s="95"/>
      <c r="D4963" s="94"/>
      <c r="E4963" s="95"/>
      <c r="F4963" s="94"/>
      <c r="G4963" s="95">
        <f t="shared" si="465"/>
        <v>0</v>
      </c>
      <c r="H4963" s="110">
        <f t="shared" si="466"/>
        <v>0</v>
      </c>
      <c r="P4963" s="107" t="str">
        <f t="shared" si="467"/>
        <v/>
      </c>
      <c r="Q4963" s="108" t="str">
        <f t="shared" si="468"/>
        <v/>
      </c>
      <c r="S4963" s="109" t="str">
        <f t="shared" si="469"/>
        <v/>
      </c>
      <c r="T4963" s="109" t="str">
        <f t="shared" si="470"/>
        <v/>
      </c>
    </row>
    <row r="4964" spans="2:20" ht="15" customHeight="1" x14ac:dyDescent="0.25">
      <c r="B4964" s="94">
        <v>4913</v>
      </c>
      <c r="C4964" s="95"/>
      <c r="D4964" s="94"/>
      <c r="E4964" s="95"/>
      <c r="F4964" s="94"/>
      <c r="G4964" s="95">
        <f t="shared" si="465"/>
        <v>0</v>
      </c>
      <c r="H4964" s="110">
        <f t="shared" si="466"/>
        <v>0</v>
      </c>
      <c r="P4964" s="107" t="str">
        <f t="shared" si="467"/>
        <v/>
      </c>
      <c r="Q4964" s="108" t="str">
        <f t="shared" si="468"/>
        <v/>
      </c>
      <c r="S4964" s="109" t="str">
        <f t="shared" si="469"/>
        <v/>
      </c>
      <c r="T4964" s="109" t="str">
        <f t="shared" si="470"/>
        <v/>
      </c>
    </row>
    <row r="4965" spans="2:20" ht="15" customHeight="1" x14ac:dyDescent="0.25">
      <c r="B4965" s="94">
        <v>4914</v>
      </c>
      <c r="C4965" s="95"/>
      <c r="D4965" s="94"/>
      <c r="E4965" s="95"/>
      <c r="F4965" s="94"/>
      <c r="G4965" s="95">
        <f t="shared" si="465"/>
        <v>0</v>
      </c>
      <c r="H4965" s="110">
        <f t="shared" si="466"/>
        <v>0</v>
      </c>
      <c r="P4965" s="107" t="str">
        <f t="shared" si="467"/>
        <v/>
      </c>
      <c r="Q4965" s="108" t="str">
        <f t="shared" si="468"/>
        <v/>
      </c>
      <c r="S4965" s="109" t="str">
        <f t="shared" si="469"/>
        <v/>
      </c>
      <c r="T4965" s="109" t="str">
        <f t="shared" si="470"/>
        <v/>
      </c>
    </row>
    <row r="4966" spans="2:20" ht="15" customHeight="1" x14ac:dyDescent="0.25">
      <c r="B4966" s="94">
        <v>4915</v>
      </c>
      <c r="C4966" s="95"/>
      <c r="D4966" s="94"/>
      <c r="E4966" s="95"/>
      <c r="F4966" s="94"/>
      <c r="G4966" s="95">
        <f t="shared" si="465"/>
        <v>0</v>
      </c>
      <c r="H4966" s="110">
        <f t="shared" si="466"/>
        <v>0</v>
      </c>
      <c r="P4966" s="107" t="str">
        <f t="shared" si="467"/>
        <v/>
      </c>
      <c r="Q4966" s="108" t="str">
        <f t="shared" si="468"/>
        <v/>
      </c>
      <c r="S4966" s="109" t="str">
        <f t="shared" si="469"/>
        <v/>
      </c>
      <c r="T4966" s="109" t="str">
        <f t="shared" si="470"/>
        <v/>
      </c>
    </row>
    <row r="4967" spans="2:20" ht="15" customHeight="1" x14ac:dyDescent="0.25">
      <c r="B4967" s="94">
        <v>4916</v>
      </c>
      <c r="C4967" s="95"/>
      <c r="D4967" s="94"/>
      <c r="E4967" s="95"/>
      <c r="F4967" s="94"/>
      <c r="G4967" s="95">
        <f t="shared" si="465"/>
        <v>0</v>
      </c>
      <c r="H4967" s="110">
        <f t="shared" si="466"/>
        <v>0</v>
      </c>
      <c r="P4967" s="107" t="str">
        <f t="shared" si="467"/>
        <v/>
      </c>
      <c r="Q4967" s="108" t="str">
        <f t="shared" si="468"/>
        <v/>
      </c>
      <c r="S4967" s="109" t="str">
        <f t="shared" si="469"/>
        <v/>
      </c>
      <c r="T4967" s="109" t="str">
        <f t="shared" si="470"/>
        <v/>
      </c>
    </row>
    <row r="4968" spans="2:20" ht="15" customHeight="1" x14ac:dyDescent="0.25">
      <c r="B4968" s="94">
        <v>4917</v>
      </c>
      <c r="C4968" s="95"/>
      <c r="D4968" s="94"/>
      <c r="E4968" s="95"/>
      <c r="F4968" s="94"/>
      <c r="G4968" s="95">
        <f t="shared" si="465"/>
        <v>0</v>
      </c>
      <c r="H4968" s="110">
        <f t="shared" si="466"/>
        <v>0</v>
      </c>
      <c r="P4968" s="107" t="str">
        <f t="shared" si="467"/>
        <v/>
      </c>
      <c r="Q4968" s="108" t="str">
        <f t="shared" si="468"/>
        <v/>
      </c>
      <c r="S4968" s="109" t="str">
        <f t="shared" si="469"/>
        <v/>
      </c>
      <c r="T4968" s="109" t="str">
        <f t="shared" si="470"/>
        <v/>
      </c>
    </row>
    <row r="4969" spans="2:20" ht="15" customHeight="1" x14ac:dyDescent="0.25">
      <c r="B4969" s="94">
        <v>4918</v>
      </c>
      <c r="C4969" s="95"/>
      <c r="D4969" s="94"/>
      <c r="E4969" s="95"/>
      <c r="F4969" s="94"/>
      <c r="G4969" s="95">
        <f t="shared" si="465"/>
        <v>0</v>
      </c>
      <c r="H4969" s="110">
        <f t="shared" si="466"/>
        <v>0</v>
      </c>
      <c r="P4969" s="107" t="str">
        <f t="shared" si="467"/>
        <v/>
      </c>
      <c r="Q4969" s="108" t="str">
        <f t="shared" si="468"/>
        <v/>
      </c>
      <c r="S4969" s="109" t="str">
        <f t="shared" si="469"/>
        <v/>
      </c>
      <c r="T4969" s="109" t="str">
        <f t="shared" si="470"/>
        <v/>
      </c>
    </row>
    <row r="4970" spans="2:20" ht="15" customHeight="1" x14ac:dyDescent="0.25">
      <c r="B4970" s="94">
        <v>4919</v>
      </c>
      <c r="C4970" s="95"/>
      <c r="D4970" s="94"/>
      <c r="E4970" s="95"/>
      <c r="F4970" s="94"/>
      <c r="G4970" s="95">
        <f t="shared" si="465"/>
        <v>0</v>
      </c>
      <c r="H4970" s="110">
        <f t="shared" si="466"/>
        <v>0</v>
      </c>
      <c r="P4970" s="107" t="str">
        <f t="shared" si="467"/>
        <v/>
      </c>
      <c r="Q4970" s="108" t="str">
        <f t="shared" si="468"/>
        <v/>
      </c>
      <c r="S4970" s="109" t="str">
        <f t="shared" si="469"/>
        <v/>
      </c>
      <c r="T4970" s="109" t="str">
        <f t="shared" si="470"/>
        <v/>
      </c>
    </row>
    <row r="4971" spans="2:20" ht="15" customHeight="1" x14ac:dyDescent="0.25">
      <c r="B4971" s="94">
        <v>4920</v>
      </c>
      <c r="C4971" s="95"/>
      <c r="D4971" s="94"/>
      <c r="E4971" s="95"/>
      <c r="F4971" s="94"/>
      <c r="G4971" s="95">
        <f t="shared" si="465"/>
        <v>0</v>
      </c>
      <c r="H4971" s="110">
        <f t="shared" si="466"/>
        <v>0</v>
      </c>
      <c r="P4971" s="107" t="str">
        <f t="shared" si="467"/>
        <v/>
      </c>
      <c r="Q4971" s="108" t="str">
        <f t="shared" si="468"/>
        <v/>
      </c>
      <c r="S4971" s="109" t="str">
        <f t="shared" si="469"/>
        <v/>
      </c>
      <c r="T4971" s="109" t="str">
        <f t="shared" si="470"/>
        <v/>
      </c>
    </row>
    <row r="4972" spans="2:20" ht="15" customHeight="1" x14ac:dyDescent="0.25">
      <c r="B4972" s="94">
        <v>4921</v>
      </c>
      <c r="C4972" s="95"/>
      <c r="D4972" s="94"/>
      <c r="E4972" s="95"/>
      <c r="F4972" s="94"/>
      <c r="G4972" s="95">
        <f t="shared" si="465"/>
        <v>0</v>
      </c>
      <c r="H4972" s="110">
        <f t="shared" si="466"/>
        <v>0</v>
      </c>
      <c r="P4972" s="107" t="str">
        <f t="shared" si="467"/>
        <v/>
      </c>
      <c r="Q4972" s="108" t="str">
        <f t="shared" si="468"/>
        <v/>
      </c>
      <c r="S4972" s="109" t="str">
        <f t="shared" si="469"/>
        <v/>
      </c>
      <c r="T4972" s="109" t="str">
        <f t="shared" si="470"/>
        <v/>
      </c>
    </row>
    <row r="4973" spans="2:20" ht="15" customHeight="1" x14ac:dyDescent="0.25">
      <c r="B4973" s="94">
        <v>4922</v>
      </c>
      <c r="C4973" s="95"/>
      <c r="D4973" s="94"/>
      <c r="E4973" s="95"/>
      <c r="F4973" s="94"/>
      <c r="G4973" s="95">
        <f t="shared" si="465"/>
        <v>0</v>
      </c>
      <c r="H4973" s="110">
        <f t="shared" si="466"/>
        <v>0</v>
      </c>
      <c r="P4973" s="107" t="str">
        <f t="shared" si="467"/>
        <v/>
      </c>
      <c r="Q4973" s="108" t="str">
        <f t="shared" si="468"/>
        <v/>
      </c>
      <c r="S4973" s="109" t="str">
        <f t="shared" si="469"/>
        <v/>
      </c>
      <c r="T4973" s="109" t="str">
        <f t="shared" si="470"/>
        <v/>
      </c>
    </row>
    <row r="4974" spans="2:20" ht="15" customHeight="1" x14ac:dyDescent="0.25">
      <c r="B4974" s="94">
        <v>4923</v>
      </c>
      <c r="C4974" s="95"/>
      <c r="D4974" s="94"/>
      <c r="E4974" s="95"/>
      <c r="F4974" s="94"/>
      <c r="G4974" s="95">
        <f t="shared" si="465"/>
        <v>0</v>
      </c>
      <c r="H4974" s="110">
        <f t="shared" si="466"/>
        <v>0</v>
      </c>
      <c r="P4974" s="107" t="str">
        <f t="shared" si="467"/>
        <v/>
      </c>
      <c r="Q4974" s="108" t="str">
        <f t="shared" si="468"/>
        <v/>
      </c>
      <c r="S4974" s="109" t="str">
        <f t="shared" si="469"/>
        <v/>
      </c>
      <c r="T4974" s="109" t="str">
        <f t="shared" si="470"/>
        <v/>
      </c>
    </row>
    <row r="4975" spans="2:20" ht="15" customHeight="1" x14ac:dyDescent="0.25">
      <c r="B4975" s="94">
        <v>4924</v>
      </c>
      <c r="C4975" s="95"/>
      <c r="D4975" s="94"/>
      <c r="E4975" s="95"/>
      <c r="F4975" s="94"/>
      <c r="G4975" s="95">
        <f t="shared" si="465"/>
        <v>0</v>
      </c>
      <c r="H4975" s="110">
        <f t="shared" si="466"/>
        <v>0</v>
      </c>
      <c r="P4975" s="107" t="str">
        <f t="shared" si="467"/>
        <v/>
      </c>
      <c r="Q4975" s="108" t="str">
        <f t="shared" si="468"/>
        <v/>
      </c>
      <c r="S4975" s="109" t="str">
        <f t="shared" si="469"/>
        <v/>
      </c>
      <c r="T4975" s="109" t="str">
        <f t="shared" si="470"/>
        <v/>
      </c>
    </row>
    <row r="4976" spans="2:20" ht="15" customHeight="1" x14ac:dyDescent="0.25">
      <c r="B4976" s="94">
        <v>4925</v>
      </c>
      <c r="C4976" s="95"/>
      <c r="D4976" s="94"/>
      <c r="E4976" s="95"/>
      <c r="F4976" s="94"/>
      <c r="G4976" s="95">
        <f t="shared" si="465"/>
        <v>0</v>
      </c>
      <c r="H4976" s="110">
        <f t="shared" si="466"/>
        <v>0</v>
      </c>
      <c r="P4976" s="107" t="str">
        <f t="shared" si="467"/>
        <v/>
      </c>
      <c r="Q4976" s="108" t="str">
        <f t="shared" si="468"/>
        <v/>
      </c>
      <c r="S4976" s="109" t="str">
        <f t="shared" si="469"/>
        <v/>
      </c>
      <c r="T4976" s="109" t="str">
        <f t="shared" si="470"/>
        <v/>
      </c>
    </row>
    <row r="4977" spans="2:20" ht="15" customHeight="1" x14ac:dyDescent="0.25">
      <c r="B4977" s="94">
        <v>4926</v>
      </c>
      <c r="C4977" s="95"/>
      <c r="D4977" s="94"/>
      <c r="E4977" s="95"/>
      <c r="F4977" s="94"/>
      <c r="G4977" s="95">
        <f t="shared" si="465"/>
        <v>0</v>
      </c>
      <c r="H4977" s="110">
        <f t="shared" si="466"/>
        <v>0</v>
      </c>
      <c r="P4977" s="107" t="str">
        <f t="shared" si="467"/>
        <v/>
      </c>
      <c r="Q4977" s="108" t="str">
        <f t="shared" si="468"/>
        <v/>
      </c>
      <c r="S4977" s="109" t="str">
        <f t="shared" si="469"/>
        <v/>
      </c>
      <c r="T4977" s="109" t="str">
        <f t="shared" si="470"/>
        <v/>
      </c>
    </row>
    <row r="4978" spans="2:20" ht="15" customHeight="1" x14ac:dyDescent="0.25">
      <c r="B4978" s="94">
        <v>4927</v>
      </c>
      <c r="C4978" s="95"/>
      <c r="D4978" s="94"/>
      <c r="E4978" s="95"/>
      <c r="F4978" s="94"/>
      <c r="G4978" s="95">
        <f t="shared" si="465"/>
        <v>0</v>
      </c>
      <c r="H4978" s="110">
        <f t="shared" si="466"/>
        <v>0</v>
      </c>
      <c r="P4978" s="107" t="str">
        <f t="shared" si="467"/>
        <v/>
      </c>
      <c r="Q4978" s="108" t="str">
        <f t="shared" si="468"/>
        <v/>
      </c>
      <c r="S4978" s="109" t="str">
        <f t="shared" si="469"/>
        <v/>
      </c>
      <c r="T4978" s="109" t="str">
        <f t="shared" si="470"/>
        <v/>
      </c>
    </row>
    <row r="4979" spans="2:20" ht="15" customHeight="1" x14ac:dyDescent="0.25">
      <c r="B4979" s="94">
        <v>4928</v>
      </c>
      <c r="C4979" s="95"/>
      <c r="D4979" s="94"/>
      <c r="E4979" s="95"/>
      <c r="F4979" s="94"/>
      <c r="G4979" s="95">
        <f t="shared" si="465"/>
        <v>0</v>
      </c>
      <c r="H4979" s="110">
        <f t="shared" si="466"/>
        <v>0</v>
      </c>
      <c r="P4979" s="107" t="str">
        <f t="shared" si="467"/>
        <v/>
      </c>
      <c r="Q4979" s="108" t="str">
        <f t="shared" si="468"/>
        <v/>
      </c>
      <c r="S4979" s="109" t="str">
        <f t="shared" si="469"/>
        <v/>
      </c>
      <c r="T4979" s="109" t="str">
        <f t="shared" si="470"/>
        <v/>
      </c>
    </row>
    <row r="4980" spans="2:20" ht="15" customHeight="1" x14ac:dyDescent="0.25">
      <c r="B4980" s="94">
        <v>4929</v>
      </c>
      <c r="C4980" s="95"/>
      <c r="D4980" s="94"/>
      <c r="E4980" s="95"/>
      <c r="F4980" s="94"/>
      <c r="G4980" s="95">
        <f t="shared" si="465"/>
        <v>0</v>
      </c>
      <c r="H4980" s="110">
        <f t="shared" si="466"/>
        <v>0</v>
      </c>
      <c r="P4980" s="107" t="str">
        <f t="shared" si="467"/>
        <v/>
      </c>
      <c r="Q4980" s="108" t="str">
        <f t="shared" si="468"/>
        <v/>
      </c>
      <c r="S4980" s="109" t="str">
        <f t="shared" si="469"/>
        <v/>
      </c>
      <c r="T4980" s="109" t="str">
        <f t="shared" si="470"/>
        <v/>
      </c>
    </row>
    <row r="4981" spans="2:20" ht="15" customHeight="1" x14ac:dyDescent="0.25">
      <c r="B4981" s="94">
        <v>4930</v>
      </c>
      <c r="C4981" s="95"/>
      <c r="D4981" s="94"/>
      <c r="E4981" s="95"/>
      <c r="F4981" s="94"/>
      <c r="G4981" s="95">
        <f t="shared" si="465"/>
        <v>0</v>
      </c>
      <c r="H4981" s="110">
        <f t="shared" si="466"/>
        <v>0</v>
      </c>
      <c r="P4981" s="107" t="str">
        <f t="shared" si="467"/>
        <v/>
      </c>
      <c r="Q4981" s="108" t="str">
        <f t="shared" si="468"/>
        <v/>
      </c>
      <c r="S4981" s="109" t="str">
        <f t="shared" si="469"/>
        <v/>
      </c>
      <c r="T4981" s="109" t="str">
        <f t="shared" si="470"/>
        <v/>
      </c>
    </row>
    <row r="4982" spans="2:20" ht="15" customHeight="1" x14ac:dyDescent="0.25">
      <c r="B4982" s="94">
        <v>4931</v>
      </c>
      <c r="C4982" s="95"/>
      <c r="D4982" s="94"/>
      <c r="E4982" s="95"/>
      <c r="F4982" s="94"/>
      <c r="G4982" s="95">
        <f t="shared" si="465"/>
        <v>0</v>
      </c>
      <c r="H4982" s="110">
        <f t="shared" si="466"/>
        <v>0</v>
      </c>
      <c r="P4982" s="107" t="str">
        <f t="shared" si="467"/>
        <v/>
      </c>
      <c r="Q4982" s="108" t="str">
        <f t="shared" si="468"/>
        <v/>
      </c>
      <c r="S4982" s="109" t="str">
        <f t="shared" si="469"/>
        <v/>
      </c>
      <c r="T4982" s="109" t="str">
        <f t="shared" si="470"/>
        <v/>
      </c>
    </row>
    <row r="4983" spans="2:20" ht="15" customHeight="1" x14ac:dyDescent="0.25">
      <c r="B4983" s="94">
        <v>4932</v>
      </c>
      <c r="C4983" s="95"/>
      <c r="D4983" s="94"/>
      <c r="E4983" s="95"/>
      <c r="F4983" s="94"/>
      <c r="G4983" s="95">
        <f t="shared" si="465"/>
        <v>0</v>
      </c>
      <c r="H4983" s="110">
        <f t="shared" si="466"/>
        <v>0</v>
      </c>
      <c r="P4983" s="107" t="str">
        <f t="shared" si="467"/>
        <v/>
      </c>
      <c r="Q4983" s="108" t="str">
        <f t="shared" si="468"/>
        <v/>
      </c>
      <c r="S4983" s="109" t="str">
        <f t="shared" si="469"/>
        <v/>
      </c>
      <c r="T4983" s="109" t="str">
        <f t="shared" si="470"/>
        <v/>
      </c>
    </row>
    <row r="4984" spans="2:20" ht="15" customHeight="1" x14ac:dyDescent="0.25">
      <c r="B4984" s="94">
        <v>4933</v>
      </c>
      <c r="C4984" s="95"/>
      <c r="D4984" s="94"/>
      <c r="E4984" s="95"/>
      <c r="F4984" s="94"/>
      <c r="G4984" s="95">
        <f t="shared" si="465"/>
        <v>0</v>
      </c>
      <c r="H4984" s="110">
        <f t="shared" si="466"/>
        <v>0</v>
      </c>
      <c r="P4984" s="107" t="str">
        <f t="shared" si="467"/>
        <v/>
      </c>
      <c r="Q4984" s="108" t="str">
        <f t="shared" si="468"/>
        <v/>
      </c>
      <c r="S4984" s="109" t="str">
        <f t="shared" si="469"/>
        <v/>
      </c>
      <c r="T4984" s="109" t="str">
        <f t="shared" si="470"/>
        <v/>
      </c>
    </row>
    <row r="4985" spans="2:20" ht="15" customHeight="1" x14ac:dyDescent="0.25">
      <c r="B4985" s="94">
        <v>4934</v>
      </c>
      <c r="C4985" s="95"/>
      <c r="D4985" s="94"/>
      <c r="E4985" s="95"/>
      <c r="F4985" s="94"/>
      <c r="G4985" s="95">
        <f t="shared" si="465"/>
        <v>0</v>
      </c>
      <c r="H4985" s="110">
        <f t="shared" si="466"/>
        <v>0</v>
      </c>
      <c r="P4985" s="107" t="str">
        <f t="shared" si="467"/>
        <v/>
      </c>
      <c r="Q4985" s="108" t="str">
        <f t="shared" si="468"/>
        <v/>
      </c>
      <c r="S4985" s="109" t="str">
        <f t="shared" si="469"/>
        <v/>
      </c>
      <c r="T4985" s="109" t="str">
        <f t="shared" si="470"/>
        <v/>
      </c>
    </row>
    <row r="4986" spans="2:20" ht="15" customHeight="1" x14ac:dyDescent="0.25">
      <c r="B4986" s="94">
        <v>4935</v>
      </c>
      <c r="C4986" s="95"/>
      <c r="D4986" s="94"/>
      <c r="E4986" s="95"/>
      <c r="F4986" s="94"/>
      <c r="G4986" s="95">
        <f t="shared" si="465"/>
        <v>0</v>
      </c>
      <c r="H4986" s="110">
        <f t="shared" si="466"/>
        <v>0</v>
      </c>
      <c r="P4986" s="107" t="str">
        <f t="shared" si="467"/>
        <v/>
      </c>
      <c r="Q4986" s="108" t="str">
        <f t="shared" si="468"/>
        <v/>
      </c>
      <c r="S4986" s="109" t="str">
        <f t="shared" si="469"/>
        <v/>
      </c>
      <c r="T4986" s="109" t="str">
        <f t="shared" si="470"/>
        <v/>
      </c>
    </row>
    <row r="4987" spans="2:20" ht="15" customHeight="1" x14ac:dyDescent="0.25">
      <c r="B4987" s="94">
        <v>4936</v>
      </c>
      <c r="C4987" s="95"/>
      <c r="D4987" s="94"/>
      <c r="E4987" s="95"/>
      <c r="F4987" s="94"/>
      <c r="G4987" s="95">
        <f t="shared" si="465"/>
        <v>0</v>
      </c>
      <c r="H4987" s="110">
        <f t="shared" si="466"/>
        <v>0</v>
      </c>
      <c r="P4987" s="107" t="str">
        <f t="shared" si="467"/>
        <v/>
      </c>
      <c r="Q4987" s="108" t="str">
        <f t="shared" si="468"/>
        <v/>
      </c>
      <c r="S4987" s="109" t="str">
        <f t="shared" si="469"/>
        <v/>
      </c>
      <c r="T4987" s="109" t="str">
        <f t="shared" si="470"/>
        <v/>
      </c>
    </row>
    <row r="4988" spans="2:20" ht="15" customHeight="1" x14ac:dyDescent="0.25">
      <c r="B4988" s="94">
        <v>4937</v>
      </c>
      <c r="C4988" s="95"/>
      <c r="D4988" s="94"/>
      <c r="E4988" s="95"/>
      <c r="F4988" s="94"/>
      <c r="G4988" s="95">
        <f t="shared" si="465"/>
        <v>0</v>
      </c>
      <c r="H4988" s="110">
        <f t="shared" si="466"/>
        <v>0</v>
      </c>
      <c r="P4988" s="107" t="str">
        <f t="shared" si="467"/>
        <v/>
      </c>
      <c r="Q4988" s="108" t="str">
        <f t="shared" si="468"/>
        <v/>
      </c>
      <c r="S4988" s="109" t="str">
        <f t="shared" si="469"/>
        <v/>
      </c>
      <c r="T4988" s="109" t="str">
        <f t="shared" si="470"/>
        <v/>
      </c>
    </row>
    <row r="4989" spans="2:20" ht="15" customHeight="1" x14ac:dyDescent="0.25">
      <c r="B4989" s="94">
        <v>4938</v>
      </c>
      <c r="C4989" s="95"/>
      <c r="D4989" s="94"/>
      <c r="E4989" s="95"/>
      <c r="F4989" s="94"/>
      <c r="G4989" s="95">
        <f t="shared" si="465"/>
        <v>0</v>
      </c>
      <c r="H4989" s="110">
        <f t="shared" si="466"/>
        <v>0</v>
      </c>
      <c r="P4989" s="107" t="str">
        <f t="shared" si="467"/>
        <v/>
      </c>
      <c r="Q4989" s="108" t="str">
        <f t="shared" si="468"/>
        <v/>
      </c>
      <c r="S4989" s="109" t="str">
        <f t="shared" si="469"/>
        <v/>
      </c>
      <c r="T4989" s="109" t="str">
        <f t="shared" si="470"/>
        <v/>
      </c>
    </row>
    <row r="4990" spans="2:20" ht="15" customHeight="1" x14ac:dyDescent="0.25">
      <c r="B4990" s="94">
        <v>4939</v>
      </c>
      <c r="C4990" s="95"/>
      <c r="D4990" s="94"/>
      <c r="E4990" s="95"/>
      <c r="F4990" s="94"/>
      <c r="G4990" s="95">
        <f t="shared" si="465"/>
        <v>0</v>
      </c>
      <c r="H4990" s="110">
        <f t="shared" si="466"/>
        <v>0</v>
      </c>
      <c r="P4990" s="107" t="str">
        <f t="shared" si="467"/>
        <v/>
      </c>
      <c r="Q4990" s="108" t="str">
        <f t="shared" si="468"/>
        <v/>
      </c>
      <c r="S4990" s="109" t="str">
        <f t="shared" si="469"/>
        <v/>
      </c>
      <c r="T4990" s="109" t="str">
        <f t="shared" si="470"/>
        <v/>
      </c>
    </row>
    <row r="4991" spans="2:20" ht="15" customHeight="1" x14ac:dyDescent="0.25">
      <c r="B4991" s="94">
        <v>4940</v>
      </c>
      <c r="C4991" s="95"/>
      <c r="D4991" s="94"/>
      <c r="E4991" s="95"/>
      <c r="F4991" s="94"/>
      <c r="G4991" s="95">
        <f t="shared" si="465"/>
        <v>0</v>
      </c>
      <c r="H4991" s="110">
        <f t="shared" si="466"/>
        <v>0</v>
      </c>
      <c r="P4991" s="107" t="str">
        <f t="shared" si="467"/>
        <v/>
      </c>
      <c r="Q4991" s="108" t="str">
        <f t="shared" si="468"/>
        <v/>
      </c>
      <c r="S4991" s="109" t="str">
        <f t="shared" si="469"/>
        <v/>
      </c>
      <c r="T4991" s="109" t="str">
        <f t="shared" si="470"/>
        <v/>
      </c>
    </row>
    <row r="4992" spans="2:20" ht="15" customHeight="1" x14ac:dyDescent="0.25">
      <c r="B4992" s="94">
        <v>4941</v>
      </c>
      <c r="C4992" s="95"/>
      <c r="D4992" s="94"/>
      <c r="E4992" s="95"/>
      <c r="F4992" s="94"/>
      <c r="G4992" s="95">
        <f t="shared" si="465"/>
        <v>0</v>
      </c>
      <c r="H4992" s="110">
        <f t="shared" si="466"/>
        <v>0</v>
      </c>
      <c r="P4992" s="107" t="str">
        <f t="shared" si="467"/>
        <v/>
      </c>
      <c r="Q4992" s="108" t="str">
        <f t="shared" si="468"/>
        <v/>
      </c>
      <c r="S4992" s="109" t="str">
        <f t="shared" si="469"/>
        <v/>
      </c>
      <c r="T4992" s="109" t="str">
        <f t="shared" si="470"/>
        <v/>
      </c>
    </row>
    <row r="4993" spans="2:20" ht="15" customHeight="1" x14ac:dyDescent="0.25">
      <c r="B4993" s="94">
        <v>4942</v>
      </c>
      <c r="C4993" s="95"/>
      <c r="D4993" s="94"/>
      <c r="E4993" s="95"/>
      <c r="F4993" s="94"/>
      <c r="G4993" s="95">
        <f t="shared" si="465"/>
        <v>0</v>
      </c>
      <c r="H4993" s="110">
        <f t="shared" si="466"/>
        <v>0</v>
      </c>
      <c r="P4993" s="107" t="str">
        <f t="shared" si="467"/>
        <v/>
      </c>
      <c r="Q4993" s="108" t="str">
        <f t="shared" si="468"/>
        <v/>
      </c>
      <c r="S4993" s="109" t="str">
        <f t="shared" si="469"/>
        <v/>
      </c>
      <c r="T4993" s="109" t="str">
        <f t="shared" si="470"/>
        <v/>
      </c>
    </row>
    <row r="4994" spans="2:20" ht="15" customHeight="1" x14ac:dyDescent="0.25">
      <c r="B4994" s="94">
        <v>4943</v>
      </c>
      <c r="C4994" s="95"/>
      <c r="D4994" s="94"/>
      <c r="E4994" s="95"/>
      <c r="F4994" s="94"/>
      <c r="G4994" s="95">
        <f t="shared" si="465"/>
        <v>0</v>
      </c>
      <c r="H4994" s="110">
        <f t="shared" si="466"/>
        <v>0</v>
      </c>
      <c r="P4994" s="107" t="str">
        <f t="shared" si="467"/>
        <v/>
      </c>
      <c r="Q4994" s="108" t="str">
        <f t="shared" si="468"/>
        <v/>
      </c>
      <c r="S4994" s="109" t="str">
        <f t="shared" si="469"/>
        <v/>
      </c>
      <c r="T4994" s="109" t="str">
        <f t="shared" si="470"/>
        <v/>
      </c>
    </row>
    <row r="4995" spans="2:20" ht="15" customHeight="1" x14ac:dyDescent="0.25">
      <c r="B4995" s="94">
        <v>4944</v>
      </c>
      <c r="C4995" s="95"/>
      <c r="D4995" s="94"/>
      <c r="E4995" s="95"/>
      <c r="F4995" s="94"/>
      <c r="G4995" s="95">
        <f t="shared" si="465"/>
        <v>0</v>
      </c>
      <c r="H4995" s="110">
        <f t="shared" si="466"/>
        <v>0</v>
      </c>
      <c r="P4995" s="107" t="str">
        <f t="shared" si="467"/>
        <v/>
      </c>
      <c r="Q4995" s="108" t="str">
        <f t="shared" si="468"/>
        <v/>
      </c>
      <c r="S4995" s="109" t="str">
        <f t="shared" si="469"/>
        <v/>
      </c>
      <c r="T4995" s="109" t="str">
        <f t="shared" si="470"/>
        <v/>
      </c>
    </row>
    <row r="4996" spans="2:20" ht="15" customHeight="1" x14ac:dyDescent="0.25">
      <c r="B4996" s="94">
        <v>4945</v>
      </c>
      <c r="C4996" s="95"/>
      <c r="D4996" s="94"/>
      <c r="E4996" s="95"/>
      <c r="F4996" s="94"/>
      <c r="G4996" s="95">
        <f t="shared" si="465"/>
        <v>0</v>
      </c>
      <c r="H4996" s="110">
        <f t="shared" si="466"/>
        <v>0</v>
      </c>
      <c r="P4996" s="107" t="str">
        <f t="shared" si="467"/>
        <v/>
      </c>
      <c r="Q4996" s="108" t="str">
        <f t="shared" si="468"/>
        <v/>
      </c>
      <c r="S4996" s="109" t="str">
        <f t="shared" si="469"/>
        <v/>
      </c>
      <c r="T4996" s="109" t="str">
        <f t="shared" si="470"/>
        <v/>
      </c>
    </row>
    <row r="4997" spans="2:20" ht="15" customHeight="1" x14ac:dyDescent="0.25">
      <c r="B4997" s="94">
        <v>4946</v>
      </c>
      <c r="C4997" s="95"/>
      <c r="D4997" s="94"/>
      <c r="E4997" s="95"/>
      <c r="F4997" s="94"/>
      <c r="G4997" s="95">
        <f t="shared" si="465"/>
        <v>0</v>
      </c>
      <c r="H4997" s="110">
        <f t="shared" si="466"/>
        <v>0</v>
      </c>
      <c r="P4997" s="107" t="str">
        <f t="shared" si="467"/>
        <v/>
      </c>
      <c r="Q4997" s="108" t="str">
        <f t="shared" si="468"/>
        <v/>
      </c>
      <c r="S4997" s="109" t="str">
        <f t="shared" si="469"/>
        <v/>
      </c>
      <c r="T4997" s="109" t="str">
        <f t="shared" si="470"/>
        <v/>
      </c>
    </row>
    <row r="4998" spans="2:20" ht="15" customHeight="1" x14ac:dyDescent="0.25">
      <c r="B4998" s="94">
        <v>4947</v>
      </c>
      <c r="C4998" s="95"/>
      <c r="D4998" s="94"/>
      <c r="E4998" s="95"/>
      <c r="F4998" s="94"/>
      <c r="G4998" s="95">
        <f t="shared" si="465"/>
        <v>0</v>
      </c>
      <c r="H4998" s="110">
        <f t="shared" si="466"/>
        <v>0</v>
      </c>
      <c r="P4998" s="107" t="str">
        <f t="shared" si="467"/>
        <v/>
      </c>
      <c r="Q4998" s="108" t="str">
        <f t="shared" si="468"/>
        <v/>
      </c>
      <c r="S4998" s="109" t="str">
        <f t="shared" si="469"/>
        <v/>
      </c>
      <c r="T4998" s="109" t="str">
        <f t="shared" si="470"/>
        <v/>
      </c>
    </row>
    <row r="4999" spans="2:20" ht="15" customHeight="1" x14ac:dyDescent="0.25">
      <c r="B4999" s="94">
        <v>4948</v>
      </c>
      <c r="C4999" s="95"/>
      <c r="D4999" s="94"/>
      <c r="E4999" s="95"/>
      <c r="F4999" s="94"/>
      <c r="G4999" s="95">
        <f t="shared" si="465"/>
        <v>0</v>
      </c>
      <c r="H4999" s="110">
        <f t="shared" si="466"/>
        <v>0</v>
      </c>
      <c r="P4999" s="107" t="str">
        <f t="shared" si="467"/>
        <v/>
      </c>
      <c r="Q4999" s="108" t="str">
        <f t="shared" si="468"/>
        <v/>
      </c>
      <c r="S4999" s="109" t="str">
        <f t="shared" si="469"/>
        <v/>
      </c>
      <c r="T4999" s="109" t="str">
        <f t="shared" si="470"/>
        <v/>
      </c>
    </row>
    <row r="5000" spans="2:20" ht="15" customHeight="1" x14ac:dyDescent="0.25">
      <c r="B5000" s="94">
        <v>4949</v>
      </c>
      <c r="C5000" s="95"/>
      <c r="D5000" s="94"/>
      <c r="E5000" s="95"/>
      <c r="F5000" s="94"/>
      <c r="G5000" s="95">
        <f t="shared" si="465"/>
        <v>0</v>
      </c>
      <c r="H5000" s="110">
        <f t="shared" si="466"/>
        <v>0</v>
      </c>
      <c r="P5000" s="107" t="str">
        <f t="shared" si="467"/>
        <v/>
      </c>
      <c r="Q5000" s="108" t="str">
        <f t="shared" si="468"/>
        <v/>
      </c>
      <c r="S5000" s="109" t="str">
        <f t="shared" si="469"/>
        <v/>
      </c>
      <c r="T5000" s="109" t="str">
        <f t="shared" si="470"/>
        <v/>
      </c>
    </row>
    <row r="5001" spans="2:20" ht="15" customHeight="1" x14ac:dyDescent="0.25">
      <c r="B5001" s="94">
        <v>4950</v>
      </c>
      <c r="C5001" s="95"/>
      <c r="D5001" s="94"/>
      <c r="E5001" s="95"/>
      <c r="F5001" s="94"/>
      <c r="G5001" s="95">
        <f t="shared" si="465"/>
        <v>0</v>
      </c>
      <c r="H5001" s="110">
        <f t="shared" si="466"/>
        <v>0</v>
      </c>
      <c r="P5001" s="107" t="str">
        <f t="shared" si="467"/>
        <v/>
      </c>
      <c r="Q5001" s="108" t="str">
        <f t="shared" si="468"/>
        <v/>
      </c>
      <c r="S5001" s="109" t="str">
        <f t="shared" si="469"/>
        <v/>
      </c>
      <c r="T5001" s="109" t="str">
        <f t="shared" si="470"/>
        <v/>
      </c>
    </row>
    <row r="5002" spans="2:20" ht="15" customHeight="1" x14ac:dyDescent="0.25">
      <c r="B5002" s="94">
        <v>4951</v>
      </c>
      <c r="C5002" s="95"/>
      <c r="D5002" s="94"/>
      <c r="E5002" s="95"/>
      <c r="F5002" s="94"/>
      <c r="G5002" s="95">
        <f t="shared" si="465"/>
        <v>0</v>
      </c>
      <c r="H5002" s="110">
        <f t="shared" si="466"/>
        <v>0</v>
      </c>
      <c r="P5002" s="107" t="str">
        <f t="shared" si="467"/>
        <v/>
      </c>
      <c r="Q5002" s="108" t="str">
        <f t="shared" si="468"/>
        <v/>
      </c>
      <c r="S5002" s="109" t="str">
        <f t="shared" si="469"/>
        <v/>
      </c>
      <c r="T5002" s="109" t="str">
        <f t="shared" si="470"/>
        <v/>
      </c>
    </row>
    <row r="5003" spans="2:20" ht="15" customHeight="1" x14ac:dyDescent="0.25">
      <c r="B5003" s="94">
        <v>4952</v>
      </c>
      <c r="C5003" s="95"/>
      <c r="D5003" s="94"/>
      <c r="E5003" s="95"/>
      <c r="F5003" s="94"/>
      <c r="G5003" s="95">
        <f t="shared" si="465"/>
        <v>0</v>
      </c>
      <c r="H5003" s="110">
        <f t="shared" si="466"/>
        <v>0</v>
      </c>
      <c r="P5003" s="107" t="str">
        <f t="shared" si="467"/>
        <v/>
      </c>
      <c r="Q5003" s="108" t="str">
        <f t="shared" si="468"/>
        <v/>
      </c>
      <c r="S5003" s="109" t="str">
        <f t="shared" si="469"/>
        <v/>
      </c>
      <c r="T5003" s="109" t="str">
        <f t="shared" si="470"/>
        <v/>
      </c>
    </row>
    <row r="5004" spans="2:20" ht="15" customHeight="1" x14ac:dyDescent="0.25">
      <c r="B5004" s="94">
        <v>4953</v>
      </c>
      <c r="C5004" s="95"/>
      <c r="D5004" s="94"/>
      <c r="E5004" s="95"/>
      <c r="F5004" s="94"/>
      <c r="G5004" s="95">
        <f t="shared" si="465"/>
        <v>0</v>
      </c>
      <c r="H5004" s="110">
        <f t="shared" si="466"/>
        <v>0</v>
      </c>
      <c r="P5004" s="107" t="str">
        <f t="shared" si="467"/>
        <v/>
      </c>
      <c r="Q5004" s="108" t="str">
        <f t="shared" si="468"/>
        <v/>
      </c>
      <c r="S5004" s="109" t="str">
        <f t="shared" si="469"/>
        <v/>
      </c>
      <c r="T5004" s="109" t="str">
        <f t="shared" si="470"/>
        <v/>
      </c>
    </row>
    <row r="5005" spans="2:20" ht="15" customHeight="1" x14ac:dyDescent="0.25">
      <c r="B5005" s="94">
        <v>4954</v>
      </c>
      <c r="C5005" s="95"/>
      <c r="D5005" s="94"/>
      <c r="E5005" s="95"/>
      <c r="F5005" s="94"/>
      <c r="G5005" s="95">
        <f t="shared" si="465"/>
        <v>0</v>
      </c>
      <c r="H5005" s="110">
        <f t="shared" si="466"/>
        <v>0</v>
      </c>
      <c r="P5005" s="107" t="str">
        <f t="shared" si="467"/>
        <v/>
      </c>
      <c r="Q5005" s="108" t="str">
        <f t="shared" si="468"/>
        <v/>
      </c>
      <c r="S5005" s="109" t="str">
        <f t="shared" si="469"/>
        <v/>
      </c>
      <c r="T5005" s="109" t="str">
        <f t="shared" si="470"/>
        <v/>
      </c>
    </row>
    <row r="5006" spans="2:20" ht="15" customHeight="1" x14ac:dyDescent="0.25">
      <c r="B5006" s="94">
        <v>4955</v>
      </c>
      <c r="C5006" s="95"/>
      <c r="D5006" s="94"/>
      <c r="E5006" s="95"/>
      <c r="F5006" s="94"/>
      <c r="G5006" s="95">
        <f t="shared" si="465"/>
        <v>0</v>
      </c>
      <c r="H5006" s="110">
        <f t="shared" si="466"/>
        <v>0</v>
      </c>
      <c r="P5006" s="107" t="str">
        <f t="shared" si="467"/>
        <v/>
      </c>
      <c r="Q5006" s="108" t="str">
        <f t="shared" si="468"/>
        <v/>
      </c>
      <c r="S5006" s="109" t="str">
        <f t="shared" si="469"/>
        <v/>
      </c>
      <c r="T5006" s="109" t="str">
        <f t="shared" si="470"/>
        <v/>
      </c>
    </row>
    <row r="5007" spans="2:20" ht="15" customHeight="1" x14ac:dyDescent="0.25">
      <c r="B5007" s="94">
        <v>4956</v>
      </c>
      <c r="C5007" s="95"/>
      <c r="D5007" s="94"/>
      <c r="E5007" s="95"/>
      <c r="F5007" s="94"/>
      <c r="G5007" s="95">
        <f t="shared" si="465"/>
        <v>0</v>
      </c>
      <c r="H5007" s="110">
        <f t="shared" si="466"/>
        <v>0</v>
      </c>
      <c r="P5007" s="107" t="str">
        <f t="shared" si="467"/>
        <v/>
      </c>
      <c r="Q5007" s="108" t="str">
        <f t="shared" si="468"/>
        <v/>
      </c>
      <c r="S5007" s="109" t="str">
        <f t="shared" si="469"/>
        <v/>
      </c>
      <c r="T5007" s="109" t="str">
        <f t="shared" si="470"/>
        <v/>
      </c>
    </row>
    <row r="5008" spans="2:20" ht="15" customHeight="1" x14ac:dyDescent="0.25">
      <c r="B5008" s="94">
        <v>4957</v>
      </c>
      <c r="C5008" s="95"/>
      <c r="D5008" s="94"/>
      <c r="E5008" s="95"/>
      <c r="F5008" s="94"/>
      <c r="G5008" s="95">
        <f t="shared" si="465"/>
        <v>0</v>
      </c>
      <c r="H5008" s="110">
        <f t="shared" si="466"/>
        <v>0</v>
      </c>
      <c r="P5008" s="107" t="str">
        <f t="shared" si="467"/>
        <v/>
      </c>
      <c r="Q5008" s="108" t="str">
        <f t="shared" si="468"/>
        <v/>
      </c>
      <c r="S5008" s="109" t="str">
        <f t="shared" si="469"/>
        <v/>
      </c>
      <c r="T5008" s="109" t="str">
        <f t="shared" si="470"/>
        <v/>
      </c>
    </row>
    <row r="5009" spans="2:20" ht="15" customHeight="1" x14ac:dyDescent="0.25">
      <c r="B5009" s="94">
        <v>4958</v>
      </c>
      <c r="C5009" s="95"/>
      <c r="D5009" s="94"/>
      <c r="E5009" s="95"/>
      <c r="F5009" s="94"/>
      <c r="G5009" s="95">
        <f t="shared" si="465"/>
        <v>0</v>
      </c>
      <c r="H5009" s="110">
        <f t="shared" si="466"/>
        <v>0</v>
      </c>
      <c r="P5009" s="107" t="str">
        <f t="shared" si="467"/>
        <v/>
      </c>
      <c r="Q5009" s="108" t="str">
        <f t="shared" si="468"/>
        <v/>
      </c>
      <c r="S5009" s="109" t="str">
        <f t="shared" si="469"/>
        <v/>
      </c>
      <c r="T5009" s="109" t="str">
        <f t="shared" si="470"/>
        <v/>
      </c>
    </row>
    <row r="5010" spans="2:20" ht="15" customHeight="1" x14ac:dyDescent="0.25">
      <c r="B5010" s="94">
        <v>4959</v>
      </c>
      <c r="C5010" s="95"/>
      <c r="D5010" s="94"/>
      <c r="E5010" s="95"/>
      <c r="F5010" s="94"/>
      <c r="G5010" s="95">
        <f t="shared" si="465"/>
        <v>0</v>
      </c>
      <c r="H5010" s="110">
        <f t="shared" si="466"/>
        <v>0</v>
      </c>
      <c r="P5010" s="107" t="str">
        <f t="shared" si="467"/>
        <v/>
      </c>
      <c r="Q5010" s="108" t="str">
        <f t="shared" si="468"/>
        <v/>
      </c>
      <c r="S5010" s="109" t="str">
        <f t="shared" si="469"/>
        <v/>
      </c>
      <c r="T5010" s="109" t="str">
        <f t="shared" si="470"/>
        <v/>
      </c>
    </row>
    <row r="5011" spans="2:20" ht="15" customHeight="1" x14ac:dyDescent="0.25">
      <c r="B5011" s="94">
        <v>4960</v>
      </c>
      <c r="C5011" s="95"/>
      <c r="D5011" s="94"/>
      <c r="E5011" s="95"/>
      <c r="F5011" s="94"/>
      <c r="G5011" s="95">
        <f t="shared" si="465"/>
        <v>0</v>
      </c>
      <c r="H5011" s="110">
        <f t="shared" si="466"/>
        <v>0</v>
      </c>
      <c r="P5011" s="107" t="str">
        <f t="shared" si="467"/>
        <v/>
      </c>
      <c r="Q5011" s="108" t="str">
        <f t="shared" si="468"/>
        <v/>
      </c>
      <c r="S5011" s="109" t="str">
        <f t="shared" si="469"/>
        <v/>
      </c>
      <c r="T5011" s="109" t="str">
        <f t="shared" si="470"/>
        <v/>
      </c>
    </row>
    <row r="5012" spans="2:20" ht="15" customHeight="1" x14ac:dyDescent="0.25">
      <c r="B5012" s="94">
        <v>4961</v>
      </c>
      <c r="C5012" s="95"/>
      <c r="D5012" s="94"/>
      <c r="E5012" s="95"/>
      <c r="F5012" s="94"/>
      <c r="G5012" s="95">
        <f t="shared" si="465"/>
        <v>0</v>
      </c>
      <c r="H5012" s="110">
        <f t="shared" si="466"/>
        <v>0</v>
      </c>
      <c r="P5012" s="107" t="str">
        <f t="shared" si="467"/>
        <v/>
      </c>
      <c r="Q5012" s="108" t="str">
        <f t="shared" si="468"/>
        <v/>
      </c>
      <c r="S5012" s="109" t="str">
        <f t="shared" si="469"/>
        <v/>
      </c>
      <c r="T5012" s="109" t="str">
        <f t="shared" si="470"/>
        <v/>
      </c>
    </row>
    <row r="5013" spans="2:20" ht="15" customHeight="1" x14ac:dyDescent="0.25">
      <c r="B5013" s="94">
        <v>4962</v>
      </c>
      <c r="C5013" s="95"/>
      <c r="D5013" s="94"/>
      <c r="E5013" s="95"/>
      <c r="F5013" s="94"/>
      <c r="G5013" s="95">
        <f t="shared" si="465"/>
        <v>0</v>
      </c>
      <c r="H5013" s="110">
        <f t="shared" si="466"/>
        <v>0</v>
      </c>
      <c r="P5013" s="107" t="str">
        <f t="shared" si="467"/>
        <v/>
      </c>
      <c r="Q5013" s="108" t="str">
        <f t="shared" si="468"/>
        <v/>
      </c>
      <c r="S5013" s="109" t="str">
        <f t="shared" si="469"/>
        <v/>
      </c>
      <c r="T5013" s="109" t="str">
        <f t="shared" si="470"/>
        <v/>
      </c>
    </row>
    <row r="5014" spans="2:20" ht="15" customHeight="1" x14ac:dyDescent="0.25">
      <c r="B5014" s="94">
        <v>4963</v>
      </c>
      <c r="C5014" s="95"/>
      <c r="D5014" s="94"/>
      <c r="E5014" s="95"/>
      <c r="F5014" s="94"/>
      <c r="G5014" s="95">
        <f t="shared" si="465"/>
        <v>0</v>
      </c>
      <c r="H5014" s="110">
        <f t="shared" si="466"/>
        <v>0</v>
      </c>
      <c r="P5014" s="107" t="str">
        <f t="shared" si="467"/>
        <v/>
      </c>
      <c r="Q5014" s="108" t="str">
        <f t="shared" si="468"/>
        <v/>
      </c>
      <c r="S5014" s="109" t="str">
        <f t="shared" si="469"/>
        <v/>
      </c>
      <c r="T5014" s="109" t="str">
        <f t="shared" si="470"/>
        <v/>
      </c>
    </row>
    <row r="5015" spans="2:20" ht="15" customHeight="1" x14ac:dyDescent="0.25">
      <c r="B5015" s="94">
        <v>4964</v>
      </c>
      <c r="C5015" s="95"/>
      <c r="D5015" s="94"/>
      <c r="E5015" s="95"/>
      <c r="F5015" s="94"/>
      <c r="G5015" s="95">
        <f t="shared" si="465"/>
        <v>0</v>
      </c>
      <c r="H5015" s="110">
        <f t="shared" si="466"/>
        <v>0</v>
      </c>
      <c r="P5015" s="107" t="str">
        <f t="shared" si="467"/>
        <v/>
      </c>
      <c r="Q5015" s="108" t="str">
        <f t="shared" si="468"/>
        <v/>
      </c>
      <c r="S5015" s="109" t="str">
        <f t="shared" si="469"/>
        <v/>
      </c>
      <c r="T5015" s="109" t="str">
        <f t="shared" si="470"/>
        <v/>
      </c>
    </row>
    <row r="5016" spans="2:20" ht="15" customHeight="1" x14ac:dyDescent="0.25">
      <c r="B5016" s="94">
        <v>4965</v>
      </c>
      <c r="C5016" s="95"/>
      <c r="D5016" s="94"/>
      <c r="E5016" s="95"/>
      <c r="F5016" s="94"/>
      <c r="G5016" s="95">
        <f t="shared" si="465"/>
        <v>0</v>
      </c>
      <c r="H5016" s="110">
        <f t="shared" si="466"/>
        <v>0</v>
      </c>
      <c r="P5016" s="107" t="str">
        <f t="shared" si="467"/>
        <v/>
      </c>
      <c r="Q5016" s="108" t="str">
        <f t="shared" si="468"/>
        <v/>
      </c>
      <c r="S5016" s="109" t="str">
        <f t="shared" si="469"/>
        <v/>
      </c>
      <c r="T5016" s="109" t="str">
        <f t="shared" si="470"/>
        <v/>
      </c>
    </row>
    <row r="5017" spans="2:20" ht="15" customHeight="1" x14ac:dyDescent="0.25">
      <c r="B5017" s="94">
        <v>4966</v>
      </c>
      <c r="C5017" s="95"/>
      <c r="D5017" s="94"/>
      <c r="E5017" s="95"/>
      <c r="F5017" s="94"/>
      <c r="G5017" s="95">
        <f t="shared" si="465"/>
        <v>0</v>
      </c>
      <c r="H5017" s="110">
        <f t="shared" si="466"/>
        <v>0</v>
      </c>
      <c r="P5017" s="107" t="str">
        <f t="shared" si="467"/>
        <v/>
      </c>
      <c r="Q5017" s="108" t="str">
        <f t="shared" si="468"/>
        <v/>
      </c>
      <c r="S5017" s="109" t="str">
        <f t="shared" si="469"/>
        <v/>
      </c>
      <c r="T5017" s="109" t="str">
        <f t="shared" si="470"/>
        <v/>
      </c>
    </row>
    <row r="5018" spans="2:20" ht="15" customHeight="1" x14ac:dyDescent="0.25">
      <c r="B5018" s="94">
        <v>4967</v>
      </c>
      <c r="C5018" s="95"/>
      <c r="D5018" s="94"/>
      <c r="E5018" s="95"/>
      <c r="F5018" s="94"/>
      <c r="G5018" s="95">
        <f t="shared" si="465"/>
        <v>0</v>
      </c>
      <c r="H5018" s="110">
        <f t="shared" si="466"/>
        <v>0</v>
      </c>
      <c r="P5018" s="107" t="str">
        <f t="shared" si="467"/>
        <v/>
      </c>
      <c r="Q5018" s="108" t="str">
        <f t="shared" si="468"/>
        <v/>
      </c>
      <c r="S5018" s="109" t="str">
        <f t="shared" si="469"/>
        <v/>
      </c>
      <c r="T5018" s="109" t="str">
        <f t="shared" si="470"/>
        <v/>
      </c>
    </row>
    <row r="5019" spans="2:20" ht="15" customHeight="1" x14ac:dyDescent="0.25">
      <c r="B5019" s="94">
        <v>4968</v>
      </c>
      <c r="C5019" s="95"/>
      <c r="D5019" s="94"/>
      <c r="E5019" s="95"/>
      <c r="F5019" s="94"/>
      <c r="G5019" s="95">
        <f t="shared" si="465"/>
        <v>0</v>
      </c>
      <c r="H5019" s="110">
        <f t="shared" si="466"/>
        <v>0</v>
      </c>
      <c r="P5019" s="107" t="str">
        <f t="shared" si="467"/>
        <v/>
      </c>
      <c r="Q5019" s="108" t="str">
        <f t="shared" si="468"/>
        <v/>
      </c>
      <c r="S5019" s="109" t="str">
        <f t="shared" si="469"/>
        <v/>
      </c>
      <c r="T5019" s="109" t="str">
        <f t="shared" si="470"/>
        <v/>
      </c>
    </row>
    <row r="5020" spans="2:20" ht="15" customHeight="1" x14ac:dyDescent="0.25">
      <c r="B5020" s="94">
        <v>4969</v>
      </c>
      <c r="C5020" s="95"/>
      <c r="D5020" s="94"/>
      <c r="E5020" s="95"/>
      <c r="F5020" s="94"/>
      <c r="G5020" s="95">
        <f t="shared" ref="G5020:G5083" si="471">E5020-C5020</f>
        <v>0</v>
      </c>
      <c r="H5020" s="110">
        <f t="shared" ref="H5020:H5083" si="472">F5020-D5020</f>
        <v>0</v>
      </c>
      <c r="P5020" s="107" t="str">
        <f t="shared" ref="P5020:P5083" si="473">IF(C5020="","",D5020*PSA_WTP-C5020)</f>
        <v/>
      </c>
      <c r="Q5020" s="108" t="str">
        <f t="shared" ref="Q5020:Q5083" si="474">IF(C5020="","",F5020*PSA_WTP-E5020)</f>
        <v/>
      </c>
      <c r="S5020" s="109" t="str">
        <f t="shared" ref="S5020:S5083" si="475">IF(Q5020="","",IF(Q5020=MAX(P5020,Q5020),0,1))</f>
        <v/>
      </c>
      <c r="T5020" s="109" t="str">
        <f t="shared" ref="T5020:T5083" si="476">IF(Q5020="","",IF(Q5020=MAX(P5020,Q5020),1,0))</f>
        <v/>
      </c>
    </row>
    <row r="5021" spans="2:20" ht="15" customHeight="1" x14ac:dyDescent="0.25">
      <c r="B5021" s="94">
        <v>4970</v>
      </c>
      <c r="C5021" s="95"/>
      <c r="D5021" s="94"/>
      <c r="E5021" s="95"/>
      <c r="F5021" s="94"/>
      <c r="G5021" s="95">
        <f t="shared" si="471"/>
        <v>0</v>
      </c>
      <c r="H5021" s="110">
        <f t="shared" si="472"/>
        <v>0</v>
      </c>
      <c r="P5021" s="107" t="str">
        <f t="shared" si="473"/>
        <v/>
      </c>
      <c r="Q5021" s="108" t="str">
        <f t="shared" si="474"/>
        <v/>
      </c>
      <c r="S5021" s="109" t="str">
        <f t="shared" si="475"/>
        <v/>
      </c>
      <c r="T5021" s="109" t="str">
        <f t="shared" si="476"/>
        <v/>
      </c>
    </row>
    <row r="5022" spans="2:20" ht="15" customHeight="1" x14ac:dyDescent="0.25">
      <c r="B5022" s="94">
        <v>4971</v>
      </c>
      <c r="C5022" s="95"/>
      <c r="D5022" s="94"/>
      <c r="E5022" s="95"/>
      <c r="F5022" s="94"/>
      <c r="G5022" s="95">
        <f t="shared" si="471"/>
        <v>0</v>
      </c>
      <c r="H5022" s="110">
        <f t="shared" si="472"/>
        <v>0</v>
      </c>
      <c r="P5022" s="107" t="str">
        <f t="shared" si="473"/>
        <v/>
      </c>
      <c r="Q5022" s="108" t="str">
        <f t="shared" si="474"/>
        <v/>
      </c>
      <c r="S5022" s="109" t="str">
        <f t="shared" si="475"/>
        <v/>
      </c>
      <c r="T5022" s="109" t="str">
        <f t="shared" si="476"/>
        <v/>
      </c>
    </row>
    <row r="5023" spans="2:20" ht="15" customHeight="1" x14ac:dyDescent="0.25">
      <c r="B5023" s="94">
        <v>4972</v>
      </c>
      <c r="C5023" s="95"/>
      <c r="D5023" s="94"/>
      <c r="E5023" s="95"/>
      <c r="F5023" s="94"/>
      <c r="G5023" s="95">
        <f t="shared" si="471"/>
        <v>0</v>
      </c>
      <c r="H5023" s="110">
        <f t="shared" si="472"/>
        <v>0</v>
      </c>
      <c r="P5023" s="107" t="str">
        <f t="shared" si="473"/>
        <v/>
      </c>
      <c r="Q5023" s="108" t="str">
        <f t="shared" si="474"/>
        <v/>
      </c>
      <c r="S5023" s="109" t="str">
        <f t="shared" si="475"/>
        <v/>
      </c>
      <c r="T5023" s="109" t="str">
        <f t="shared" si="476"/>
        <v/>
      </c>
    </row>
    <row r="5024" spans="2:20" ht="15" customHeight="1" x14ac:dyDescent="0.25">
      <c r="B5024" s="94">
        <v>4973</v>
      </c>
      <c r="C5024" s="95"/>
      <c r="D5024" s="94"/>
      <c r="E5024" s="95"/>
      <c r="F5024" s="94"/>
      <c r="G5024" s="95">
        <f t="shared" si="471"/>
        <v>0</v>
      </c>
      <c r="H5024" s="110">
        <f t="shared" si="472"/>
        <v>0</v>
      </c>
      <c r="P5024" s="107" t="str">
        <f t="shared" si="473"/>
        <v/>
      </c>
      <c r="Q5024" s="108" t="str">
        <f t="shared" si="474"/>
        <v/>
      </c>
      <c r="S5024" s="109" t="str">
        <f t="shared" si="475"/>
        <v/>
      </c>
      <c r="T5024" s="109" t="str">
        <f t="shared" si="476"/>
        <v/>
      </c>
    </row>
    <row r="5025" spans="2:20" ht="15" customHeight="1" x14ac:dyDescent="0.25">
      <c r="B5025" s="94">
        <v>4974</v>
      </c>
      <c r="C5025" s="95"/>
      <c r="D5025" s="94"/>
      <c r="E5025" s="95"/>
      <c r="F5025" s="94"/>
      <c r="G5025" s="95">
        <f t="shared" si="471"/>
        <v>0</v>
      </c>
      <c r="H5025" s="110">
        <f t="shared" si="472"/>
        <v>0</v>
      </c>
      <c r="P5025" s="107" t="str">
        <f t="shared" si="473"/>
        <v/>
      </c>
      <c r="Q5025" s="108" t="str">
        <f t="shared" si="474"/>
        <v/>
      </c>
      <c r="S5025" s="109" t="str">
        <f t="shared" si="475"/>
        <v/>
      </c>
      <c r="T5025" s="109" t="str">
        <f t="shared" si="476"/>
        <v/>
      </c>
    </row>
    <row r="5026" spans="2:20" ht="15" customHeight="1" x14ac:dyDescent="0.25">
      <c r="B5026" s="94">
        <v>4975</v>
      </c>
      <c r="C5026" s="95"/>
      <c r="D5026" s="94"/>
      <c r="E5026" s="95"/>
      <c r="F5026" s="94"/>
      <c r="G5026" s="95">
        <f t="shared" si="471"/>
        <v>0</v>
      </c>
      <c r="H5026" s="110">
        <f t="shared" si="472"/>
        <v>0</v>
      </c>
      <c r="P5026" s="107" t="str">
        <f t="shared" si="473"/>
        <v/>
      </c>
      <c r="Q5026" s="108" t="str">
        <f t="shared" si="474"/>
        <v/>
      </c>
      <c r="S5026" s="109" t="str">
        <f t="shared" si="475"/>
        <v/>
      </c>
      <c r="T5026" s="109" t="str">
        <f t="shared" si="476"/>
        <v/>
      </c>
    </row>
    <row r="5027" spans="2:20" ht="15" customHeight="1" x14ac:dyDescent="0.25">
      <c r="B5027" s="94">
        <v>4976</v>
      </c>
      <c r="C5027" s="95"/>
      <c r="D5027" s="94"/>
      <c r="E5027" s="95"/>
      <c r="F5027" s="94"/>
      <c r="G5027" s="95">
        <f t="shared" si="471"/>
        <v>0</v>
      </c>
      <c r="H5027" s="110">
        <f t="shared" si="472"/>
        <v>0</v>
      </c>
      <c r="P5027" s="107" t="str">
        <f t="shared" si="473"/>
        <v/>
      </c>
      <c r="Q5027" s="108" t="str">
        <f t="shared" si="474"/>
        <v/>
      </c>
      <c r="S5027" s="109" t="str">
        <f t="shared" si="475"/>
        <v/>
      </c>
      <c r="T5027" s="109" t="str">
        <f t="shared" si="476"/>
        <v/>
      </c>
    </row>
    <row r="5028" spans="2:20" ht="15" customHeight="1" x14ac:dyDescent="0.25">
      <c r="B5028" s="94">
        <v>4977</v>
      </c>
      <c r="C5028" s="95"/>
      <c r="D5028" s="94"/>
      <c r="E5028" s="95"/>
      <c r="F5028" s="94"/>
      <c r="G5028" s="95">
        <f t="shared" si="471"/>
        <v>0</v>
      </c>
      <c r="H5028" s="110">
        <f t="shared" si="472"/>
        <v>0</v>
      </c>
      <c r="P5028" s="107" t="str">
        <f t="shared" si="473"/>
        <v/>
      </c>
      <c r="Q5028" s="108" t="str">
        <f t="shared" si="474"/>
        <v/>
      </c>
      <c r="S5028" s="109" t="str">
        <f t="shared" si="475"/>
        <v/>
      </c>
      <c r="T5028" s="109" t="str">
        <f t="shared" si="476"/>
        <v/>
      </c>
    </row>
    <row r="5029" spans="2:20" ht="15" customHeight="1" x14ac:dyDescent="0.25">
      <c r="B5029" s="94">
        <v>4978</v>
      </c>
      <c r="C5029" s="95"/>
      <c r="D5029" s="94"/>
      <c r="E5029" s="95"/>
      <c r="F5029" s="94"/>
      <c r="G5029" s="95">
        <f t="shared" si="471"/>
        <v>0</v>
      </c>
      <c r="H5029" s="110">
        <f t="shared" si="472"/>
        <v>0</v>
      </c>
      <c r="P5029" s="107" t="str">
        <f t="shared" si="473"/>
        <v/>
      </c>
      <c r="Q5029" s="108" t="str">
        <f t="shared" si="474"/>
        <v/>
      </c>
      <c r="S5029" s="109" t="str">
        <f t="shared" si="475"/>
        <v/>
      </c>
      <c r="T5029" s="109" t="str">
        <f t="shared" si="476"/>
        <v/>
      </c>
    </row>
    <row r="5030" spans="2:20" ht="15" customHeight="1" x14ac:dyDescent="0.25">
      <c r="B5030" s="94">
        <v>4979</v>
      </c>
      <c r="C5030" s="95"/>
      <c r="D5030" s="94"/>
      <c r="E5030" s="95"/>
      <c r="F5030" s="94"/>
      <c r="G5030" s="95">
        <f t="shared" si="471"/>
        <v>0</v>
      </c>
      <c r="H5030" s="110">
        <f t="shared" si="472"/>
        <v>0</v>
      </c>
      <c r="P5030" s="107" t="str">
        <f t="shared" si="473"/>
        <v/>
      </c>
      <c r="Q5030" s="108" t="str">
        <f t="shared" si="474"/>
        <v/>
      </c>
      <c r="S5030" s="109" t="str">
        <f t="shared" si="475"/>
        <v/>
      </c>
      <c r="T5030" s="109" t="str">
        <f t="shared" si="476"/>
        <v/>
      </c>
    </row>
    <row r="5031" spans="2:20" ht="15" customHeight="1" x14ac:dyDescent="0.25">
      <c r="B5031" s="94">
        <v>4980</v>
      </c>
      <c r="C5031" s="95"/>
      <c r="D5031" s="94"/>
      <c r="E5031" s="95"/>
      <c r="F5031" s="94"/>
      <c r="G5031" s="95">
        <f t="shared" si="471"/>
        <v>0</v>
      </c>
      <c r="H5031" s="110">
        <f t="shared" si="472"/>
        <v>0</v>
      </c>
      <c r="P5031" s="107" t="str">
        <f t="shared" si="473"/>
        <v/>
      </c>
      <c r="Q5031" s="108" t="str">
        <f t="shared" si="474"/>
        <v/>
      </c>
      <c r="S5031" s="109" t="str">
        <f t="shared" si="475"/>
        <v/>
      </c>
      <c r="T5031" s="109" t="str">
        <f t="shared" si="476"/>
        <v/>
      </c>
    </row>
    <row r="5032" spans="2:20" ht="15" customHeight="1" x14ac:dyDescent="0.25">
      <c r="B5032" s="94">
        <v>4981</v>
      </c>
      <c r="C5032" s="95"/>
      <c r="D5032" s="94"/>
      <c r="E5032" s="95"/>
      <c r="F5032" s="94"/>
      <c r="G5032" s="95">
        <f t="shared" si="471"/>
        <v>0</v>
      </c>
      <c r="H5032" s="110">
        <f t="shared" si="472"/>
        <v>0</v>
      </c>
      <c r="P5032" s="107" t="str">
        <f t="shared" si="473"/>
        <v/>
      </c>
      <c r="Q5032" s="108" t="str">
        <f t="shared" si="474"/>
        <v/>
      </c>
      <c r="S5032" s="109" t="str">
        <f t="shared" si="475"/>
        <v/>
      </c>
      <c r="T5032" s="109" t="str">
        <f t="shared" si="476"/>
        <v/>
      </c>
    </row>
    <row r="5033" spans="2:20" ht="15" customHeight="1" x14ac:dyDescent="0.25">
      <c r="B5033" s="94">
        <v>4982</v>
      </c>
      <c r="C5033" s="95"/>
      <c r="D5033" s="94"/>
      <c r="E5033" s="95"/>
      <c r="F5033" s="94"/>
      <c r="G5033" s="95">
        <f t="shared" si="471"/>
        <v>0</v>
      </c>
      <c r="H5033" s="110">
        <f t="shared" si="472"/>
        <v>0</v>
      </c>
      <c r="P5033" s="107" t="str">
        <f t="shared" si="473"/>
        <v/>
      </c>
      <c r="Q5033" s="108" t="str">
        <f t="shared" si="474"/>
        <v/>
      </c>
      <c r="S5033" s="109" t="str">
        <f t="shared" si="475"/>
        <v/>
      </c>
      <c r="T5033" s="109" t="str">
        <f t="shared" si="476"/>
        <v/>
      </c>
    </row>
    <row r="5034" spans="2:20" ht="15" customHeight="1" x14ac:dyDescent="0.25">
      <c r="B5034" s="94">
        <v>4983</v>
      </c>
      <c r="C5034" s="95"/>
      <c r="D5034" s="94"/>
      <c r="E5034" s="95"/>
      <c r="F5034" s="94"/>
      <c r="G5034" s="95">
        <f t="shared" si="471"/>
        <v>0</v>
      </c>
      <c r="H5034" s="110">
        <f t="shared" si="472"/>
        <v>0</v>
      </c>
      <c r="P5034" s="107" t="str">
        <f t="shared" si="473"/>
        <v/>
      </c>
      <c r="Q5034" s="108" t="str">
        <f t="shared" si="474"/>
        <v/>
      </c>
      <c r="S5034" s="109" t="str">
        <f t="shared" si="475"/>
        <v/>
      </c>
      <c r="T5034" s="109" t="str">
        <f t="shared" si="476"/>
        <v/>
      </c>
    </row>
    <row r="5035" spans="2:20" ht="15" customHeight="1" x14ac:dyDescent="0.25">
      <c r="B5035" s="94">
        <v>4984</v>
      </c>
      <c r="C5035" s="95"/>
      <c r="D5035" s="94"/>
      <c r="E5035" s="95"/>
      <c r="F5035" s="94"/>
      <c r="G5035" s="95">
        <f t="shared" si="471"/>
        <v>0</v>
      </c>
      <c r="H5035" s="110">
        <f t="shared" si="472"/>
        <v>0</v>
      </c>
      <c r="P5035" s="107" t="str">
        <f t="shared" si="473"/>
        <v/>
      </c>
      <c r="Q5035" s="108" t="str">
        <f t="shared" si="474"/>
        <v/>
      </c>
      <c r="S5035" s="109" t="str">
        <f t="shared" si="475"/>
        <v/>
      </c>
      <c r="T5035" s="109" t="str">
        <f t="shared" si="476"/>
        <v/>
      </c>
    </row>
    <row r="5036" spans="2:20" ht="15" customHeight="1" x14ac:dyDescent="0.25">
      <c r="B5036" s="94">
        <v>4985</v>
      </c>
      <c r="C5036" s="95"/>
      <c r="D5036" s="94"/>
      <c r="E5036" s="95"/>
      <c r="F5036" s="94"/>
      <c r="G5036" s="95">
        <f t="shared" si="471"/>
        <v>0</v>
      </c>
      <c r="H5036" s="110">
        <f t="shared" si="472"/>
        <v>0</v>
      </c>
      <c r="P5036" s="107" t="str">
        <f t="shared" si="473"/>
        <v/>
      </c>
      <c r="Q5036" s="108" t="str">
        <f t="shared" si="474"/>
        <v/>
      </c>
      <c r="S5036" s="109" t="str">
        <f t="shared" si="475"/>
        <v/>
      </c>
      <c r="T5036" s="109" t="str">
        <f t="shared" si="476"/>
        <v/>
      </c>
    </row>
    <row r="5037" spans="2:20" ht="15" customHeight="1" x14ac:dyDescent="0.25">
      <c r="B5037" s="94">
        <v>4986</v>
      </c>
      <c r="C5037" s="95"/>
      <c r="D5037" s="94"/>
      <c r="E5037" s="95"/>
      <c r="F5037" s="94"/>
      <c r="G5037" s="95">
        <f t="shared" si="471"/>
        <v>0</v>
      </c>
      <c r="H5037" s="110">
        <f t="shared" si="472"/>
        <v>0</v>
      </c>
      <c r="P5037" s="107" t="str">
        <f t="shared" si="473"/>
        <v/>
      </c>
      <c r="Q5037" s="108" t="str">
        <f t="shared" si="474"/>
        <v/>
      </c>
      <c r="S5037" s="109" t="str">
        <f t="shared" si="475"/>
        <v/>
      </c>
      <c r="T5037" s="109" t="str">
        <f t="shared" si="476"/>
        <v/>
      </c>
    </row>
    <row r="5038" spans="2:20" ht="15" customHeight="1" x14ac:dyDescent="0.25">
      <c r="B5038" s="94">
        <v>4987</v>
      </c>
      <c r="C5038" s="95"/>
      <c r="D5038" s="94"/>
      <c r="E5038" s="95"/>
      <c r="F5038" s="94"/>
      <c r="G5038" s="95">
        <f t="shared" si="471"/>
        <v>0</v>
      </c>
      <c r="H5038" s="110">
        <f t="shared" si="472"/>
        <v>0</v>
      </c>
      <c r="P5038" s="107" t="str">
        <f t="shared" si="473"/>
        <v/>
      </c>
      <c r="Q5038" s="108" t="str">
        <f t="shared" si="474"/>
        <v/>
      </c>
      <c r="S5038" s="109" t="str">
        <f t="shared" si="475"/>
        <v/>
      </c>
      <c r="T5038" s="109" t="str">
        <f t="shared" si="476"/>
        <v/>
      </c>
    </row>
    <row r="5039" spans="2:20" ht="15" customHeight="1" x14ac:dyDescent="0.25">
      <c r="B5039" s="94">
        <v>4988</v>
      </c>
      <c r="C5039" s="95"/>
      <c r="D5039" s="94"/>
      <c r="E5039" s="95"/>
      <c r="F5039" s="94"/>
      <c r="G5039" s="95">
        <f t="shared" si="471"/>
        <v>0</v>
      </c>
      <c r="H5039" s="110">
        <f t="shared" si="472"/>
        <v>0</v>
      </c>
      <c r="P5039" s="107" t="str">
        <f t="shared" si="473"/>
        <v/>
      </c>
      <c r="Q5039" s="108" t="str">
        <f t="shared" si="474"/>
        <v/>
      </c>
      <c r="S5039" s="109" t="str">
        <f t="shared" si="475"/>
        <v/>
      </c>
      <c r="T5039" s="109" t="str">
        <f t="shared" si="476"/>
        <v/>
      </c>
    </row>
    <row r="5040" spans="2:20" ht="15" customHeight="1" x14ac:dyDescent="0.25">
      <c r="B5040" s="94">
        <v>4989</v>
      </c>
      <c r="C5040" s="95"/>
      <c r="D5040" s="94"/>
      <c r="E5040" s="95"/>
      <c r="F5040" s="94"/>
      <c r="G5040" s="95">
        <f t="shared" si="471"/>
        <v>0</v>
      </c>
      <c r="H5040" s="110">
        <f t="shared" si="472"/>
        <v>0</v>
      </c>
      <c r="P5040" s="107" t="str">
        <f t="shared" si="473"/>
        <v/>
      </c>
      <c r="Q5040" s="108" t="str">
        <f t="shared" si="474"/>
        <v/>
      </c>
      <c r="S5040" s="109" t="str">
        <f t="shared" si="475"/>
        <v/>
      </c>
      <c r="T5040" s="109" t="str">
        <f t="shared" si="476"/>
        <v/>
      </c>
    </row>
    <row r="5041" spans="2:20" ht="15" customHeight="1" x14ac:dyDescent="0.25">
      <c r="B5041" s="94">
        <v>4990</v>
      </c>
      <c r="C5041" s="95"/>
      <c r="D5041" s="94"/>
      <c r="E5041" s="95"/>
      <c r="F5041" s="94"/>
      <c r="G5041" s="95">
        <f t="shared" si="471"/>
        <v>0</v>
      </c>
      <c r="H5041" s="110">
        <f t="shared" si="472"/>
        <v>0</v>
      </c>
      <c r="P5041" s="107" t="str">
        <f t="shared" si="473"/>
        <v/>
      </c>
      <c r="Q5041" s="108" t="str">
        <f t="shared" si="474"/>
        <v/>
      </c>
      <c r="S5041" s="109" t="str">
        <f t="shared" si="475"/>
        <v/>
      </c>
      <c r="T5041" s="109" t="str">
        <f t="shared" si="476"/>
        <v/>
      </c>
    </row>
    <row r="5042" spans="2:20" ht="15" customHeight="1" x14ac:dyDescent="0.25">
      <c r="B5042" s="94">
        <v>4991</v>
      </c>
      <c r="C5042" s="95"/>
      <c r="D5042" s="94"/>
      <c r="E5042" s="95"/>
      <c r="F5042" s="94"/>
      <c r="G5042" s="95">
        <f t="shared" si="471"/>
        <v>0</v>
      </c>
      <c r="H5042" s="110">
        <f t="shared" si="472"/>
        <v>0</v>
      </c>
      <c r="P5042" s="107" t="str">
        <f t="shared" si="473"/>
        <v/>
      </c>
      <c r="Q5042" s="108" t="str">
        <f t="shared" si="474"/>
        <v/>
      </c>
      <c r="S5042" s="109" t="str">
        <f t="shared" si="475"/>
        <v/>
      </c>
      <c r="T5042" s="109" t="str">
        <f t="shared" si="476"/>
        <v/>
      </c>
    </row>
    <row r="5043" spans="2:20" ht="15" customHeight="1" x14ac:dyDescent="0.25">
      <c r="B5043" s="94">
        <v>4992</v>
      </c>
      <c r="C5043" s="95"/>
      <c r="D5043" s="94"/>
      <c r="E5043" s="95"/>
      <c r="F5043" s="94"/>
      <c r="G5043" s="95">
        <f t="shared" si="471"/>
        <v>0</v>
      </c>
      <c r="H5043" s="110">
        <f t="shared" si="472"/>
        <v>0</v>
      </c>
      <c r="P5043" s="107" t="str">
        <f t="shared" si="473"/>
        <v/>
      </c>
      <c r="Q5043" s="108" t="str">
        <f t="shared" si="474"/>
        <v/>
      </c>
      <c r="S5043" s="109" t="str">
        <f t="shared" si="475"/>
        <v/>
      </c>
      <c r="T5043" s="109" t="str">
        <f t="shared" si="476"/>
        <v/>
      </c>
    </row>
    <row r="5044" spans="2:20" ht="15" customHeight="1" x14ac:dyDescent="0.25">
      <c r="B5044" s="94">
        <v>4993</v>
      </c>
      <c r="C5044" s="95"/>
      <c r="D5044" s="94"/>
      <c r="E5044" s="95"/>
      <c r="F5044" s="94"/>
      <c r="G5044" s="95">
        <f t="shared" si="471"/>
        <v>0</v>
      </c>
      <c r="H5044" s="110">
        <f t="shared" si="472"/>
        <v>0</v>
      </c>
      <c r="P5044" s="107" t="str">
        <f t="shared" si="473"/>
        <v/>
      </c>
      <c r="Q5044" s="108" t="str">
        <f t="shared" si="474"/>
        <v/>
      </c>
      <c r="S5044" s="109" t="str">
        <f t="shared" si="475"/>
        <v/>
      </c>
      <c r="T5044" s="109" t="str">
        <f t="shared" si="476"/>
        <v/>
      </c>
    </row>
    <row r="5045" spans="2:20" ht="15" customHeight="1" x14ac:dyDescent="0.25">
      <c r="B5045" s="94">
        <v>4994</v>
      </c>
      <c r="C5045" s="95"/>
      <c r="D5045" s="94"/>
      <c r="E5045" s="95"/>
      <c r="F5045" s="94"/>
      <c r="G5045" s="95">
        <f t="shared" si="471"/>
        <v>0</v>
      </c>
      <c r="H5045" s="110">
        <f t="shared" si="472"/>
        <v>0</v>
      </c>
      <c r="P5045" s="107" t="str">
        <f t="shared" si="473"/>
        <v/>
      </c>
      <c r="Q5045" s="108" t="str">
        <f t="shared" si="474"/>
        <v/>
      </c>
      <c r="S5045" s="109" t="str">
        <f t="shared" si="475"/>
        <v/>
      </c>
      <c r="T5045" s="109" t="str">
        <f t="shared" si="476"/>
        <v/>
      </c>
    </row>
    <row r="5046" spans="2:20" ht="15" customHeight="1" x14ac:dyDescent="0.25">
      <c r="B5046" s="94">
        <v>4995</v>
      </c>
      <c r="C5046" s="95"/>
      <c r="D5046" s="94"/>
      <c r="E5046" s="95"/>
      <c r="F5046" s="94"/>
      <c r="G5046" s="95">
        <f t="shared" si="471"/>
        <v>0</v>
      </c>
      <c r="H5046" s="110">
        <f t="shared" si="472"/>
        <v>0</v>
      </c>
      <c r="P5046" s="107" t="str">
        <f t="shared" si="473"/>
        <v/>
      </c>
      <c r="Q5046" s="108" t="str">
        <f t="shared" si="474"/>
        <v/>
      </c>
      <c r="S5046" s="109" t="str">
        <f t="shared" si="475"/>
        <v/>
      </c>
      <c r="T5046" s="109" t="str">
        <f t="shared" si="476"/>
        <v/>
      </c>
    </row>
    <row r="5047" spans="2:20" ht="15" customHeight="1" x14ac:dyDescent="0.25">
      <c r="B5047" s="94">
        <v>4996</v>
      </c>
      <c r="C5047" s="95"/>
      <c r="D5047" s="94"/>
      <c r="E5047" s="95"/>
      <c r="F5047" s="94"/>
      <c r="G5047" s="95">
        <f t="shared" si="471"/>
        <v>0</v>
      </c>
      <c r="H5047" s="110">
        <f t="shared" si="472"/>
        <v>0</v>
      </c>
      <c r="P5047" s="107" t="str">
        <f t="shared" si="473"/>
        <v/>
      </c>
      <c r="Q5047" s="108" t="str">
        <f t="shared" si="474"/>
        <v/>
      </c>
      <c r="S5047" s="109" t="str">
        <f t="shared" si="475"/>
        <v/>
      </c>
      <c r="T5047" s="109" t="str">
        <f t="shared" si="476"/>
        <v/>
      </c>
    </row>
    <row r="5048" spans="2:20" ht="15" customHeight="1" x14ac:dyDescent="0.25">
      <c r="B5048" s="94">
        <v>4997</v>
      </c>
      <c r="C5048" s="95"/>
      <c r="D5048" s="94"/>
      <c r="E5048" s="95"/>
      <c r="F5048" s="94"/>
      <c r="G5048" s="95">
        <f t="shared" si="471"/>
        <v>0</v>
      </c>
      <c r="H5048" s="110">
        <f t="shared" si="472"/>
        <v>0</v>
      </c>
      <c r="P5048" s="107" t="str">
        <f t="shared" si="473"/>
        <v/>
      </c>
      <c r="Q5048" s="108" t="str">
        <f t="shared" si="474"/>
        <v/>
      </c>
      <c r="S5048" s="109" t="str">
        <f t="shared" si="475"/>
        <v/>
      </c>
      <c r="T5048" s="109" t="str">
        <f t="shared" si="476"/>
        <v/>
      </c>
    </row>
    <row r="5049" spans="2:20" ht="15" customHeight="1" x14ac:dyDescent="0.25">
      <c r="B5049" s="94">
        <v>4998</v>
      </c>
      <c r="C5049" s="95"/>
      <c r="D5049" s="94"/>
      <c r="E5049" s="95"/>
      <c r="F5049" s="94"/>
      <c r="G5049" s="95">
        <f t="shared" si="471"/>
        <v>0</v>
      </c>
      <c r="H5049" s="110">
        <f t="shared" si="472"/>
        <v>0</v>
      </c>
      <c r="P5049" s="107" t="str">
        <f t="shared" si="473"/>
        <v/>
      </c>
      <c r="Q5049" s="108" t="str">
        <f t="shared" si="474"/>
        <v/>
      </c>
      <c r="S5049" s="109" t="str">
        <f t="shared" si="475"/>
        <v/>
      </c>
      <c r="T5049" s="109" t="str">
        <f t="shared" si="476"/>
        <v/>
      </c>
    </row>
    <row r="5050" spans="2:20" ht="15" customHeight="1" x14ac:dyDescent="0.25">
      <c r="B5050" s="94">
        <v>4999</v>
      </c>
      <c r="C5050" s="95"/>
      <c r="D5050" s="94"/>
      <c r="E5050" s="95"/>
      <c r="F5050" s="94"/>
      <c r="G5050" s="95">
        <f t="shared" si="471"/>
        <v>0</v>
      </c>
      <c r="H5050" s="110">
        <f t="shared" si="472"/>
        <v>0</v>
      </c>
      <c r="P5050" s="107" t="str">
        <f t="shared" si="473"/>
        <v/>
      </c>
      <c r="Q5050" s="108" t="str">
        <f t="shared" si="474"/>
        <v/>
      </c>
      <c r="S5050" s="109" t="str">
        <f t="shared" si="475"/>
        <v/>
      </c>
      <c r="T5050" s="109" t="str">
        <f t="shared" si="476"/>
        <v/>
      </c>
    </row>
    <row r="5051" spans="2:20" ht="15" customHeight="1" x14ac:dyDescent="0.25">
      <c r="B5051" s="94">
        <v>5000</v>
      </c>
      <c r="C5051" s="95"/>
      <c r="D5051" s="94"/>
      <c r="E5051" s="95"/>
      <c r="F5051" s="94"/>
      <c r="G5051" s="95">
        <f t="shared" si="471"/>
        <v>0</v>
      </c>
      <c r="H5051" s="110">
        <f t="shared" si="472"/>
        <v>0</v>
      </c>
      <c r="P5051" s="107" t="str">
        <f t="shared" si="473"/>
        <v/>
      </c>
      <c r="Q5051" s="108" t="str">
        <f t="shared" si="474"/>
        <v/>
      </c>
      <c r="S5051" s="109" t="str">
        <f t="shared" si="475"/>
        <v/>
      </c>
      <c r="T5051" s="109" t="str">
        <f t="shared" si="476"/>
        <v/>
      </c>
    </row>
    <row r="5052" spans="2:20" ht="15" customHeight="1" x14ac:dyDescent="0.25">
      <c r="B5052" s="94">
        <v>5001</v>
      </c>
      <c r="C5052" s="95"/>
      <c r="D5052" s="94"/>
      <c r="E5052" s="95"/>
      <c r="F5052" s="94"/>
      <c r="G5052" s="95">
        <f t="shared" si="471"/>
        <v>0</v>
      </c>
      <c r="H5052" s="110">
        <f t="shared" si="472"/>
        <v>0</v>
      </c>
      <c r="P5052" s="107" t="str">
        <f t="shared" si="473"/>
        <v/>
      </c>
      <c r="Q5052" s="108" t="str">
        <f t="shared" si="474"/>
        <v/>
      </c>
      <c r="S5052" s="109" t="str">
        <f t="shared" si="475"/>
        <v/>
      </c>
      <c r="T5052" s="109" t="str">
        <f t="shared" si="476"/>
        <v/>
      </c>
    </row>
    <row r="5053" spans="2:20" ht="15" customHeight="1" x14ac:dyDescent="0.25">
      <c r="B5053" s="94">
        <v>5002</v>
      </c>
      <c r="C5053" s="95"/>
      <c r="D5053" s="94"/>
      <c r="E5053" s="95"/>
      <c r="F5053" s="94"/>
      <c r="G5053" s="95">
        <f t="shared" si="471"/>
        <v>0</v>
      </c>
      <c r="H5053" s="110">
        <f t="shared" si="472"/>
        <v>0</v>
      </c>
      <c r="P5053" s="107" t="str">
        <f t="shared" si="473"/>
        <v/>
      </c>
      <c r="Q5053" s="108" t="str">
        <f t="shared" si="474"/>
        <v/>
      </c>
      <c r="S5053" s="109" t="str">
        <f t="shared" si="475"/>
        <v/>
      </c>
      <c r="T5053" s="109" t="str">
        <f t="shared" si="476"/>
        <v/>
      </c>
    </row>
    <row r="5054" spans="2:20" ht="15" customHeight="1" x14ac:dyDescent="0.25">
      <c r="B5054" s="94">
        <v>5003</v>
      </c>
      <c r="C5054" s="95"/>
      <c r="D5054" s="94"/>
      <c r="E5054" s="95"/>
      <c r="F5054" s="94"/>
      <c r="G5054" s="95">
        <f t="shared" si="471"/>
        <v>0</v>
      </c>
      <c r="H5054" s="110">
        <f t="shared" si="472"/>
        <v>0</v>
      </c>
      <c r="P5054" s="107" t="str">
        <f t="shared" si="473"/>
        <v/>
      </c>
      <c r="Q5054" s="108" t="str">
        <f t="shared" si="474"/>
        <v/>
      </c>
      <c r="S5054" s="109" t="str">
        <f t="shared" si="475"/>
        <v/>
      </c>
      <c r="T5054" s="109" t="str">
        <f t="shared" si="476"/>
        <v/>
      </c>
    </row>
    <row r="5055" spans="2:20" ht="15" customHeight="1" x14ac:dyDescent="0.25">
      <c r="B5055" s="94">
        <v>5004</v>
      </c>
      <c r="C5055" s="95"/>
      <c r="D5055" s="94"/>
      <c r="E5055" s="95"/>
      <c r="F5055" s="94"/>
      <c r="G5055" s="95">
        <f t="shared" si="471"/>
        <v>0</v>
      </c>
      <c r="H5055" s="110">
        <f t="shared" si="472"/>
        <v>0</v>
      </c>
      <c r="P5055" s="107" t="str">
        <f t="shared" si="473"/>
        <v/>
      </c>
      <c r="Q5055" s="108" t="str">
        <f t="shared" si="474"/>
        <v/>
      </c>
      <c r="S5055" s="109" t="str">
        <f t="shared" si="475"/>
        <v/>
      </c>
      <c r="T5055" s="109" t="str">
        <f t="shared" si="476"/>
        <v/>
      </c>
    </row>
    <row r="5056" spans="2:20" ht="15" customHeight="1" x14ac:dyDescent="0.25">
      <c r="B5056" s="94">
        <v>5005</v>
      </c>
      <c r="C5056" s="95"/>
      <c r="D5056" s="94"/>
      <c r="E5056" s="95"/>
      <c r="F5056" s="94"/>
      <c r="G5056" s="95">
        <f t="shared" si="471"/>
        <v>0</v>
      </c>
      <c r="H5056" s="110">
        <f t="shared" si="472"/>
        <v>0</v>
      </c>
      <c r="P5056" s="107" t="str">
        <f t="shared" si="473"/>
        <v/>
      </c>
      <c r="Q5056" s="108" t="str">
        <f t="shared" si="474"/>
        <v/>
      </c>
      <c r="S5056" s="109" t="str">
        <f t="shared" si="475"/>
        <v/>
      </c>
      <c r="T5056" s="109" t="str">
        <f t="shared" si="476"/>
        <v/>
      </c>
    </row>
    <row r="5057" spans="2:20" ht="15" customHeight="1" x14ac:dyDescent="0.25">
      <c r="B5057" s="94">
        <v>5006</v>
      </c>
      <c r="C5057" s="95"/>
      <c r="D5057" s="94"/>
      <c r="E5057" s="95"/>
      <c r="F5057" s="94"/>
      <c r="G5057" s="95">
        <f t="shared" si="471"/>
        <v>0</v>
      </c>
      <c r="H5057" s="110">
        <f t="shared" si="472"/>
        <v>0</v>
      </c>
      <c r="P5057" s="107" t="str">
        <f t="shared" si="473"/>
        <v/>
      </c>
      <c r="Q5057" s="108" t="str">
        <f t="shared" si="474"/>
        <v/>
      </c>
      <c r="S5057" s="109" t="str">
        <f t="shared" si="475"/>
        <v/>
      </c>
      <c r="T5057" s="109" t="str">
        <f t="shared" si="476"/>
        <v/>
      </c>
    </row>
    <row r="5058" spans="2:20" ht="15" customHeight="1" x14ac:dyDescent="0.25">
      <c r="B5058" s="94">
        <v>5007</v>
      </c>
      <c r="C5058" s="95"/>
      <c r="D5058" s="94"/>
      <c r="E5058" s="95"/>
      <c r="F5058" s="94"/>
      <c r="G5058" s="95">
        <f t="shared" si="471"/>
        <v>0</v>
      </c>
      <c r="H5058" s="110">
        <f t="shared" si="472"/>
        <v>0</v>
      </c>
      <c r="P5058" s="107" t="str">
        <f t="shared" si="473"/>
        <v/>
      </c>
      <c r="Q5058" s="108" t="str">
        <f t="shared" si="474"/>
        <v/>
      </c>
      <c r="S5058" s="109" t="str">
        <f t="shared" si="475"/>
        <v/>
      </c>
      <c r="T5058" s="109" t="str">
        <f t="shared" si="476"/>
        <v/>
      </c>
    </row>
    <row r="5059" spans="2:20" ht="15" customHeight="1" x14ac:dyDescent="0.25">
      <c r="B5059" s="94">
        <v>5008</v>
      </c>
      <c r="C5059" s="95"/>
      <c r="D5059" s="94"/>
      <c r="E5059" s="95"/>
      <c r="F5059" s="94"/>
      <c r="G5059" s="95">
        <f t="shared" si="471"/>
        <v>0</v>
      </c>
      <c r="H5059" s="110">
        <f t="shared" si="472"/>
        <v>0</v>
      </c>
      <c r="P5059" s="107" t="str">
        <f t="shared" si="473"/>
        <v/>
      </c>
      <c r="Q5059" s="108" t="str">
        <f t="shared" si="474"/>
        <v/>
      </c>
      <c r="S5059" s="109" t="str">
        <f t="shared" si="475"/>
        <v/>
      </c>
      <c r="T5059" s="109" t="str">
        <f t="shared" si="476"/>
        <v/>
      </c>
    </row>
    <row r="5060" spans="2:20" ht="15" customHeight="1" x14ac:dyDescent="0.25">
      <c r="B5060" s="94">
        <v>5009</v>
      </c>
      <c r="C5060" s="95"/>
      <c r="D5060" s="94"/>
      <c r="E5060" s="95"/>
      <c r="F5060" s="94"/>
      <c r="G5060" s="95">
        <f t="shared" si="471"/>
        <v>0</v>
      </c>
      <c r="H5060" s="110">
        <f t="shared" si="472"/>
        <v>0</v>
      </c>
      <c r="P5060" s="107" t="str">
        <f t="shared" si="473"/>
        <v/>
      </c>
      <c r="Q5060" s="108" t="str">
        <f t="shared" si="474"/>
        <v/>
      </c>
      <c r="S5060" s="109" t="str">
        <f t="shared" si="475"/>
        <v/>
      </c>
      <c r="T5060" s="109" t="str">
        <f t="shared" si="476"/>
        <v/>
      </c>
    </row>
    <row r="5061" spans="2:20" ht="15" customHeight="1" x14ac:dyDescent="0.25">
      <c r="B5061" s="94">
        <v>5010</v>
      </c>
      <c r="C5061" s="95"/>
      <c r="D5061" s="94"/>
      <c r="E5061" s="95"/>
      <c r="F5061" s="94"/>
      <c r="G5061" s="95">
        <f t="shared" si="471"/>
        <v>0</v>
      </c>
      <c r="H5061" s="110">
        <f t="shared" si="472"/>
        <v>0</v>
      </c>
      <c r="P5061" s="107" t="str">
        <f t="shared" si="473"/>
        <v/>
      </c>
      <c r="Q5061" s="108" t="str">
        <f t="shared" si="474"/>
        <v/>
      </c>
      <c r="S5061" s="109" t="str">
        <f t="shared" si="475"/>
        <v/>
      </c>
      <c r="T5061" s="109" t="str">
        <f t="shared" si="476"/>
        <v/>
      </c>
    </row>
    <row r="5062" spans="2:20" ht="15" customHeight="1" x14ac:dyDescent="0.25">
      <c r="B5062" s="94">
        <v>5011</v>
      </c>
      <c r="C5062" s="95"/>
      <c r="D5062" s="94"/>
      <c r="E5062" s="95"/>
      <c r="F5062" s="94"/>
      <c r="G5062" s="95">
        <f t="shared" si="471"/>
        <v>0</v>
      </c>
      <c r="H5062" s="110">
        <f t="shared" si="472"/>
        <v>0</v>
      </c>
      <c r="P5062" s="107" t="str">
        <f t="shared" si="473"/>
        <v/>
      </c>
      <c r="Q5062" s="108" t="str">
        <f t="shared" si="474"/>
        <v/>
      </c>
      <c r="S5062" s="109" t="str">
        <f t="shared" si="475"/>
        <v/>
      </c>
      <c r="T5062" s="109" t="str">
        <f t="shared" si="476"/>
        <v/>
      </c>
    </row>
    <row r="5063" spans="2:20" ht="15" customHeight="1" x14ac:dyDescent="0.25">
      <c r="B5063" s="94">
        <v>5012</v>
      </c>
      <c r="C5063" s="95"/>
      <c r="D5063" s="94"/>
      <c r="E5063" s="95"/>
      <c r="F5063" s="94"/>
      <c r="G5063" s="95">
        <f t="shared" si="471"/>
        <v>0</v>
      </c>
      <c r="H5063" s="110">
        <f t="shared" si="472"/>
        <v>0</v>
      </c>
      <c r="P5063" s="107" t="str">
        <f t="shared" si="473"/>
        <v/>
      </c>
      <c r="Q5063" s="108" t="str">
        <f t="shared" si="474"/>
        <v/>
      </c>
      <c r="S5063" s="109" t="str">
        <f t="shared" si="475"/>
        <v/>
      </c>
      <c r="T5063" s="109" t="str">
        <f t="shared" si="476"/>
        <v/>
      </c>
    </row>
    <row r="5064" spans="2:20" ht="15" customHeight="1" x14ac:dyDescent="0.25">
      <c r="B5064" s="94">
        <v>5013</v>
      </c>
      <c r="C5064" s="95"/>
      <c r="D5064" s="94"/>
      <c r="E5064" s="95"/>
      <c r="F5064" s="94"/>
      <c r="G5064" s="95">
        <f t="shared" si="471"/>
        <v>0</v>
      </c>
      <c r="H5064" s="110">
        <f t="shared" si="472"/>
        <v>0</v>
      </c>
      <c r="P5064" s="107" t="str">
        <f t="shared" si="473"/>
        <v/>
      </c>
      <c r="Q5064" s="108" t="str">
        <f t="shared" si="474"/>
        <v/>
      </c>
      <c r="S5064" s="109" t="str">
        <f t="shared" si="475"/>
        <v/>
      </c>
      <c r="T5064" s="109" t="str">
        <f t="shared" si="476"/>
        <v/>
      </c>
    </row>
    <row r="5065" spans="2:20" ht="15" customHeight="1" x14ac:dyDescent="0.25">
      <c r="B5065" s="94">
        <v>5014</v>
      </c>
      <c r="C5065" s="95"/>
      <c r="D5065" s="94"/>
      <c r="E5065" s="95"/>
      <c r="F5065" s="94"/>
      <c r="G5065" s="95">
        <f t="shared" si="471"/>
        <v>0</v>
      </c>
      <c r="H5065" s="110">
        <f t="shared" si="472"/>
        <v>0</v>
      </c>
      <c r="P5065" s="107" t="str">
        <f t="shared" si="473"/>
        <v/>
      </c>
      <c r="Q5065" s="108" t="str">
        <f t="shared" si="474"/>
        <v/>
      </c>
      <c r="S5065" s="109" t="str">
        <f t="shared" si="475"/>
        <v/>
      </c>
      <c r="T5065" s="109" t="str">
        <f t="shared" si="476"/>
        <v/>
      </c>
    </row>
    <row r="5066" spans="2:20" ht="15" customHeight="1" x14ac:dyDescent="0.25">
      <c r="B5066" s="94">
        <v>5015</v>
      </c>
      <c r="C5066" s="95"/>
      <c r="D5066" s="94"/>
      <c r="E5066" s="95"/>
      <c r="F5066" s="94"/>
      <c r="G5066" s="95">
        <f t="shared" si="471"/>
        <v>0</v>
      </c>
      <c r="H5066" s="110">
        <f t="shared" si="472"/>
        <v>0</v>
      </c>
      <c r="P5066" s="107" t="str">
        <f t="shared" si="473"/>
        <v/>
      </c>
      <c r="Q5066" s="108" t="str">
        <f t="shared" si="474"/>
        <v/>
      </c>
      <c r="S5066" s="109" t="str">
        <f t="shared" si="475"/>
        <v/>
      </c>
      <c r="T5066" s="109" t="str">
        <f t="shared" si="476"/>
        <v/>
      </c>
    </row>
    <row r="5067" spans="2:20" ht="15" customHeight="1" x14ac:dyDescent="0.25">
      <c r="B5067" s="94">
        <v>5016</v>
      </c>
      <c r="C5067" s="95"/>
      <c r="D5067" s="94"/>
      <c r="E5067" s="95"/>
      <c r="F5067" s="94"/>
      <c r="G5067" s="95">
        <f t="shared" si="471"/>
        <v>0</v>
      </c>
      <c r="H5067" s="110">
        <f t="shared" si="472"/>
        <v>0</v>
      </c>
      <c r="P5067" s="107" t="str">
        <f t="shared" si="473"/>
        <v/>
      </c>
      <c r="Q5067" s="108" t="str">
        <f t="shared" si="474"/>
        <v/>
      </c>
      <c r="S5067" s="109" t="str">
        <f t="shared" si="475"/>
        <v/>
      </c>
      <c r="T5067" s="109" t="str">
        <f t="shared" si="476"/>
        <v/>
      </c>
    </row>
    <row r="5068" spans="2:20" ht="15" customHeight="1" x14ac:dyDescent="0.25">
      <c r="B5068" s="94">
        <v>5017</v>
      </c>
      <c r="C5068" s="95"/>
      <c r="D5068" s="94"/>
      <c r="E5068" s="95"/>
      <c r="F5068" s="94"/>
      <c r="G5068" s="95">
        <f t="shared" si="471"/>
        <v>0</v>
      </c>
      <c r="H5068" s="110">
        <f t="shared" si="472"/>
        <v>0</v>
      </c>
      <c r="P5068" s="107" t="str">
        <f t="shared" si="473"/>
        <v/>
      </c>
      <c r="Q5068" s="108" t="str">
        <f t="shared" si="474"/>
        <v/>
      </c>
      <c r="S5068" s="109" t="str">
        <f t="shared" si="475"/>
        <v/>
      </c>
      <c r="T5068" s="109" t="str">
        <f t="shared" si="476"/>
        <v/>
      </c>
    </row>
    <row r="5069" spans="2:20" ht="15" customHeight="1" x14ac:dyDescent="0.25">
      <c r="B5069" s="94">
        <v>5018</v>
      </c>
      <c r="C5069" s="95"/>
      <c r="D5069" s="94"/>
      <c r="E5069" s="95"/>
      <c r="F5069" s="94"/>
      <c r="G5069" s="95">
        <f t="shared" si="471"/>
        <v>0</v>
      </c>
      <c r="H5069" s="110">
        <f t="shared" si="472"/>
        <v>0</v>
      </c>
      <c r="P5069" s="107" t="str">
        <f t="shared" si="473"/>
        <v/>
      </c>
      <c r="Q5069" s="108" t="str">
        <f t="shared" si="474"/>
        <v/>
      </c>
      <c r="S5069" s="109" t="str">
        <f t="shared" si="475"/>
        <v/>
      </c>
      <c r="T5069" s="109" t="str">
        <f t="shared" si="476"/>
        <v/>
      </c>
    </row>
    <row r="5070" spans="2:20" ht="15" customHeight="1" x14ac:dyDescent="0.25">
      <c r="B5070" s="94">
        <v>5019</v>
      </c>
      <c r="C5070" s="95"/>
      <c r="D5070" s="94"/>
      <c r="E5070" s="95"/>
      <c r="F5070" s="94"/>
      <c r="G5070" s="95">
        <f t="shared" si="471"/>
        <v>0</v>
      </c>
      <c r="H5070" s="110">
        <f t="shared" si="472"/>
        <v>0</v>
      </c>
      <c r="P5070" s="107" t="str">
        <f t="shared" si="473"/>
        <v/>
      </c>
      <c r="Q5070" s="108" t="str">
        <f t="shared" si="474"/>
        <v/>
      </c>
      <c r="S5070" s="109" t="str">
        <f t="shared" si="475"/>
        <v/>
      </c>
      <c r="T5070" s="109" t="str">
        <f t="shared" si="476"/>
        <v/>
      </c>
    </row>
    <row r="5071" spans="2:20" ht="15" customHeight="1" x14ac:dyDescent="0.25">
      <c r="B5071" s="94">
        <v>5020</v>
      </c>
      <c r="C5071" s="95"/>
      <c r="D5071" s="94"/>
      <c r="E5071" s="95"/>
      <c r="F5071" s="94"/>
      <c r="G5071" s="95">
        <f t="shared" si="471"/>
        <v>0</v>
      </c>
      <c r="H5071" s="110">
        <f t="shared" si="472"/>
        <v>0</v>
      </c>
      <c r="P5071" s="107" t="str">
        <f t="shared" si="473"/>
        <v/>
      </c>
      <c r="Q5071" s="108" t="str">
        <f t="shared" si="474"/>
        <v/>
      </c>
      <c r="S5071" s="109" t="str">
        <f t="shared" si="475"/>
        <v/>
      </c>
      <c r="T5071" s="109" t="str">
        <f t="shared" si="476"/>
        <v/>
      </c>
    </row>
    <row r="5072" spans="2:20" ht="15" customHeight="1" x14ac:dyDescent="0.25">
      <c r="B5072" s="94">
        <v>5021</v>
      </c>
      <c r="C5072" s="95"/>
      <c r="D5072" s="94"/>
      <c r="E5072" s="95"/>
      <c r="F5072" s="94"/>
      <c r="G5072" s="95">
        <f t="shared" si="471"/>
        <v>0</v>
      </c>
      <c r="H5072" s="110">
        <f t="shared" si="472"/>
        <v>0</v>
      </c>
      <c r="P5072" s="107" t="str">
        <f t="shared" si="473"/>
        <v/>
      </c>
      <c r="Q5072" s="108" t="str">
        <f t="shared" si="474"/>
        <v/>
      </c>
      <c r="S5072" s="109" t="str">
        <f t="shared" si="475"/>
        <v/>
      </c>
      <c r="T5072" s="109" t="str">
        <f t="shared" si="476"/>
        <v/>
      </c>
    </row>
    <row r="5073" spans="2:20" ht="15" customHeight="1" x14ac:dyDescent="0.25">
      <c r="B5073" s="94">
        <v>5022</v>
      </c>
      <c r="C5073" s="95"/>
      <c r="D5073" s="94"/>
      <c r="E5073" s="95"/>
      <c r="F5073" s="94"/>
      <c r="G5073" s="95">
        <f t="shared" si="471"/>
        <v>0</v>
      </c>
      <c r="H5073" s="110">
        <f t="shared" si="472"/>
        <v>0</v>
      </c>
      <c r="P5073" s="107" t="str">
        <f t="shared" si="473"/>
        <v/>
      </c>
      <c r="Q5073" s="108" t="str">
        <f t="shared" si="474"/>
        <v/>
      </c>
      <c r="S5073" s="109" t="str">
        <f t="shared" si="475"/>
        <v/>
      </c>
      <c r="T5073" s="109" t="str">
        <f t="shared" si="476"/>
        <v/>
      </c>
    </row>
    <row r="5074" spans="2:20" ht="15" customHeight="1" x14ac:dyDescent="0.25">
      <c r="B5074" s="94">
        <v>5023</v>
      </c>
      <c r="C5074" s="95"/>
      <c r="D5074" s="94"/>
      <c r="E5074" s="95"/>
      <c r="F5074" s="94"/>
      <c r="G5074" s="95">
        <f t="shared" si="471"/>
        <v>0</v>
      </c>
      <c r="H5074" s="110">
        <f t="shared" si="472"/>
        <v>0</v>
      </c>
      <c r="P5074" s="107" t="str">
        <f t="shared" si="473"/>
        <v/>
      </c>
      <c r="Q5074" s="108" t="str">
        <f t="shared" si="474"/>
        <v/>
      </c>
      <c r="S5074" s="109" t="str">
        <f t="shared" si="475"/>
        <v/>
      </c>
      <c r="T5074" s="109" t="str">
        <f t="shared" si="476"/>
        <v/>
      </c>
    </row>
    <row r="5075" spans="2:20" ht="15" customHeight="1" x14ac:dyDescent="0.25">
      <c r="B5075" s="94">
        <v>5024</v>
      </c>
      <c r="C5075" s="95"/>
      <c r="D5075" s="94"/>
      <c r="E5075" s="95"/>
      <c r="F5075" s="94"/>
      <c r="G5075" s="95">
        <f t="shared" si="471"/>
        <v>0</v>
      </c>
      <c r="H5075" s="110">
        <f t="shared" si="472"/>
        <v>0</v>
      </c>
      <c r="P5075" s="107" t="str">
        <f t="shared" si="473"/>
        <v/>
      </c>
      <c r="Q5075" s="108" t="str">
        <f t="shared" si="474"/>
        <v/>
      </c>
      <c r="S5075" s="109" t="str">
        <f t="shared" si="475"/>
        <v/>
      </c>
      <c r="T5075" s="109" t="str">
        <f t="shared" si="476"/>
        <v/>
      </c>
    </row>
    <row r="5076" spans="2:20" ht="15" customHeight="1" x14ac:dyDescent="0.25">
      <c r="B5076" s="94">
        <v>5025</v>
      </c>
      <c r="C5076" s="95"/>
      <c r="D5076" s="94"/>
      <c r="E5076" s="95"/>
      <c r="F5076" s="94"/>
      <c r="G5076" s="95">
        <f t="shared" si="471"/>
        <v>0</v>
      </c>
      <c r="H5076" s="110">
        <f t="shared" si="472"/>
        <v>0</v>
      </c>
      <c r="P5076" s="107" t="str">
        <f t="shared" si="473"/>
        <v/>
      </c>
      <c r="Q5076" s="108" t="str">
        <f t="shared" si="474"/>
        <v/>
      </c>
      <c r="S5076" s="109" t="str">
        <f t="shared" si="475"/>
        <v/>
      </c>
      <c r="T5076" s="109" t="str">
        <f t="shared" si="476"/>
        <v/>
      </c>
    </row>
    <row r="5077" spans="2:20" ht="15" customHeight="1" x14ac:dyDescent="0.25">
      <c r="B5077" s="94">
        <v>5026</v>
      </c>
      <c r="C5077" s="95"/>
      <c r="D5077" s="94"/>
      <c r="E5077" s="95"/>
      <c r="F5077" s="94"/>
      <c r="G5077" s="95">
        <f t="shared" si="471"/>
        <v>0</v>
      </c>
      <c r="H5077" s="110">
        <f t="shared" si="472"/>
        <v>0</v>
      </c>
      <c r="P5077" s="107" t="str">
        <f t="shared" si="473"/>
        <v/>
      </c>
      <c r="Q5077" s="108" t="str">
        <f t="shared" si="474"/>
        <v/>
      </c>
      <c r="S5077" s="109" t="str">
        <f t="shared" si="475"/>
        <v/>
      </c>
      <c r="T5077" s="109" t="str">
        <f t="shared" si="476"/>
        <v/>
      </c>
    </row>
    <row r="5078" spans="2:20" ht="15" customHeight="1" x14ac:dyDescent="0.25">
      <c r="B5078" s="94">
        <v>5027</v>
      </c>
      <c r="C5078" s="95"/>
      <c r="D5078" s="94"/>
      <c r="E5078" s="95"/>
      <c r="F5078" s="94"/>
      <c r="G5078" s="95">
        <f t="shared" si="471"/>
        <v>0</v>
      </c>
      <c r="H5078" s="110">
        <f t="shared" si="472"/>
        <v>0</v>
      </c>
      <c r="P5078" s="107" t="str">
        <f t="shared" si="473"/>
        <v/>
      </c>
      <c r="Q5078" s="108" t="str">
        <f t="shared" si="474"/>
        <v/>
      </c>
      <c r="S5078" s="109" t="str">
        <f t="shared" si="475"/>
        <v/>
      </c>
      <c r="T5078" s="109" t="str">
        <f t="shared" si="476"/>
        <v/>
      </c>
    </row>
    <row r="5079" spans="2:20" ht="15" customHeight="1" x14ac:dyDescent="0.25">
      <c r="B5079" s="94">
        <v>5028</v>
      </c>
      <c r="C5079" s="95"/>
      <c r="D5079" s="94"/>
      <c r="E5079" s="95"/>
      <c r="F5079" s="94"/>
      <c r="G5079" s="95">
        <f t="shared" si="471"/>
        <v>0</v>
      </c>
      <c r="H5079" s="110">
        <f t="shared" si="472"/>
        <v>0</v>
      </c>
      <c r="P5079" s="107" t="str">
        <f t="shared" si="473"/>
        <v/>
      </c>
      <c r="Q5079" s="108" t="str">
        <f t="shared" si="474"/>
        <v/>
      </c>
      <c r="S5079" s="109" t="str">
        <f t="shared" si="475"/>
        <v/>
      </c>
      <c r="T5079" s="109" t="str">
        <f t="shared" si="476"/>
        <v/>
      </c>
    </row>
    <row r="5080" spans="2:20" ht="15" customHeight="1" x14ac:dyDescent="0.25">
      <c r="B5080" s="94">
        <v>5029</v>
      </c>
      <c r="C5080" s="95"/>
      <c r="D5080" s="94"/>
      <c r="E5080" s="95"/>
      <c r="F5080" s="94"/>
      <c r="G5080" s="95">
        <f t="shared" si="471"/>
        <v>0</v>
      </c>
      <c r="H5080" s="110">
        <f t="shared" si="472"/>
        <v>0</v>
      </c>
      <c r="P5080" s="107" t="str">
        <f t="shared" si="473"/>
        <v/>
      </c>
      <c r="Q5080" s="108" t="str">
        <f t="shared" si="474"/>
        <v/>
      </c>
      <c r="S5080" s="109" t="str">
        <f t="shared" si="475"/>
        <v/>
      </c>
      <c r="T5080" s="109" t="str">
        <f t="shared" si="476"/>
        <v/>
      </c>
    </row>
    <row r="5081" spans="2:20" ht="15" customHeight="1" x14ac:dyDescent="0.25">
      <c r="B5081" s="94">
        <v>5030</v>
      </c>
      <c r="C5081" s="95"/>
      <c r="D5081" s="94"/>
      <c r="E5081" s="95"/>
      <c r="F5081" s="94"/>
      <c r="G5081" s="95">
        <f t="shared" si="471"/>
        <v>0</v>
      </c>
      <c r="H5081" s="110">
        <f t="shared" si="472"/>
        <v>0</v>
      </c>
      <c r="P5081" s="107" t="str">
        <f t="shared" si="473"/>
        <v/>
      </c>
      <c r="Q5081" s="108" t="str">
        <f t="shared" si="474"/>
        <v/>
      </c>
      <c r="S5081" s="109" t="str">
        <f t="shared" si="475"/>
        <v/>
      </c>
      <c r="T5081" s="109" t="str">
        <f t="shared" si="476"/>
        <v/>
      </c>
    </row>
    <row r="5082" spans="2:20" ht="15" customHeight="1" x14ac:dyDescent="0.25">
      <c r="B5082" s="94">
        <v>5031</v>
      </c>
      <c r="C5082" s="95"/>
      <c r="D5082" s="94"/>
      <c r="E5082" s="95"/>
      <c r="F5082" s="94"/>
      <c r="G5082" s="95">
        <f t="shared" si="471"/>
        <v>0</v>
      </c>
      <c r="H5082" s="110">
        <f t="shared" si="472"/>
        <v>0</v>
      </c>
      <c r="P5082" s="107" t="str">
        <f t="shared" si="473"/>
        <v/>
      </c>
      <c r="Q5082" s="108" t="str">
        <f t="shared" si="474"/>
        <v/>
      </c>
      <c r="S5082" s="109" t="str">
        <f t="shared" si="475"/>
        <v/>
      </c>
      <c r="T5082" s="109" t="str">
        <f t="shared" si="476"/>
        <v/>
      </c>
    </row>
    <row r="5083" spans="2:20" ht="15" customHeight="1" x14ac:dyDescent="0.25">
      <c r="B5083" s="94">
        <v>5032</v>
      </c>
      <c r="C5083" s="95"/>
      <c r="D5083" s="94"/>
      <c r="E5083" s="95"/>
      <c r="F5083" s="94"/>
      <c r="G5083" s="95">
        <f t="shared" si="471"/>
        <v>0</v>
      </c>
      <c r="H5083" s="110">
        <f t="shared" si="472"/>
        <v>0</v>
      </c>
      <c r="P5083" s="107" t="str">
        <f t="shared" si="473"/>
        <v/>
      </c>
      <c r="Q5083" s="108" t="str">
        <f t="shared" si="474"/>
        <v/>
      </c>
      <c r="S5083" s="109" t="str">
        <f t="shared" si="475"/>
        <v/>
      </c>
      <c r="T5083" s="109" t="str">
        <f t="shared" si="476"/>
        <v/>
      </c>
    </row>
    <row r="5084" spans="2:20" ht="15" customHeight="1" x14ac:dyDescent="0.25">
      <c r="B5084" s="94">
        <v>5033</v>
      </c>
      <c r="C5084" s="95"/>
      <c r="D5084" s="94"/>
      <c r="E5084" s="95"/>
      <c r="F5084" s="94"/>
      <c r="G5084" s="95">
        <f t="shared" ref="G5084:G5147" si="477">E5084-C5084</f>
        <v>0</v>
      </c>
      <c r="H5084" s="110">
        <f t="shared" ref="H5084:H5147" si="478">F5084-D5084</f>
        <v>0</v>
      </c>
      <c r="P5084" s="107" t="str">
        <f t="shared" ref="P5084:P5147" si="479">IF(C5084="","",D5084*PSA_WTP-C5084)</f>
        <v/>
      </c>
      <c r="Q5084" s="108" t="str">
        <f t="shared" ref="Q5084:Q5147" si="480">IF(C5084="","",F5084*PSA_WTP-E5084)</f>
        <v/>
      </c>
      <c r="S5084" s="109" t="str">
        <f t="shared" ref="S5084:S5147" si="481">IF(Q5084="","",IF(Q5084=MAX(P5084,Q5084),0,1))</f>
        <v/>
      </c>
      <c r="T5084" s="109" t="str">
        <f t="shared" ref="T5084:T5147" si="482">IF(Q5084="","",IF(Q5084=MAX(P5084,Q5084),1,0))</f>
        <v/>
      </c>
    </row>
    <row r="5085" spans="2:20" ht="15" customHeight="1" x14ac:dyDescent="0.25">
      <c r="B5085" s="94">
        <v>5034</v>
      </c>
      <c r="C5085" s="95"/>
      <c r="D5085" s="94"/>
      <c r="E5085" s="95"/>
      <c r="F5085" s="94"/>
      <c r="G5085" s="95">
        <f t="shared" si="477"/>
        <v>0</v>
      </c>
      <c r="H5085" s="110">
        <f t="shared" si="478"/>
        <v>0</v>
      </c>
      <c r="P5085" s="107" t="str">
        <f t="shared" si="479"/>
        <v/>
      </c>
      <c r="Q5085" s="108" t="str">
        <f t="shared" si="480"/>
        <v/>
      </c>
      <c r="S5085" s="109" t="str">
        <f t="shared" si="481"/>
        <v/>
      </c>
      <c r="T5085" s="109" t="str">
        <f t="shared" si="482"/>
        <v/>
      </c>
    </row>
    <row r="5086" spans="2:20" ht="15" customHeight="1" x14ac:dyDescent="0.25">
      <c r="B5086" s="94">
        <v>5035</v>
      </c>
      <c r="C5086" s="95"/>
      <c r="D5086" s="94"/>
      <c r="E5086" s="95"/>
      <c r="F5086" s="94"/>
      <c r="G5086" s="95">
        <f t="shared" si="477"/>
        <v>0</v>
      </c>
      <c r="H5086" s="110">
        <f t="shared" si="478"/>
        <v>0</v>
      </c>
      <c r="P5086" s="107" t="str">
        <f t="shared" si="479"/>
        <v/>
      </c>
      <c r="Q5086" s="108" t="str">
        <f t="shared" si="480"/>
        <v/>
      </c>
      <c r="S5086" s="109" t="str">
        <f t="shared" si="481"/>
        <v/>
      </c>
      <c r="T5086" s="109" t="str">
        <f t="shared" si="482"/>
        <v/>
      </c>
    </row>
    <row r="5087" spans="2:20" ht="15" customHeight="1" x14ac:dyDescent="0.25">
      <c r="B5087" s="94">
        <v>5036</v>
      </c>
      <c r="C5087" s="95"/>
      <c r="D5087" s="94"/>
      <c r="E5087" s="95"/>
      <c r="F5087" s="94"/>
      <c r="G5087" s="95">
        <f t="shared" si="477"/>
        <v>0</v>
      </c>
      <c r="H5087" s="110">
        <f t="shared" si="478"/>
        <v>0</v>
      </c>
      <c r="P5087" s="107" t="str">
        <f t="shared" si="479"/>
        <v/>
      </c>
      <c r="Q5087" s="108" t="str">
        <f t="shared" si="480"/>
        <v/>
      </c>
      <c r="S5087" s="109" t="str">
        <f t="shared" si="481"/>
        <v/>
      </c>
      <c r="T5087" s="109" t="str">
        <f t="shared" si="482"/>
        <v/>
      </c>
    </row>
    <row r="5088" spans="2:20" ht="15" customHeight="1" x14ac:dyDescent="0.25">
      <c r="B5088" s="94">
        <v>5037</v>
      </c>
      <c r="C5088" s="95"/>
      <c r="D5088" s="94"/>
      <c r="E5088" s="95"/>
      <c r="F5088" s="94"/>
      <c r="G5088" s="95">
        <f t="shared" si="477"/>
        <v>0</v>
      </c>
      <c r="H5088" s="110">
        <f t="shared" si="478"/>
        <v>0</v>
      </c>
      <c r="P5088" s="107" t="str">
        <f t="shared" si="479"/>
        <v/>
      </c>
      <c r="Q5088" s="108" t="str">
        <f t="shared" si="480"/>
        <v/>
      </c>
      <c r="S5088" s="109" t="str">
        <f t="shared" si="481"/>
        <v/>
      </c>
      <c r="T5088" s="109" t="str">
        <f t="shared" si="482"/>
        <v/>
      </c>
    </row>
    <row r="5089" spans="2:20" ht="15" customHeight="1" x14ac:dyDescent="0.25">
      <c r="B5089" s="94">
        <v>5038</v>
      </c>
      <c r="C5089" s="95"/>
      <c r="D5089" s="94"/>
      <c r="E5089" s="95"/>
      <c r="F5089" s="94"/>
      <c r="G5089" s="95">
        <f t="shared" si="477"/>
        <v>0</v>
      </c>
      <c r="H5089" s="110">
        <f t="shared" si="478"/>
        <v>0</v>
      </c>
      <c r="P5089" s="107" t="str">
        <f t="shared" si="479"/>
        <v/>
      </c>
      <c r="Q5089" s="108" t="str">
        <f t="shared" si="480"/>
        <v/>
      </c>
      <c r="S5089" s="109" t="str">
        <f t="shared" si="481"/>
        <v/>
      </c>
      <c r="T5089" s="109" t="str">
        <f t="shared" si="482"/>
        <v/>
      </c>
    </row>
    <row r="5090" spans="2:20" ht="15" customHeight="1" x14ac:dyDescent="0.25">
      <c r="B5090" s="94">
        <v>5039</v>
      </c>
      <c r="C5090" s="95"/>
      <c r="D5090" s="94"/>
      <c r="E5090" s="95"/>
      <c r="F5090" s="94"/>
      <c r="G5090" s="95">
        <f t="shared" si="477"/>
        <v>0</v>
      </c>
      <c r="H5090" s="110">
        <f t="shared" si="478"/>
        <v>0</v>
      </c>
      <c r="P5090" s="107" t="str">
        <f t="shared" si="479"/>
        <v/>
      </c>
      <c r="Q5090" s="108" t="str">
        <f t="shared" si="480"/>
        <v/>
      </c>
      <c r="S5090" s="109" t="str">
        <f t="shared" si="481"/>
        <v/>
      </c>
      <c r="T5090" s="109" t="str">
        <f t="shared" si="482"/>
        <v/>
      </c>
    </row>
    <row r="5091" spans="2:20" ht="15" customHeight="1" x14ac:dyDescent="0.25">
      <c r="B5091" s="94">
        <v>5040</v>
      </c>
      <c r="C5091" s="95"/>
      <c r="D5091" s="94"/>
      <c r="E5091" s="95"/>
      <c r="F5091" s="94"/>
      <c r="G5091" s="95">
        <f t="shared" si="477"/>
        <v>0</v>
      </c>
      <c r="H5091" s="110">
        <f t="shared" si="478"/>
        <v>0</v>
      </c>
      <c r="P5091" s="107" t="str">
        <f t="shared" si="479"/>
        <v/>
      </c>
      <c r="Q5091" s="108" t="str">
        <f t="shared" si="480"/>
        <v/>
      </c>
      <c r="S5091" s="109" t="str">
        <f t="shared" si="481"/>
        <v/>
      </c>
      <c r="T5091" s="109" t="str">
        <f t="shared" si="482"/>
        <v/>
      </c>
    </row>
    <row r="5092" spans="2:20" ht="15" customHeight="1" x14ac:dyDescent="0.25">
      <c r="B5092" s="94">
        <v>5041</v>
      </c>
      <c r="C5092" s="95"/>
      <c r="D5092" s="94"/>
      <c r="E5092" s="95"/>
      <c r="F5092" s="94"/>
      <c r="G5092" s="95">
        <f t="shared" si="477"/>
        <v>0</v>
      </c>
      <c r="H5092" s="110">
        <f t="shared" si="478"/>
        <v>0</v>
      </c>
      <c r="P5092" s="107" t="str">
        <f t="shared" si="479"/>
        <v/>
      </c>
      <c r="Q5092" s="108" t="str">
        <f t="shared" si="480"/>
        <v/>
      </c>
      <c r="S5092" s="109" t="str">
        <f t="shared" si="481"/>
        <v/>
      </c>
      <c r="T5092" s="109" t="str">
        <f t="shared" si="482"/>
        <v/>
      </c>
    </row>
    <row r="5093" spans="2:20" ht="15" customHeight="1" x14ac:dyDescent="0.25">
      <c r="B5093" s="94">
        <v>5042</v>
      </c>
      <c r="C5093" s="95"/>
      <c r="D5093" s="94"/>
      <c r="E5093" s="95"/>
      <c r="F5093" s="94"/>
      <c r="G5093" s="95">
        <f t="shared" si="477"/>
        <v>0</v>
      </c>
      <c r="H5093" s="110">
        <f t="shared" si="478"/>
        <v>0</v>
      </c>
      <c r="P5093" s="107" t="str">
        <f t="shared" si="479"/>
        <v/>
      </c>
      <c r="Q5093" s="108" t="str">
        <f t="shared" si="480"/>
        <v/>
      </c>
      <c r="S5093" s="109" t="str">
        <f t="shared" si="481"/>
        <v/>
      </c>
      <c r="T5093" s="109" t="str">
        <f t="shared" si="482"/>
        <v/>
      </c>
    </row>
    <row r="5094" spans="2:20" ht="15" customHeight="1" x14ac:dyDescent="0.25">
      <c r="B5094" s="94">
        <v>5043</v>
      </c>
      <c r="C5094" s="95"/>
      <c r="D5094" s="94"/>
      <c r="E5094" s="95"/>
      <c r="F5094" s="94"/>
      <c r="G5094" s="95">
        <f t="shared" si="477"/>
        <v>0</v>
      </c>
      <c r="H5094" s="110">
        <f t="shared" si="478"/>
        <v>0</v>
      </c>
      <c r="P5094" s="107" t="str">
        <f t="shared" si="479"/>
        <v/>
      </c>
      <c r="Q5094" s="108" t="str">
        <f t="shared" si="480"/>
        <v/>
      </c>
      <c r="S5094" s="109" t="str">
        <f t="shared" si="481"/>
        <v/>
      </c>
      <c r="T5094" s="109" t="str">
        <f t="shared" si="482"/>
        <v/>
      </c>
    </row>
    <row r="5095" spans="2:20" ht="15" customHeight="1" x14ac:dyDescent="0.25">
      <c r="B5095" s="94">
        <v>5044</v>
      </c>
      <c r="C5095" s="95"/>
      <c r="D5095" s="94"/>
      <c r="E5095" s="95"/>
      <c r="F5095" s="94"/>
      <c r="G5095" s="95">
        <f t="shared" si="477"/>
        <v>0</v>
      </c>
      <c r="H5095" s="110">
        <f t="shared" si="478"/>
        <v>0</v>
      </c>
      <c r="P5095" s="107" t="str">
        <f t="shared" si="479"/>
        <v/>
      </c>
      <c r="Q5095" s="108" t="str">
        <f t="shared" si="480"/>
        <v/>
      </c>
      <c r="S5095" s="109" t="str">
        <f t="shared" si="481"/>
        <v/>
      </c>
      <c r="T5095" s="109" t="str">
        <f t="shared" si="482"/>
        <v/>
      </c>
    </row>
    <row r="5096" spans="2:20" ht="15" customHeight="1" x14ac:dyDescent="0.25">
      <c r="B5096" s="94">
        <v>5045</v>
      </c>
      <c r="C5096" s="95"/>
      <c r="D5096" s="94"/>
      <c r="E5096" s="95"/>
      <c r="F5096" s="94"/>
      <c r="G5096" s="95">
        <f t="shared" si="477"/>
        <v>0</v>
      </c>
      <c r="H5096" s="110">
        <f t="shared" si="478"/>
        <v>0</v>
      </c>
      <c r="P5096" s="107" t="str">
        <f t="shared" si="479"/>
        <v/>
      </c>
      <c r="Q5096" s="108" t="str">
        <f t="shared" si="480"/>
        <v/>
      </c>
      <c r="S5096" s="109" t="str">
        <f t="shared" si="481"/>
        <v/>
      </c>
      <c r="T5096" s="109" t="str">
        <f t="shared" si="482"/>
        <v/>
      </c>
    </row>
    <row r="5097" spans="2:20" ht="15" customHeight="1" x14ac:dyDescent="0.25">
      <c r="B5097" s="94">
        <v>5046</v>
      </c>
      <c r="C5097" s="95"/>
      <c r="D5097" s="94"/>
      <c r="E5097" s="95"/>
      <c r="F5097" s="94"/>
      <c r="G5097" s="95">
        <f t="shared" si="477"/>
        <v>0</v>
      </c>
      <c r="H5097" s="110">
        <f t="shared" si="478"/>
        <v>0</v>
      </c>
      <c r="P5097" s="107" t="str">
        <f t="shared" si="479"/>
        <v/>
      </c>
      <c r="Q5097" s="108" t="str">
        <f t="shared" si="480"/>
        <v/>
      </c>
      <c r="S5097" s="109" t="str">
        <f t="shared" si="481"/>
        <v/>
      </c>
      <c r="T5097" s="109" t="str">
        <f t="shared" si="482"/>
        <v/>
      </c>
    </row>
    <row r="5098" spans="2:20" ht="15" customHeight="1" x14ac:dyDescent="0.25">
      <c r="B5098" s="94">
        <v>5047</v>
      </c>
      <c r="C5098" s="95"/>
      <c r="D5098" s="94"/>
      <c r="E5098" s="95"/>
      <c r="F5098" s="94"/>
      <c r="G5098" s="95">
        <f t="shared" si="477"/>
        <v>0</v>
      </c>
      <c r="H5098" s="110">
        <f t="shared" si="478"/>
        <v>0</v>
      </c>
      <c r="P5098" s="107" t="str">
        <f t="shared" si="479"/>
        <v/>
      </c>
      <c r="Q5098" s="108" t="str">
        <f t="shared" si="480"/>
        <v/>
      </c>
      <c r="S5098" s="109" t="str">
        <f t="shared" si="481"/>
        <v/>
      </c>
      <c r="T5098" s="109" t="str">
        <f t="shared" si="482"/>
        <v/>
      </c>
    </row>
    <row r="5099" spans="2:20" ht="15" customHeight="1" x14ac:dyDescent="0.25">
      <c r="B5099" s="94">
        <v>5048</v>
      </c>
      <c r="C5099" s="95"/>
      <c r="D5099" s="94"/>
      <c r="E5099" s="95"/>
      <c r="F5099" s="94"/>
      <c r="G5099" s="95">
        <f t="shared" si="477"/>
        <v>0</v>
      </c>
      <c r="H5099" s="110">
        <f t="shared" si="478"/>
        <v>0</v>
      </c>
      <c r="P5099" s="107" t="str">
        <f t="shared" si="479"/>
        <v/>
      </c>
      <c r="Q5099" s="108" t="str">
        <f t="shared" si="480"/>
        <v/>
      </c>
      <c r="S5099" s="109" t="str">
        <f t="shared" si="481"/>
        <v/>
      </c>
      <c r="T5099" s="109" t="str">
        <f t="shared" si="482"/>
        <v/>
      </c>
    </row>
    <row r="5100" spans="2:20" ht="15" customHeight="1" x14ac:dyDescent="0.25">
      <c r="B5100" s="94">
        <v>5049</v>
      </c>
      <c r="C5100" s="95"/>
      <c r="D5100" s="94"/>
      <c r="E5100" s="95"/>
      <c r="F5100" s="94"/>
      <c r="G5100" s="95">
        <f t="shared" si="477"/>
        <v>0</v>
      </c>
      <c r="H5100" s="110">
        <f t="shared" si="478"/>
        <v>0</v>
      </c>
      <c r="P5100" s="107" t="str">
        <f t="shared" si="479"/>
        <v/>
      </c>
      <c r="Q5100" s="108" t="str">
        <f t="shared" si="480"/>
        <v/>
      </c>
      <c r="S5100" s="109" t="str">
        <f t="shared" si="481"/>
        <v/>
      </c>
      <c r="T5100" s="109" t="str">
        <f t="shared" si="482"/>
        <v/>
      </c>
    </row>
    <row r="5101" spans="2:20" ht="15" customHeight="1" x14ac:dyDescent="0.25">
      <c r="B5101" s="94">
        <v>5050</v>
      </c>
      <c r="C5101" s="95"/>
      <c r="D5101" s="94"/>
      <c r="E5101" s="95"/>
      <c r="F5101" s="94"/>
      <c r="G5101" s="95">
        <f t="shared" si="477"/>
        <v>0</v>
      </c>
      <c r="H5101" s="110">
        <f t="shared" si="478"/>
        <v>0</v>
      </c>
      <c r="P5101" s="107" t="str">
        <f t="shared" si="479"/>
        <v/>
      </c>
      <c r="Q5101" s="108" t="str">
        <f t="shared" si="480"/>
        <v/>
      </c>
      <c r="S5101" s="109" t="str">
        <f t="shared" si="481"/>
        <v/>
      </c>
      <c r="T5101" s="109" t="str">
        <f t="shared" si="482"/>
        <v/>
      </c>
    </row>
    <row r="5102" spans="2:20" ht="15" customHeight="1" x14ac:dyDescent="0.25">
      <c r="B5102" s="94">
        <v>5051</v>
      </c>
      <c r="C5102" s="95"/>
      <c r="D5102" s="94"/>
      <c r="E5102" s="95"/>
      <c r="F5102" s="94"/>
      <c r="G5102" s="95">
        <f t="shared" si="477"/>
        <v>0</v>
      </c>
      <c r="H5102" s="110">
        <f t="shared" si="478"/>
        <v>0</v>
      </c>
      <c r="P5102" s="107" t="str">
        <f t="shared" si="479"/>
        <v/>
      </c>
      <c r="Q5102" s="108" t="str">
        <f t="shared" si="480"/>
        <v/>
      </c>
      <c r="S5102" s="109" t="str">
        <f t="shared" si="481"/>
        <v/>
      </c>
      <c r="T5102" s="109" t="str">
        <f t="shared" si="482"/>
        <v/>
      </c>
    </row>
    <row r="5103" spans="2:20" ht="15" customHeight="1" x14ac:dyDescent="0.25">
      <c r="B5103" s="94">
        <v>5052</v>
      </c>
      <c r="C5103" s="95"/>
      <c r="D5103" s="94"/>
      <c r="E5103" s="95"/>
      <c r="F5103" s="94"/>
      <c r="G5103" s="95">
        <f t="shared" si="477"/>
        <v>0</v>
      </c>
      <c r="H5103" s="110">
        <f t="shared" si="478"/>
        <v>0</v>
      </c>
      <c r="P5103" s="107" t="str">
        <f t="shared" si="479"/>
        <v/>
      </c>
      <c r="Q5103" s="108" t="str">
        <f t="shared" si="480"/>
        <v/>
      </c>
      <c r="S5103" s="109" t="str">
        <f t="shared" si="481"/>
        <v/>
      </c>
      <c r="T5103" s="109" t="str">
        <f t="shared" si="482"/>
        <v/>
      </c>
    </row>
    <row r="5104" spans="2:20" ht="15" customHeight="1" x14ac:dyDescent="0.25">
      <c r="B5104" s="94">
        <v>5053</v>
      </c>
      <c r="C5104" s="95"/>
      <c r="D5104" s="94"/>
      <c r="E5104" s="95"/>
      <c r="F5104" s="94"/>
      <c r="G5104" s="95">
        <f t="shared" si="477"/>
        <v>0</v>
      </c>
      <c r="H5104" s="110">
        <f t="shared" si="478"/>
        <v>0</v>
      </c>
      <c r="P5104" s="107" t="str">
        <f t="shared" si="479"/>
        <v/>
      </c>
      <c r="Q5104" s="108" t="str">
        <f t="shared" si="480"/>
        <v/>
      </c>
      <c r="S5104" s="109" t="str">
        <f t="shared" si="481"/>
        <v/>
      </c>
      <c r="T5104" s="109" t="str">
        <f t="shared" si="482"/>
        <v/>
      </c>
    </row>
    <row r="5105" spans="2:20" ht="15" customHeight="1" x14ac:dyDescent="0.25">
      <c r="B5105" s="94">
        <v>5054</v>
      </c>
      <c r="C5105" s="95"/>
      <c r="D5105" s="94"/>
      <c r="E5105" s="95"/>
      <c r="F5105" s="94"/>
      <c r="G5105" s="95">
        <f t="shared" si="477"/>
        <v>0</v>
      </c>
      <c r="H5105" s="110">
        <f t="shared" si="478"/>
        <v>0</v>
      </c>
      <c r="P5105" s="107" t="str">
        <f t="shared" si="479"/>
        <v/>
      </c>
      <c r="Q5105" s="108" t="str">
        <f t="shared" si="480"/>
        <v/>
      </c>
      <c r="S5105" s="109" t="str">
        <f t="shared" si="481"/>
        <v/>
      </c>
      <c r="T5105" s="109" t="str">
        <f t="shared" si="482"/>
        <v/>
      </c>
    </row>
    <row r="5106" spans="2:20" ht="15" customHeight="1" x14ac:dyDescent="0.25">
      <c r="B5106" s="94">
        <v>5055</v>
      </c>
      <c r="C5106" s="95"/>
      <c r="D5106" s="94"/>
      <c r="E5106" s="95"/>
      <c r="F5106" s="94"/>
      <c r="G5106" s="95">
        <f t="shared" si="477"/>
        <v>0</v>
      </c>
      <c r="H5106" s="110">
        <f t="shared" si="478"/>
        <v>0</v>
      </c>
      <c r="P5106" s="107" t="str">
        <f t="shared" si="479"/>
        <v/>
      </c>
      <c r="Q5106" s="108" t="str">
        <f t="shared" si="480"/>
        <v/>
      </c>
      <c r="S5106" s="109" t="str">
        <f t="shared" si="481"/>
        <v/>
      </c>
      <c r="T5106" s="109" t="str">
        <f t="shared" si="482"/>
        <v/>
      </c>
    </row>
    <row r="5107" spans="2:20" ht="15" customHeight="1" x14ac:dyDescent="0.25">
      <c r="B5107" s="94">
        <v>5056</v>
      </c>
      <c r="C5107" s="95"/>
      <c r="D5107" s="94"/>
      <c r="E5107" s="95"/>
      <c r="F5107" s="94"/>
      <c r="G5107" s="95">
        <f t="shared" si="477"/>
        <v>0</v>
      </c>
      <c r="H5107" s="110">
        <f t="shared" si="478"/>
        <v>0</v>
      </c>
      <c r="P5107" s="107" t="str">
        <f t="shared" si="479"/>
        <v/>
      </c>
      <c r="Q5107" s="108" t="str">
        <f t="shared" si="480"/>
        <v/>
      </c>
      <c r="S5107" s="109" t="str">
        <f t="shared" si="481"/>
        <v/>
      </c>
      <c r="T5107" s="109" t="str">
        <f t="shared" si="482"/>
        <v/>
      </c>
    </row>
    <row r="5108" spans="2:20" ht="15" customHeight="1" x14ac:dyDescent="0.25">
      <c r="B5108" s="94">
        <v>5057</v>
      </c>
      <c r="C5108" s="95"/>
      <c r="D5108" s="94"/>
      <c r="E5108" s="95"/>
      <c r="F5108" s="94"/>
      <c r="G5108" s="95">
        <f t="shared" si="477"/>
        <v>0</v>
      </c>
      <c r="H5108" s="110">
        <f t="shared" si="478"/>
        <v>0</v>
      </c>
      <c r="P5108" s="107" t="str">
        <f t="shared" si="479"/>
        <v/>
      </c>
      <c r="Q5108" s="108" t="str">
        <f t="shared" si="480"/>
        <v/>
      </c>
      <c r="S5108" s="109" t="str">
        <f t="shared" si="481"/>
        <v/>
      </c>
      <c r="T5108" s="109" t="str">
        <f t="shared" si="482"/>
        <v/>
      </c>
    </row>
    <row r="5109" spans="2:20" ht="15" customHeight="1" x14ac:dyDescent="0.25">
      <c r="B5109" s="94">
        <v>5058</v>
      </c>
      <c r="C5109" s="95"/>
      <c r="D5109" s="94"/>
      <c r="E5109" s="95"/>
      <c r="F5109" s="94"/>
      <c r="G5109" s="95">
        <f t="shared" si="477"/>
        <v>0</v>
      </c>
      <c r="H5109" s="110">
        <f t="shared" si="478"/>
        <v>0</v>
      </c>
      <c r="P5109" s="107" t="str">
        <f t="shared" si="479"/>
        <v/>
      </c>
      <c r="Q5109" s="108" t="str">
        <f t="shared" si="480"/>
        <v/>
      </c>
      <c r="S5109" s="109" t="str">
        <f t="shared" si="481"/>
        <v/>
      </c>
      <c r="T5109" s="109" t="str">
        <f t="shared" si="482"/>
        <v/>
      </c>
    </row>
    <row r="5110" spans="2:20" ht="15" customHeight="1" x14ac:dyDescent="0.25">
      <c r="B5110" s="94">
        <v>5059</v>
      </c>
      <c r="C5110" s="95"/>
      <c r="D5110" s="94"/>
      <c r="E5110" s="95"/>
      <c r="F5110" s="94"/>
      <c r="G5110" s="95">
        <f t="shared" si="477"/>
        <v>0</v>
      </c>
      <c r="H5110" s="110">
        <f t="shared" si="478"/>
        <v>0</v>
      </c>
      <c r="P5110" s="107" t="str">
        <f t="shared" si="479"/>
        <v/>
      </c>
      <c r="Q5110" s="108" t="str">
        <f t="shared" si="480"/>
        <v/>
      </c>
      <c r="S5110" s="109" t="str">
        <f t="shared" si="481"/>
        <v/>
      </c>
      <c r="T5110" s="109" t="str">
        <f t="shared" si="482"/>
        <v/>
      </c>
    </row>
    <row r="5111" spans="2:20" ht="15" customHeight="1" x14ac:dyDescent="0.25">
      <c r="B5111" s="94">
        <v>5060</v>
      </c>
      <c r="C5111" s="95"/>
      <c r="D5111" s="94"/>
      <c r="E5111" s="95"/>
      <c r="F5111" s="94"/>
      <c r="G5111" s="95">
        <f t="shared" si="477"/>
        <v>0</v>
      </c>
      <c r="H5111" s="110">
        <f t="shared" si="478"/>
        <v>0</v>
      </c>
      <c r="P5111" s="107" t="str">
        <f t="shared" si="479"/>
        <v/>
      </c>
      <c r="Q5111" s="108" t="str">
        <f t="shared" si="480"/>
        <v/>
      </c>
      <c r="S5111" s="109" t="str">
        <f t="shared" si="481"/>
        <v/>
      </c>
      <c r="T5111" s="109" t="str">
        <f t="shared" si="482"/>
        <v/>
      </c>
    </row>
    <row r="5112" spans="2:20" ht="15" customHeight="1" x14ac:dyDescent="0.25">
      <c r="B5112" s="94">
        <v>5061</v>
      </c>
      <c r="C5112" s="95"/>
      <c r="D5112" s="94"/>
      <c r="E5112" s="95"/>
      <c r="F5112" s="94"/>
      <c r="G5112" s="95">
        <f t="shared" si="477"/>
        <v>0</v>
      </c>
      <c r="H5112" s="110">
        <f t="shared" si="478"/>
        <v>0</v>
      </c>
      <c r="P5112" s="107" t="str">
        <f t="shared" si="479"/>
        <v/>
      </c>
      <c r="Q5112" s="108" t="str">
        <f t="shared" si="480"/>
        <v/>
      </c>
      <c r="S5112" s="109" t="str">
        <f t="shared" si="481"/>
        <v/>
      </c>
      <c r="T5112" s="109" t="str">
        <f t="shared" si="482"/>
        <v/>
      </c>
    </row>
    <row r="5113" spans="2:20" ht="15" customHeight="1" x14ac:dyDescent="0.25">
      <c r="B5113" s="94">
        <v>5062</v>
      </c>
      <c r="C5113" s="95"/>
      <c r="D5113" s="94"/>
      <c r="E5113" s="95"/>
      <c r="F5113" s="94"/>
      <c r="G5113" s="95">
        <f t="shared" si="477"/>
        <v>0</v>
      </c>
      <c r="H5113" s="110">
        <f t="shared" si="478"/>
        <v>0</v>
      </c>
      <c r="P5113" s="107" t="str">
        <f t="shared" si="479"/>
        <v/>
      </c>
      <c r="Q5113" s="108" t="str">
        <f t="shared" si="480"/>
        <v/>
      </c>
      <c r="S5113" s="109" t="str">
        <f t="shared" si="481"/>
        <v/>
      </c>
      <c r="T5113" s="109" t="str">
        <f t="shared" si="482"/>
        <v/>
      </c>
    </row>
    <row r="5114" spans="2:20" ht="15" customHeight="1" x14ac:dyDescent="0.25">
      <c r="B5114" s="94">
        <v>5063</v>
      </c>
      <c r="C5114" s="95"/>
      <c r="D5114" s="94"/>
      <c r="E5114" s="95"/>
      <c r="F5114" s="94"/>
      <c r="G5114" s="95">
        <f t="shared" si="477"/>
        <v>0</v>
      </c>
      <c r="H5114" s="110">
        <f t="shared" si="478"/>
        <v>0</v>
      </c>
      <c r="P5114" s="107" t="str">
        <f t="shared" si="479"/>
        <v/>
      </c>
      <c r="Q5114" s="108" t="str">
        <f t="shared" si="480"/>
        <v/>
      </c>
      <c r="S5114" s="109" t="str">
        <f t="shared" si="481"/>
        <v/>
      </c>
      <c r="T5114" s="109" t="str">
        <f t="shared" si="482"/>
        <v/>
      </c>
    </row>
    <row r="5115" spans="2:20" ht="15" customHeight="1" x14ac:dyDescent="0.25">
      <c r="B5115" s="94">
        <v>5064</v>
      </c>
      <c r="C5115" s="95"/>
      <c r="D5115" s="94"/>
      <c r="E5115" s="95"/>
      <c r="F5115" s="94"/>
      <c r="G5115" s="95">
        <f t="shared" si="477"/>
        <v>0</v>
      </c>
      <c r="H5115" s="110">
        <f t="shared" si="478"/>
        <v>0</v>
      </c>
      <c r="P5115" s="107" t="str">
        <f t="shared" si="479"/>
        <v/>
      </c>
      <c r="Q5115" s="108" t="str">
        <f t="shared" si="480"/>
        <v/>
      </c>
      <c r="S5115" s="109" t="str">
        <f t="shared" si="481"/>
        <v/>
      </c>
      <c r="T5115" s="109" t="str">
        <f t="shared" si="482"/>
        <v/>
      </c>
    </row>
    <row r="5116" spans="2:20" ht="15" customHeight="1" x14ac:dyDescent="0.25">
      <c r="B5116" s="94">
        <v>5065</v>
      </c>
      <c r="C5116" s="95"/>
      <c r="D5116" s="94"/>
      <c r="E5116" s="95"/>
      <c r="F5116" s="94"/>
      <c r="G5116" s="95">
        <f t="shared" si="477"/>
        <v>0</v>
      </c>
      <c r="H5116" s="110">
        <f t="shared" si="478"/>
        <v>0</v>
      </c>
      <c r="P5116" s="107" t="str">
        <f t="shared" si="479"/>
        <v/>
      </c>
      <c r="Q5116" s="108" t="str">
        <f t="shared" si="480"/>
        <v/>
      </c>
      <c r="S5116" s="109" t="str">
        <f t="shared" si="481"/>
        <v/>
      </c>
      <c r="T5116" s="109" t="str">
        <f t="shared" si="482"/>
        <v/>
      </c>
    </row>
    <row r="5117" spans="2:20" ht="15" customHeight="1" x14ac:dyDescent="0.25">
      <c r="B5117" s="94">
        <v>5066</v>
      </c>
      <c r="C5117" s="95"/>
      <c r="D5117" s="94"/>
      <c r="E5117" s="95"/>
      <c r="F5117" s="94"/>
      <c r="G5117" s="95">
        <f t="shared" si="477"/>
        <v>0</v>
      </c>
      <c r="H5117" s="110">
        <f t="shared" si="478"/>
        <v>0</v>
      </c>
      <c r="P5117" s="107" t="str">
        <f t="shared" si="479"/>
        <v/>
      </c>
      <c r="Q5117" s="108" t="str">
        <f t="shared" si="480"/>
        <v/>
      </c>
      <c r="S5117" s="109" t="str">
        <f t="shared" si="481"/>
        <v/>
      </c>
      <c r="T5117" s="109" t="str">
        <f t="shared" si="482"/>
        <v/>
      </c>
    </row>
    <row r="5118" spans="2:20" ht="15" customHeight="1" x14ac:dyDescent="0.25">
      <c r="B5118" s="94">
        <v>5067</v>
      </c>
      <c r="C5118" s="95"/>
      <c r="D5118" s="94"/>
      <c r="E5118" s="95"/>
      <c r="F5118" s="94"/>
      <c r="G5118" s="95">
        <f t="shared" si="477"/>
        <v>0</v>
      </c>
      <c r="H5118" s="110">
        <f t="shared" si="478"/>
        <v>0</v>
      </c>
      <c r="P5118" s="107" t="str">
        <f t="shared" si="479"/>
        <v/>
      </c>
      <c r="Q5118" s="108" t="str">
        <f t="shared" si="480"/>
        <v/>
      </c>
      <c r="S5118" s="109" t="str">
        <f t="shared" si="481"/>
        <v/>
      </c>
      <c r="T5118" s="109" t="str">
        <f t="shared" si="482"/>
        <v/>
      </c>
    </row>
    <row r="5119" spans="2:20" ht="15" customHeight="1" x14ac:dyDescent="0.25">
      <c r="B5119" s="94">
        <v>5068</v>
      </c>
      <c r="C5119" s="95"/>
      <c r="D5119" s="94"/>
      <c r="E5119" s="95"/>
      <c r="F5119" s="94"/>
      <c r="G5119" s="95">
        <f t="shared" si="477"/>
        <v>0</v>
      </c>
      <c r="H5119" s="110">
        <f t="shared" si="478"/>
        <v>0</v>
      </c>
      <c r="P5119" s="107" t="str">
        <f t="shared" si="479"/>
        <v/>
      </c>
      <c r="Q5119" s="108" t="str">
        <f t="shared" si="480"/>
        <v/>
      </c>
      <c r="S5119" s="109" t="str">
        <f t="shared" si="481"/>
        <v/>
      </c>
      <c r="T5119" s="109" t="str">
        <f t="shared" si="482"/>
        <v/>
      </c>
    </row>
    <row r="5120" spans="2:20" ht="15" customHeight="1" x14ac:dyDescent="0.25">
      <c r="B5120" s="94">
        <v>5069</v>
      </c>
      <c r="C5120" s="95"/>
      <c r="D5120" s="94"/>
      <c r="E5120" s="95"/>
      <c r="F5120" s="94"/>
      <c r="G5120" s="95">
        <f t="shared" si="477"/>
        <v>0</v>
      </c>
      <c r="H5120" s="110">
        <f t="shared" si="478"/>
        <v>0</v>
      </c>
      <c r="P5120" s="107" t="str">
        <f t="shared" si="479"/>
        <v/>
      </c>
      <c r="Q5120" s="108" t="str">
        <f t="shared" si="480"/>
        <v/>
      </c>
      <c r="S5120" s="109" t="str">
        <f t="shared" si="481"/>
        <v/>
      </c>
      <c r="T5120" s="109" t="str">
        <f t="shared" si="482"/>
        <v/>
      </c>
    </row>
    <row r="5121" spans="2:20" ht="15" customHeight="1" x14ac:dyDescent="0.25">
      <c r="B5121" s="94">
        <v>5070</v>
      </c>
      <c r="C5121" s="95"/>
      <c r="D5121" s="94"/>
      <c r="E5121" s="95"/>
      <c r="F5121" s="94"/>
      <c r="G5121" s="95">
        <f t="shared" si="477"/>
        <v>0</v>
      </c>
      <c r="H5121" s="110">
        <f t="shared" si="478"/>
        <v>0</v>
      </c>
      <c r="P5121" s="107" t="str">
        <f t="shared" si="479"/>
        <v/>
      </c>
      <c r="Q5121" s="108" t="str">
        <f t="shared" si="480"/>
        <v/>
      </c>
      <c r="S5121" s="109" t="str">
        <f t="shared" si="481"/>
        <v/>
      </c>
      <c r="T5121" s="109" t="str">
        <f t="shared" si="482"/>
        <v/>
      </c>
    </row>
    <row r="5122" spans="2:20" ht="15" customHeight="1" x14ac:dyDescent="0.25">
      <c r="B5122" s="94">
        <v>5071</v>
      </c>
      <c r="C5122" s="95"/>
      <c r="D5122" s="94"/>
      <c r="E5122" s="95"/>
      <c r="F5122" s="94"/>
      <c r="G5122" s="95">
        <f t="shared" si="477"/>
        <v>0</v>
      </c>
      <c r="H5122" s="110">
        <f t="shared" si="478"/>
        <v>0</v>
      </c>
      <c r="P5122" s="107" t="str">
        <f t="shared" si="479"/>
        <v/>
      </c>
      <c r="Q5122" s="108" t="str">
        <f t="shared" si="480"/>
        <v/>
      </c>
      <c r="S5122" s="109" t="str">
        <f t="shared" si="481"/>
        <v/>
      </c>
      <c r="T5122" s="109" t="str">
        <f t="shared" si="482"/>
        <v/>
      </c>
    </row>
    <row r="5123" spans="2:20" ht="15" customHeight="1" x14ac:dyDescent="0.25">
      <c r="B5123" s="94">
        <v>5072</v>
      </c>
      <c r="C5123" s="95"/>
      <c r="D5123" s="94"/>
      <c r="E5123" s="95"/>
      <c r="F5123" s="94"/>
      <c r="G5123" s="95">
        <f t="shared" si="477"/>
        <v>0</v>
      </c>
      <c r="H5123" s="110">
        <f t="shared" si="478"/>
        <v>0</v>
      </c>
      <c r="P5123" s="107" t="str">
        <f t="shared" si="479"/>
        <v/>
      </c>
      <c r="Q5123" s="108" t="str">
        <f t="shared" si="480"/>
        <v/>
      </c>
      <c r="S5123" s="109" t="str">
        <f t="shared" si="481"/>
        <v/>
      </c>
      <c r="T5123" s="109" t="str">
        <f t="shared" si="482"/>
        <v/>
      </c>
    </row>
    <row r="5124" spans="2:20" ht="15" customHeight="1" x14ac:dyDescent="0.25">
      <c r="B5124" s="94">
        <v>5073</v>
      </c>
      <c r="C5124" s="95"/>
      <c r="D5124" s="94"/>
      <c r="E5124" s="95"/>
      <c r="F5124" s="94"/>
      <c r="G5124" s="95">
        <f t="shared" si="477"/>
        <v>0</v>
      </c>
      <c r="H5124" s="110">
        <f t="shared" si="478"/>
        <v>0</v>
      </c>
      <c r="P5124" s="107" t="str">
        <f t="shared" si="479"/>
        <v/>
      </c>
      <c r="Q5124" s="108" t="str">
        <f t="shared" si="480"/>
        <v/>
      </c>
      <c r="S5124" s="109" t="str">
        <f t="shared" si="481"/>
        <v/>
      </c>
      <c r="T5124" s="109" t="str">
        <f t="shared" si="482"/>
        <v/>
      </c>
    </row>
    <row r="5125" spans="2:20" ht="15" customHeight="1" x14ac:dyDescent="0.25">
      <c r="B5125" s="94">
        <v>5074</v>
      </c>
      <c r="C5125" s="95"/>
      <c r="D5125" s="94"/>
      <c r="E5125" s="95"/>
      <c r="F5125" s="94"/>
      <c r="G5125" s="95">
        <f t="shared" si="477"/>
        <v>0</v>
      </c>
      <c r="H5125" s="110">
        <f t="shared" si="478"/>
        <v>0</v>
      </c>
      <c r="P5125" s="107" t="str">
        <f t="shared" si="479"/>
        <v/>
      </c>
      <c r="Q5125" s="108" t="str">
        <f t="shared" si="480"/>
        <v/>
      </c>
      <c r="S5125" s="109" t="str">
        <f t="shared" si="481"/>
        <v/>
      </c>
      <c r="T5125" s="109" t="str">
        <f t="shared" si="482"/>
        <v/>
      </c>
    </row>
    <row r="5126" spans="2:20" ht="15" customHeight="1" x14ac:dyDescent="0.25">
      <c r="B5126" s="94">
        <v>5075</v>
      </c>
      <c r="C5126" s="95"/>
      <c r="D5126" s="94"/>
      <c r="E5126" s="95"/>
      <c r="F5126" s="94"/>
      <c r="G5126" s="95">
        <f t="shared" si="477"/>
        <v>0</v>
      </c>
      <c r="H5126" s="110">
        <f t="shared" si="478"/>
        <v>0</v>
      </c>
      <c r="P5126" s="107" t="str">
        <f t="shared" si="479"/>
        <v/>
      </c>
      <c r="Q5126" s="108" t="str">
        <f t="shared" si="480"/>
        <v/>
      </c>
      <c r="S5126" s="109" t="str">
        <f t="shared" si="481"/>
        <v/>
      </c>
      <c r="T5126" s="109" t="str">
        <f t="shared" si="482"/>
        <v/>
      </c>
    </row>
    <row r="5127" spans="2:20" ht="15" customHeight="1" x14ac:dyDescent="0.25">
      <c r="B5127" s="94">
        <v>5076</v>
      </c>
      <c r="C5127" s="95"/>
      <c r="D5127" s="94"/>
      <c r="E5127" s="95"/>
      <c r="F5127" s="94"/>
      <c r="G5127" s="95">
        <f t="shared" si="477"/>
        <v>0</v>
      </c>
      <c r="H5127" s="110">
        <f t="shared" si="478"/>
        <v>0</v>
      </c>
      <c r="P5127" s="107" t="str">
        <f t="shared" si="479"/>
        <v/>
      </c>
      <c r="Q5127" s="108" t="str">
        <f t="shared" si="480"/>
        <v/>
      </c>
      <c r="S5127" s="109" t="str">
        <f t="shared" si="481"/>
        <v/>
      </c>
      <c r="T5127" s="109" t="str">
        <f t="shared" si="482"/>
        <v/>
      </c>
    </row>
    <row r="5128" spans="2:20" ht="15" customHeight="1" x14ac:dyDescent="0.25">
      <c r="B5128" s="94">
        <v>5077</v>
      </c>
      <c r="C5128" s="95"/>
      <c r="D5128" s="94"/>
      <c r="E5128" s="95"/>
      <c r="F5128" s="94"/>
      <c r="G5128" s="95">
        <f t="shared" si="477"/>
        <v>0</v>
      </c>
      <c r="H5128" s="110">
        <f t="shared" si="478"/>
        <v>0</v>
      </c>
      <c r="P5128" s="107" t="str">
        <f t="shared" si="479"/>
        <v/>
      </c>
      <c r="Q5128" s="108" t="str">
        <f t="shared" si="480"/>
        <v/>
      </c>
      <c r="S5128" s="109" t="str">
        <f t="shared" si="481"/>
        <v/>
      </c>
      <c r="T5128" s="109" t="str">
        <f t="shared" si="482"/>
        <v/>
      </c>
    </row>
    <row r="5129" spans="2:20" ht="15" customHeight="1" x14ac:dyDescent="0.25">
      <c r="B5129" s="94">
        <v>5078</v>
      </c>
      <c r="C5129" s="95"/>
      <c r="D5129" s="94"/>
      <c r="E5129" s="95"/>
      <c r="F5129" s="94"/>
      <c r="G5129" s="95">
        <f t="shared" si="477"/>
        <v>0</v>
      </c>
      <c r="H5129" s="110">
        <f t="shared" si="478"/>
        <v>0</v>
      </c>
      <c r="P5129" s="107" t="str">
        <f t="shared" si="479"/>
        <v/>
      </c>
      <c r="Q5129" s="108" t="str">
        <f t="shared" si="480"/>
        <v/>
      </c>
      <c r="S5129" s="109" t="str">
        <f t="shared" si="481"/>
        <v/>
      </c>
      <c r="T5129" s="109" t="str">
        <f t="shared" si="482"/>
        <v/>
      </c>
    </row>
    <row r="5130" spans="2:20" ht="15" customHeight="1" x14ac:dyDescent="0.25">
      <c r="B5130" s="94">
        <v>5079</v>
      </c>
      <c r="C5130" s="95"/>
      <c r="D5130" s="94"/>
      <c r="E5130" s="95"/>
      <c r="F5130" s="94"/>
      <c r="G5130" s="95">
        <f t="shared" si="477"/>
        <v>0</v>
      </c>
      <c r="H5130" s="110">
        <f t="shared" si="478"/>
        <v>0</v>
      </c>
      <c r="P5130" s="107" t="str">
        <f t="shared" si="479"/>
        <v/>
      </c>
      <c r="Q5130" s="108" t="str">
        <f t="shared" si="480"/>
        <v/>
      </c>
      <c r="S5130" s="109" t="str">
        <f t="shared" si="481"/>
        <v/>
      </c>
      <c r="T5130" s="109" t="str">
        <f t="shared" si="482"/>
        <v/>
      </c>
    </row>
    <row r="5131" spans="2:20" ht="15" customHeight="1" x14ac:dyDescent="0.25">
      <c r="B5131" s="94">
        <v>5080</v>
      </c>
      <c r="C5131" s="95"/>
      <c r="D5131" s="94"/>
      <c r="E5131" s="95"/>
      <c r="F5131" s="94"/>
      <c r="G5131" s="95">
        <f t="shared" si="477"/>
        <v>0</v>
      </c>
      <c r="H5131" s="110">
        <f t="shared" si="478"/>
        <v>0</v>
      </c>
      <c r="P5131" s="107" t="str">
        <f t="shared" si="479"/>
        <v/>
      </c>
      <c r="Q5131" s="108" t="str">
        <f t="shared" si="480"/>
        <v/>
      </c>
      <c r="S5131" s="109" t="str">
        <f t="shared" si="481"/>
        <v/>
      </c>
      <c r="T5131" s="109" t="str">
        <f t="shared" si="482"/>
        <v/>
      </c>
    </row>
    <row r="5132" spans="2:20" ht="15" customHeight="1" x14ac:dyDescent="0.25">
      <c r="B5132" s="94">
        <v>5081</v>
      </c>
      <c r="C5132" s="95"/>
      <c r="D5132" s="94"/>
      <c r="E5132" s="95"/>
      <c r="F5132" s="94"/>
      <c r="G5132" s="95">
        <f t="shared" si="477"/>
        <v>0</v>
      </c>
      <c r="H5132" s="110">
        <f t="shared" si="478"/>
        <v>0</v>
      </c>
      <c r="P5132" s="107" t="str">
        <f t="shared" si="479"/>
        <v/>
      </c>
      <c r="Q5132" s="108" t="str">
        <f t="shared" si="480"/>
        <v/>
      </c>
      <c r="S5132" s="109" t="str">
        <f t="shared" si="481"/>
        <v/>
      </c>
      <c r="T5132" s="109" t="str">
        <f t="shared" si="482"/>
        <v/>
      </c>
    </row>
    <row r="5133" spans="2:20" ht="15" customHeight="1" x14ac:dyDescent="0.25">
      <c r="B5133" s="94">
        <v>5082</v>
      </c>
      <c r="C5133" s="95"/>
      <c r="D5133" s="94"/>
      <c r="E5133" s="95"/>
      <c r="F5133" s="94"/>
      <c r="G5133" s="95">
        <f t="shared" si="477"/>
        <v>0</v>
      </c>
      <c r="H5133" s="110">
        <f t="shared" si="478"/>
        <v>0</v>
      </c>
      <c r="P5133" s="107" t="str">
        <f t="shared" si="479"/>
        <v/>
      </c>
      <c r="Q5133" s="108" t="str">
        <f t="shared" si="480"/>
        <v/>
      </c>
      <c r="S5133" s="109" t="str">
        <f t="shared" si="481"/>
        <v/>
      </c>
      <c r="T5133" s="109" t="str">
        <f t="shared" si="482"/>
        <v/>
      </c>
    </row>
    <row r="5134" spans="2:20" ht="15" customHeight="1" x14ac:dyDescent="0.25">
      <c r="B5134" s="94">
        <v>5083</v>
      </c>
      <c r="C5134" s="95"/>
      <c r="D5134" s="94"/>
      <c r="E5134" s="95"/>
      <c r="F5134" s="94"/>
      <c r="G5134" s="95">
        <f t="shared" si="477"/>
        <v>0</v>
      </c>
      <c r="H5134" s="110">
        <f t="shared" si="478"/>
        <v>0</v>
      </c>
      <c r="P5134" s="107" t="str">
        <f t="shared" si="479"/>
        <v/>
      </c>
      <c r="Q5134" s="108" t="str">
        <f t="shared" si="480"/>
        <v/>
      </c>
      <c r="S5134" s="109" t="str">
        <f t="shared" si="481"/>
        <v/>
      </c>
      <c r="T5134" s="109" t="str">
        <f t="shared" si="482"/>
        <v/>
      </c>
    </row>
    <row r="5135" spans="2:20" ht="15" customHeight="1" x14ac:dyDescent="0.25">
      <c r="B5135" s="94">
        <v>5084</v>
      </c>
      <c r="C5135" s="95"/>
      <c r="D5135" s="94"/>
      <c r="E5135" s="95"/>
      <c r="F5135" s="94"/>
      <c r="G5135" s="95">
        <f t="shared" si="477"/>
        <v>0</v>
      </c>
      <c r="H5135" s="110">
        <f t="shared" si="478"/>
        <v>0</v>
      </c>
      <c r="P5135" s="107" t="str">
        <f t="shared" si="479"/>
        <v/>
      </c>
      <c r="Q5135" s="108" t="str">
        <f t="shared" si="480"/>
        <v/>
      </c>
      <c r="S5135" s="109" t="str">
        <f t="shared" si="481"/>
        <v/>
      </c>
      <c r="T5135" s="109" t="str">
        <f t="shared" si="482"/>
        <v/>
      </c>
    </row>
    <row r="5136" spans="2:20" ht="15" customHeight="1" x14ac:dyDescent="0.25">
      <c r="B5136" s="94">
        <v>5085</v>
      </c>
      <c r="C5136" s="95"/>
      <c r="D5136" s="94"/>
      <c r="E5136" s="95"/>
      <c r="F5136" s="94"/>
      <c r="G5136" s="95">
        <f t="shared" si="477"/>
        <v>0</v>
      </c>
      <c r="H5136" s="110">
        <f t="shared" si="478"/>
        <v>0</v>
      </c>
      <c r="P5136" s="107" t="str">
        <f t="shared" si="479"/>
        <v/>
      </c>
      <c r="Q5136" s="108" t="str">
        <f t="shared" si="480"/>
        <v/>
      </c>
      <c r="S5136" s="109" t="str">
        <f t="shared" si="481"/>
        <v/>
      </c>
      <c r="T5136" s="109" t="str">
        <f t="shared" si="482"/>
        <v/>
      </c>
    </row>
    <row r="5137" spans="2:20" ht="15" customHeight="1" x14ac:dyDescent="0.25">
      <c r="B5137" s="94">
        <v>5086</v>
      </c>
      <c r="C5137" s="95"/>
      <c r="D5137" s="94"/>
      <c r="E5137" s="95"/>
      <c r="F5137" s="94"/>
      <c r="G5137" s="95">
        <f t="shared" si="477"/>
        <v>0</v>
      </c>
      <c r="H5137" s="110">
        <f t="shared" si="478"/>
        <v>0</v>
      </c>
      <c r="P5137" s="107" t="str">
        <f t="shared" si="479"/>
        <v/>
      </c>
      <c r="Q5137" s="108" t="str">
        <f t="shared" si="480"/>
        <v/>
      </c>
      <c r="S5137" s="109" t="str">
        <f t="shared" si="481"/>
        <v/>
      </c>
      <c r="T5137" s="109" t="str">
        <f t="shared" si="482"/>
        <v/>
      </c>
    </row>
    <row r="5138" spans="2:20" ht="15" customHeight="1" x14ac:dyDescent="0.25">
      <c r="B5138" s="94">
        <v>5087</v>
      </c>
      <c r="C5138" s="95"/>
      <c r="D5138" s="94"/>
      <c r="E5138" s="95"/>
      <c r="F5138" s="94"/>
      <c r="G5138" s="95">
        <f t="shared" si="477"/>
        <v>0</v>
      </c>
      <c r="H5138" s="110">
        <f t="shared" si="478"/>
        <v>0</v>
      </c>
      <c r="P5138" s="107" t="str">
        <f t="shared" si="479"/>
        <v/>
      </c>
      <c r="Q5138" s="108" t="str">
        <f t="shared" si="480"/>
        <v/>
      </c>
      <c r="S5138" s="109" t="str">
        <f t="shared" si="481"/>
        <v/>
      </c>
      <c r="T5138" s="109" t="str">
        <f t="shared" si="482"/>
        <v/>
      </c>
    </row>
    <row r="5139" spans="2:20" ht="15" customHeight="1" x14ac:dyDescent="0.25">
      <c r="B5139" s="94">
        <v>5088</v>
      </c>
      <c r="C5139" s="95"/>
      <c r="D5139" s="94"/>
      <c r="E5139" s="95"/>
      <c r="F5139" s="94"/>
      <c r="G5139" s="95">
        <f t="shared" si="477"/>
        <v>0</v>
      </c>
      <c r="H5139" s="110">
        <f t="shared" si="478"/>
        <v>0</v>
      </c>
      <c r="P5139" s="107" t="str">
        <f t="shared" si="479"/>
        <v/>
      </c>
      <c r="Q5139" s="108" t="str">
        <f t="shared" si="480"/>
        <v/>
      </c>
      <c r="S5139" s="109" t="str">
        <f t="shared" si="481"/>
        <v/>
      </c>
      <c r="T5139" s="109" t="str">
        <f t="shared" si="482"/>
        <v/>
      </c>
    </row>
    <row r="5140" spans="2:20" ht="15" customHeight="1" x14ac:dyDescent="0.25">
      <c r="B5140" s="94">
        <v>5089</v>
      </c>
      <c r="C5140" s="95"/>
      <c r="D5140" s="94"/>
      <c r="E5140" s="95"/>
      <c r="F5140" s="94"/>
      <c r="G5140" s="95">
        <f t="shared" si="477"/>
        <v>0</v>
      </c>
      <c r="H5140" s="110">
        <f t="shared" si="478"/>
        <v>0</v>
      </c>
      <c r="P5140" s="107" t="str">
        <f t="shared" si="479"/>
        <v/>
      </c>
      <c r="Q5140" s="108" t="str">
        <f t="shared" si="480"/>
        <v/>
      </c>
      <c r="S5140" s="109" t="str">
        <f t="shared" si="481"/>
        <v/>
      </c>
      <c r="T5140" s="109" t="str">
        <f t="shared" si="482"/>
        <v/>
      </c>
    </row>
    <row r="5141" spans="2:20" ht="15" customHeight="1" x14ac:dyDescent="0.25">
      <c r="B5141" s="94">
        <v>5090</v>
      </c>
      <c r="C5141" s="95"/>
      <c r="D5141" s="94"/>
      <c r="E5141" s="95"/>
      <c r="F5141" s="94"/>
      <c r="G5141" s="95">
        <f t="shared" si="477"/>
        <v>0</v>
      </c>
      <c r="H5141" s="110">
        <f t="shared" si="478"/>
        <v>0</v>
      </c>
      <c r="P5141" s="107" t="str">
        <f t="shared" si="479"/>
        <v/>
      </c>
      <c r="Q5141" s="108" t="str">
        <f t="shared" si="480"/>
        <v/>
      </c>
      <c r="S5141" s="109" t="str">
        <f t="shared" si="481"/>
        <v/>
      </c>
      <c r="T5141" s="109" t="str">
        <f t="shared" si="482"/>
        <v/>
      </c>
    </row>
    <row r="5142" spans="2:20" ht="15" customHeight="1" x14ac:dyDescent="0.25">
      <c r="B5142" s="94">
        <v>5091</v>
      </c>
      <c r="C5142" s="95"/>
      <c r="D5142" s="94"/>
      <c r="E5142" s="95"/>
      <c r="F5142" s="94"/>
      <c r="G5142" s="95">
        <f t="shared" si="477"/>
        <v>0</v>
      </c>
      <c r="H5142" s="110">
        <f t="shared" si="478"/>
        <v>0</v>
      </c>
      <c r="P5142" s="107" t="str">
        <f t="shared" si="479"/>
        <v/>
      </c>
      <c r="Q5142" s="108" t="str">
        <f t="shared" si="480"/>
        <v/>
      </c>
      <c r="S5142" s="109" t="str">
        <f t="shared" si="481"/>
        <v/>
      </c>
      <c r="T5142" s="109" t="str">
        <f t="shared" si="482"/>
        <v/>
      </c>
    </row>
    <row r="5143" spans="2:20" ht="15" customHeight="1" x14ac:dyDescent="0.25">
      <c r="B5143" s="94">
        <v>5092</v>
      </c>
      <c r="C5143" s="95"/>
      <c r="D5143" s="94"/>
      <c r="E5143" s="95"/>
      <c r="F5143" s="94"/>
      <c r="G5143" s="95">
        <f t="shared" si="477"/>
        <v>0</v>
      </c>
      <c r="H5143" s="110">
        <f t="shared" si="478"/>
        <v>0</v>
      </c>
      <c r="P5143" s="107" t="str">
        <f t="shared" si="479"/>
        <v/>
      </c>
      <c r="Q5143" s="108" t="str">
        <f t="shared" si="480"/>
        <v/>
      </c>
      <c r="S5143" s="109" t="str">
        <f t="shared" si="481"/>
        <v/>
      </c>
      <c r="T5143" s="109" t="str">
        <f t="shared" si="482"/>
        <v/>
      </c>
    </row>
    <row r="5144" spans="2:20" ht="15" customHeight="1" x14ac:dyDescent="0.25">
      <c r="B5144" s="94">
        <v>5093</v>
      </c>
      <c r="C5144" s="95"/>
      <c r="D5144" s="94"/>
      <c r="E5144" s="95"/>
      <c r="F5144" s="94"/>
      <c r="G5144" s="95">
        <f t="shared" si="477"/>
        <v>0</v>
      </c>
      <c r="H5144" s="110">
        <f t="shared" si="478"/>
        <v>0</v>
      </c>
      <c r="P5144" s="107" t="str">
        <f t="shared" si="479"/>
        <v/>
      </c>
      <c r="Q5144" s="108" t="str">
        <f t="shared" si="480"/>
        <v/>
      </c>
      <c r="S5144" s="109" t="str">
        <f t="shared" si="481"/>
        <v/>
      </c>
      <c r="T5144" s="109" t="str">
        <f t="shared" si="482"/>
        <v/>
      </c>
    </row>
    <row r="5145" spans="2:20" ht="15" customHeight="1" x14ac:dyDescent="0.25">
      <c r="B5145" s="94">
        <v>5094</v>
      </c>
      <c r="C5145" s="95"/>
      <c r="D5145" s="94"/>
      <c r="E5145" s="95"/>
      <c r="F5145" s="94"/>
      <c r="G5145" s="95">
        <f t="shared" si="477"/>
        <v>0</v>
      </c>
      <c r="H5145" s="110">
        <f t="shared" si="478"/>
        <v>0</v>
      </c>
      <c r="P5145" s="107" t="str">
        <f t="shared" si="479"/>
        <v/>
      </c>
      <c r="Q5145" s="108" t="str">
        <f t="shared" si="480"/>
        <v/>
      </c>
      <c r="S5145" s="109" t="str">
        <f t="shared" si="481"/>
        <v/>
      </c>
      <c r="T5145" s="109" t="str">
        <f t="shared" si="482"/>
        <v/>
      </c>
    </row>
    <row r="5146" spans="2:20" ht="15" customHeight="1" x14ac:dyDescent="0.25">
      <c r="B5146" s="94">
        <v>5095</v>
      </c>
      <c r="C5146" s="95"/>
      <c r="D5146" s="94"/>
      <c r="E5146" s="95"/>
      <c r="F5146" s="94"/>
      <c r="G5146" s="95">
        <f t="shared" si="477"/>
        <v>0</v>
      </c>
      <c r="H5146" s="110">
        <f t="shared" si="478"/>
        <v>0</v>
      </c>
      <c r="P5146" s="107" t="str">
        <f t="shared" si="479"/>
        <v/>
      </c>
      <c r="Q5146" s="108" t="str">
        <f t="shared" si="480"/>
        <v/>
      </c>
      <c r="S5146" s="109" t="str">
        <f t="shared" si="481"/>
        <v/>
      </c>
      <c r="T5146" s="109" t="str">
        <f t="shared" si="482"/>
        <v/>
      </c>
    </row>
    <row r="5147" spans="2:20" ht="15" customHeight="1" x14ac:dyDescent="0.25">
      <c r="B5147" s="94">
        <v>5096</v>
      </c>
      <c r="C5147" s="95"/>
      <c r="D5147" s="94"/>
      <c r="E5147" s="95"/>
      <c r="F5147" s="94"/>
      <c r="G5147" s="95">
        <f t="shared" si="477"/>
        <v>0</v>
      </c>
      <c r="H5147" s="110">
        <f t="shared" si="478"/>
        <v>0</v>
      </c>
      <c r="P5147" s="107" t="str">
        <f t="shared" si="479"/>
        <v/>
      </c>
      <c r="Q5147" s="108" t="str">
        <f t="shared" si="480"/>
        <v/>
      </c>
      <c r="S5147" s="109" t="str">
        <f t="shared" si="481"/>
        <v/>
      </c>
      <c r="T5147" s="109" t="str">
        <f t="shared" si="482"/>
        <v/>
      </c>
    </row>
    <row r="5148" spans="2:20" ht="15" customHeight="1" x14ac:dyDescent="0.25">
      <c r="B5148" s="94">
        <v>5097</v>
      </c>
      <c r="C5148" s="95"/>
      <c r="D5148" s="94"/>
      <c r="E5148" s="95"/>
      <c r="F5148" s="94"/>
      <c r="G5148" s="95">
        <f t="shared" ref="G5148:G5211" si="483">E5148-C5148</f>
        <v>0</v>
      </c>
      <c r="H5148" s="110">
        <f t="shared" ref="H5148:H5211" si="484">F5148-D5148</f>
        <v>0</v>
      </c>
      <c r="P5148" s="107" t="str">
        <f t="shared" ref="P5148:P5211" si="485">IF(C5148="","",D5148*PSA_WTP-C5148)</f>
        <v/>
      </c>
      <c r="Q5148" s="108" t="str">
        <f t="shared" ref="Q5148:Q5211" si="486">IF(C5148="","",F5148*PSA_WTP-E5148)</f>
        <v/>
      </c>
      <c r="S5148" s="109" t="str">
        <f t="shared" ref="S5148:S5211" si="487">IF(Q5148="","",IF(Q5148=MAX(P5148,Q5148),0,1))</f>
        <v/>
      </c>
      <c r="T5148" s="109" t="str">
        <f t="shared" ref="T5148:T5211" si="488">IF(Q5148="","",IF(Q5148=MAX(P5148,Q5148),1,0))</f>
        <v/>
      </c>
    </row>
    <row r="5149" spans="2:20" ht="15" customHeight="1" x14ac:dyDescent="0.25">
      <c r="B5149" s="94">
        <v>5098</v>
      </c>
      <c r="C5149" s="95"/>
      <c r="D5149" s="94"/>
      <c r="E5149" s="95"/>
      <c r="F5149" s="94"/>
      <c r="G5149" s="95">
        <f t="shared" si="483"/>
        <v>0</v>
      </c>
      <c r="H5149" s="110">
        <f t="shared" si="484"/>
        <v>0</v>
      </c>
      <c r="P5149" s="107" t="str">
        <f t="shared" si="485"/>
        <v/>
      </c>
      <c r="Q5149" s="108" t="str">
        <f t="shared" si="486"/>
        <v/>
      </c>
      <c r="S5149" s="109" t="str">
        <f t="shared" si="487"/>
        <v/>
      </c>
      <c r="T5149" s="109" t="str">
        <f t="shared" si="488"/>
        <v/>
      </c>
    </row>
    <row r="5150" spans="2:20" ht="15" customHeight="1" x14ac:dyDescent="0.25">
      <c r="B5150" s="94">
        <v>5099</v>
      </c>
      <c r="C5150" s="95"/>
      <c r="D5150" s="94"/>
      <c r="E5150" s="95"/>
      <c r="F5150" s="94"/>
      <c r="G5150" s="95">
        <f t="shared" si="483"/>
        <v>0</v>
      </c>
      <c r="H5150" s="110">
        <f t="shared" si="484"/>
        <v>0</v>
      </c>
      <c r="P5150" s="107" t="str">
        <f t="shared" si="485"/>
        <v/>
      </c>
      <c r="Q5150" s="108" t="str">
        <f t="shared" si="486"/>
        <v/>
      </c>
      <c r="S5150" s="109" t="str">
        <f t="shared" si="487"/>
        <v/>
      </c>
      <c r="T5150" s="109" t="str">
        <f t="shared" si="488"/>
        <v/>
      </c>
    </row>
    <row r="5151" spans="2:20" ht="15" customHeight="1" x14ac:dyDescent="0.25">
      <c r="B5151" s="94">
        <v>5100</v>
      </c>
      <c r="C5151" s="95"/>
      <c r="D5151" s="94"/>
      <c r="E5151" s="95"/>
      <c r="F5151" s="94"/>
      <c r="G5151" s="95">
        <f t="shared" si="483"/>
        <v>0</v>
      </c>
      <c r="H5151" s="110">
        <f t="shared" si="484"/>
        <v>0</v>
      </c>
      <c r="P5151" s="107" t="str">
        <f t="shared" si="485"/>
        <v/>
      </c>
      <c r="Q5151" s="108" t="str">
        <f t="shared" si="486"/>
        <v/>
      </c>
      <c r="S5151" s="109" t="str">
        <f t="shared" si="487"/>
        <v/>
      </c>
      <c r="T5151" s="109" t="str">
        <f t="shared" si="488"/>
        <v/>
      </c>
    </row>
    <row r="5152" spans="2:20" ht="15" customHeight="1" x14ac:dyDescent="0.25">
      <c r="B5152" s="94">
        <v>5101</v>
      </c>
      <c r="C5152" s="95"/>
      <c r="D5152" s="94"/>
      <c r="E5152" s="95"/>
      <c r="F5152" s="94"/>
      <c r="G5152" s="95">
        <f t="shared" si="483"/>
        <v>0</v>
      </c>
      <c r="H5152" s="110">
        <f t="shared" si="484"/>
        <v>0</v>
      </c>
      <c r="P5152" s="107" t="str">
        <f t="shared" si="485"/>
        <v/>
      </c>
      <c r="Q5152" s="108" t="str">
        <f t="shared" si="486"/>
        <v/>
      </c>
      <c r="S5152" s="109" t="str">
        <f t="shared" si="487"/>
        <v/>
      </c>
      <c r="T5152" s="109" t="str">
        <f t="shared" si="488"/>
        <v/>
      </c>
    </row>
    <row r="5153" spans="2:20" ht="15" customHeight="1" x14ac:dyDescent="0.25">
      <c r="B5153" s="94">
        <v>5102</v>
      </c>
      <c r="C5153" s="95"/>
      <c r="D5153" s="94"/>
      <c r="E5153" s="95"/>
      <c r="F5153" s="94"/>
      <c r="G5153" s="95">
        <f t="shared" si="483"/>
        <v>0</v>
      </c>
      <c r="H5153" s="110">
        <f t="shared" si="484"/>
        <v>0</v>
      </c>
      <c r="P5153" s="107" t="str">
        <f t="shared" si="485"/>
        <v/>
      </c>
      <c r="Q5153" s="108" t="str">
        <f t="shared" si="486"/>
        <v/>
      </c>
      <c r="S5153" s="109" t="str">
        <f t="shared" si="487"/>
        <v/>
      </c>
      <c r="T5153" s="109" t="str">
        <f t="shared" si="488"/>
        <v/>
      </c>
    </row>
    <row r="5154" spans="2:20" ht="15" customHeight="1" x14ac:dyDescent="0.25">
      <c r="B5154" s="94">
        <v>5103</v>
      </c>
      <c r="C5154" s="95"/>
      <c r="D5154" s="94"/>
      <c r="E5154" s="95"/>
      <c r="F5154" s="94"/>
      <c r="G5154" s="95">
        <f t="shared" si="483"/>
        <v>0</v>
      </c>
      <c r="H5154" s="110">
        <f t="shared" si="484"/>
        <v>0</v>
      </c>
      <c r="P5154" s="107" t="str">
        <f t="shared" si="485"/>
        <v/>
      </c>
      <c r="Q5154" s="108" t="str">
        <f t="shared" si="486"/>
        <v/>
      </c>
      <c r="S5154" s="109" t="str">
        <f t="shared" si="487"/>
        <v/>
      </c>
      <c r="T5154" s="109" t="str">
        <f t="shared" si="488"/>
        <v/>
      </c>
    </row>
    <row r="5155" spans="2:20" ht="15" customHeight="1" x14ac:dyDescent="0.25">
      <c r="B5155" s="94">
        <v>5104</v>
      </c>
      <c r="C5155" s="95"/>
      <c r="D5155" s="94"/>
      <c r="E5155" s="95"/>
      <c r="F5155" s="94"/>
      <c r="G5155" s="95">
        <f t="shared" si="483"/>
        <v>0</v>
      </c>
      <c r="H5155" s="110">
        <f t="shared" si="484"/>
        <v>0</v>
      </c>
      <c r="P5155" s="107" t="str">
        <f t="shared" si="485"/>
        <v/>
      </c>
      <c r="Q5155" s="108" t="str">
        <f t="shared" si="486"/>
        <v/>
      </c>
      <c r="S5155" s="109" t="str">
        <f t="shared" si="487"/>
        <v/>
      </c>
      <c r="T5155" s="109" t="str">
        <f t="shared" si="488"/>
        <v/>
      </c>
    </row>
    <row r="5156" spans="2:20" ht="15" customHeight="1" x14ac:dyDescent="0.25">
      <c r="B5156" s="94">
        <v>5105</v>
      </c>
      <c r="C5156" s="95"/>
      <c r="D5156" s="94"/>
      <c r="E5156" s="95"/>
      <c r="F5156" s="94"/>
      <c r="G5156" s="95">
        <f t="shared" si="483"/>
        <v>0</v>
      </c>
      <c r="H5156" s="110">
        <f t="shared" si="484"/>
        <v>0</v>
      </c>
      <c r="P5156" s="107" t="str">
        <f t="shared" si="485"/>
        <v/>
      </c>
      <c r="Q5156" s="108" t="str">
        <f t="shared" si="486"/>
        <v/>
      </c>
      <c r="S5156" s="109" t="str">
        <f t="shared" si="487"/>
        <v/>
      </c>
      <c r="T5156" s="109" t="str">
        <f t="shared" si="488"/>
        <v/>
      </c>
    </row>
    <row r="5157" spans="2:20" ht="15" customHeight="1" x14ac:dyDescent="0.25">
      <c r="B5157" s="94">
        <v>5106</v>
      </c>
      <c r="C5157" s="95"/>
      <c r="D5157" s="94"/>
      <c r="E5157" s="95"/>
      <c r="F5157" s="94"/>
      <c r="G5157" s="95">
        <f t="shared" si="483"/>
        <v>0</v>
      </c>
      <c r="H5157" s="110">
        <f t="shared" si="484"/>
        <v>0</v>
      </c>
      <c r="P5157" s="107" t="str">
        <f t="shared" si="485"/>
        <v/>
      </c>
      <c r="Q5157" s="108" t="str">
        <f t="shared" si="486"/>
        <v/>
      </c>
      <c r="S5157" s="109" t="str">
        <f t="shared" si="487"/>
        <v/>
      </c>
      <c r="T5157" s="109" t="str">
        <f t="shared" si="488"/>
        <v/>
      </c>
    </row>
    <row r="5158" spans="2:20" ht="15" customHeight="1" x14ac:dyDescent="0.25">
      <c r="B5158" s="94">
        <v>5107</v>
      </c>
      <c r="C5158" s="95"/>
      <c r="D5158" s="94"/>
      <c r="E5158" s="95"/>
      <c r="F5158" s="94"/>
      <c r="G5158" s="95">
        <f t="shared" si="483"/>
        <v>0</v>
      </c>
      <c r="H5158" s="110">
        <f t="shared" si="484"/>
        <v>0</v>
      </c>
      <c r="P5158" s="107" t="str">
        <f t="shared" si="485"/>
        <v/>
      </c>
      <c r="Q5158" s="108" t="str">
        <f t="shared" si="486"/>
        <v/>
      </c>
      <c r="S5158" s="109" t="str">
        <f t="shared" si="487"/>
        <v/>
      </c>
      <c r="T5158" s="109" t="str">
        <f t="shared" si="488"/>
        <v/>
      </c>
    </row>
    <row r="5159" spans="2:20" ht="15" customHeight="1" x14ac:dyDescent="0.25">
      <c r="B5159" s="94">
        <v>5108</v>
      </c>
      <c r="C5159" s="95"/>
      <c r="D5159" s="94"/>
      <c r="E5159" s="95"/>
      <c r="F5159" s="94"/>
      <c r="G5159" s="95">
        <f t="shared" si="483"/>
        <v>0</v>
      </c>
      <c r="H5159" s="110">
        <f t="shared" si="484"/>
        <v>0</v>
      </c>
      <c r="P5159" s="107" t="str">
        <f t="shared" si="485"/>
        <v/>
      </c>
      <c r="Q5159" s="108" t="str">
        <f t="shared" si="486"/>
        <v/>
      </c>
      <c r="S5159" s="109" t="str">
        <f t="shared" si="487"/>
        <v/>
      </c>
      <c r="T5159" s="109" t="str">
        <f t="shared" si="488"/>
        <v/>
      </c>
    </row>
    <row r="5160" spans="2:20" ht="15" customHeight="1" x14ac:dyDescent="0.25">
      <c r="B5160" s="94">
        <v>5109</v>
      </c>
      <c r="C5160" s="95"/>
      <c r="D5160" s="94"/>
      <c r="E5160" s="95"/>
      <c r="F5160" s="94"/>
      <c r="G5160" s="95">
        <f t="shared" si="483"/>
        <v>0</v>
      </c>
      <c r="H5160" s="110">
        <f t="shared" si="484"/>
        <v>0</v>
      </c>
      <c r="P5160" s="107" t="str">
        <f t="shared" si="485"/>
        <v/>
      </c>
      <c r="Q5160" s="108" t="str">
        <f t="shared" si="486"/>
        <v/>
      </c>
      <c r="S5160" s="109" t="str">
        <f t="shared" si="487"/>
        <v/>
      </c>
      <c r="T5160" s="109" t="str">
        <f t="shared" si="488"/>
        <v/>
      </c>
    </row>
    <row r="5161" spans="2:20" ht="15" customHeight="1" x14ac:dyDescent="0.25">
      <c r="B5161" s="94">
        <v>5110</v>
      </c>
      <c r="C5161" s="95"/>
      <c r="D5161" s="94"/>
      <c r="E5161" s="95"/>
      <c r="F5161" s="94"/>
      <c r="G5161" s="95">
        <f t="shared" si="483"/>
        <v>0</v>
      </c>
      <c r="H5161" s="110">
        <f t="shared" si="484"/>
        <v>0</v>
      </c>
      <c r="P5161" s="107" t="str">
        <f t="shared" si="485"/>
        <v/>
      </c>
      <c r="Q5161" s="108" t="str">
        <f t="shared" si="486"/>
        <v/>
      </c>
      <c r="S5161" s="109" t="str">
        <f t="shared" si="487"/>
        <v/>
      </c>
      <c r="T5161" s="109" t="str">
        <f t="shared" si="488"/>
        <v/>
      </c>
    </row>
    <row r="5162" spans="2:20" ht="15" customHeight="1" x14ac:dyDescent="0.25">
      <c r="B5162" s="94">
        <v>5111</v>
      </c>
      <c r="C5162" s="95"/>
      <c r="D5162" s="94"/>
      <c r="E5162" s="95"/>
      <c r="F5162" s="94"/>
      <c r="G5162" s="95">
        <f t="shared" si="483"/>
        <v>0</v>
      </c>
      <c r="H5162" s="110">
        <f t="shared" si="484"/>
        <v>0</v>
      </c>
      <c r="P5162" s="107" t="str">
        <f t="shared" si="485"/>
        <v/>
      </c>
      <c r="Q5162" s="108" t="str">
        <f t="shared" si="486"/>
        <v/>
      </c>
      <c r="S5162" s="109" t="str">
        <f t="shared" si="487"/>
        <v/>
      </c>
      <c r="T5162" s="109" t="str">
        <f t="shared" si="488"/>
        <v/>
      </c>
    </row>
    <row r="5163" spans="2:20" ht="15" customHeight="1" x14ac:dyDescent="0.25">
      <c r="B5163" s="94">
        <v>5112</v>
      </c>
      <c r="C5163" s="95"/>
      <c r="D5163" s="94"/>
      <c r="E5163" s="95"/>
      <c r="F5163" s="94"/>
      <c r="G5163" s="95">
        <f t="shared" si="483"/>
        <v>0</v>
      </c>
      <c r="H5163" s="110">
        <f t="shared" si="484"/>
        <v>0</v>
      </c>
      <c r="P5163" s="107" t="str">
        <f t="shared" si="485"/>
        <v/>
      </c>
      <c r="Q5163" s="108" t="str">
        <f t="shared" si="486"/>
        <v/>
      </c>
      <c r="S5163" s="109" t="str">
        <f t="shared" si="487"/>
        <v/>
      </c>
      <c r="T5163" s="109" t="str">
        <f t="shared" si="488"/>
        <v/>
      </c>
    </row>
    <row r="5164" spans="2:20" ht="15" customHeight="1" x14ac:dyDescent="0.25">
      <c r="B5164" s="94">
        <v>5113</v>
      </c>
      <c r="C5164" s="95"/>
      <c r="D5164" s="94"/>
      <c r="E5164" s="95"/>
      <c r="F5164" s="94"/>
      <c r="G5164" s="95">
        <f t="shared" si="483"/>
        <v>0</v>
      </c>
      <c r="H5164" s="110">
        <f t="shared" si="484"/>
        <v>0</v>
      </c>
      <c r="P5164" s="107" t="str">
        <f t="shared" si="485"/>
        <v/>
      </c>
      <c r="Q5164" s="108" t="str">
        <f t="shared" si="486"/>
        <v/>
      </c>
      <c r="S5164" s="109" t="str">
        <f t="shared" si="487"/>
        <v/>
      </c>
      <c r="T5164" s="109" t="str">
        <f t="shared" si="488"/>
        <v/>
      </c>
    </row>
    <row r="5165" spans="2:20" ht="15" customHeight="1" x14ac:dyDescent="0.25">
      <c r="B5165" s="94">
        <v>5114</v>
      </c>
      <c r="C5165" s="95"/>
      <c r="D5165" s="94"/>
      <c r="E5165" s="95"/>
      <c r="F5165" s="94"/>
      <c r="G5165" s="95">
        <f t="shared" si="483"/>
        <v>0</v>
      </c>
      <c r="H5165" s="110">
        <f t="shared" si="484"/>
        <v>0</v>
      </c>
      <c r="P5165" s="107" t="str">
        <f t="shared" si="485"/>
        <v/>
      </c>
      <c r="Q5165" s="108" t="str">
        <f t="shared" si="486"/>
        <v/>
      </c>
      <c r="S5165" s="109" t="str">
        <f t="shared" si="487"/>
        <v/>
      </c>
      <c r="T5165" s="109" t="str">
        <f t="shared" si="488"/>
        <v/>
      </c>
    </row>
    <row r="5166" spans="2:20" ht="15" customHeight="1" x14ac:dyDescent="0.25">
      <c r="B5166" s="94">
        <v>5115</v>
      </c>
      <c r="C5166" s="95"/>
      <c r="D5166" s="94"/>
      <c r="E5166" s="95"/>
      <c r="F5166" s="94"/>
      <c r="G5166" s="95">
        <f t="shared" si="483"/>
        <v>0</v>
      </c>
      <c r="H5166" s="110">
        <f t="shared" si="484"/>
        <v>0</v>
      </c>
      <c r="P5166" s="107" t="str">
        <f t="shared" si="485"/>
        <v/>
      </c>
      <c r="Q5166" s="108" t="str">
        <f t="shared" si="486"/>
        <v/>
      </c>
      <c r="S5166" s="109" t="str">
        <f t="shared" si="487"/>
        <v/>
      </c>
      <c r="T5166" s="109" t="str">
        <f t="shared" si="488"/>
        <v/>
      </c>
    </row>
    <row r="5167" spans="2:20" ht="15" customHeight="1" x14ac:dyDescent="0.25">
      <c r="B5167" s="94">
        <v>5116</v>
      </c>
      <c r="C5167" s="95"/>
      <c r="D5167" s="94"/>
      <c r="E5167" s="95"/>
      <c r="F5167" s="94"/>
      <c r="G5167" s="95">
        <f t="shared" si="483"/>
        <v>0</v>
      </c>
      <c r="H5167" s="110">
        <f t="shared" si="484"/>
        <v>0</v>
      </c>
      <c r="P5167" s="107" t="str">
        <f t="shared" si="485"/>
        <v/>
      </c>
      <c r="Q5167" s="108" t="str">
        <f t="shared" si="486"/>
        <v/>
      </c>
      <c r="S5167" s="109" t="str">
        <f t="shared" si="487"/>
        <v/>
      </c>
      <c r="T5167" s="109" t="str">
        <f t="shared" si="488"/>
        <v/>
      </c>
    </row>
    <row r="5168" spans="2:20" ht="15" customHeight="1" x14ac:dyDescent="0.25">
      <c r="B5168" s="94">
        <v>5117</v>
      </c>
      <c r="C5168" s="95"/>
      <c r="D5168" s="94"/>
      <c r="E5168" s="95"/>
      <c r="F5168" s="94"/>
      <c r="G5168" s="95">
        <f t="shared" si="483"/>
        <v>0</v>
      </c>
      <c r="H5168" s="110">
        <f t="shared" si="484"/>
        <v>0</v>
      </c>
      <c r="P5168" s="107" t="str">
        <f t="shared" si="485"/>
        <v/>
      </c>
      <c r="Q5168" s="108" t="str">
        <f t="shared" si="486"/>
        <v/>
      </c>
      <c r="S5168" s="109" t="str">
        <f t="shared" si="487"/>
        <v/>
      </c>
      <c r="T5168" s="109" t="str">
        <f t="shared" si="488"/>
        <v/>
      </c>
    </row>
    <row r="5169" spans="2:20" ht="15" customHeight="1" x14ac:dyDescent="0.25">
      <c r="B5169" s="94">
        <v>5118</v>
      </c>
      <c r="C5169" s="95"/>
      <c r="D5169" s="94"/>
      <c r="E5169" s="95"/>
      <c r="F5169" s="94"/>
      <c r="G5169" s="95">
        <f t="shared" si="483"/>
        <v>0</v>
      </c>
      <c r="H5169" s="110">
        <f t="shared" si="484"/>
        <v>0</v>
      </c>
      <c r="P5169" s="107" t="str">
        <f t="shared" si="485"/>
        <v/>
      </c>
      <c r="Q5169" s="108" t="str">
        <f t="shared" si="486"/>
        <v/>
      </c>
      <c r="S5169" s="109" t="str">
        <f t="shared" si="487"/>
        <v/>
      </c>
      <c r="T5169" s="109" t="str">
        <f t="shared" si="488"/>
        <v/>
      </c>
    </row>
    <row r="5170" spans="2:20" ht="15" customHeight="1" x14ac:dyDescent="0.25">
      <c r="B5170" s="94">
        <v>5119</v>
      </c>
      <c r="C5170" s="95"/>
      <c r="D5170" s="94"/>
      <c r="E5170" s="95"/>
      <c r="F5170" s="94"/>
      <c r="G5170" s="95">
        <f t="shared" si="483"/>
        <v>0</v>
      </c>
      <c r="H5170" s="110">
        <f t="shared" si="484"/>
        <v>0</v>
      </c>
      <c r="P5170" s="107" t="str">
        <f t="shared" si="485"/>
        <v/>
      </c>
      <c r="Q5170" s="108" t="str">
        <f t="shared" si="486"/>
        <v/>
      </c>
      <c r="S5170" s="109" t="str">
        <f t="shared" si="487"/>
        <v/>
      </c>
      <c r="T5170" s="109" t="str">
        <f t="shared" si="488"/>
        <v/>
      </c>
    </row>
    <row r="5171" spans="2:20" ht="15" customHeight="1" x14ac:dyDescent="0.25">
      <c r="B5171" s="94">
        <v>5120</v>
      </c>
      <c r="C5171" s="95"/>
      <c r="D5171" s="94"/>
      <c r="E5171" s="95"/>
      <c r="F5171" s="94"/>
      <c r="G5171" s="95">
        <f t="shared" si="483"/>
        <v>0</v>
      </c>
      <c r="H5171" s="110">
        <f t="shared" si="484"/>
        <v>0</v>
      </c>
      <c r="P5171" s="107" t="str">
        <f t="shared" si="485"/>
        <v/>
      </c>
      <c r="Q5171" s="108" t="str">
        <f t="shared" si="486"/>
        <v/>
      </c>
      <c r="S5171" s="109" t="str">
        <f t="shared" si="487"/>
        <v/>
      </c>
      <c r="T5171" s="109" t="str">
        <f t="shared" si="488"/>
        <v/>
      </c>
    </row>
    <row r="5172" spans="2:20" ht="15" customHeight="1" x14ac:dyDescent="0.25">
      <c r="B5172" s="94">
        <v>5121</v>
      </c>
      <c r="C5172" s="95"/>
      <c r="D5172" s="94"/>
      <c r="E5172" s="95"/>
      <c r="F5172" s="94"/>
      <c r="G5172" s="95">
        <f t="shared" si="483"/>
        <v>0</v>
      </c>
      <c r="H5172" s="110">
        <f t="shared" si="484"/>
        <v>0</v>
      </c>
      <c r="P5172" s="107" t="str">
        <f t="shared" si="485"/>
        <v/>
      </c>
      <c r="Q5172" s="108" t="str">
        <f t="shared" si="486"/>
        <v/>
      </c>
      <c r="S5172" s="109" t="str">
        <f t="shared" si="487"/>
        <v/>
      </c>
      <c r="T5172" s="109" t="str">
        <f t="shared" si="488"/>
        <v/>
      </c>
    </row>
    <row r="5173" spans="2:20" ht="15" customHeight="1" x14ac:dyDescent="0.25">
      <c r="B5173" s="94">
        <v>5122</v>
      </c>
      <c r="C5173" s="95"/>
      <c r="D5173" s="94"/>
      <c r="E5173" s="95"/>
      <c r="F5173" s="94"/>
      <c r="G5173" s="95">
        <f t="shared" si="483"/>
        <v>0</v>
      </c>
      <c r="H5173" s="110">
        <f t="shared" si="484"/>
        <v>0</v>
      </c>
      <c r="P5173" s="107" t="str">
        <f t="shared" si="485"/>
        <v/>
      </c>
      <c r="Q5173" s="108" t="str">
        <f t="shared" si="486"/>
        <v/>
      </c>
      <c r="S5173" s="109" t="str">
        <f t="shared" si="487"/>
        <v/>
      </c>
      <c r="T5173" s="109" t="str">
        <f t="shared" si="488"/>
        <v/>
      </c>
    </row>
    <row r="5174" spans="2:20" ht="15" customHeight="1" x14ac:dyDescent="0.25">
      <c r="B5174" s="94">
        <v>5123</v>
      </c>
      <c r="C5174" s="95"/>
      <c r="D5174" s="94"/>
      <c r="E5174" s="95"/>
      <c r="F5174" s="94"/>
      <c r="G5174" s="95">
        <f t="shared" si="483"/>
        <v>0</v>
      </c>
      <c r="H5174" s="110">
        <f t="shared" si="484"/>
        <v>0</v>
      </c>
      <c r="P5174" s="107" t="str">
        <f t="shared" si="485"/>
        <v/>
      </c>
      <c r="Q5174" s="108" t="str">
        <f t="shared" si="486"/>
        <v/>
      </c>
      <c r="S5174" s="109" t="str">
        <f t="shared" si="487"/>
        <v/>
      </c>
      <c r="T5174" s="109" t="str">
        <f t="shared" si="488"/>
        <v/>
      </c>
    </row>
    <row r="5175" spans="2:20" ht="15" customHeight="1" x14ac:dyDescent="0.25">
      <c r="B5175" s="94">
        <v>5124</v>
      </c>
      <c r="C5175" s="95"/>
      <c r="D5175" s="94"/>
      <c r="E5175" s="95"/>
      <c r="F5175" s="94"/>
      <c r="G5175" s="95">
        <f t="shared" si="483"/>
        <v>0</v>
      </c>
      <c r="H5175" s="110">
        <f t="shared" si="484"/>
        <v>0</v>
      </c>
      <c r="P5175" s="107" t="str">
        <f t="shared" si="485"/>
        <v/>
      </c>
      <c r="Q5175" s="108" t="str">
        <f t="shared" si="486"/>
        <v/>
      </c>
      <c r="S5175" s="109" t="str">
        <f t="shared" si="487"/>
        <v/>
      </c>
      <c r="T5175" s="109" t="str">
        <f t="shared" si="488"/>
        <v/>
      </c>
    </row>
    <row r="5176" spans="2:20" ht="15" customHeight="1" x14ac:dyDescent="0.25">
      <c r="B5176" s="94">
        <v>5125</v>
      </c>
      <c r="C5176" s="95"/>
      <c r="D5176" s="94"/>
      <c r="E5176" s="95"/>
      <c r="F5176" s="94"/>
      <c r="G5176" s="95">
        <f t="shared" si="483"/>
        <v>0</v>
      </c>
      <c r="H5176" s="110">
        <f t="shared" si="484"/>
        <v>0</v>
      </c>
      <c r="P5176" s="107" t="str">
        <f t="shared" si="485"/>
        <v/>
      </c>
      <c r="Q5176" s="108" t="str">
        <f t="shared" si="486"/>
        <v/>
      </c>
      <c r="S5176" s="109" t="str">
        <f t="shared" si="487"/>
        <v/>
      </c>
      <c r="T5176" s="109" t="str">
        <f t="shared" si="488"/>
        <v/>
      </c>
    </row>
    <row r="5177" spans="2:20" ht="15" customHeight="1" x14ac:dyDescent="0.25">
      <c r="B5177" s="94">
        <v>5126</v>
      </c>
      <c r="C5177" s="95"/>
      <c r="D5177" s="94"/>
      <c r="E5177" s="95"/>
      <c r="F5177" s="94"/>
      <c r="G5177" s="95">
        <f t="shared" si="483"/>
        <v>0</v>
      </c>
      <c r="H5177" s="110">
        <f t="shared" si="484"/>
        <v>0</v>
      </c>
      <c r="P5177" s="107" t="str">
        <f t="shared" si="485"/>
        <v/>
      </c>
      <c r="Q5177" s="108" t="str">
        <f t="shared" si="486"/>
        <v/>
      </c>
      <c r="S5177" s="109" t="str">
        <f t="shared" si="487"/>
        <v/>
      </c>
      <c r="T5177" s="109" t="str">
        <f t="shared" si="488"/>
        <v/>
      </c>
    </row>
    <row r="5178" spans="2:20" ht="15" customHeight="1" x14ac:dyDescent="0.25">
      <c r="B5178" s="94">
        <v>5127</v>
      </c>
      <c r="C5178" s="95"/>
      <c r="D5178" s="94"/>
      <c r="E5178" s="95"/>
      <c r="F5178" s="94"/>
      <c r="G5178" s="95">
        <f t="shared" si="483"/>
        <v>0</v>
      </c>
      <c r="H5178" s="110">
        <f t="shared" si="484"/>
        <v>0</v>
      </c>
      <c r="P5178" s="107" t="str">
        <f t="shared" si="485"/>
        <v/>
      </c>
      <c r="Q5178" s="108" t="str">
        <f t="shared" si="486"/>
        <v/>
      </c>
      <c r="S5178" s="109" t="str">
        <f t="shared" si="487"/>
        <v/>
      </c>
      <c r="T5178" s="109" t="str">
        <f t="shared" si="488"/>
        <v/>
      </c>
    </row>
    <row r="5179" spans="2:20" ht="15" customHeight="1" x14ac:dyDescent="0.25">
      <c r="B5179" s="94">
        <v>5128</v>
      </c>
      <c r="C5179" s="95"/>
      <c r="D5179" s="94"/>
      <c r="E5179" s="95"/>
      <c r="F5179" s="94"/>
      <c r="G5179" s="95">
        <f t="shared" si="483"/>
        <v>0</v>
      </c>
      <c r="H5179" s="110">
        <f t="shared" si="484"/>
        <v>0</v>
      </c>
      <c r="P5179" s="107" t="str">
        <f t="shared" si="485"/>
        <v/>
      </c>
      <c r="Q5179" s="108" t="str">
        <f t="shared" si="486"/>
        <v/>
      </c>
      <c r="S5179" s="109" t="str">
        <f t="shared" si="487"/>
        <v/>
      </c>
      <c r="T5179" s="109" t="str">
        <f t="shared" si="488"/>
        <v/>
      </c>
    </row>
    <row r="5180" spans="2:20" ht="15" customHeight="1" x14ac:dyDescent="0.25">
      <c r="B5180" s="94">
        <v>5129</v>
      </c>
      <c r="C5180" s="95"/>
      <c r="D5180" s="94"/>
      <c r="E5180" s="95"/>
      <c r="F5180" s="94"/>
      <c r="G5180" s="95">
        <f t="shared" si="483"/>
        <v>0</v>
      </c>
      <c r="H5180" s="110">
        <f t="shared" si="484"/>
        <v>0</v>
      </c>
      <c r="P5180" s="107" t="str">
        <f t="shared" si="485"/>
        <v/>
      </c>
      <c r="Q5180" s="108" t="str">
        <f t="shared" si="486"/>
        <v/>
      </c>
      <c r="S5180" s="109" t="str">
        <f t="shared" si="487"/>
        <v/>
      </c>
      <c r="T5180" s="109" t="str">
        <f t="shared" si="488"/>
        <v/>
      </c>
    </row>
    <row r="5181" spans="2:20" ht="15" customHeight="1" x14ac:dyDescent="0.25">
      <c r="B5181" s="94">
        <v>5130</v>
      </c>
      <c r="C5181" s="95"/>
      <c r="D5181" s="94"/>
      <c r="E5181" s="95"/>
      <c r="F5181" s="94"/>
      <c r="G5181" s="95">
        <f t="shared" si="483"/>
        <v>0</v>
      </c>
      <c r="H5181" s="110">
        <f t="shared" si="484"/>
        <v>0</v>
      </c>
      <c r="P5181" s="107" t="str">
        <f t="shared" si="485"/>
        <v/>
      </c>
      <c r="Q5181" s="108" t="str">
        <f t="shared" si="486"/>
        <v/>
      </c>
      <c r="S5181" s="109" t="str">
        <f t="shared" si="487"/>
        <v/>
      </c>
      <c r="T5181" s="109" t="str">
        <f t="shared" si="488"/>
        <v/>
      </c>
    </row>
    <row r="5182" spans="2:20" ht="15" customHeight="1" x14ac:dyDescent="0.25">
      <c r="B5182" s="94">
        <v>5131</v>
      </c>
      <c r="C5182" s="95"/>
      <c r="D5182" s="94"/>
      <c r="E5182" s="95"/>
      <c r="F5182" s="94"/>
      <c r="G5182" s="95">
        <f t="shared" si="483"/>
        <v>0</v>
      </c>
      <c r="H5182" s="110">
        <f t="shared" si="484"/>
        <v>0</v>
      </c>
      <c r="P5182" s="107" t="str">
        <f t="shared" si="485"/>
        <v/>
      </c>
      <c r="Q5182" s="108" t="str">
        <f t="shared" si="486"/>
        <v/>
      </c>
      <c r="S5182" s="109" t="str">
        <f t="shared" si="487"/>
        <v/>
      </c>
      <c r="T5182" s="109" t="str">
        <f t="shared" si="488"/>
        <v/>
      </c>
    </row>
    <row r="5183" spans="2:20" ht="15" customHeight="1" x14ac:dyDescent="0.25">
      <c r="B5183" s="94">
        <v>5132</v>
      </c>
      <c r="C5183" s="95"/>
      <c r="D5183" s="94"/>
      <c r="E5183" s="95"/>
      <c r="F5183" s="94"/>
      <c r="G5183" s="95">
        <f t="shared" si="483"/>
        <v>0</v>
      </c>
      <c r="H5183" s="110">
        <f t="shared" si="484"/>
        <v>0</v>
      </c>
      <c r="P5183" s="107" t="str">
        <f t="shared" si="485"/>
        <v/>
      </c>
      <c r="Q5183" s="108" t="str">
        <f t="shared" si="486"/>
        <v/>
      </c>
      <c r="S5183" s="109" t="str">
        <f t="shared" si="487"/>
        <v/>
      </c>
      <c r="T5183" s="109" t="str">
        <f t="shared" si="488"/>
        <v/>
      </c>
    </row>
    <row r="5184" spans="2:20" ht="15" customHeight="1" x14ac:dyDescent="0.25">
      <c r="B5184" s="94">
        <v>5133</v>
      </c>
      <c r="C5184" s="95"/>
      <c r="D5184" s="94"/>
      <c r="E5184" s="95"/>
      <c r="F5184" s="94"/>
      <c r="G5184" s="95">
        <f t="shared" si="483"/>
        <v>0</v>
      </c>
      <c r="H5184" s="110">
        <f t="shared" si="484"/>
        <v>0</v>
      </c>
      <c r="P5184" s="107" t="str">
        <f t="shared" si="485"/>
        <v/>
      </c>
      <c r="Q5184" s="108" t="str">
        <f t="shared" si="486"/>
        <v/>
      </c>
      <c r="S5184" s="109" t="str">
        <f t="shared" si="487"/>
        <v/>
      </c>
      <c r="T5184" s="109" t="str">
        <f t="shared" si="488"/>
        <v/>
      </c>
    </row>
    <row r="5185" spans="2:20" ht="15" customHeight="1" x14ac:dyDescent="0.25">
      <c r="B5185" s="94">
        <v>5134</v>
      </c>
      <c r="C5185" s="95"/>
      <c r="D5185" s="94"/>
      <c r="E5185" s="95"/>
      <c r="F5185" s="94"/>
      <c r="G5185" s="95">
        <f t="shared" si="483"/>
        <v>0</v>
      </c>
      <c r="H5185" s="110">
        <f t="shared" si="484"/>
        <v>0</v>
      </c>
      <c r="P5185" s="107" t="str">
        <f t="shared" si="485"/>
        <v/>
      </c>
      <c r="Q5185" s="108" t="str">
        <f t="shared" si="486"/>
        <v/>
      </c>
      <c r="S5185" s="109" t="str">
        <f t="shared" si="487"/>
        <v/>
      </c>
      <c r="T5185" s="109" t="str">
        <f t="shared" si="488"/>
        <v/>
      </c>
    </row>
    <row r="5186" spans="2:20" ht="15" customHeight="1" x14ac:dyDescent="0.25">
      <c r="B5186" s="94">
        <v>5135</v>
      </c>
      <c r="C5186" s="95"/>
      <c r="D5186" s="94"/>
      <c r="E5186" s="95"/>
      <c r="F5186" s="94"/>
      <c r="G5186" s="95">
        <f t="shared" si="483"/>
        <v>0</v>
      </c>
      <c r="H5186" s="110">
        <f t="shared" si="484"/>
        <v>0</v>
      </c>
      <c r="P5186" s="107" t="str">
        <f t="shared" si="485"/>
        <v/>
      </c>
      <c r="Q5186" s="108" t="str">
        <f t="shared" si="486"/>
        <v/>
      </c>
      <c r="S5186" s="109" t="str">
        <f t="shared" si="487"/>
        <v/>
      </c>
      <c r="T5186" s="109" t="str">
        <f t="shared" si="488"/>
        <v/>
      </c>
    </row>
    <row r="5187" spans="2:20" ht="15" customHeight="1" x14ac:dyDescent="0.25">
      <c r="B5187" s="94">
        <v>5136</v>
      </c>
      <c r="C5187" s="95"/>
      <c r="D5187" s="94"/>
      <c r="E5187" s="95"/>
      <c r="F5187" s="94"/>
      <c r="G5187" s="95">
        <f t="shared" si="483"/>
        <v>0</v>
      </c>
      <c r="H5187" s="110">
        <f t="shared" si="484"/>
        <v>0</v>
      </c>
      <c r="P5187" s="107" t="str">
        <f t="shared" si="485"/>
        <v/>
      </c>
      <c r="Q5187" s="108" t="str">
        <f t="shared" si="486"/>
        <v/>
      </c>
      <c r="S5187" s="109" t="str">
        <f t="shared" si="487"/>
        <v/>
      </c>
      <c r="T5187" s="109" t="str">
        <f t="shared" si="488"/>
        <v/>
      </c>
    </row>
    <row r="5188" spans="2:20" ht="15" customHeight="1" x14ac:dyDescent="0.25">
      <c r="B5188" s="94">
        <v>5137</v>
      </c>
      <c r="C5188" s="95"/>
      <c r="D5188" s="94"/>
      <c r="E5188" s="95"/>
      <c r="F5188" s="94"/>
      <c r="G5188" s="95">
        <f t="shared" si="483"/>
        <v>0</v>
      </c>
      <c r="H5188" s="110">
        <f t="shared" si="484"/>
        <v>0</v>
      </c>
      <c r="P5188" s="107" t="str">
        <f t="shared" si="485"/>
        <v/>
      </c>
      <c r="Q5188" s="108" t="str">
        <f t="shared" si="486"/>
        <v/>
      </c>
      <c r="S5188" s="109" t="str">
        <f t="shared" si="487"/>
        <v/>
      </c>
      <c r="T5188" s="109" t="str">
        <f t="shared" si="488"/>
        <v/>
      </c>
    </row>
    <row r="5189" spans="2:20" ht="15" customHeight="1" x14ac:dyDescent="0.25">
      <c r="B5189" s="94">
        <v>5138</v>
      </c>
      <c r="C5189" s="95"/>
      <c r="D5189" s="94"/>
      <c r="E5189" s="95"/>
      <c r="F5189" s="94"/>
      <c r="G5189" s="95">
        <f t="shared" si="483"/>
        <v>0</v>
      </c>
      <c r="H5189" s="110">
        <f t="shared" si="484"/>
        <v>0</v>
      </c>
      <c r="P5189" s="107" t="str">
        <f t="shared" si="485"/>
        <v/>
      </c>
      <c r="Q5189" s="108" t="str">
        <f t="shared" si="486"/>
        <v/>
      </c>
      <c r="S5189" s="109" t="str">
        <f t="shared" si="487"/>
        <v/>
      </c>
      <c r="T5189" s="109" t="str">
        <f t="shared" si="488"/>
        <v/>
      </c>
    </row>
    <row r="5190" spans="2:20" ht="15" customHeight="1" x14ac:dyDescent="0.25">
      <c r="B5190" s="94">
        <v>5139</v>
      </c>
      <c r="C5190" s="95"/>
      <c r="D5190" s="94"/>
      <c r="E5190" s="95"/>
      <c r="F5190" s="94"/>
      <c r="G5190" s="95">
        <f t="shared" si="483"/>
        <v>0</v>
      </c>
      <c r="H5190" s="110">
        <f t="shared" si="484"/>
        <v>0</v>
      </c>
      <c r="P5190" s="107" t="str">
        <f t="shared" si="485"/>
        <v/>
      </c>
      <c r="Q5190" s="108" t="str">
        <f t="shared" si="486"/>
        <v/>
      </c>
      <c r="S5190" s="109" t="str">
        <f t="shared" si="487"/>
        <v/>
      </c>
      <c r="T5190" s="109" t="str">
        <f t="shared" si="488"/>
        <v/>
      </c>
    </row>
    <row r="5191" spans="2:20" ht="15" customHeight="1" x14ac:dyDescent="0.25">
      <c r="B5191" s="94">
        <v>5140</v>
      </c>
      <c r="C5191" s="95"/>
      <c r="D5191" s="94"/>
      <c r="E5191" s="95"/>
      <c r="F5191" s="94"/>
      <c r="G5191" s="95">
        <f t="shared" si="483"/>
        <v>0</v>
      </c>
      <c r="H5191" s="110">
        <f t="shared" si="484"/>
        <v>0</v>
      </c>
      <c r="P5191" s="107" t="str">
        <f t="shared" si="485"/>
        <v/>
      </c>
      <c r="Q5191" s="108" t="str">
        <f t="shared" si="486"/>
        <v/>
      </c>
      <c r="S5191" s="109" t="str">
        <f t="shared" si="487"/>
        <v/>
      </c>
      <c r="T5191" s="109" t="str">
        <f t="shared" si="488"/>
        <v/>
      </c>
    </row>
    <row r="5192" spans="2:20" ht="15" customHeight="1" x14ac:dyDescent="0.25">
      <c r="B5192" s="94">
        <v>5141</v>
      </c>
      <c r="C5192" s="95"/>
      <c r="D5192" s="94"/>
      <c r="E5192" s="95"/>
      <c r="F5192" s="94"/>
      <c r="G5192" s="95">
        <f t="shared" si="483"/>
        <v>0</v>
      </c>
      <c r="H5192" s="110">
        <f t="shared" si="484"/>
        <v>0</v>
      </c>
      <c r="P5192" s="107" t="str">
        <f t="shared" si="485"/>
        <v/>
      </c>
      <c r="Q5192" s="108" t="str">
        <f t="shared" si="486"/>
        <v/>
      </c>
      <c r="S5192" s="109" t="str">
        <f t="shared" si="487"/>
        <v/>
      </c>
      <c r="T5192" s="109" t="str">
        <f t="shared" si="488"/>
        <v/>
      </c>
    </row>
    <row r="5193" spans="2:20" ht="15" customHeight="1" x14ac:dyDescent="0.25">
      <c r="B5193" s="94">
        <v>5142</v>
      </c>
      <c r="C5193" s="95"/>
      <c r="D5193" s="94"/>
      <c r="E5193" s="95"/>
      <c r="F5193" s="94"/>
      <c r="G5193" s="95">
        <f t="shared" si="483"/>
        <v>0</v>
      </c>
      <c r="H5193" s="110">
        <f t="shared" si="484"/>
        <v>0</v>
      </c>
      <c r="P5193" s="107" t="str">
        <f t="shared" si="485"/>
        <v/>
      </c>
      <c r="Q5193" s="108" t="str">
        <f t="shared" si="486"/>
        <v/>
      </c>
      <c r="S5193" s="109" t="str">
        <f t="shared" si="487"/>
        <v/>
      </c>
      <c r="T5193" s="109" t="str">
        <f t="shared" si="488"/>
        <v/>
      </c>
    </row>
    <row r="5194" spans="2:20" ht="15" customHeight="1" x14ac:dyDescent="0.25">
      <c r="B5194" s="94">
        <v>5143</v>
      </c>
      <c r="C5194" s="95"/>
      <c r="D5194" s="94"/>
      <c r="E5194" s="95"/>
      <c r="F5194" s="94"/>
      <c r="G5194" s="95">
        <f t="shared" si="483"/>
        <v>0</v>
      </c>
      <c r="H5194" s="110">
        <f t="shared" si="484"/>
        <v>0</v>
      </c>
      <c r="P5194" s="107" t="str">
        <f t="shared" si="485"/>
        <v/>
      </c>
      <c r="Q5194" s="108" t="str">
        <f t="shared" si="486"/>
        <v/>
      </c>
      <c r="S5194" s="109" t="str">
        <f t="shared" si="487"/>
        <v/>
      </c>
      <c r="T5194" s="109" t="str">
        <f t="shared" si="488"/>
        <v/>
      </c>
    </row>
    <row r="5195" spans="2:20" ht="15" customHeight="1" x14ac:dyDescent="0.25">
      <c r="B5195" s="94">
        <v>5144</v>
      </c>
      <c r="C5195" s="95"/>
      <c r="D5195" s="94"/>
      <c r="E5195" s="95"/>
      <c r="F5195" s="94"/>
      <c r="G5195" s="95">
        <f t="shared" si="483"/>
        <v>0</v>
      </c>
      <c r="H5195" s="110">
        <f t="shared" si="484"/>
        <v>0</v>
      </c>
      <c r="P5195" s="107" t="str">
        <f t="shared" si="485"/>
        <v/>
      </c>
      <c r="Q5195" s="108" t="str">
        <f t="shared" si="486"/>
        <v/>
      </c>
      <c r="S5195" s="109" t="str">
        <f t="shared" si="487"/>
        <v/>
      </c>
      <c r="T5195" s="109" t="str">
        <f t="shared" si="488"/>
        <v/>
      </c>
    </row>
    <row r="5196" spans="2:20" ht="15" customHeight="1" x14ac:dyDescent="0.25">
      <c r="B5196" s="94">
        <v>5145</v>
      </c>
      <c r="C5196" s="95"/>
      <c r="D5196" s="94"/>
      <c r="E5196" s="95"/>
      <c r="F5196" s="94"/>
      <c r="G5196" s="95">
        <f t="shared" si="483"/>
        <v>0</v>
      </c>
      <c r="H5196" s="110">
        <f t="shared" si="484"/>
        <v>0</v>
      </c>
      <c r="P5196" s="107" t="str">
        <f t="shared" si="485"/>
        <v/>
      </c>
      <c r="Q5196" s="108" t="str">
        <f t="shared" si="486"/>
        <v/>
      </c>
      <c r="S5196" s="109" t="str">
        <f t="shared" si="487"/>
        <v/>
      </c>
      <c r="T5196" s="109" t="str">
        <f t="shared" si="488"/>
        <v/>
      </c>
    </row>
    <row r="5197" spans="2:20" ht="15" customHeight="1" x14ac:dyDescent="0.25">
      <c r="B5197" s="94">
        <v>5146</v>
      </c>
      <c r="C5197" s="95"/>
      <c r="D5197" s="94"/>
      <c r="E5197" s="95"/>
      <c r="F5197" s="94"/>
      <c r="G5197" s="95">
        <f t="shared" si="483"/>
        <v>0</v>
      </c>
      <c r="H5197" s="110">
        <f t="shared" si="484"/>
        <v>0</v>
      </c>
      <c r="P5197" s="107" t="str">
        <f t="shared" si="485"/>
        <v/>
      </c>
      <c r="Q5197" s="108" t="str">
        <f t="shared" si="486"/>
        <v/>
      </c>
      <c r="S5197" s="109" t="str">
        <f t="shared" si="487"/>
        <v/>
      </c>
      <c r="T5197" s="109" t="str">
        <f t="shared" si="488"/>
        <v/>
      </c>
    </row>
    <row r="5198" spans="2:20" ht="15" customHeight="1" x14ac:dyDescent="0.25">
      <c r="B5198" s="94">
        <v>5147</v>
      </c>
      <c r="C5198" s="95"/>
      <c r="D5198" s="94"/>
      <c r="E5198" s="95"/>
      <c r="F5198" s="94"/>
      <c r="G5198" s="95">
        <f t="shared" si="483"/>
        <v>0</v>
      </c>
      <c r="H5198" s="110">
        <f t="shared" si="484"/>
        <v>0</v>
      </c>
      <c r="P5198" s="107" t="str">
        <f t="shared" si="485"/>
        <v/>
      </c>
      <c r="Q5198" s="108" t="str">
        <f t="shared" si="486"/>
        <v/>
      </c>
      <c r="S5198" s="109" t="str">
        <f t="shared" si="487"/>
        <v/>
      </c>
      <c r="T5198" s="109" t="str">
        <f t="shared" si="488"/>
        <v/>
      </c>
    </row>
    <row r="5199" spans="2:20" ht="15" customHeight="1" x14ac:dyDescent="0.25">
      <c r="B5199" s="94">
        <v>5148</v>
      </c>
      <c r="C5199" s="95"/>
      <c r="D5199" s="94"/>
      <c r="E5199" s="95"/>
      <c r="F5199" s="94"/>
      <c r="G5199" s="95">
        <f t="shared" si="483"/>
        <v>0</v>
      </c>
      <c r="H5199" s="110">
        <f t="shared" si="484"/>
        <v>0</v>
      </c>
      <c r="P5199" s="107" t="str">
        <f t="shared" si="485"/>
        <v/>
      </c>
      <c r="Q5199" s="108" t="str">
        <f t="shared" si="486"/>
        <v/>
      </c>
      <c r="S5199" s="109" t="str">
        <f t="shared" si="487"/>
        <v/>
      </c>
      <c r="T5199" s="109" t="str">
        <f t="shared" si="488"/>
        <v/>
      </c>
    </row>
    <row r="5200" spans="2:20" ht="15" customHeight="1" x14ac:dyDescent="0.25">
      <c r="B5200" s="94">
        <v>5149</v>
      </c>
      <c r="C5200" s="95"/>
      <c r="D5200" s="94"/>
      <c r="E5200" s="95"/>
      <c r="F5200" s="94"/>
      <c r="G5200" s="95">
        <f t="shared" si="483"/>
        <v>0</v>
      </c>
      <c r="H5200" s="110">
        <f t="shared" si="484"/>
        <v>0</v>
      </c>
      <c r="P5200" s="107" t="str">
        <f t="shared" si="485"/>
        <v/>
      </c>
      <c r="Q5200" s="108" t="str">
        <f t="shared" si="486"/>
        <v/>
      </c>
      <c r="S5200" s="109" t="str">
        <f t="shared" si="487"/>
        <v/>
      </c>
      <c r="T5200" s="109" t="str">
        <f t="shared" si="488"/>
        <v/>
      </c>
    </row>
    <row r="5201" spans="2:20" ht="15" customHeight="1" x14ac:dyDescent="0.25">
      <c r="B5201" s="94">
        <v>5150</v>
      </c>
      <c r="C5201" s="95"/>
      <c r="D5201" s="94"/>
      <c r="E5201" s="95"/>
      <c r="F5201" s="94"/>
      <c r="G5201" s="95">
        <f t="shared" si="483"/>
        <v>0</v>
      </c>
      <c r="H5201" s="110">
        <f t="shared" si="484"/>
        <v>0</v>
      </c>
      <c r="P5201" s="107" t="str">
        <f t="shared" si="485"/>
        <v/>
      </c>
      <c r="Q5201" s="108" t="str">
        <f t="shared" si="486"/>
        <v/>
      </c>
      <c r="S5201" s="109" t="str">
        <f t="shared" si="487"/>
        <v/>
      </c>
      <c r="T5201" s="109" t="str">
        <f t="shared" si="488"/>
        <v/>
      </c>
    </row>
    <row r="5202" spans="2:20" ht="15" customHeight="1" x14ac:dyDescent="0.25">
      <c r="B5202" s="94">
        <v>5151</v>
      </c>
      <c r="C5202" s="95"/>
      <c r="D5202" s="94"/>
      <c r="E5202" s="95"/>
      <c r="F5202" s="94"/>
      <c r="G5202" s="95">
        <f t="shared" si="483"/>
        <v>0</v>
      </c>
      <c r="H5202" s="110">
        <f t="shared" si="484"/>
        <v>0</v>
      </c>
      <c r="P5202" s="107" t="str">
        <f t="shared" si="485"/>
        <v/>
      </c>
      <c r="Q5202" s="108" t="str">
        <f t="shared" si="486"/>
        <v/>
      </c>
      <c r="S5202" s="109" t="str">
        <f t="shared" si="487"/>
        <v/>
      </c>
      <c r="T5202" s="109" t="str">
        <f t="shared" si="488"/>
        <v/>
      </c>
    </row>
    <row r="5203" spans="2:20" ht="15" customHeight="1" x14ac:dyDescent="0.25">
      <c r="B5203" s="94">
        <v>5152</v>
      </c>
      <c r="C5203" s="95"/>
      <c r="D5203" s="94"/>
      <c r="E5203" s="95"/>
      <c r="F5203" s="94"/>
      <c r="G5203" s="95">
        <f t="shared" si="483"/>
        <v>0</v>
      </c>
      <c r="H5203" s="110">
        <f t="shared" si="484"/>
        <v>0</v>
      </c>
      <c r="P5203" s="107" t="str">
        <f t="shared" si="485"/>
        <v/>
      </c>
      <c r="Q5203" s="108" t="str">
        <f t="shared" si="486"/>
        <v/>
      </c>
      <c r="S5203" s="109" t="str">
        <f t="shared" si="487"/>
        <v/>
      </c>
      <c r="T5203" s="109" t="str">
        <f t="shared" si="488"/>
        <v/>
      </c>
    </row>
    <row r="5204" spans="2:20" ht="15" customHeight="1" x14ac:dyDescent="0.25">
      <c r="B5204" s="94">
        <v>5153</v>
      </c>
      <c r="C5204" s="95"/>
      <c r="D5204" s="94"/>
      <c r="E5204" s="95"/>
      <c r="F5204" s="94"/>
      <c r="G5204" s="95">
        <f t="shared" si="483"/>
        <v>0</v>
      </c>
      <c r="H5204" s="110">
        <f t="shared" si="484"/>
        <v>0</v>
      </c>
      <c r="P5204" s="107" t="str">
        <f t="shared" si="485"/>
        <v/>
      </c>
      <c r="Q5204" s="108" t="str">
        <f t="shared" si="486"/>
        <v/>
      </c>
      <c r="S5204" s="109" t="str">
        <f t="shared" si="487"/>
        <v/>
      </c>
      <c r="T5204" s="109" t="str">
        <f t="shared" si="488"/>
        <v/>
      </c>
    </row>
    <row r="5205" spans="2:20" ht="15" customHeight="1" x14ac:dyDescent="0.25">
      <c r="B5205" s="94">
        <v>5154</v>
      </c>
      <c r="C5205" s="95"/>
      <c r="D5205" s="94"/>
      <c r="E5205" s="95"/>
      <c r="F5205" s="94"/>
      <c r="G5205" s="95">
        <f t="shared" si="483"/>
        <v>0</v>
      </c>
      <c r="H5205" s="110">
        <f t="shared" si="484"/>
        <v>0</v>
      </c>
      <c r="P5205" s="107" t="str">
        <f t="shared" si="485"/>
        <v/>
      </c>
      <c r="Q5205" s="108" t="str">
        <f t="shared" si="486"/>
        <v/>
      </c>
      <c r="S5205" s="109" t="str">
        <f t="shared" si="487"/>
        <v/>
      </c>
      <c r="T5205" s="109" t="str">
        <f t="shared" si="488"/>
        <v/>
      </c>
    </row>
    <row r="5206" spans="2:20" ht="15" customHeight="1" x14ac:dyDescent="0.25">
      <c r="B5206" s="94">
        <v>5155</v>
      </c>
      <c r="C5206" s="95"/>
      <c r="D5206" s="94"/>
      <c r="E5206" s="95"/>
      <c r="F5206" s="94"/>
      <c r="G5206" s="95">
        <f t="shared" si="483"/>
        <v>0</v>
      </c>
      <c r="H5206" s="110">
        <f t="shared" si="484"/>
        <v>0</v>
      </c>
      <c r="P5206" s="107" t="str">
        <f t="shared" si="485"/>
        <v/>
      </c>
      <c r="Q5206" s="108" t="str">
        <f t="shared" si="486"/>
        <v/>
      </c>
      <c r="S5206" s="109" t="str">
        <f t="shared" si="487"/>
        <v/>
      </c>
      <c r="T5206" s="109" t="str">
        <f t="shared" si="488"/>
        <v/>
      </c>
    </row>
    <row r="5207" spans="2:20" ht="15" customHeight="1" x14ac:dyDescent="0.25">
      <c r="B5207" s="94">
        <v>5156</v>
      </c>
      <c r="C5207" s="95"/>
      <c r="D5207" s="94"/>
      <c r="E5207" s="95"/>
      <c r="F5207" s="94"/>
      <c r="G5207" s="95">
        <f t="shared" si="483"/>
        <v>0</v>
      </c>
      <c r="H5207" s="110">
        <f t="shared" si="484"/>
        <v>0</v>
      </c>
      <c r="P5207" s="107" t="str">
        <f t="shared" si="485"/>
        <v/>
      </c>
      <c r="Q5207" s="108" t="str">
        <f t="shared" si="486"/>
        <v/>
      </c>
      <c r="S5207" s="109" t="str">
        <f t="shared" si="487"/>
        <v/>
      </c>
      <c r="T5207" s="109" t="str">
        <f t="shared" si="488"/>
        <v/>
      </c>
    </row>
    <row r="5208" spans="2:20" ht="15" customHeight="1" x14ac:dyDescent="0.25">
      <c r="B5208" s="94">
        <v>5157</v>
      </c>
      <c r="C5208" s="95"/>
      <c r="D5208" s="94"/>
      <c r="E5208" s="95"/>
      <c r="F5208" s="94"/>
      <c r="G5208" s="95">
        <f t="shared" si="483"/>
        <v>0</v>
      </c>
      <c r="H5208" s="110">
        <f t="shared" si="484"/>
        <v>0</v>
      </c>
      <c r="P5208" s="107" t="str">
        <f t="shared" si="485"/>
        <v/>
      </c>
      <c r="Q5208" s="108" t="str">
        <f t="shared" si="486"/>
        <v/>
      </c>
      <c r="S5208" s="109" t="str">
        <f t="shared" si="487"/>
        <v/>
      </c>
      <c r="T5208" s="109" t="str">
        <f t="shared" si="488"/>
        <v/>
      </c>
    </row>
    <row r="5209" spans="2:20" ht="15" customHeight="1" x14ac:dyDescent="0.25">
      <c r="B5209" s="94">
        <v>5158</v>
      </c>
      <c r="C5209" s="95"/>
      <c r="D5209" s="94"/>
      <c r="E5209" s="95"/>
      <c r="F5209" s="94"/>
      <c r="G5209" s="95">
        <f t="shared" si="483"/>
        <v>0</v>
      </c>
      <c r="H5209" s="110">
        <f t="shared" si="484"/>
        <v>0</v>
      </c>
      <c r="P5209" s="107" t="str">
        <f t="shared" si="485"/>
        <v/>
      </c>
      <c r="Q5209" s="108" t="str">
        <f t="shared" si="486"/>
        <v/>
      </c>
      <c r="S5209" s="109" t="str">
        <f t="shared" si="487"/>
        <v/>
      </c>
      <c r="T5209" s="109" t="str">
        <f t="shared" si="488"/>
        <v/>
      </c>
    </row>
    <row r="5210" spans="2:20" ht="15" customHeight="1" x14ac:dyDescent="0.25">
      <c r="B5210" s="94">
        <v>5159</v>
      </c>
      <c r="C5210" s="95"/>
      <c r="D5210" s="94"/>
      <c r="E5210" s="95"/>
      <c r="F5210" s="94"/>
      <c r="G5210" s="95">
        <f t="shared" si="483"/>
        <v>0</v>
      </c>
      <c r="H5210" s="110">
        <f t="shared" si="484"/>
        <v>0</v>
      </c>
      <c r="P5210" s="107" t="str">
        <f t="shared" si="485"/>
        <v/>
      </c>
      <c r="Q5210" s="108" t="str">
        <f t="shared" si="486"/>
        <v/>
      </c>
      <c r="S5210" s="109" t="str">
        <f t="shared" si="487"/>
        <v/>
      </c>
      <c r="T5210" s="109" t="str">
        <f t="shared" si="488"/>
        <v/>
      </c>
    </row>
    <row r="5211" spans="2:20" ht="15" customHeight="1" x14ac:dyDescent="0.25">
      <c r="B5211" s="94">
        <v>5160</v>
      </c>
      <c r="C5211" s="95"/>
      <c r="D5211" s="94"/>
      <c r="E5211" s="95"/>
      <c r="F5211" s="94"/>
      <c r="G5211" s="95">
        <f t="shared" si="483"/>
        <v>0</v>
      </c>
      <c r="H5211" s="110">
        <f t="shared" si="484"/>
        <v>0</v>
      </c>
      <c r="P5211" s="107" t="str">
        <f t="shared" si="485"/>
        <v/>
      </c>
      <c r="Q5211" s="108" t="str">
        <f t="shared" si="486"/>
        <v/>
      </c>
      <c r="S5211" s="109" t="str">
        <f t="shared" si="487"/>
        <v/>
      </c>
      <c r="T5211" s="109" t="str">
        <f t="shared" si="488"/>
        <v/>
      </c>
    </row>
    <row r="5212" spans="2:20" ht="15" customHeight="1" x14ac:dyDescent="0.25">
      <c r="B5212" s="94">
        <v>5161</v>
      </c>
      <c r="C5212" s="95"/>
      <c r="D5212" s="94"/>
      <c r="E5212" s="95"/>
      <c r="F5212" s="94"/>
      <c r="G5212" s="95">
        <f t="shared" ref="G5212:G5275" si="489">E5212-C5212</f>
        <v>0</v>
      </c>
      <c r="H5212" s="110">
        <f t="shared" ref="H5212:H5275" si="490">F5212-D5212</f>
        <v>0</v>
      </c>
      <c r="P5212" s="107" t="str">
        <f t="shared" ref="P5212:P5275" si="491">IF(C5212="","",D5212*PSA_WTP-C5212)</f>
        <v/>
      </c>
      <c r="Q5212" s="108" t="str">
        <f t="shared" ref="Q5212:Q5275" si="492">IF(C5212="","",F5212*PSA_WTP-E5212)</f>
        <v/>
      </c>
      <c r="S5212" s="109" t="str">
        <f t="shared" ref="S5212:S5275" si="493">IF(Q5212="","",IF(Q5212=MAX(P5212,Q5212),0,1))</f>
        <v/>
      </c>
      <c r="T5212" s="109" t="str">
        <f t="shared" ref="T5212:T5275" si="494">IF(Q5212="","",IF(Q5212=MAX(P5212,Q5212),1,0))</f>
        <v/>
      </c>
    </row>
    <row r="5213" spans="2:20" ht="15" customHeight="1" x14ac:dyDescent="0.25">
      <c r="B5213" s="94">
        <v>5162</v>
      </c>
      <c r="C5213" s="95"/>
      <c r="D5213" s="94"/>
      <c r="E5213" s="95"/>
      <c r="F5213" s="94"/>
      <c r="G5213" s="95">
        <f t="shared" si="489"/>
        <v>0</v>
      </c>
      <c r="H5213" s="110">
        <f t="shared" si="490"/>
        <v>0</v>
      </c>
      <c r="P5213" s="107" t="str">
        <f t="shared" si="491"/>
        <v/>
      </c>
      <c r="Q5213" s="108" t="str">
        <f t="shared" si="492"/>
        <v/>
      </c>
      <c r="S5213" s="109" t="str">
        <f t="shared" si="493"/>
        <v/>
      </c>
      <c r="T5213" s="109" t="str">
        <f t="shared" si="494"/>
        <v/>
      </c>
    </row>
    <row r="5214" spans="2:20" ht="15" customHeight="1" x14ac:dyDescent="0.25">
      <c r="B5214" s="94">
        <v>5163</v>
      </c>
      <c r="C5214" s="95"/>
      <c r="D5214" s="94"/>
      <c r="E5214" s="95"/>
      <c r="F5214" s="94"/>
      <c r="G5214" s="95">
        <f t="shared" si="489"/>
        <v>0</v>
      </c>
      <c r="H5214" s="110">
        <f t="shared" si="490"/>
        <v>0</v>
      </c>
      <c r="P5214" s="107" t="str">
        <f t="shared" si="491"/>
        <v/>
      </c>
      <c r="Q5214" s="108" t="str">
        <f t="shared" si="492"/>
        <v/>
      </c>
      <c r="S5214" s="109" t="str">
        <f t="shared" si="493"/>
        <v/>
      </c>
      <c r="T5214" s="109" t="str">
        <f t="shared" si="494"/>
        <v/>
      </c>
    </row>
    <row r="5215" spans="2:20" ht="15" customHeight="1" x14ac:dyDescent="0.25">
      <c r="B5215" s="94">
        <v>5164</v>
      </c>
      <c r="C5215" s="95"/>
      <c r="D5215" s="94"/>
      <c r="E5215" s="95"/>
      <c r="F5215" s="94"/>
      <c r="G5215" s="95">
        <f t="shared" si="489"/>
        <v>0</v>
      </c>
      <c r="H5215" s="110">
        <f t="shared" si="490"/>
        <v>0</v>
      </c>
      <c r="P5215" s="107" t="str">
        <f t="shared" si="491"/>
        <v/>
      </c>
      <c r="Q5215" s="108" t="str">
        <f t="shared" si="492"/>
        <v/>
      </c>
      <c r="S5215" s="109" t="str">
        <f t="shared" si="493"/>
        <v/>
      </c>
      <c r="T5215" s="109" t="str">
        <f t="shared" si="494"/>
        <v/>
      </c>
    </row>
    <row r="5216" spans="2:20" ht="15" customHeight="1" x14ac:dyDescent="0.25">
      <c r="B5216" s="94">
        <v>5165</v>
      </c>
      <c r="C5216" s="95"/>
      <c r="D5216" s="94"/>
      <c r="E5216" s="95"/>
      <c r="F5216" s="94"/>
      <c r="G5216" s="95">
        <f t="shared" si="489"/>
        <v>0</v>
      </c>
      <c r="H5216" s="110">
        <f t="shared" si="490"/>
        <v>0</v>
      </c>
      <c r="P5216" s="107" t="str">
        <f t="shared" si="491"/>
        <v/>
      </c>
      <c r="Q5216" s="108" t="str">
        <f t="shared" si="492"/>
        <v/>
      </c>
      <c r="S5216" s="109" t="str">
        <f t="shared" si="493"/>
        <v/>
      </c>
      <c r="T5216" s="109" t="str">
        <f t="shared" si="494"/>
        <v/>
      </c>
    </row>
    <row r="5217" spans="2:20" ht="15" customHeight="1" x14ac:dyDescent="0.25">
      <c r="B5217" s="94">
        <v>5166</v>
      </c>
      <c r="C5217" s="95"/>
      <c r="D5217" s="94"/>
      <c r="E5217" s="95"/>
      <c r="F5217" s="94"/>
      <c r="G5217" s="95">
        <f t="shared" si="489"/>
        <v>0</v>
      </c>
      <c r="H5217" s="110">
        <f t="shared" si="490"/>
        <v>0</v>
      </c>
      <c r="P5217" s="107" t="str">
        <f t="shared" si="491"/>
        <v/>
      </c>
      <c r="Q5217" s="108" t="str">
        <f t="shared" si="492"/>
        <v/>
      </c>
      <c r="S5217" s="109" t="str">
        <f t="shared" si="493"/>
        <v/>
      </c>
      <c r="T5217" s="109" t="str">
        <f t="shared" si="494"/>
        <v/>
      </c>
    </row>
    <row r="5218" spans="2:20" ht="15" customHeight="1" x14ac:dyDescent="0.25">
      <c r="B5218" s="94">
        <v>5167</v>
      </c>
      <c r="C5218" s="95"/>
      <c r="D5218" s="94"/>
      <c r="E5218" s="95"/>
      <c r="F5218" s="94"/>
      <c r="G5218" s="95">
        <f t="shared" si="489"/>
        <v>0</v>
      </c>
      <c r="H5218" s="110">
        <f t="shared" si="490"/>
        <v>0</v>
      </c>
      <c r="P5218" s="107" t="str">
        <f t="shared" si="491"/>
        <v/>
      </c>
      <c r="Q5218" s="108" t="str">
        <f t="shared" si="492"/>
        <v/>
      </c>
      <c r="S5218" s="109" t="str">
        <f t="shared" si="493"/>
        <v/>
      </c>
      <c r="T5218" s="109" t="str">
        <f t="shared" si="494"/>
        <v/>
      </c>
    </row>
    <row r="5219" spans="2:20" ht="15" customHeight="1" x14ac:dyDescent="0.25">
      <c r="B5219" s="94">
        <v>5168</v>
      </c>
      <c r="C5219" s="95"/>
      <c r="D5219" s="94"/>
      <c r="E5219" s="95"/>
      <c r="F5219" s="94"/>
      <c r="G5219" s="95">
        <f t="shared" si="489"/>
        <v>0</v>
      </c>
      <c r="H5219" s="110">
        <f t="shared" si="490"/>
        <v>0</v>
      </c>
      <c r="P5219" s="107" t="str">
        <f t="shared" si="491"/>
        <v/>
      </c>
      <c r="Q5219" s="108" t="str">
        <f t="shared" si="492"/>
        <v/>
      </c>
      <c r="S5219" s="109" t="str">
        <f t="shared" si="493"/>
        <v/>
      </c>
      <c r="T5219" s="109" t="str">
        <f t="shared" si="494"/>
        <v/>
      </c>
    </row>
    <row r="5220" spans="2:20" ht="15" customHeight="1" x14ac:dyDescent="0.25">
      <c r="B5220" s="94">
        <v>5169</v>
      </c>
      <c r="C5220" s="95"/>
      <c r="D5220" s="94"/>
      <c r="E5220" s="95"/>
      <c r="F5220" s="94"/>
      <c r="G5220" s="95">
        <f t="shared" si="489"/>
        <v>0</v>
      </c>
      <c r="H5220" s="110">
        <f t="shared" si="490"/>
        <v>0</v>
      </c>
      <c r="P5220" s="107" t="str">
        <f t="shared" si="491"/>
        <v/>
      </c>
      <c r="Q5220" s="108" t="str">
        <f t="shared" si="492"/>
        <v/>
      </c>
      <c r="S5220" s="109" t="str">
        <f t="shared" si="493"/>
        <v/>
      </c>
      <c r="T5220" s="109" t="str">
        <f t="shared" si="494"/>
        <v/>
      </c>
    </row>
    <row r="5221" spans="2:20" ht="15" customHeight="1" x14ac:dyDescent="0.25">
      <c r="B5221" s="94">
        <v>5170</v>
      </c>
      <c r="C5221" s="95"/>
      <c r="D5221" s="94"/>
      <c r="E5221" s="95"/>
      <c r="F5221" s="94"/>
      <c r="G5221" s="95">
        <f t="shared" si="489"/>
        <v>0</v>
      </c>
      <c r="H5221" s="110">
        <f t="shared" si="490"/>
        <v>0</v>
      </c>
      <c r="P5221" s="107" t="str">
        <f t="shared" si="491"/>
        <v/>
      </c>
      <c r="Q5221" s="108" t="str">
        <f t="shared" si="492"/>
        <v/>
      </c>
      <c r="S5221" s="109" t="str">
        <f t="shared" si="493"/>
        <v/>
      </c>
      <c r="T5221" s="109" t="str">
        <f t="shared" si="494"/>
        <v/>
      </c>
    </row>
    <row r="5222" spans="2:20" ht="15" customHeight="1" x14ac:dyDescent="0.25">
      <c r="B5222" s="94">
        <v>5171</v>
      </c>
      <c r="C5222" s="95"/>
      <c r="D5222" s="94"/>
      <c r="E5222" s="95"/>
      <c r="F5222" s="94"/>
      <c r="G5222" s="95">
        <f t="shared" si="489"/>
        <v>0</v>
      </c>
      <c r="H5222" s="110">
        <f t="shared" si="490"/>
        <v>0</v>
      </c>
      <c r="P5222" s="107" t="str">
        <f t="shared" si="491"/>
        <v/>
      </c>
      <c r="Q5222" s="108" t="str">
        <f t="shared" si="492"/>
        <v/>
      </c>
      <c r="S5222" s="109" t="str">
        <f t="shared" si="493"/>
        <v/>
      </c>
      <c r="T5222" s="109" t="str">
        <f t="shared" si="494"/>
        <v/>
      </c>
    </row>
    <row r="5223" spans="2:20" ht="15" customHeight="1" x14ac:dyDescent="0.25">
      <c r="B5223" s="94">
        <v>5172</v>
      </c>
      <c r="C5223" s="95"/>
      <c r="D5223" s="94"/>
      <c r="E5223" s="95"/>
      <c r="F5223" s="94"/>
      <c r="G5223" s="95">
        <f t="shared" si="489"/>
        <v>0</v>
      </c>
      <c r="H5223" s="110">
        <f t="shared" si="490"/>
        <v>0</v>
      </c>
      <c r="P5223" s="107" t="str">
        <f t="shared" si="491"/>
        <v/>
      </c>
      <c r="Q5223" s="108" t="str">
        <f t="shared" si="492"/>
        <v/>
      </c>
      <c r="S5223" s="109" t="str">
        <f t="shared" si="493"/>
        <v/>
      </c>
      <c r="T5223" s="109" t="str">
        <f t="shared" si="494"/>
        <v/>
      </c>
    </row>
    <row r="5224" spans="2:20" ht="15" customHeight="1" x14ac:dyDescent="0.25">
      <c r="B5224" s="94">
        <v>5173</v>
      </c>
      <c r="C5224" s="95"/>
      <c r="D5224" s="94"/>
      <c r="E5224" s="95"/>
      <c r="F5224" s="94"/>
      <c r="G5224" s="95">
        <f t="shared" si="489"/>
        <v>0</v>
      </c>
      <c r="H5224" s="110">
        <f t="shared" si="490"/>
        <v>0</v>
      </c>
      <c r="P5224" s="107" t="str">
        <f t="shared" si="491"/>
        <v/>
      </c>
      <c r="Q5224" s="108" t="str">
        <f t="shared" si="492"/>
        <v/>
      </c>
      <c r="S5224" s="109" t="str">
        <f t="shared" si="493"/>
        <v/>
      </c>
      <c r="T5224" s="109" t="str">
        <f t="shared" si="494"/>
        <v/>
      </c>
    </row>
    <row r="5225" spans="2:20" ht="15" customHeight="1" x14ac:dyDescent="0.25">
      <c r="B5225" s="94">
        <v>5174</v>
      </c>
      <c r="C5225" s="95"/>
      <c r="D5225" s="94"/>
      <c r="E5225" s="95"/>
      <c r="F5225" s="94"/>
      <c r="G5225" s="95">
        <f t="shared" si="489"/>
        <v>0</v>
      </c>
      <c r="H5225" s="110">
        <f t="shared" si="490"/>
        <v>0</v>
      </c>
      <c r="P5225" s="107" t="str">
        <f t="shared" si="491"/>
        <v/>
      </c>
      <c r="Q5225" s="108" t="str">
        <f t="shared" si="492"/>
        <v/>
      </c>
      <c r="S5225" s="109" t="str">
        <f t="shared" si="493"/>
        <v/>
      </c>
      <c r="T5225" s="109" t="str">
        <f t="shared" si="494"/>
        <v/>
      </c>
    </row>
    <row r="5226" spans="2:20" ht="15" customHeight="1" x14ac:dyDescent="0.25">
      <c r="B5226" s="94">
        <v>5175</v>
      </c>
      <c r="C5226" s="95"/>
      <c r="D5226" s="94"/>
      <c r="E5226" s="95"/>
      <c r="F5226" s="94"/>
      <c r="G5226" s="95">
        <f t="shared" si="489"/>
        <v>0</v>
      </c>
      <c r="H5226" s="110">
        <f t="shared" si="490"/>
        <v>0</v>
      </c>
      <c r="P5226" s="107" t="str">
        <f t="shared" si="491"/>
        <v/>
      </c>
      <c r="Q5226" s="108" t="str">
        <f t="shared" si="492"/>
        <v/>
      </c>
      <c r="S5226" s="109" t="str">
        <f t="shared" si="493"/>
        <v/>
      </c>
      <c r="T5226" s="109" t="str">
        <f t="shared" si="494"/>
        <v/>
      </c>
    </row>
    <row r="5227" spans="2:20" ht="15" customHeight="1" x14ac:dyDescent="0.25">
      <c r="B5227" s="94">
        <v>5176</v>
      </c>
      <c r="C5227" s="95"/>
      <c r="D5227" s="94"/>
      <c r="E5227" s="95"/>
      <c r="F5227" s="94"/>
      <c r="G5227" s="95">
        <f t="shared" si="489"/>
        <v>0</v>
      </c>
      <c r="H5227" s="110">
        <f t="shared" si="490"/>
        <v>0</v>
      </c>
      <c r="P5227" s="107" t="str">
        <f t="shared" si="491"/>
        <v/>
      </c>
      <c r="Q5227" s="108" t="str">
        <f t="shared" si="492"/>
        <v/>
      </c>
      <c r="S5227" s="109" t="str">
        <f t="shared" si="493"/>
        <v/>
      </c>
      <c r="T5227" s="109" t="str">
        <f t="shared" si="494"/>
        <v/>
      </c>
    </row>
    <row r="5228" spans="2:20" ht="15" customHeight="1" x14ac:dyDescent="0.25">
      <c r="B5228" s="94">
        <v>5177</v>
      </c>
      <c r="C5228" s="95"/>
      <c r="D5228" s="94"/>
      <c r="E5228" s="95"/>
      <c r="F5228" s="94"/>
      <c r="G5228" s="95">
        <f t="shared" si="489"/>
        <v>0</v>
      </c>
      <c r="H5228" s="110">
        <f t="shared" si="490"/>
        <v>0</v>
      </c>
      <c r="P5228" s="107" t="str">
        <f t="shared" si="491"/>
        <v/>
      </c>
      <c r="Q5228" s="108" t="str">
        <f t="shared" si="492"/>
        <v/>
      </c>
      <c r="S5228" s="109" t="str">
        <f t="shared" si="493"/>
        <v/>
      </c>
      <c r="T5228" s="109" t="str">
        <f t="shared" si="494"/>
        <v/>
      </c>
    </row>
    <row r="5229" spans="2:20" ht="15" customHeight="1" x14ac:dyDescent="0.25">
      <c r="B5229" s="94">
        <v>5178</v>
      </c>
      <c r="C5229" s="95"/>
      <c r="D5229" s="94"/>
      <c r="E5229" s="95"/>
      <c r="F5229" s="94"/>
      <c r="G5229" s="95">
        <f t="shared" si="489"/>
        <v>0</v>
      </c>
      <c r="H5229" s="110">
        <f t="shared" si="490"/>
        <v>0</v>
      </c>
      <c r="P5229" s="107" t="str">
        <f t="shared" si="491"/>
        <v/>
      </c>
      <c r="Q5229" s="108" t="str">
        <f t="shared" si="492"/>
        <v/>
      </c>
      <c r="S5229" s="109" t="str">
        <f t="shared" si="493"/>
        <v/>
      </c>
      <c r="T5229" s="109" t="str">
        <f t="shared" si="494"/>
        <v/>
      </c>
    </row>
    <row r="5230" spans="2:20" ht="15" customHeight="1" x14ac:dyDescent="0.25">
      <c r="B5230" s="94">
        <v>5179</v>
      </c>
      <c r="C5230" s="95"/>
      <c r="D5230" s="94"/>
      <c r="E5230" s="95"/>
      <c r="F5230" s="94"/>
      <c r="G5230" s="95">
        <f t="shared" si="489"/>
        <v>0</v>
      </c>
      <c r="H5230" s="110">
        <f t="shared" si="490"/>
        <v>0</v>
      </c>
      <c r="P5230" s="107" t="str">
        <f t="shared" si="491"/>
        <v/>
      </c>
      <c r="Q5230" s="108" t="str">
        <f t="shared" si="492"/>
        <v/>
      </c>
      <c r="S5230" s="109" t="str">
        <f t="shared" si="493"/>
        <v/>
      </c>
      <c r="T5230" s="109" t="str">
        <f t="shared" si="494"/>
        <v/>
      </c>
    </row>
    <row r="5231" spans="2:20" ht="15" customHeight="1" x14ac:dyDescent="0.25">
      <c r="B5231" s="94">
        <v>5180</v>
      </c>
      <c r="C5231" s="95"/>
      <c r="D5231" s="94"/>
      <c r="E5231" s="95"/>
      <c r="F5231" s="94"/>
      <c r="G5231" s="95">
        <f t="shared" si="489"/>
        <v>0</v>
      </c>
      <c r="H5231" s="110">
        <f t="shared" si="490"/>
        <v>0</v>
      </c>
      <c r="P5231" s="107" t="str">
        <f t="shared" si="491"/>
        <v/>
      </c>
      <c r="Q5231" s="108" t="str">
        <f t="shared" si="492"/>
        <v/>
      </c>
      <c r="S5231" s="109" t="str">
        <f t="shared" si="493"/>
        <v/>
      </c>
      <c r="T5231" s="109" t="str">
        <f t="shared" si="494"/>
        <v/>
      </c>
    </row>
    <row r="5232" spans="2:20" ht="15" customHeight="1" x14ac:dyDescent="0.25">
      <c r="B5232" s="94">
        <v>5181</v>
      </c>
      <c r="C5232" s="95"/>
      <c r="D5232" s="94"/>
      <c r="E5232" s="95"/>
      <c r="F5232" s="94"/>
      <c r="G5232" s="95">
        <f t="shared" si="489"/>
        <v>0</v>
      </c>
      <c r="H5232" s="110">
        <f t="shared" si="490"/>
        <v>0</v>
      </c>
      <c r="P5232" s="107" t="str">
        <f t="shared" si="491"/>
        <v/>
      </c>
      <c r="Q5232" s="108" t="str">
        <f t="shared" si="492"/>
        <v/>
      </c>
      <c r="S5232" s="109" t="str">
        <f t="shared" si="493"/>
        <v/>
      </c>
      <c r="T5232" s="109" t="str">
        <f t="shared" si="494"/>
        <v/>
      </c>
    </row>
    <row r="5233" spans="2:20" ht="15" customHeight="1" x14ac:dyDescent="0.25">
      <c r="B5233" s="94">
        <v>5182</v>
      </c>
      <c r="C5233" s="95"/>
      <c r="D5233" s="94"/>
      <c r="E5233" s="95"/>
      <c r="F5233" s="94"/>
      <c r="G5233" s="95">
        <f t="shared" si="489"/>
        <v>0</v>
      </c>
      <c r="H5233" s="110">
        <f t="shared" si="490"/>
        <v>0</v>
      </c>
      <c r="P5233" s="107" t="str">
        <f t="shared" si="491"/>
        <v/>
      </c>
      <c r="Q5233" s="108" t="str">
        <f t="shared" si="492"/>
        <v/>
      </c>
      <c r="S5233" s="109" t="str">
        <f t="shared" si="493"/>
        <v/>
      </c>
      <c r="T5233" s="109" t="str">
        <f t="shared" si="494"/>
        <v/>
      </c>
    </row>
    <row r="5234" spans="2:20" ht="15" customHeight="1" x14ac:dyDescent="0.25">
      <c r="B5234" s="94">
        <v>5183</v>
      </c>
      <c r="C5234" s="95"/>
      <c r="D5234" s="94"/>
      <c r="E5234" s="95"/>
      <c r="F5234" s="94"/>
      <c r="G5234" s="95">
        <f t="shared" si="489"/>
        <v>0</v>
      </c>
      <c r="H5234" s="110">
        <f t="shared" si="490"/>
        <v>0</v>
      </c>
      <c r="P5234" s="107" t="str">
        <f t="shared" si="491"/>
        <v/>
      </c>
      <c r="Q5234" s="108" t="str">
        <f t="shared" si="492"/>
        <v/>
      </c>
      <c r="S5234" s="109" t="str">
        <f t="shared" si="493"/>
        <v/>
      </c>
      <c r="T5234" s="109" t="str">
        <f t="shared" si="494"/>
        <v/>
      </c>
    </row>
    <row r="5235" spans="2:20" ht="15" customHeight="1" x14ac:dyDescent="0.25">
      <c r="B5235" s="94">
        <v>5184</v>
      </c>
      <c r="C5235" s="95"/>
      <c r="D5235" s="94"/>
      <c r="E5235" s="95"/>
      <c r="F5235" s="94"/>
      <c r="G5235" s="95">
        <f t="shared" si="489"/>
        <v>0</v>
      </c>
      <c r="H5235" s="110">
        <f t="shared" si="490"/>
        <v>0</v>
      </c>
      <c r="P5235" s="107" t="str">
        <f t="shared" si="491"/>
        <v/>
      </c>
      <c r="Q5235" s="108" t="str">
        <f t="shared" si="492"/>
        <v/>
      </c>
      <c r="S5235" s="109" t="str">
        <f t="shared" si="493"/>
        <v/>
      </c>
      <c r="T5235" s="109" t="str">
        <f t="shared" si="494"/>
        <v/>
      </c>
    </row>
    <row r="5236" spans="2:20" ht="15" customHeight="1" x14ac:dyDescent="0.25">
      <c r="B5236" s="94">
        <v>5185</v>
      </c>
      <c r="C5236" s="95"/>
      <c r="D5236" s="94"/>
      <c r="E5236" s="95"/>
      <c r="F5236" s="94"/>
      <c r="G5236" s="95">
        <f t="shared" si="489"/>
        <v>0</v>
      </c>
      <c r="H5236" s="110">
        <f t="shared" si="490"/>
        <v>0</v>
      </c>
      <c r="P5236" s="107" t="str">
        <f t="shared" si="491"/>
        <v/>
      </c>
      <c r="Q5236" s="108" t="str">
        <f t="shared" si="492"/>
        <v/>
      </c>
      <c r="S5236" s="109" t="str">
        <f t="shared" si="493"/>
        <v/>
      </c>
      <c r="T5236" s="109" t="str">
        <f t="shared" si="494"/>
        <v/>
      </c>
    </row>
    <row r="5237" spans="2:20" ht="15" customHeight="1" x14ac:dyDescent="0.25">
      <c r="B5237" s="94">
        <v>5186</v>
      </c>
      <c r="C5237" s="95"/>
      <c r="D5237" s="94"/>
      <c r="E5237" s="95"/>
      <c r="F5237" s="94"/>
      <c r="G5237" s="95">
        <f t="shared" si="489"/>
        <v>0</v>
      </c>
      <c r="H5237" s="110">
        <f t="shared" si="490"/>
        <v>0</v>
      </c>
      <c r="P5237" s="107" t="str">
        <f t="shared" si="491"/>
        <v/>
      </c>
      <c r="Q5237" s="108" t="str">
        <f t="shared" si="492"/>
        <v/>
      </c>
      <c r="S5237" s="109" t="str">
        <f t="shared" si="493"/>
        <v/>
      </c>
      <c r="T5237" s="109" t="str">
        <f t="shared" si="494"/>
        <v/>
      </c>
    </row>
    <row r="5238" spans="2:20" ht="15" customHeight="1" x14ac:dyDescent="0.25">
      <c r="B5238" s="94">
        <v>5187</v>
      </c>
      <c r="C5238" s="95"/>
      <c r="D5238" s="94"/>
      <c r="E5238" s="95"/>
      <c r="F5238" s="94"/>
      <c r="G5238" s="95">
        <f t="shared" si="489"/>
        <v>0</v>
      </c>
      <c r="H5238" s="110">
        <f t="shared" si="490"/>
        <v>0</v>
      </c>
      <c r="P5238" s="107" t="str">
        <f t="shared" si="491"/>
        <v/>
      </c>
      <c r="Q5238" s="108" t="str">
        <f t="shared" si="492"/>
        <v/>
      </c>
      <c r="S5238" s="109" t="str">
        <f t="shared" si="493"/>
        <v/>
      </c>
      <c r="T5238" s="109" t="str">
        <f t="shared" si="494"/>
        <v/>
      </c>
    </row>
    <row r="5239" spans="2:20" ht="15" customHeight="1" x14ac:dyDescent="0.25">
      <c r="B5239" s="94">
        <v>5188</v>
      </c>
      <c r="C5239" s="95"/>
      <c r="D5239" s="94"/>
      <c r="E5239" s="95"/>
      <c r="F5239" s="94"/>
      <c r="G5239" s="95">
        <f t="shared" si="489"/>
        <v>0</v>
      </c>
      <c r="H5239" s="110">
        <f t="shared" si="490"/>
        <v>0</v>
      </c>
      <c r="P5239" s="107" t="str">
        <f t="shared" si="491"/>
        <v/>
      </c>
      <c r="Q5239" s="108" t="str">
        <f t="shared" si="492"/>
        <v/>
      </c>
      <c r="S5239" s="109" t="str">
        <f t="shared" si="493"/>
        <v/>
      </c>
      <c r="T5239" s="109" t="str">
        <f t="shared" si="494"/>
        <v/>
      </c>
    </row>
    <row r="5240" spans="2:20" ht="15" customHeight="1" x14ac:dyDescent="0.25">
      <c r="B5240" s="94">
        <v>5189</v>
      </c>
      <c r="C5240" s="95"/>
      <c r="D5240" s="94"/>
      <c r="E5240" s="95"/>
      <c r="F5240" s="94"/>
      <c r="G5240" s="95">
        <f t="shared" si="489"/>
        <v>0</v>
      </c>
      <c r="H5240" s="110">
        <f t="shared" si="490"/>
        <v>0</v>
      </c>
      <c r="P5240" s="107" t="str">
        <f t="shared" si="491"/>
        <v/>
      </c>
      <c r="Q5240" s="108" t="str">
        <f t="shared" si="492"/>
        <v/>
      </c>
      <c r="S5240" s="109" t="str">
        <f t="shared" si="493"/>
        <v/>
      </c>
      <c r="T5240" s="109" t="str">
        <f t="shared" si="494"/>
        <v/>
      </c>
    </row>
    <row r="5241" spans="2:20" ht="15" customHeight="1" x14ac:dyDescent="0.25">
      <c r="B5241" s="94">
        <v>5190</v>
      </c>
      <c r="C5241" s="95"/>
      <c r="D5241" s="94"/>
      <c r="E5241" s="95"/>
      <c r="F5241" s="94"/>
      <c r="G5241" s="95">
        <f t="shared" si="489"/>
        <v>0</v>
      </c>
      <c r="H5241" s="110">
        <f t="shared" si="490"/>
        <v>0</v>
      </c>
      <c r="P5241" s="107" t="str">
        <f t="shared" si="491"/>
        <v/>
      </c>
      <c r="Q5241" s="108" t="str">
        <f t="shared" si="492"/>
        <v/>
      </c>
      <c r="S5241" s="109" t="str">
        <f t="shared" si="493"/>
        <v/>
      </c>
      <c r="T5241" s="109" t="str">
        <f t="shared" si="494"/>
        <v/>
      </c>
    </row>
    <row r="5242" spans="2:20" ht="15" customHeight="1" x14ac:dyDescent="0.25">
      <c r="B5242" s="94">
        <v>5191</v>
      </c>
      <c r="C5242" s="95"/>
      <c r="D5242" s="94"/>
      <c r="E5242" s="95"/>
      <c r="F5242" s="94"/>
      <c r="G5242" s="95">
        <f t="shared" si="489"/>
        <v>0</v>
      </c>
      <c r="H5242" s="110">
        <f t="shared" si="490"/>
        <v>0</v>
      </c>
      <c r="P5242" s="107" t="str">
        <f t="shared" si="491"/>
        <v/>
      </c>
      <c r="Q5242" s="108" t="str">
        <f t="shared" si="492"/>
        <v/>
      </c>
      <c r="S5242" s="109" t="str">
        <f t="shared" si="493"/>
        <v/>
      </c>
      <c r="T5242" s="109" t="str">
        <f t="shared" si="494"/>
        <v/>
      </c>
    </row>
    <row r="5243" spans="2:20" ht="15" customHeight="1" x14ac:dyDescent="0.25">
      <c r="B5243" s="94">
        <v>5192</v>
      </c>
      <c r="C5243" s="95"/>
      <c r="D5243" s="94"/>
      <c r="E5243" s="95"/>
      <c r="F5243" s="94"/>
      <c r="G5243" s="95">
        <f t="shared" si="489"/>
        <v>0</v>
      </c>
      <c r="H5243" s="110">
        <f t="shared" si="490"/>
        <v>0</v>
      </c>
      <c r="P5243" s="107" t="str">
        <f t="shared" si="491"/>
        <v/>
      </c>
      <c r="Q5243" s="108" t="str">
        <f t="shared" si="492"/>
        <v/>
      </c>
      <c r="S5243" s="109" t="str">
        <f t="shared" si="493"/>
        <v/>
      </c>
      <c r="T5243" s="109" t="str">
        <f t="shared" si="494"/>
        <v/>
      </c>
    </row>
    <row r="5244" spans="2:20" ht="15" customHeight="1" x14ac:dyDescent="0.25">
      <c r="B5244" s="94">
        <v>5193</v>
      </c>
      <c r="C5244" s="95"/>
      <c r="D5244" s="94"/>
      <c r="E5244" s="95"/>
      <c r="F5244" s="94"/>
      <c r="G5244" s="95">
        <f t="shared" si="489"/>
        <v>0</v>
      </c>
      <c r="H5244" s="110">
        <f t="shared" si="490"/>
        <v>0</v>
      </c>
      <c r="P5244" s="107" t="str">
        <f t="shared" si="491"/>
        <v/>
      </c>
      <c r="Q5244" s="108" t="str">
        <f t="shared" si="492"/>
        <v/>
      </c>
      <c r="S5244" s="109" t="str">
        <f t="shared" si="493"/>
        <v/>
      </c>
      <c r="T5244" s="109" t="str">
        <f t="shared" si="494"/>
        <v/>
      </c>
    </row>
    <row r="5245" spans="2:20" ht="15" customHeight="1" x14ac:dyDescent="0.25">
      <c r="B5245" s="94">
        <v>5194</v>
      </c>
      <c r="C5245" s="95"/>
      <c r="D5245" s="94"/>
      <c r="E5245" s="95"/>
      <c r="F5245" s="94"/>
      <c r="G5245" s="95">
        <f t="shared" si="489"/>
        <v>0</v>
      </c>
      <c r="H5245" s="110">
        <f t="shared" si="490"/>
        <v>0</v>
      </c>
      <c r="P5245" s="107" t="str">
        <f t="shared" si="491"/>
        <v/>
      </c>
      <c r="Q5245" s="108" t="str">
        <f t="shared" si="492"/>
        <v/>
      </c>
      <c r="S5245" s="109" t="str">
        <f t="shared" si="493"/>
        <v/>
      </c>
      <c r="T5245" s="109" t="str">
        <f t="shared" si="494"/>
        <v/>
      </c>
    </row>
    <row r="5246" spans="2:20" ht="15" customHeight="1" x14ac:dyDescent="0.25">
      <c r="B5246" s="94">
        <v>5195</v>
      </c>
      <c r="C5246" s="95"/>
      <c r="D5246" s="94"/>
      <c r="E5246" s="95"/>
      <c r="F5246" s="94"/>
      <c r="G5246" s="95">
        <f t="shared" si="489"/>
        <v>0</v>
      </c>
      <c r="H5246" s="110">
        <f t="shared" si="490"/>
        <v>0</v>
      </c>
      <c r="P5246" s="107" t="str">
        <f t="shared" si="491"/>
        <v/>
      </c>
      <c r="Q5246" s="108" t="str">
        <f t="shared" si="492"/>
        <v/>
      </c>
      <c r="S5246" s="109" t="str">
        <f t="shared" si="493"/>
        <v/>
      </c>
      <c r="T5246" s="109" t="str">
        <f t="shared" si="494"/>
        <v/>
      </c>
    </row>
    <row r="5247" spans="2:20" ht="15" customHeight="1" x14ac:dyDescent="0.25">
      <c r="B5247" s="94">
        <v>5196</v>
      </c>
      <c r="C5247" s="95"/>
      <c r="D5247" s="94"/>
      <c r="E5247" s="95"/>
      <c r="F5247" s="94"/>
      <c r="G5247" s="95">
        <f t="shared" si="489"/>
        <v>0</v>
      </c>
      <c r="H5247" s="110">
        <f t="shared" si="490"/>
        <v>0</v>
      </c>
      <c r="P5247" s="107" t="str">
        <f t="shared" si="491"/>
        <v/>
      </c>
      <c r="Q5247" s="108" t="str">
        <f t="shared" si="492"/>
        <v/>
      </c>
      <c r="S5247" s="109" t="str">
        <f t="shared" si="493"/>
        <v/>
      </c>
      <c r="T5247" s="109" t="str">
        <f t="shared" si="494"/>
        <v/>
      </c>
    </row>
    <row r="5248" spans="2:20" ht="15" customHeight="1" x14ac:dyDescent="0.25">
      <c r="B5248" s="94">
        <v>5197</v>
      </c>
      <c r="C5248" s="95"/>
      <c r="D5248" s="94"/>
      <c r="E5248" s="95"/>
      <c r="F5248" s="94"/>
      <c r="G5248" s="95">
        <f t="shared" si="489"/>
        <v>0</v>
      </c>
      <c r="H5248" s="110">
        <f t="shared" si="490"/>
        <v>0</v>
      </c>
      <c r="P5248" s="107" t="str">
        <f t="shared" si="491"/>
        <v/>
      </c>
      <c r="Q5248" s="108" t="str">
        <f t="shared" si="492"/>
        <v/>
      </c>
      <c r="S5248" s="109" t="str">
        <f t="shared" si="493"/>
        <v/>
      </c>
      <c r="T5248" s="109" t="str">
        <f t="shared" si="494"/>
        <v/>
      </c>
    </row>
    <row r="5249" spans="2:20" ht="15" customHeight="1" x14ac:dyDescent="0.25">
      <c r="B5249" s="94">
        <v>5198</v>
      </c>
      <c r="C5249" s="95"/>
      <c r="D5249" s="94"/>
      <c r="E5249" s="95"/>
      <c r="F5249" s="94"/>
      <c r="G5249" s="95">
        <f t="shared" si="489"/>
        <v>0</v>
      </c>
      <c r="H5249" s="110">
        <f t="shared" si="490"/>
        <v>0</v>
      </c>
      <c r="P5249" s="107" t="str">
        <f t="shared" si="491"/>
        <v/>
      </c>
      <c r="Q5249" s="108" t="str">
        <f t="shared" si="492"/>
        <v/>
      </c>
      <c r="S5249" s="109" t="str">
        <f t="shared" si="493"/>
        <v/>
      </c>
      <c r="T5249" s="109" t="str">
        <f t="shared" si="494"/>
        <v/>
      </c>
    </row>
    <row r="5250" spans="2:20" ht="15" customHeight="1" x14ac:dyDescent="0.25">
      <c r="B5250" s="94">
        <v>5199</v>
      </c>
      <c r="C5250" s="95"/>
      <c r="D5250" s="94"/>
      <c r="E5250" s="95"/>
      <c r="F5250" s="94"/>
      <c r="G5250" s="95">
        <f t="shared" si="489"/>
        <v>0</v>
      </c>
      <c r="H5250" s="110">
        <f t="shared" si="490"/>
        <v>0</v>
      </c>
      <c r="P5250" s="107" t="str">
        <f t="shared" si="491"/>
        <v/>
      </c>
      <c r="Q5250" s="108" t="str">
        <f t="shared" si="492"/>
        <v/>
      </c>
      <c r="S5250" s="109" t="str">
        <f t="shared" si="493"/>
        <v/>
      </c>
      <c r="T5250" s="109" t="str">
        <f t="shared" si="494"/>
        <v/>
      </c>
    </row>
    <row r="5251" spans="2:20" ht="15" customHeight="1" x14ac:dyDescent="0.25">
      <c r="B5251" s="94">
        <v>5200</v>
      </c>
      <c r="C5251" s="95"/>
      <c r="D5251" s="94"/>
      <c r="E5251" s="95"/>
      <c r="F5251" s="94"/>
      <c r="G5251" s="95">
        <f t="shared" si="489"/>
        <v>0</v>
      </c>
      <c r="H5251" s="110">
        <f t="shared" si="490"/>
        <v>0</v>
      </c>
      <c r="P5251" s="107" t="str">
        <f t="shared" si="491"/>
        <v/>
      </c>
      <c r="Q5251" s="108" t="str">
        <f t="shared" si="492"/>
        <v/>
      </c>
      <c r="S5251" s="109" t="str">
        <f t="shared" si="493"/>
        <v/>
      </c>
      <c r="T5251" s="109" t="str">
        <f t="shared" si="494"/>
        <v/>
      </c>
    </row>
    <row r="5252" spans="2:20" ht="15" customHeight="1" x14ac:dyDescent="0.25">
      <c r="B5252" s="94">
        <v>5201</v>
      </c>
      <c r="C5252" s="95"/>
      <c r="D5252" s="94"/>
      <c r="E5252" s="95"/>
      <c r="F5252" s="94"/>
      <c r="G5252" s="95">
        <f t="shared" si="489"/>
        <v>0</v>
      </c>
      <c r="H5252" s="110">
        <f t="shared" si="490"/>
        <v>0</v>
      </c>
      <c r="P5252" s="107" t="str">
        <f t="shared" si="491"/>
        <v/>
      </c>
      <c r="Q5252" s="108" t="str">
        <f t="shared" si="492"/>
        <v/>
      </c>
      <c r="S5252" s="109" t="str">
        <f t="shared" si="493"/>
        <v/>
      </c>
      <c r="T5252" s="109" t="str">
        <f t="shared" si="494"/>
        <v/>
      </c>
    </row>
    <row r="5253" spans="2:20" ht="15" customHeight="1" x14ac:dyDescent="0.25">
      <c r="B5253" s="94">
        <v>5202</v>
      </c>
      <c r="C5253" s="95"/>
      <c r="D5253" s="94"/>
      <c r="E5253" s="95"/>
      <c r="F5253" s="94"/>
      <c r="G5253" s="95">
        <f t="shared" si="489"/>
        <v>0</v>
      </c>
      <c r="H5253" s="110">
        <f t="shared" si="490"/>
        <v>0</v>
      </c>
      <c r="P5253" s="107" t="str">
        <f t="shared" si="491"/>
        <v/>
      </c>
      <c r="Q5253" s="108" t="str">
        <f t="shared" si="492"/>
        <v/>
      </c>
      <c r="S5253" s="109" t="str">
        <f t="shared" si="493"/>
        <v/>
      </c>
      <c r="T5253" s="109" t="str">
        <f t="shared" si="494"/>
        <v/>
      </c>
    </row>
    <row r="5254" spans="2:20" ht="15" customHeight="1" x14ac:dyDescent="0.25">
      <c r="B5254" s="94">
        <v>5203</v>
      </c>
      <c r="C5254" s="95"/>
      <c r="D5254" s="94"/>
      <c r="E5254" s="95"/>
      <c r="F5254" s="94"/>
      <c r="G5254" s="95">
        <f t="shared" si="489"/>
        <v>0</v>
      </c>
      <c r="H5254" s="110">
        <f t="shared" si="490"/>
        <v>0</v>
      </c>
      <c r="P5254" s="107" t="str">
        <f t="shared" si="491"/>
        <v/>
      </c>
      <c r="Q5254" s="108" t="str">
        <f t="shared" si="492"/>
        <v/>
      </c>
      <c r="S5254" s="109" t="str">
        <f t="shared" si="493"/>
        <v/>
      </c>
      <c r="T5254" s="109" t="str">
        <f t="shared" si="494"/>
        <v/>
      </c>
    </row>
    <row r="5255" spans="2:20" ht="15" customHeight="1" x14ac:dyDescent="0.25">
      <c r="B5255" s="94">
        <v>5204</v>
      </c>
      <c r="C5255" s="95"/>
      <c r="D5255" s="94"/>
      <c r="E5255" s="95"/>
      <c r="F5255" s="94"/>
      <c r="G5255" s="95">
        <f t="shared" si="489"/>
        <v>0</v>
      </c>
      <c r="H5255" s="110">
        <f t="shared" si="490"/>
        <v>0</v>
      </c>
      <c r="P5255" s="107" t="str">
        <f t="shared" si="491"/>
        <v/>
      </c>
      <c r="Q5255" s="108" t="str">
        <f t="shared" si="492"/>
        <v/>
      </c>
      <c r="S5255" s="109" t="str">
        <f t="shared" si="493"/>
        <v/>
      </c>
      <c r="T5255" s="109" t="str">
        <f t="shared" si="494"/>
        <v/>
      </c>
    </row>
    <row r="5256" spans="2:20" ht="15" customHeight="1" x14ac:dyDescent="0.25">
      <c r="B5256" s="94">
        <v>5205</v>
      </c>
      <c r="C5256" s="95"/>
      <c r="D5256" s="94"/>
      <c r="E5256" s="95"/>
      <c r="F5256" s="94"/>
      <c r="G5256" s="95">
        <f t="shared" si="489"/>
        <v>0</v>
      </c>
      <c r="H5256" s="110">
        <f t="shared" si="490"/>
        <v>0</v>
      </c>
      <c r="P5256" s="107" t="str">
        <f t="shared" si="491"/>
        <v/>
      </c>
      <c r="Q5256" s="108" t="str">
        <f t="shared" si="492"/>
        <v/>
      </c>
      <c r="S5256" s="109" t="str">
        <f t="shared" si="493"/>
        <v/>
      </c>
      <c r="T5256" s="109" t="str">
        <f t="shared" si="494"/>
        <v/>
      </c>
    </row>
    <row r="5257" spans="2:20" ht="15" customHeight="1" x14ac:dyDescent="0.25">
      <c r="B5257" s="94">
        <v>5206</v>
      </c>
      <c r="C5257" s="95"/>
      <c r="D5257" s="94"/>
      <c r="E5257" s="95"/>
      <c r="F5257" s="94"/>
      <c r="G5257" s="95">
        <f t="shared" si="489"/>
        <v>0</v>
      </c>
      <c r="H5257" s="110">
        <f t="shared" si="490"/>
        <v>0</v>
      </c>
      <c r="P5257" s="107" t="str">
        <f t="shared" si="491"/>
        <v/>
      </c>
      <c r="Q5257" s="108" t="str">
        <f t="shared" si="492"/>
        <v/>
      </c>
      <c r="S5257" s="109" t="str">
        <f t="shared" si="493"/>
        <v/>
      </c>
      <c r="T5257" s="109" t="str">
        <f t="shared" si="494"/>
        <v/>
      </c>
    </row>
    <row r="5258" spans="2:20" ht="15" customHeight="1" x14ac:dyDescent="0.25">
      <c r="B5258" s="94">
        <v>5207</v>
      </c>
      <c r="C5258" s="95"/>
      <c r="D5258" s="94"/>
      <c r="E5258" s="95"/>
      <c r="F5258" s="94"/>
      <c r="G5258" s="95">
        <f t="shared" si="489"/>
        <v>0</v>
      </c>
      <c r="H5258" s="110">
        <f t="shared" si="490"/>
        <v>0</v>
      </c>
      <c r="P5258" s="107" t="str">
        <f t="shared" si="491"/>
        <v/>
      </c>
      <c r="Q5258" s="108" t="str">
        <f t="shared" si="492"/>
        <v/>
      </c>
      <c r="S5258" s="109" t="str">
        <f t="shared" si="493"/>
        <v/>
      </c>
      <c r="T5258" s="109" t="str">
        <f t="shared" si="494"/>
        <v/>
      </c>
    </row>
    <row r="5259" spans="2:20" ht="15" customHeight="1" x14ac:dyDescent="0.25">
      <c r="B5259" s="94">
        <v>5208</v>
      </c>
      <c r="C5259" s="95"/>
      <c r="D5259" s="94"/>
      <c r="E5259" s="95"/>
      <c r="F5259" s="94"/>
      <c r="G5259" s="95">
        <f t="shared" si="489"/>
        <v>0</v>
      </c>
      <c r="H5259" s="110">
        <f t="shared" si="490"/>
        <v>0</v>
      </c>
      <c r="P5259" s="107" t="str">
        <f t="shared" si="491"/>
        <v/>
      </c>
      <c r="Q5259" s="108" t="str">
        <f t="shared" si="492"/>
        <v/>
      </c>
      <c r="S5259" s="109" t="str">
        <f t="shared" si="493"/>
        <v/>
      </c>
      <c r="T5259" s="109" t="str">
        <f t="shared" si="494"/>
        <v/>
      </c>
    </row>
    <row r="5260" spans="2:20" ht="15" customHeight="1" x14ac:dyDescent="0.25">
      <c r="B5260" s="94">
        <v>5209</v>
      </c>
      <c r="C5260" s="95"/>
      <c r="D5260" s="94"/>
      <c r="E5260" s="95"/>
      <c r="F5260" s="94"/>
      <c r="G5260" s="95">
        <f t="shared" si="489"/>
        <v>0</v>
      </c>
      <c r="H5260" s="110">
        <f t="shared" si="490"/>
        <v>0</v>
      </c>
      <c r="P5260" s="107" t="str">
        <f t="shared" si="491"/>
        <v/>
      </c>
      <c r="Q5260" s="108" t="str">
        <f t="shared" si="492"/>
        <v/>
      </c>
      <c r="S5260" s="109" t="str">
        <f t="shared" si="493"/>
        <v/>
      </c>
      <c r="T5260" s="109" t="str">
        <f t="shared" si="494"/>
        <v/>
      </c>
    </row>
    <row r="5261" spans="2:20" ht="15" customHeight="1" x14ac:dyDescent="0.25">
      <c r="B5261" s="94">
        <v>5210</v>
      </c>
      <c r="C5261" s="95"/>
      <c r="D5261" s="94"/>
      <c r="E5261" s="95"/>
      <c r="F5261" s="94"/>
      <c r="G5261" s="95">
        <f t="shared" si="489"/>
        <v>0</v>
      </c>
      <c r="H5261" s="110">
        <f t="shared" si="490"/>
        <v>0</v>
      </c>
      <c r="P5261" s="107" t="str">
        <f t="shared" si="491"/>
        <v/>
      </c>
      <c r="Q5261" s="108" t="str">
        <f t="shared" si="492"/>
        <v/>
      </c>
      <c r="S5261" s="109" t="str">
        <f t="shared" si="493"/>
        <v/>
      </c>
      <c r="T5261" s="109" t="str">
        <f t="shared" si="494"/>
        <v/>
      </c>
    </row>
    <row r="5262" spans="2:20" ht="15" customHeight="1" x14ac:dyDescent="0.25">
      <c r="B5262" s="94">
        <v>5211</v>
      </c>
      <c r="C5262" s="95"/>
      <c r="D5262" s="94"/>
      <c r="E5262" s="95"/>
      <c r="F5262" s="94"/>
      <c r="G5262" s="95">
        <f t="shared" si="489"/>
        <v>0</v>
      </c>
      <c r="H5262" s="110">
        <f t="shared" si="490"/>
        <v>0</v>
      </c>
      <c r="P5262" s="107" t="str">
        <f t="shared" si="491"/>
        <v/>
      </c>
      <c r="Q5262" s="108" t="str">
        <f t="shared" si="492"/>
        <v/>
      </c>
      <c r="S5262" s="109" t="str">
        <f t="shared" si="493"/>
        <v/>
      </c>
      <c r="T5262" s="109" t="str">
        <f t="shared" si="494"/>
        <v/>
      </c>
    </row>
    <row r="5263" spans="2:20" ht="15" customHeight="1" x14ac:dyDescent="0.25">
      <c r="B5263" s="94">
        <v>5212</v>
      </c>
      <c r="C5263" s="95"/>
      <c r="D5263" s="94"/>
      <c r="E5263" s="95"/>
      <c r="F5263" s="94"/>
      <c r="G5263" s="95">
        <f t="shared" si="489"/>
        <v>0</v>
      </c>
      <c r="H5263" s="110">
        <f t="shared" si="490"/>
        <v>0</v>
      </c>
      <c r="P5263" s="107" t="str">
        <f t="shared" si="491"/>
        <v/>
      </c>
      <c r="Q5263" s="108" t="str">
        <f t="shared" si="492"/>
        <v/>
      </c>
      <c r="S5263" s="109" t="str">
        <f t="shared" si="493"/>
        <v/>
      </c>
      <c r="T5263" s="109" t="str">
        <f t="shared" si="494"/>
        <v/>
      </c>
    </row>
    <row r="5264" spans="2:20" ht="15" customHeight="1" x14ac:dyDescent="0.25">
      <c r="B5264" s="94">
        <v>5213</v>
      </c>
      <c r="C5264" s="95"/>
      <c r="D5264" s="94"/>
      <c r="E5264" s="95"/>
      <c r="F5264" s="94"/>
      <c r="G5264" s="95">
        <f t="shared" si="489"/>
        <v>0</v>
      </c>
      <c r="H5264" s="110">
        <f t="shared" si="490"/>
        <v>0</v>
      </c>
      <c r="P5264" s="107" t="str">
        <f t="shared" si="491"/>
        <v/>
      </c>
      <c r="Q5264" s="108" t="str">
        <f t="shared" si="492"/>
        <v/>
      </c>
      <c r="S5264" s="109" t="str">
        <f t="shared" si="493"/>
        <v/>
      </c>
      <c r="T5264" s="109" t="str">
        <f t="shared" si="494"/>
        <v/>
      </c>
    </row>
    <row r="5265" spans="2:20" ht="15" customHeight="1" x14ac:dyDescent="0.25">
      <c r="B5265" s="94">
        <v>5214</v>
      </c>
      <c r="C5265" s="95"/>
      <c r="D5265" s="94"/>
      <c r="E5265" s="95"/>
      <c r="F5265" s="94"/>
      <c r="G5265" s="95">
        <f t="shared" si="489"/>
        <v>0</v>
      </c>
      <c r="H5265" s="110">
        <f t="shared" si="490"/>
        <v>0</v>
      </c>
      <c r="P5265" s="107" t="str">
        <f t="shared" si="491"/>
        <v/>
      </c>
      <c r="Q5265" s="108" t="str">
        <f t="shared" si="492"/>
        <v/>
      </c>
      <c r="S5265" s="109" t="str">
        <f t="shared" si="493"/>
        <v/>
      </c>
      <c r="T5265" s="109" t="str">
        <f t="shared" si="494"/>
        <v/>
      </c>
    </row>
    <row r="5266" spans="2:20" ht="15" customHeight="1" x14ac:dyDescent="0.25">
      <c r="B5266" s="94">
        <v>5215</v>
      </c>
      <c r="C5266" s="95"/>
      <c r="D5266" s="94"/>
      <c r="E5266" s="95"/>
      <c r="F5266" s="94"/>
      <c r="G5266" s="95">
        <f t="shared" si="489"/>
        <v>0</v>
      </c>
      <c r="H5266" s="110">
        <f t="shared" si="490"/>
        <v>0</v>
      </c>
      <c r="P5266" s="107" t="str">
        <f t="shared" si="491"/>
        <v/>
      </c>
      <c r="Q5266" s="108" t="str">
        <f t="shared" si="492"/>
        <v/>
      </c>
      <c r="S5266" s="109" t="str">
        <f t="shared" si="493"/>
        <v/>
      </c>
      <c r="T5266" s="109" t="str">
        <f t="shared" si="494"/>
        <v/>
      </c>
    </row>
    <row r="5267" spans="2:20" ht="15" customHeight="1" x14ac:dyDescent="0.25">
      <c r="B5267" s="94">
        <v>5216</v>
      </c>
      <c r="C5267" s="95"/>
      <c r="D5267" s="94"/>
      <c r="E5267" s="95"/>
      <c r="F5267" s="94"/>
      <c r="G5267" s="95">
        <f t="shared" si="489"/>
        <v>0</v>
      </c>
      <c r="H5267" s="110">
        <f t="shared" si="490"/>
        <v>0</v>
      </c>
      <c r="P5267" s="107" t="str">
        <f t="shared" si="491"/>
        <v/>
      </c>
      <c r="Q5267" s="108" t="str">
        <f t="shared" si="492"/>
        <v/>
      </c>
      <c r="S5267" s="109" t="str">
        <f t="shared" si="493"/>
        <v/>
      </c>
      <c r="T5267" s="109" t="str">
        <f t="shared" si="494"/>
        <v/>
      </c>
    </row>
    <row r="5268" spans="2:20" ht="15" customHeight="1" x14ac:dyDescent="0.25">
      <c r="B5268" s="94">
        <v>5217</v>
      </c>
      <c r="C5268" s="95"/>
      <c r="D5268" s="94"/>
      <c r="E5268" s="95"/>
      <c r="F5268" s="94"/>
      <c r="G5268" s="95">
        <f t="shared" si="489"/>
        <v>0</v>
      </c>
      <c r="H5268" s="110">
        <f t="shared" si="490"/>
        <v>0</v>
      </c>
      <c r="P5268" s="107" t="str">
        <f t="shared" si="491"/>
        <v/>
      </c>
      <c r="Q5268" s="108" t="str">
        <f t="shared" si="492"/>
        <v/>
      </c>
      <c r="S5268" s="109" t="str">
        <f t="shared" si="493"/>
        <v/>
      </c>
      <c r="T5268" s="109" t="str">
        <f t="shared" si="494"/>
        <v/>
      </c>
    </row>
    <row r="5269" spans="2:20" ht="15" customHeight="1" x14ac:dyDescent="0.25">
      <c r="B5269" s="94">
        <v>5218</v>
      </c>
      <c r="C5269" s="95"/>
      <c r="D5269" s="94"/>
      <c r="E5269" s="95"/>
      <c r="F5269" s="94"/>
      <c r="G5269" s="95">
        <f t="shared" si="489"/>
        <v>0</v>
      </c>
      <c r="H5269" s="110">
        <f t="shared" si="490"/>
        <v>0</v>
      </c>
      <c r="P5269" s="107" t="str">
        <f t="shared" si="491"/>
        <v/>
      </c>
      <c r="Q5269" s="108" t="str">
        <f t="shared" si="492"/>
        <v/>
      </c>
      <c r="S5269" s="109" t="str">
        <f t="shared" si="493"/>
        <v/>
      </c>
      <c r="T5269" s="109" t="str">
        <f t="shared" si="494"/>
        <v/>
      </c>
    </row>
    <row r="5270" spans="2:20" ht="15" customHeight="1" x14ac:dyDescent="0.25">
      <c r="B5270" s="94">
        <v>5219</v>
      </c>
      <c r="C5270" s="95"/>
      <c r="D5270" s="94"/>
      <c r="E5270" s="95"/>
      <c r="F5270" s="94"/>
      <c r="G5270" s="95">
        <f t="shared" si="489"/>
        <v>0</v>
      </c>
      <c r="H5270" s="110">
        <f t="shared" si="490"/>
        <v>0</v>
      </c>
      <c r="P5270" s="107" t="str">
        <f t="shared" si="491"/>
        <v/>
      </c>
      <c r="Q5270" s="108" t="str">
        <f t="shared" si="492"/>
        <v/>
      </c>
      <c r="S5270" s="109" t="str">
        <f t="shared" si="493"/>
        <v/>
      </c>
      <c r="T5270" s="109" t="str">
        <f t="shared" si="494"/>
        <v/>
      </c>
    </row>
    <row r="5271" spans="2:20" ht="15" customHeight="1" x14ac:dyDescent="0.25">
      <c r="B5271" s="94">
        <v>5220</v>
      </c>
      <c r="C5271" s="95"/>
      <c r="D5271" s="94"/>
      <c r="E5271" s="95"/>
      <c r="F5271" s="94"/>
      <c r="G5271" s="95">
        <f t="shared" si="489"/>
        <v>0</v>
      </c>
      <c r="H5271" s="110">
        <f t="shared" si="490"/>
        <v>0</v>
      </c>
      <c r="P5271" s="107" t="str">
        <f t="shared" si="491"/>
        <v/>
      </c>
      <c r="Q5271" s="108" t="str">
        <f t="shared" si="492"/>
        <v/>
      </c>
      <c r="S5271" s="109" t="str">
        <f t="shared" si="493"/>
        <v/>
      </c>
      <c r="T5271" s="109" t="str">
        <f t="shared" si="494"/>
        <v/>
      </c>
    </row>
    <row r="5272" spans="2:20" ht="15" customHeight="1" x14ac:dyDescent="0.25">
      <c r="B5272" s="94">
        <v>5221</v>
      </c>
      <c r="C5272" s="95"/>
      <c r="D5272" s="94"/>
      <c r="E5272" s="95"/>
      <c r="F5272" s="94"/>
      <c r="G5272" s="95">
        <f t="shared" si="489"/>
        <v>0</v>
      </c>
      <c r="H5272" s="110">
        <f t="shared" si="490"/>
        <v>0</v>
      </c>
      <c r="P5272" s="107" t="str">
        <f t="shared" si="491"/>
        <v/>
      </c>
      <c r="Q5272" s="108" t="str">
        <f t="shared" si="492"/>
        <v/>
      </c>
      <c r="S5272" s="109" t="str">
        <f t="shared" si="493"/>
        <v/>
      </c>
      <c r="T5272" s="109" t="str">
        <f t="shared" si="494"/>
        <v/>
      </c>
    </row>
    <row r="5273" spans="2:20" ht="15" customHeight="1" x14ac:dyDescent="0.25">
      <c r="B5273" s="94">
        <v>5222</v>
      </c>
      <c r="C5273" s="95"/>
      <c r="D5273" s="94"/>
      <c r="E5273" s="95"/>
      <c r="F5273" s="94"/>
      <c r="G5273" s="95">
        <f t="shared" si="489"/>
        <v>0</v>
      </c>
      <c r="H5273" s="110">
        <f t="shared" si="490"/>
        <v>0</v>
      </c>
      <c r="P5273" s="107" t="str">
        <f t="shared" si="491"/>
        <v/>
      </c>
      <c r="Q5273" s="108" t="str">
        <f t="shared" si="492"/>
        <v/>
      </c>
      <c r="S5273" s="109" t="str">
        <f t="shared" si="493"/>
        <v/>
      </c>
      <c r="T5273" s="109" t="str">
        <f t="shared" si="494"/>
        <v/>
      </c>
    </row>
    <row r="5274" spans="2:20" ht="15" customHeight="1" x14ac:dyDescent="0.25">
      <c r="B5274" s="94">
        <v>5223</v>
      </c>
      <c r="C5274" s="95"/>
      <c r="D5274" s="94"/>
      <c r="E5274" s="95"/>
      <c r="F5274" s="94"/>
      <c r="G5274" s="95">
        <f t="shared" si="489"/>
        <v>0</v>
      </c>
      <c r="H5274" s="110">
        <f t="shared" si="490"/>
        <v>0</v>
      </c>
      <c r="P5274" s="107" t="str">
        <f t="shared" si="491"/>
        <v/>
      </c>
      <c r="Q5274" s="108" t="str">
        <f t="shared" si="492"/>
        <v/>
      </c>
      <c r="S5274" s="109" t="str">
        <f t="shared" si="493"/>
        <v/>
      </c>
      <c r="T5274" s="109" t="str">
        <f t="shared" si="494"/>
        <v/>
      </c>
    </row>
    <row r="5275" spans="2:20" ht="15" customHeight="1" x14ac:dyDescent="0.25">
      <c r="B5275" s="94">
        <v>5224</v>
      </c>
      <c r="C5275" s="95"/>
      <c r="D5275" s="94"/>
      <c r="E5275" s="95"/>
      <c r="F5275" s="94"/>
      <c r="G5275" s="95">
        <f t="shared" si="489"/>
        <v>0</v>
      </c>
      <c r="H5275" s="110">
        <f t="shared" si="490"/>
        <v>0</v>
      </c>
      <c r="P5275" s="107" t="str">
        <f t="shared" si="491"/>
        <v/>
      </c>
      <c r="Q5275" s="108" t="str">
        <f t="shared" si="492"/>
        <v/>
      </c>
      <c r="S5275" s="109" t="str">
        <f t="shared" si="493"/>
        <v/>
      </c>
      <c r="T5275" s="109" t="str">
        <f t="shared" si="494"/>
        <v/>
      </c>
    </row>
    <row r="5276" spans="2:20" ht="15" customHeight="1" x14ac:dyDescent="0.25">
      <c r="B5276" s="94">
        <v>5225</v>
      </c>
      <c r="C5276" s="95"/>
      <c r="D5276" s="94"/>
      <c r="E5276" s="95"/>
      <c r="F5276" s="94"/>
      <c r="G5276" s="95">
        <f t="shared" ref="G5276:G5339" si="495">E5276-C5276</f>
        <v>0</v>
      </c>
      <c r="H5276" s="110">
        <f t="shared" ref="H5276:H5339" si="496">F5276-D5276</f>
        <v>0</v>
      </c>
      <c r="P5276" s="107" t="str">
        <f t="shared" ref="P5276:P5339" si="497">IF(C5276="","",D5276*PSA_WTP-C5276)</f>
        <v/>
      </c>
      <c r="Q5276" s="108" t="str">
        <f t="shared" ref="Q5276:Q5339" si="498">IF(C5276="","",F5276*PSA_WTP-E5276)</f>
        <v/>
      </c>
      <c r="S5276" s="109" t="str">
        <f t="shared" ref="S5276:S5339" si="499">IF(Q5276="","",IF(Q5276=MAX(P5276,Q5276),0,1))</f>
        <v/>
      </c>
      <c r="T5276" s="109" t="str">
        <f t="shared" ref="T5276:T5339" si="500">IF(Q5276="","",IF(Q5276=MAX(P5276,Q5276),1,0))</f>
        <v/>
      </c>
    </row>
    <row r="5277" spans="2:20" ht="15" customHeight="1" x14ac:dyDescent="0.25">
      <c r="B5277" s="94">
        <v>5226</v>
      </c>
      <c r="C5277" s="95"/>
      <c r="D5277" s="94"/>
      <c r="E5277" s="95"/>
      <c r="F5277" s="94"/>
      <c r="G5277" s="95">
        <f t="shared" si="495"/>
        <v>0</v>
      </c>
      <c r="H5277" s="110">
        <f t="shared" si="496"/>
        <v>0</v>
      </c>
      <c r="P5277" s="107" t="str">
        <f t="shared" si="497"/>
        <v/>
      </c>
      <c r="Q5277" s="108" t="str">
        <f t="shared" si="498"/>
        <v/>
      </c>
      <c r="S5277" s="109" t="str">
        <f t="shared" si="499"/>
        <v/>
      </c>
      <c r="T5277" s="109" t="str">
        <f t="shared" si="500"/>
        <v/>
      </c>
    </row>
    <row r="5278" spans="2:20" ht="15" customHeight="1" x14ac:dyDescent="0.25">
      <c r="B5278" s="94">
        <v>5227</v>
      </c>
      <c r="C5278" s="95"/>
      <c r="D5278" s="94"/>
      <c r="E5278" s="95"/>
      <c r="F5278" s="94"/>
      <c r="G5278" s="95">
        <f t="shared" si="495"/>
        <v>0</v>
      </c>
      <c r="H5278" s="110">
        <f t="shared" si="496"/>
        <v>0</v>
      </c>
      <c r="P5278" s="107" t="str">
        <f t="shared" si="497"/>
        <v/>
      </c>
      <c r="Q5278" s="108" t="str">
        <f t="shared" si="498"/>
        <v/>
      </c>
      <c r="S5278" s="109" t="str">
        <f t="shared" si="499"/>
        <v/>
      </c>
      <c r="T5278" s="109" t="str">
        <f t="shared" si="500"/>
        <v/>
      </c>
    </row>
    <row r="5279" spans="2:20" ht="15" customHeight="1" x14ac:dyDescent="0.25">
      <c r="B5279" s="94">
        <v>5228</v>
      </c>
      <c r="C5279" s="95"/>
      <c r="D5279" s="94"/>
      <c r="E5279" s="95"/>
      <c r="F5279" s="94"/>
      <c r="G5279" s="95">
        <f t="shared" si="495"/>
        <v>0</v>
      </c>
      <c r="H5279" s="110">
        <f t="shared" si="496"/>
        <v>0</v>
      </c>
      <c r="P5279" s="107" t="str">
        <f t="shared" si="497"/>
        <v/>
      </c>
      <c r="Q5279" s="108" t="str">
        <f t="shared" si="498"/>
        <v/>
      </c>
      <c r="S5279" s="109" t="str">
        <f t="shared" si="499"/>
        <v/>
      </c>
      <c r="T5279" s="109" t="str">
        <f t="shared" si="500"/>
        <v/>
      </c>
    </row>
    <row r="5280" spans="2:20" ht="15" customHeight="1" x14ac:dyDescent="0.25">
      <c r="B5280" s="94">
        <v>5229</v>
      </c>
      <c r="C5280" s="95"/>
      <c r="D5280" s="94"/>
      <c r="E5280" s="95"/>
      <c r="F5280" s="94"/>
      <c r="G5280" s="95">
        <f t="shared" si="495"/>
        <v>0</v>
      </c>
      <c r="H5280" s="110">
        <f t="shared" si="496"/>
        <v>0</v>
      </c>
      <c r="P5280" s="107" t="str">
        <f t="shared" si="497"/>
        <v/>
      </c>
      <c r="Q5280" s="108" t="str">
        <f t="shared" si="498"/>
        <v/>
      </c>
      <c r="S5280" s="109" t="str">
        <f t="shared" si="499"/>
        <v/>
      </c>
      <c r="T5280" s="109" t="str">
        <f t="shared" si="500"/>
        <v/>
      </c>
    </row>
    <row r="5281" spans="2:20" ht="15" customHeight="1" x14ac:dyDescent="0.25">
      <c r="B5281" s="94">
        <v>5230</v>
      </c>
      <c r="C5281" s="95"/>
      <c r="D5281" s="94"/>
      <c r="E5281" s="95"/>
      <c r="F5281" s="94"/>
      <c r="G5281" s="95">
        <f t="shared" si="495"/>
        <v>0</v>
      </c>
      <c r="H5281" s="110">
        <f t="shared" si="496"/>
        <v>0</v>
      </c>
      <c r="P5281" s="107" t="str">
        <f t="shared" si="497"/>
        <v/>
      </c>
      <c r="Q5281" s="108" t="str">
        <f t="shared" si="498"/>
        <v/>
      </c>
      <c r="S5281" s="109" t="str">
        <f t="shared" si="499"/>
        <v/>
      </c>
      <c r="T5281" s="109" t="str">
        <f t="shared" si="500"/>
        <v/>
      </c>
    </row>
    <row r="5282" spans="2:20" ht="15" customHeight="1" x14ac:dyDescent="0.25">
      <c r="B5282" s="94">
        <v>5231</v>
      </c>
      <c r="C5282" s="95"/>
      <c r="D5282" s="94"/>
      <c r="E5282" s="95"/>
      <c r="F5282" s="94"/>
      <c r="G5282" s="95">
        <f t="shared" si="495"/>
        <v>0</v>
      </c>
      <c r="H5282" s="110">
        <f t="shared" si="496"/>
        <v>0</v>
      </c>
      <c r="P5282" s="107" t="str">
        <f t="shared" si="497"/>
        <v/>
      </c>
      <c r="Q5282" s="108" t="str">
        <f t="shared" si="498"/>
        <v/>
      </c>
      <c r="S5282" s="109" t="str">
        <f t="shared" si="499"/>
        <v/>
      </c>
      <c r="T5282" s="109" t="str">
        <f t="shared" si="500"/>
        <v/>
      </c>
    </row>
    <row r="5283" spans="2:20" ht="15" customHeight="1" x14ac:dyDescent="0.25">
      <c r="B5283" s="94">
        <v>5232</v>
      </c>
      <c r="C5283" s="95"/>
      <c r="D5283" s="94"/>
      <c r="E5283" s="95"/>
      <c r="F5283" s="94"/>
      <c r="G5283" s="95">
        <f t="shared" si="495"/>
        <v>0</v>
      </c>
      <c r="H5283" s="110">
        <f t="shared" si="496"/>
        <v>0</v>
      </c>
      <c r="P5283" s="107" t="str">
        <f t="shared" si="497"/>
        <v/>
      </c>
      <c r="Q5283" s="108" t="str">
        <f t="shared" si="498"/>
        <v/>
      </c>
      <c r="S5283" s="109" t="str">
        <f t="shared" si="499"/>
        <v/>
      </c>
      <c r="T5283" s="109" t="str">
        <f t="shared" si="500"/>
        <v/>
      </c>
    </row>
    <row r="5284" spans="2:20" ht="15" customHeight="1" x14ac:dyDescent="0.25">
      <c r="B5284" s="94">
        <v>5233</v>
      </c>
      <c r="C5284" s="95"/>
      <c r="D5284" s="94"/>
      <c r="E5284" s="95"/>
      <c r="F5284" s="94"/>
      <c r="G5284" s="95">
        <f t="shared" si="495"/>
        <v>0</v>
      </c>
      <c r="H5284" s="110">
        <f t="shared" si="496"/>
        <v>0</v>
      </c>
      <c r="P5284" s="107" t="str">
        <f t="shared" si="497"/>
        <v/>
      </c>
      <c r="Q5284" s="108" t="str">
        <f t="shared" si="498"/>
        <v/>
      </c>
      <c r="S5284" s="109" t="str">
        <f t="shared" si="499"/>
        <v/>
      </c>
      <c r="T5284" s="109" t="str">
        <f t="shared" si="500"/>
        <v/>
      </c>
    </row>
    <row r="5285" spans="2:20" ht="15" customHeight="1" x14ac:dyDescent="0.25">
      <c r="B5285" s="94">
        <v>5234</v>
      </c>
      <c r="C5285" s="95"/>
      <c r="D5285" s="94"/>
      <c r="E5285" s="95"/>
      <c r="F5285" s="94"/>
      <c r="G5285" s="95">
        <f t="shared" si="495"/>
        <v>0</v>
      </c>
      <c r="H5285" s="110">
        <f t="shared" si="496"/>
        <v>0</v>
      </c>
      <c r="P5285" s="107" t="str">
        <f t="shared" si="497"/>
        <v/>
      </c>
      <c r="Q5285" s="108" t="str">
        <f t="shared" si="498"/>
        <v/>
      </c>
      <c r="S5285" s="109" t="str">
        <f t="shared" si="499"/>
        <v/>
      </c>
      <c r="T5285" s="109" t="str">
        <f t="shared" si="500"/>
        <v/>
      </c>
    </row>
    <row r="5286" spans="2:20" ht="15" customHeight="1" x14ac:dyDescent="0.25">
      <c r="B5286" s="94">
        <v>5235</v>
      </c>
      <c r="C5286" s="95"/>
      <c r="D5286" s="94"/>
      <c r="E5286" s="95"/>
      <c r="F5286" s="94"/>
      <c r="G5286" s="95">
        <f t="shared" si="495"/>
        <v>0</v>
      </c>
      <c r="H5286" s="110">
        <f t="shared" si="496"/>
        <v>0</v>
      </c>
      <c r="P5286" s="107" t="str">
        <f t="shared" si="497"/>
        <v/>
      </c>
      <c r="Q5286" s="108" t="str">
        <f t="shared" si="498"/>
        <v/>
      </c>
      <c r="S5286" s="109" t="str">
        <f t="shared" si="499"/>
        <v/>
      </c>
      <c r="T5286" s="109" t="str">
        <f t="shared" si="500"/>
        <v/>
      </c>
    </row>
    <row r="5287" spans="2:20" ht="15" customHeight="1" x14ac:dyDescent="0.25">
      <c r="B5287" s="94">
        <v>5236</v>
      </c>
      <c r="C5287" s="95"/>
      <c r="D5287" s="94"/>
      <c r="E5287" s="95"/>
      <c r="F5287" s="94"/>
      <c r="G5287" s="95">
        <f t="shared" si="495"/>
        <v>0</v>
      </c>
      <c r="H5287" s="110">
        <f t="shared" si="496"/>
        <v>0</v>
      </c>
      <c r="P5287" s="107" t="str">
        <f t="shared" si="497"/>
        <v/>
      </c>
      <c r="Q5287" s="108" t="str">
        <f t="shared" si="498"/>
        <v/>
      </c>
      <c r="S5287" s="109" t="str">
        <f t="shared" si="499"/>
        <v/>
      </c>
      <c r="T5287" s="109" t="str">
        <f t="shared" si="500"/>
        <v/>
      </c>
    </row>
    <row r="5288" spans="2:20" ht="15" customHeight="1" x14ac:dyDescent="0.25">
      <c r="B5288" s="94">
        <v>5237</v>
      </c>
      <c r="C5288" s="95"/>
      <c r="D5288" s="94"/>
      <c r="E5288" s="95"/>
      <c r="F5288" s="94"/>
      <c r="G5288" s="95">
        <f t="shared" si="495"/>
        <v>0</v>
      </c>
      <c r="H5288" s="110">
        <f t="shared" si="496"/>
        <v>0</v>
      </c>
      <c r="P5288" s="107" t="str">
        <f t="shared" si="497"/>
        <v/>
      </c>
      <c r="Q5288" s="108" t="str">
        <f t="shared" si="498"/>
        <v/>
      </c>
      <c r="S5288" s="109" t="str">
        <f t="shared" si="499"/>
        <v/>
      </c>
      <c r="T5288" s="109" t="str">
        <f t="shared" si="500"/>
        <v/>
      </c>
    </row>
    <row r="5289" spans="2:20" ht="15" customHeight="1" x14ac:dyDescent="0.25">
      <c r="B5289" s="94">
        <v>5238</v>
      </c>
      <c r="C5289" s="95"/>
      <c r="D5289" s="94"/>
      <c r="E5289" s="95"/>
      <c r="F5289" s="94"/>
      <c r="G5289" s="95">
        <f t="shared" si="495"/>
        <v>0</v>
      </c>
      <c r="H5289" s="110">
        <f t="shared" si="496"/>
        <v>0</v>
      </c>
      <c r="P5289" s="107" t="str">
        <f t="shared" si="497"/>
        <v/>
      </c>
      <c r="Q5289" s="108" t="str">
        <f t="shared" si="498"/>
        <v/>
      </c>
      <c r="S5289" s="109" t="str">
        <f t="shared" si="499"/>
        <v/>
      </c>
      <c r="T5289" s="109" t="str">
        <f t="shared" si="500"/>
        <v/>
      </c>
    </row>
    <row r="5290" spans="2:20" ht="15" customHeight="1" x14ac:dyDescent="0.25">
      <c r="B5290" s="94">
        <v>5239</v>
      </c>
      <c r="C5290" s="95"/>
      <c r="D5290" s="94"/>
      <c r="E5290" s="95"/>
      <c r="F5290" s="94"/>
      <c r="G5290" s="95">
        <f t="shared" si="495"/>
        <v>0</v>
      </c>
      <c r="H5290" s="110">
        <f t="shared" si="496"/>
        <v>0</v>
      </c>
      <c r="P5290" s="107" t="str">
        <f t="shared" si="497"/>
        <v/>
      </c>
      <c r="Q5290" s="108" t="str">
        <f t="shared" si="498"/>
        <v/>
      </c>
      <c r="S5290" s="109" t="str">
        <f t="shared" si="499"/>
        <v/>
      </c>
      <c r="T5290" s="109" t="str">
        <f t="shared" si="500"/>
        <v/>
      </c>
    </row>
    <row r="5291" spans="2:20" ht="15" customHeight="1" x14ac:dyDescent="0.25">
      <c r="B5291" s="94">
        <v>5240</v>
      </c>
      <c r="C5291" s="95"/>
      <c r="D5291" s="94"/>
      <c r="E5291" s="95"/>
      <c r="F5291" s="94"/>
      <c r="G5291" s="95">
        <f t="shared" si="495"/>
        <v>0</v>
      </c>
      <c r="H5291" s="110">
        <f t="shared" si="496"/>
        <v>0</v>
      </c>
      <c r="P5291" s="107" t="str">
        <f t="shared" si="497"/>
        <v/>
      </c>
      <c r="Q5291" s="108" t="str">
        <f t="shared" si="498"/>
        <v/>
      </c>
      <c r="S5291" s="109" t="str">
        <f t="shared" si="499"/>
        <v/>
      </c>
      <c r="T5291" s="109" t="str">
        <f t="shared" si="500"/>
        <v/>
      </c>
    </row>
    <row r="5292" spans="2:20" ht="15" customHeight="1" x14ac:dyDescent="0.25">
      <c r="B5292" s="94">
        <v>5241</v>
      </c>
      <c r="C5292" s="95"/>
      <c r="D5292" s="94"/>
      <c r="E5292" s="95"/>
      <c r="F5292" s="94"/>
      <c r="G5292" s="95">
        <f t="shared" si="495"/>
        <v>0</v>
      </c>
      <c r="H5292" s="110">
        <f t="shared" si="496"/>
        <v>0</v>
      </c>
      <c r="P5292" s="107" t="str">
        <f t="shared" si="497"/>
        <v/>
      </c>
      <c r="Q5292" s="108" t="str">
        <f t="shared" si="498"/>
        <v/>
      </c>
      <c r="S5292" s="109" t="str">
        <f t="shared" si="499"/>
        <v/>
      </c>
      <c r="T5292" s="109" t="str">
        <f t="shared" si="500"/>
        <v/>
      </c>
    </row>
    <row r="5293" spans="2:20" ht="15" customHeight="1" x14ac:dyDescent="0.25">
      <c r="B5293" s="94">
        <v>5242</v>
      </c>
      <c r="C5293" s="95"/>
      <c r="D5293" s="94"/>
      <c r="E5293" s="95"/>
      <c r="F5293" s="94"/>
      <c r="G5293" s="95">
        <f t="shared" si="495"/>
        <v>0</v>
      </c>
      <c r="H5293" s="110">
        <f t="shared" si="496"/>
        <v>0</v>
      </c>
      <c r="P5293" s="107" t="str">
        <f t="shared" si="497"/>
        <v/>
      </c>
      <c r="Q5293" s="108" t="str">
        <f t="shared" si="498"/>
        <v/>
      </c>
      <c r="S5293" s="109" t="str">
        <f t="shared" si="499"/>
        <v/>
      </c>
      <c r="T5293" s="109" t="str">
        <f t="shared" si="500"/>
        <v/>
      </c>
    </row>
    <row r="5294" spans="2:20" ht="15" customHeight="1" x14ac:dyDescent="0.25">
      <c r="B5294" s="94">
        <v>5243</v>
      </c>
      <c r="C5294" s="95"/>
      <c r="D5294" s="94"/>
      <c r="E5294" s="95"/>
      <c r="F5294" s="94"/>
      <c r="G5294" s="95">
        <f t="shared" si="495"/>
        <v>0</v>
      </c>
      <c r="H5294" s="110">
        <f t="shared" si="496"/>
        <v>0</v>
      </c>
      <c r="P5294" s="107" t="str">
        <f t="shared" si="497"/>
        <v/>
      </c>
      <c r="Q5294" s="108" t="str">
        <f t="shared" si="498"/>
        <v/>
      </c>
      <c r="S5294" s="109" t="str">
        <f t="shared" si="499"/>
        <v/>
      </c>
      <c r="T5294" s="109" t="str">
        <f t="shared" si="500"/>
        <v/>
      </c>
    </row>
    <row r="5295" spans="2:20" ht="15" customHeight="1" x14ac:dyDescent="0.25">
      <c r="B5295" s="94">
        <v>5244</v>
      </c>
      <c r="C5295" s="95"/>
      <c r="D5295" s="94"/>
      <c r="E5295" s="95"/>
      <c r="F5295" s="94"/>
      <c r="G5295" s="95">
        <f t="shared" si="495"/>
        <v>0</v>
      </c>
      <c r="H5295" s="110">
        <f t="shared" si="496"/>
        <v>0</v>
      </c>
      <c r="P5295" s="107" t="str">
        <f t="shared" si="497"/>
        <v/>
      </c>
      <c r="Q5295" s="108" t="str">
        <f t="shared" si="498"/>
        <v/>
      </c>
      <c r="S5295" s="109" t="str">
        <f t="shared" si="499"/>
        <v/>
      </c>
      <c r="T5295" s="109" t="str">
        <f t="shared" si="500"/>
        <v/>
      </c>
    </row>
    <row r="5296" spans="2:20" ht="15" customHeight="1" x14ac:dyDescent="0.25">
      <c r="B5296" s="94">
        <v>5245</v>
      </c>
      <c r="C5296" s="95"/>
      <c r="D5296" s="94"/>
      <c r="E5296" s="95"/>
      <c r="F5296" s="94"/>
      <c r="G5296" s="95">
        <f t="shared" si="495"/>
        <v>0</v>
      </c>
      <c r="H5296" s="110">
        <f t="shared" si="496"/>
        <v>0</v>
      </c>
      <c r="P5296" s="107" t="str">
        <f t="shared" si="497"/>
        <v/>
      </c>
      <c r="Q5296" s="108" t="str">
        <f t="shared" si="498"/>
        <v/>
      </c>
      <c r="S5296" s="109" t="str">
        <f t="shared" si="499"/>
        <v/>
      </c>
      <c r="T5296" s="109" t="str">
        <f t="shared" si="500"/>
        <v/>
      </c>
    </row>
    <row r="5297" spans="2:20" ht="15" customHeight="1" x14ac:dyDescent="0.25">
      <c r="B5297" s="94">
        <v>5246</v>
      </c>
      <c r="C5297" s="95"/>
      <c r="D5297" s="94"/>
      <c r="E5297" s="95"/>
      <c r="F5297" s="94"/>
      <c r="G5297" s="95">
        <f t="shared" si="495"/>
        <v>0</v>
      </c>
      <c r="H5297" s="110">
        <f t="shared" si="496"/>
        <v>0</v>
      </c>
      <c r="P5297" s="107" t="str">
        <f t="shared" si="497"/>
        <v/>
      </c>
      <c r="Q5297" s="108" t="str">
        <f t="shared" si="498"/>
        <v/>
      </c>
      <c r="S5297" s="109" t="str">
        <f t="shared" si="499"/>
        <v/>
      </c>
      <c r="T5297" s="109" t="str">
        <f t="shared" si="500"/>
        <v/>
      </c>
    </row>
    <row r="5298" spans="2:20" ht="15" customHeight="1" x14ac:dyDescent="0.25">
      <c r="B5298" s="94">
        <v>5247</v>
      </c>
      <c r="C5298" s="95"/>
      <c r="D5298" s="94"/>
      <c r="E5298" s="95"/>
      <c r="F5298" s="94"/>
      <c r="G5298" s="95">
        <f t="shared" si="495"/>
        <v>0</v>
      </c>
      <c r="H5298" s="110">
        <f t="shared" si="496"/>
        <v>0</v>
      </c>
      <c r="P5298" s="107" t="str">
        <f t="shared" si="497"/>
        <v/>
      </c>
      <c r="Q5298" s="108" t="str">
        <f t="shared" si="498"/>
        <v/>
      </c>
      <c r="S5298" s="109" t="str">
        <f t="shared" si="499"/>
        <v/>
      </c>
      <c r="T5298" s="109" t="str">
        <f t="shared" si="500"/>
        <v/>
      </c>
    </row>
    <row r="5299" spans="2:20" ht="15" customHeight="1" x14ac:dyDescent="0.25">
      <c r="B5299" s="94">
        <v>5248</v>
      </c>
      <c r="C5299" s="95"/>
      <c r="D5299" s="94"/>
      <c r="E5299" s="95"/>
      <c r="F5299" s="94"/>
      <c r="G5299" s="95">
        <f t="shared" si="495"/>
        <v>0</v>
      </c>
      <c r="H5299" s="110">
        <f t="shared" si="496"/>
        <v>0</v>
      </c>
      <c r="P5299" s="107" t="str">
        <f t="shared" si="497"/>
        <v/>
      </c>
      <c r="Q5299" s="108" t="str">
        <f t="shared" si="498"/>
        <v/>
      </c>
      <c r="S5299" s="109" t="str">
        <f t="shared" si="499"/>
        <v/>
      </c>
      <c r="T5299" s="109" t="str">
        <f t="shared" si="500"/>
        <v/>
      </c>
    </row>
    <row r="5300" spans="2:20" ht="15" customHeight="1" x14ac:dyDescent="0.25">
      <c r="B5300" s="94">
        <v>5249</v>
      </c>
      <c r="C5300" s="95"/>
      <c r="D5300" s="94"/>
      <c r="E5300" s="95"/>
      <c r="F5300" s="94"/>
      <c r="G5300" s="95">
        <f t="shared" si="495"/>
        <v>0</v>
      </c>
      <c r="H5300" s="110">
        <f t="shared" si="496"/>
        <v>0</v>
      </c>
      <c r="P5300" s="107" t="str">
        <f t="shared" si="497"/>
        <v/>
      </c>
      <c r="Q5300" s="108" t="str">
        <f t="shared" si="498"/>
        <v/>
      </c>
      <c r="S5300" s="109" t="str">
        <f t="shared" si="499"/>
        <v/>
      </c>
      <c r="T5300" s="109" t="str">
        <f t="shared" si="500"/>
        <v/>
      </c>
    </row>
    <row r="5301" spans="2:20" ht="15" customHeight="1" x14ac:dyDescent="0.25">
      <c r="B5301" s="94">
        <v>5250</v>
      </c>
      <c r="C5301" s="95"/>
      <c r="D5301" s="94"/>
      <c r="E5301" s="95"/>
      <c r="F5301" s="94"/>
      <c r="G5301" s="95">
        <f t="shared" si="495"/>
        <v>0</v>
      </c>
      <c r="H5301" s="110">
        <f t="shared" si="496"/>
        <v>0</v>
      </c>
      <c r="P5301" s="107" t="str">
        <f t="shared" si="497"/>
        <v/>
      </c>
      <c r="Q5301" s="108" t="str">
        <f t="shared" si="498"/>
        <v/>
      </c>
      <c r="S5301" s="109" t="str">
        <f t="shared" si="499"/>
        <v/>
      </c>
      <c r="T5301" s="109" t="str">
        <f t="shared" si="500"/>
        <v/>
      </c>
    </row>
    <row r="5302" spans="2:20" ht="15" customHeight="1" x14ac:dyDescent="0.25">
      <c r="B5302" s="94">
        <v>5251</v>
      </c>
      <c r="C5302" s="95"/>
      <c r="D5302" s="94"/>
      <c r="E5302" s="95"/>
      <c r="F5302" s="94"/>
      <c r="G5302" s="95">
        <f t="shared" si="495"/>
        <v>0</v>
      </c>
      <c r="H5302" s="110">
        <f t="shared" si="496"/>
        <v>0</v>
      </c>
      <c r="P5302" s="107" t="str">
        <f t="shared" si="497"/>
        <v/>
      </c>
      <c r="Q5302" s="108" t="str">
        <f t="shared" si="498"/>
        <v/>
      </c>
      <c r="S5302" s="109" t="str">
        <f t="shared" si="499"/>
        <v/>
      </c>
      <c r="T5302" s="109" t="str">
        <f t="shared" si="500"/>
        <v/>
      </c>
    </row>
    <row r="5303" spans="2:20" ht="15" customHeight="1" x14ac:dyDescent="0.25">
      <c r="B5303" s="94">
        <v>5252</v>
      </c>
      <c r="C5303" s="95"/>
      <c r="D5303" s="94"/>
      <c r="E5303" s="95"/>
      <c r="F5303" s="94"/>
      <c r="G5303" s="95">
        <f t="shared" si="495"/>
        <v>0</v>
      </c>
      <c r="H5303" s="110">
        <f t="shared" si="496"/>
        <v>0</v>
      </c>
      <c r="P5303" s="107" t="str">
        <f t="shared" si="497"/>
        <v/>
      </c>
      <c r="Q5303" s="108" t="str">
        <f t="shared" si="498"/>
        <v/>
      </c>
      <c r="S5303" s="109" t="str">
        <f t="shared" si="499"/>
        <v/>
      </c>
      <c r="T5303" s="109" t="str">
        <f t="shared" si="500"/>
        <v/>
      </c>
    </row>
    <row r="5304" spans="2:20" ht="15" customHeight="1" x14ac:dyDescent="0.25">
      <c r="B5304" s="94">
        <v>5253</v>
      </c>
      <c r="C5304" s="95"/>
      <c r="D5304" s="94"/>
      <c r="E5304" s="95"/>
      <c r="F5304" s="94"/>
      <c r="G5304" s="95">
        <f t="shared" si="495"/>
        <v>0</v>
      </c>
      <c r="H5304" s="110">
        <f t="shared" si="496"/>
        <v>0</v>
      </c>
      <c r="P5304" s="107" t="str">
        <f t="shared" si="497"/>
        <v/>
      </c>
      <c r="Q5304" s="108" t="str">
        <f t="shared" si="498"/>
        <v/>
      </c>
      <c r="S5304" s="109" t="str">
        <f t="shared" si="499"/>
        <v/>
      </c>
      <c r="T5304" s="109" t="str">
        <f t="shared" si="500"/>
        <v/>
      </c>
    </row>
    <row r="5305" spans="2:20" ht="15" customHeight="1" x14ac:dyDescent="0.25">
      <c r="B5305" s="94">
        <v>5254</v>
      </c>
      <c r="C5305" s="95"/>
      <c r="D5305" s="94"/>
      <c r="E5305" s="95"/>
      <c r="F5305" s="94"/>
      <c r="G5305" s="95">
        <f t="shared" si="495"/>
        <v>0</v>
      </c>
      <c r="H5305" s="110">
        <f t="shared" si="496"/>
        <v>0</v>
      </c>
      <c r="P5305" s="107" t="str">
        <f t="shared" si="497"/>
        <v/>
      </c>
      <c r="Q5305" s="108" t="str">
        <f t="shared" si="498"/>
        <v/>
      </c>
      <c r="S5305" s="109" t="str">
        <f t="shared" si="499"/>
        <v/>
      </c>
      <c r="T5305" s="109" t="str">
        <f t="shared" si="500"/>
        <v/>
      </c>
    </row>
    <row r="5306" spans="2:20" ht="15" customHeight="1" x14ac:dyDescent="0.25">
      <c r="B5306" s="94">
        <v>5255</v>
      </c>
      <c r="C5306" s="95"/>
      <c r="D5306" s="94"/>
      <c r="E5306" s="95"/>
      <c r="F5306" s="94"/>
      <c r="G5306" s="95">
        <f t="shared" si="495"/>
        <v>0</v>
      </c>
      <c r="H5306" s="110">
        <f t="shared" si="496"/>
        <v>0</v>
      </c>
      <c r="P5306" s="107" t="str">
        <f t="shared" si="497"/>
        <v/>
      </c>
      <c r="Q5306" s="108" t="str">
        <f t="shared" si="498"/>
        <v/>
      </c>
      <c r="S5306" s="109" t="str">
        <f t="shared" si="499"/>
        <v/>
      </c>
      <c r="T5306" s="109" t="str">
        <f t="shared" si="500"/>
        <v/>
      </c>
    </row>
    <row r="5307" spans="2:20" ht="15" customHeight="1" x14ac:dyDescent="0.25">
      <c r="B5307" s="94">
        <v>5256</v>
      </c>
      <c r="C5307" s="95"/>
      <c r="D5307" s="94"/>
      <c r="E5307" s="95"/>
      <c r="F5307" s="94"/>
      <c r="G5307" s="95">
        <f t="shared" si="495"/>
        <v>0</v>
      </c>
      <c r="H5307" s="110">
        <f t="shared" si="496"/>
        <v>0</v>
      </c>
      <c r="P5307" s="107" t="str">
        <f t="shared" si="497"/>
        <v/>
      </c>
      <c r="Q5307" s="108" t="str">
        <f t="shared" si="498"/>
        <v/>
      </c>
      <c r="S5307" s="109" t="str">
        <f t="shared" si="499"/>
        <v/>
      </c>
      <c r="T5307" s="109" t="str">
        <f t="shared" si="500"/>
        <v/>
      </c>
    </row>
    <row r="5308" spans="2:20" ht="15" customHeight="1" x14ac:dyDescent="0.25">
      <c r="B5308" s="94">
        <v>5257</v>
      </c>
      <c r="C5308" s="95"/>
      <c r="D5308" s="94"/>
      <c r="E5308" s="95"/>
      <c r="F5308" s="94"/>
      <c r="G5308" s="95">
        <f t="shared" si="495"/>
        <v>0</v>
      </c>
      <c r="H5308" s="110">
        <f t="shared" si="496"/>
        <v>0</v>
      </c>
      <c r="P5308" s="107" t="str">
        <f t="shared" si="497"/>
        <v/>
      </c>
      <c r="Q5308" s="108" t="str">
        <f t="shared" si="498"/>
        <v/>
      </c>
      <c r="S5308" s="109" t="str">
        <f t="shared" si="499"/>
        <v/>
      </c>
      <c r="T5308" s="109" t="str">
        <f t="shared" si="500"/>
        <v/>
      </c>
    </row>
    <row r="5309" spans="2:20" ht="15" customHeight="1" x14ac:dyDescent="0.25">
      <c r="B5309" s="94">
        <v>5258</v>
      </c>
      <c r="C5309" s="95"/>
      <c r="D5309" s="94"/>
      <c r="E5309" s="95"/>
      <c r="F5309" s="94"/>
      <c r="G5309" s="95">
        <f t="shared" si="495"/>
        <v>0</v>
      </c>
      <c r="H5309" s="110">
        <f t="shared" si="496"/>
        <v>0</v>
      </c>
      <c r="P5309" s="107" t="str">
        <f t="shared" si="497"/>
        <v/>
      </c>
      <c r="Q5309" s="108" t="str">
        <f t="shared" si="498"/>
        <v/>
      </c>
      <c r="S5309" s="109" t="str">
        <f t="shared" si="499"/>
        <v/>
      </c>
      <c r="T5309" s="109" t="str">
        <f t="shared" si="500"/>
        <v/>
      </c>
    </row>
    <row r="5310" spans="2:20" ht="15" customHeight="1" x14ac:dyDescent="0.25">
      <c r="B5310" s="94">
        <v>5259</v>
      </c>
      <c r="C5310" s="95"/>
      <c r="D5310" s="94"/>
      <c r="E5310" s="95"/>
      <c r="F5310" s="94"/>
      <c r="G5310" s="95">
        <f t="shared" si="495"/>
        <v>0</v>
      </c>
      <c r="H5310" s="110">
        <f t="shared" si="496"/>
        <v>0</v>
      </c>
      <c r="P5310" s="107" t="str">
        <f t="shared" si="497"/>
        <v/>
      </c>
      <c r="Q5310" s="108" t="str">
        <f t="shared" si="498"/>
        <v/>
      </c>
      <c r="S5310" s="109" t="str">
        <f t="shared" si="499"/>
        <v/>
      </c>
      <c r="T5310" s="109" t="str">
        <f t="shared" si="500"/>
        <v/>
      </c>
    </row>
    <row r="5311" spans="2:20" ht="15" customHeight="1" x14ac:dyDescent="0.25">
      <c r="B5311" s="94">
        <v>5260</v>
      </c>
      <c r="C5311" s="95"/>
      <c r="D5311" s="94"/>
      <c r="E5311" s="95"/>
      <c r="F5311" s="94"/>
      <c r="G5311" s="95">
        <f t="shared" si="495"/>
        <v>0</v>
      </c>
      <c r="H5311" s="110">
        <f t="shared" si="496"/>
        <v>0</v>
      </c>
      <c r="P5311" s="107" t="str">
        <f t="shared" si="497"/>
        <v/>
      </c>
      <c r="Q5311" s="108" t="str">
        <f t="shared" si="498"/>
        <v/>
      </c>
      <c r="S5311" s="109" t="str">
        <f t="shared" si="499"/>
        <v/>
      </c>
      <c r="T5311" s="109" t="str">
        <f t="shared" si="500"/>
        <v/>
      </c>
    </row>
    <row r="5312" spans="2:20" ht="15" customHeight="1" x14ac:dyDescent="0.25">
      <c r="B5312" s="94">
        <v>5261</v>
      </c>
      <c r="C5312" s="95"/>
      <c r="D5312" s="94"/>
      <c r="E5312" s="95"/>
      <c r="F5312" s="94"/>
      <c r="G5312" s="95">
        <f t="shared" si="495"/>
        <v>0</v>
      </c>
      <c r="H5312" s="110">
        <f t="shared" si="496"/>
        <v>0</v>
      </c>
      <c r="P5312" s="107" t="str">
        <f t="shared" si="497"/>
        <v/>
      </c>
      <c r="Q5312" s="108" t="str">
        <f t="shared" si="498"/>
        <v/>
      </c>
      <c r="S5312" s="109" t="str">
        <f t="shared" si="499"/>
        <v/>
      </c>
      <c r="T5312" s="109" t="str">
        <f t="shared" si="500"/>
        <v/>
      </c>
    </row>
    <row r="5313" spans="2:20" ht="15" customHeight="1" x14ac:dyDescent="0.25">
      <c r="B5313" s="94">
        <v>5262</v>
      </c>
      <c r="C5313" s="95"/>
      <c r="D5313" s="94"/>
      <c r="E5313" s="95"/>
      <c r="F5313" s="94"/>
      <c r="G5313" s="95">
        <f t="shared" si="495"/>
        <v>0</v>
      </c>
      <c r="H5313" s="110">
        <f t="shared" si="496"/>
        <v>0</v>
      </c>
      <c r="P5313" s="107" t="str">
        <f t="shared" si="497"/>
        <v/>
      </c>
      <c r="Q5313" s="108" t="str">
        <f t="shared" si="498"/>
        <v/>
      </c>
      <c r="S5313" s="109" t="str">
        <f t="shared" si="499"/>
        <v/>
      </c>
      <c r="T5313" s="109" t="str">
        <f t="shared" si="500"/>
        <v/>
      </c>
    </row>
    <row r="5314" spans="2:20" ht="15" customHeight="1" x14ac:dyDescent="0.25">
      <c r="B5314" s="94">
        <v>5263</v>
      </c>
      <c r="C5314" s="95"/>
      <c r="D5314" s="94"/>
      <c r="E5314" s="95"/>
      <c r="F5314" s="94"/>
      <c r="G5314" s="95">
        <f t="shared" si="495"/>
        <v>0</v>
      </c>
      <c r="H5314" s="110">
        <f t="shared" si="496"/>
        <v>0</v>
      </c>
      <c r="P5314" s="107" t="str">
        <f t="shared" si="497"/>
        <v/>
      </c>
      <c r="Q5314" s="108" t="str">
        <f t="shared" si="498"/>
        <v/>
      </c>
      <c r="S5314" s="109" t="str">
        <f t="shared" si="499"/>
        <v/>
      </c>
      <c r="T5314" s="109" t="str">
        <f t="shared" si="500"/>
        <v/>
      </c>
    </row>
    <row r="5315" spans="2:20" ht="15" customHeight="1" x14ac:dyDescent="0.25">
      <c r="B5315" s="94">
        <v>5264</v>
      </c>
      <c r="C5315" s="95"/>
      <c r="D5315" s="94"/>
      <c r="E5315" s="95"/>
      <c r="F5315" s="94"/>
      <c r="G5315" s="95">
        <f t="shared" si="495"/>
        <v>0</v>
      </c>
      <c r="H5315" s="110">
        <f t="shared" si="496"/>
        <v>0</v>
      </c>
      <c r="P5315" s="107" t="str">
        <f t="shared" si="497"/>
        <v/>
      </c>
      <c r="Q5315" s="108" t="str">
        <f t="shared" si="498"/>
        <v/>
      </c>
      <c r="S5315" s="109" t="str">
        <f t="shared" si="499"/>
        <v/>
      </c>
      <c r="T5315" s="109" t="str">
        <f t="shared" si="500"/>
        <v/>
      </c>
    </row>
    <row r="5316" spans="2:20" ht="15" customHeight="1" x14ac:dyDescent="0.25">
      <c r="B5316" s="94">
        <v>5265</v>
      </c>
      <c r="C5316" s="95"/>
      <c r="D5316" s="94"/>
      <c r="E5316" s="95"/>
      <c r="F5316" s="94"/>
      <c r="G5316" s="95">
        <f t="shared" si="495"/>
        <v>0</v>
      </c>
      <c r="H5316" s="110">
        <f t="shared" si="496"/>
        <v>0</v>
      </c>
      <c r="P5316" s="107" t="str">
        <f t="shared" si="497"/>
        <v/>
      </c>
      <c r="Q5316" s="108" t="str">
        <f t="shared" si="498"/>
        <v/>
      </c>
      <c r="S5316" s="109" t="str">
        <f t="shared" si="499"/>
        <v/>
      </c>
      <c r="T5316" s="109" t="str">
        <f t="shared" si="500"/>
        <v/>
      </c>
    </row>
    <row r="5317" spans="2:20" ht="15" customHeight="1" x14ac:dyDescent="0.25">
      <c r="B5317" s="94">
        <v>5266</v>
      </c>
      <c r="C5317" s="95"/>
      <c r="D5317" s="94"/>
      <c r="E5317" s="95"/>
      <c r="F5317" s="94"/>
      <c r="G5317" s="95">
        <f t="shared" si="495"/>
        <v>0</v>
      </c>
      <c r="H5317" s="110">
        <f t="shared" si="496"/>
        <v>0</v>
      </c>
      <c r="P5317" s="107" t="str">
        <f t="shared" si="497"/>
        <v/>
      </c>
      <c r="Q5317" s="108" t="str">
        <f t="shared" si="498"/>
        <v/>
      </c>
      <c r="S5317" s="109" t="str">
        <f t="shared" si="499"/>
        <v/>
      </c>
      <c r="T5317" s="109" t="str">
        <f t="shared" si="500"/>
        <v/>
      </c>
    </row>
    <row r="5318" spans="2:20" ht="15" customHeight="1" x14ac:dyDescent="0.25">
      <c r="B5318" s="94">
        <v>5267</v>
      </c>
      <c r="C5318" s="95"/>
      <c r="D5318" s="94"/>
      <c r="E5318" s="95"/>
      <c r="F5318" s="94"/>
      <c r="G5318" s="95">
        <f t="shared" si="495"/>
        <v>0</v>
      </c>
      <c r="H5318" s="110">
        <f t="shared" si="496"/>
        <v>0</v>
      </c>
      <c r="P5318" s="107" t="str">
        <f t="shared" si="497"/>
        <v/>
      </c>
      <c r="Q5318" s="108" t="str">
        <f t="shared" si="498"/>
        <v/>
      </c>
      <c r="S5318" s="109" t="str">
        <f t="shared" si="499"/>
        <v/>
      </c>
      <c r="T5318" s="109" t="str">
        <f t="shared" si="500"/>
        <v/>
      </c>
    </row>
    <row r="5319" spans="2:20" ht="15" customHeight="1" x14ac:dyDescent="0.25">
      <c r="B5319" s="94">
        <v>5268</v>
      </c>
      <c r="C5319" s="95"/>
      <c r="D5319" s="94"/>
      <c r="E5319" s="95"/>
      <c r="F5319" s="94"/>
      <c r="G5319" s="95">
        <f t="shared" si="495"/>
        <v>0</v>
      </c>
      <c r="H5319" s="110">
        <f t="shared" si="496"/>
        <v>0</v>
      </c>
      <c r="P5319" s="107" t="str">
        <f t="shared" si="497"/>
        <v/>
      </c>
      <c r="Q5319" s="108" t="str">
        <f t="shared" si="498"/>
        <v/>
      </c>
      <c r="S5319" s="109" t="str">
        <f t="shared" si="499"/>
        <v/>
      </c>
      <c r="T5319" s="109" t="str">
        <f t="shared" si="500"/>
        <v/>
      </c>
    </row>
    <row r="5320" spans="2:20" ht="15" customHeight="1" x14ac:dyDescent="0.25">
      <c r="B5320" s="94">
        <v>5269</v>
      </c>
      <c r="C5320" s="95"/>
      <c r="D5320" s="94"/>
      <c r="E5320" s="95"/>
      <c r="F5320" s="94"/>
      <c r="G5320" s="95">
        <f t="shared" si="495"/>
        <v>0</v>
      </c>
      <c r="H5320" s="110">
        <f t="shared" si="496"/>
        <v>0</v>
      </c>
      <c r="P5320" s="107" t="str">
        <f t="shared" si="497"/>
        <v/>
      </c>
      <c r="Q5320" s="108" t="str">
        <f t="shared" si="498"/>
        <v/>
      </c>
      <c r="S5320" s="109" t="str">
        <f t="shared" si="499"/>
        <v/>
      </c>
      <c r="T5320" s="109" t="str">
        <f t="shared" si="500"/>
        <v/>
      </c>
    </row>
    <row r="5321" spans="2:20" ht="15" customHeight="1" x14ac:dyDescent="0.25">
      <c r="B5321" s="94">
        <v>5270</v>
      </c>
      <c r="C5321" s="95"/>
      <c r="D5321" s="94"/>
      <c r="E5321" s="95"/>
      <c r="F5321" s="94"/>
      <c r="G5321" s="95">
        <f t="shared" si="495"/>
        <v>0</v>
      </c>
      <c r="H5321" s="110">
        <f t="shared" si="496"/>
        <v>0</v>
      </c>
      <c r="P5321" s="107" t="str">
        <f t="shared" si="497"/>
        <v/>
      </c>
      <c r="Q5321" s="108" t="str">
        <f t="shared" si="498"/>
        <v/>
      </c>
      <c r="S5321" s="109" t="str">
        <f t="shared" si="499"/>
        <v/>
      </c>
      <c r="T5321" s="109" t="str">
        <f t="shared" si="500"/>
        <v/>
      </c>
    </row>
    <row r="5322" spans="2:20" ht="15" customHeight="1" x14ac:dyDescent="0.25">
      <c r="B5322" s="94">
        <v>5271</v>
      </c>
      <c r="C5322" s="95"/>
      <c r="D5322" s="94"/>
      <c r="E5322" s="95"/>
      <c r="F5322" s="94"/>
      <c r="G5322" s="95">
        <f t="shared" si="495"/>
        <v>0</v>
      </c>
      <c r="H5322" s="110">
        <f t="shared" si="496"/>
        <v>0</v>
      </c>
      <c r="P5322" s="107" t="str">
        <f t="shared" si="497"/>
        <v/>
      </c>
      <c r="Q5322" s="108" t="str">
        <f t="shared" si="498"/>
        <v/>
      </c>
      <c r="S5322" s="109" t="str">
        <f t="shared" si="499"/>
        <v/>
      </c>
      <c r="T5322" s="109" t="str">
        <f t="shared" si="500"/>
        <v/>
      </c>
    </row>
    <row r="5323" spans="2:20" ht="15" customHeight="1" x14ac:dyDescent="0.25">
      <c r="B5323" s="94">
        <v>5272</v>
      </c>
      <c r="C5323" s="95"/>
      <c r="D5323" s="94"/>
      <c r="E5323" s="95"/>
      <c r="F5323" s="94"/>
      <c r="G5323" s="95">
        <f t="shared" si="495"/>
        <v>0</v>
      </c>
      <c r="H5323" s="110">
        <f t="shared" si="496"/>
        <v>0</v>
      </c>
      <c r="P5323" s="107" t="str">
        <f t="shared" si="497"/>
        <v/>
      </c>
      <c r="Q5323" s="108" t="str">
        <f t="shared" si="498"/>
        <v/>
      </c>
      <c r="S5323" s="109" t="str">
        <f t="shared" si="499"/>
        <v/>
      </c>
      <c r="T5323" s="109" t="str">
        <f t="shared" si="500"/>
        <v/>
      </c>
    </row>
    <row r="5324" spans="2:20" ht="15" customHeight="1" x14ac:dyDescent="0.25">
      <c r="B5324" s="94">
        <v>5273</v>
      </c>
      <c r="C5324" s="95"/>
      <c r="D5324" s="94"/>
      <c r="E5324" s="95"/>
      <c r="F5324" s="94"/>
      <c r="G5324" s="95">
        <f t="shared" si="495"/>
        <v>0</v>
      </c>
      <c r="H5324" s="110">
        <f t="shared" si="496"/>
        <v>0</v>
      </c>
      <c r="P5324" s="107" t="str">
        <f t="shared" si="497"/>
        <v/>
      </c>
      <c r="Q5324" s="108" t="str">
        <f t="shared" si="498"/>
        <v/>
      </c>
      <c r="S5324" s="109" t="str">
        <f t="shared" si="499"/>
        <v/>
      </c>
      <c r="T5324" s="109" t="str">
        <f t="shared" si="500"/>
        <v/>
      </c>
    </row>
    <row r="5325" spans="2:20" ht="15" customHeight="1" x14ac:dyDescent="0.25">
      <c r="B5325" s="94">
        <v>5274</v>
      </c>
      <c r="C5325" s="95"/>
      <c r="D5325" s="94"/>
      <c r="E5325" s="95"/>
      <c r="F5325" s="94"/>
      <c r="G5325" s="95">
        <f t="shared" si="495"/>
        <v>0</v>
      </c>
      <c r="H5325" s="110">
        <f t="shared" si="496"/>
        <v>0</v>
      </c>
      <c r="P5325" s="107" t="str">
        <f t="shared" si="497"/>
        <v/>
      </c>
      <c r="Q5325" s="108" t="str">
        <f t="shared" si="498"/>
        <v/>
      </c>
      <c r="S5325" s="109" t="str">
        <f t="shared" si="499"/>
        <v/>
      </c>
      <c r="T5325" s="109" t="str">
        <f t="shared" si="500"/>
        <v/>
      </c>
    </row>
    <row r="5326" spans="2:20" ht="15" customHeight="1" x14ac:dyDescent="0.25">
      <c r="B5326" s="94">
        <v>5275</v>
      </c>
      <c r="C5326" s="95"/>
      <c r="D5326" s="94"/>
      <c r="E5326" s="95"/>
      <c r="F5326" s="94"/>
      <c r="G5326" s="95">
        <f t="shared" si="495"/>
        <v>0</v>
      </c>
      <c r="H5326" s="110">
        <f t="shared" si="496"/>
        <v>0</v>
      </c>
      <c r="P5326" s="107" t="str">
        <f t="shared" si="497"/>
        <v/>
      </c>
      <c r="Q5326" s="108" t="str">
        <f t="shared" si="498"/>
        <v/>
      </c>
      <c r="S5326" s="109" t="str">
        <f t="shared" si="499"/>
        <v/>
      </c>
      <c r="T5326" s="109" t="str">
        <f t="shared" si="500"/>
        <v/>
      </c>
    </row>
    <row r="5327" spans="2:20" ht="15" customHeight="1" x14ac:dyDescent="0.25">
      <c r="B5327" s="94">
        <v>5276</v>
      </c>
      <c r="C5327" s="95"/>
      <c r="D5327" s="94"/>
      <c r="E5327" s="95"/>
      <c r="F5327" s="94"/>
      <c r="G5327" s="95">
        <f t="shared" si="495"/>
        <v>0</v>
      </c>
      <c r="H5327" s="110">
        <f t="shared" si="496"/>
        <v>0</v>
      </c>
      <c r="P5327" s="107" t="str">
        <f t="shared" si="497"/>
        <v/>
      </c>
      <c r="Q5327" s="108" t="str">
        <f t="shared" si="498"/>
        <v/>
      </c>
      <c r="S5327" s="109" t="str">
        <f t="shared" si="499"/>
        <v/>
      </c>
      <c r="T5327" s="109" t="str">
        <f t="shared" si="500"/>
        <v/>
      </c>
    </row>
    <row r="5328" spans="2:20" ht="15" customHeight="1" x14ac:dyDescent="0.25">
      <c r="B5328" s="94">
        <v>5277</v>
      </c>
      <c r="C5328" s="95"/>
      <c r="D5328" s="94"/>
      <c r="E5328" s="95"/>
      <c r="F5328" s="94"/>
      <c r="G5328" s="95">
        <f t="shared" si="495"/>
        <v>0</v>
      </c>
      <c r="H5328" s="110">
        <f t="shared" si="496"/>
        <v>0</v>
      </c>
      <c r="P5328" s="107" t="str">
        <f t="shared" si="497"/>
        <v/>
      </c>
      <c r="Q5328" s="108" t="str">
        <f t="shared" si="498"/>
        <v/>
      </c>
      <c r="S5328" s="109" t="str">
        <f t="shared" si="499"/>
        <v/>
      </c>
      <c r="T5328" s="109" t="str">
        <f t="shared" si="500"/>
        <v/>
      </c>
    </row>
    <row r="5329" spans="2:20" ht="15" customHeight="1" x14ac:dyDescent="0.25">
      <c r="B5329" s="94">
        <v>5278</v>
      </c>
      <c r="C5329" s="95"/>
      <c r="D5329" s="94"/>
      <c r="E5329" s="95"/>
      <c r="F5329" s="94"/>
      <c r="G5329" s="95">
        <f t="shared" si="495"/>
        <v>0</v>
      </c>
      <c r="H5329" s="110">
        <f t="shared" si="496"/>
        <v>0</v>
      </c>
      <c r="P5329" s="107" t="str">
        <f t="shared" si="497"/>
        <v/>
      </c>
      <c r="Q5329" s="108" t="str">
        <f t="shared" si="498"/>
        <v/>
      </c>
      <c r="S5329" s="109" t="str">
        <f t="shared" si="499"/>
        <v/>
      </c>
      <c r="T5329" s="109" t="str">
        <f t="shared" si="500"/>
        <v/>
      </c>
    </row>
    <row r="5330" spans="2:20" ht="15" customHeight="1" x14ac:dyDescent="0.25">
      <c r="B5330" s="94">
        <v>5279</v>
      </c>
      <c r="C5330" s="95"/>
      <c r="D5330" s="94"/>
      <c r="E5330" s="95"/>
      <c r="F5330" s="94"/>
      <c r="G5330" s="95">
        <f t="shared" si="495"/>
        <v>0</v>
      </c>
      <c r="H5330" s="110">
        <f t="shared" si="496"/>
        <v>0</v>
      </c>
      <c r="P5330" s="107" t="str">
        <f t="shared" si="497"/>
        <v/>
      </c>
      <c r="Q5330" s="108" t="str">
        <f t="shared" si="498"/>
        <v/>
      </c>
      <c r="S5330" s="109" t="str">
        <f t="shared" si="499"/>
        <v/>
      </c>
      <c r="T5330" s="109" t="str">
        <f t="shared" si="500"/>
        <v/>
      </c>
    </row>
    <row r="5331" spans="2:20" ht="15" customHeight="1" x14ac:dyDescent="0.25">
      <c r="B5331" s="94">
        <v>5280</v>
      </c>
      <c r="C5331" s="95"/>
      <c r="D5331" s="94"/>
      <c r="E5331" s="95"/>
      <c r="F5331" s="94"/>
      <c r="G5331" s="95">
        <f t="shared" si="495"/>
        <v>0</v>
      </c>
      <c r="H5331" s="110">
        <f t="shared" si="496"/>
        <v>0</v>
      </c>
      <c r="P5331" s="107" t="str">
        <f t="shared" si="497"/>
        <v/>
      </c>
      <c r="Q5331" s="108" t="str">
        <f t="shared" si="498"/>
        <v/>
      </c>
      <c r="S5331" s="109" t="str">
        <f t="shared" si="499"/>
        <v/>
      </c>
      <c r="T5331" s="109" t="str">
        <f t="shared" si="500"/>
        <v/>
      </c>
    </row>
    <row r="5332" spans="2:20" ht="15" customHeight="1" x14ac:dyDescent="0.25">
      <c r="B5332" s="94">
        <v>5281</v>
      </c>
      <c r="C5332" s="95"/>
      <c r="D5332" s="94"/>
      <c r="E5332" s="95"/>
      <c r="F5332" s="94"/>
      <c r="G5332" s="95">
        <f t="shared" si="495"/>
        <v>0</v>
      </c>
      <c r="H5332" s="110">
        <f t="shared" si="496"/>
        <v>0</v>
      </c>
      <c r="P5332" s="107" t="str">
        <f t="shared" si="497"/>
        <v/>
      </c>
      <c r="Q5332" s="108" t="str">
        <f t="shared" si="498"/>
        <v/>
      </c>
      <c r="S5332" s="109" t="str">
        <f t="shared" si="499"/>
        <v/>
      </c>
      <c r="T5332" s="109" t="str">
        <f t="shared" si="500"/>
        <v/>
      </c>
    </row>
    <row r="5333" spans="2:20" ht="15" customHeight="1" x14ac:dyDescent="0.25">
      <c r="B5333" s="94">
        <v>5282</v>
      </c>
      <c r="C5333" s="95"/>
      <c r="D5333" s="94"/>
      <c r="E5333" s="95"/>
      <c r="F5333" s="94"/>
      <c r="G5333" s="95">
        <f t="shared" si="495"/>
        <v>0</v>
      </c>
      <c r="H5333" s="110">
        <f t="shared" si="496"/>
        <v>0</v>
      </c>
      <c r="P5333" s="107" t="str">
        <f t="shared" si="497"/>
        <v/>
      </c>
      <c r="Q5333" s="108" t="str">
        <f t="shared" si="498"/>
        <v/>
      </c>
      <c r="S5333" s="109" t="str">
        <f t="shared" si="499"/>
        <v/>
      </c>
      <c r="T5333" s="109" t="str">
        <f t="shared" si="500"/>
        <v/>
      </c>
    </row>
    <row r="5334" spans="2:20" ht="15" customHeight="1" x14ac:dyDescent="0.25">
      <c r="B5334" s="94">
        <v>5283</v>
      </c>
      <c r="C5334" s="95"/>
      <c r="D5334" s="94"/>
      <c r="E5334" s="95"/>
      <c r="F5334" s="94"/>
      <c r="G5334" s="95">
        <f t="shared" si="495"/>
        <v>0</v>
      </c>
      <c r="H5334" s="110">
        <f t="shared" si="496"/>
        <v>0</v>
      </c>
      <c r="P5334" s="107" t="str">
        <f t="shared" si="497"/>
        <v/>
      </c>
      <c r="Q5334" s="108" t="str">
        <f t="shared" si="498"/>
        <v/>
      </c>
      <c r="S5334" s="109" t="str">
        <f t="shared" si="499"/>
        <v/>
      </c>
      <c r="T5334" s="109" t="str">
        <f t="shared" si="500"/>
        <v/>
      </c>
    </row>
    <row r="5335" spans="2:20" ht="15" customHeight="1" x14ac:dyDescent="0.25">
      <c r="B5335" s="94">
        <v>5284</v>
      </c>
      <c r="C5335" s="95"/>
      <c r="D5335" s="94"/>
      <c r="E5335" s="95"/>
      <c r="F5335" s="94"/>
      <c r="G5335" s="95">
        <f t="shared" si="495"/>
        <v>0</v>
      </c>
      <c r="H5335" s="110">
        <f t="shared" si="496"/>
        <v>0</v>
      </c>
      <c r="P5335" s="107" t="str">
        <f t="shared" si="497"/>
        <v/>
      </c>
      <c r="Q5335" s="108" t="str">
        <f t="shared" si="498"/>
        <v/>
      </c>
      <c r="S5335" s="109" t="str">
        <f t="shared" si="499"/>
        <v/>
      </c>
      <c r="T5335" s="109" t="str">
        <f t="shared" si="500"/>
        <v/>
      </c>
    </row>
    <row r="5336" spans="2:20" ht="15" customHeight="1" x14ac:dyDescent="0.25">
      <c r="B5336" s="94">
        <v>5285</v>
      </c>
      <c r="C5336" s="95"/>
      <c r="D5336" s="94"/>
      <c r="E5336" s="95"/>
      <c r="F5336" s="94"/>
      <c r="G5336" s="95">
        <f t="shared" si="495"/>
        <v>0</v>
      </c>
      <c r="H5336" s="110">
        <f t="shared" si="496"/>
        <v>0</v>
      </c>
      <c r="P5336" s="107" t="str">
        <f t="shared" si="497"/>
        <v/>
      </c>
      <c r="Q5336" s="108" t="str">
        <f t="shared" si="498"/>
        <v/>
      </c>
      <c r="S5336" s="109" t="str">
        <f t="shared" si="499"/>
        <v/>
      </c>
      <c r="T5336" s="109" t="str">
        <f t="shared" si="500"/>
        <v/>
      </c>
    </row>
    <row r="5337" spans="2:20" ht="15" customHeight="1" x14ac:dyDescent="0.25">
      <c r="B5337" s="94">
        <v>5286</v>
      </c>
      <c r="C5337" s="95"/>
      <c r="D5337" s="94"/>
      <c r="E5337" s="95"/>
      <c r="F5337" s="94"/>
      <c r="G5337" s="95">
        <f t="shared" si="495"/>
        <v>0</v>
      </c>
      <c r="H5337" s="110">
        <f t="shared" si="496"/>
        <v>0</v>
      </c>
      <c r="P5337" s="107" t="str">
        <f t="shared" si="497"/>
        <v/>
      </c>
      <c r="Q5337" s="108" t="str">
        <f t="shared" si="498"/>
        <v/>
      </c>
      <c r="S5337" s="109" t="str">
        <f t="shared" si="499"/>
        <v/>
      </c>
      <c r="T5337" s="109" t="str">
        <f t="shared" si="500"/>
        <v/>
      </c>
    </row>
    <row r="5338" spans="2:20" ht="15" customHeight="1" x14ac:dyDescent="0.25">
      <c r="B5338" s="94">
        <v>5287</v>
      </c>
      <c r="C5338" s="95"/>
      <c r="D5338" s="94"/>
      <c r="E5338" s="95"/>
      <c r="F5338" s="94"/>
      <c r="G5338" s="95">
        <f t="shared" si="495"/>
        <v>0</v>
      </c>
      <c r="H5338" s="110">
        <f t="shared" si="496"/>
        <v>0</v>
      </c>
      <c r="P5338" s="107" t="str">
        <f t="shared" si="497"/>
        <v/>
      </c>
      <c r="Q5338" s="108" t="str">
        <f t="shared" si="498"/>
        <v/>
      </c>
      <c r="S5338" s="109" t="str">
        <f t="shared" si="499"/>
        <v/>
      </c>
      <c r="T5338" s="109" t="str">
        <f t="shared" si="500"/>
        <v/>
      </c>
    </row>
    <row r="5339" spans="2:20" ht="15" customHeight="1" x14ac:dyDescent="0.25">
      <c r="B5339" s="94">
        <v>5288</v>
      </c>
      <c r="C5339" s="95"/>
      <c r="D5339" s="94"/>
      <c r="E5339" s="95"/>
      <c r="F5339" s="94"/>
      <c r="G5339" s="95">
        <f t="shared" si="495"/>
        <v>0</v>
      </c>
      <c r="H5339" s="110">
        <f t="shared" si="496"/>
        <v>0</v>
      </c>
      <c r="P5339" s="107" t="str">
        <f t="shared" si="497"/>
        <v/>
      </c>
      <c r="Q5339" s="108" t="str">
        <f t="shared" si="498"/>
        <v/>
      </c>
      <c r="S5339" s="109" t="str">
        <f t="shared" si="499"/>
        <v/>
      </c>
      <c r="T5339" s="109" t="str">
        <f t="shared" si="500"/>
        <v/>
      </c>
    </row>
    <row r="5340" spans="2:20" ht="15" customHeight="1" x14ac:dyDescent="0.25">
      <c r="B5340" s="94">
        <v>5289</v>
      </c>
      <c r="C5340" s="95"/>
      <c r="D5340" s="94"/>
      <c r="E5340" s="95"/>
      <c r="F5340" s="94"/>
      <c r="G5340" s="95">
        <f t="shared" ref="G5340:G5403" si="501">E5340-C5340</f>
        <v>0</v>
      </c>
      <c r="H5340" s="110">
        <f t="shared" ref="H5340:H5403" si="502">F5340-D5340</f>
        <v>0</v>
      </c>
      <c r="P5340" s="107" t="str">
        <f t="shared" ref="P5340:P5403" si="503">IF(C5340="","",D5340*PSA_WTP-C5340)</f>
        <v/>
      </c>
      <c r="Q5340" s="108" t="str">
        <f t="shared" ref="Q5340:Q5403" si="504">IF(C5340="","",F5340*PSA_WTP-E5340)</f>
        <v/>
      </c>
      <c r="S5340" s="109" t="str">
        <f t="shared" ref="S5340:S5403" si="505">IF(Q5340="","",IF(Q5340=MAX(P5340,Q5340),0,1))</f>
        <v/>
      </c>
      <c r="T5340" s="109" t="str">
        <f t="shared" ref="T5340:T5403" si="506">IF(Q5340="","",IF(Q5340=MAX(P5340,Q5340),1,0))</f>
        <v/>
      </c>
    </row>
    <row r="5341" spans="2:20" ht="15" customHeight="1" x14ac:dyDescent="0.25">
      <c r="B5341" s="94">
        <v>5290</v>
      </c>
      <c r="C5341" s="95"/>
      <c r="D5341" s="94"/>
      <c r="E5341" s="95"/>
      <c r="F5341" s="94"/>
      <c r="G5341" s="95">
        <f t="shared" si="501"/>
        <v>0</v>
      </c>
      <c r="H5341" s="110">
        <f t="shared" si="502"/>
        <v>0</v>
      </c>
      <c r="P5341" s="107" t="str">
        <f t="shared" si="503"/>
        <v/>
      </c>
      <c r="Q5341" s="108" t="str">
        <f t="shared" si="504"/>
        <v/>
      </c>
      <c r="S5341" s="109" t="str">
        <f t="shared" si="505"/>
        <v/>
      </c>
      <c r="T5341" s="109" t="str">
        <f t="shared" si="506"/>
        <v/>
      </c>
    </row>
    <row r="5342" spans="2:20" ht="15" customHeight="1" x14ac:dyDescent="0.25">
      <c r="B5342" s="94">
        <v>5291</v>
      </c>
      <c r="C5342" s="95"/>
      <c r="D5342" s="94"/>
      <c r="E5342" s="95"/>
      <c r="F5342" s="94"/>
      <c r="G5342" s="95">
        <f t="shared" si="501"/>
        <v>0</v>
      </c>
      <c r="H5342" s="110">
        <f t="shared" si="502"/>
        <v>0</v>
      </c>
      <c r="P5342" s="107" t="str">
        <f t="shared" si="503"/>
        <v/>
      </c>
      <c r="Q5342" s="108" t="str">
        <f t="shared" si="504"/>
        <v/>
      </c>
      <c r="S5342" s="109" t="str">
        <f t="shared" si="505"/>
        <v/>
      </c>
      <c r="T5342" s="109" t="str">
        <f t="shared" si="506"/>
        <v/>
      </c>
    </row>
    <row r="5343" spans="2:20" ht="15" customHeight="1" x14ac:dyDescent="0.25">
      <c r="B5343" s="94">
        <v>5292</v>
      </c>
      <c r="C5343" s="95"/>
      <c r="D5343" s="94"/>
      <c r="E5343" s="95"/>
      <c r="F5343" s="94"/>
      <c r="G5343" s="95">
        <f t="shared" si="501"/>
        <v>0</v>
      </c>
      <c r="H5343" s="110">
        <f t="shared" si="502"/>
        <v>0</v>
      </c>
      <c r="P5343" s="107" t="str">
        <f t="shared" si="503"/>
        <v/>
      </c>
      <c r="Q5343" s="108" t="str">
        <f t="shared" si="504"/>
        <v/>
      </c>
      <c r="S5343" s="109" t="str">
        <f t="shared" si="505"/>
        <v/>
      </c>
      <c r="T5343" s="109" t="str">
        <f t="shared" si="506"/>
        <v/>
      </c>
    </row>
    <row r="5344" spans="2:20" ht="15" customHeight="1" x14ac:dyDescent="0.25">
      <c r="B5344" s="94">
        <v>5293</v>
      </c>
      <c r="C5344" s="95"/>
      <c r="D5344" s="94"/>
      <c r="E5344" s="95"/>
      <c r="F5344" s="94"/>
      <c r="G5344" s="95">
        <f t="shared" si="501"/>
        <v>0</v>
      </c>
      <c r="H5344" s="110">
        <f t="shared" si="502"/>
        <v>0</v>
      </c>
      <c r="P5344" s="107" t="str">
        <f t="shared" si="503"/>
        <v/>
      </c>
      <c r="Q5344" s="108" t="str">
        <f t="shared" si="504"/>
        <v/>
      </c>
      <c r="S5344" s="109" t="str">
        <f t="shared" si="505"/>
        <v/>
      </c>
      <c r="T5344" s="109" t="str">
        <f t="shared" si="506"/>
        <v/>
      </c>
    </row>
    <row r="5345" spans="2:20" ht="15" customHeight="1" x14ac:dyDescent="0.25">
      <c r="B5345" s="94">
        <v>5294</v>
      </c>
      <c r="C5345" s="95"/>
      <c r="D5345" s="94"/>
      <c r="E5345" s="95"/>
      <c r="F5345" s="94"/>
      <c r="G5345" s="95">
        <f t="shared" si="501"/>
        <v>0</v>
      </c>
      <c r="H5345" s="110">
        <f t="shared" si="502"/>
        <v>0</v>
      </c>
      <c r="P5345" s="107" t="str">
        <f t="shared" si="503"/>
        <v/>
      </c>
      <c r="Q5345" s="108" t="str">
        <f t="shared" si="504"/>
        <v/>
      </c>
      <c r="S5345" s="109" t="str">
        <f t="shared" si="505"/>
        <v/>
      </c>
      <c r="T5345" s="109" t="str">
        <f t="shared" si="506"/>
        <v/>
      </c>
    </row>
    <row r="5346" spans="2:20" ht="15" customHeight="1" x14ac:dyDescent="0.25">
      <c r="B5346" s="94">
        <v>5295</v>
      </c>
      <c r="C5346" s="95"/>
      <c r="D5346" s="94"/>
      <c r="E5346" s="95"/>
      <c r="F5346" s="94"/>
      <c r="G5346" s="95">
        <f t="shared" si="501"/>
        <v>0</v>
      </c>
      <c r="H5346" s="110">
        <f t="shared" si="502"/>
        <v>0</v>
      </c>
      <c r="P5346" s="107" t="str">
        <f t="shared" si="503"/>
        <v/>
      </c>
      <c r="Q5346" s="108" t="str">
        <f t="shared" si="504"/>
        <v/>
      </c>
      <c r="S5346" s="109" t="str">
        <f t="shared" si="505"/>
        <v/>
      </c>
      <c r="T5346" s="109" t="str">
        <f t="shared" si="506"/>
        <v/>
      </c>
    </row>
    <row r="5347" spans="2:20" ht="15" customHeight="1" x14ac:dyDescent="0.25">
      <c r="B5347" s="94">
        <v>5296</v>
      </c>
      <c r="C5347" s="95"/>
      <c r="D5347" s="94"/>
      <c r="E5347" s="95"/>
      <c r="F5347" s="94"/>
      <c r="G5347" s="95">
        <f t="shared" si="501"/>
        <v>0</v>
      </c>
      <c r="H5347" s="110">
        <f t="shared" si="502"/>
        <v>0</v>
      </c>
      <c r="P5347" s="107" t="str">
        <f t="shared" si="503"/>
        <v/>
      </c>
      <c r="Q5347" s="108" t="str">
        <f t="shared" si="504"/>
        <v/>
      </c>
      <c r="S5347" s="109" t="str">
        <f t="shared" si="505"/>
        <v/>
      </c>
      <c r="T5347" s="109" t="str">
        <f t="shared" si="506"/>
        <v/>
      </c>
    </row>
    <row r="5348" spans="2:20" ht="15" customHeight="1" x14ac:dyDescent="0.25">
      <c r="B5348" s="94">
        <v>5297</v>
      </c>
      <c r="C5348" s="95"/>
      <c r="D5348" s="94"/>
      <c r="E5348" s="95"/>
      <c r="F5348" s="94"/>
      <c r="G5348" s="95">
        <f t="shared" si="501"/>
        <v>0</v>
      </c>
      <c r="H5348" s="110">
        <f t="shared" si="502"/>
        <v>0</v>
      </c>
      <c r="P5348" s="107" t="str">
        <f t="shared" si="503"/>
        <v/>
      </c>
      <c r="Q5348" s="108" t="str">
        <f t="shared" si="504"/>
        <v/>
      </c>
      <c r="S5348" s="109" t="str">
        <f t="shared" si="505"/>
        <v/>
      </c>
      <c r="T5348" s="109" t="str">
        <f t="shared" si="506"/>
        <v/>
      </c>
    </row>
    <row r="5349" spans="2:20" ht="15" customHeight="1" x14ac:dyDescent="0.25">
      <c r="B5349" s="94">
        <v>5298</v>
      </c>
      <c r="C5349" s="95"/>
      <c r="D5349" s="94"/>
      <c r="E5349" s="95"/>
      <c r="F5349" s="94"/>
      <c r="G5349" s="95">
        <f t="shared" si="501"/>
        <v>0</v>
      </c>
      <c r="H5349" s="110">
        <f t="shared" si="502"/>
        <v>0</v>
      </c>
      <c r="P5349" s="107" t="str">
        <f t="shared" si="503"/>
        <v/>
      </c>
      <c r="Q5349" s="108" t="str">
        <f t="shared" si="504"/>
        <v/>
      </c>
      <c r="S5349" s="109" t="str">
        <f t="shared" si="505"/>
        <v/>
      </c>
      <c r="T5349" s="109" t="str">
        <f t="shared" si="506"/>
        <v/>
      </c>
    </row>
    <row r="5350" spans="2:20" ht="15" customHeight="1" x14ac:dyDescent="0.25">
      <c r="B5350" s="94">
        <v>5299</v>
      </c>
      <c r="C5350" s="95"/>
      <c r="D5350" s="94"/>
      <c r="E5350" s="95"/>
      <c r="F5350" s="94"/>
      <c r="G5350" s="95">
        <f t="shared" si="501"/>
        <v>0</v>
      </c>
      <c r="H5350" s="110">
        <f t="shared" si="502"/>
        <v>0</v>
      </c>
      <c r="P5350" s="107" t="str">
        <f t="shared" si="503"/>
        <v/>
      </c>
      <c r="Q5350" s="108" t="str">
        <f t="shared" si="504"/>
        <v/>
      </c>
      <c r="S5350" s="109" t="str">
        <f t="shared" si="505"/>
        <v/>
      </c>
      <c r="T5350" s="109" t="str">
        <f t="shared" si="506"/>
        <v/>
      </c>
    </row>
    <row r="5351" spans="2:20" ht="15" customHeight="1" x14ac:dyDescent="0.25">
      <c r="B5351" s="94">
        <v>5300</v>
      </c>
      <c r="C5351" s="95"/>
      <c r="D5351" s="94"/>
      <c r="E5351" s="95"/>
      <c r="F5351" s="94"/>
      <c r="G5351" s="95">
        <f t="shared" si="501"/>
        <v>0</v>
      </c>
      <c r="H5351" s="110">
        <f t="shared" si="502"/>
        <v>0</v>
      </c>
      <c r="P5351" s="107" t="str">
        <f t="shared" si="503"/>
        <v/>
      </c>
      <c r="Q5351" s="108" t="str">
        <f t="shared" si="504"/>
        <v/>
      </c>
      <c r="S5351" s="109" t="str">
        <f t="shared" si="505"/>
        <v/>
      </c>
      <c r="T5351" s="109" t="str">
        <f t="shared" si="506"/>
        <v/>
      </c>
    </row>
    <row r="5352" spans="2:20" ht="15" customHeight="1" x14ac:dyDescent="0.25">
      <c r="B5352" s="94">
        <v>5301</v>
      </c>
      <c r="C5352" s="95"/>
      <c r="D5352" s="94"/>
      <c r="E5352" s="95"/>
      <c r="F5352" s="94"/>
      <c r="G5352" s="95">
        <f t="shared" si="501"/>
        <v>0</v>
      </c>
      <c r="H5352" s="110">
        <f t="shared" si="502"/>
        <v>0</v>
      </c>
      <c r="P5352" s="107" t="str">
        <f t="shared" si="503"/>
        <v/>
      </c>
      <c r="Q5352" s="108" t="str">
        <f t="shared" si="504"/>
        <v/>
      </c>
      <c r="S5352" s="109" t="str">
        <f t="shared" si="505"/>
        <v/>
      </c>
      <c r="T5352" s="109" t="str">
        <f t="shared" si="506"/>
        <v/>
      </c>
    </row>
    <row r="5353" spans="2:20" ht="15" customHeight="1" x14ac:dyDescent="0.25">
      <c r="B5353" s="94">
        <v>5302</v>
      </c>
      <c r="C5353" s="95"/>
      <c r="D5353" s="94"/>
      <c r="E5353" s="95"/>
      <c r="F5353" s="94"/>
      <c r="G5353" s="95">
        <f t="shared" si="501"/>
        <v>0</v>
      </c>
      <c r="H5353" s="110">
        <f t="shared" si="502"/>
        <v>0</v>
      </c>
      <c r="P5353" s="107" t="str">
        <f t="shared" si="503"/>
        <v/>
      </c>
      <c r="Q5353" s="108" t="str">
        <f t="shared" si="504"/>
        <v/>
      </c>
      <c r="S5353" s="109" t="str">
        <f t="shared" si="505"/>
        <v/>
      </c>
      <c r="T5353" s="109" t="str">
        <f t="shared" si="506"/>
        <v/>
      </c>
    </row>
    <row r="5354" spans="2:20" ht="15" customHeight="1" x14ac:dyDescent="0.25">
      <c r="B5354" s="94">
        <v>5303</v>
      </c>
      <c r="C5354" s="95"/>
      <c r="D5354" s="94"/>
      <c r="E5354" s="95"/>
      <c r="F5354" s="94"/>
      <c r="G5354" s="95">
        <f t="shared" si="501"/>
        <v>0</v>
      </c>
      <c r="H5354" s="110">
        <f t="shared" si="502"/>
        <v>0</v>
      </c>
      <c r="P5354" s="107" t="str">
        <f t="shared" si="503"/>
        <v/>
      </c>
      <c r="Q5354" s="108" t="str">
        <f t="shared" si="504"/>
        <v/>
      </c>
      <c r="S5354" s="109" t="str">
        <f t="shared" si="505"/>
        <v/>
      </c>
      <c r="T5354" s="109" t="str">
        <f t="shared" si="506"/>
        <v/>
      </c>
    </row>
    <row r="5355" spans="2:20" ht="15" customHeight="1" x14ac:dyDescent="0.25">
      <c r="B5355" s="94">
        <v>5304</v>
      </c>
      <c r="C5355" s="95"/>
      <c r="D5355" s="94"/>
      <c r="E5355" s="95"/>
      <c r="F5355" s="94"/>
      <c r="G5355" s="95">
        <f t="shared" si="501"/>
        <v>0</v>
      </c>
      <c r="H5355" s="110">
        <f t="shared" si="502"/>
        <v>0</v>
      </c>
      <c r="P5355" s="107" t="str">
        <f t="shared" si="503"/>
        <v/>
      </c>
      <c r="Q5355" s="108" t="str">
        <f t="shared" si="504"/>
        <v/>
      </c>
      <c r="S5355" s="109" t="str">
        <f t="shared" si="505"/>
        <v/>
      </c>
      <c r="T5355" s="109" t="str">
        <f t="shared" si="506"/>
        <v/>
      </c>
    </row>
    <row r="5356" spans="2:20" ht="15" customHeight="1" x14ac:dyDescent="0.25">
      <c r="B5356" s="94">
        <v>5305</v>
      </c>
      <c r="C5356" s="95"/>
      <c r="D5356" s="94"/>
      <c r="E5356" s="95"/>
      <c r="F5356" s="94"/>
      <c r="G5356" s="95">
        <f t="shared" si="501"/>
        <v>0</v>
      </c>
      <c r="H5356" s="110">
        <f t="shared" si="502"/>
        <v>0</v>
      </c>
      <c r="P5356" s="107" t="str">
        <f t="shared" si="503"/>
        <v/>
      </c>
      <c r="Q5356" s="108" t="str">
        <f t="shared" si="504"/>
        <v/>
      </c>
      <c r="S5356" s="109" t="str">
        <f t="shared" si="505"/>
        <v/>
      </c>
      <c r="T5356" s="109" t="str">
        <f t="shared" si="506"/>
        <v/>
      </c>
    </row>
    <row r="5357" spans="2:20" ht="15" customHeight="1" x14ac:dyDescent="0.25">
      <c r="B5357" s="94">
        <v>5306</v>
      </c>
      <c r="C5357" s="95"/>
      <c r="D5357" s="94"/>
      <c r="E5357" s="95"/>
      <c r="F5357" s="94"/>
      <c r="G5357" s="95">
        <f t="shared" si="501"/>
        <v>0</v>
      </c>
      <c r="H5357" s="110">
        <f t="shared" si="502"/>
        <v>0</v>
      </c>
      <c r="P5357" s="107" t="str">
        <f t="shared" si="503"/>
        <v/>
      </c>
      <c r="Q5357" s="108" t="str">
        <f t="shared" si="504"/>
        <v/>
      </c>
      <c r="S5357" s="109" t="str">
        <f t="shared" si="505"/>
        <v/>
      </c>
      <c r="T5357" s="109" t="str">
        <f t="shared" si="506"/>
        <v/>
      </c>
    </row>
    <row r="5358" spans="2:20" ht="15" customHeight="1" x14ac:dyDescent="0.25">
      <c r="B5358" s="94">
        <v>5307</v>
      </c>
      <c r="C5358" s="95"/>
      <c r="D5358" s="94"/>
      <c r="E5358" s="95"/>
      <c r="F5358" s="94"/>
      <c r="G5358" s="95">
        <f t="shared" si="501"/>
        <v>0</v>
      </c>
      <c r="H5358" s="110">
        <f t="shared" si="502"/>
        <v>0</v>
      </c>
      <c r="P5358" s="107" t="str">
        <f t="shared" si="503"/>
        <v/>
      </c>
      <c r="Q5358" s="108" t="str">
        <f t="shared" si="504"/>
        <v/>
      </c>
      <c r="S5358" s="109" t="str">
        <f t="shared" si="505"/>
        <v/>
      </c>
      <c r="T5358" s="109" t="str">
        <f t="shared" si="506"/>
        <v/>
      </c>
    </row>
    <row r="5359" spans="2:20" ht="15" customHeight="1" x14ac:dyDescent="0.25">
      <c r="B5359" s="94">
        <v>5308</v>
      </c>
      <c r="C5359" s="95"/>
      <c r="D5359" s="94"/>
      <c r="E5359" s="95"/>
      <c r="F5359" s="94"/>
      <c r="G5359" s="95">
        <f t="shared" si="501"/>
        <v>0</v>
      </c>
      <c r="H5359" s="110">
        <f t="shared" si="502"/>
        <v>0</v>
      </c>
      <c r="P5359" s="107" t="str">
        <f t="shared" si="503"/>
        <v/>
      </c>
      <c r="Q5359" s="108" t="str">
        <f t="shared" si="504"/>
        <v/>
      </c>
      <c r="S5359" s="109" t="str">
        <f t="shared" si="505"/>
        <v/>
      </c>
      <c r="T5359" s="109" t="str">
        <f t="shared" si="506"/>
        <v/>
      </c>
    </row>
    <row r="5360" spans="2:20" ht="15" customHeight="1" x14ac:dyDescent="0.25">
      <c r="B5360" s="94">
        <v>5309</v>
      </c>
      <c r="C5360" s="95"/>
      <c r="D5360" s="94"/>
      <c r="E5360" s="95"/>
      <c r="F5360" s="94"/>
      <c r="G5360" s="95">
        <f t="shared" si="501"/>
        <v>0</v>
      </c>
      <c r="H5360" s="110">
        <f t="shared" si="502"/>
        <v>0</v>
      </c>
      <c r="P5360" s="107" t="str">
        <f t="shared" si="503"/>
        <v/>
      </c>
      <c r="Q5360" s="108" t="str">
        <f t="shared" si="504"/>
        <v/>
      </c>
      <c r="S5360" s="109" t="str">
        <f t="shared" si="505"/>
        <v/>
      </c>
      <c r="T5360" s="109" t="str">
        <f t="shared" si="506"/>
        <v/>
      </c>
    </row>
    <row r="5361" spans="2:20" ht="15" customHeight="1" x14ac:dyDescent="0.25">
      <c r="B5361" s="94">
        <v>5310</v>
      </c>
      <c r="C5361" s="95"/>
      <c r="D5361" s="94"/>
      <c r="E5361" s="95"/>
      <c r="F5361" s="94"/>
      <c r="G5361" s="95">
        <f t="shared" si="501"/>
        <v>0</v>
      </c>
      <c r="H5361" s="110">
        <f t="shared" si="502"/>
        <v>0</v>
      </c>
      <c r="P5361" s="107" t="str">
        <f t="shared" si="503"/>
        <v/>
      </c>
      <c r="Q5361" s="108" t="str">
        <f t="shared" si="504"/>
        <v/>
      </c>
      <c r="S5361" s="109" t="str">
        <f t="shared" si="505"/>
        <v/>
      </c>
      <c r="T5361" s="109" t="str">
        <f t="shared" si="506"/>
        <v/>
      </c>
    </row>
    <row r="5362" spans="2:20" ht="15" customHeight="1" x14ac:dyDescent="0.25">
      <c r="B5362" s="94">
        <v>5311</v>
      </c>
      <c r="C5362" s="95"/>
      <c r="D5362" s="94"/>
      <c r="E5362" s="95"/>
      <c r="F5362" s="94"/>
      <c r="G5362" s="95">
        <f t="shared" si="501"/>
        <v>0</v>
      </c>
      <c r="H5362" s="110">
        <f t="shared" si="502"/>
        <v>0</v>
      </c>
      <c r="P5362" s="107" t="str">
        <f t="shared" si="503"/>
        <v/>
      </c>
      <c r="Q5362" s="108" t="str">
        <f t="shared" si="504"/>
        <v/>
      </c>
      <c r="S5362" s="109" t="str">
        <f t="shared" si="505"/>
        <v/>
      </c>
      <c r="T5362" s="109" t="str">
        <f t="shared" si="506"/>
        <v/>
      </c>
    </row>
    <row r="5363" spans="2:20" ht="15" customHeight="1" x14ac:dyDescent="0.25">
      <c r="B5363" s="94">
        <v>5312</v>
      </c>
      <c r="C5363" s="95"/>
      <c r="D5363" s="94"/>
      <c r="E5363" s="95"/>
      <c r="F5363" s="94"/>
      <c r="G5363" s="95">
        <f t="shared" si="501"/>
        <v>0</v>
      </c>
      <c r="H5363" s="110">
        <f t="shared" si="502"/>
        <v>0</v>
      </c>
      <c r="P5363" s="107" t="str">
        <f t="shared" si="503"/>
        <v/>
      </c>
      <c r="Q5363" s="108" t="str">
        <f t="shared" si="504"/>
        <v/>
      </c>
      <c r="S5363" s="109" t="str">
        <f t="shared" si="505"/>
        <v/>
      </c>
      <c r="T5363" s="109" t="str">
        <f t="shared" si="506"/>
        <v/>
      </c>
    </row>
    <row r="5364" spans="2:20" ht="15" customHeight="1" x14ac:dyDescent="0.25">
      <c r="B5364" s="94">
        <v>5313</v>
      </c>
      <c r="C5364" s="95"/>
      <c r="D5364" s="94"/>
      <c r="E5364" s="95"/>
      <c r="F5364" s="94"/>
      <c r="G5364" s="95">
        <f t="shared" si="501"/>
        <v>0</v>
      </c>
      <c r="H5364" s="110">
        <f t="shared" si="502"/>
        <v>0</v>
      </c>
      <c r="P5364" s="107" t="str">
        <f t="shared" si="503"/>
        <v/>
      </c>
      <c r="Q5364" s="108" t="str">
        <f t="shared" si="504"/>
        <v/>
      </c>
      <c r="S5364" s="109" t="str">
        <f t="shared" si="505"/>
        <v/>
      </c>
      <c r="T5364" s="109" t="str">
        <f t="shared" si="506"/>
        <v/>
      </c>
    </row>
    <row r="5365" spans="2:20" ht="15" customHeight="1" x14ac:dyDescent="0.25">
      <c r="B5365" s="94">
        <v>5314</v>
      </c>
      <c r="C5365" s="95"/>
      <c r="D5365" s="94"/>
      <c r="E5365" s="95"/>
      <c r="F5365" s="94"/>
      <c r="G5365" s="95">
        <f t="shared" si="501"/>
        <v>0</v>
      </c>
      <c r="H5365" s="110">
        <f t="shared" si="502"/>
        <v>0</v>
      </c>
      <c r="P5365" s="107" t="str">
        <f t="shared" si="503"/>
        <v/>
      </c>
      <c r="Q5365" s="108" t="str">
        <f t="shared" si="504"/>
        <v/>
      </c>
      <c r="S5365" s="109" t="str">
        <f t="shared" si="505"/>
        <v/>
      </c>
      <c r="T5365" s="109" t="str">
        <f t="shared" si="506"/>
        <v/>
      </c>
    </row>
    <row r="5366" spans="2:20" ht="15" customHeight="1" x14ac:dyDescent="0.25">
      <c r="B5366" s="94">
        <v>5315</v>
      </c>
      <c r="C5366" s="95"/>
      <c r="D5366" s="94"/>
      <c r="E5366" s="95"/>
      <c r="F5366" s="94"/>
      <c r="G5366" s="95">
        <f t="shared" si="501"/>
        <v>0</v>
      </c>
      <c r="H5366" s="110">
        <f t="shared" si="502"/>
        <v>0</v>
      </c>
      <c r="P5366" s="107" t="str">
        <f t="shared" si="503"/>
        <v/>
      </c>
      <c r="Q5366" s="108" t="str">
        <f t="shared" si="504"/>
        <v/>
      </c>
      <c r="S5366" s="109" t="str">
        <f t="shared" si="505"/>
        <v/>
      </c>
      <c r="T5366" s="109" t="str">
        <f t="shared" si="506"/>
        <v/>
      </c>
    </row>
    <row r="5367" spans="2:20" ht="15" customHeight="1" x14ac:dyDescent="0.25">
      <c r="B5367" s="94">
        <v>5316</v>
      </c>
      <c r="C5367" s="95"/>
      <c r="D5367" s="94"/>
      <c r="E5367" s="95"/>
      <c r="F5367" s="94"/>
      <c r="G5367" s="95">
        <f t="shared" si="501"/>
        <v>0</v>
      </c>
      <c r="H5367" s="110">
        <f t="shared" si="502"/>
        <v>0</v>
      </c>
      <c r="P5367" s="107" t="str">
        <f t="shared" si="503"/>
        <v/>
      </c>
      <c r="Q5367" s="108" t="str">
        <f t="shared" si="504"/>
        <v/>
      </c>
      <c r="S5367" s="109" t="str">
        <f t="shared" si="505"/>
        <v/>
      </c>
      <c r="T5367" s="109" t="str">
        <f t="shared" si="506"/>
        <v/>
      </c>
    </row>
    <row r="5368" spans="2:20" ht="15" customHeight="1" x14ac:dyDescent="0.25">
      <c r="B5368" s="94">
        <v>5317</v>
      </c>
      <c r="C5368" s="95"/>
      <c r="D5368" s="94"/>
      <c r="E5368" s="95"/>
      <c r="F5368" s="94"/>
      <c r="G5368" s="95">
        <f t="shared" si="501"/>
        <v>0</v>
      </c>
      <c r="H5368" s="110">
        <f t="shared" si="502"/>
        <v>0</v>
      </c>
      <c r="P5368" s="107" t="str">
        <f t="shared" si="503"/>
        <v/>
      </c>
      <c r="Q5368" s="108" t="str">
        <f t="shared" si="504"/>
        <v/>
      </c>
      <c r="S5368" s="109" t="str">
        <f t="shared" si="505"/>
        <v/>
      </c>
      <c r="T5368" s="109" t="str">
        <f t="shared" si="506"/>
        <v/>
      </c>
    </row>
    <row r="5369" spans="2:20" ht="15" customHeight="1" x14ac:dyDescent="0.25">
      <c r="B5369" s="94">
        <v>5318</v>
      </c>
      <c r="C5369" s="95"/>
      <c r="D5369" s="94"/>
      <c r="E5369" s="95"/>
      <c r="F5369" s="94"/>
      <c r="G5369" s="95">
        <f t="shared" si="501"/>
        <v>0</v>
      </c>
      <c r="H5369" s="110">
        <f t="shared" si="502"/>
        <v>0</v>
      </c>
      <c r="P5369" s="107" t="str">
        <f t="shared" si="503"/>
        <v/>
      </c>
      <c r="Q5369" s="108" t="str">
        <f t="shared" si="504"/>
        <v/>
      </c>
      <c r="S5369" s="109" t="str">
        <f t="shared" si="505"/>
        <v/>
      </c>
      <c r="T5369" s="109" t="str">
        <f t="shared" si="506"/>
        <v/>
      </c>
    </row>
    <row r="5370" spans="2:20" ht="15" customHeight="1" x14ac:dyDescent="0.25">
      <c r="B5370" s="94">
        <v>5319</v>
      </c>
      <c r="C5370" s="95"/>
      <c r="D5370" s="94"/>
      <c r="E5370" s="95"/>
      <c r="F5370" s="94"/>
      <c r="G5370" s="95">
        <f t="shared" si="501"/>
        <v>0</v>
      </c>
      <c r="H5370" s="110">
        <f t="shared" si="502"/>
        <v>0</v>
      </c>
      <c r="P5370" s="107" t="str">
        <f t="shared" si="503"/>
        <v/>
      </c>
      <c r="Q5370" s="108" t="str">
        <f t="shared" si="504"/>
        <v/>
      </c>
      <c r="S5370" s="109" t="str">
        <f t="shared" si="505"/>
        <v/>
      </c>
      <c r="T5370" s="109" t="str">
        <f t="shared" si="506"/>
        <v/>
      </c>
    </row>
    <row r="5371" spans="2:20" ht="15" customHeight="1" x14ac:dyDescent="0.25">
      <c r="B5371" s="94">
        <v>5320</v>
      </c>
      <c r="C5371" s="95"/>
      <c r="D5371" s="94"/>
      <c r="E5371" s="95"/>
      <c r="F5371" s="94"/>
      <c r="G5371" s="95">
        <f t="shared" si="501"/>
        <v>0</v>
      </c>
      <c r="H5371" s="110">
        <f t="shared" si="502"/>
        <v>0</v>
      </c>
      <c r="P5371" s="107" t="str">
        <f t="shared" si="503"/>
        <v/>
      </c>
      <c r="Q5371" s="108" t="str">
        <f t="shared" si="504"/>
        <v/>
      </c>
      <c r="S5371" s="109" t="str">
        <f t="shared" si="505"/>
        <v/>
      </c>
      <c r="T5371" s="109" t="str">
        <f t="shared" si="506"/>
        <v/>
      </c>
    </row>
    <row r="5372" spans="2:20" ht="15" customHeight="1" x14ac:dyDescent="0.25">
      <c r="B5372" s="94">
        <v>5321</v>
      </c>
      <c r="C5372" s="95"/>
      <c r="D5372" s="94"/>
      <c r="E5372" s="95"/>
      <c r="F5372" s="94"/>
      <c r="G5372" s="95">
        <f t="shared" si="501"/>
        <v>0</v>
      </c>
      <c r="H5372" s="110">
        <f t="shared" si="502"/>
        <v>0</v>
      </c>
      <c r="P5372" s="107" t="str">
        <f t="shared" si="503"/>
        <v/>
      </c>
      <c r="Q5372" s="108" t="str">
        <f t="shared" si="504"/>
        <v/>
      </c>
      <c r="S5372" s="109" t="str">
        <f t="shared" si="505"/>
        <v/>
      </c>
      <c r="T5372" s="109" t="str">
        <f t="shared" si="506"/>
        <v/>
      </c>
    </row>
    <row r="5373" spans="2:20" ht="15" customHeight="1" x14ac:dyDescent="0.25">
      <c r="B5373" s="94">
        <v>5322</v>
      </c>
      <c r="C5373" s="95"/>
      <c r="D5373" s="94"/>
      <c r="E5373" s="95"/>
      <c r="F5373" s="94"/>
      <c r="G5373" s="95">
        <f t="shared" si="501"/>
        <v>0</v>
      </c>
      <c r="H5373" s="110">
        <f t="shared" si="502"/>
        <v>0</v>
      </c>
      <c r="P5373" s="107" t="str">
        <f t="shared" si="503"/>
        <v/>
      </c>
      <c r="Q5373" s="108" t="str">
        <f t="shared" si="504"/>
        <v/>
      </c>
      <c r="S5373" s="109" t="str">
        <f t="shared" si="505"/>
        <v/>
      </c>
      <c r="T5373" s="109" t="str">
        <f t="shared" si="506"/>
        <v/>
      </c>
    </row>
    <row r="5374" spans="2:20" ht="15" customHeight="1" x14ac:dyDescent="0.25">
      <c r="B5374" s="94">
        <v>5323</v>
      </c>
      <c r="C5374" s="95"/>
      <c r="D5374" s="94"/>
      <c r="E5374" s="95"/>
      <c r="F5374" s="94"/>
      <c r="G5374" s="95">
        <f t="shared" si="501"/>
        <v>0</v>
      </c>
      <c r="H5374" s="110">
        <f t="shared" si="502"/>
        <v>0</v>
      </c>
      <c r="P5374" s="107" t="str">
        <f t="shared" si="503"/>
        <v/>
      </c>
      <c r="Q5374" s="108" t="str">
        <f t="shared" si="504"/>
        <v/>
      </c>
      <c r="S5374" s="109" t="str">
        <f t="shared" si="505"/>
        <v/>
      </c>
      <c r="T5374" s="109" t="str">
        <f t="shared" si="506"/>
        <v/>
      </c>
    </row>
    <row r="5375" spans="2:20" ht="15" customHeight="1" x14ac:dyDescent="0.25">
      <c r="B5375" s="94">
        <v>5324</v>
      </c>
      <c r="C5375" s="95"/>
      <c r="D5375" s="94"/>
      <c r="E5375" s="95"/>
      <c r="F5375" s="94"/>
      <c r="G5375" s="95">
        <f t="shared" si="501"/>
        <v>0</v>
      </c>
      <c r="H5375" s="110">
        <f t="shared" si="502"/>
        <v>0</v>
      </c>
      <c r="P5375" s="107" t="str">
        <f t="shared" si="503"/>
        <v/>
      </c>
      <c r="Q5375" s="108" t="str">
        <f t="shared" si="504"/>
        <v/>
      </c>
      <c r="S5375" s="109" t="str">
        <f t="shared" si="505"/>
        <v/>
      </c>
      <c r="T5375" s="109" t="str">
        <f t="shared" si="506"/>
        <v/>
      </c>
    </row>
    <row r="5376" spans="2:20" ht="15" customHeight="1" x14ac:dyDescent="0.25">
      <c r="B5376" s="94">
        <v>5325</v>
      </c>
      <c r="C5376" s="95"/>
      <c r="D5376" s="94"/>
      <c r="E5376" s="95"/>
      <c r="F5376" s="94"/>
      <c r="G5376" s="95">
        <f t="shared" si="501"/>
        <v>0</v>
      </c>
      <c r="H5376" s="110">
        <f t="shared" si="502"/>
        <v>0</v>
      </c>
      <c r="P5376" s="107" t="str">
        <f t="shared" si="503"/>
        <v/>
      </c>
      <c r="Q5376" s="108" t="str">
        <f t="shared" si="504"/>
        <v/>
      </c>
      <c r="S5376" s="109" t="str">
        <f t="shared" si="505"/>
        <v/>
      </c>
      <c r="T5376" s="109" t="str">
        <f t="shared" si="506"/>
        <v/>
      </c>
    </row>
    <row r="5377" spans="2:20" ht="15" customHeight="1" x14ac:dyDescent="0.25">
      <c r="B5377" s="94">
        <v>5326</v>
      </c>
      <c r="C5377" s="95"/>
      <c r="D5377" s="94"/>
      <c r="E5377" s="95"/>
      <c r="F5377" s="94"/>
      <c r="G5377" s="95">
        <f t="shared" si="501"/>
        <v>0</v>
      </c>
      <c r="H5377" s="110">
        <f t="shared" si="502"/>
        <v>0</v>
      </c>
      <c r="P5377" s="107" t="str">
        <f t="shared" si="503"/>
        <v/>
      </c>
      <c r="Q5377" s="108" t="str">
        <f t="shared" si="504"/>
        <v/>
      </c>
      <c r="S5377" s="109" t="str">
        <f t="shared" si="505"/>
        <v/>
      </c>
      <c r="T5377" s="109" t="str">
        <f t="shared" si="506"/>
        <v/>
      </c>
    </row>
    <row r="5378" spans="2:20" ht="15" customHeight="1" x14ac:dyDescent="0.25">
      <c r="B5378" s="94">
        <v>5327</v>
      </c>
      <c r="C5378" s="95"/>
      <c r="D5378" s="94"/>
      <c r="E5378" s="95"/>
      <c r="F5378" s="94"/>
      <c r="G5378" s="95">
        <f t="shared" si="501"/>
        <v>0</v>
      </c>
      <c r="H5378" s="110">
        <f t="shared" si="502"/>
        <v>0</v>
      </c>
      <c r="P5378" s="107" t="str">
        <f t="shared" si="503"/>
        <v/>
      </c>
      <c r="Q5378" s="108" t="str">
        <f t="shared" si="504"/>
        <v/>
      </c>
      <c r="S5378" s="109" t="str">
        <f t="shared" si="505"/>
        <v/>
      </c>
      <c r="T5378" s="109" t="str">
        <f t="shared" si="506"/>
        <v/>
      </c>
    </row>
    <row r="5379" spans="2:20" ht="15" customHeight="1" x14ac:dyDescent="0.25">
      <c r="B5379" s="94">
        <v>5328</v>
      </c>
      <c r="C5379" s="95"/>
      <c r="D5379" s="94"/>
      <c r="E5379" s="95"/>
      <c r="F5379" s="94"/>
      <c r="G5379" s="95">
        <f t="shared" si="501"/>
        <v>0</v>
      </c>
      <c r="H5379" s="110">
        <f t="shared" si="502"/>
        <v>0</v>
      </c>
      <c r="P5379" s="107" t="str">
        <f t="shared" si="503"/>
        <v/>
      </c>
      <c r="Q5379" s="108" t="str">
        <f t="shared" si="504"/>
        <v/>
      </c>
      <c r="S5379" s="109" t="str">
        <f t="shared" si="505"/>
        <v/>
      </c>
      <c r="T5379" s="109" t="str">
        <f t="shared" si="506"/>
        <v/>
      </c>
    </row>
    <row r="5380" spans="2:20" ht="15" customHeight="1" x14ac:dyDescent="0.25">
      <c r="B5380" s="94">
        <v>5329</v>
      </c>
      <c r="C5380" s="95"/>
      <c r="D5380" s="94"/>
      <c r="E5380" s="95"/>
      <c r="F5380" s="94"/>
      <c r="G5380" s="95">
        <f t="shared" si="501"/>
        <v>0</v>
      </c>
      <c r="H5380" s="110">
        <f t="shared" si="502"/>
        <v>0</v>
      </c>
      <c r="P5380" s="107" t="str">
        <f t="shared" si="503"/>
        <v/>
      </c>
      <c r="Q5380" s="108" t="str">
        <f t="shared" si="504"/>
        <v/>
      </c>
      <c r="S5380" s="109" t="str">
        <f t="shared" si="505"/>
        <v/>
      </c>
      <c r="T5380" s="109" t="str">
        <f t="shared" si="506"/>
        <v/>
      </c>
    </row>
    <row r="5381" spans="2:20" ht="15" customHeight="1" x14ac:dyDescent="0.25">
      <c r="B5381" s="94">
        <v>5330</v>
      </c>
      <c r="C5381" s="95"/>
      <c r="D5381" s="94"/>
      <c r="E5381" s="95"/>
      <c r="F5381" s="94"/>
      <c r="G5381" s="95">
        <f t="shared" si="501"/>
        <v>0</v>
      </c>
      <c r="H5381" s="110">
        <f t="shared" si="502"/>
        <v>0</v>
      </c>
      <c r="P5381" s="107" t="str">
        <f t="shared" si="503"/>
        <v/>
      </c>
      <c r="Q5381" s="108" t="str">
        <f t="shared" si="504"/>
        <v/>
      </c>
      <c r="S5381" s="109" t="str">
        <f t="shared" si="505"/>
        <v/>
      </c>
      <c r="T5381" s="109" t="str">
        <f t="shared" si="506"/>
        <v/>
      </c>
    </row>
    <row r="5382" spans="2:20" ht="15" customHeight="1" x14ac:dyDescent="0.25">
      <c r="B5382" s="94">
        <v>5331</v>
      </c>
      <c r="C5382" s="95"/>
      <c r="D5382" s="94"/>
      <c r="E5382" s="95"/>
      <c r="F5382" s="94"/>
      <c r="G5382" s="95">
        <f t="shared" si="501"/>
        <v>0</v>
      </c>
      <c r="H5382" s="110">
        <f t="shared" si="502"/>
        <v>0</v>
      </c>
      <c r="P5382" s="107" t="str">
        <f t="shared" si="503"/>
        <v/>
      </c>
      <c r="Q5382" s="108" t="str">
        <f t="shared" si="504"/>
        <v/>
      </c>
      <c r="S5382" s="109" t="str">
        <f t="shared" si="505"/>
        <v/>
      </c>
      <c r="T5382" s="109" t="str">
        <f t="shared" si="506"/>
        <v/>
      </c>
    </row>
    <row r="5383" spans="2:20" ht="15" customHeight="1" x14ac:dyDescent="0.25">
      <c r="B5383" s="94">
        <v>5332</v>
      </c>
      <c r="C5383" s="95"/>
      <c r="D5383" s="94"/>
      <c r="E5383" s="95"/>
      <c r="F5383" s="94"/>
      <c r="G5383" s="95">
        <f t="shared" si="501"/>
        <v>0</v>
      </c>
      <c r="H5383" s="110">
        <f t="shared" si="502"/>
        <v>0</v>
      </c>
      <c r="P5383" s="107" t="str">
        <f t="shared" si="503"/>
        <v/>
      </c>
      <c r="Q5383" s="108" t="str">
        <f t="shared" si="504"/>
        <v/>
      </c>
      <c r="S5383" s="109" t="str">
        <f t="shared" si="505"/>
        <v/>
      </c>
      <c r="T5383" s="109" t="str">
        <f t="shared" si="506"/>
        <v/>
      </c>
    </row>
    <row r="5384" spans="2:20" ht="15" customHeight="1" x14ac:dyDescent="0.25">
      <c r="B5384" s="94">
        <v>5333</v>
      </c>
      <c r="C5384" s="95"/>
      <c r="D5384" s="94"/>
      <c r="E5384" s="95"/>
      <c r="F5384" s="94"/>
      <c r="G5384" s="95">
        <f t="shared" si="501"/>
        <v>0</v>
      </c>
      <c r="H5384" s="110">
        <f t="shared" si="502"/>
        <v>0</v>
      </c>
      <c r="P5384" s="107" t="str">
        <f t="shared" si="503"/>
        <v/>
      </c>
      <c r="Q5384" s="108" t="str">
        <f t="shared" si="504"/>
        <v/>
      </c>
      <c r="S5384" s="109" t="str">
        <f t="shared" si="505"/>
        <v/>
      </c>
      <c r="T5384" s="109" t="str">
        <f t="shared" si="506"/>
        <v/>
      </c>
    </row>
    <row r="5385" spans="2:20" ht="15" customHeight="1" x14ac:dyDescent="0.25">
      <c r="B5385" s="94">
        <v>5334</v>
      </c>
      <c r="C5385" s="95"/>
      <c r="D5385" s="94"/>
      <c r="E5385" s="95"/>
      <c r="F5385" s="94"/>
      <c r="G5385" s="95">
        <f t="shared" si="501"/>
        <v>0</v>
      </c>
      <c r="H5385" s="110">
        <f t="shared" si="502"/>
        <v>0</v>
      </c>
      <c r="P5385" s="107" t="str">
        <f t="shared" si="503"/>
        <v/>
      </c>
      <c r="Q5385" s="108" t="str">
        <f t="shared" si="504"/>
        <v/>
      </c>
      <c r="S5385" s="109" t="str">
        <f t="shared" si="505"/>
        <v/>
      </c>
      <c r="T5385" s="109" t="str">
        <f t="shared" si="506"/>
        <v/>
      </c>
    </row>
    <row r="5386" spans="2:20" ht="15" customHeight="1" x14ac:dyDescent="0.25">
      <c r="B5386" s="94">
        <v>5335</v>
      </c>
      <c r="C5386" s="95"/>
      <c r="D5386" s="94"/>
      <c r="E5386" s="95"/>
      <c r="F5386" s="94"/>
      <c r="G5386" s="95">
        <f t="shared" si="501"/>
        <v>0</v>
      </c>
      <c r="H5386" s="110">
        <f t="shared" si="502"/>
        <v>0</v>
      </c>
      <c r="P5386" s="107" t="str">
        <f t="shared" si="503"/>
        <v/>
      </c>
      <c r="Q5386" s="108" t="str">
        <f t="shared" si="504"/>
        <v/>
      </c>
      <c r="S5386" s="109" t="str">
        <f t="shared" si="505"/>
        <v/>
      </c>
      <c r="T5386" s="109" t="str">
        <f t="shared" si="506"/>
        <v/>
      </c>
    </row>
    <row r="5387" spans="2:20" ht="15" customHeight="1" x14ac:dyDescent="0.25">
      <c r="B5387" s="94">
        <v>5336</v>
      </c>
      <c r="C5387" s="95"/>
      <c r="D5387" s="94"/>
      <c r="E5387" s="95"/>
      <c r="F5387" s="94"/>
      <c r="G5387" s="95">
        <f t="shared" si="501"/>
        <v>0</v>
      </c>
      <c r="H5387" s="110">
        <f t="shared" si="502"/>
        <v>0</v>
      </c>
      <c r="P5387" s="107" t="str">
        <f t="shared" si="503"/>
        <v/>
      </c>
      <c r="Q5387" s="108" t="str">
        <f t="shared" si="504"/>
        <v/>
      </c>
      <c r="S5387" s="109" t="str">
        <f t="shared" si="505"/>
        <v/>
      </c>
      <c r="T5387" s="109" t="str">
        <f t="shared" si="506"/>
        <v/>
      </c>
    </row>
    <row r="5388" spans="2:20" ht="15" customHeight="1" x14ac:dyDescent="0.25">
      <c r="B5388" s="94">
        <v>5337</v>
      </c>
      <c r="C5388" s="95"/>
      <c r="D5388" s="94"/>
      <c r="E5388" s="95"/>
      <c r="F5388" s="94"/>
      <c r="G5388" s="95">
        <f t="shared" si="501"/>
        <v>0</v>
      </c>
      <c r="H5388" s="110">
        <f t="shared" si="502"/>
        <v>0</v>
      </c>
      <c r="P5388" s="107" t="str">
        <f t="shared" si="503"/>
        <v/>
      </c>
      <c r="Q5388" s="108" t="str">
        <f t="shared" si="504"/>
        <v/>
      </c>
      <c r="S5388" s="109" t="str">
        <f t="shared" si="505"/>
        <v/>
      </c>
      <c r="T5388" s="109" t="str">
        <f t="shared" si="506"/>
        <v/>
      </c>
    </row>
    <row r="5389" spans="2:20" ht="15" customHeight="1" x14ac:dyDescent="0.25">
      <c r="B5389" s="94">
        <v>5338</v>
      </c>
      <c r="C5389" s="95"/>
      <c r="D5389" s="94"/>
      <c r="E5389" s="95"/>
      <c r="F5389" s="94"/>
      <c r="G5389" s="95">
        <f t="shared" si="501"/>
        <v>0</v>
      </c>
      <c r="H5389" s="110">
        <f t="shared" si="502"/>
        <v>0</v>
      </c>
      <c r="P5389" s="107" t="str">
        <f t="shared" si="503"/>
        <v/>
      </c>
      <c r="Q5389" s="108" t="str">
        <f t="shared" si="504"/>
        <v/>
      </c>
      <c r="S5389" s="109" t="str">
        <f t="shared" si="505"/>
        <v/>
      </c>
      <c r="T5389" s="109" t="str">
        <f t="shared" si="506"/>
        <v/>
      </c>
    </row>
    <row r="5390" spans="2:20" ht="15" customHeight="1" x14ac:dyDescent="0.25">
      <c r="B5390" s="94">
        <v>5339</v>
      </c>
      <c r="C5390" s="95"/>
      <c r="D5390" s="94"/>
      <c r="E5390" s="95"/>
      <c r="F5390" s="94"/>
      <c r="G5390" s="95">
        <f t="shared" si="501"/>
        <v>0</v>
      </c>
      <c r="H5390" s="110">
        <f t="shared" si="502"/>
        <v>0</v>
      </c>
      <c r="P5390" s="107" t="str">
        <f t="shared" si="503"/>
        <v/>
      </c>
      <c r="Q5390" s="108" t="str">
        <f t="shared" si="504"/>
        <v/>
      </c>
      <c r="S5390" s="109" t="str">
        <f t="shared" si="505"/>
        <v/>
      </c>
      <c r="T5390" s="109" t="str">
        <f t="shared" si="506"/>
        <v/>
      </c>
    </row>
    <row r="5391" spans="2:20" ht="15" customHeight="1" x14ac:dyDescent="0.25">
      <c r="B5391" s="94">
        <v>5340</v>
      </c>
      <c r="C5391" s="95"/>
      <c r="D5391" s="94"/>
      <c r="E5391" s="95"/>
      <c r="F5391" s="94"/>
      <c r="G5391" s="95">
        <f t="shared" si="501"/>
        <v>0</v>
      </c>
      <c r="H5391" s="110">
        <f t="shared" si="502"/>
        <v>0</v>
      </c>
      <c r="P5391" s="107" t="str">
        <f t="shared" si="503"/>
        <v/>
      </c>
      <c r="Q5391" s="108" t="str">
        <f t="shared" si="504"/>
        <v/>
      </c>
      <c r="S5391" s="109" t="str">
        <f t="shared" si="505"/>
        <v/>
      </c>
      <c r="T5391" s="109" t="str">
        <f t="shared" si="506"/>
        <v/>
      </c>
    </row>
    <row r="5392" spans="2:20" ht="15" customHeight="1" x14ac:dyDescent="0.25">
      <c r="B5392" s="94">
        <v>5341</v>
      </c>
      <c r="C5392" s="95"/>
      <c r="D5392" s="94"/>
      <c r="E5392" s="95"/>
      <c r="F5392" s="94"/>
      <c r="G5392" s="95">
        <f t="shared" si="501"/>
        <v>0</v>
      </c>
      <c r="H5392" s="110">
        <f t="shared" si="502"/>
        <v>0</v>
      </c>
      <c r="P5392" s="107" t="str">
        <f t="shared" si="503"/>
        <v/>
      </c>
      <c r="Q5392" s="108" t="str">
        <f t="shared" si="504"/>
        <v/>
      </c>
      <c r="S5392" s="109" t="str">
        <f t="shared" si="505"/>
        <v/>
      </c>
      <c r="T5392" s="109" t="str">
        <f t="shared" si="506"/>
        <v/>
      </c>
    </row>
    <row r="5393" spans="2:20" ht="15" customHeight="1" x14ac:dyDescent="0.25">
      <c r="B5393" s="94">
        <v>5342</v>
      </c>
      <c r="C5393" s="95"/>
      <c r="D5393" s="94"/>
      <c r="E5393" s="95"/>
      <c r="F5393" s="94"/>
      <c r="G5393" s="95">
        <f t="shared" si="501"/>
        <v>0</v>
      </c>
      <c r="H5393" s="110">
        <f t="shared" si="502"/>
        <v>0</v>
      </c>
      <c r="P5393" s="107" t="str">
        <f t="shared" si="503"/>
        <v/>
      </c>
      <c r="Q5393" s="108" t="str">
        <f t="shared" si="504"/>
        <v/>
      </c>
      <c r="S5393" s="109" t="str">
        <f t="shared" si="505"/>
        <v/>
      </c>
      <c r="T5393" s="109" t="str">
        <f t="shared" si="506"/>
        <v/>
      </c>
    </row>
    <row r="5394" spans="2:20" ht="15" customHeight="1" x14ac:dyDescent="0.25">
      <c r="B5394" s="94">
        <v>5343</v>
      </c>
      <c r="C5394" s="95"/>
      <c r="D5394" s="94"/>
      <c r="E5394" s="95"/>
      <c r="F5394" s="94"/>
      <c r="G5394" s="95">
        <f t="shared" si="501"/>
        <v>0</v>
      </c>
      <c r="H5394" s="110">
        <f t="shared" si="502"/>
        <v>0</v>
      </c>
      <c r="P5394" s="107" t="str">
        <f t="shared" si="503"/>
        <v/>
      </c>
      <c r="Q5394" s="108" t="str">
        <f t="shared" si="504"/>
        <v/>
      </c>
      <c r="S5394" s="109" t="str">
        <f t="shared" si="505"/>
        <v/>
      </c>
      <c r="T5394" s="109" t="str">
        <f t="shared" si="506"/>
        <v/>
      </c>
    </row>
    <row r="5395" spans="2:20" ht="15" customHeight="1" x14ac:dyDescent="0.25">
      <c r="B5395" s="94">
        <v>5344</v>
      </c>
      <c r="C5395" s="95"/>
      <c r="D5395" s="94"/>
      <c r="E5395" s="95"/>
      <c r="F5395" s="94"/>
      <c r="G5395" s="95">
        <f t="shared" si="501"/>
        <v>0</v>
      </c>
      <c r="H5395" s="110">
        <f t="shared" si="502"/>
        <v>0</v>
      </c>
      <c r="P5395" s="107" t="str">
        <f t="shared" si="503"/>
        <v/>
      </c>
      <c r="Q5395" s="108" t="str">
        <f t="shared" si="504"/>
        <v/>
      </c>
      <c r="S5395" s="109" t="str">
        <f t="shared" si="505"/>
        <v/>
      </c>
      <c r="T5395" s="109" t="str">
        <f t="shared" si="506"/>
        <v/>
      </c>
    </row>
    <row r="5396" spans="2:20" ht="15" customHeight="1" x14ac:dyDescent="0.25">
      <c r="B5396" s="94">
        <v>5345</v>
      </c>
      <c r="C5396" s="95"/>
      <c r="D5396" s="94"/>
      <c r="E5396" s="95"/>
      <c r="F5396" s="94"/>
      <c r="G5396" s="95">
        <f t="shared" si="501"/>
        <v>0</v>
      </c>
      <c r="H5396" s="110">
        <f t="shared" si="502"/>
        <v>0</v>
      </c>
      <c r="P5396" s="107" t="str">
        <f t="shared" si="503"/>
        <v/>
      </c>
      <c r="Q5396" s="108" t="str">
        <f t="shared" si="504"/>
        <v/>
      </c>
      <c r="S5396" s="109" t="str">
        <f t="shared" si="505"/>
        <v/>
      </c>
      <c r="T5396" s="109" t="str">
        <f t="shared" si="506"/>
        <v/>
      </c>
    </row>
    <row r="5397" spans="2:20" ht="15" customHeight="1" x14ac:dyDescent="0.25">
      <c r="B5397" s="94">
        <v>5346</v>
      </c>
      <c r="C5397" s="95"/>
      <c r="D5397" s="94"/>
      <c r="E5397" s="95"/>
      <c r="F5397" s="94"/>
      <c r="G5397" s="95">
        <f t="shared" si="501"/>
        <v>0</v>
      </c>
      <c r="H5397" s="110">
        <f t="shared" si="502"/>
        <v>0</v>
      </c>
      <c r="P5397" s="107" t="str">
        <f t="shared" si="503"/>
        <v/>
      </c>
      <c r="Q5397" s="108" t="str">
        <f t="shared" si="504"/>
        <v/>
      </c>
      <c r="S5397" s="109" t="str">
        <f t="shared" si="505"/>
        <v/>
      </c>
      <c r="T5397" s="109" t="str">
        <f t="shared" si="506"/>
        <v/>
      </c>
    </row>
    <row r="5398" spans="2:20" ht="15" customHeight="1" x14ac:dyDescent="0.25">
      <c r="B5398" s="94">
        <v>5347</v>
      </c>
      <c r="C5398" s="95"/>
      <c r="D5398" s="94"/>
      <c r="E5398" s="95"/>
      <c r="F5398" s="94"/>
      <c r="G5398" s="95">
        <f t="shared" si="501"/>
        <v>0</v>
      </c>
      <c r="H5398" s="110">
        <f t="shared" si="502"/>
        <v>0</v>
      </c>
      <c r="P5398" s="107" t="str">
        <f t="shared" si="503"/>
        <v/>
      </c>
      <c r="Q5398" s="108" t="str">
        <f t="shared" si="504"/>
        <v/>
      </c>
      <c r="S5398" s="109" t="str">
        <f t="shared" si="505"/>
        <v/>
      </c>
      <c r="T5398" s="109" t="str">
        <f t="shared" si="506"/>
        <v/>
      </c>
    </row>
    <row r="5399" spans="2:20" ht="15" customHeight="1" x14ac:dyDescent="0.25">
      <c r="B5399" s="94">
        <v>5348</v>
      </c>
      <c r="C5399" s="95"/>
      <c r="D5399" s="94"/>
      <c r="E5399" s="95"/>
      <c r="F5399" s="94"/>
      <c r="G5399" s="95">
        <f t="shared" si="501"/>
        <v>0</v>
      </c>
      <c r="H5399" s="110">
        <f t="shared" si="502"/>
        <v>0</v>
      </c>
      <c r="P5399" s="107" t="str">
        <f t="shared" si="503"/>
        <v/>
      </c>
      <c r="Q5399" s="108" t="str">
        <f t="shared" si="504"/>
        <v/>
      </c>
      <c r="S5399" s="109" t="str">
        <f t="shared" si="505"/>
        <v/>
      </c>
      <c r="T5399" s="109" t="str">
        <f t="shared" si="506"/>
        <v/>
      </c>
    </row>
    <row r="5400" spans="2:20" ht="15" customHeight="1" x14ac:dyDescent="0.25">
      <c r="B5400" s="94">
        <v>5349</v>
      </c>
      <c r="C5400" s="95"/>
      <c r="D5400" s="94"/>
      <c r="E5400" s="95"/>
      <c r="F5400" s="94"/>
      <c r="G5400" s="95">
        <f t="shared" si="501"/>
        <v>0</v>
      </c>
      <c r="H5400" s="110">
        <f t="shared" si="502"/>
        <v>0</v>
      </c>
      <c r="P5400" s="107" t="str">
        <f t="shared" si="503"/>
        <v/>
      </c>
      <c r="Q5400" s="108" t="str">
        <f t="shared" si="504"/>
        <v/>
      </c>
      <c r="S5400" s="109" t="str">
        <f t="shared" si="505"/>
        <v/>
      </c>
      <c r="T5400" s="109" t="str">
        <f t="shared" si="506"/>
        <v/>
      </c>
    </row>
    <row r="5401" spans="2:20" ht="15" customHeight="1" x14ac:dyDescent="0.25">
      <c r="B5401" s="94">
        <v>5350</v>
      </c>
      <c r="C5401" s="95"/>
      <c r="D5401" s="94"/>
      <c r="E5401" s="95"/>
      <c r="F5401" s="94"/>
      <c r="G5401" s="95">
        <f t="shared" si="501"/>
        <v>0</v>
      </c>
      <c r="H5401" s="110">
        <f t="shared" si="502"/>
        <v>0</v>
      </c>
      <c r="P5401" s="107" t="str">
        <f t="shared" si="503"/>
        <v/>
      </c>
      <c r="Q5401" s="108" t="str">
        <f t="shared" si="504"/>
        <v/>
      </c>
      <c r="S5401" s="109" t="str">
        <f t="shared" si="505"/>
        <v/>
      </c>
      <c r="T5401" s="109" t="str">
        <f t="shared" si="506"/>
        <v/>
      </c>
    </row>
    <row r="5402" spans="2:20" ht="15" customHeight="1" x14ac:dyDescent="0.25">
      <c r="B5402" s="94">
        <v>5351</v>
      </c>
      <c r="C5402" s="95"/>
      <c r="D5402" s="94"/>
      <c r="E5402" s="95"/>
      <c r="F5402" s="94"/>
      <c r="G5402" s="95">
        <f t="shared" si="501"/>
        <v>0</v>
      </c>
      <c r="H5402" s="110">
        <f t="shared" si="502"/>
        <v>0</v>
      </c>
      <c r="P5402" s="107" t="str">
        <f t="shared" si="503"/>
        <v/>
      </c>
      <c r="Q5402" s="108" t="str">
        <f t="shared" si="504"/>
        <v/>
      </c>
      <c r="S5402" s="109" t="str">
        <f t="shared" si="505"/>
        <v/>
      </c>
      <c r="T5402" s="109" t="str">
        <f t="shared" si="506"/>
        <v/>
      </c>
    </row>
    <row r="5403" spans="2:20" ht="15" customHeight="1" x14ac:dyDescent="0.25">
      <c r="B5403" s="94">
        <v>5352</v>
      </c>
      <c r="C5403" s="95"/>
      <c r="D5403" s="94"/>
      <c r="E5403" s="95"/>
      <c r="F5403" s="94"/>
      <c r="G5403" s="95">
        <f t="shared" si="501"/>
        <v>0</v>
      </c>
      <c r="H5403" s="110">
        <f t="shared" si="502"/>
        <v>0</v>
      </c>
      <c r="P5403" s="107" t="str">
        <f t="shared" si="503"/>
        <v/>
      </c>
      <c r="Q5403" s="108" t="str">
        <f t="shared" si="504"/>
        <v/>
      </c>
      <c r="S5403" s="109" t="str">
        <f t="shared" si="505"/>
        <v/>
      </c>
      <c r="T5403" s="109" t="str">
        <f t="shared" si="506"/>
        <v/>
      </c>
    </row>
    <row r="5404" spans="2:20" ht="15" customHeight="1" x14ac:dyDescent="0.25">
      <c r="B5404" s="94">
        <v>5353</v>
      </c>
      <c r="C5404" s="95"/>
      <c r="D5404" s="94"/>
      <c r="E5404" s="95"/>
      <c r="F5404" s="94"/>
      <c r="G5404" s="95">
        <f t="shared" ref="G5404:G5467" si="507">E5404-C5404</f>
        <v>0</v>
      </c>
      <c r="H5404" s="110">
        <f t="shared" ref="H5404:H5467" si="508">F5404-D5404</f>
        <v>0</v>
      </c>
      <c r="P5404" s="107" t="str">
        <f t="shared" ref="P5404:P5467" si="509">IF(C5404="","",D5404*PSA_WTP-C5404)</f>
        <v/>
      </c>
      <c r="Q5404" s="108" t="str">
        <f t="shared" ref="Q5404:Q5467" si="510">IF(C5404="","",F5404*PSA_WTP-E5404)</f>
        <v/>
      </c>
      <c r="S5404" s="109" t="str">
        <f t="shared" ref="S5404:S5467" si="511">IF(Q5404="","",IF(Q5404=MAX(P5404,Q5404),0,1))</f>
        <v/>
      </c>
      <c r="T5404" s="109" t="str">
        <f t="shared" ref="T5404:T5467" si="512">IF(Q5404="","",IF(Q5404=MAX(P5404,Q5404),1,0))</f>
        <v/>
      </c>
    </row>
    <row r="5405" spans="2:20" ht="15" customHeight="1" x14ac:dyDescent="0.25">
      <c r="B5405" s="94">
        <v>5354</v>
      </c>
      <c r="C5405" s="95"/>
      <c r="D5405" s="94"/>
      <c r="E5405" s="95"/>
      <c r="F5405" s="94"/>
      <c r="G5405" s="95">
        <f t="shared" si="507"/>
        <v>0</v>
      </c>
      <c r="H5405" s="110">
        <f t="shared" si="508"/>
        <v>0</v>
      </c>
      <c r="P5405" s="107" t="str">
        <f t="shared" si="509"/>
        <v/>
      </c>
      <c r="Q5405" s="108" t="str">
        <f t="shared" si="510"/>
        <v/>
      </c>
      <c r="S5405" s="109" t="str">
        <f t="shared" si="511"/>
        <v/>
      </c>
      <c r="T5405" s="109" t="str">
        <f t="shared" si="512"/>
        <v/>
      </c>
    </row>
    <row r="5406" spans="2:20" ht="15" customHeight="1" x14ac:dyDescent="0.25">
      <c r="B5406" s="94">
        <v>5355</v>
      </c>
      <c r="C5406" s="95"/>
      <c r="D5406" s="94"/>
      <c r="E5406" s="95"/>
      <c r="F5406" s="94"/>
      <c r="G5406" s="95">
        <f t="shared" si="507"/>
        <v>0</v>
      </c>
      <c r="H5406" s="110">
        <f t="shared" si="508"/>
        <v>0</v>
      </c>
      <c r="P5406" s="107" t="str">
        <f t="shared" si="509"/>
        <v/>
      </c>
      <c r="Q5406" s="108" t="str">
        <f t="shared" si="510"/>
        <v/>
      </c>
      <c r="S5406" s="109" t="str">
        <f t="shared" si="511"/>
        <v/>
      </c>
      <c r="T5406" s="109" t="str">
        <f t="shared" si="512"/>
        <v/>
      </c>
    </row>
    <row r="5407" spans="2:20" ht="15" customHeight="1" x14ac:dyDescent="0.25">
      <c r="B5407" s="94">
        <v>5356</v>
      </c>
      <c r="C5407" s="95"/>
      <c r="D5407" s="94"/>
      <c r="E5407" s="95"/>
      <c r="F5407" s="94"/>
      <c r="G5407" s="95">
        <f t="shared" si="507"/>
        <v>0</v>
      </c>
      <c r="H5407" s="110">
        <f t="shared" si="508"/>
        <v>0</v>
      </c>
      <c r="P5407" s="107" t="str">
        <f t="shared" si="509"/>
        <v/>
      </c>
      <c r="Q5407" s="108" t="str">
        <f t="shared" si="510"/>
        <v/>
      </c>
      <c r="S5407" s="109" t="str">
        <f t="shared" si="511"/>
        <v/>
      </c>
      <c r="T5407" s="109" t="str">
        <f t="shared" si="512"/>
        <v/>
      </c>
    </row>
    <row r="5408" spans="2:20" ht="15" customHeight="1" x14ac:dyDescent="0.25">
      <c r="B5408" s="94">
        <v>5357</v>
      </c>
      <c r="C5408" s="95"/>
      <c r="D5408" s="94"/>
      <c r="E5408" s="95"/>
      <c r="F5408" s="94"/>
      <c r="G5408" s="95">
        <f t="shared" si="507"/>
        <v>0</v>
      </c>
      <c r="H5408" s="110">
        <f t="shared" si="508"/>
        <v>0</v>
      </c>
      <c r="P5408" s="107" t="str">
        <f t="shared" si="509"/>
        <v/>
      </c>
      <c r="Q5408" s="108" t="str">
        <f t="shared" si="510"/>
        <v/>
      </c>
      <c r="S5408" s="109" t="str">
        <f t="shared" si="511"/>
        <v/>
      </c>
      <c r="T5408" s="109" t="str">
        <f t="shared" si="512"/>
        <v/>
      </c>
    </row>
    <row r="5409" spans="2:20" ht="15" customHeight="1" x14ac:dyDescent="0.25">
      <c r="B5409" s="94">
        <v>5358</v>
      </c>
      <c r="C5409" s="95"/>
      <c r="D5409" s="94"/>
      <c r="E5409" s="95"/>
      <c r="F5409" s="94"/>
      <c r="G5409" s="95">
        <f t="shared" si="507"/>
        <v>0</v>
      </c>
      <c r="H5409" s="110">
        <f t="shared" si="508"/>
        <v>0</v>
      </c>
      <c r="P5409" s="107" t="str">
        <f t="shared" si="509"/>
        <v/>
      </c>
      <c r="Q5409" s="108" t="str">
        <f t="shared" si="510"/>
        <v/>
      </c>
      <c r="S5409" s="109" t="str">
        <f t="shared" si="511"/>
        <v/>
      </c>
      <c r="T5409" s="109" t="str">
        <f t="shared" si="512"/>
        <v/>
      </c>
    </row>
    <row r="5410" spans="2:20" ht="15" customHeight="1" x14ac:dyDescent="0.25">
      <c r="B5410" s="94">
        <v>5359</v>
      </c>
      <c r="C5410" s="95"/>
      <c r="D5410" s="94"/>
      <c r="E5410" s="95"/>
      <c r="F5410" s="94"/>
      <c r="G5410" s="95">
        <f t="shared" si="507"/>
        <v>0</v>
      </c>
      <c r="H5410" s="110">
        <f t="shared" si="508"/>
        <v>0</v>
      </c>
      <c r="P5410" s="107" t="str">
        <f t="shared" si="509"/>
        <v/>
      </c>
      <c r="Q5410" s="108" t="str">
        <f t="shared" si="510"/>
        <v/>
      </c>
      <c r="S5410" s="109" t="str">
        <f t="shared" si="511"/>
        <v/>
      </c>
      <c r="T5410" s="109" t="str">
        <f t="shared" si="512"/>
        <v/>
      </c>
    </row>
    <row r="5411" spans="2:20" ht="15" customHeight="1" x14ac:dyDescent="0.25">
      <c r="B5411" s="94">
        <v>5360</v>
      </c>
      <c r="C5411" s="95"/>
      <c r="D5411" s="94"/>
      <c r="E5411" s="95"/>
      <c r="F5411" s="94"/>
      <c r="G5411" s="95">
        <f t="shared" si="507"/>
        <v>0</v>
      </c>
      <c r="H5411" s="110">
        <f t="shared" si="508"/>
        <v>0</v>
      </c>
      <c r="P5411" s="107" t="str">
        <f t="shared" si="509"/>
        <v/>
      </c>
      <c r="Q5411" s="108" t="str">
        <f t="shared" si="510"/>
        <v/>
      </c>
      <c r="S5411" s="109" t="str">
        <f t="shared" si="511"/>
        <v/>
      </c>
      <c r="T5411" s="109" t="str">
        <f t="shared" si="512"/>
        <v/>
      </c>
    </row>
    <row r="5412" spans="2:20" ht="15" customHeight="1" x14ac:dyDescent="0.25">
      <c r="B5412" s="94">
        <v>5361</v>
      </c>
      <c r="C5412" s="95"/>
      <c r="D5412" s="94"/>
      <c r="E5412" s="95"/>
      <c r="F5412" s="94"/>
      <c r="G5412" s="95">
        <f t="shared" si="507"/>
        <v>0</v>
      </c>
      <c r="H5412" s="110">
        <f t="shared" si="508"/>
        <v>0</v>
      </c>
      <c r="P5412" s="107" t="str">
        <f t="shared" si="509"/>
        <v/>
      </c>
      <c r="Q5412" s="108" t="str">
        <f t="shared" si="510"/>
        <v/>
      </c>
      <c r="S5412" s="109" t="str">
        <f t="shared" si="511"/>
        <v/>
      </c>
      <c r="T5412" s="109" t="str">
        <f t="shared" si="512"/>
        <v/>
      </c>
    </row>
    <row r="5413" spans="2:20" ht="15" customHeight="1" x14ac:dyDescent="0.25">
      <c r="B5413" s="94">
        <v>5362</v>
      </c>
      <c r="C5413" s="95"/>
      <c r="D5413" s="94"/>
      <c r="E5413" s="95"/>
      <c r="F5413" s="94"/>
      <c r="G5413" s="95">
        <f t="shared" si="507"/>
        <v>0</v>
      </c>
      <c r="H5413" s="110">
        <f t="shared" si="508"/>
        <v>0</v>
      </c>
      <c r="P5413" s="107" t="str">
        <f t="shared" si="509"/>
        <v/>
      </c>
      <c r="Q5413" s="108" t="str">
        <f t="shared" si="510"/>
        <v/>
      </c>
      <c r="S5413" s="109" t="str">
        <f t="shared" si="511"/>
        <v/>
      </c>
      <c r="T5413" s="109" t="str">
        <f t="shared" si="512"/>
        <v/>
      </c>
    </row>
    <row r="5414" spans="2:20" ht="15" customHeight="1" x14ac:dyDescent="0.25">
      <c r="B5414" s="94">
        <v>5363</v>
      </c>
      <c r="C5414" s="95"/>
      <c r="D5414" s="94"/>
      <c r="E5414" s="95"/>
      <c r="F5414" s="94"/>
      <c r="G5414" s="95">
        <f t="shared" si="507"/>
        <v>0</v>
      </c>
      <c r="H5414" s="110">
        <f t="shared" si="508"/>
        <v>0</v>
      </c>
      <c r="P5414" s="107" t="str">
        <f t="shared" si="509"/>
        <v/>
      </c>
      <c r="Q5414" s="108" t="str">
        <f t="shared" si="510"/>
        <v/>
      </c>
      <c r="S5414" s="109" t="str">
        <f t="shared" si="511"/>
        <v/>
      </c>
      <c r="T5414" s="109" t="str">
        <f t="shared" si="512"/>
        <v/>
      </c>
    </row>
    <row r="5415" spans="2:20" ht="15" customHeight="1" x14ac:dyDescent="0.25">
      <c r="B5415" s="94">
        <v>5364</v>
      </c>
      <c r="C5415" s="95"/>
      <c r="D5415" s="94"/>
      <c r="E5415" s="95"/>
      <c r="F5415" s="94"/>
      <c r="G5415" s="95">
        <f t="shared" si="507"/>
        <v>0</v>
      </c>
      <c r="H5415" s="110">
        <f t="shared" si="508"/>
        <v>0</v>
      </c>
      <c r="P5415" s="107" t="str">
        <f t="shared" si="509"/>
        <v/>
      </c>
      <c r="Q5415" s="108" t="str">
        <f t="shared" si="510"/>
        <v/>
      </c>
      <c r="S5415" s="109" t="str">
        <f t="shared" si="511"/>
        <v/>
      </c>
      <c r="T5415" s="109" t="str">
        <f t="shared" si="512"/>
        <v/>
      </c>
    </row>
    <row r="5416" spans="2:20" ht="15" customHeight="1" x14ac:dyDescent="0.25">
      <c r="B5416" s="94">
        <v>5365</v>
      </c>
      <c r="C5416" s="95"/>
      <c r="D5416" s="94"/>
      <c r="E5416" s="95"/>
      <c r="F5416" s="94"/>
      <c r="G5416" s="95">
        <f t="shared" si="507"/>
        <v>0</v>
      </c>
      <c r="H5416" s="110">
        <f t="shared" si="508"/>
        <v>0</v>
      </c>
      <c r="P5416" s="107" t="str">
        <f t="shared" si="509"/>
        <v/>
      </c>
      <c r="Q5416" s="108" t="str">
        <f t="shared" si="510"/>
        <v/>
      </c>
      <c r="S5416" s="109" t="str">
        <f t="shared" si="511"/>
        <v/>
      </c>
      <c r="T5416" s="109" t="str">
        <f t="shared" si="512"/>
        <v/>
      </c>
    </row>
    <row r="5417" spans="2:20" ht="15" customHeight="1" x14ac:dyDescent="0.25">
      <c r="B5417" s="94">
        <v>5366</v>
      </c>
      <c r="C5417" s="95"/>
      <c r="D5417" s="94"/>
      <c r="E5417" s="95"/>
      <c r="F5417" s="94"/>
      <c r="G5417" s="95">
        <f t="shared" si="507"/>
        <v>0</v>
      </c>
      <c r="H5417" s="110">
        <f t="shared" si="508"/>
        <v>0</v>
      </c>
      <c r="P5417" s="107" t="str">
        <f t="shared" si="509"/>
        <v/>
      </c>
      <c r="Q5417" s="108" t="str">
        <f t="shared" si="510"/>
        <v/>
      </c>
      <c r="S5417" s="109" t="str">
        <f t="shared" si="511"/>
        <v/>
      </c>
      <c r="T5417" s="109" t="str">
        <f t="shared" si="512"/>
        <v/>
      </c>
    </row>
    <row r="5418" spans="2:20" ht="15" customHeight="1" x14ac:dyDescent="0.25">
      <c r="B5418" s="94">
        <v>5367</v>
      </c>
      <c r="C5418" s="95"/>
      <c r="D5418" s="94"/>
      <c r="E5418" s="95"/>
      <c r="F5418" s="94"/>
      <c r="G5418" s="95">
        <f t="shared" si="507"/>
        <v>0</v>
      </c>
      <c r="H5418" s="110">
        <f t="shared" si="508"/>
        <v>0</v>
      </c>
      <c r="P5418" s="107" t="str">
        <f t="shared" si="509"/>
        <v/>
      </c>
      <c r="Q5418" s="108" t="str">
        <f t="shared" si="510"/>
        <v/>
      </c>
      <c r="S5418" s="109" t="str">
        <f t="shared" si="511"/>
        <v/>
      </c>
      <c r="T5418" s="109" t="str">
        <f t="shared" si="512"/>
        <v/>
      </c>
    </row>
    <row r="5419" spans="2:20" ht="15" customHeight="1" x14ac:dyDescent="0.25">
      <c r="B5419" s="94">
        <v>5368</v>
      </c>
      <c r="C5419" s="95"/>
      <c r="D5419" s="94"/>
      <c r="E5419" s="95"/>
      <c r="F5419" s="94"/>
      <c r="G5419" s="95">
        <f t="shared" si="507"/>
        <v>0</v>
      </c>
      <c r="H5419" s="110">
        <f t="shared" si="508"/>
        <v>0</v>
      </c>
      <c r="P5419" s="107" t="str">
        <f t="shared" si="509"/>
        <v/>
      </c>
      <c r="Q5419" s="108" t="str">
        <f t="shared" si="510"/>
        <v/>
      </c>
      <c r="S5419" s="109" t="str">
        <f t="shared" si="511"/>
        <v/>
      </c>
      <c r="T5419" s="109" t="str">
        <f t="shared" si="512"/>
        <v/>
      </c>
    </row>
    <row r="5420" spans="2:20" ht="15" customHeight="1" x14ac:dyDescent="0.25">
      <c r="B5420" s="94">
        <v>5369</v>
      </c>
      <c r="C5420" s="95"/>
      <c r="D5420" s="94"/>
      <c r="E5420" s="95"/>
      <c r="F5420" s="94"/>
      <c r="G5420" s="95">
        <f t="shared" si="507"/>
        <v>0</v>
      </c>
      <c r="H5420" s="110">
        <f t="shared" si="508"/>
        <v>0</v>
      </c>
      <c r="P5420" s="107" t="str">
        <f t="shared" si="509"/>
        <v/>
      </c>
      <c r="Q5420" s="108" t="str">
        <f t="shared" si="510"/>
        <v/>
      </c>
      <c r="S5420" s="109" t="str">
        <f t="shared" si="511"/>
        <v/>
      </c>
      <c r="T5420" s="109" t="str">
        <f t="shared" si="512"/>
        <v/>
      </c>
    </row>
    <row r="5421" spans="2:20" ht="15" customHeight="1" x14ac:dyDescent="0.25">
      <c r="B5421" s="94">
        <v>5370</v>
      </c>
      <c r="C5421" s="95"/>
      <c r="D5421" s="94"/>
      <c r="E5421" s="95"/>
      <c r="F5421" s="94"/>
      <c r="G5421" s="95">
        <f t="shared" si="507"/>
        <v>0</v>
      </c>
      <c r="H5421" s="110">
        <f t="shared" si="508"/>
        <v>0</v>
      </c>
      <c r="P5421" s="107" t="str">
        <f t="shared" si="509"/>
        <v/>
      </c>
      <c r="Q5421" s="108" t="str">
        <f t="shared" si="510"/>
        <v/>
      </c>
      <c r="S5421" s="109" t="str">
        <f t="shared" si="511"/>
        <v/>
      </c>
      <c r="T5421" s="109" t="str">
        <f t="shared" si="512"/>
        <v/>
      </c>
    </row>
    <row r="5422" spans="2:20" ht="15" customHeight="1" x14ac:dyDescent="0.25">
      <c r="B5422" s="94">
        <v>5371</v>
      </c>
      <c r="C5422" s="95"/>
      <c r="D5422" s="94"/>
      <c r="E5422" s="95"/>
      <c r="F5422" s="94"/>
      <c r="G5422" s="95">
        <f t="shared" si="507"/>
        <v>0</v>
      </c>
      <c r="H5422" s="110">
        <f t="shared" si="508"/>
        <v>0</v>
      </c>
      <c r="P5422" s="107" t="str">
        <f t="shared" si="509"/>
        <v/>
      </c>
      <c r="Q5422" s="108" t="str">
        <f t="shared" si="510"/>
        <v/>
      </c>
      <c r="S5422" s="109" t="str">
        <f t="shared" si="511"/>
        <v/>
      </c>
      <c r="T5422" s="109" t="str">
        <f t="shared" si="512"/>
        <v/>
      </c>
    </row>
    <row r="5423" spans="2:20" ht="15" customHeight="1" x14ac:dyDescent="0.25">
      <c r="B5423" s="94">
        <v>5372</v>
      </c>
      <c r="C5423" s="95"/>
      <c r="D5423" s="94"/>
      <c r="E5423" s="95"/>
      <c r="F5423" s="94"/>
      <c r="G5423" s="95">
        <f t="shared" si="507"/>
        <v>0</v>
      </c>
      <c r="H5423" s="110">
        <f t="shared" si="508"/>
        <v>0</v>
      </c>
      <c r="P5423" s="107" t="str">
        <f t="shared" si="509"/>
        <v/>
      </c>
      <c r="Q5423" s="108" t="str">
        <f t="shared" si="510"/>
        <v/>
      </c>
      <c r="S5423" s="109" t="str">
        <f t="shared" si="511"/>
        <v/>
      </c>
      <c r="T5423" s="109" t="str">
        <f t="shared" si="512"/>
        <v/>
      </c>
    </row>
    <row r="5424" spans="2:20" ht="15" customHeight="1" x14ac:dyDescent="0.25">
      <c r="B5424" s="94">
        <v>5373</v>
      </c>
      <c r="C5424" s="95"/>
      <c r="D5424" s="94"/>
      <c r="E5424" s="95"/>
      <c r="F5424" s="94"/>
      <c r="G5424" s="95">
        <f t="shared" si="507"/>
        <v>0</v>
      </c>
      <c r="H5424" s="110">
        <f t="shared" si="508"/>
        <v>0</v>
      </c>
      <c r="P5424" s="107" t="str">
        <f t="shared" si="509"/>
        <v/>
      </c>
      <c r="Q5424" s="108" t="str">
        <f t="shared" si="510"/>
        <v/>
      </c>
      <c r="S5424" s="109" t="str">
        <f t="shared" si="511"/>
        <v/>
      </c>
      <c r="T5424" s="109" t="str">
        <f t="shared" si="512"/>
        <v/>
      </c>
    </row>
    <row r="5425" spans="2:20" ht="15" customHeight="1" x14ac:dyDescent="0.25">
      <c r="B5425" s="94">
        <v>5374</v>
      </c>
      <c r="C5425" s="95"/>
      <c r="D5425" s="94"/>
      <c r="E5425" s="95"/>
      <c r="F5425" s="94"/>
      <c r="G5425" s="95">
        <f t="shared" si="507"/>
        <v>0</v>
      </c>
      <c r="H5425" s="110">
        <f t="shared" si="508"/>
        <v>0</v>
      </c>
      <c r="P5425" s="107" t="str">
        <f t="shared" si="509"/>
        <v/>
      </c>
      <c r="Q5425" s="108" t="str">
        <f t="shared" si="510"/>
        <v/>
      </c>
      <c r="S5425" s="109" t="str">
        <f t="shared" si="511"/>
        <v/>
      </c>
      <c r="T5425" s="109" t="str">
        <f t="shared" si="512"/>
        <v/>
      </c>
    </row>
    <row r="5426" spans="2:20" ht="15" customHeight="1" x14ac:dyDescent="0.25">
      <c r="B5426" s="94">
        <v>5375</v>
      </c>
      <c r="C5426" s="95"/>
      <c r="D5426" s="94"/>
      <c r="E5426" s="95"/>
      <c r="F5426" s="94"/>
      <c r="G5426" s="95">
        <f t="shared" si="507"/>
        <v>0</v>
      </c>
      <c r="H5426" s="110">
        <f t="shared" si="508"/>
        <v>0</v>
      </c>
      <c r="P5426" s="107" t="str">
        <f t="shared" si="509"/>
        <v/>
      </c>
      <c r="Q5426" s="108" t="str">
        <f t="shared" si="510"/>
        <v/>
      </c>
      <c r="S5426" s="109" t="str">
        <f t="shared" si="511"/>
        <v/>
      </c>
      <c r="T5426" s="109" t="str">
        <f t="shared" si="512"/>
        <v/>
      </c>
    </row>
    <row r="5427" spans="2:20" ht="15" customHeight="1" x14ac:dyDescent="0.25">
      <c r="B5427" s="94">
        <v>5376</v>
      </c>
      <c r="C5427" s="95"/>
      <c r="D5427" s="94"/>
      <c r="E5427" s="95"/>
      <c r="F5427" s="94"/>
      <c r="G5427" s="95">
        <f t="shared" si="507"/>
        <v>0</v>
      </c>
      <c r="H5427" s="110">
        <f t="shared" si="508"/>
        <v>0</v>
      </c>
      <c r="P5427" s="107" t="str">
        <f t="shared" si="509"/>
        <v/>
      </c>
      <c r="Q5427" s="108" t="str">
        <f t="shared" si="510"/>
        <v/>
      </c>
      <c r="S5427" s="109" t="str">
        <f t="shared" si="511"/>
        <v/>
      </c>
      <c r="T5427" s="109" t="str">
        <f t="shared" si="512"/>
        <v/>
      </c>
    </row>
    <row r="5428" spans="2:20" ht="15" customHeight="1" x14ac:dyDescent="0.25">
      <c r="B5428" s="94">
        <v>5377</v>
      </c>
      <c r="C5428" s="95"/>
      <c r="D5428" s="94"/>
      <c r="E5428" s="95"/>
      <c r="F5428" s="94"/>
      <c r="G5428" s="95">
        <f t="shared" si="507"/>
        <v>0</v>
      </c>
      <c r="H5428" s="110">
        <f t="shared" si="508"/>
        <v>0</v>
      </c>
      <c r="P5428" s="107" t="str">
        <f t="shared" si="509"/>
        <v/>
      </c>
      <c r="Q5428" s="108" t="str">
        <f t="shared" si="510"/>
        <v/>
      </c>
      <c r="S5428" s="109" t="str">
        <f t="shared" si="511"/>
        <v/>
      </c>
      <c r="T5428" s="109" t="str">
        <f t="shared" si="512"/>
        <v/>
      </c>
    </row>
    <row r="5429" spans="2:20" ht="15" customHeight="1" x14ac:dyDescent="0.25">
      <c r="B5429" s="94">
        <v>5378</v>
      </c>
      <c r="C5429" s="95"/>
      <c r="D5429" s="94"/>
      <c r="E5429" s="95"/>
      <c r="F5429" s="94"/>
      <c r="G5429" s="95">
        <f t="shared" si="507"/>
        <v>0</v>
      </c>
      <c r="H5429" s="110">
        <f t="shared" si="508"/>
        <v>0</v>
      </c>
      <c r="P5429" s="107" t="str">
        <f t="shared" si="509"/>
        <v/>
      </c>
      <c r="Q5429" s="108" t="str">
        <f t="shared" si="510"/>
        <v/>
      </c>
      <c r="S5429" s="109" t="str">
        <f t="shared" si="511"/>
        <v/>
      </c>
      <c r="T5429" s="109" t="str">
        <f t="shared" si="512"/>
        <v/>
      </c>
    </row>
    <row r="5430" spans="2:20" ht="15" customHeight="1" x14ac:dyDescent="0.25">
      <c r="B5430" s="94">
        <v>5379</v>
      </c>
      <c r="C5430" s="95"/>
      <c r="D5430" s="94"/>
      <c r="E5430" s="95"/>
      <c r="F5430" s="94"/>
      <c r="G5430" s="95">
        <f t="shared" si="507"/>
        <v>0</v>
      </c>
      <c r="H5430" s="110">
        <f t="shared" si="508"/>
        <v>0</v>
      </c>
      <c r="P5430" s="107" t="str">
        <f t="shared" si="509"/>
        <v/>
      </c>
      <c r="Q5430" s="108" t="str">
        <f t="shared" si="510"/>
        <v/>
      </c>
      <c r="S5430" s="109" t="str">
        <f t="shared" si="511"/>
        <v/>
      </c>
      <c r="T5430" s="109" t="str">
        <f t="shared" si="512"/>
        <v/>
      </c>
    </row>
    <row r="5431" spans="2:20" ht="15" customHeight="1" x14ac:dyDescent="0.25">
      <c r="B5431" s="94">
        <v>5380</v>
      </c>
      <c r="C5431" s="95"/>
      <c r="D5431" s="94"/>
      <c r="E5431" s="95"/>
      <c r="F5431" s="94"/>
      <c r="G5431" s="95">
        <f t="shared" si="507"/>
        <v>0</v>
      </c>
      <c r="H5431" s="110">
        <f t="shared" si="508"/>
        <v>0</v>
      </c>
      <c r="P5431" s="107" t="str">
        <f t="shared" si="509"/>
        <v/>
      </c>
      <c r="Q5431" s="108" t="str">
        <f t="shared" si="510"/>
        <v/>
      </c>
      <c r="S5431" s="109" t="str">
        <f t="shared" si="511"/>
        <v/>
      </c>
      <c r="T5431" s="109" t="str">
        <f t="shared" si="512"/>
        <v/>
      </c>
    </row>
    <row r="5432" spans="2:20" ht="15" customHeight="1" x14ac:dyDescent="0.25">
      <c r="B5432" s="94">
        <v>5381</v>
      </c>
      <c r="C5432" s="95"/>
      <c r="D5432" s="94"/>
      <c r="E5432" s="95"/>
      <c r="F5432" s="94"/>
      <c r="G5432" s="95">
        <f t="shared" si="507"/>
        <v>0</v>
      </c>
      <c r="H5432" s="110">
        <f t="shared" si="508"/>
        <v>0</v>
      </c>
      <c r="P5432" s="107" t="str">
        <f t="shared" si="509"/>
        <v/>
      </c>
      <c r="Q5432" s="108" t="str">
        <f t="shared" si="510"/>
        <v/>
      </c>
      <c r="S5432" s="109" t="str">
        <f t="shared" si="511"/>
        <v/>
      </c>
      <c r="T5432" s="109" t="str">
        <f t="shared" si="512"/>
        <v/>
      </c>
    </row>
    <row r="5433" spans="2:20" ht="15" customHeight="1" x14ac:dyDescent="0.25">
      <c r="B5433" s="94">
        <v>5382</v>
      </c>
      <c r="C5433" s="95"/>
      <c r="D5433" s="94"/>
      <c r="E5433" s="95"/>
      <c r="F5433" s="94"/>
      <c r="G5433" s="95">
        <f t="shared" si="507"/>
        <v>0</v>
      </c>
      <c r="H5433" s="110">
        <f t="shared" si="508"/>
        <v>0</v>
      </c>
      <c r="P5433" s="107" t="str">
        <f t="shared" si="509"/>
        <v/>
      </c>
      <c r="Q5433" s="108" t="str">
        <f t="shared" si="510"/>
        <v/>
      </c>
      <c r="S5433" s="109" t="str">
        <f t="shared" si="511"/>
        <v/>
      </c>
      <c r="T5433" s="109" t="str">
        <f t="shared" si="512"/>
        <v/>
      </c>
    </row>
    <row r="5434" spans="2:20" ht="15" customHeight="1" x14ac:dyDescent="0.25">
      <c r="B5434" s="94">
        <v>5383</v>
      </c>
      <c r="C5434" s="95"/>
      <c r="D5434" s="94"/>
      <c r="E5434" s="95"/>
      <c r="F5434" s="94"/>
      <c r="G5434" s="95">
        <f t="shared" si="507"/>
        <v>0</v>
      </c>
      <c r="H5434" s="110">
        <f t="shared" si="508"/>
        <v>0</v>
      </c>
      <c r="P5434" s="107" t="str">
        <f t="shared" si="509"/>
        <v/>
      </c>
      <c r="Q5434" s="108" t="str">
        <f t="shared" si="510"/>
        <v/>
      </c>
      <c r="S5434" s="109" t="str">
        <f t="shared" si="511"/>
        <v/>
      </c>
      <c r="T5434" s="109" t="str">
        <f t="shared" si="512"/>
        <v/>
      </c>
    </row>
    <row r="5435" spans="2:20" ht="15" customHeight="1" x14ac:dyDescent="0.25">
      <c r="B5435" s="94">
        <v>5384</v>
      </c>
      <c r="C5435" s="95"/>
      <c r="D5435" s="94"/>
      <c r="E5435" s="95"/>
      <c r="F5435" s="94"/>
      <c r="G5435" s="95">
        <f t="shared" si="507"/>
        <v>0</v>
      </c>
      <c r="H5435" s="110">
        <f t="shared" si="508"/>
        <v>0</v>
      </c>
      <c r="P5435" s="107" t="str">
        <f t="shared" si="509"/>
        <v/>
      </c>
      <c r="Q5435" s="108" t="str">
        <f t="shared" si="510"/>
        <v/>
      </c>
      <c r="S5435" s="109" t="str">
        <f t="shared" si="511"/>
        <v/>
      </c>
      <c r="T5435" s="109" t="str">
        <f t="shared" si="512"/>
        <v/>
      </c>
    </row>
    <row r="5436" spans="2:20" ht="15" customHeight="1" x14ac:dyDescent="0.25">
      <c r="B5436" s="94">
        <v>5385</v>
      </c>
      <c r="C5436" s="95"/>
      <c r="D5436" s="94"/>
      <c r="E5436" s="95"/>
      <c r="F5436" s="94"/>
      <c r="G5436" s="95">
        <f t="shared" si="507"/>
        <v>0</v>
      </c>
      <c r="H5436" s="110">
        <f t="shared" si="508"/>
        <v>0</v>
      </c>
      <c r="P5436" s="107" t="str">
        <f t="shared" si="509"/>
        <v/>
      </c>
      <c r="Q5436" s="108" t="str">
        <f t="shared" si="510"/>
        <v/>
      </c>
      <c r="S5436" s="109" t="str">
        <f t="shared" si="511"/>
        <v/>
      </c>
      <c r="T5436" s="109" t="str">
        <f t="shared" si="512"/>
        <v/>
      </c>
    </row>
    <row r="5437" spans="2:20" ht="15" customHeight="1" x14ac:dyDescent="0.25">
      <c r="B5437" s="94">
        <v>5386</v>
      </c>
      <c r="C5437" s="95"/>
      <c r="D5437" s="94"/>
      <c r="E5437" s="95"/>
      <c r="F5437" s="94"/>
      <c r="G5437" s="95">
        <f t="shared" si="507"/>
        <v>0</v>
      </c>
      <c r="H5437" s="110">
        <f t="shared" si="508"/>
        <v>0</v>
      </c>
      <c r="P5437" s="107" t="str">
        <f t="shared" si="509"/>
        <v/>
      </c>
      <c r="Q5437" s="108" t="str">
        <f t="shared" si="510"/>
        <v/>
      </c>
      <c r="S5437" s="109" t="str">
        <f t="shared" si="511"/>
        <v/>
      </c>
      <c r="T5437" s="109" t="str">
        <f t="shared" si="512"/>
        <v/>
      </c>
    </row>
    <row r="5438" spans="2:20" ht="15" customHeight="1" x14ac:dyDescent="0.25">
      <c r="B5438" s="94">
        <v>5387</v>
      </c>
      <c r="C5438" s="95"/>
      <c r="D5438" s="94"/>
      <c r="E5438" s="95"/>
      <c r="F5438" s="94"/>
      <c r="G5438" s="95">
        <f t="shared" si="507"/>
        <v>0</v>
      </c>
      <c r="H5438" s="110">
        <f t="shared" si="508"/>
        <v>0</v>
      </c>
      <c r="P5438" s="107" t="str">
        <f t="shared" si="509"/>
        <v/>
      </c>
      <c r="Q5438" s="108" t="str">
        <f t="shared" si="510"/>
        <v/>
      </c>
      <c r="S5438" s="109" t="str">
        <f t="shared" si="511"/>
        <v/>
      </c>
      <c r="T5438" s="109" t="str">
        <f t="shared" si="512"/>
        <v/>
      </c>
    </row>
    <row r="5439" spans="2:20" ht="15" customHeight="1" x14ac:dyDescent="0.25">
      <c r="B5439" s="94">
        <v>5388</v>
      </c>
      <c r="C5439" s="95"/>
      <c r="D5439" s="94"/>
      <c r="E5439" s="95"/>
      <c r="F5439" s="94"/>
      <c r="G5439" s="95">
        <f t="shared" si="507"/>
        <v>0</v>
      </c>
      <c r="H5439" s="110">
        <f t="shared" si="508"/>
        <v>0</v>
      </c>
      <c r="P5439" s="107" t="str">
        <f t="shared" si="509"/>
        <v/>
      </c>
      <c r="Q5439" s="108" t="str">
        <f t="shared" si="510"/>
        <v/>
      </c>
      <c r="S5439" s="109" t="str">
        <f t="shared" si="511"/>
        <v/>
      </c>
      <c r="T5439" s="109" t="str">
        <f t="shared" si="512"/>
        <v/>
      </c>
    </row>
    <row r="5440" spans="2:20" ht="15" customHeight="1" x14ac:dyDescent="0.25">
      <c r="B5440" s="94">
        <v>5389</v>
      </c>
      <c r="C5440" s="95"/>
      <c r="D5440" s="94"/>
      <c r="E5440" s="95"/>
      <c r="F5440" s="94"/>
      <c r="G5440" s="95">
        <f t="shared" si="507"/>
        <v>0</v>
      </c>
      <c r="H5440" s="110">
        <f t="shared" si="508"/>
        <v>0</v>
      </c>
      <c r="P5440" s="107" t="str">
        <f t="shared" si="509"/>
        <v/>
      </c>
      <c r="Q5440" s="108" t="str">
        <f t="shared" si="510"/>
        <v/>
      </c>
      <c r="S5440" s="109" t="str">
        <f t="shared" si="511"/>
        <v/>
      </c>
      <c r="T5440" s="109" t="str">
        <f t="shared" si="512"/>
        <v/>
      </c>
    </row>
    <row r="5441" spans="2:20" ht="15" customHeight="1" x14ac:dyDescent="0.25">
      <c r="B5441" s="94">
        <v>5390</v>
      </c>
      <c r="C5441" s="95"/>
      <c r="D5441" s="94"/>
      <c r="E5441" s="95"/>
      <c r="F5441" s="94"/>
      <c r="G5441" s="95">
        <f t="shared" si="507"/>
        <v>0</v>
      </c>
      <c r="H5441" s="110">
        <f t="shared" si="508"/>
        <v>0</v>
      </c>
      <c r="P5441" s="107" t="str">
        <f t="shared" si="509"/>
        <v/>
      </c>
      <c r="Q5441" s="108" t="str">
        <f t="shared" si="510"/>
        <v/>
      </c>
      <c r="S5441" s="109" t="str">
        <f t="shared" si="511"/>
        <v/>
      </c>
      <c r="T5441" s="109" t="str">
        <f t="shared" si="512"/>
        <v/>
      </c>
    </row>
    <row r="5442" spans="2:20" ht="15" customHeight="1" x14ac:dyDescent="0.25">
      <c r="B5442" s="94">
        <v>5391</v>
      </c>
      <c r="C5442" s="95"/>
      <c r="D5442" s="94"/>
      <c r="E5442" s="95"/>
      <c r="F5442" s="94"/>
      <c r="G5442" s="95">
        <f t="shared" si="507"/>
        <v>0</v>
      </c>
      <c r="H5442" s="110">
        <f t="shared" si="508"/>
        <v>0</v>
      </c>
      <c r="P5442" s="107" t="str">
        <f t="shared" si="509"/>
        <v/>
      </c>
      <c r="Q5442" s="108" t="str">
        <f t="shared" si="510"/>
        <v/>
      </c>
      <c r="S5442" s="109" t="str">
        <f t="shared" si="511"/>
        <v/>
      </c>
      <c r="T5442" s="109" t="str">
        <f t="shared" si="512"/>
        <v/>
      </c>
    </row>
    <row r="5443" spans="2:20" ht="15" customHeight="1" x14ac:dyDescent="0.25">
      <c r="B5443" s="94">
        <v>5392</v>
      </c>
      <c r="C5443" s="95"/>
      <c r="D5443" s="94"/>
      <c r="E5443" s="95"/>
      <c r="F5443" s="94"/>
      <c r="G5443" s="95">
        <f t="shared" si="507"/>
        <v>0</v>
      </c>
      <c r="H5443" s="110">
        <f t="shared" si="508"/>
        <v>0</v>
      </c>
      <c r="P5443" s="107" t="str">
        <f t="shared" si="509"/>
        <v/>
      </c>
      <c r="Q5443" s="108" t="str">
        <f t="shared" si="510"/>
        <v/>
      </c>
      <c r="S5443" s="109" t="str">
        <f t="shared" si="511"/>
        <v/>
      </c>
      <c r="T5443" s="109" t="str">
        <f t="shared" si="512"/>
        <v/>
      </c>
    </row>
    <row r="5444" spans="2:20" ht="15" customHeight="1" x14ac:dyDescent="0.25">
      <c r="B5444" s="94">
        <v>5393</v>
      </c>
      <c r="C5444" s="95"/>
      <c r="D5444" s="94"/>
      <c r="E5444" s="95"/>
      <c r="F5444" s="94"/>
      <c r="G5444" s="95">
        <f t="shared" si="507"/>
        <v>0</v>
      </c>
      <c r="H5444" s="110">
        <f t="shared" si="508"/>
        <v>0</v>
      </c>
      <c r="P5444" s="107" t="str">
        <f t="shared" si="509"/>
        <v/>
      </c>
      <c r="Q5444" s="108" t="str">
        <f t="shared" si="510"/>
        <v/>
      </c>
      <c r="S5444" s="109" t="str">
        <f t="shared" si="511"/>
        <v/>
      </c>
      <c r="T5444" s="109" t="str">
        <f t="shared" si="512"/>
        <v/>
      </c>
    </row>
    <row r="5445" spans="2:20" ht="15" customHeight="1" x14ac:dyDescent="0.25">
      <c r="B5445" s="94">
        <v>5394</v>
      </c>
      <c r="C5445" s="95"/>
      <c r="D5445" s="94"/>
      <c r="E5445" s="95"/>
      <c r="F5445" s="94"/>
      <c r="G5445" s="95">
        <f t="shared" si="507"/>
        <v>0</v>
      </c>
      <c r="H5445" s="110">
        <f t="shared" si="508"/>
        <v>0</v>
      </c>
      <c r="P5445" s="107" t="str">
        <f t="shared" si="509"/>
        <v/>
      </c>
      <c r="Q5445" s="108" t="str">
        <f t="shared" si="510"/>
        <v/>
      </c>
      <c r="S5445" s="109" t="str">
        <f t="shared" si="511"/>
        <v/>
      </c>
      <c r="T5445" s="109" t="str">
        <f t="shared" si="512"/>
        <v/>
      </c>
    </row>
    <row r="5446" spans="2:20" ht="15" customHeight="1" x14ac:dyDescent="0.25">
      <c r="B5446" s="94">
        <v>5395</v>
      </c>
      <c r="C5446" s="95"/>
      <c r="D5446" s="94"/>
      <c r="E5446" s="95"/>
      <c r="F5446" s="94"/>
      <c r="G5446" s="95">
        <f t="shared" si="507"/>
        <v>0</v>
      </c>
      <c r="H5446" s="110">
        <f t="shared" si="508"/>
        <v>0</v>
      </c>
      <c r="P5446" s="107" t="str">
        <f t="shared" si="509"/>
        <v/>
      </c>
      <c r="Q5446" s="108" t="str">
        <f t="shared" si="510"/>
        <v/>
      </c>
      <c r="S5446" s="109" t="str">
        <f t="shared" si="511"/>
        <v/>
      </c>
      <c r="T5446" s="109" t="str">
        <f t="shared" si="512"/>
        <v/>
      </c>
    </row>
    <row r="5447" spans="2:20" ht="15" customHeight="1" x14ac:dyDescent="0.25">
      <c r="B5447" s="94">
        <v>5396</v>
      </c>
      <c r="C5447" s="95"/>
      <c r="D5447" s="94"/>
      <c r="E5447" s="95"/>
      <c r="F5447" s="94"/>
      <c r="G5447" s="95">
        <f t="shared" si="507"/>
        <v>0</v>
      </c>
      <c r="H5447" s="110">
        <f t="shared" si="508"/>
        <v>0</v>
      </c>
      <c r="P5447" s="107" t="str">
        <f t="shared" si="509"/>
        <v/>
      </c>
      <c r="Q5447" s="108" t="str">
        <f t="shared" si="510"/>
        <v/>
      </c>
      <c r="S5447" s="109" t="str">
        <f t="shared" si="511"/>
        <v/>
      </c>
      <c r="T5447" s="109" t="str">
        <f t="shared" si="512"/>
        <v/>
      </c>
    </row>
    <row r="5448" spans="2:20" ht="15" customHeight="1" x14ac:dyDescent="0.25">
      <c r="B5448" s="94">
        <v>5397</v>
      </c>
      <c r="C5448" s="95"/>
      <c r="D5448" s="94"/>
      <c r="E5448" s="95"/>
      <c r="F5448" s="94"/>
      <c r="G5448" s="95">
        <f t="shared" si="507"/>
        <v>0</v>
      </c>
      <c r="H5448" s="110">
        <f t="shared" si="508"/>
        <v>0</v>
      </c>
      <c r="P5448" s="107" t="str">
        <f t="shared" si="509"/>
        <v/>
      </c>
      <c r="Q5448" s="108" t="str">
        <f t="shared" si="510"/>
        <v/>
      </c>
      <c r="S5448" s="109" t="str">
        <f t="shared" si="511"/>
        <v/>
      </c>
      <c r="T5448" s="109" t="str">
        <f t="shared" si="512"/>
        <v/>
      </c>
    </row>
    <row r="5449" spans="2:20" ht="15" customHeight="1" x14ac:dyDescent="0.25">
      <c r="B5449" s="94">
        <v>5398</v>
      </c>
      <c r="C5449" s="95"/>
      <c r="D5449" s="94"/>
      <c r="E5449" s="95"/>
      <c r="F5449" s="94"/>
      <c r="G5449" s="95">
        <f t="shared" si="507"/>
        <v>0</v>
      </c>
      <c r="H5449" s="110">
        <f t="shared" si="508"/>
        <v>0</v>
      </c>
      <c r="P5449" s="107" t="str">
        <f t="shared" si="509"/>
        <v/>
      </c>
      <c r="Q5449" s="108" t="str">
        <f t="shared" si="510"/>
        <v/>
      </c>
      <c r="S5449" s="109" t="str">
        <f t="shared" si="511"/>
        <v/>
      </c>
      <c r="T5449" s="109" t="str">
        <f t="shared" si="512"/>
        <v/>
      </c>
    </row>
    <row r="5450" spans="2:20" ht="15" customHeight="1" x14ac:dyDescent="0.25">
      <c r="B5450" s="94">
        <v>5399</v>
      </c>
      <c r="C5450" s="95"/>
      <c r="D5450" s="94"/>
      <c r="E5450" s="95"/>
      <c r="F5450" s="94"/>
      <c r="G5450" s="95">
        <f t="shared" si="507"/>
        <v>0</v>
      </c>
      <c r="H5450" s="110">
        <f t="shared" si="508"/>
        <v>0</v>
      </c>
      <c r="P5450" s="107" t="str">
        <f t="shared" si="509"/>
        <v/>
      </c>
      <c r="Q5450" s="108" t="str">
        <f t="shared" si="510"/>
        <v/>
      </c>
      <c r="S5450" s="109" t="str">
        <f t="shared" si="511"/>
        <v/>
      </c>
      <c r="T5450" s="109" t="str">
        <f t="shared" si="512"/>
        <v/>
      </c>
    </row>
    <row r="5451" spans="2:20" ht="15" customHeight="1" x14ac:dyDescent="0.25">
      <c r="B5451" s="94">
        <v>5400</v>
      </c>
      <c r="C5451" s="95"/>
      <c r="D5451" s="94"/>
      <c r="E5451" s="95"/>
      <c r="F5451" s="94"/>
      <c r="G5451" s="95">
        <f t="shared" si="507"/>
        <v>0</v>
      </c>
      <c r="H5451" s="110">
        <f t="shared" si="508"/>
        <v>0</v>
      </c>
      <c r="P5451" s="107" t="str">
        <f t="shared" si="509"/>
        <v/>
      </c>
      <c r="Q5451" s="108" t="str">
        <f t="shared" si="510"/>
        <v/>
      </c>
      <c r="S5451" s="109" t="str">
        <f t="shared" si="511"/>
        <v/>
      </c>
      <c r="T5451" s="109" t="str">
        <f t="shared" si="512"/>
        <v/>
      </c>
    </row>
    <row r="5452" spans="2:20" ht="15" customHeight="1" x14ac:dyDescent="0.25">
      <c r="B5452" s="94">
        <v>5401</v>
      </c>
      <c r="C5452" s="95"/>
      <c r="D5452" s="94"/>
      <c r="E5452" s="95"/>
      <c r="F5452" s="94"/>
      <c r="G5452" s="95">
        <f t="shared" si="507"/>
        <v>0</v>
      </c>
      <c r="H5452" s="110">
        <f t="shared" si="508"/>
        <v>0</v>
      </c>
      <c r="P5452" s="107" t="str">
        <f t="shared" si="509"/>
        <v/>
      </c>
      <c r="Q5452" s="108" t="str">
        <f t="shared" si="510"/>
        <v/>
      </c>
      <c r="S5452" s="109" t="str">
        <f t="shared" si="511"/>
        <v/>
      </c>
      <c r="T5452" s="109" t="str">
        <f t="shared" si="512"/>
        <v/>
      </c>
    </row>
    <row r="5453" spans="2:20" ht="15" customHeight="1" x14ac:dyDescent="0.25">
      <c r="B5453" s="94">
        <v>5402</v>
      </c>
      <c r="C5453" s="95"/>
      <c r="D5453" s="94"/>
      <c r="E5453" s="95"/>
      <c r="F5453" s="94"/>
      <c r="G5453" s="95">
        <f t="shared" si="507"/>
        <v>0</v>
      </c>
      <c r="H5453" s="110">
        <f t="shared" si="508"/>
        <v>0</v>
      </c>
      <c r="P5453" s="107" t="str">
        <f t="shared" si="509"/>
        <v/>
      </c>
      <c r="Q5453" s="108" t="str">
        <f t="shared" si="510"/>
        <v/>
      </c>
      <c r="S5453" s="109" t="str">
        <f t="shared" si="511"/>
        <v/>
      </c>
      <c r="T5453" s="109" t="str">
        <f t="shared" si="512"/>
        <v/>
      </c>
    </row>
    <row r="5454" spans="2:20" ht="15" customHeight="1" x14ac:dyDescent="0.25">
      <c r="B5454" s="94">
        <v>5403</v>
      </c>
      <c r="C5454" s="95"/>
      <c r="D5454" s="94"/>
      <c r="E5454" s="95"/>
      <c r="F5454" s="94"/>
      <c r="G5454" s="95">
        <f t="shared" si="507"/>
        <v>0</v>
      </c>
      <c r="H5454" s="110">
        <f t="shared" si="508"/>
        <v>0</v>
      </c>
      <c r="P5454" s="107" t="str">
        <f t="shared" si="509"/>
        <v/>
      </c>
      <c r="Q5454" s="108" t="str">
        <f t="shared" si="510"/>
        <v/>
      </c>
      <c r="S5454" s="109" t="str">
        <f t="shared" si="511"/>
        <v/>
      </c>
      <c r="T5454" s="109" t="str">
        <f t="shared" si="512"/>
        <v/>
      </c>
    </row>
    <row r="5455" spans="2:20" ht="15" customHeight="1" x14ac:dyDescent="0.25">
      <c r="B5455" s="94">
        <v>5404</v>
      </c>
      <c r="C5455" s="95"/>
      <c r="D5455" s="94"/>
      <c r="E5455" s="95"/>
      <c r="F5455" s="94"/>
      <c r="G5455" s="95">
        <f t="shared" si="507"/>
        <v>0</v>
      </c>
      <c r="H5455" s="110">
        <f t="shared" si="508"/>
        <v>0</v>
      </c>
      <c r="P5455" s="107" t="str">
        <f t="shared" si="509"/>
        <v/>
      </c>
      <c r="Q5455" s="108" t="str">
        <f t="shared" si="510"/>
        <v/>
      </c>
      <c r="S5455" s="109" t="str">
        <f t="shared" si="511"/>
        <v/>
      </c>
      <c r="T5455" s="109" t="str">
        <f t="shared" si="512"/>
        <v/>
      </c>
    </row>
    <row r="5456" spans="2:20" ht="15" customHeight="1" x14ac:dyDescent="0.25">
      <c r="B5456" s="94">
        <v>5405</v>
      </c>
      <c r="C5456" s="95"/>
      <c r="D5456" s="94"/>
      <c r="E5456" s="95"/>
      <c r="F5456" s="94"/>
      <c r="G5456" s="95">
        <f t="shared" si="507"/>
        <v>0</v>
      </c>
      <c r="H5456" s="110">
        <f t="shared" si="508"/>
        <v>0</v>
      </c>
      <c r="P5456" s="107" t="str">
        <f t="shared" si="509"/>
        <v/>
      </c>
      <c r="Q5456" s="108" t="str">
        <f t="shared" si="510"/>
        <v/>
      </c>
      <c r="S5456" s="109" t="str">
        <f t="shared" si="511"/>
        <v/>
      </c>
      <c r="T5456" s="109" t="str">
        <f t="shared" si="512"/>
        <v/>
      </c>
    </row>
    <row r="5457" spans="2:20" ht="15" customHeight="1" x14ac:dyDescent="0.25">
      <c r="B5457" s="94">
        <v>5406</v>
      </c>
      <c r="C5457" s="95"/>
      <c r="D5457" s="94"/>
      <c r="E5457" s="95"/>
      <c r="F5457" s="94"/>
      <c r="G5457" s="95">
        <f t="shared" si="507"/>
        <v>0</v>
      </c>
      <c r="H5457" s="110">
        <f t="shared" si="508"/>
        <v>0</v>
      </c>
      <c r="P5457" s="107" t="str">
        <f t="shared" si="509"/>
        <v/>
      </c>
      <c r="Q5457" s="108" t="str">
        <f t="shared" si="510"/>
        <v/>
      </c>
      <c r="S5457" s="109" t="str">
        <f t="shared" si="511"/>
        <v/>
      </c>
      <c r="T5457" s="109" t="str">
        <f t="shared" si="512"/>
        <v/>
      </c>
    </row>
    <row r="5458" spans="2:20" ht="15" customHeight="1" x14ac:dyDescent="0.25">
      <c r="B5458" s="94">
        <v>5407</v>
      </c>
      <c r="C5458" s="95"/>
      <c r="D5458" s="94"/>
      <c r="E5458" s="95"/>
      <c r="F5458" s="94"/>
      <c r="G5458" s="95">
        <f t="shared" si="507"/>
        <v>0</v>
      </c>
      <c r="H5458" s="110">
        <f t="shared" si="508"/>
        <v>0</v>
      </c>
      <c r="P5458" s="107" t="str">
        <f t="shared" si="509"/>
        <v/>
      </c>
      <c r="Q5458" s="108" t="str">
        <f t="shared" si="510"/>
        <v/>
      </c>
      <c r="S5458" s="109" t="str">
        <f t="shared" si="511"/>
        <v/>
      </c>
      <c r="T5458" s="109" t="str">
        <f t="shared" si="512"/>
        <v/>
      </c>
    </row>
    <row r="5459" spans="2:20" ht="15" customHeight="1" x14ac:dyDescent="0.25">
      <c r="B5459" s="94">
        <v>5408</v>
      </c>
      <c r="C5459" s="95"/>
      <c r="D5459" s="94"/>
      <c r="E5459" s="95"/>
      <c r="F5459" s="94"/>
      <c r="G5459" s="95">
        <f t="shared" si="507"/>
        <v>0</v>
      </c>
      <c r="H5459" s="110">
        <f t="shared" si="508"/>
        <v>0</v>
      </c>
      <c r="P5459" s="107" t="str">
        <f t="shared" si="509"/>
        <v/>
      </c>
      <c r="Q5459" s="108" t="str">
        <f t="shared" si="510"/>
        <v/>
      </c>
      <c r="S5459" s="109" t="str">
        <f t="shared" si="511"/>
        <v/>
      </c>
      <c r="T5459" s="109" t="str">
        <f t="shared" si="512"/>
        <v/>
      </c>
    </row>
    <row r="5460" spans="2:20" ht="15" customHeight="1" x14ac:dyDescent="0.25">
      <c r="B5460" s="94">
        <v>5409</v>
      </c>
      <c r="C5460" s="95"/>
      <c r="D5460" s="94"/>
      <c r="E5460" s="95"/>
      <c r="F5460" s="94"/>
      <c r="G5460" s="95">
        <f t="shared" si="507"/>
        <v>0</v>
      </c>
      <c r="H5460" s="110">
        <f t="shared" si="508"/>
        <v>0</v>
      </c>
      <c r="P5460" s="107" t="str">
        <f t="shared" si="509"/>
        <v/>
      </c>
      <c r="Q5460" s="108" t="str">
        <f t="shared" si="510"/>
        <v/>
      </c>
      <c r="S5460" s="109" t="str">
        <f t="shared" si="511"/>
        <v/>
      </c>
      <c r="T5460" s="109" t="str">
        <f t="shared" si="512"/>
        <v/>
      </c>
    </row>
    <row r="5461" spans="2:20" ht="15" customHeight="1" x14ac:dyDescent="0.25">
      <c r="B5461" s="94">
        <v>5410</v>
      </c>
      <c r="C5461" s="95"/>
      <c r="D5461" s="94"/>
      <c r="E5461" s="95"/>
      <c r="F5461" s="94"/>
      <c r="G5461" s="95">
        <f t="shared" si="507"/>
        <v>0</v>
      </c>
      <c r="H5461" s="110">
        <f t="shared" si="508"/>
        <v>0</v>
      </c>
      <c r="P5461" s="107" t="str">
        <f t="shared" si="509"/>
        <v/>
      </c>
      <c r="Q5461" s="108" t="str">
        <f t="shared" si="510"/>
        <v/>
      </c>
      <c r="S5461" s="109" t="str">
        <f t="shared" si="511"/>
        <v/>
      </c>
      <c r="T5461" s="109" t="str">
        <f t="shared" si="512"/>
        <v/>
      </c>
    </row>
    <row r="5462" spans="2:20" ht="15" customHeight="1" x14ac:dyDescent="0.25">
      <c r="B5462" s="94">
        <v>5411</v>
      </c>
      <c r="C5462" s="95"/>
      <c r="D5462" s="94"/>
      <c r="E5462" s="95"/>
      <c r="F5462" s="94"/>
      <c r="G5462" s="95">
        <f t="shared" si="507"/>
        <v>0</v>
      </c>
      <c r="H5462" s="110">
        <f t="shared" si="508"/>
        <v>0</v>
      </c>
      <c r="P5462" s="107" t="str">
        <f t="shared" si="509"/>
        <v/>
      </c>
      <c r="Q5462" s="108" t="str">
        <f t="shared" si="510"/>
        <v/>
      </c>
      <c r="S5462" s="109" t="str">
        <f t="shared" si="511"/>
        <v/>
      </c>
      <c r="T5462" s="109" t="str">
        <f t="shared" si="512"/>
        <v/>
      </c>
    </row>
    <row r="5463" spans="2:20" ht="15" customHeight="1" x14ac:dyDescent="0.25">
      <c r="B5463" s="94">
        <v>5412</v>
      </c>
      <c r="C5463" s="95"/>
      <c r="D5463" s="94"/>
      <c r="E5463" s="95"/>
      <c r="F5463" s="94"/>
      <c r="G5463" s="95">
        <f t="shared" si="507"/>
        <v>0</v>
      </c>
      <c r="H5463" s="110">
        <f t="shared" si="508"/>
        <v>0</v>
      </c>
      <c r="P5463" s="107" t="str">
        <f t="shared" si="509"/>
        <v/>
      </c>
      <c r="Q5463" s="108" t="str">
        <f t="shared" si="510"/>
        <v/>
      </c>
      <c r="S5463" s="109" t="str">
        <f t="shared" si="511"/>
        <v/>
      </c>
      <c r="T5463" s="109" t="str">
        <f t="shared" si="512"/>
        <v/>
      </c>
    </row>
    <row r="5464" spans="2:20" ht="15" customHeight="1" x14ac:dyDescent="0.25">
      <c r="B5464" s="94">
        <v>5413</v>
      </c>
      <c r="C5464" s="95"/>
      <c r="D5464" s="94"/>
      <c r="E5464" s="95"/>
      <c r="F5464" s="94"/>
      <c r="G5464" s="95">
        <f t="shared" si="507"/>
        <v>0</v>
      </c>
      <c r="H5464" s="110">
        <f t="shared" si="508"/>
        <v>0</v>
      </c>
      <c r="P5464" s="107" t="str">
        <f t="shared" si="509"/>
        <v/>
      </c>
      <c r="Q5464" s="108" t="str">
        <f t="shared" si="510"/>
        <v/>
      </c>
      <c r="S5464" s="109" t="str">
        <f t="shared" si="511"/>
        <v/>
      </c>
      <c r="T5464" s="109" t="str">
        <f t="shared" si="512"/>
        <v/>
      </c>
    </row>
    <row r="5465" spans="2:20" ht="15" customHeight="1" x14ac:dyDescent="0.25">
      <c r="B5465" s="94">
        <v>5414</v>
      </c>
      <c r="C5465" s="95"/>
      <c r="D5465" s="94"/>
      <c r="E5465" s="95"/>
      <c r="F5465" s="94"/>
      <c r="G5465" s="95">
        <f t="shared" si="507"/>
        <v>0</v>
      </c>
      <c r="H5465" s="110">
        <f t="shared" si="508"/>
        <v>0</v>
      </c>
      <c r="P5465" s="107" t="str">
        <f t="shared" si="509"/>
        <v/>
      </c>
      <c r="Q5465" s="108" t="str">
        <f t="shared" si="510"/>
        <v/>
      </c>
      <c r="S5465" s="109" t="str">
        <f t="shared" si="511"/>
        <v/>
      </c>
      <c r="T5465" s="109" t="str">
        <f t="shared" si="512"/>
        <v/>
      </c>
    </row>
    <row r="5466" spans="2:20" ht="15" customHeight="1" x14ac:dyDescent="0.25">
      <c r="B5466" s="94">
        <v>5415</v>
      </c>
      <c r="C5466" s="95"/>
      <c r="D5466" s="94"/>
      <c r="E5466" s="95"/>
      <c r="F5466" s="94"/>
      <c r="G5466" s="95">
        <f t="shared" si="507"/>
        <v>0</v>
      </c>
      <c r="H5466" s="110">
        <f t="shared" si="508"/>
        <v>0</v>
      </c>
      <c r="P5466" s="107" t="str">
        <f t="shared" si="509"/>
        <v/>
      </c>
      <c r="Q5466" s="108" t="str">
        <f t="shared" si="510"/>
        <v/>
      </c>
      <c r="S5466" s="109" t="str">
        <f t="shared" si="511"/>
        <v/>
      </c>
      <c r="T5466" s="109" t="str">
        <f t="shared" si="512"/>
        <v/>
      </c>
    </row>
    <row r="5467" spans="2:20" ht="15" customHeight="1" x14ac:dyDescent="0.25">
      <c r="B5467" s="94">
        <v>5416</v>
      </c>
      <c r="C5467" s="95"/>
      <c r="D5467" s="94"/>
      <c r="E5467" s="95"/>
      <c r="F5467" s="94"/>
      <c r="G5467" s="95">
        <f t="shared" si="507"/>
        <v>0</v>
      </c>
      <c r="H5467" s="110">
        <f t="shared" si="508"/>
        <v>0</v>
      </c>
      <c r="P5467" s="107" t="str">
        <f t="shared" si="509"/>
        <v/>
      </c>
      <c r="Q5467" s="108" t="str">
        <f t="shared" si="510"/>
        <v/>
      </c>
      <c r="S5467" s="109" t="str">
        <f t="shared" si="511"/>
        <v/>
      </c>
      <c r="T5467" s="109" t="str">
        <f t="shared" si="512"/>
        <v/>
      </c>
    </row>
    <row r="5468" spans="2:20" ht="15" customHeight="1" x14ac:dyDescent="0.25">
      <c r="B5468" s="94">
        <v>5417</v>
      </c>
      <c r="C5468" s="95"/>
      <c r="D5468" s="94"/>
      <c r="E5468" s="95"/>
      <c r="F5468" s="94"/>
      <c r="G5468" s="95">
        <f t="shared" ref="G5468:G5531" si="513">E5468-C5468</f>
        <v>0</v>
      </c>
      <c r="H5468" s="110">
        <f t="shared" ref="H5468:H5531" si="514">F5468-D5468</f>
        <v>0</v>
      </c>
      <c r="P5468" s="107" t="str">
        <f t="shared" ref="P5468:P5531" si="515">IF(C5468="","",D5468*PSA_WTP-C5468)</f>
        <v/>
      </c>
      <c r="Q5468" s="108" t="str">
        <f t="shared" ref="Q5468:Q5531" si="516">IF(C5468="","",F5468*PSA_WTP-E5468)</f>
        <v/>
      </c>
      <c r="S5468" s="109" t="str">
        <f t="shared" ref="S5468:S5531" si="517">IF(Q5468="","",IF(Q5468=MAX(P5468,Q5468),0,1))</f>
        <v/>
      </c>
      <c r="T5468" s="109" t="str">
        <f t="shared" ref="T5468:T5531" si="518">IF(Q5468="","",IF(Q5468=MAX(P5468,Q5468),1,0))</f>
        <v/>
      </c>
    </row>
    <row r="5469" spans="2:20" ht="15" customHeight="1" x14ac:dyDescent="0.25">
      <c r="B5469" s="94">
        <v>5418</v>
      </c>
      <c r="C5469" s="95"/>
      <c r="D5469" s="94"/>
      <c r="E5469" s="95"/>
      <c r="F5469" s="94"/>
      <c r="G5469" s="95">
        <f t="shared" si="513"/>
        <v>0</v>
      </c>
      <c r="H5469" s="110">
        <f t="shared" si="514"/>
        <v>0</v>
      </c>
      <c r="P5469" s="107" t="str">
        <f t="shared" si="515"/>
        <v/>
      </c>
      <c r="Q5469" s="108" t="str">
        <f t="shared" si="516"/>
        <v/>
      </c>
      <c r="S5469" s="109" t="str">
        <f t="shared" si="517"/>
        <v/>
      </c>
      <c r="T5469" s="109" t="str">
        <f t="shared" si="518"/>
        <v/>
      </c>
    </row>
    <row r="5470" spans="2:20" ht="15" customHeight="1" x14ac:dyDescent="0.25">
      <c r="B5470" s="94">
        <v>5419</v>
      </c>
      <c r="C5470" s="95"/>
      <c r="D5470" s="94"/>
      <c r="E5470" s="95"/>
      <c r="F5470" s="94"/>
      <c r="G5470" s="95">
        <f t="shared" si="513"/>
        <v>0</v>
      </c>
      <c r="H5470" s="110">
        <f t="shared" si="514"/>
        <v>0</v>
      </c>
      <c r="P5470" s="107" t="str">
        <f t="shared" si="515"/>
        <v/>
      </c>
      <c r="Q5470" s="108" t="str">
        <f t="shared" si="516"/>
        <v/>
      </c>
      <c r="S5470" s="109" t="str">
        <f t="shared" si="517"/>
        <v/>
      </c>
      <c r="T5470" s="109" t="str">
        <f t="shared" si="518"/>
        <v/>
      </c>
    </row>
    <row r="5471" spans="2:20" ht="15" customHeight="1" x14ac:dyDescent="0.25">
      <c r="B5471" s="94">
        <v>5420</v>
      </c>
      <c r="C5471" s="95"/>
      <c r="D5471" s="94"/>
      <c r="E5471" s="95"/>
      <c r="F5471" s="94"/>
      <c r="G5471" s="95">
        <f t="shared" si="513"/>
        <v>0</v>
      </c>
      <c r="H5471" s="110">
        <f t="shared" si="514"/>
        <v>0</v>
      </c>
      <c r="P5471" s="107" t="str">
        <f t="shared" si="515"/>
        <v/>
      </c>
      <c r="Q5471" s="108" t="str">
        <f t="shared" si="516"/>
        <v/>
      </c>
      <c r="S5471" s="109" t="str">
        <f t="shared" si="517"/>
        <v/>
      </c>
      <c r="T5471" s="109" t="str">
        <f t="shared" si="518"/>
        <v/>
      </c>
    </row>
    <row r="5472" spans="2:20" ht="15" customHeight="1" x14ac:dyDescent="0.25">
      <c r="B5472" s="94">
        <v>5421</v>
      </c>
      <c r="C5472" s="95"/>
      <c r="D5472" s="94"/>
      <c r="E5472" s="95"/>
      <c r="F5472" s="94"/>
      <c r="G5472" s="95">
        <f t="shared" si="513"/>
        <v>0</v>
      </c>
      <c r="H5472" s="110">
        <f t="shared" si="514"/>
        <v>0</v>
      </c>
      <c r="P5472" s="107" t="str">
        <f t="shared" si="515"/>
        <v/>
      </c>
      <c r="Q5472" s="108" t="str">
        <f t="shared" si="516"/>
        <v/>
      </c>
      <c r="S5472" s="109" t="str">
        <f t="shared" si="517"/>
        <v/>
      </c>
      <c r="T5472" s="109" t="str">
        <f t="shared" si="518"/>
        <v/>
      </c>
    </row>
    <row r="5473" spans="2:20" ht="15" customHeight="1" x14ac:dyDescent="0.25">
      <c r="B5473" s="94">
        <v>5422</v>
      </c>
      <c r="C5473" s="95"/>
      <c r="D5473" s="94"/>
      <c r="E5473" s="95"/>
      <c r="F5473" s="94"/>
      <c r="G5473" s="95">
        <f t="shared" si="513"/>
        <v>0</v>
      </c>
      <c r="H5473" s="110">
        <f t="shared" si="514"/>
        <v>0</v>
      </c>
      <c r="P5473" s="107" t="str">
        <f t="shared" si="515"/>
        <v/>
      </c>
      <c r="Q5473" s="108" t="str">
        <f t="shared" si="516"/>
        <v/>
      </c>
      <c r="S5473" s="109" t="str">
        <f t="shared" si="517"/>
        <v/>
      </c>
      <c r="T5473" s="109" t="str">
        <f t="shared" si="518"/>
        <v/>
      </c>
    </row>
    <row r="5474" spans="2:20" ht="15" customHeight="1" x14ac:dyDescent="0.25">
      <c r="B5474" s="94">
        <v>5423</v>
      </c>
      <c r="C5474" s="95"/>
      <c r="D5474" s="94"/>
      <c r="E5474" s="95"/>
      <c r="F5474" s="94"/>
      <c r="G5474" s="95">
        <f t="shared" si="513"/>
        <v>0</v>
      </c>
      <c r="H5474" s="110">
        <f t="shared" si="514"/>
        <v>0</v>
      </c>
      <c r="P5474" s="107" t="str">
        <f t="shared" si="515"/>
        <v/>
      </c>
      <c r="Q5474" s="108" t="str">
        <f t="shared" si="516"/>
        <v/>
      </c>
      <c r="S5474" s="109" t="str">
        <f t="shared" si="517"/>
        <v/>
      </c>
      <c r="T5474" s="109" t="str">
        <f t="shared" si="518"/>
        <v/>
      </c>
    </row>
    <row r="5475" spans="2:20" ht="15" customHeight="1" x14ac:dyDescent="0.25">
      <c r="B5475" s="94">
        <v>5424</v>
      </c>
      <c r="C5475" s="95"/>
      <c r="D5475" s="94"/>
      <c r="E5475" s="95"/>
      <c r="F5475" s="94"/>
      <c r="G5475" s="95">
        <f t="shared" si="513"/>
        <v>0</v>
      </c>
      <c r="H5475" s="110">
        <f t="shared" si="514"/>
        <v>0</v>
      </c>
      <c r="P5475" s="107" t="str">
        <f t="shared" si="515"/>
        <v/>
      </c>
      <c r="Q5475" s="108" t="str">
        <f t="shared" si="516"/>
        <v/>
      </c>
      <c r="S5475" s="109" t="str">
        <f t="shared" si="517"/>
        <v/>
      </c>
      <c r="T5475" s="109" t="str">
        <f t="shared" si="518"/>
        <v/>
      </c>
    </row>
    <row r="5476" spans="2:20" ht="15" customHeight="1" x14ac:dyDescent="0.25">
      <c r="B5476" s="94">
        <v>5425</v>
      </c>
      <c r="C5476" s="95"/>
      <c r="D5476" s="94"/>
      <c r="E5476" s="95"/>
      <c r="F5476" s="94"/>
      <c r="G5476" s="95">
        <f t="shared" si="513"/>
        <v>0</v>
      </c>
      <c r="H5476" s="110">
        <f t="shared" si="514"/>
        <v>0</v>
      </c>
      <c r="P5476" s="107" t="str">
        <f t="shared" si="515"/>
        <v/>
      </c>
      <c r="Q5476" s="108" t="str">
        <f t="shared" si="516"/>
        <v/>
      </c>
      <c r="S5476" s="109" t="str">
        <f t="shared" si="517"/>
        <v/>
      </c>
      <c r="T5476" s="109" t="str">
        <f t="shared" si="518"/>
        <v/>
      </c>
    </row>
    <row r="5477" spans="2:20" ht="15" customHeight="1" x14ac:dyDescent="0.25">
      <c r="B5477" s="94">
        <v>5426</v>
      </c>
      <c r="C5477" s="95"/>
      <c r="D5477" s="94"/>
      <c r="E5477" s="95"/>
      <c r="F5477" s="94"/>
      <c r="G5477" s="95">
        <f t="shared" si="513"/>
        <v>0</v>
      </c>
      <c r="H5477" s="110">
        <f t="shared" si="514"/>
        <v>0</v>
      </c>
      <c r="P5477" s="107" t="str">
        <f t="shared" si="515"/>
        <v/>
      </c>
      <c r="Q5477" s="108" t="str">
        <f t="shared" si="516"/>
        <v/>
      </c>
      <c r="S5477" s="109" t="str">
        <f t="shared" si="517"/>
        <v/>
      </c>
      <c r="T5477" s="109" t="str">
        <f t="shared" si="518"/>
        <v/>
      </c>
    </row>
    <row r="5478" spans="2:20" ht="15" customHeight="1" x14ac:dyDescent="0.25">
      <c r="B5478" s="94">
        <v>5427</v>
      </c>
      <c r="C5478" s="95"/>
      <c r="D5478" s="94"/>
      <c r="E5478" s="95"/>
      <c r="F5478" s="94"/>
      <c r="G5478" s="95">
        <f t="shared" si="513"/>
        <v>0</v>
      </c>
      <c r="H5478" s="110">
        <f t="shared" si="514"/>
        <v>0</v>
      </c>
      <c r="P5478" s="107" t="str">
        <f t="shared" si="515"/>
        <v/>
      </c>
      <c r="Q5478" s="108" t="str">
        <f t="shared" si="516"/>
        <v/>
      </c>
      <c r="S5478" s="109" t="str">
        <f t="shared" si="517"/>
        <v/>
      </c>
      <c r="T5478" s="109" t="str">
        <f t="shared" si="518"/>
        <v/>
      </c>
    </row>
    <row r="5479" spans="2:20" ht="15" customHeight="1" x14ac:dyDescent="0.25">
      <c r="B5479" s="94">
        <v>5428</v>
      </c>
      <c r="C5479" s="95"/>
      <c r="D5479" s="94"/>
      <c r="E5479" s="95"/>
      <c r="F5479" s="94"/>
      <c r="G5479" s="95">
        <f t="shared" si="513"/>
        <v>0</v>
      </c>
      <c r="H5479" s="110">
        <f t="shared" si="514"/>
        <v>0</v>
      </c>
      <c r="P5479" s="107" t="str">
        <f t="shared" si="515"/>
        <v/>
      </c>
      <c r="Q5479" s="108" t="str">
        <f t="shared" si="516"/>
        <v/>
      </c>
      <c r="S5479" s="109" t="str">
        <f t="shared" si="517"/>
        <v/>
      </c>
      <c r="T5479" s="109" t="str">
        <f t="shared" si="518"/>
        <v/>
      </c>
    </row>
    <row r="5480" spans="2:20" ht="15" customHeight="1" x14ac:dyDescent="0.25">
      <c r="B5480" s="94">
        <v>5429</v>
      </c>
      <c r="C5480" s="95"/>
      <c r="D5480" s="94"/>
      <c r="E5480" s="95"/>
      <c r="F5480" s="94"/>
      <c r="G5480" s="95">
        <f t="shared" si="513"/>
        <v>0</v>
      </c>
      <c r="H5480" s="110">
        <f t="shared" si="514"/>
        <v>0</v>
      </c>
      <c r="P5480" s="107" t="str">
        <f t="shared" si="515"/>
        <v/>
      </c>
      <c r="Q5480" s="108" t="str">
        <f t="shared" si="516"/>
        <v/>
      </c>
      <c r="S5480" s="109" t="str">
        <f t="shared" si="517"/>
        <v/>
      </c>
      <c r="T5480" s="109" t="str">
        <f t="shared" si="518"/>
        <v/>
      </c>
    </row>
    <row r="5481" spans="2:20" ht="15" customHeight="1" x14ac:dyDescent="0.25">
      <c r="B5481" s="94">
        <v>5430</v>
      </c>
      <c r="C5481" s="95"/>
      <c r="D5481" s="94"/>
      <c r="E5481" s="95"/>
      <c r="F5481" s="94"/>
      <c r="G5481" s="95">
        <f t="shared" si="513"/>
        <v>0</v>
      </c>
      <c r="H5481" s="110">
        <f t="shared" si="514"/>
        <v>0</v>
      </c>
      <c r="P5481" s="107" t="str">
        <f t="shared" si="515"/>
        <v/>
      </c>
      <c r="Q5481" s="108" t="str">
        <f t="shared" si="516"/>
        <v/>
      </c>
      <c r="S5481" s="109" t="str">
        <f t="shared" si="517"/>
        <v/>
      </c>
      <c r="T5481" s="109" t="str">
        <f t="shared" si="518"/>
        <v/>
      </c>
    </row>
    <row r="5482" spans="2:20" ht="15" customHeight="1" x14ac:dyDescent="0.25">
      <c r="B5482" s="94">
        <v>5431</v>
      </c>
      <c r="C5482" s="95"/>
      <c r="D5482" s="94"/>
      <c r="E5482" s="95"/>
      <c r="F5482" s="94"/>
      <c r="G5482" s="95">
        <f t="shared" si="513"/>
        <v>0</v>
      </c>
      <c r="H5482" s="110">
        <f t="shared" si="514"/>
        <v>0</v>
      </c>
      <c r="P5482" s="107" t="str">
        <f t="shared" si="515"/>
        <v/>
      </c>
      <c r="Q5482" s="108" t="str">
        <f t="shared" si="516"/>
        <v/>
      </c>
      <c r="S5482" s="109" t="str">
        <f t="shared" si="517"/>
        <v/>
      </c>
      <c r="T5482" s="109" t="str">
        <f t="shared" si="518"/>
        <v/>
      </c>
    </row>
    <row r="5483" spans="2:20" ht="15" customHeight="1" x14ac:dyDescent="0.25">
      <c r="B5483" s="94">
        <v>5432</v>
      </c>
      <c r="C5483" s="95"/>
      <c r="D5483" s="94"/>
      <c r="E5483" s="95"/>
      <c r="F5483" s="94"/>
      <c r="G5483" s="95">
        <f t="shared" si="513"/>
        <v>0</v>
      </c>
      <c r="H5483" s="110">
        <f t="shared" si="514"/>
        <v>0</v>
      </c>
      <c r="P5483" s="107" t="str">
        <f t="shared" si="515"/>
        <v/>
      </c>
      <c r="Q5483" s="108" t="str">
        <f t="shared" si="516"/>
        <v/>
      </c>
      <c r="S5483" s="109" t="str">
        <f t="shared" si="517"/>
        <v/>
      </c>
      <c r="T5483" s="109" t="str">
        <f t="shared" si="518"/>
        <v/>
      </c>
    </row>
    <row r="5484" spans="2:20" ht="15" customHeight="1" x14ac:dyDescent="0.25">
      <c r="B5484" s="94">
        <v>5433</v>
      </c>
      <c r="C5484" s="95"/>
      <c r="D5484" s="94"/>
      <c r="E5484" s="95"/>
      <c r="F5484" s="94"/>
      <c r="G5484" s="95">
        <f t="shared" si="513"/>
        <v>0</v>
      </c>
      <c r="H5484" s="110">
        <f t="shared" si="514"/>
        <v>0</v>
      </c>
      <c r="P5484" s="107" t="str">
        <f t="shared" si="515"/>
        <v/>
      </c>
      <c r="Q5484" s="108" t="str">
        <f t="shared" si="516"/>
        <v/>
      </c>
      <c r="S5484" s="109" t="str">
        <f t="shared" si="517"/>
        <v/>
      </c>
      <c r="T5484" s="109" t="str">
        <f t="shared" si="518"/>
        <v/>
      </c>
    </row>
    <row r="5485" spans="2:20" ht="15" customHeight="1" x14ac:dyDescent="0.25">
      <c r="B5485" s="94">
        <v>5434</v>
      </c>
      <c r="C5485" s="95"/>
      <c r="D5485" s="94"/>
      <c r="E5485" s="95"/>
      <c r="F5485" s="94"/>
      <c r="G5485" s="95">
        <f t="shared" si="513"/>
        <v>0</v>
      </c>
      <c r="H5485" s="110">
        <f t="shared" si="514"/>
        <v>0</v>
      </c>
      <c r="P5485" s="107" t="str">
        <f t="shared" si="515"/>
        <v/>
      </c>
      <c r="Q5485" s="108" t="str">
        <f t="shared" si="516"/>
        <v/>
      </c>
      <c r="S5485" s="109" t="str">
        <f t="shared" si="517"/>
        <v/>
      </c>
      <c r="T5485" s="109" t="str">
        <f t="shared" si="518"/>
        <v/>
      </c>
    </row>
    <row r="5486" spans="2:20" ht="15" customHeight="1" x14ac:dyDescent="0.25">
      <c r="B5486" s="94">
        <v>5435</v>
      </c>
      <c r="C5486" s="95"/>
      <c r="D5486" s="94"/>
      <c r="E5486" s="95"/>
      <c r="F5486" s="94"/>
      <c r="G5486" s="95">
        <f t="shared" si="513"/>
        <v>0</v>
      </c>
      <c r="H5486" s="110">
        <f t="shared" si="514"/>
        <v>0</v>
      </c>
      <c r="P5486" s="107" t="str">
        <f t="shared" si="515"/>
        <v/>
      </c>
      <c r="Q5486" s="108" t="str">
        <f t="shared" si="516"/>
        <v/>
      </c>
      <c r="S5486" s="109" t="str">
        <f t="shared" si="517"/>
        <v/>
      </c>
      <c r="T5486" s="109" t="str">
        <f t="shared" si="518"/>
        <v/>
      </c>
    </row>
    <row r="5487" spans="2:20" ht="15" customHeight="1" x14ac:dyDescent="0.25">
      <c r="B5487" s="94">
        <v>5436</v>
      </c>
      <c r="C5487" s="95"/>
      <c r="D5487" s="94"/>
      <c r="E5487" s="95"/>
      <c r="F5487" s="94"/>
      <c r="G5487" s="95">
        <f t="shared" si="513"/>
        <v>0</v>
      </c>
      <c r="H5487" s="110">
        <f t="shared" si="514"/>
        <v>0</v>
      </c>
      <c r="P5487" s="107" t="str">
        <f t="shared" si="515"/>
        <v/>
      </c>
      <c r="Q5487" s="108" t="str">
        <f t="shared" si="516"/>
        <v/>
      </c>
      <c r="S5487" s="109" t="str">
        <f t="shared" si="517"/>
        <v/>
      </c>
      <c r="T5487" s="109" t="str">
        <f t="shared" si="518"/>
        <v/>
      </c>
    </row>
    <row r="5488" spans="2:20" ht="15" customHeight="1" x14ac:dyDescent="0.25">
      <c r="B5488" s="94">
        <v>5437</v>
      </c>
      <c r="C5488" s="95"/>
      <c r="D5488" s="94"/>
      <c r="E5488" s="95"/>
      <c r="F5488" s="94"/>
      <c r="G5488" s="95">
        <f t="shared" si="513"/>
        <v>0</v>
      </c>
      <c r="H5488" s="110">
        <f t="shared" si="514"/>
        <v>0</v>
      </c>
      <c r="P5488" s="107" t="str">
        <f t="shared" si="515"/>
        <v/>
      </c>
      <c r="Q5488" s="108" t="str">
        <f t="shared" si="516"/>
        <v/>
      </c>
      <c r="S5488" s="109" t="str">
        <f t="shared" si="517"/>
        <v/>
      </c>
      <c r="T5488" s="109" t="str">
        <f t="shared" si="518"/>
        <v/>
      </c>
    </row>
    <row r="5489" spans="2:20" ht="15" customHeight="1" x14ac:dyDescent="0.25">
      <c r="B5489" s="94">
        <v>5438</v>
      </c>
      <c r="C5489" s="95"/>
      <c r="D5489" s="94"/>
      <c r="E5489" s="95"/>
      <c r="F5489" s="94"/>
      <c r="G5489" s="95">
        <f t="shared" si="513"/>
        <v>0</v>
      </c>
      <c r="H5489" s="110">
        <f t="shared" si="514"/>
        <v>0</v>
      </c>
      <c r="P5489" s="107" t="str">
        <f t="shared" si="515"/>
        <v/>
      </c>
      <c r="Q5489" s="108" t="str">
        <f t="shared" si="516"/>
        <v/>
      </c>
      <c r="S5489" s="109" t="str">
        <f t="shared" si="517"/>
        <v/>
      </c>
      <c r="T5489" s="109" t="str">
        <f t="shared" si="518"/>
        <v/>
      </c>
    </row>
    <row r="5490" spans="2:20" ht="15" customHeight="1" x14ac:dyDescent="0.25">
      <c r="B5490" s="94">
        <v>5439</v>
      </c>
      <c r="C5490" s="95"/>
      <c r="D5490" s="94"/>
      <c r="E5490" s="95"/>
      <c r="F5490" s="94"/>
      <c r="G5490" s="95">
        <f t="shared" si="513"/>
        <v>0</v>
      </c>
      <c r="H5490" s="110">
        <f t="shared" si="514"/>
        <v>0</v>
      </c>
      <c r="P5490" s="107" t="str">
        <f t="shared" si="515"/>
        <v/>
      </c>
      <c r="Q5490" s="108" t="str">
        <f t="shared" si="516"/>
        <v/>
      </c>
      <c r="S5490" s="109" t="str">
        <f t="shared" si="517"/>
        <v/>
      </c>
      <c r="T5490" s="109" t="str">
        <f t="shared" si="518"/>
        <v/>
      </c>
    </row>
    <row r="5491" spans="2:20" ht="15" customHeight="1" x14ac:dyDescent="0.25">
      <c r="B5491" s="94">
        <v>5440</v>
      </c>
      <c r="C5491" s="95"/>
      <c r="D5491" s="94"/>
      <c r="E5491" s="95"/>
      <c r="F5491" s="94"/>
      <c r="G5491" s="95">
        <f t="shared" si="513"/>
        <v>0</v>
      </c>
      <c r="H5491" s="110">
        <f t="shared" si="514"/>
        <v>0</v>
      </c>
      <c r="P5491" s="107" t="str">
        <f t="shared" si="515"/>
        <v/>
      </c>
      <c r="Q5491" s="108" t="str">
        <f t="shared" si="516"/>
        <v/>
      </c>
      <c r="S5491" s="109" t="str">
        <f t="shared" si="517"/>
        <v/>
      </c>
      <c r="T5491" s="109" t="str">
        <f t="shared" si="518"/>
        <v/>
      </c>
    </row>
    <row r="5492" spans="2:20" ht="15" customHeight="1" x14ac:dyDescent="0.25">
      <c r="B5492" s="94">
        <v>5441</v>
      </c>
      <c r="C5492" s="95"/>
      <c r="D5492" s="94"/>
      <c r="E5492" s="95"/>
      <c r="F5492" s="94"/>
      <c r="G5492" s="95">
        <f t="shared" si="513"/>
        <v>0</v>
      </c>
      <c r="H5492" s="110">
        <f t="shared" si="514"/>
        <v>0</v>
      </c>
      <c r="P5492" s="107" t="str">
        <f t="shared" si="515"/>
        <v/>
      </c>
      <c r="Q5492" s="108" t="str">
        <f t="shared" si="516"/>
        <v/>
      </c>
      <c r="S5492" s="109" t="str">
        <f t="shared" si="517"/>
        <v/>
      </c>
      <c r="T5492" s="109" t="str">
        <f t="shared" si="518"/>
        <v/>
      </c>
    </row>
    <row r="5493" spans="2:20" ht="15" customHeight="1" x14ac:dyDescent="0.25">
      <c r="B5493" s="94">
        <v>5442</v>
      </c>
      <c r="C5493" s="95"/>
      <c r="D5493" s="94"/>
      <c r="E5493" s="95"/>
      <c r="F5493" s="94"/>
      <c r="G5493" s="95">
        <f t="shared" si="513"/>
        <v>0</v>
      </c>
      <c r="H5493" s="110">
        <f t="shared" si="514"/>
        <v>0</v>
      </c>
      <c r="P5493" s="107" t="str">
        <f t="shared" si="515"/>
        <v/>
      </c>
      <c r="Q5493" s="108" t="str">
        <f t="shared" si="516"/>
        <v/>
      </c>
      <c r="S5493" s="109" t="str">
        <f t="shared" si="517"/>
        <v/>
      </c>
      <c r="T5493" s="109" t="str">
        <f t="shared" si="518"/>
        <v/>
      </c>
    </row>
    <row r="5494" spans="2:20" ht="15" customHeight="1" x14ac:dyDescent="0.25">
      <c r="B5494" s="94">
        <v>5443</v>
      </c>
      <c r="C5494" s="95"/>
      <c r="D5494" s="94"/>
      <c r="E5494" s="95"/>
      <c r="F5494" s="94"/>
      <c r="G5494" s="95">
        <f t="shared" si="513"/>
        <v>0</v>
      </c>
      <c r="H5494" s="110">
        <f t="shared" si="514"/>
        <v>0</v>
      </c>
      <c r="P5494" s="107" t="str">
        <f t="shared" si="515"/>
        <v/>
      </c>
      <c r="Q5494" s="108" t="str">
        <f t="shared" si="516"/>
        <v/>
      </c>
      <c r="S5494" s="109" t="str">
        <f t="shared" si="517"/>
        <v/>
      </c>
      <c r="T5494" s="109" t="str">
        <f t="shared" si="518"/>
        <v/>
      </c>
    </row>
    <row r="5495" spans="2:20" ht="15" customHeight="1" x14ac:dyDescent="0.25">
      <c r="B5495" s="94">
        <v>5444</v>
      </c>
      <c r="C5495" s="95"/>
      <c r="D5495" s="94"/>
      <c r="E5495" s="95"/>
      <c r="F5495" s="94"/>
      <c r="G5495" s="95">
        <f t="shared" si="513"/>
        <v>0</v>
      </c>
      <c r="H5495" s="110">
        <f t="shared" si="514"/>
        <v>0</v>
      </c>
      <c r="P5495" s="107" t="str">
        <f t="shared" si="515"/>
        <v/>
      </c>
      <c r="Q5495" s="108" t="str">
        <f t="shared" si="516"/>
        <v/>
      </c>
      <c r="S5495" s="109" t="str">
        <f t="shared" si="517"/>
        <v/>
      </c>
      <c r="T5495" s="109" t="str">
        <f t="shared" si="518"/>
        <v/>
      </c>
    </row>
    <row r="5496" spans="2:20" ht="15" customHeight="1" x14ac:dyDescent="0.25">
      <c r="B5496" s="94">
        <v>5445</v>
      </c>
      <c r="C5496" s="95"/>
      <c r="D5496" s="94"/>
      <c r="E5496" s="95"/>
      <c r="F5496" s="94"/>
      <c r="G5496" s="95">
        <f t="shared" si="513"/>
        <v>0</v>
      </c>
      <c r="H5496" s="110">
        <f t="shared" si="514"/>
        <v>0</v>
      </c>
      <c r="P5496" s="107" t="str">
        <f t="shared" si="515"/>
        <v/>
      </c>
      <c r="Q5496" s="108" t="str">
        <f t="shared" si="516"/>
        <v/>
      </c>
      <c r="S5496" s="109" t="str">
        <f t="shared" si="517"/>
        <v/>
      </c>
      <c r="T5496" s="109" t="str">
        <f t="shared" si="518"/>
        <v/>
      </c>
    </row>
    <row r="5497" spans="2:20" ht="15" customHeight="1" x14ac:dyDescent="0.25">
      <c r="B5497" s="94">
        <v>5446</v>
      </c>
      <c r="C5497" s="95"/>
      <c r="D5497" s="94"/>
      <c r="E5497" s="95"/>
      <c r="F5497" s="94"/>
      <c r="G5497" s="95">
        <f t="shared" si="513"/>
        <v>0</v>
      </c>
      <c r="H5497" s="110">
        <f t="shared" si="514"/>
        <v>0</v>
      </c>
      <c r="P5497" s="107" t="str">
        <f t="shared" si="515"/>
        <v/>
      </c>
      <c r="Q5497" s="108" t="str">
        <f t="shared" si="516"/>
        <v/>
      </c>
      <c r="S5497" s="109" t="str">
        <f t="shared" si="517"/>
        <v/>
      </c>
      <c r="T5497" s="109" t="str">
        <f t="shared" si="518"/>
        <v/>
      </c>
    </row>
    <row r="5498" spans="2:20" ht="15" customHeight="1" x14ac:dyDescent="0.25">
      <c r="B5498" s="94">
        <v>5447</v>
      </c>
      <c r="C5498" s="95"/>
      <c r="D5498" s="94"/>
      <c r="E5498" s="95"/>
      <c r="F5498" s="94"/>
      <c r="G5498" s="95">
        <f t="shared" si="513"/>
        <v>0</v>
      </c>
      <c r="H5498" s="110">
        <f t="shared" si="514"/>
        <v>0</v>
      </c>
      <c r="P5498" s="107" t="str">
        <f t="shared" si="515"/>
        <v/>
      </c>
      <c r="Q5498" s="108" t="str">
        <f t="shared" si="516"/>
        <v/>
      </c>
      <c r="S5498" s="109" t="str">
        <f t="shared" si="517"/>
        <v/>
      </c>
      <c r="T5498" s="109" t="str">
        <f t="shared" si="518"/>
        <v/>
      </c>
    </row>
    <row r="5499" spans="2:20" ht="15" customHeight="1" x14ac:dyDescent="0.25">
      <c r="B5499" s="94">
        <v>5448</v>
      </c>
      <c r="C5499" s="95"/>
      <c r="D5499" s="94"/>
      <c r="E5499" s="95"/>
      <c r="F5499" s="94"/>
      <c r="G5499" s="95">
        <f t="shared" si="513"/>
        <v>0</v>
      </c>
      <c r="H5499" s="110">
        <f t="shared" si="514"/>
        <v>0</v>
      </c>
      <c r="P5499" s="107" t="str">
        <f t="shared" si="515"/>
        <v/>
      </c>
      <c r="Q5499" s="108" t="str">
        <f t="shared" si="516"/>
        <v/>
      </c>
      <c r="S5499" s="109" t="str">
        <f t="shared" si="517"/>
        <v/>
      </c>
      <c r="T5499" s="109" t="str">
        <f t="shared" si="518"/>
        <v/>
      </c>
    </row>
    <row r="5500" spans="2:20" ht="15" customHeight="1" x14ac:dyDescent="0.25">
      <c r="B5500" s="94">
        <v>5449</v>
      </c>
      <c r="C5500" s="95"/>
      <c r="D5500" s="94"/>
      <c r="E5500" s="95"/>
      <c r="F5500" s="94"/>
      <c r="G5500" s="95">
        <f t="shared" si="513"/>
        <v>0</v>
      </c>
      <c r="H5500" s="110">
        <f t="shared" si="514"/>
        <v>0</v>
      </c>
      <c r="P5500" s="107" t="str">
        <f t="shared" si="515"/>
        <v/>
      </c>
      <c r="Q5500" s="108" t="str">
        <f t="shared" si="516"/>
        <v/>
      </c>
      <c r="S5500" s="109" t="str">
        <f t="shared" si="517"/>
        <v/>
      </c>
      <c r="T5500" s="109" t="str">
        <f t="shared" si="518"/>
        <v/>
      </c>
    </row>
    <row r="5501" spans="2:20" ht="15" customHeight="1" x14ac:dyDescent="0.25">
      <c r="B5501" s="94">
        <v>5450</v>
      </c>
      <c r="C5501" s="95"/>
      <c r="D5501" s="94"/>
      <c r="E5501" s="95"/>
      <c r="F5501" s="94"/>
      <c r="G5501" s="95">
        <f t="shared" si="513"/>
        <v>0</v>
      </c>
      <c r="H5501" s="110">
        <f t="shared" si="514"/>
        <v>0</v>
      </c>
      <c r="P5501" s="107" t="str">
        <f t="shared" si="515"/>
        <v/>
      </c>
      <c r="Q5501" s="108" t="str">
        <f t="shared" si="516"/>
        <v/>
      </c>
      <c r="S5501" s="109" t="str">
        <f t="shared" si="517"/>
        <v/>
      </c>
      <c r="T5501" s="109" t="str">
        <f t="shared" si="518"/>
        <v/>
      </c>
    </row>
    <row r="5502" spans="2:20" ht="15" customHeight="1" x14ac:dyDescent="0.25">
      <c r="B5502" s="94">
        <v>5451</v>
      </c>
      <c r="C5502" s="95"/>
      <c r="D5502" s="94"/>
      <c r="E5502" s="95"/>
      <c r="F5502" s="94"/>
      <c r="G5502" s="95">
        <f t="shared" si="513"/>
        <v>0</v>
      </c>
      <c r="H5502" s="110">
        <f t="shared" si="514"/>
        <v>0</v>
      </c>
      <c r="P5502" s="107" t="str">
        <f t="shared" si="515"/>
        <v/>
      </c>
      <c r="Q5502" s="108" t="str">
        <f t="shared" si="516"/>
        <v/>
      </c>
      <c r="S5502" s="109" t="str">
        <f t="shared" si="517"/>
        <v/>
      </c>
      <c r="T5502" s="109" t="str">
        <f t="shared" si="518"/>
        <v/>
      </c>
    </row>
    <row r="5503" spans="2:20" ht="15" customHeight="1" x14ac:dyDescent="0.25">
      <c r="B5503" s="94">
        <v>5452</v>
      </c>
      <c r="C5503" s="95"/>
      <c r="D5503" s="94"/>
      <c r="E5503" s="95"/>
      <c r="F5503" s="94"/>
      <c r="G5503" s="95">
        <f t="shared" si="513"/>
        <v>0</v>
      </c>
      <c r="H5503" s="110">
        <f t="shared" si="514"/>
        <v>0</v>
      </c>
      <c r="P5503" s="107" t="str">
        <f t="shared" si="515"/>
        <v/>
      </c>
      <c r="Q5503" s="108" t="str">
        <f t="shared" si="516"/>
        <v/>
      </c>
      <c r="S5503" s="109" t="str">
        <f t="shared" si="517"/>
        <v/>
      </c>
      <c r="T5503" s="109" t="str">
        <f t="shared" si="518"/>
        <v/>
      </c>
    </row>
    <row r="5504" spans="2:20" ht="15" customHeight="1" x14ac:dyDescent="0.25">
      <c r="B5504" s="94">
        <v>5453</v>
      </c>
      <c r="C5504" s="95"/>
      <c r="D5504" s="94"/>
      <c r="E5504" s="95"/>
      <c r="F5504" s="94"/>
      <c r="G5504" s="95">
        <f t="shared" si="513"/>
        <v>0</v>
      </c>
      <c r="H5504" s="110">
        <f t="shared" si="514"/>
        <v>0</v>
      </c>
      <c r="P5504" s="107" t="str">
        <f t="shared" si="515"/>
        <v/>
      </c>
      <c r="Q5504" s="108" t="str">
        <f t="shared" si="516"/>
        <v/>
      </c>
      <c r="S5504" s="109" t="str">
        <f t="shared" si="517"/>
        <v/>
      </c>
      <c r="T5504" s="109" t="str">
        <f t="shared" si="518"/>
        <v/>
      </c>
    </row>
    <row r="5505" spans="2:20" ht="15" customHeight="1" x14ac:dyDescent="0.25">
      <c r="B5505" s="94">
        <v>5454</v>
      </c>
      <c r="C5505" s="95"/>
      <c r="D5505" s="94"/>
      <c r="E5505" s="95"/>
      <c r="F5505" s="94"/>
      <c r="G5505" s="95">
        <f t="shared" si="513"/>
        <v>0</v>
      </c>
      <c r="H5505" s="110">
        <f t="shared" si="514"/>
        <v>0</v>
      </c>
      <c r="P5505" s="107" t="str">
        <f t="shared" si="515"/>
        <v/>
      </c>
      <c r="Q5505" s="108" t="str">
        <f t="shared" si="516"/>
        <v/>
      </c>
      <c r="S5505" s="109" t="str">
        <f t="shared" si="517"/>
        <v/>
      </c>
      <c r="T5505" s="109" t="str">
        <f t="shared" si="518"/>
        <v/>
      </c>
    </row>
    <row r="5506" spans="2:20" ht="15" customHeight="1" x14ac:dyDescent="0.25">
      <c r="B5506" s="94">
        <v>5455</v>
      </c>
      <c r="C5506" s="95"/>
      <c r="D5506" s="94"/>
      <c r="E5506" s="95"/>
      <c r="F5506" s="94"/>
      <c r="G5506" s="95">
        <f t="shared" si="513"/>
        <v>0</v>
      </c>
      <c r="H5506" s="110">
        <f t="shared" si="514"/>
        <v>0</v>
      </c>
      <c r="P5506" s="107" t="str">
        <f t="shared" si="515"/>
        <v/>
      </c>
      <c r="Q5506" s="108" t="str">
        <f t="shared" si="516"/>
        <v/>
      </c>
      <c r="S5506" s="109" t="str">
        <f t="shared" si="517"/>
        <v/>
      </c>
      <c r="T5506" s="109" t="str">
        <f t="shared" si="518"/>
        <v/>
      </c>
    </row>
    <row r="5507" spans="2:20" ht="15" customHeight="1" x14ac:dyDescent="0.25">
      <c r="B5507" s="94">
        <v>5456</v>
      </c>
      <c r="C5507" s="95"/>
      <c r="D5507" s="94"/>
      <c r="E5507" s="95"/>
      <c r="F5507" s="94"/>
      <c r="G5507" s="95">
        <f t="shared" si="513"/>
        <v>0</v>
      </c>
      <c r="H5507" s="110">
        <f t="shared" si="514"/>
        <v>0</v>
      </c>
      <c r="P5507" s="107" t="str">
        <f t="shared" si="515"/>
        <v/>
      </c>
      <c r="Q5507" s="108" t="str">
        <f t="shared" si="516"/>
        <v/>
      </c>
      <c r="S5507" s="109" t="str">
        <f t="shared" si="517"/>
        <v/>
      </c>
      <c r="T5507" s="109" t="str">
        <f t="shared" si="518"/>
        <v/>
      </c>
    </row>
    <row r="5508" spans="2:20" ht="15" customHeight="1" x14ac:dyDescent="0.25">
      <c r="B5508" s="94">
        <v>5457</v>
      </c>
      <c r="C5508" s="95"/>
      <c r="D5508" s="94"/>
      <c r="E5508" s="95"/>
      <c r="F5508" s="94"/>
      <c r="G5508" s="95">
        <f t="shared" si="513"/>
        <v>0</v>
      </c>
      <c r="H5508" s="110">
        <f t="shared" si="514"/>
        <v>0</v>
      </c>
      <c r="P5508" s="107" t="str">
        <f t="shared" si="515"/>
        <v/>
      </c>
      <c r="Q5508" s="108" t="str">
        <f t="shared" si="516"/>
        <v/>
      </c>
      <c r="S5508" s="109" t="str">
        <f t="shared" si="517"/>
        <v/>
      </c>
      <c r="T5508" s="109" t="str">
        <f t="shared" si="518"/>
        <v/>
      </c>
    </row>
    <row r="5509" spans="2:20" ht="15" customHeight="1" x14ac:dyDescent="0.25">
      <c r="B5509" s="94">
        <v>5458</v>
      </c>
      <c r="C5509" s="95"/>
      <c r="D5509" s="94"/>
      <c r="E5509" s="95"/>
      <c r="F5509" s="94"/>
      <c r="G5509" s="95">
        <f t="shared" si="513"/>
        <v>0</v>
      </c>
      <c r="H5509" s="110">
        <f t="shared" si="514"/>
        <v>0</v>
      </c>
      <c r="P5509" s="107" t="str">
        <f t="shared" si="515"/>
        <v/>
      </c>
      <c r="Q5509" s="108" t="str">
        <f t="shared" si="516"/>
        <v/>
      </c>
      <c r="S5509" s="109" t="str">
        <f t="shared" si="517"/>
        <v/>
      </c>
      <c r="T5509" s="109" t="str">
        <f t="shared" si="518"/>
        <v/>
      </c>
    </row>
    <row r="5510" spans="2:20" ht="15" customHeight="1" x14ac:dyDescent="0.25">
      <c r="B5510" s="94">
        <v>5459</v>
      </c>
      <c r="C5510" s="95"/>
      <c r="D5510" s="94"/>
      <c r="E5510" s="95"/>
      <c r="F5510" s="94"/>
      <c r="G5510" s="95">
        <f t="shared" si="513"/>
        <v>0</v>
      </c>
      <c r="H5510" s="110">
        <f t="shared" si="514"/>
        <v>0</v>
      </c>
      <c r="P5510" s="107" t="str">
        <f t="shared" si="515"/>
        <v/>
      </c>
      <c r="Q5510" s="108" t="str">
        <f t="shared" si="516"/>
        <v/>
      </c>
      <c r="S5510" s="109" t="str">
        <f t="shared" si="517"/>
        <v/>
      </c>
      <c r="T5510" s="109" t="str">
        <f t="shared" si="518"/>
        <v/>
      </c>
    </row>
    <row r="5511" spans="2:20" ht="15" customHeight="1" x14ac:dyDescent="0.25">
      <c r="B5511" s="94">
        <v>5460</v>
      </c>
      <c r="C5511" s="95"/>
      <c r="D5511" s="94"/>
      <c r="E5511" s="95"/>
      <c r="F5511" s="94"/>
      <c r="G5511" s="95">
        <f t="shared" si="513"/>
        <v>0</v>
      </c>
      <c r="H5511" s="110">
        <f t="shared" si="514"/>
        <v>0</v>
      </c>
      <c r="P5511" s="107" t="str">
        <f t="shared" si="515"/>
        <v/>
      </c>
      <c r="Q5511" s="108" t="str">
        <f t="shared" si="516"/>
        <v/>
      </c>
      <c r="S5511" s="109" t="str">
        <f t="shared" si="517"/>
        <v/>
      </c>
      <c r="T5511" s="109" t="str">
        <f t="shared" si="518"/>
        <v/>
      </c>
    </row>
    <row r="5512" spans="2:20" ht="15" customHeight="1" x14ac:dyDescent="0.25">
      <c r="B5512" s="94">
        <v>5461</v>
      </c>
      <c r="C5512" s="95"/>
      <c r="D5512" s="94"/>
      <c r="E5512" s="95"/>
      <c r="F5512" s="94"/>
      <c r="G5512" s="95">
        <f t="shared" si="513"/>
        <v>0</v>
      </c>
      <c r="H5512" s="110">
        <f t="shared" si="514"/>
        <v>0</v>
      </c>
      <c r="P5512" s="107" t="str">
        <f t="shared" si="515"/>
        <v/>
      </c>
      <c r="Q5512" s="108" t="str">
        <f t="shared" si="516"/>
        <v/>
      </c>
      <c r="S5512" s="109" t="str">
        <f t="shared" si="517"/>
        <v/>
      </c>
      <c r="T5512" s="109" t="str">
        <f t="shared" si="518"/>
        <v/>
      </c>
    </row>
    <row r="5513" spans="2:20" ht="15" customHeight="1" x14ac:dyDescent="0.25">
      <c r="B5513" s="94">
        <v>5462</v>
      </c>
      <c r="C5513" s="95"/>
      <c r="D5513" s="94"/>
      <c r="E5513" s="95"/>
      <c r="F5513" s="94"/>
      <c r="G5513" s="95">
        <f t="shared" si="513"/>
        <v>0</v>
      </c>
      <c r="H5513" s="110">
        <f t="shared" si="514"/>
        <v>0</v>
      </c>
      <c r="P5513" s="107" t="str">
        <f t="shared" si="515"/>
        <v/>
      </c>
      <c r="Q5513" s="108" t="str">
        <f t="shared" si="516"/>
        <v/>
      </c>
      <c r="S5513" s="109" t="str">
        <f t="shared" si="517"/>
        <v/>
      </c>
      <c r="T5513" s="109" t="str">
        <f t="shared" si="518"/>
        <v/>
      </c>
    </row>
    <row r="5514" spans="2:20" ht="15" customHeight="1" x14ac:dyDescent="0.25">
      <c r="B5514" s="94">
        <v>5463</v>
      </c>
      <c r="C5514" s="95"/>
      <c r="D5514" s="94"/>
      <c r="E5514" s="95"/>
      <c r="F5514" s="94"/>
      <c r="G5514" s="95">
        <f t="shared" si="513"/>
        <v>0</v>
      </c>
      <c r="H5514" s="110">
        <f t="shared" si="514"/>
        <v>0</v>
      </c>
      <c r="P5514" s="107" t="str">
        <f t="shared" si="515"/>
        <v/>
      </c>
      <c r="Q5514" s="108" t="str">
        <f t="shared" si="516"/>
        <v/>
      </c>
      <c r="S5514" s="109" t="str">
        <f t="shared" si="517"/>
        <v/>
      </c>
      <c r="T5514" s="109" t="str">
        <f t="shared" si="518"/>
        <v/>
      </c>
    </row>
    <row r="5515" spans="2:20" ht="15" customHeight="1" x14ac:dyDescent="0.25">
      <c r="B5515" s="94">
        <v>5464</v>
      </c>
      <c r="C5515" s="95"/>
      <c r="D5515" s="94"/>
      <c r="E5515" s="95"/>
      <c r="F5515" s="94"/>
      <c r="G5515" s="95">
        <f t="shared" si="513"/>
        <v>0</v>
      </c>
      <c r="H5515" s="110">
        <f t="shared" si="514"/>
        <v>0</v>
      </c>
      <c r="P5515" s="107" t="str">
        <f t="shared" si="515"/>
        <v/>
      </c>
      <c r="Q5515" s="108" t="str">
        <f t="shared" si="516"/>
        <v/>
      </c>
      <c r="S5515" s="109" t="str">
        <f t="shared" si="517"/>
        <v/>
      </c>
      <c r="T5515" s="109" t="str">
        <f t="shared" si="518"/>
        <v/>
      </c>
    </row>
    <row r="5516" spans="2:20" ht="15" customHeight="1" x14ac:dyDescent="0.25">
      <c r="B5516" s="94">
        <v>5465</v>
      </c>
      <c r="C5516" s="95"/>
      <c r="D5516" s="94"/>
      <c r="E5516" s="95"/>
      <c r="F5516" s="94"/>
      <c r="G5516" s="95">
        <f t="shared" si="513"/>
        <v>0</v>
      </c>
      <c r="H5516" s="110">
        <f t="shared" si="514"/>
        <v>0</v>
      </c>
      <c r="P5516" s="107" t="str">
        <f t="shared" si="515"/>
        <v/>
      </c>
      <c r="Q5516" s="108" t="str">
        <f t="shared" si="516"/>
        <v/>
      </c>
      <c r="S5516" s="109" t="str">
        <f t="shared" si="517"/>
        <v/>
      </c>
      <c r="T5516" s="109" t="str">
        <f t="shared" si="518"/>
        <v/>
      </c>
    </row>
    <row r="5517" spans="2:20" ht="15" customHeight="1" x14ac:dyDescent="0.25">
      <c r="B5517" s="94">
        <v>5466</v>
      </c>
      <c r="C5517" s="95"/>
      <c r="D5517" s="94"/>
      <c r="E5517" s="95"/>
      <c r="F5517" s="94"/>
      <c r="G5517" s="95">
        <f t="shared" si="513"/>
        <v>0</v>
      </c>
      <c r="H5517" s="110">
        <f t="shared" si="514"/>
        <v>0</v>
      </c>
      <c r="P5517" s="107" t="str">
        <f t="shared" si="515"/>
        <v/>
      </c>
      <c r="Q5517" s="108" t="str">
        <f t="shared" si="516"/>
        <v/>
      </c>
      <c r="S5517" s="109" t="str">
        <f t="shared" si="517"/>
        <v/>
      </c>
      <c r="T5517" s="109" t="str">
        <f t="shared" si="518"/>
        <v/>
      </c>
    </row>
    <row r="5518" spans="2:20" ht="15" customHeight="1" x14ac:dyDescent="0.25">
      <c r="B5518" s="94">
        <v>5467</v>
      </c>
      <c r="C5518" s="95"/>
      <c r="D5518" s="94"/>
      <c r="E5518" s="95"/>
      <c r="F5518" s="94"/>
      <c r="G5518" s="95">
        <f t="shared" si="513"/>
        <v>0</v>
      </c>
      <c r="H5518" s="110">
        <f t="shared" si="514"/>
        <v>0</v>
      </c>
      <c r="P5518" s="107" t="str">
        <f t="shared" si="515"/>
        <v/>
      </c>
      <c r="Q5518" s="108" t="str">
        <f t="shared" si="516"/>
        <v/>
      </c>
      <c r="S5518" s="109" t="str">
        <f t="shared" si="517"/>
        <v/>
      </c>
      <c r="T5518" s="109" t="str">
        <f t="shared" si="518"/>
        <v/>
      </c>
    </row>
    <row r="5519" spans="2:20" ht="15" customHeight="1" x14ac:dyDescent="0.25">
      <c r="B5519" s="94">
        <v>5468</v>
      </c>
      <c r="C5519" s="95"/>
      <c r="D5519" s="94"/>
      <c r="E5519" s="95"/>
      <c r="F5519" s="94"/>
      <c r="G5519" s="95">
        <f t="shared" si="513"/>
        <v>0</v>
      </c>
      <c r="H5519" s="110">
        <f t="shared" si="514"/>
        <v>0</v>
      </c>
      <c r="P5519" s="107" t="str">
        <f t="shared" si="515"/>
        <v/>
      </c>
      <c r="Q5519" s="108" t="str">
        <f t="shared" si="516"/>
        <v/>
      </c>
      <c r="S5519" s="109" t="str">
        <f t="shared" si="517"/>
        <v/>
      </c>
      <c r="T5519" s="109" t="str">
        <f t="shared" si="518"/>
        <v/>
      </c>
    </row>
    <row r="5520" spans="2:20" ht="15" customHeight="1" x14ac:dyDescent="0.25">
      <c r="B5520" s="94">
        <v>5469</v>
      </c>
      <c r="C5520" s="95"/>
      <c r="D5520" s="94"/>
      <c r="E5520" s="95"/>
      <c r="F5520" s="94"/>
      <c r="G5520" s="95">
        <f t="shared" si="513"/>
        <v>0</v>
      </c>
      <c r="H5520" s="110">
        <f t="shared" si="514"/>
        <v>0</v>
      </c>
      <c r="P5520" s="107" t="str">
        <f t="shared" si="515"/>
        <v/>
      </c>
      <c r="Q5520" s="108" t="str">
        <f t="shared" si="516"/>
        <v/>
      </c>
      <c r="S5520" s="109" t="str">
        <f t="shared" si="517"/>
        <v/>
      </c>
      <c r="T5520" s="109" t="str">
        <f t="shared" si="518"/>
        <v/>
      </c>
    </row>
    <row r="5521" spans="2:20" ht="15" customHeight="1" x14ac:dyDescent="0.25">
      <c r="B5521" s="94">
        <v>5470</v>
      </c>
      <c r="C5521" s="95"/>
      <c r="D5521" s="94"/>
      <c r="E5521" s="95"/>
      <c r="F5521" s="94"/>
      <c r="G5521" s="95">
        <f t="shared" si="513"/>
        <v>0</v>
      </c>
      <c r="H5521" s="110">
        <f t="shared" si="514"/>
        <v>0</v>
      </c>
      <c r="P5521" s="107" t="str">
        <f t="shared" si="515"/>
        <v/>
      </c>
      <c r="Q5521" s="108" t="str">
        <f t="shared" si="516"/>
        <v/>
      </c>
      <c r="S5521" s="109" t="str">
        <f t="shared" si="517"/>
        <v/>
      </c>
      <c r="T5521" s="109" t="str">
        <f t="shared" si="518"/>
        <v/>
      </c>
    </row>
    <row r="5522" spans="2:20" ht="15" customHeight="1" x14ac:dyDescent="0.25">
      <c r="B5522" s="94">
        <v>5471</v>
      </c>
      <c r="C5522" s="95"/>
      <c r="D5522" s="94"/>
      <c r="E5522" s="95"/>
      <c r="F5522" s="94"/>
      <c r="G5522" s="95">
        <f t="shared" si="513"/>
        <v>0</v>
      </c>
      <c r="H5522" s="110">
        <f t="shared" si="514"/>
        <v>0</v>
      </c>
      <c r="P5522" s="107" t="str">
        <f t="shared" si="515"/>
        <v/>
      </c>
      <c r="Q5522" s="108" t="str">
        <f t="shared" si="516"/>
        <v/>
      </c>
      <c r="S5522" s="109" t="str">
        <f t="shared" si="517"/>
        <v/>
      </c>
      <c r="T5522" s="109" t="str">
        <f t="shared" si="518"/>
        <v/>
      </c>
    </row>
    <row r="5523" spans="2:20" ht="15" customHeight="1" x14ac:dyDescent="0.25">
      <c r="B5523" s="94">
        <v>5472</v>
      </c>
      <c r="C5523" s="95"/>
      <c r="D5523" s="94"/>
      <c r="E5523" s="95"/>
      <c r="F5523" s="94"/>
      <c r="G5523" s="95">
        <f t="shared" si="513"/>
        <v>0</v>
      </c>
      <c r="H5523" s="110">
        <f t="shared" si="514"/>
        <v>0</v>
      </c>
      <c r="P5523" s="107" t="str">
        <f t="shared" si="515"/>
        <v/>
      </c>
      <c r="Q5523" s="108" t="str">
        <f t="shared" si="516"/>
        <v/>
      </c>
      <c r="S5523" s="109" t="str">
        <f t="shared" si="517"/>
        <v/>
      </c>
      <c r="T5523" s="109" t="str">
        <f t="shared" si="518"/>
        <v/>
      </c>
    </row>
    <row r="5524" spans="2:20" ht="15" customHeight="1" x14ac:dyDescent="0.25">
      <c r="B5524" s="94">
        <v>5473</v>
      </c>
      <c r="C5524" s="95"/>
      <c r="D5524" s="94"/>
      <c r="E5524" s="95"/>
      <c r="F5524" s="94"/>
      <c r="G5524" s="95">
        <f t="shared" si="513"/>
        <v>0</v>
      </c>
      <c r="H5524" s="110">
        <f t="shared" si="514"/>
        <v>0</v>
      </c>
      <c r="P5524" s="107" t="str">
        <f t="shared" si="515"/>
        <v/>
      </c>
      <c r="Q5524" s="108" t="str">
        <f t="shared" si="516"/>
        <v/>
      </c>
      <c r="S5524" s="109" t="str">
        <f t="shared" si="517"/>
        <v/>
      </c>
      <c r="T5524" s="109" t="str">
        <f t="shared" si="518"/>
        <v/>
      </c>
    </row>
    <row r="5525" spans="2:20" ht="15" customHeight="1" x14ac:dyDescent="0.25">
      <c r="B5525" s="94">
        <v>5474</v>
      </c>
      <c r="C5525" s="95"/>
      <c r="D5525" s="94"/>
      <c r="E5525" s="95"/>
      <c r="F5525" s="94"/>
      <c r="G5525" s="95">
        <f t="shared" si="513"/>
        <v>0</v>
      </c>
      <c r="H5525" s="110">
        <f t="shared" si="514"/>
        <v>0</v>
      </c>
      <c r="P5525" s="107" t="str">
        <f t="shared" si="515"/>
        <v/>
      </c>
      <c r="Q5525" s="108" t="str">
        <f t="shared" si="516"/>
        <v/>
      </c>
      <c r="S5525" s="109" t="str">
        <f t="shared" si="517"/>
        <v/>
      </c>
      <c r="T5525" s="109" t="str">
        <f t="shared" si="518"/>
        <v/>
      </c>
    </row>
    <row r="5526" spans="2:20" ht="15" customHeight="1" x14ac:dyDescent="0.25">
      <c r="B5526" s="94">
        <v>5475</v>
      </c>
      <c r="C5526" s="95"/>
      <c r="D5526" s="94"/>
      <c r="E5526" s="95"/>
      <c r="F5526" s="94"/>
      <c r="G5526" s="95">
        <f t="shared" si="513"/>
        <v>0</v>
      </c>
      <c r="H5526" s="110">
        <f t="shared" si="514"/>
        <v>0</v>
      </c>
      <c r="P5526" s="107" t="str">
        <f t="shared" si="515"/>
        <v/>
      </c>
      <c r="Q5526" s="108" t="str">
        <f t="shared" si="516"/>
        <v/>
      </c>
      <c r="S5526" s="109" t="str">
        <f t="shared" si="517"/>
        <v/>
      </c>
      <c r="T5526" s="109" t="str">
        <f t="shared" si="518"/>
        <v/>
      </c>
    </row>
    <row r="5527" spans="2:20" ht="15" customHeight="1" x14ac:dyDescent="0.25">
      <c r="B5527" s="94">
        <v>5476</v>
      </c>
      <c r="C5527" s="95"/>
      <c r="D5527" s="94"/>
      <c r="E5527" s="95"/>
      <c r="F5527" s="94"/>
      <c r="G5527" s="95">
        <f t="shared" si="513"/>
        <v>0</v>
      </c>
      <c r="H5527" s="110">
        <f t="shared" si="514"/>
        <v>0</v>
      </c>
      <c r="P5527" s="107" t="str">
        <f t="shared" si="515"/>
        <v/>
      </c>
      <c r="Q5527" s="108" t="str">
        <f t="shared" si="516"/>
        <v/>
      </c>
      <c r="S5527" s="109" t="str">
        <f t="shared" si="517"/>
        <v/>
      </c>
      <c r="T5527" s="109" t="str">
        <f t="shared" si="518"/>
        <v/>
      </c>
    </row>
    <row r="5528" spans="2:20" ht="15" customHeight="1" x14ac:dyDescent="0.25">
      <c r="B5528" s="94">
        <v>5477</v>
      </c>
      <c r="C5528" s="95"/>
      <c r="D5528" s="94"/>
      <c r="E5528" s="95"/>
      <c r="F5528" s="94"/>
      <c r="G5528" s="95">
        <f t="shared" si="513"/>
        <v>0</v>
      </c>
      <c r="H5528" s="110">
        <f t="shared" si="514"/>
        <v>0</v>
      </c>
      <c r="P5528" s="107" t="str">
        <f t="shared" si="515"/>
        <v/>
      </c>
      <c r="Q5528" s="108" t="str">
        <f t="shared" si="516"/>
        <v/>
      </c>
      <c r="S5528" s="109" t="str">
        <f t="shared" si="517"/>
        <v/>
      </c>
      <c r="T5528" s="109" t="str">
        <f t="shared" si="518"/>
        <v/>
      </c>
    </row>
    <row r="5529" spans="2:20" ht="15" customHeight="1" x14ac:dyDescent="0.25">
      <c r="B5529" s="94">
        <v>5478</v>
      </c>
      <c r="C5529" s="95"/>
      <c r="D5529" s="94"/>
      <c r="E5529" s="95"/>
      <c r="F5529" s="94"/>
      <c r="G5529" s="95">
        <f t="shared" si="513"/>
        <v>0</v>
      </c>
      <c r="H5529" s="110">
        <f t="shared" si="514"/>
        <v>0</v>
      </c>
      <c r="P5529" s="107" t="str">
        <f t="shared" si="515"/>
        <v/>
      </c>
      <c r="Q5529" s="108" t="str">
        <f t="shared" si="516"/>
        <v/>
      </c>
      <c r="S5529" s="109" t="str">
        <f t="shared" si="517"/>
        <v/>
      </c>
      <c r="T5529" s="109" t="str">
        <f t="shared" si="518"/>
        <v/>
      </c>
    </row>
    <row r="5530" spans="2:20" ht="15" customHeight="1" x14ac:dyDescent="0.25">
      <c r="B5530" s="94">
        <v>5479</v>
      </c>
      <c r="C5530" s="95"/>
      <c r="D5530" s="94"/>
      <c r="E5530" s="95"/>
      <c r="F5530" s="94"/>
      <c r="G5530" s="95">
        <f t="shared" si="513"/>
        <v>0</v>
      </c>
      <c r="H5530" s="110">
        <f t="shared" si="514"/>
        <v>0</v>
      </c>
      <c r="P5530" s="107" t="str">
        <f t="shared" si="515"/>
        <v/>
      </c>
      <c r="Q5530" s="108" t="str">
        <f t="shared" si="516"/>
        <v/>
      </c>
      <c r="S5530" s="109" t="str">
        <f t="shared" si="517"/>
        <v/>
      </c>
      <c r="T5530" s="109" t="str">
        <f t="shared" si="518"/>
        <v/>
      </c>
    </row>
    <row r="5531" spans="2:20" ht="15" customHeight="1" x14ac:dyDescent="0.25">
      <c r="B5531" s="94">
        <v>5480</v>
      </c>
      <c r="C5531" s="95"/>
      <c r="D5531" s="94"/>
      <c r="E5531" s="95"/>
      <c r="F5531" s="94"/>
      <c r="G5531" s="95">
        <f t="shared" si="513"/>
        <v>0</v>
      </c>
      <c r="H5531" s="110">
        <f t="shared" si="514"/>
        <v>0</v>
      </c>
      <c r="P5531" s="107" t="str">
        <f t="shared" si="515"/>
        <v/>
      </c>
      <c r="Q5531" s="108" t="str">
        <f t="shared" si="516"/>
        <v/>
      </c>
      <c r="S5531" s="109" t="str">
        <f t="shared" si="517"/>
        <v/>
      </c>
      <c r="T5531" s="109" t="str">
        <f t="shared" si="518"/>
        <v/>
      </c>
    </row>
    <row r="5532" spans="2:20" ht="15" customHeight="1" x14ac:dyDescent="0.25">
      <c r="B5532" s="94">
        <v>5481</v>
      </c>
      <c r="C5532" s="95"/>
      <c r="D5532" s="94"/>
      <c r="E5532" s="95"/>
      <c r="F5532" s="94"/>
      <c r="G5532" s="95">
        <f t="shared" ref="G5532:G5595" si="519">E5532-C5532</f>
        <v>0</v>
      </c>
      <c r="H5532" s="110">
        <f t="shared" ref="H5532:H5595" si="520">F5532-D5532</f>
        <v>0</v>
      </c>
      <c r="P5532" s="107" t="str">
        <f t="shared" ref="P5532:P5595" si="521">IF(C5532="","",D5532*PSA_WTP-C5532)</f>
        <v/>
      </c>
      <c r="Q5532" s="108" t="str">
        <f t="shared" ref="Q5532:Q5595" si="522">IF(C5532="","",F5532*PSA_WTP-E5532)</f>
        <v/>
      </c>
      <c r="S5532" s="109" t="str">
        <f t="shared" ref="S5532:S5595" si="523">IF(Q5532="","",IF(Q5532=MAX(P5532,Q5532),0,1))</f>
        <v/>
      </c>
      <c r="T5532" s="109" t="str">
        <f t="shared" ref="T5532:T5595" si="524">IF(Q5532="","",IF(Q5532=MAX(P5532,Q5532),1,0))</f>
        <v/>
      </c>
    </row>
    <row r="5533" spans="2:20" ht="15" customHeight="1" x14ac:dyDescent="0.25">
      <c r="B5533" s="94">
        <v>5482</v>
      </c>
      <c r="C5533" s="95"/>
      <c r="D5533" s="94"/>
      <c r="E5533" s="95"/>
      <c r="F5533" s="94"/>
      <c r="G5533" s="95">
        <f t="shared" si="519"/>
        <v>0</v>
      </c>
      <c r="H5533" s="110">
        <f t="shared" si="520"/>
        <v>0</v>
      </c>
      <c r="P5533" s="107" t="str">
        <f t="shared" si="521"/>
        <v/>
      </c>
      <c r="Q5533" s="108" t="str">
        <f t="shared" si="522"/>
        <v/>
      </c>
      <c r="S5533" s="109" t="str">
        <f t="shared" si="523"/>
        <v/>
      </c>
      <c r="T5533" s="109" t="str">
        <f t="shared" si="524"/>
        <v/>
      </c>
    </row>
    <row r="5534" spans="2:20" ht="15" customHeight="1" x14ac:dyDescent="0.25">
      <c r="B5534" s="94">
        <v>5483</v>
      </c>
      <c r="C5534" s="95"/>
      <c r="D5534" s="94"/>
      <c r="E5534" s="95"/>
      <c r="F5534" s="94"/>
      <c r="G5534" s="95">
        <f t="shared" si="519"/>
        <v>0</v>
      </c>
      <c r="H5534" s="110">
        <f t="shared" si="520"/>
        <v>0</v>
      </c>
      <c r="P5534" s="107" t="str">
        <f t="shared" si="521"/>
        <v/>
      </c>
      <c r="Q5534" s="108" t="str">
        <f t="shared" si="522"/>
        <v/>
      </c>
      <c r="S5534" s="109" t="str">
        <f t="shared" si="523"/>
        <v/>
      </c>
      <c r="T5534" s="109" t="str">
        <f t="shared" si="524"/>
        <v/>
      </c>
    </row>
    <row r="5535" spans="2:20" ht="15" customHeight="1" x14ac:dyDescent="0.25">
      <c r="B5535" s="94">
        <v>5484</v>
      </c>
      <c r="C5535" s="95"/>
      <c r="D5535" s="94"/>
      <c r="E5535" s="95"/>
      <c r="F5535" s="94"/>
      <c r="G5535" s="95">
        <f t="shared" si="519"/>
        <v>0</v>
      </c>
      <c r="H5535" s="110">
        <f t="shared" si="520"/>
        <v>0</v>
      </c>
      <c r="P5535" s="107" t="str">
        <f t="shared" si="521"/>
        <v/>
      </c>
      <c r="Q5535" s="108" t="str">
        <f t="shared" si="522"/>
        <v/>
      </c>
      <c r="S5535" s="109" t="str">
        <f t="shared" si="523"/>
        <v/>
      </c>
      <c r="T5535" s="109" t="str">
        <f t="shared" si="524"/>
        <v/>
      </c>
    </row>
    <row r="5536" spans="2:20" ht="15" customHeight="1" x14ac:dyDescent="0.25">
      <c r="B5536" s="94">
        <v>5485</v>
      </c>
      <c r="C5536" s="95"/>
      <c r="D5536" s="94"/>
      <c r="E5536" s="95"/>
      <c r="F5536" s="94"/>
      <c r="G5536" s="95">
        <f t="shared" si="519"/>
        <v>0</v>
      </c>
      <c r="H5536" s="110">
        <f t="shared" si="520"/>
        <v>0</v>
      </c>
      <c r="P5536" s="107" t="str">
        <f t="shared" si="521"/>
        <v/>
      </c>
      <c r="Q5536" s="108" t="str">
        <f t="shared" si="522"/>
        <v/>
      </c>
      <c r="S5536" s="109" t="str">
        <f t="shared" si="523"/>
        <v/>
      </c>
      <c r="T5536" s="109" t="str">
        <f t="shared" si="524"/>
        <v/>
      </c>
    </row>
    <row r="5537" spans="2:20" ht="15" customHeight="1" x14ac:dyDescent="0.25">
      <c r="B5537" s="94">
        <v>5486</v>
      </c>
      <c r="C5537" s="95"/>
      <c r="D5537" s="94"/>
      <c r="E5537" s="95"/>
      <c r="F5537" s="94"/>
      <c r="G5537" s="95">
        <f t="shared" si="519"/>
        <v>0</v>
      </c>
      <c r="H5537" s="110">
        <f t="shared" si="520"/>
        <v>0</v>
      </c>
      <c r="P5537" s="107" t="str">
        <f t="shared" si="521"/>
        <v/>
      </c>
      <c r="Q5537" s="108" t="str">
        <f t="shared" si="522"/>
        <v/>
      </c>
      <c r="S5537" s="109" t="str">
        <f t="shared" si="523"/>
        <v/>
      </c>
      <c r="T5537" s="109" t="str">
        <f t="shared" si="524"/>
        <v/>
      </c>
    </row>
    <row r="5538" spans="2:20" ht="15" customHeight="1" x14ac:dyDescent="0.25">
      <c r="B5538" s="94">
        <v>5487</v>
      </c>
      <c r="C5538" s="95"/>
      <c r="D5538" s="94"/>
      <c r="E5538" s="95"/>
      <c r="F5538" s="94"/>
      <c r="G5538" s="95">
        <f t="shared" si="519"/>
        <v>0</v>
      </c>
      <c r="H5538" s="110">
        <f t="shared" si="520"/>
        <v>0</v>
      </c>
      <c r="P5538" s="107" t="str">
        <f t="shared" si="521"/>
        <v/>
      </c>
      <c r="Q5538" s="108" t="str">
        <f t="shared" si="522"/>
        <v/>
      </c>
      <c r="S5538" s="109" t="str">
        <f t="shared" si="523"/>
        <v/>
      </c>
      <c r="T5538" s="109" t="str">
        <f t="shared" si="524"/>
        <v/>
      </c>
    </row>
    <row r="5539" spans="2:20" ht="15" customHeight="1" x14ac:dyDescent="0.25">
      <c r="B5539" s="94">
        <v>5488</v>
      </c>
      <c r="C5539" s="95"/>
      <c r="D5539" s="94"/>
      <c r="E5539" s="95"/>
      <c r="F5539" s="94"/>
      <c r="G5539" s="95">
        <f t="shared" si="519"/>
        <v>0</v>
      </c>
      <c r="H5539" s="110">
        <f t="shared" si="520"/>
        <v>0</v>
      </c>
      <c r="P5539" s="107" t="str">
        <f t="shared" si="521"/>
        <v/>
      </c>
      <c r="Q5539" s="108" t="str">
        <f t="shared" si="522"/>
        <v/>
      </c>
      <c r="S5539" s="109" t="str">
        <f t="shared" si="523"/>
        <v/>
      </c>
      <c r="T5539" s="109" t="str">
        <f t="shared" si="524"/>
        <v/>
      </c>
    </row>
    <row r="5540" spans="2:20" ht="15" customHeight="1" x14ac:dyDescent="0.25">
      <c r="B5540" s="94">
        <v>5489</v>
      </c>
      <c r="C5540" s="95"/>
      <c r="D5540" s="94"/>
      <c r="E5540" s="95"/>
      <c r="F5540" s="94"/>
      <c r="G5540" s="95">
        <f t="shared" si="519"/>
        <v>0</v>
      </c>
      <c r="H5540" s="110">
        <f t="shared" si="520"/>
        <v>0</v>
      </c>
      <c r="P5540" s="107" t="str">
        <f t="shared" si="521"/>
        <v/>
      </c>
      <c r="Q5540" s="108" t="str">
        <f t="shared" si="522"/>
        <v/>
      </c>
      <c r="S5540" s="109" t="str">
        <f t="shared" si="523"/>
        <v/>
      </c>
      <c r="T5540" s="109" t="str">
        <f t="shared" si="524"/>
        <v/>
      </c>
    </row>
    <row r="5541" spans="2:20" ht="15" customHeight="1" x14ac:dyDescent="0.25">
      <c r="B5541" s="94">
        <v>5490</v>
      </c>
      <c r="C5541" s="95"/>
      <c r="D5541" s="94"/>
      <c r="E5541" s="95"/>
      <c r="F5541" s="94"/>
      <c r="G5541" s="95">
        <f t="shared" si="519"/>
        <v>0</v>
      </c>
      <c r="H5541" s="110">
        <f t="shared" si="520"/>
        <v>0</v>
      </c>
      <c r="P5541" s="107" t="str">
        <f t="shared" si="521"/>
        <v/>
      </c>
      <c r="Q5541" s="108" t="str">
        <f t="shared" si="522"/>
        <v/>
      </c>
      <c r="S5541" s="109" t="str">
        <f t="shared" si="523"/>
        <v/>
      </c>
      <c r="T5541" s="109" t="str">
        <f t="shared" si="524"/>
        <v/>
      </c>
    </row>
    <row r="5542" spans="2:20" ht="15" customHeight="1" x14ac:dyDescent="0.25">
      <c r="B5542" s="94">
        <v>5491</v>
      </c>
      <c r="C5542" s="95"/>
      <c r="D5542" s="94"/>
      <c r="E5542" s="95"/>
      <c r="F5542" s="94"/>
      <c r="G5542" s="95">
        <f t="shared" si="519"/>
        <v>0</v>
      </c>
      <c r="H5542" s="110">
        <f t="shared" si="520"/>
        <v>0</v>
      </c>
      <c r="P5542" s="107" t="str">
        <f t="shared" si="521"/>
        <v/>
      </c>
      <c r="Q5542" s="108" t="str">
        <f t="shared" si="522"/>
        <v/>
      </c>
      <c r="S5542" s="109" t="str">
        <f t="shared" si="523"/>
        <v/>
      </c>
      <c r="T5542" s="109" t="str">
        <f t="shared" si="524"/>
        <v/>
      </c>
    </row>
    <row r="5543" spans="2:20" ht="15" customHeight="1" x14ac:dyDescent="0.25">
      <c r="B5543" s="94">
        <v>5492</v>
      </c>
      <c r="C5543" s="95"/>
      <c r="D5543" s="94"/>
      <c r="E5543" s="95"/>
      <c r="F5543" s="94"/>
      <c r="G5543" s="95">
        <f t="shared" si="519"/>
        <v>0</v>
      </c>
      <c r="H5543" s="110">
        <f t="shared" si="520"/>
        <v>0</v>
      </c>
      <c r="P5543" s="107" t="str">
        <f t="shared" si="521"/>
        <v/>
      </c>
      <c r="Q5543" s="108" t="str">
        <f t="shared" si="522"/>
        <v/>
      </c>
      <c r="S5543" s="109" t="str">
        <f t="shared" si="523"/>
        <v/>
      </c>
      <c r="T5543" s="109" t="str">
        <f t="shared" si="524"/>
        <v/>
      </c>
    </row>
    <row r="5544" spans="2:20" ht="15" customHeight="1" x14ac:dyDescent="0.25">
      <c r="B5544" s="94">
        <v>5493</v>
      </c>
      <c r="C5544" s="95"/>
      <c r="D5544" s="94"/>
      <c r="E5544" s="95"/>
      <c r="F5544" s="94"/>
      <c r="G5544" s="95">
        <f t="shared" si="519"/>
        <v>0</v>
      </c>
      <c r="H5544" s="110">
        <f t="shared" si="520"/>
        <v>0</v>
      </c>
      <c r="P5544" s="107" t="str">
        <f t="shared" si="521"/>
        <v/>
      </c>
      <c r="Q5544" s="108" t="str">
        <f t="shared" si="522"/>
        <v/>
      </c>
      <c r="S5544" s="109" t="str">
        <f t="shared" si="523"/>
        <v/>
      </c>
      <c r="T5544" s="109" t="str">
        <f t="shared" si="524"/>
        <v/>
      </c>
    </row>
    <row r="5545" spans="2:20" ht="15" customHeight="1" x14ac:dyDescent="0.25">
      <c r="B5545" s="94">
        <v>5494</v>
      </c>
      <c r="C5545" s="95"/>
      <c r="D5545" s="94"/>
      <c r="E5545" s="95"/>
      <c r="F5545" s="94"/>
      <c r="G5545" s="95">
        <f t="shared" si="519"/>
        <v>0</v>
      </c>
      <c r="H5545" s="110">
        <f t="shared" si="520"/>
        <v>0</v>
      </c>
      <c r="P5545" s="107" t="str">
        <f t="shared" si="521"/>
        <v/>
      </c>
      <c r="Q5545" s="108" t="str">
        <f t="shared" si="522"/>
        <v/>
      </c>
      <c r="S5545" s="109" t="str">
        <f t="shared" si="523"/>
        <v/>
      </c>
      <c r="T5545" s="109" t="str">
        <f t="shared" si="524"/>
        <v/>
      </c>
    </row>
    <row r="5546" spans="2:20" ht="15" customHeight="1" x14ac:dyDescent="0.25">
      <c r="B5546" s="94">
        <v>5495</v>
      </c>
      <c r="C5546" s="95"/>
      <c r="D5546" s="94"/>
      <c r="E5546" s="95"/>
      <c r="F5546" s="94"/>
      <c r="G5546" s="95">
        <f t="shared" si="519"/>
        <v>0</v>
      </c>
      <c r="H5546" s="110">
        <f t="shared" si="520"/>
        <v>0</v>
      </c>
      <c r="P5546" s="107" t="str">
        <f t="shared" si="521"/>
        <v/>
      </c>
      <c r="Q5546" s="108" t="str">
        <f t="shared" si="522"/>
        <v/>
      </c>
      <c r="S5546" s="109" t="str">
        <f t="shared" si="523"/>
        <v/>
      </c>
      <c r="T5546" s="109" t="str">
        <f t="shared" si="524"/>
        <v/>
      </c>
    </row>
    <row r="5547" spans="2:20" ht="15" customHeight="1" x14ac:dyDescent="0.25">
      <c r="B5547" s="94">
        <v>5496</v>
      </c>
      <c r="C5547" s="95"/>
      <c r="D5547" s="94"/>
      <c r="E5547" s="95"/>
      <c r="F5547" s="94"/>
      <c r="G5547" s="95">
        <f t="shared" si="519"/>
        <v>0</v>
      </c>
      <c r="H5547" s="110">
        <f t="shared" si="520"/>
        <v>0</v>
      </c>
      <c r="P5547" s="107" t="str">
        <f t="shared" si="521"/>
        <v/>
      </c>
      <c r="Q5547" s="108" t="str">
        <f t="shared" si="522"/>
        <v/>
      </c>
      <c r="S5547" s="109" t="str">
        <f t="shared" si="523"/>
        <v/>
      </c>
      <c r="T5547" s="109" t="str">
        <f t="shared" si="524"/>
        <v/>
      </c>
    </row>
    <row r="5548" spans="2:20" ht="15" customHeight="1" x14ac:dyDescent="0.25">
      <c r="B5548" s="94">
        <v>5497</v>
      </c>
      <c r="C5548" s="95"/>
      <c r="D5548" s="94"/>
      <c r="E5548" s="95"/>
      <c r="F5548" s="94"/>
      <c r="G5548" s="95">
        <f t="shared" si="519"/>
        <v>0</v>
      </c>
      <c r="H5548" s="110">
        <f t="shared" si="520"/>
        <v>0</v>
      </c>
      <c r="P5548" s="107" t="str">
        <f t="shared" si="521"/>
        <v/>
      </c>
      <c r="Q5548" s="108" t="str">
        <f t="shared" si="522"/>
        <v/>
      </c>
      <c r="S5548" s="109" t="str">
        <f t="shared" si="523"/>
        <v/>
      </c>
      <c r="T5548" s="109" t="str">
        <f t="shared" si="524"/>
        <v/>
      </c>
    </row>
    <row r="5549" spans="2:20" ht="15" customHeight="1" x14ac:dyDescent="0.25">
      <c r="B5549" s="94">
        <v>5498</v>
      </c>
      <c r="C5549" s="95"/>
      <c r="D5549" s="94"/>
      <c r="E5549" s="95"/>
      <c r="F5549" s="94"/>
      <c r="G5549" s="95">
        <f t="shared" si="519"/>
        <v>0</v>
      </c>
      <c r="H5549" s="110">
        <f t="shared" si="520"/>
        <v>0</v>
      </c>
      <c r="P5549" s="107" t="str">
        <f t="shared" si="521"/>
        <v/>
      </c>
      <c r="Q5549" s="108" t="str">
        <f t="shared" si="522"/>
        <v/>
      </c>
      <c r="S5549" s="109" t="str">
        <f t="shared" si="523"/>
        <v/>
      </c>
      <c r="T5549" s="109" t="str">
        <f t="shared" si="524"/>
        <v/>
      </c>
    </row>
    <row r="5550" spans="2:20" ht="15" customHeight="1" x14ac:dyDescent="0.25">
      <c r="B5550" s="94">
        <v>5499</v>
      </c>
      <c r="C5550" s="95"/>
      <c r="D5550" s="94"/>
      <c r="E5550" s="95"/>
      <c r="F5550" s="94"/>
      <c r="G5550" s="95">
        <f t="shared" si="519"/>
        <v>0</v>
      </c>
      <c r="H5550" s="110">
        <f t="shared" si="520"/>
        <v>0</v>
      </c>
      <c r="P5550" s="107" t="str">
        <f t="shared" si="521"/>
        <v/>
      </c>
      <c r="Q5550" s="108" t="str">
        <f t="shared" si="522"/>
        <v/>
      </c>
      <c r="S5550" s="109" t="str">
        <f t="shared" si="523"/>
        <v/>
      </c>
      <c r="T5550" s="109" t="str">
        <f t="shared" si="524"/>
        <v/>
      </c>
    </row>
    <row r="5551" spans="2:20" ht="15" customHeight="1" x14ac:dyDescent="0.25">
      <c r="B5551" s="94">
        <v>5500</v>
      </c>
      <c r="C5551" s="95"/>
      <c r="D5551" s="94"/>
      <c r="E5551" s="95"/>
      <c r="F5551" s="94"/>
      <c r="G5551" s="95">
        <f t="shared" si="519"/>
        <v>0</v>
      </c>
      <c r="H5551" s="110">
        <f t="shared" si="520"/>
        <v>0</v>
      </c>
      <c r="P5551" s="107" t="str">
        <f t="shared" si="521"/>
        <v/>
      </c>
      <c r="Q5551" s="108" t="str">
        <f t="shared" si="522"/>
        <v/>
      </c>
      <c r="S5551" s="109" t="str">
        <f t="shared" si="523"/>
        <v/>
      </c>
      <c r="T5551" s="109" t="str">
        <f t="shared" si="524"/>
        <v/>
      </c>
    </row>
    <row r="5552" spans="2:20" ht="15" customHeight="1" x14ac:dyDescent="0.25">
      <c r="B5552" s="94">
        <v>5501</v>
      </c>
      <c r="C5552" s="95"/>
      <c r="D5552" s="94"/>
      <c r="E5552" s="95"/>
      <c r="F5552" s="94"/>
      <c r="G5552" s="95">
        <f t="shared" si="519"/>
        <v>0</v>
      </c>
      <c r="H5552" s="110">
        <f t="shared" si="520"/>
        <v>0</v>
      </c>
      <c r="P5552" s="107" t="str">
        <f t="shared" si="521"/>
        <v/>
      </c>
      <c r="Q5552" s="108" t="str">
        <f t="shared" si="522"/>
        <v/>
      </c>
      <c r="S5552" s="109" t="str">
        <f t="shared" si="523"/>
        <v/>
      </c>
      <c r="T5552" s="109" t="str">
        <f t="shared" si="524"/>
        <v/>
      </c>
    </row>
    <row r="5553" spans="2:20" ht="15" customHeight="1" x14ac:dyDescent="0.25">
      <c r="B5553" s="94">
        <v>5502</v>
      </c>
      <c r="C5553" s="95"/>
      <c r="D5553" s="94"/>
      <c r="E5553" s="95"/>
      <c r="F5553" s="94"/>
      <c r="G5553" s="95">
        <f t="shared" si="519"/>
        <v>0</v>
      </c>
      <c r="H5553" s="110">
        <f t="shared" si="520"/>
        <v>0</v>
      </c>
      <c r="P5553" s="107" t="str">
        <f t="shared" si="521"/>
        <v/>
      </c>
      <c r="Q5553" s="108" t="str">
        <f t="shared" si="522"/>
        <v/>
      </c>
      <c r="S5553" s="109" t="str">
        <f t="shared" si="523"/>
        <v/>
      </c>
      <c r="T5553" s="109" t="str">
        <f t="shared" si="524"/>
        <v/>
      </c>
    </row>
    <row r="5554" spans="2:20" ht="15" customHeight="1" x14ac:dyDescent="0.25">
      <c r="B5554" s="94">
        <v>5503</v>
      </c>
      <c r="C5554" s="95"/>
      <c r="D5554" s="94"/>
      <c r="E5554" s="95"/>
      <c r="F5554" s="94"/>
      <c r="G5554" s="95">
        <f t="shared" si="519"/>
        <v>0</v>
      </c>
      <c r="H5554" s="110">
        <f t="shared" si="520"/>
        <v>0</v>
      </c>
      <c r="P5554" s="107" t="str">
        <f t="shared" si="521"/>
        <v/>
      </c>
      <c r="Q5554" s="108" t="str">
        <f t="shared" si="522"/>
        <v/>
      </c>
      <c r="S5554" s="109" t="str">
        <f t="shared" si="523"/>
        <v/>
      </c>
      <c r="T5554" s="109" t="str">
        <f t="shared" si="524"/>
        <v/>
      </c>
    </row>
    <row r="5555" spans="2:20" ht="15" customHeight="1" x14ac:dyDescent="0.25">
      <c r="B5555" s="94">
        <v>5504</v>
      </c>
      <c r="C5555" s="95"/>
      <c r="D5555" s="94"/>
      <c r="E5555" s="95"/>
      <c r="F5555" s="94"/>
      <c r="G5555" s="95">
        <f t="shared" si="519"/>
        <v>0</v>
      </c>
      <c r="H5555" s="110">
        <f t="shared" si="520"/>
        <v>0</v>
      </c>
      <c r="P5555" s="107" t="str">
        <f t="shared" si="521"/>
        <v/>
      </c>
      <c r="Q5555" s="108" t="str">
        <f t="shared" si="522"/>
        <v/>
      </c>
      <c r="S5555" s="109" t="str">
        <f t="shared" si="523"/>
        <v/>
      </c>
      <c r="T5555" s="109" t="str">
        <f t="shared" si="524"/>
        <v/>
      </c>
    </row>
    <row r="5556" spans="2:20" ht="15" customHeight="1" x14ac:dyDescent="0.25">
      <c r="B5556" s="94">
        <v>5505</v>
      </c>
      <c r="C5556" s="95"/>
      <c r="D5556" s="94"/>
      <c r="E5556" s="95"/>
      <c r="F5556" s="94"/>
      <c r="G5556" s="95">
        <f t="shared" si="519"/>
        <v>0</v>
      </c>
      <c r="H5556" s="110">
        <f t="shared" si="520"/>
        <v>0</v>
      </c>
      <c r="P5556" s="107" t="str">
        <f t="shared" si="521"/>
        <v/>
      </c>
      <c r="Q5556" s="108" t="str">
        <f t="shared" si="522"/>
        <v/>
      </c>
      <c r="S5556" s="109" t="str">
        <f t="shared" si="523"/>
        <v/>
      </c>
      <c r="T5556" s="109" t="str">
        <f t="shared" si="524"/>
        <v/>
      </c>
    </row>
    <row r="5557" spans="2:20" ht="15" customHeight="1" x14ac:dyDescent="0.25">
      <c r="B5557" s="94">
        <v>5506</v>
      </c>
      <c r="C5557" s="95"/>
      <c r="D5557" s="94"/>
      <c r="E5557" s="95"/>
      <c r="F5557" s="94"/>
      <c r="G5557" s="95">
        <f t="shared" si="519"/>
        <v>0</v>
      </c>
      <c r="H5557" s="110">
        <f t="shared" si="520"/>
        <v>0</v>
      </c>
      <c r="P5557" s="107" t="str">
        <f t="shared" si="521"/>
        <v/>
      </c>
      <c r="Q5557" s="108" t="str">
        <f t="shared" si="522"/>
        <v/>
      </c>
      <c r="S5557" s="109" t="str">
        <f t="shared" si="523"/>
        <v/>
      </c>
      <c r="T5557" s="109" t="str">
        <f t="shared" si="524"/>
        <v/>
      </c>
    </row>
    <row r="5558" spans="2:20" ht="15" customHeight="1" x14ac:dyDescent="0.25">
      <c r="B5558" s="94">
        <v>5507</v>
      </c>
      <c r="C5558" s="95"/>
      <c r="D5558" s="94"/>
      <c r="E5558" s="95"/>
      <c r="F5558" s="94"/>
      <c r="G5558" s="95">
        <f t="shared" si="519"/>
        <v>0</v>
      </c>
      <c r="H5558" s="110">
        <f t="shared" si="520"/>
        <v>0</v>
      </c>
      <c r="P5558" s="107" t="str">
        <f t="shared" si="521"/>
        <v/>
      </c>
      <c r="Q5558" s="108" t="str">
        <f t="shared" si="522"/>
        <v/>
      </c>
      <c r="S5558" s="109" t="str">
        <f t="shared" si="523"/>
        <v/>
      </c>
      <c r="T5558" s="109" t="str">
        <f t="shared" si="524"/>
        <v/>
      </c>
    </row>
    <row r="5559" spans="2:20" ht="15" customHeight="1" x14ac:dyDescent="0.25">
      <c r="B5559" s="94">
        <v>5508</v>
      </c>
      <c r="C5559" s="95"/>
      <c r="D5559" s="94"/>
      <c r="E5559" s="95"/>
      <c r="F5559" s="94"/>
      <c r="G5559" s="95">
        <f t="shared" si="519"/>
        <v>0</v>
      </c>
      <c r="H5559" s="110">
        <f t="shared" si="520"/>
        <v>0</v>
      </c>
      <c r="P5559" s="107" t="str">
        <f t="shared" si="521"/>
        <v/>
      </c>
      <c r="Q5559" s="108" t="str">
        <f t="shared" si="522"/>
        <v/>
      </c>
      <c r="S5559" s="109" t="str">
        <f t="shared" si="523"/>
        <v/>
      </c>
      <c r="T5559" s="109" t="str">
        <f t="shared" si="524"/>
        <v/>
      </c>
    </row>
    <row r="5560" spans="2:20" ht="15" customHeight="1" x14ac:dyDescent="0.25">
      <c r="B5560" s="94">
        <v>5509</v>
      </c>
      <c r="C5560" s="95"/>
      <c r="D5560" s="94"/>
      <c r="E5560" s="95"/>
      <c r="F5560" s="94"/>
      <c r="G5560" s="95">
        <f t="shared" si="519"/>
        <v>0</v>
      </c>
      <c r="H5560" s="110">
        <f t="shared" si="520"/>
        <v>0</v>
      </c>
      <c r="P5560" s="107" t="str">
        <f t="shared" si="521"/>
        <v/>
      </c>
      <c r="Q5560" s="108" t="str">
        <f t="shared" si="522"/>
        <v/>
      </c>
      <c r="S5560" s="109" t="str">
        <f t="shared" si="523"/>
        <v/>
      </c>
      <c r="T5560" s="109" t="str">
        <f t="shared" si="524"/>
        <v/>
      </c>
    </row>
    <row r="5561" spans="2:20" ht="15" customHeight="1" x14ac:dyDescent="0.25">
      <c r="B5561" s="94">
        <v>5510</v>
      </c>
      <c r="C5561" s="95"/>
      <c r="D5561" s="94"/>
      <c r="E5561" s="95"/>
      <c r="F5561" s="94"/>
      <c r="G5561" s="95">
        <f t="shared" si="519"/>
        <v>0</v>
      </c>
      <c r="H5561" s="110">
        <f t="shared" si="520"/>
        <v>0</v>
      </c>
      <c r="P5561" s="107" t="str">
        <f t="shared" si="521"/>
        <v/>
      </c>
      <c r="Q5561" s="108" t="str">
        <f t="shared" si="522"/>
        <v/>
      </c>
      <c r="S5561" s="109" t="str">
        <f t="shared" si="523"/>
        <v/>
      </c>
      <c r="T5561" s="109" t="str">
        <f t="shared" si="524"/>
        <v/>
      </c>
    </row>
    <row r="5562" spans="2:20" ht="15" customHeight="1" x14ac:dyDescent="0.25">
      <c r="B5562" s="94">
        <v>5511</v>
      </c>
      <c r="C5562" s="95"/>
      <c r="D5562" s="94"/>
      <c r="E5562" s="95"/>
      <c r="F5562" s="94"/>
      <c r="G5562" s="95">
        <f t="shared" si="519"/>
        <v>0</v>
      </c>
      <c r="H5562" s="110">
        <f t="shared" si="520"/>
        <v>0</v>
      </c>
      <c r="P5562" s="107" t="str">
        <f t="shared" si="521"/>
        <v/>
      </c>
      <c r="Q5562" s="108" t="str">
        <f t="shared" si="522"/>
        <v/>
      </c>
      <c r="S5562" s="109" t="str">
        <f t="shared" si="523"/>
        <v/>
      </c>
      <c r="T5562" s="109" t="str">
        <f t="shared" si="524"/>
        <v/>
      </c>
    </row>
    <row r="5563" spans="2:20" ht="15" customHeight="1" x14ac:dyDescent="0.25">
      <c r="B5563" s="94">
        <v>5512</v>
      </c>
      <c r="C5563" s="95"/>
      <c r="D5563" s="94"/>
      <c r="E5563" s="95"/>
      <c r="F5563" s="94"/>
      <c r="G5563" s="95">
        <f t="shared" si="519"/>
        <v>0</v>
      </c>
      <c r="H5563" s="110">
        <f t="shared" si="520"/>
        <v>0</v>
      </c>
      <c r="P5563" s="107" t="str">
        <f t="shared" si="521"/>
        <v/>
      </c>
      <c r="Q5563" s="108" t="str">
        <f t="shared" si="522"/>
        <v/>
      </c>
      <c r="S5563" s="109" t="str">
        <f t="shared" si="523"/>
        <v/>
      </c>
      <c r="T5563" s="109" t="str">
        <f t="shared" si="524"/>
        <v/>
      </c>
    </row>
    <row r="5564" spans="2:20" ht="15" customHeight="1" x14ac:dyDescent="0.25">
      <c r="B5564" s="94">
        <v>5513</v>
      </c>
      <c r="C5564" s="95"/>
      <c r="D5564" s="94"/>
      <c r="E5564" s="95"/>
      <c r="F5564" s="94"/>
      <c r="G5564" s="95">
        <f t="shared" si="519"/>
        <v>0</v>
      </c>
      <c r="H5564" s="110">
        <f t="shared" si="520"/>
        <v>0</v>
      </c>
      <c r="P5564" s="107" t="str">
        <f t="shared" si="521"/>
        <v/>
      </c>
      <c r="Q5564" s="108" t="str">
        <f t="shared" si="522"/>
        <v/>
      </c>
      <c r="S5564" s="109" t="str">
        <f t="shared" si="523"/>
        <v/>
      </c>
      <c r="T5564" s="109" t="str">
        <f t="shared" si="524"/>
        <v/>
      </c>
    </row>
    <row r="5565" spans="2:20" ht="15" customHeight="1" x14ac:dyDescent="0.25">
      <c r="B5565" s="94">
        <v>5514</v>
      </c>
      <c r="C5565" s="95"/>
      <c r="D5565" s="94"/>
      <c r="E5565" s="95"/>
      <c r="F5565" s="94"/>
      <c r="G5565" s="95">
        <f t="shared" si="519"/>
        <v>0</v>
      </c>
      <c r="H5565" s="110">
        <f t="shared" si="520"/>
        <v>0</v>
      </c>
      <c r="P5565" s="107" t="str">
        <f t="shared" si="521"/>
        <v/>
      </c>
      <c r="Q5565" s="108" t="str">
        <f t="shared" si="522"/>
        <v/>
      </c>
      <c r="S5565" s="109" t="str">
        <f t="shared" si="523"/>
        <v/>
      </c>
      <c r="T5565" s="109" t="str">
        <f t="shared" si="524"/>
        <v/>
      </c>
    </row>
    <row r="5566" spans="2:20" ht="15" customHeight="1" x14ac:dyDescent="0.25">
      <c r="B5566" s="94">
        <v>5515</v>
      </c>
      <c r="C5566" s="95"/>
      <c r="D5566" s="94"/>
      <c r="E5566" s="95"/>
      <c r="F5566" s="94"/>
      <c r="G5566" s="95">
        <f t="shared" si="519"/>
        <v>0</v>
      </c>
      <c r="H5566" s="110">
        <f t="shared" si="520"/>
        <v>0</v>
      </c>
      <c r="P5566" s="107" t="str">
        <f t="shared" si="521"/>
        <v/>
      </c>
      <c r="Q5566" s="108" t="str">
        <f t="shared" si="522"/>
        <v/>
      </c>
      <c r="S5566" s="109" t="str">
        <f t="shared" si="523"/>
        <v/>
      </c>
      <c r="T5566" s="109" t="str">
        <f t="shared" si="524"/>
        <v/>
      </c>
    </row>
    <row r="5567" spans="2:20" ht="15" customHeight="1" x14ac:dyDescent="0.25">
      <c r="B5567" s="94">
        <v>5516</v>
      </c>
      <c r="C5567" s="95"/>
      <c r="D5567" s="94"/>
      <c r="E5567" s="95"/>
      <c r="F5567" s="94"/>
      <c r="G5567" s="95">
        <f t="shared" si="519"/>
        <v>0</v>
      </c>
      <c r="H5567" s="110">
        <f t="shared" si="520"/>
        <v>0</v>
      </c>
      <c r="P5567" s="107" t="str">
        <f t="shared" si="521"/>
        <v/>
      </c>
      <c r="Q5567" s="108" t="str">
        <f t="shared" si="522"/>
        <v/>
      </c>
      <c r="S5567" s="109" t="str">
        <f t="shared" si="523"/>
        <v/>
      </c>
      <c r="T5567" s="109" t="str">
        <f t="shared" si="524"/>
        <v/>
      </c>
    </row>
    <row r="5568" spans="2:20" ht="15" customHeight="1" x14ac:dyDescent="0.25">
      <c r="B5568" s="94">
        <v>5517</v>
      </c>
      <c r="C5568" s="95"/>
      <c r="D5568" s="94"/>
      <c r="E5568" s="95"/>
      <c r="F5568" s="94"/>
      <c r="G5568" s="95">
        <f t="shared" si="519"/>
        <v>0</v>
      </c>
      <c r="H5568" s="110">
        <f t="shared" si="520"/>
        <v>0</v>
      </c>
      <c r="P5568" s="107" t="str">
        <f t="shared" si="521"/>
        <v/>
      </c>
      <c r="Q5568" s="108" t="str">
        <f t="shared" si="522"/>
        <v/>
      </c>
      <c r="S5568" s="109" t="str">
        <f t="shared" si="523"/>
        <v/>
      </c>
      <c r="T5568" s="109" t="str">
        <f t="shared" si="524"/>
        <v/>
      </c>
    </row>
    <row r="5569" spans="2:20" ht="15" customHeight="1" x14ac:dyDescent="0.25">
      <c r="B5569" s="94">
        <v>5518</v>
      </c>
      <c r="C5569" s="95"/>
      <c r="D5569" s="94"/>
      <c r="E5569" s="95"/>
      <c r="F5569" s="94"/>
      <c r="G5569" s="95">
        <f t="shared" si="519"/>
        <v>0</v>
      </c>
      <c r="H5569" s="110">
        <f t="shared" si="520"/>
        <v>0</v>
      </c>
      <c r="P5569" s="107" t="str">
        <f t="shared" si="521"/>
        <v/>
      </c>
      <c r="Q5569" s="108" t="str">
        <f t="shared" si="522"/>
        <v/>
      </c>
      <c r="S5569" s="109" t="str">
        <f t="shared" si="523"/>
        <v/>
      </c>
      <c r="T5569" s="109" t="str">
        <f t="shared" si="524"/>
        <v/>
      </c>
    </row>
    <row r="5570" spans="2:20" ht="15" customHeight="1" x14ac:dyDescent="0.25">
      <c r="B5570" s="94">
        <v>5519</v>
      </c>
      <c r="C5570" s="95"/>
      <c r="D5570" s="94"/>
      <c r="E5570" s="95"/>
      <c r="F5570" s="94"/>
      <c r="G5570" s="95">
        <f t="shared" si="519"/>
        <v>0</v>
      </c>
      <c r="H5570" s="110">
        <f t="shared" si="520"/>
        <v>0</v>
      </c>
      <c r="P5570" s="107" t="str">
        <f t="shared" si="521"/>
        <v/>
      </c>
      <c r="Q5570" s="108" t="str">
        <f t="shared" si="522"/>
        <v/>
      </c>
      <c r="S5570" s="109" t="str">
        <f t="shared" si="523"/>
        <v/>
      </c>
      <c r="T5570" s="109" t="str">
        <f t="shared" si="524"/>
        <v/>
      </c>
    </row>
    <row r="5571" spans="2:20" ht="15" customHeight="1" x14ac:dyDescent="0.25">
      <c r="B5571" s="94">
        <v>5520</v>
      </c>
      <c r="C5571" s="95"/>
      <c r="D5571" s="94"/>
      <c r="E5571" s="95"/>
      <c r="F5571" s="94"/>
      <c r="G5571" s="95">
        <f t="shared" si="519"/>
        <v>0</v>
      </c>
      <c r="H5571" s="110">
        <f t="shared" si="520"/>
        <v>0</v>
      </c>
      <c r="P5571" s="107" t="str">
        <f t="shared" si="521"/>
        <v/>
      </c>
      <c r="Q5571" s="108" t="str">
        <f t="shared" si="522"/>
        <v/>
      </c>
      <c r="S5571" s="109" t="str">
        <f t="shared" si="523"/>
        <v/>
      </c>
      <c r="T5571" s="109" t="str">
        <f t="shared" si="524"/>
        <v/>
      </c>
    </row>
    <row r="5572" spans="2:20" ht="15" customHeight="1" x14ac:dyDescent="0.25">
      <c r="B5572" s="94">
        <v>5521</v>
      </c>
      <c r="C5572" s="95"/>
      <c r="D5572" s="94"/>
      <c r="E5572" s="95"/>
      <c r="F5572" s="94"/>
      <c r="G5572" s="95">
        <f t="shared" si="519"/>
        <v>0</v>
      </c>
      <c r="H5572" s="110">
        <f t="shared" si="520"/>
        <v>0</v>
      </c>
      <c r="P5572" s="107" t="str">
        <f t="shared" si="521"/>
        <v/>
      </c>
      <c r="Q5572" s="108" t="str">
        <f t="shared" si="522"/>
        <v/>
      </c>
      <c r="S5572" s="109" t="str">
        <f t="shared" si="523"/>
        <v/>
      </c>
      <c r="T5572" s="109" t="str">
        <f t="shared" si="524"/>
        <v/>
      </c>
    </row>
    <row r="5573" spans="2:20" ht="15" customHeight="1" x14ac:dyDescent="0.25">
      <c r="B5573" s="94">
        <v>5522</v>
      </c>
      <c r="C5573" s="95"/>
      <c r="D5573" s="94"/>
      <c r="E5573" s="95"/>
      <c r="F5573" s="94"/>
      <c r="G5573" s="95">
        <f t="shared" si="519"/>
        <v>0</v>
      </c>
      <c r="H5573" s="110">
        <f t="shared" si="520"/>
        <v>0</v>
      </c>
      <c r="P5573" s="107" t="str">
        <f t="shared" si="521"/>
        <v/>
      </c>
      <c r="Q5573" s="108" t="str">
        <f t="shared" si="522"/>
        <v/>
      </c>
      <c r="S5573" s="109" t="str">
        <f t="shared" si="523"/>
        <v/>
      </c>
      <c r="T5573" s="109" t="str">
        <f t="shared" si="524"/>
        <v/>
      </c>
    </row>
    <row r="5574" spans="2:20" ht="15" customHeight="1" x14ac:dyDescent="0.25">
      <c r="B5574" s="94">
        <v>5523</v>
      </c>
      <c r="C5574" s="95"/>
      <c r="D5574" s="94"/>
      <c r="E5574" s="95"/>
      <c r="F5574" s="94"/>
      <c r="G5574" s="95">
        <f t="shared" si="519"/>
        <v>0</v>
      </c>
      <c r="H5574" s="110">
        <f t="shared" si="520"/>
        <v>0</v>
      </c>
      <c r="P5574" s="107" t="str">
        <f t="shared" si="521"/>
        <v/>
      </c>
      <c r="Q5574" s="108" t="str">
        <f t="shared" si="522"/>
        <v/>
      </c>
      <c r="S5574" s="109" t="str">
        <f t="shared" si="523"/>
        <v/>
      </c>
      <c r="T5574" s="109" t="str">
        <f t="shared" si="524"/>
        <v/>
      </c>
    </row>
    <row r="5575" spans="2:20" ht="15" customHeight="1" x14ac:dyDescent="0.25">
      <c r="B5575" s="94">
        <v>5524</v>
      </c>
      <c r="C5575" s="95"/>
      <c r="D5575" s="94"/>
      <c r="E5575" s="95"/>
      <c r="F5575" s="94"/>
      <c r="G5575" s="95">
        <f t="shared" si="519"/>
        <v>0</v>
      </c>
      <c r="H5575" s="110">
        <f t="shared" si="520"/>
        <v>0</v>
      </c>
      <c r="P5575" s="107" t="str">
        <f t="shared" si="521"/>
        <v/>
      </c>
      <c r="Q5575" s="108" t="str">
        <f t="shared" si="522"/>
        <v/>
      </c>
      <c r="S5575" s="109" t="str">
        <f t="shared" si="523"/>
        <v/>
      </c>
      <c r="T5575" s="109" t="str">
        <f t="shared" si="524"/>
        <v/>
      </c>
    </row>
    <row r="5576" spans="2:20" ht="15" customHeight="1" x14ac:dyDescent="0.25">
      <c r="B5576" s="94">
        <v>5525</v>
      </c>
      <c r="C5576" s="95"/>
      <c r="D5576" s="94"/>
      <c r="E5576" s="95"/>
      <c r="F5576" s="94"/>
      <c r="G5576" s="95">
        <f t="shared" si="519"/>
        <v>0</v>
      </c>
      <c r="H5576" s="110">
        <f t="shared" si="520"/>
        <v>0</v>
      </c>
      <c r="P5576" s="107" t="str">
        <f t="shared" si="521"/>
        <v/>
      </c>
      <c r="Q5576" s="108" t="str">
        <f t="shared" si="522"/>
        <v/>
      </c>
      <c r="S5576" s="109" t="str">
        <f t="shared" si="523"/>
        <v/>
      </c>
      <c r="T5576" s="109" t="str">
        <f t="shared" si="524"/>
        <v/>
      </c>
    </row>
    <row r="5577" spans="2:20" ht="15" customHeight="1" x14ac:dyDescent="0.25">
      <c r="B5577" s="94">
        <v>5526</v>
      </c>
      <c r="C5577" s="95"/>
      <c r="D5577" s="94"/>
      <c r="E5577" s="95"/>
      <c r="F5577" s="94"/>
      <c r="G5577" s="95">
        <f t="shared" si="519"/>
        <v>0</v>
      </c>
      <c r="H5577" s="110">
        <f t="shared" si="520"/>
        <v>0</v>
      </c>
      <c r="P5577" s="107" t="str">
        <f t="shared" si="521"/>
        <v/>
      </c>
      <c r="Q5577" s="108" t="str">
        <f t="shared" si="522"/>
        <v/>
      </c>
      <c r="S5577" s="109" t="str">
        <f t="shared" si="523"/>
        <v/>
      </c>
      <c r="T5577" s="109" t="str">
        <f t="shared" si="524"/>
        <v/>
      </c>
    </row>
    <row r="5578" spans="2:20" ht="15" customHeight="1" x14ac:dyDescent="0.25">
      <c r="B5578" s="94">
        <v>5527</v>
      </c>
      <c r="C5578" s="95"/>
      <c r="D5578" s="94"/>
      <c r="E5578" s="95"/>
      <c r="F5578" s="94"/>
      <c r="G5578" s="95">
        <f t="shared" si="519"/>
        <v>0</v>
      </c>
      <c r="H5578" s="110">
        <f t="shared" si="520"/>
        <v>0</v>
      </c>
      <c r="P5578" s="107" t="str">
        <f t="shared" si="521"/>
        <v/>
      </c>
      <c r="Q5578" s="108" t="str">
        <f t="shared" si="522"/>
        <v/>
      </c>
      <c r="S5578" s="109" t="str">
        <f t="shared" si="523"/>
        <v/>
      </c>
      <c r="T5578" s="109" t="str">
        <f t="shared" si="524"/>
        <v/>
      </c>
    </row>
    <row r="5579" spans="2:20" ht="15" customHeight="1" x14ac:dyDescent="0.25">
      <c r="B5579" s="94">
        <v>5528</v>
      </c>
      <c r="C5579" s="95"/>
      <c r="D5579" s="94"/>
      <c r="E5579" s="95"/>
      <c r="F5579" s="94"/>
      <c r="G5579" s="95">
        <f t="shared" si="519"/>
        <v>0</v>
      </c>
      <c r="H5579" s="110">
        <f t="shared" si="520"/>
        <v>0</v>
      </c>
      <c r="P5579" s="107" t="str">
        <f t="shared" si="521"/>
        <v/>
      </c>
      <c r="Q5579" s="108" t="str">
        <f t="shared" si="522"/>
        <v/>
      </c>
      <c r="S5579" s="109" t="str">
        <f t="shared" si="523"/>
        <v/>
      </c>
      <c r="T5579" s="109" t="str">
        <f t="shared" si="524"/>
        <v/>
      </c>
    </row>
    <row r="5580" spans="2:20" ht="15" customHeight="1" x14ac:dyDescent="0.25">
      <c r="B5580" s="94">
        <v>5529</v>
      </c>
      <c r="C5580" s="95"/>
      <c r="D5580" s="94"/>
      <c r="E5580" s="95"/>
      <c r="F5580" s="94"/>
      <c r="G5580" s="95">
        <f t="shared" si="519"/>
        <v>0</v>
      </c>
      <c r="H5580" s="110">
        <f t="shared" si="520"/>
        <v>0</v>
      </c>
      <c r="P5580" s="107" t="str">
        <f t="shared" si="521"/>
        <v/>
      </c>
      <c r="Q5580" s="108" t="str">
        <f t="shared" si="522"/>
        <v/>
      </c>
      <c r="S5580" s="109" t="str">
        <f t="shared" si="523"/>
        <v/>
      </c>
      <c r="T5580" s="109" t="str">
        <f t="shared" si="524"/>
        <v/>
      </c>
    </row>
    <row r="5581" spans="2:20" ht="15" customHeight="1" x14ac:dyDescent="0.25">
      <c r="B5581" s="94">
        <v>5530</v>
      </c>
      <c r="C5581" s="95"/>
      <c r="D5581" s="94"/>
      <c r="E5581" s="95"/>
      <c r="F5581" s="94"/>
      <c r="G5581" s="95">
        <f t="shared" si="519"/>
        <v>0</v>
      </c>
      <c r="H5581" s="110">
        <f t="shared" si="520"/>
        <v>0</v>
      </c>
      <c r="P5581" s="107" t="str">
        <f t="shared" si="521"/>
        <v/>
      </c>
      <c r="Q5581" s="108" t="str">
        <f t="shared" si="522"/>
        <v/>
      </c>
      <c r="S5581" s="109" t="str">
        <f t="shared" si="523"/>
        <v/>
      </c>
      <c r="T5581" s="109" t="str">
        <f t="shared" si="524"/>
        <v/>
      </c>
    </row>
    <row r="5582" spans="2:20" ht="15" customHeight="1" x14ac:dyDescent="0.25">
      <c r="B5582" s="94">
        <v>5531</v>
      </c>
      <c r="C5582" s="95"/>
      <c r="D5582" s="94"/>
      <c r="E5582" s="95"/>
      <c r="F5582" s="94"/>
      <c r="G5582" s="95">
        <f t="shared" si="519"/>
        <v>0</v>
      </c>
      <c r="H5582" s="110">
        <f t="shared" si="520"/>
        <v>0</v>
      </c>
      <c r="P5582" s="107" t="str">
        <f t="shared" si="521"/>
        <v/>
      </c>
      <c r="Q5582" s="108" t="str">
        <f t="shared" si="522"/>
        <v/>
      </c>
      <c r="S5582" s="109" t="str">
        <f t="shared" si="523"/>
        <v/>
      </c>
      <c r="T5582" s="109" t="str">
        <f t="shared" si="524"/>
        <v/>
      </c>
    </row>
    <row r="5583" spans="2:20" ht="15" customHeight="1" x14ac:dyDescent="0.25">
      <c r="B5583" s="94">
        <v>5532</v>
      </c>
      <c r="C5583" s="95"/>
      <c r="D5583" s="94"/>
      <c r="E5583" s="95"/>
      <c r="F5583" s="94"/>
      <c r="G5583" s="95">
        <f t="shared" si="519"/>
        <v>0</v>
      </c>
      <c r="H5583" s="110">
        <f t="shared" si="520"/>
        <v>0</v>
      </c>
      <c r="P5583" s="107" t="str">
        <f t="shared" si="521"/>
        <v/>
      </c>
      <c r="Q5583" s="108" t="str">
        <f t="shared" si="522"/>
        <v/>
      </c>
      <c r="S5583" s="109" t="str">
        <f t="shared" si="523"/>
        <v/>
      </c>
      <c r="T5583" s="109" t="str">
        <f t="shared" si="524"/>
        <v/>
      </c>
    </row>
    <row r="5584" spans="2:20" ht="15" customHeight="1" x14ac:dyDescent="0.25">
      <c r="B5584" s="94">
        <v>5533</v>
      </c>
      <c r="C5584" s="95"/>
      <c r="D5584" s="94"/>
      <c r="E5584" s="95"/>
      <c r="F5584" s="94"/>
      <c r="G5584" s="95">
        <f t="shared" si="519"/>
        <v>0</v>
      </c>
      <c r="H5584" s="110">
        <f t="shared" si="520"/>
        <v>0</v>
      </c>
      <c r="P5584" s="107" t="str">
        <f t="shared" si="521"/>
        <v/>
      </c>
      <c r="Q5584" s="108" t="str">
        <f t="shared" si="522"/>
        <v/>
      </c>
      <c r="S5584" s="109" t="str">
        <f t="shared" si="523"/>
        <v/>
      </c>
      <c r="T5584" s="109" t="str">
        <f t="shared" si="524"/>
        <v/>
      </c>
    </row>
    <row r="5585" spans="2:20" ht="15" customHeight="1" x14ac:dyDescent="0.25">
      <c r="B5585" s="94">
        <v>5534</v>
      </c>
      <c r="C5585" s="95"/>
      <c r="D5585" s="94"/>
      <c r="E5585" s="95"/>
      <c r="F5585" s="94"/>
      <c r="G5585" s="95">
        <f t="shared" si="519"/>
        <v>0</v>
      </c>
      <c r="H5585" s="110">
        <f t="shared" si="520"/>
        <v>0</v>
      </c>
      <c r="P5585" s="107" t="str">
        <f t="shared" si="521"/>
        <v/>
      </c>
      <c r="Q5585" s="108" t="str">
        <f t="shared" si="522"/>
        <v/>
      </c>
      <c r="S5585" s="109" t="str">
        <f t="shared" si="523"/>
        <v/>
      </c>
      <c r="T5585" s="109" t="str">
        <f t="shared" si="524"/>
        <v/>
      </c>
    </row>
    <row r="5586" spans="2:20" ht="15" customHeight="1" x14ac:dyDescent="0.25">
      <c r="B5586" s="94">
        <v>5535</v>
      </c>
      <c r="C5586" s="95"/>
      <c r="D5586" s="94"/>
      <c r="E5586" s="95"/>
      <c r="F5586" s="94"/>
      <c r="G5586" s="95">
        <f t="shared" si="519"/>
        <v>0</v>
      </c>
      <c r="H5586" s="110">
        <f t="shared" si="520"/>
        <v>0</v>
      </c>
      <c r="P5586" s="107" t="str">
        <f t="shared" si="521"/>
        <v/>
      </c>
      <c r="Q5586" s="108" t="str">
        <f t="shared" si="522"/>
        <v/>
      </c>
      <c r="S5586" s="109" t="str">
        <f t="shared" si="523"/>
        <v/>
      </c>
      <c r="T5586" s="109" t="str">
        <f t="shared" si="524"/>
        <v/>
      </c>
    </row>
    <row r="5587" spans="2:20" ht="15" customHeight="1" x14ac:dyDescent="0.25">
      <c r="B5587" s="94">
        <v>5536</v>
      </c>
      <c r="C5587" s="95"/>
      <c r="D5587" s="94"/>
      <c r="E5587" s="95"/>
      <c r="F5587" s="94"/>
      <c r="G5587" s="95">
        <f t="shared" si="519"/>
        <v>0</v>
      </c>
      <c r="H5587" s="110">
        <f t="shared" si="520"/>
        <v>0</v>
      </c>
      <c r="P5587" s="107" t="str">
        <f t="shared" si="521"/>
        <v/>
      </c>
      <c r="Q5587" s="108" t="str">
        <f t="shared" si="522"/>
        <v/>
      </c>
      <c r="S5587" s="109" t="str">
        <f t="shared" si="523"/>
        <v/>
      </c>
      <c r="T5587" s="109" t="str">
        <f t="shared" si="524"/>
        <v/>
      </c>
    </row>
    <row r="5588" spans="2:20" ht="15" customHeight="1" x14ac:dyDescent="0.25">
      <c r="B5588" s="94">
        <v>5537</v>
      </c>
      <c r="C5588" s="95"/>
      <c r="D5588" s="94"/>
      <c r="E5588" s="95"/>
      <c r="F5588" s="94"/>
      <c r="G5588" s="95">
        <f t="shared" si="519"/>
        <v>0</v>
      </c>
      <c r="H5588" s="110">
        <f t="shared" si="520"/>
        <v>0</v>
      </c>
      <c r="P5588" s="107" t="str">
        <f t="shared" si="521"/>
        <v/>
      </c>
      <c r="Q5588" s="108" t="str">
        <f t="shared" si="522"/>
        <v/>
      </c>
      <c r="S5588" s="109" t="str">
        <f t="shared" si="523"/>
        <v/>
      </c>
      <c r="T5588" s="109" t="str">
        <f t="shared" si="524"/>
        <v/>
      </c>
    </row>
    <row r="5589" spans="2:20" ht="15" customHeight="1" x14ac:dyDescent="0.25">
      <c r="B5589" s="94">
        <v>5538</v>
      </c>
      <c r="C5589" s="95"/>
      <c r="D5589" s="94"/>
      <c r="E5589" s="95"/>
      <c r="F5589" s="94"/>
      <c r="G5589" s="95">
        <f t="shared" si="519"/>
        <v>0</v>
      </c>
      <c r="H5589" s="110">
        <f t="shared" si="520"/>
        <v>0</v>
      </c>
      <c r="P5589" s="107" t="str">
        <f t="shared" si="521"/>
        <v/>
      </c>
      <c r="Q5589" s="108" t="str">
        <f t="shared" si="522"/>
        <v/>
      </c>
      <c r="S5589" s="109" t="str">
        <f t="shared" si="523"/>
        <v/>
      </c>
      <c r="T5589" s="109" t="str">
        <f t="shared" si="524"/>
        <v/>
      </c>
    </row>
    <row r="5590" spans="2:20" ht="15" customHeight="1" x14ac:dyDescent="0.25">
      <c r="B5590" s="94">
        <v>5539</v>
      </c>
      <c r="C5590" s="95"/>
      <c r="D5590" s="94"/>
      <c r="E5590" s="95"/>
      <c r="F5590" s="94"/>
      <c r="G5590" s="95">
        <f t="shared" si="519"/>
        <v>0</v>
      </c>
      <c r="H5590" s="110">
        <f t="shared" si="520"/>
        <v>0</v>
      </c>
      <c r="P5590" s="107" t="str">
        <f t="shared" si="521"/>
        <v/>
      </c>
      <c r="Q5590" s="108" t="str">
        <f t="shared" si="522"/>
        <v/>
      </c>
      <c r="S5590" s="109" t="str">
        <f t="shared" si="523"/>
        <v/>
      </c>
      <c r="T5590" s="109" t="str">
        <f t="shared" si="524"/>
        <v/>
      </c>
    </row>
    <row r="5591" spans="2:20" ht="15" customHeight="1" x14ac:dyDescent="0.25">
      <c r="B5591" s="94">
        <v>5540</v>
      </c>
      <c r="C5591" s="95"/>
      <c r="D5591" s="94"/>
      <c r="E5591" s="95"/>
      <c r="F5591" s="94"/>
      <c r="G5591" s="95">
        <f t="shared" si="519"/>
        <v>0</v>
      </c>
      <c r="H5591" s="110">
        <f t="shared" si="520"/>
        <v>0</v>
      </c>
      <c r="P5591" s="107" t="str">
        <f t="shared" si="521"/>
        <v/>
      </c>
      <c r="Q5591" s="108" t="str">
        <f t="shared" si="522"/>
        <v/>
      </c>
      <c r="S5591" s="109" t="str">
        <f t="shared" si="523"/>
        <v/>
      </c>
      <c r="T5591" s="109" t="str">
        <f t="shared" si="524"/>
        <v/>
      </c>
    </row>
    <row r="5592" spans="2:20" ht="15" customHeight="1" x14ac:dyDescent="0.25">
      <c r="B5592" s="94">
        <v>5541</v>
      </c>
      <c r="C5592" s="95"/>
      <c r="D5592" s="94"/>
      <c r="E5592" s="95"/>
      <c r="F5592" s="94"/>
      <c r="G5592" s="95">
        <f t="shared" si="519"/>
        <v>0</v>
      </c>
      <c r="H5592" s="110">
        <f t="shared" si="520"/>
        <v>0</v>
      </c>
      <c r="P5592" s="107" t="str">
        <f t="shared" si="521"/>
        <v/>
      </c>
      <c r="Q5592" s="108" t="str">
        <f t="shared" si="522"/>
        <v/>
      </c>
      <c r="S5592" s="109" t="str">
        <f t="shared" si="523"/>
        <v/>
      </c>
      <c r="T5592" s="109" t="str">
        <f t="shared" si="524"/>
        <v/>
      </c>
    </row>
    <row r="5593" spans="2:20" ht="15" customHeight="1" x14ac:dyDescent="0.25">
      <c r="B5593" s="94">
        <v>5542</v>
      </c>
      <c r="C5593" s="95"/>
      <c r="D5593" s="94"/>
      <c r="E5593" s="95"/>
      <c r="F5593" s="94"/>
      <c r="G5593" s="95">
        <f t="shared" si="519"/>
        <v>0</v>
      </c>
      <c r="H5593" s="110">
        <f t="shared" si="520"/>
        <v>0</v>
      </c>
      <c r="P5593" s="107" t="str">
        <f t="shared" si="521"/>
        <v/>
      </c>
      <c r="Q5593" s="108" t="str">
        <f t="shared" si="522"/>
        <v/>
      </c>
      <c r="S5593" s="109" t="str">
        <f t="shared" si="523"/>
        <v/>
      </c>
      <c r="T5593" s="109" t="str">
        <f t="shared" si="524"/>
        <v/>
      </c>
    </row>
    <row r="5594" spans="2:20" ht="15" customHeight="1" x14ac:dyDescent="0.25">
      <c r="B5594" s="94">
        <v>5543</v>
      </c>
      <c r="C5594" s="95"/>
      <c r="D5594" s="94"/>
      <c r="E5594" s="95"/>
      <c r="F5594" s="94"/>
      <c r="G5594" s="95">
        <f t="shared" si="519"/>
        <v>0</v>
      </c>
      <c r="H5594" s="110">
        <f t="shared" si="520"/>
        <v>0</v>
      </c>
      <c r="P5594" s="107" t="str">
        <f t="shared" si="521"/>
        <v/>
      </c>
      <c r="Q5594" s="108" t="str">
        <f t="shared" si="522"/>
        <v/>
      </c>
      <c r="S5594" s="109" t="str">
        <f t="shared" si="523"/>
        <v/>
      </c>
      <c r="T5594" s="109" t="str">
        <f t="shared" si="524"/>
        <v/>
      </c>
    </row>
    <row r="5595" spans="2:20" ht="15" customHeight="1" x14ac:dyDescent="0.25">
      <c r="B5595" s="94">
        <v>5544</v>
      </c>
      <c r="C5595" s="95"/>
      <c r="D5595" s="94"/>
      <c r="E5595" s="95"/>
      <c r="F5595" s="94"/>
      <c r="G5595" s="95">
        <f t="shared" si="519"/>
        <v>0</v>
      </c>
      <c r="H5595" s="110">
        <f t="shared" si="520"/>
        <v>0</v>
      </c>
      <c r="P5595" s="107" t="str">
        <f t="shared" si="521"/>
        <v/>
      </c>
      <c r="Q5595" s="108" t="str">
        <f t="shared" si="522"/>
        <v/>
      </c>
      <c r="S5595" s="109" t="str">
        <f t="shared" si="523"/>
        <v/>
      </c>
      <c r="T5595" s="109" t="str">
        <f t="shared" si="524"/>
        <v/>
      </c>
    </row>
    <row r="5596" spans="2:20" ht="15" customHeight="1" x14ac:dyDescent="0.25">
      <c r="B5596" s="94">
        <v>5545</v>
      </c>
      <c r="C5596" s="95"/>
      <c r="D5596" s="94"/>
      <c r="E5596" s="95"/>
      <c r="F5596" s="94"/>
      <c r="G5596" s="95">
        <f t="shared" ref="G5596:G5659" si="525">E5596-C5596</f>
        <v>0</v>
      </c>
      <c r="H5596" s="110">
        <f t="shared" ref="H5596:H5659" si="526">F5596-D5596</f>
        <v>0</v>
      </c>
      <c r="P5596" s="107" t="str">
        <f t="shared" ref="P5596:P5659" si="527">IF(C5596="","",D5596*PSA_WTP-C5596)</f>
        <v/>
      </c>
      <c r="Q5596" s="108" t="str">
        <f t="shared" ref="Q5596:Q5659" si="528">IF(C5596="","",F5596*PSA_WTP-E5596)</f>
        <v/>
      </c>
      <c r="S5596" s="109" t="str">
        <f t="shared" ref="S5596:S5659" si="529">IF(Q5596="","",IF(Q5596=MAX(P5596,Q5596),0,1))</f>
        <v/>
      </c>
      <c r="T5596" s="109" t="str">
        <f t="shared" ref="T5596:T5659" si="530">IF(Q5596="","",IF(Q5596=MAX(P5596,Q5596),1,0))</f>
        <v/>
      </c>
    </row>
    <row r="5597" spans="2:20" ht="15" customHeight="1" x14ac:dyDescent="0.25">
      <c r="B5597" s="94">
        <v>5546</v>
      </c>
      <c r="C5597" s="95"/>
      <c r="D5597" s="94"/>
      <c r="E5597" s="95"/>
      <c r="F5597" s="94"/>
      <c r="G5597" s="95">
        <f t="shared" si="525"/>
        <v>0</v>
      </c>
      <c r="H5597" s="110">
        <f t="shared" si="526"/>
        <v>0</v>
      </c>
      <c r="P5597" s="107" t="str">
        <f t="shared" si="527"/>
        <v/>
      </c>
      <c r="Q5597" s="108" t="str">
        <f t="shared" si="528"/>
        <v/>
      </c>
      <c r="S5597" s="109" t="str">
        <f t="shared" si="529"/>
        <v/>
      </c>
      <c r="T5597" s="109" t="str">
        <f t="shared" si="530"/>
        <v/>
      </c>
    </row>
    <row r="5598" spans="2:20" ht="15" customHeight="1" x14ac:dyDescent="0.25">
      <c r="B5598" s="94">
        <v>5547</v>
      </c>
      <c r="C5598" s="95"/>
      <c r="D5598" s="94"/>
      <c r="E5598" s="95"/>
      <c r="F5598" s="94"/>
      <c r="G5598" s="95">
        <f t="shared" si="525"/>
        <v>0</v>
      </c>
      <c r="H5598" s="110">
        <f t="shared" si="526"/>
        <v>0</v>
      </c>
      <c r="P5598" s="107" t="str">
        <f t="shared" si="527"/>
        <v/>
      </c>
      <c r="Q5598" s="108" t="str">
        <f t="shared" si="528"/>
        <v/>
      </c>
      <c r="S5598" s="109" t="str">
        <f t="shared" si="529"/>
        <v/>
      </c>
      <c r="T5598" s="109" t="str">
        <f t="shared" si="530"/>
        <v/>
      </c>
    </row>
    <row r="5599" spans="2:20" ht="15" customHeight="1" x14ac:dyDescent="0.25">
      <c r="B5599" s="94">
        <v>5548</v>
      </c>
      <c r="C5599" s="95"/>
      <c r="D5599" s="94"/>
      <c r="E5599" s="95"/>
      <c r="F5599" s="94"/>
      <c r="G5599" s="95">
        <f t="shared" si="525"/>
        <v>0</v>
      </c>
      <c r="H5599" s="110">
        <f t="shared" si="526"/>
        <v>0</v>
      </c>
      <c r="P5599" s="107" t="str">
        <f t="shared" si="527"/>
        <v/>
      </c>
      <c r="Q5599" s="108" t="str">
        <f t="shared" si="528"/>
        <v/>
      </c>
      <c r="S5599" s="109" t="str">
        <f t="shared" si="529"/>
        <v/>
      </c>
      <c r="T5599" s="109" t="str">
        <f t="shared" si="530"/>
        <v/>
      </c>
    </row>
    <row r="5600" spans="2:20" ht="15" customHeight="1" x14ac:dyDescent="0.25">
      <c r="B5600" s="94">
        <v>5549</v>
      </c>
      <c r="C5600" s="95"/>
      <c r="D5600" s="94"/>
      <c r="E5600" s="95"/>
      <c r="F5600" s="94"/>
      <c r="G5600" s="95">
        <f t="shared" si="525"/>
        <v>0</v>
      </c>
      <c r="H5600" s="110">
        <f t="shared" si="526"/>
        <v>0</v>
      </c>
      <c r="P5600" s="107" t="str">
        <f t="shared" si="527"/>
        <v/>
      </c>
      <c r="Q5600" s="108" t="str">
        <f t="shared" si="528"/>
        <v/>
      </c>
      <c r="S5600" s="109" t="str">
        <f t="shared" si="529"/>
        <v/>
      </c>
      <c r="T5600" s="109" t="str">
        <f t="shared" si="530"/>
        <v/>
      </c>
    </row>
    <row r="5601" spans="2:20" ht="15" customHeight="1" x14ac:dyDescent="0.25">
      <c r="B5601" s="94">
        <v>5550</v>
      </c>
      <c r="C5601" s="95"/>
      <c r="D5601" s="94"/>
      <c r="E5601" s="95"/>
      <c r="F5601" s="94"/>
      <c r="G5601" s="95">
        <f t="shared" si="525"/>
        <v>0</v>
      </c>
      <c r="H5601" s="110">
        <f t="shared" si="526"/>
        <v>0</v>
      </c>
      <c r="P5601" s="107" t="str">
        <f t="shared" si="527"/>
        <v/>
      </c>
      <c r="Q5601" s="108" t="str">
        <f t="shared" si="528"/>
        <v/>
      </c>
      <c r="S5601" s="109" t="str">
        <f t="shared" si="529"/>
        <v/>
      </c>
      <c r="T5601" s="109" t="str">
        <f t="shared" si="530"/>
        <v/>
      </c>
    </row>
    <row r="5602" spans="2:20" ht="15" customHeight="1" x14ac:dyDescent="0.25">
      <c r="B5602" s="94">
        <v>5551</v>
      </c>
      <c r="C5602" s="95"/>
      <c r="D5602" s="94"/>
      <c r="E5602" s="95"/>
      <c r="F5602" s="94"/>
      <c r="G5602" s="95">
        <f t="shared" si="525"/>
        <v>0</v>
      </c>
      <c r="H5602" s="110">
        <f t="shared" si="526"/>
        <v>0</v>
      </c>
      <c r="P5602" s="107" t="str">
        <f t="shared" si="527"/>
        <v/>
      </c>
      <c r="Q5602" s="108" t="str">
        <f t="shared" si="528"/>
        <v/>
      </c>
      <c r="S5602" s="109" t="str">
        <f t="shared" si="529"/>
        <v/>
      </c>
      <c r="T5602" s="109" t="str">
        <f t="shared" si="530"/>
        <v/>
      </c>
    </row>
    <row r="5603" spans="2:20" ht="15" customHeight="1" x14ac:dyDescent="0.25">
      <c r="B5603" s="94">
        <v>5552</v>
      </c>
      <c r="C5603" s="95"/>
      <c r="D5603" s="94"/>
      <c r="E5603" s="95"/>
      <c r="F5603" s="94"/>
      <c r="G5603" s="95">
        <f t="shared" si="525"/>
        <v>0</v>
      </c>
      <c r="H5603" s="110">
        <f t="shared" si="526"/>
        <v>0</v>
      </c>
      <c r="P5603" s="107" t="str">
        <f t="shared" si="527"/>
        <v/>
      </c>
      <c r="Q5603" s="108" t="str">
        <f t="shared" si="528"/>
        <v/>
      </c>
      <c r="S5603" s="109" t="str">
        <f t="shared" si="529"/>
        <v/>
      </c>
      <c r="T5603" s="109" t="str">
        <f t="shared" si="530"/>
        <v/>
      </c>
    </row>
    <row r="5604" spans="2:20" ht="15" customHeight="1" x14ac:dyDescent="0.25">
      <c r="B5604" s="94">
        <v>5553</v>
      </c>
      <c r="C5604" s="95"/>
      <c r="D5604" s="94"/>
      <c r="E5604" s="95"/>
      <c r="F5604" s="94"/>
      <c r="G5604" s="95">
        <f t="shared" si="525"/>
        <v>0</v>
      </c>
      <c r="H5604" s="110">
        <f t="shared" si="526"/>
        <v>0</v>
      </c>
      <c r="P5604" s="107" t="str">
        <f t="shared" si="527"/>
        <v/>
      </c>
      <c r="Q5604" s="108" t="str">
        <f t="shared" si="528"/>
        <v/>
      </c>
      <c r="S5604" s="109" t="str">
        <f t="shared" si="529"/>
        <v/>
      </c>
      <c r="T5604" s="109" t="str">
        <f t="shared" si="530"/>
        <v/>
      </c>
    </row>
    <row r="5605" spans="2:20" ht="15" customHeight="1" x14ac:dyDescent="0.25">
      <c r="B5605" s="94">
        <v>5554</v>
      </c>
      <c r="C5605" s="95"/>
      <c r="D5605" s="94"/>
      <c r="E5605" s="95"/>
      <c r="F5605" s="94"/>
      <c r="G5605" s="95">
        <f t="shared" si="525"/>
        <v>0</v>
      </c>
      <c r="H5605" s="110">
        <f t="shared" si="526"/>
        <v>0</v>
      </c>
      <c r="P5605" s="107" t="str">
        <f t="shared" si="527"/>
        <v/>
      </c>
      <c r="Q5605" s="108" t="str">
        <f t="shared" si="528"/>
        <v/>
      </c>
      <c r="S5605" s="109" t="str">
        <f t="shared" si="529"/>
        <v/>
      </c>
      <c r="T5605" s="109" t="str">
        <f t="shared" si="530"/>
        <v/>
      </c>
    </row>
    <row r="5606" spans="2:20" ht="15" customHeight="1" x14ac:dyDescent="0.25">
      <c r="B5606" s="94">
        <v>5555</v>
      </c>
      <c r="C5606" s="95"/>
      <c r="D5606" s="94"/>
      <c r="E5606" s="95"/>
      <c r="F5606" s="94"/>
      <c r="G5606" s="95">
        <f t="shared" si="525"/>
        <v>0</v>
      </c>
      <c r="H5606" s="110">
        <f t="shared" si="526"/>
        <v>0</v>
      </c>
      <c r="P5606" s="107" t="str">
        <f t="shared" si="527"/>
        <v/>
      </c>
      <c r="Q5606" s="108" t="str">
        <f t="shared" si="528"/>
        <v/>
      </c>
      <c r="S5606" s="109" t="str">
        <f t="shared" si="529"/>
        <v/>
      </c>
      <c r="T5606" s="109" t="str">
        <f t="shared" si="530"/>
        <v/>
      </c>
    </row>
    <row r="5607" spans="2:20" ht="15" customHeight="1" x14ac:dyDescent="0.25">
      <c r="B5607" s="94">
        <v>5556</v>
      </c>
      <c r="C5607" s="95"/>
      <c r="D5607" s="94"/>
      <c r="E5607" s="95"/>
      <c r="F5607" s="94"/>
      <c r="G5607" s="95">
        <f t="shared" si="525"/>
        <v>0</v>
      </c>
      <c r="H5607" s="110">
        <f t="shared" si="526"/>
        <v>0</v>
      </c>
      <c r="P5607" s="107" t="str">
        <f t="shared" si="527"/>
        <v/>
      </c>
      <c r="Q5607" s="108" t="str">
        <f t="shared" si="528"/>
        <v/>
      </c>
      <c r="S5607" s="109" t="str">
        <f t="shared" si="529"/>
        <v/>
      </c>
      <c r="T5607" s="109" t="str">
        <f t="shared" si="530"/>
        <v/>
      </c>
    </row>
    <row r="5608" spans="2:20" ht="15" customHeight="1" x14ac:dyDescent="0.25">
      <c r="B5608" s="94">
        <v>5557</v>
      </c>
      <c r="C5608" s="95"/>
      <c r="D5608" s="94"/>
      <c r="E5608" s="95"/>
      <c r="F5608" s="94"/>
      <c r="G5608" s="95">
        <f t="shared" si="525"/>
        <v>0</v>
      </c>
      <c r="H5608" s="110">
        <f t="shared" si="526"/>
        <v>0</v>
      </c>
      <c r="P5608" s="107" t="str">
        <f t="shared" si="527"/>
        <v/>
      </c>
      <c r="Q5608" s="108" t="str">
        <f t="shared" si="528"/>
        <v/>
      </c>
      <c r="S5608" s="109" t="str">
        <f t="shared" si="529"/>
        <v/>
      </c>
      <c r="T5608" s="109" t="str">
        <f t="shared" si="530"/>
        <v/>
      </c>
    </row>
    <row r="5609" spans="2:20" ht="15" customHeight="1" x14ac:dyDescent="0.25">
      <c r="B5609" s="94">
        <v>5558</v>
      </c>
      <c r="C5609" s="95"/>
      <c r="D5609" s="94"/>
      <c r="E5609" s="95"/>
      <c r="F5609" s="94"/>
      <c r="G5609" s="95">
        <f t="shared" si="525"/>
        <v>0</v>
      </c>
      <c r="H5609" s="110">
        <f t="shared" si="526"/>
        <v>0</v>
      </c>
      <c r="P5609" s="107" t="str">
        <f t="shared" si="527"/>
        <v/>
      </c>
      <c r="Q5609" s="108" t="str">
        <f t="shared" si="528"/>
        <v/>
      </c>
      <c r="S5609" s="109" t="str">
        <f t="shared" si="529"/>
        <v/>
      </c>
      <c r="T5609" s="109" t="str">
        <f t="shared" si="530"/>
        <v/>
      </c>
    </row>
    <row r="5610" spans="2:20" ht="15" customHeight="1" x14ac:dyDescent="0.25">
      <c r="B5610" s="94">
        <v>5559</v>
      </c>
      <c r="C5610" s="95"/>
      <c r="D5610" s="94"/>
      <c r="E5610" s="95"/>
      <c r="F5610" s="94"/>
      <c r="G5610" s="95">
        <f t="shared" si="525"/>
        <v>0</v>
      </c>
      <c r="H5610" s="110">
        <f t="shared" si="526"/>
        <v>0</v>
      </c>
      <c r="P5610" s="107" t="str">
        <f t="shared" si="527"/>
        <v/>
      </c>
      <c r="Q5610" s="108" t="str">
        <f t="shared" si="528"/>
        <v/>
      </c>
      <c r="S5610" s="109" t="str">
        <f t="shared" si="529"/>
        <v/>
      </c>
      <c r="T5610" s="109" t="str">
        <f t="shared" si="530"/>
        <v/>
      </c>
    </row>
    <row r="5611" spans="2:20" ht="15" customHeight="1" x14ac:dyDescent="0.25">
      <c r="B5611" s="94">
        <v>5560</v>
      </c>
      <c r="C5611" s="95"/>
      <c r="D5611" s="94"/>
      <c r="E5611" s="95"/>
      <c r="F5611" s="94"/>
      <c r="G5611" s="95">
        <f t="shared" si="525"/>
        <v>0</v>
      </c>
      <c r="H5611" s="110">
        <f t="shared" si="526"/>
        <v>0</v>
      </c>
      <c r="P5611" s="107" t="str">
        <f t="shared" si="527"/>
        <v/>
      </c>
      <c r="Q5611" s="108" t="str">
        <f t="shared" si="528"/>
        <v/>
      </c>
      <c r="S5611" s="109" t="str">
        <f t="shared" si="529"/>
        <v/>
      </c>
      <c r="T5611" s="109" t="str">
        <f t="shared" si="530"/>
        <v/>
      </c>
    </row>
    <row r="5612" spans="2:20" ht="15" customHeight="1" x14ac:dyDescent="0.25">
      <c r="B5612" s="94">
        <v>5561</v>
      </c>
      <c r="C5612" s="95"/>
      <c r="D5612" s="94"/>
      <c r="E5612" s="95"/>
      <c r="F5612" s="94"/>
      <c r="G5612" s="95">
        <f t="shared" si="525"/>
        <v>0</v>
      </c>
      <c r="H5612" s="110">
        <f t="shared" si="526"/>
        <v>0</v>
      </c>
      <c r="P5612" s="107" t="str">
        <f t="shared" si="527"/>
        <v/>
      </c>
      <c r="Q5612" s="108" t="str">
        <f t="shared" si="528"/>
        <v/>
      </c>
      <c r="S5612" s="109" t="str">
        <f t="shared" si="529"/>
        <v/>
      </c>
      <c r="T5612" s="109" t="str">
        <f t="shared" si="530"/>
        <v/>
      </c>
    </row>
    <row r="5613" spans="2:20" ht="15" customHeight="1" x14ac:dyDescent="0.25">
      <c r="B5613" s="94">
        <v>5562</v>
      </c>
      <c r="C5613" s="95"/>
      <c r="D5613" s="94"/>
      <c r="E5613" s="95"/>
      <c r="F5613" s="94"/>
      <c r="G5613" s="95">
        <f t="shared" si="525"/>
        <v>0</v>
      </c>
      <c r="H5613" s="110">
        <f t="shared" si="526"/>
        <v>0</v>
      </c>
      <c r="P5613" s="107" t="str">
        <f t="shared" si="527"/>
        <v/>
      </c>
      <c r="Q5613" s="108" t="str">
        <f t="shared" si="528"/>
        <v/>
      </c>
      <c r="S5613" s="109" t="str">
        <f t="shared" si="529"/>
        <v/>
      </c>
      <c r="T5613" s="109" t="str">
        <f t="shared" si="530"/>
        <v/>
      </c>
    </row>
    <row r="5614" spans="2:20" ht="15" customHeight="1" x14ac:dyDescent="0.25">
      <c r="B5614" s="94">
        <v>5563</v>
      </c>
      <c r="C5614" s="95"/>
      <c r="D5614" s="94"/>
      <c r="E5614" s="95"/>
      <c r="F5614" s="94"/>
      <c r="G5614" s="95">
        <f t="shared" si="525"/>
        <v>0</v>
      </c>
      <c r="H5614" s="110">
        <f t="shared" si="526"/>
        <v>0</v>
      </c>
      <c r="P5614" s="107" t="str">
        <f t="shared" si="527"/>
        <v/>
      </c>
      <c r="Q5614" s="108" t="str">
        <f t="shared" si="528"/>
        <v/>
      </c>
      <c r="S5614" s="109" t="str">
        <f t="shared" si="529"/>
        <v/>
      </c>
      <c r="T5614" s="109" t="str">
        <f t="shared" si="530"/>
        <v/>
      </c>
    </row>
    <row r="5615" spans="2:20" ht="15" customHeight="1" x14ac:dyDescent="0.25">
      <c r="B5615" s="94">
        <v>5564</v>
      </c>
      <c r="C5615" s="95"/>
      <c r="D5615" s="94"/>
      <c r="E5615" s="95"/>
      <c r="F5615" s="94"/>
      <c r="G5615" s="95">
        <f t="shared" si="525"/>
        <v>0</v>
      </c>
      <c r="H5615" s="110">
        <f t="shared" si="526"/>
        <v>0</v>
      </c>
      <c r="P5615" s="107" t="str">
        <f t="shared" si="527"/>
        <v/>
      </c>
      <c r="Q5615" s="108" t="str">
        <f t="shared" si="528"/>
        <v/>
      </c>
      <c r="S5615" s="109" t="str">
        <f t="shared" si="529"/>
        <v/>
      </c>
      <c r="T5615" s="109" t="str">
        <f t="shared" si="530"/>
        <v/>
      </c>
    </row>
    <row r="5616" spans="2:20" ht="15" customHeight="1" x14ac:dyDescent="0.25">
      <c r="B5616" s="94">
        <v>5565</v>
      </c>
      <c r="C5616" s="95"/>
      <c r="D5616" s="94"/>
      <c r="E5616" s="95"/>
      <c r="F5616" s="94"/>
      <c r="G5616" s="95">
        <f t="shared" si="525"/>
        <v>0</v>
      </c>
      <c r="H5616" s="110">
        <f t="shared" si="526"/>
        <v>0</v>
      </c>
      <c r="P5616" s="107" t="str">
        <f t="shared" si="527"/>
        <v/>
      </c>
      <c r="Q5616" s="108" t="str">
        <f t="shared" si="528"/>
        <v/>
      </c>
      <c r="S5616" s="109" t="str">
        <f t="shared" si="529"/>
        <v/>
      </c>
      <c r="T5616" s="109" t="str">
        <f t="shared" si="530"/>
        <v/>
      </c>
    </row>
    <row r="5617" spans="2:20" ht="15" customHeight="1" x14ac:dyDescent="0.25">
      <c r="B5617" s="94">
        <v>5566</v>
      </c>
      <c r="C5617" s="95"/>
      <c r="D5617" s="94"/>
      <c r="E5617" s="95"/>
      <c r="F5617" s="94"/>
      <c r="G5617" s="95">
        <f t="shared" si="525"/>
        <v>0</v>
      </c>
      <c r="H5617" s="110">
        <f t="shared" si="526"/>
        <v>0</v>
      </c>
      <c r="P5617" s="107" t="str">
        <f t="shared" si="527"/>
        <v/>
      </c>
      <c r="Q5617" s="108" t="str">
        <f t="shared" si="528"/>
        <v/>
      </c>
      <c r="S5617" s="109" t="str">
        <f t="shared" si="529"/>
        <v/>
      </c>
      <c r="T5617" s="109" t="str">
        <f t="shared" si="530"/>
        <v/>
      </c>
    </row>
    <row r="5618" spans="2:20" ht="15" customHeight="1" x14ac:dyDescent="0.25">
      <c r="B5618" s="94">
        <v>5567</v>
      </c>
      <c r="C5618" s="95"/>
      <c r="D5618" s="94"/>
      <c r="E5618" s="95"/>
      <c r="F5618" s="94"/>
      <c r="G5618" s="95">
        <f t="shared" si="525"/>
        <v>0</v>
      </c>
      <c r="H5618" s="110">
        <f t="shared" si="526"/>
        <v>0</v>
      </c>
      <c r="P5618" s="107" t="str">
        <f t="shared" si="527"/>
        <v/>
      </c>
      <c r="Q5618" s="108" t="str">
        <f t="shared" si="528"/>
        <v/>
      </c>
      <c r="S5618" s="109" t="str">
        <f t="shared" si="529"/>
        <v/>
      </c>
      <c r="T5618" s="109" t="str">
        <f t="shared" si="530"/>
        <v/>
      </c>
    </row>
    <row r="5619" spans="2:20" ht="15" customHeight="1" x14ac:dyDescent="0.25">
      <c r="B5619" s="94">
        <v>5568</v>
      </c>
      <c r="C5619" s="95"/>
      <c r="D5619" s="94"/>
      <c r="E5619" s="95"/>
      <c r="F5619" s="94"/>
      <c r="G5619" s="95">
        <f t="shared" si="525"/>
        <v>0</v>
      </c>
      <c r="H5619" s="110">
        <f t="shared" si="526"/>
        <v>0</v>
      </c>
      <c r="P5619" s="107" t="str">
        <f t="shared" si="527"/>
        <v/>
      </c>
      <c r="Q5619" s="108" t="str">
        <f t="shared" si="528"/>
        <v/>
      </c>
      <c r="S5619" s="109" t="str">
        <f t="shared" si="529"/>
        <v/>
      </c>
      <c r="T5619" s="109" t="str">
        <f t="shared" si="530"/>
        <v/>
      </c>
    </row>
    <row r="5620" spans="2:20" ht="15" customHeight="1" x14ac:dyDescent="0.25">
      <c r="B5620" s="94">
        <v>5569</v>
      </c>
      <c r="C5620" s="95"/>
      <c r="D5620" s="94"/>
      <c r="E5620" s="95"/>
      <c r="F5620" s="94"/>
      <c r="G5620" s="95">
        <f t="shared" si="525"/>
        <v>0</v>
      </c>
      <c r="H5620" s="110">
        <f t="shared" si="526"/>
        <v>0</v>
      </c>
      <c r="P5620" s="107" t="str">
        <f t="shared" si="527"/>
        <v/>
      </c>
      <c r="Q5620" s="108" t="str">
        <f t="shared" si="528"/>
        <v/>
      </c>
      <c r="S5620" s="109" t="str">
        <f t="shared" si="529"/>
        <v/>
      </c>
      <c r="T5620" s="109" t="str">
        <f t="shared" si="530"/>
        <v/>
      </c>
    </row>
    <row r="5621" spans="2:20" ht="15" customHeight="1" x14ac:dyDescent="0.25">
      <c r="B5621" s="94">
        <v>5570</v>
      </c>
      <c r="C5621" s="95"/>
      <c r="D5621" s="94"/>
      <c r="E5621" s="95"/>
      <c r="F5621" s="94"/>
      <c r="G5621" s="95">
        <f t="shared" si="525"/>
        <v>0</v>
      </c>
      <c r="H5621" s="110">
        <f t="shared" si="526"/>
        <v>0</v>
      </c>
      <c r="P5621" s="107" t="str">
        <f t="shared" si="527"/>
        <v/>
      </c>
      <c r="Q5621" s="108" t="str">
        <f t="shared" si="528"/>
        <v/>
      </c>
      <c r="S5621" s="109" t="str">
        <f t="shared" si="529"/>
        <v/>
      </c>
      <c r="T5621" s="109" t="str">
        <f t="shared" si="530"/>
        <v/>
      </c>
    </row>
    <row r="5622" spans="2:20" ht="15" customHeight="1" x14ac:dyDescent="0.25">
      <c r="B5622" s="94">
        <v>5571</v>
      </c>
      <c r="C5622" s="95"/>
      <c r="D5622" s="94"/>
      <c r="E5622" s="95"/>
      <c r="F5622" s="94"/>
      <c r="G5622" s="95">
        <f t="shared" si="525"/>
        <v>0</v>
      </c>
      <c r="H5622" s="110">
        <f t="shared" si="526"/>
        <v>0</v>
      </c>
      <c r="P5622" s="107" t="str">
        <f t="shared" si="527"/>
        <v/>
      </c>
      <c r="Q5622" s="108" t="str">
        <f t="shared" si="528"/>
        <v/>
      </c>
      <c r="S5622" s="109" t="str">
        <f t="shared" si="529"/>
        <v/>
      </c>
      <c r="T5622" s="109" t="str">
        <f t="shared" si="530"/>
        <v/>
      </c>
    </row>
    <row r="5623" spans="2:20" ht="15" customHeight="1" x14ac:dyDescent="0.25">
      <c r="B5623" s="94">
        <v>5572</v>
      </c>
      <c r="C5623" s="95"/>
      <c r="D5623" s="94"/>
      <c r="E5623" s="95"/>
      <c r="F5623" s="94"/>
      <c r="G5623" s="95">
        <f t="shared" si="525"/>
        <v>0</v>
      </c>
      <c r="H5623" s="110">
        <f t="shared" si="526"/>
        <v>0</v>
      </c>
      <c r="P5623" s="107" t="str">
        <f t="shared" si="527"/>
        <v/>
      </c>
      <c r="Q5623" s="108" t="str">
        <f t="shared" si="528"/>
        <v/>
      </c>
      <c r="S5623" s="109" t="str">
        <f t="shared" si="529"/>
        <v/>
      </c>
      <c r="T5623" s="109" t="str">
        <f t="shared" si="530"/>
        <v/>
      </c>
    </row>
    <row r="5624" spans="2:20" ht="15" customHeight="1" x14ac:dyDescent="0.25">
      <c r="B5624" s="94">
        <v>5573</v>
      </c>
      <c r="C5624" s="95"/>
      <c r="D5624" s="94"/>
      <c r="E5624" s="95"/>
      <c r="F5624" s="94"/>
      <c r="G5624" s="95">
        <f t="shared" si="525"/>
        <v>0</v>
      </c>
      <c r="H5624" s="110">
        <f t="shared" si="526"/>
        <v>0</v>
      </c>
      <c r="P5624" s="107" t="str">
        <f t="shared" si="527"/>
        <v/>
      </c>
      <c r="Q5624" s="108" t="str">
        <f t="shared" si="528"/>
        <v/>
      </c>
      <c r="S5624" s="109" t="str">
        <f t="shared" si="529"/>
        <v/>
      </c>
      <c r="T5624" s="109" t="str">
        <f t="shared" si="530"/>
        <v/>
      </c>
    </row>
    <row r="5625" spans="2:20" ht="15" customHeight="1" x14ac:dyDescent="0.25">
      <c r="B5625" s="94">
        <v>5574</v>
      </c>
      <c r="C5625" s="95"/>
      <c r="D5625" s="94"/>
      <c r="E5625" s="95"/>
      <c r="F5625" s="94"/>
      <c r="G5625" s="95">
        <f t="shared" si="525"/>
        <v>0</v>
      </c>
      <c r="H5625" s="110">
        <f t="shared" si="526"/>
        <v>0</v>
      </c>
      <c r="P5625" s="107" t="str">
        <f t="shared" si="527"/>
        <v/>
      </c>
      <c r="Q5625" s="108" t="str">
        <f t="shared" si="528"/>
        <v/>
      </c>
      <c r="S5625" s="109" t="str">
        <f t="shared" si="529"/>
        <v/>
      </c>
      <c r="T5625" s="109" t="str">
        <f t="shared" si="530"/>
        <v/>
      </c>
    </row>
    <row r="5626" spans="2:20" ht="15" customHeight="1" x14ac:dyDescent="0.25">
      <c r="B5626" s="94">
        <v>5575</v>
      </c>
      <c r="C5626" s="95"/>
      <c r="D5626" s="94"/>
      <c r="E5626" s="95"/>
      <c r="F5626" s="94"/>
      <c r="G5626" s="95">
        <f t="shared" si="525"/>
        <v>0</v>
      </c>
      <c r="H5626" s="110">
        <f t="shared" si="526"/>
        <v>0</v>
      </c>
      <c r="P5626" s="107" t="str">
        <f t="shared" si="527"/>
        <v/>
      </c>
      <c r="Q5626" s="108" t="str">
        <f t="shared" si="528"/>
        <v/>
      </c>
      <c r="S5626" s="109" t="str">
        <f t="shared" si="529"/>
        <v/>
      </c>
      <c r="T5626" s="109" t="str">
        <f t="shared" si="530"/>
        <v/>
      </c>
    </row>
    <row r="5627" spans="2:20" ht="15" customHeight="1" x14ac:dyDescent="0.25">
      <c r="B5627" s="94">
        <v>5576</v>
      </c>
      <c r="C5627" s="95"/>
      <c r="D5627" s="94"/>
      <c r="E5627" s="95"/>
      <c r="F5627" s="94"/>
      <c r="G5627" s="95">
        <f t="shared" si="525"/>
        <v>0</v>
      </c>
      <c r="H5627" s="110">
        <f t="shared" si="526"/>
        <v>0</v>
      </c>
      <c r="P5627" s="107" t="str">
        <f t="shared" si="527"/>
        <v/>
      </c>
      <c r="Q5627" s="108" t="str">
        <f t="shared" si="528"/>
        <v/>
      </c>
      <c r="S5627" s="109" t="str">
        <f t="shared" si="529"/>
        <v/>
      </c>
      <c r="T5627" s="109" t="str">
        <f t="shared" si="530"/>
        <v/>
      </c>
    </row>
    <row r="5628" spans="2:20" ht="15" customHeight="1" x14ac:dyDescent="0.25">
      <c r="B5628" s="94">
        <v>5577</v>
      </c>
      <c r="C5628" s="95"/>
      <c r="D5628" s="94"/>
      <c r="E5628" s="95"/>
      <c r="F5628" s="94"/>
      <c r="G5628" s="95">
        <f t="shared" si="525"/>
        <v>0</v>
      </c>
      <c r="H5628" s="110">
        <f t="shared" si="526"/>
        <v>0</v>
      </c>
      <c r="P5628" s="107" t="str">
        <f t="shared" si="527"/>
        <v/>
      </c>
      <c r="Q5628" s="108" t="str">
        <f t="shared" si="528"/>
        <v/>
      </c>
      <c r="S5628" s="109" t="str">
        <f t="shared" si="529"/>
        <v/>
      </c>
      <c r="T5628" s="109" t="str">
        <f t="shared" si="530"/>
        <v/>
      </c>
    </row>
    <row r="5629" spans="2:20" ht="15" customHeight="1" x14ac:dyDescent="0.25">
      <c r="B5629" s="94">
        <v>5578</v>
      </c>
      <c r="C5629" s="95"/>
      <c r="D5629" s="94"/>
      <c r="E5629" s="95"/>
      <c r="F5629" s="94"/>
      <c r="G5629" s="95">
        <f t="shared" si="525"/>
        <v>0</v>
      </c>
      <c r="H5629" s="110">
        <f t="shared" si="526"/>
        <v>0</v>
      </c>
      <c r="P5629" s="107" t="str">
        <f t="shared" si="527"/>
        <v/>
      </c>
      <c r="Q5629" s="108" t="str">
        <f t="shared" si="528"/>
        <v/>
      </c>
      <c r="S5629" s="109" t="str">
        <f t="shared" si="529"/>
        <v/>
      </c>
      <c r="T5629" s="109" t="str">
        <f t="shared" si="530"/>
        <v/>
      </c>
    </row>
    <row r="5630" spans="2:20" ht="15" customHeight="1" x14ac:dyDescent="0.25">
      <c r="B5630" s="94">
        <v>5579</v>
      </c>
      <c r="C5630" s="95"/>
      <c r="D5630" s="94"/>
      <c r="E5630" s="95"/>
      <c r="F5630" s="94"/>
      <c r="G5630" s="95">
        <f t="shared" si="525"/>
        <v>0</v>
      </c>
      <c r="H5630" s="110">
        <f t="shared" si="526"/>
        <v>0</v>
      </c>
      <c r="P5630" s="107" t="str">
        <f t="shared" si="527"/>
        <v/>
      </c>
      <c r="Q5630" s="108" t="str">
        <f t="shared" si="528"/>
        <v/>
      </c>
      <c r="S5630" s="109" t="str">
        <f t="shared" si="529"/>
        <v/>
      </c>
      <c r="T5630" s="109" t="str">
        <f t="shared" si="530"/>
        <v/>
      </c>
    </row>
    <row r="5631" spans="2:20" ht="15" customHeight="1" x14ac:dyDescent="0.25">
      <c r="B5631" s="94">
        <v>5580</v>
      </c>
      <c r="C5631" s="95"/>
      <c r="D5631" s="94"/>
      <c r="E5631" s="95"/>
      <c r="F5631" s="94"/>
      <c r="G5631" s="95">
        <f t="shared" si="525"/>
        <v>0</v>
      </c>
      <c r="H5631" s="110">
        <f t="shared" si="526"/>
        <v>0</v>
      </c>
      <c r="P5631" s="107" t="str">
        <f t="shared" si="527"/>
        <v/>
      </c>
      <c r="Q5631" s="108" t="str">
        <f t="shared" si="528"/>
        <v/>
      </c>
      <c r="S5631" s="109" t="str">
        <f t="shared" si="529"/>
        <v/>
      </c>
      <c r="T5631" s="109" t="str">
        <f t="shared" si="530"/>
        <v/>
      </c>
    </row>
    <row r="5632" spans="2:20" ht="15" customHeight="1" x14ac:dyDescent="0.25">
      <c r="B5632" s="94">
        <v>5581</v>
      </c>
      <c r="C5632" s="95"/>
      <c r="D5632" s="94"/>
      <c r="E5632" s="95"/>
      <c r="F5632" s="94"/>
      <c r="G5632" s="95">
        <f t="shared" si="525"/>
        <v>0</v>
      </c>
      <c r="H5632" s="110">
        <f t="shared" si="526"/>
        <v>0</v>
      </c>
      <c r="P5632" s="107" t="str">
        <f t="shared" si="527"/>
        <v/>
      </c>
      <c r="Q5632" s="108" t="str">
        <f t="shared" si="528"/>
        <v/>
      </c>
      <c r="S5632" s="109" t="str">
        <f t="shared" si="529"/>
        <v/>
      </c>
      <c r="T5632" s="109" t="str">
        <f t="shared" si="530"/>
        <v/>
      </c>
    </row>
    <row r="5633" spans="2:20" ht="15" customHeight="1" x14ac:dyDescent="0.25">
      <c r="B5633" s="94">
        <v>5582</v>
      </c>
      <c r="C5633" s="95"/>
      <c r="D5633" s="94"/>
      <c r="E5633" s="95"/>
      <c r="F5633" s="94"/>
      <c r="G5633" s="95">
        <f t="shared" si="525"/>
        <v>0</v>
      </c>
      <c r="H5633" s="110">
        <f t="shared" si="526"/>
        <v>0</v>
      </c>
      <c r="P5633" s="107" t="str">
        <f t="shared" si="527"/>
        <v/>
      </c>
      <c r="Q5633" s="108" t="str">
        <f t="shared" si="528"/>
        <v/>
      </c>
      <c r="S5633" s="109" t="str">
        <f t="shared" si="529"/>
        <v/>
      </c>
      <c r="T5633" s="109" t="str">
        <f t="shared" si="530"/>
        <v/>
      </c>
    </row>
    <row r="5634" spans="2:20" ht="15" customHeight="1" x14ac:dyDescent="0.25">
      <c r="B5634" s="94">
        <v>5583</v>
      </c>
      <c r="C5634" s="95"/>
      <c r="D5634" s="94"/>
      <c r="E5634" s="95"/>
      <c r="F5634" s="94"/>
      <c r="G5634" s="95">
        <f t="shared" si="525"/>
        <v>0</v>
      </c>
      <c r="H5634" s="110">
        <f t="shared" si="526"/>
        <v>0</v>
      </c>
      <c r="P5634" s="107" t="str">
        <f t="shared" si="527"/>
        <v/>
      </c>
      <c r="Q5634" s="108" t="str">
        <f t="shared" si="528"/>
        <v/>
      </c>
      <c r="S5634" s="109" t="str">
        <f t="shared" si="529"/>
        <v/>
      </c>
      <c r="T5634" s="109" t="str">
        <f t="shared" si="530"/>
        <v/>
      </c>
    </row>
    <row r="5635" spans="2:20" ht="15" customHeight="1" x14ac:dyDescent="0.25">
      <c r="B5635" s="94">
        <v>5584</v>
      </c>
      <c r="C5635" s="95"/>
      <c r="D5635" s="94"/>
      <c r="E5635" s="95"/>
      <c r="F5635" s="94"/>
      <c r="G5635" s="95">
        <f t="shared" si="525"/>
        <v>0</v>
      </c>
      <c r="H5635" s="110">
        <f t="shared" si="526"/>
        <v>0</v>
      </c>
      <c r="P5635" s="107" t="str">
        <f t="shared" si="527"/>
        <v/>
      </c>
      <c r="Q5635" s="108" t="str">
        <f t="shared" si="528"/>
        <v/>
      </c>
      <c r="S5635" s="109" t="str">
        <f t="shared" si="529"/>
        <v/>
      </c>
      <c r="T5635" s="109" t="str">
        <f t="shared" si="530"/>
        <v/>
      </c>
    </row>
    <row r="5636" spans="2:20" ht="15" customHeight="1" x14ac:dyDescent="0.25">
      <c r="B5636" s="94">
        <v>5585</v>
      </c>
      <c r="C5636" s="95"/>
      <c r="D5636" s="94"/>
      <c r="E5636" s="95"/>
      <c r="F5636" s="94"/>
      <c r="G5636" s="95">
        <f t="shared" si="525"/>
        <v>0</v>
      </c>
      <c r="H5636" s="110">
        <f t="shared" si="526"/>
        <v>0</v>
      </c>
      <c r="P5636" s="107" t="str">
        <f t="shared" si="527"/>
        <v/>
      </c>
      <c r="Q5636" s="108" t="str">
        <f t="shared" si="528"/>
        <v/>
      </c>
      <c r="S5636" s="109" t="str">
        <f t="shared" si="529"/>
        <v/>
      </c>
      <c r="T5636" s="109" t="str">
        <f t="shared" si="530"/>
        <v/>
      </c>
    </row>
    <row r="5637" spans="2:20" ht="15" customHeight="1" x14ac:dyDescent="0.25">
      <c r="B5637" s="94">
        <v>5586</v>
      </c>
      <c r="C5637" s="95"/>
      <c r="D5637" s="94"/>
      <c r="E5637" s="95"/>
      <c r="F5637" s="94"/>
      <c r="G5637" s="95">
        <f t="shared" si="525"/>
        <v>0</v>
      </c>
      <c r="H5637" s="110">
        <f t="shared" si="526"/>
        <v>0</v>
      </c>
      <c r="P5637" s="107" t="str">
        <f t="shared" si="527"/>
        <v/>
      </c>
      <c r="Q5637" s="108" t="str">
        <f t="shared" si="528"/>
        <v/>
      </c>
      <c r="S5637" s="109" t="str">
        <f t="shared" si="529"/>
        <v/>
      </c>
      <c r="T5637" s="109" t="str">
        <f t="shared" si="530"/>
        <v/>
      </c>
    </row>
    <row r="5638" spans="2:20" ht="15" customHeight="1" x14ac:dyDescent="0.25">
      <c r="B5638" s="94">
        <v>5587</v>
      </c>
      <c r="C5638" s="95"/>
      <c r="D5638" s="94"/>
      <c r="E5638" s="95"/>
      <c r="F5638" s="94"/>
      <c r="G5638" s="95">
        <f t="shared" si="525"/>
        <v>0</v>
      </c>
      <c r="H5638" s="110">
        <f t="shared" si="526"/>
        <v>0</v>
      </c>
      <c r="P5638" s="107" t="str">
        <f t="shared" si="527"/>
        <v/>
      </c>
      <c r="Q5638" s="108" t="str">
        <f t="shared" si="528"/>
        <v/>
      </c>
      <c r="S5638" s="109" t="str">
        <f t="shared" si="529"/>
        <v/>
      </c>
      <c r="T5638" s="109" t="str">
        <f t="shared" si="530"/>
        <v/>
      </c>
    </row>
    <row r="5639" spans="2:20" ht="15" customHeight="1" x14ac:dyDescent="0.25">
      <c r="B5639" s="94">
        <v>5588</v>
      </c>
      <c r="C5639" s="95"/>
      <c r="D5639" s="94"/>
      <c r="E5639" s="95"/>
      <c r="F5639" s="94"/>
      <c r="G5639" s="95">
        <f t="shared" si="525"/>
        <v>0</v>
      </c>
      <c r="H5639" s="110">
        <f t="shared" si="526"/>
        <v>0</v>
      </c>
      <c r="P5639" s="107" t="str">
        <f t="shared" si="527"/>
        <v/>
      </c>
      <c r="Q5639" s="108" t="str">
        <f t="shared" si="528"/>
        <v/>
      </c>
      <c r="S5639" s="109" t="str">
        <f t="shared" si="529"/>
        <v/>
      </c>
      <c r="T5639" s="109" t="str">
        <f t="shared" si="530"/>
        <v/>
      </c>
    </row>
    <row r="5640" spans="2:20" ht="15" customHeight="1" x14ac:dyDescent="0.25">
      <c r="B5640" s="94">
        <v>5589</v>
      </c>
      <c r="C5640" s="95"/>
      <c r="D5640" s="94"/>
      <c r="E5640" s="95"/>
      <c r="F5640" s="94"/>
      <c r="G5640" s="95">
        <f t="shared" si="525"/>
        <v>0</v>
      </c>
      <c r="H5640" s="110">
        <f t="shared" si="526"/>
        <v>0</v>
      </c>
      <c r="P5640" s="107" t="str">
        <f t="shared" si="527"/>
        <v/>
      </c>
      <c r="Q5640" s="108" t="str">
        <f t="shared" si="528"/>
        <v/>
      </c>
      <c r="S5640" s="109" t="str">
        <f t="shared" si="529"/>
        <v/>
      </c>
      <c r="T5640" s="109" t="str">
        <f t="shared" si="530"/>
        <v/>
      </c>
    </row>
    <row r="5641" spans="2:20" ht="15" customHeight="1" x14ac:dyDescent="0.25">
      <c r="B5641" s="94">
        <v>5590</v>
      </c>
      <c r="C5641" s="95"/>
      <c r="D5641" s="94"/>
      <c r="E5641" s="95"/>
      <c r="F5641" s="94"/>
      <c r="G5641" s="95">
        <f t="shared" si="525"/>
        <v>0</v>
      </c>
      <c r="H5641" s="110">
        <f t="shared" si="526"/>
        <v>0</v>
      </c>
      <c r="P5641" s="107" t="str">
        <f t="shared" si="527"/>
        <v/>
      </c>
      <c r="Q5641" s="108" t="str">
        <f t="shared" si="528"/>
        <v/>
      </c>
      <c r="S5641" s="109" t="str">
        <f t="shared" si="529"/>
        <v/>
      </c>
      <c r="T5641" s="109" t="str">
        <f t="shared" si="530"/>
        <v/>
      </c>
    </row>
    <row r="5642" spans="2:20" ht="15" customHeight="1" x14ac:dyDescent="0.25">
      <c r="B5642" s="94">
        <v>5591</v>
      </c>
      <c r="C5642" s="95"/>
      <c r="D5642" s="94"/>
      <c r="E5642" s="95"/>
      <c r="F5642" s="94"/>
      <c r="G5642" s="95">
        <f t="shared" si="525"/>
        <v>0</v>
      </c>
      <c r="H5642" s="110">
        <f t="shared" si="526"/>
        <v>0</v>
      </c>
      <c r="P5642" s="107" t="str">
        <f t="shared" si="527"/>
        <v/>
      </c>
      <c r="Q5642" s="108" t="str">
        <f t="shared" si="528"/>
        <v/>
      </c>
      <c r="S5642" s="109" t="str">
        <f t="shared" si="529"/>
        <v/>
      </c>
      <c r="T5642" s="109" t="str">
        <f t="shared" si="530"/>
        <v/>
      </c>
    </row>
    <row r="5643" spans="2:20" ht="15" customHeight="1" x14ac:dyDescent="0.25">
      <c r="B5643" s="94">
        <v>5592</v>
      </c>
      <c r="C5643" s="95"/>
      <c r="D5643" s="94"/>
      <c r="E5643" s="95"/>
      <c r="F5643" s="94"/>
      <c r="G5643" s="95">
        <f t="shared" si="525"/>
        <v>0</v>
      </c>
      <c r="H5643" s="110">
        <f t="shared" si="526"/>
        <v>0</v>
      </c>
      <c r="P5643" s="107" t="str">
        <f t="shared" si="527"/>
        <v/>
      </c>
      <c r="Q5643" s="108" t="str">
        <f t="shared" si="528"/>
        <v/>
      </c>
      <c r="S5643" s="109" t="str">
        <f t="shared" si="529"/>
        <v/>
      </c>
      <c r="T5643" s="109" t="str">
        <f t="shared" si="530"/>
        <v/>
      </c>
    </row>
    <row r="5644" spans="2:20" ht="15" customHeight="1" x14ac:dyDescent="0.25">
      <c r="B5644" s="94">
        <v>5593</v>
      </c>
      <c r="C5644" s="95"/>
      <c r="D5644" s="94"/>
      <c r="E5644" s="95"/>
      <c r="F5644" s="94"/>
      <c r="G5644" s="95">
        <f t="shared" si="525"/>
        <v>0</v>
      </c>
      <c r="H5644" s="110">
        <f t="shared" si="526"/>
        <v>0</v>
      </c>
      <c r="P5644" s="107" t="str">
        <f t="shared" si="527"/>
        <v/>
      </c>
      <c r="Q5644" s="108" t="str">
        <f t="shared" si="528"/>
        <v/>
      </c>
      <c r="S5644" s="109" t="str">
        <f t="shared" si="529"/>
        <v/>
      </c>
      <c r="T5644" s="109" t="str">
        <f t="shared" si="530"/>
        <v/>
      </c>
    </row>
    <row r="5645" spans="2:20" ht="15" customHeight="1" x14ac:dyDescent="0.25">
      <c r="B5645" s="94">
        <v>5594</v>
      </c>
      <c r="C5645" s="95"/>
      <c r="D5645" s="94"/>
      <c r="E5645" s="95"/>
      <c r="F5645" s="94"/>
      <c r="G5645" s="95">
        <f t="shared" si="525"/>
        <v>0</v>
      </c>
      <c r="H5645" s="110">
        <f t="shared" si="526"/>
        <v>0</v>
      </c>
      <c r="P5645" s="107" t="str">
        <f t="shared" si="527"/>
        <v/>
      </c>
      <c r="Q5645" s="108" t="str">
        <f t="shared" si="528"/>
        <v/>
      </c>
      <c r="S5645" s="109" t="str">
        <f t="shared" si="529"/>
        <v/>
      </c>
      <c r="T5645" s="109" t="str">
        <f t="shared" si="530"/>
        <v/>
      </c>
    </row>
    <row r="5646" spans="2:20" ht="15" customHeight="1" x14ac:dyDescent="0.25">
      <c r="B5646" s="94">
        <v>5595</v>
      </c>
      <c r="C5646" s="95"/>
      <c r="D5646" s="94"/>
      <c r="E5646" s="95"/>
      <c r="F5646" s="94"/>
      <c r="G5646" s="95">
        <f t="shared" si="525"/>
        <v>0</v>
      </c>
      <c r="H5646" s="110">
        <f t="shared" si="526"/>
        <v>0</v>
      </c>
      <c r="P5646" s="107" t="str">
        <f t="shared" si="527"/>
        <v/>
      </c>
      <c r="Q5646" s="108" t="str">
        <f t="shared" si="528"/>
        <v/>
      </c>
      <c r="S5646" s="109" t="str">
        <f t="shared" si="529"/>
        <v/>
      </c>
      <c r="T5646" s="109" t="str">
        <f t="shared" si="530"/>
        <v/>
      </c>
    </row>
    <row r="5647" spans="2:20" ht="15" customHeight="1" x14ac:dyDescent="0.25">
      <c r="B5647" s="94">
        <v>5596</v>
      </c>
      <c r="C5647" s="95"/>
      <c r="D5647" s="94"/>
      <c r="E5647" s="95"/>
      <c r="F5647" s="94"/>
      <c r="G5647" s="95">
        <f t="shared" si="525"/>
        <v>0</v>
      </c>
      <c r="H5647" s="110">
        <f t="shared" si="526"/>
        <v>0</v>
      </c>
      <c r="P5647" s="107" t="str">
        <f t="shared" si="527"/>
        <v/>
      </c>
      <c r="Q5647" s="108" t="str">
        <f t="shared" si="528"/>
        <v/>
      </c>
      <c r="S5647" s="109" t="str">
        <f t="shared" si="529"/>
        <v/>
      </c>
      <c r="T5647" s="109" t="str">
        <f t="shared" si="530"/>
        <v/>
      </c>
    </row>
    <row r="5648" spans="2:20" ht="15" customHeight="1" x14ac:dyDescent="0.25">
      <c r="B5648" s="94">
        <v>5597</v>
      </c>
      <c r="C5648" s="95"/>
      <c r="D5648" s="94"/>
      <c r="E5648" s="95"/>
      <c r="F5648" s="94"/>
      <c r="G5648" s="95">
        <f t="shared" si="525"/>
        <v>0</v>
      </c>
      <c r="H5648" s="110">
        <f t="shared" si="526"/>
        <v>0</v>
      </c>
      <c r="P5648" s="107" t="str">
        <f t="shared" si="527"/>
        <v/>
      </c>
      <c r="Q5648" s="108" t="str">
        <f t="shared" si="528"/>
        <v/>
      </c>
      <c r="S5648" s="109" t="str">
        <f t="shared" si="529"/>
        <v/>
      </c>
      <c r="T5648" s="109" t="str">
        <f t="shared" si="530"/>
        <v/>
      </c>
    </row>
    <row r="5649" spans="2:20" ht="15" customHeight="1" x14ac:dyDescent="0.25">
      <c r="B5649" s="94">
        <v>5598</v>
      </c>
      <c r="C5649" s="95"/>
      <c r="D5649" s="94"/>
      <c r="E5649" s="95"/>
      <c r="F5649" s="94"/>
      <c r="G5649" s="95">
        <f t="shared" si="525"/>
        <v>0</v>
      </c>
      <c r="H5649" s="110">
        <f t="shared" si="526"/>
        <v>0</v>
      </c>
      <c r="P5649" s="107" t="str">
        <f t="shared" si="527"/>
        <v/>
      </c>
      <c r="Q5649" s="108" t="str">
        <f t="shared" si="528"/>
        <v/>
      </c>
      <c r="S5649" s="109" t="str">
        <f t="shared" si="529"/>
        <v/>
      </c>
      <c r="T5649" s="109" t="str">
        <f t="shared" si="530"/>
        <v/>
      </c>
    </row>
    <row r="5650" spans="2:20" ht="15" customHeight="1" x14ac:dyDescent="0.25">
      <c r="B5650" s="94">
        <v>5599</v>
      </c>
      <c r="C5650" s="95"/>
      <c r="D5650" s="94"/>
      <c r="E5650" s="95"/>
      <c r="F5650" s="94"/>
      <c r="G5650" s="95">
        <f t="shared" si="525"/>
        <v>0</v>
      </c>
      <c r="H5650" s="110">
        <f t="shared" si="526"/>
        <v>0</v>
      </c>
      <c r="P5650" s="107" t="str">
        <f t="shared" si="527"/>
        <v/>
      </c>
      <c r="Q5650" s="108" t="str">
        <f t="shared" si="528"/>
        <v/>
      </c>
      <c r="S5650" s="109" t="str">
        <f t="shared" si="529"/>
        <v/>
      </c>
      <c r="T5650" s="109" t="str">
        <f t="shared" si="530"/>
        <v/>
      </c>
    </row>
    <row r="5651" spans="2:20" ht="15" customHeight="1" x14ac:dyDescent="0.25">
      <c r="B5651" s="94">
        <v>5600</v>
      </c>
      <c r="C5651" s="95"/>
      <c r="D5651" s="94"/>
      <c r="E5651" s="95"/>
      <c r="F5651" s="94"/>
      <c r="G5651" s="95">
        <f t="shared" si="525"/>
        <v>0</v>
      </c>
      <c r="H5651" s="110">
        <f t="shared" si="526"/>
        <v>0</v>
      </c>
      <c r="P5651" s="107" t="str">
        <f t="shared" si="527"/>
        <v/>
      </c>
      <c r="Q5651" s="108" t="str">
        <f t="shared" si="528"/>
        <v/>
      </c>
      <c r="S5651" s="109" t="str">
        <f t="shared" si="529"/>
        <v/>
      </c>
      <c r="T5651" s="109" t="str">
        <f t="shared" si="530"/>
        <v/>
      </c>
    </row>
    <row r="5652" spans="2:20" ht="15" customHeight="1" x14ac:dyDescent="0.25">
      <c r="B5652" s="94">
        <v>5601</v>
      </c>
      <c r="C5652" s="95"/>
      <c r="D5652" s="94"/>
      <c r="E5652" s="95"/>
      <c r="F5652" s="94"/>
      <c r="G5652" s="95">
        <f t="shared" si="525"/>
        <v>0</v>
      </c>
      <c r="H5652" s="110">
        <f t="shared" si="526"/>
        <v>0</v>
      </c>
      <c r="P5652" s="107" t="str">
        <f t="shared" si="527"/>
        <v/>
      </c>
      <c r="Q5652" s="108" t="str">
        <f t="shared" si="528"/>
        <v/>
      </c>
      <c r="S5652" s="109" t="str">
        <f t="shared" si="529"/>
        <v/>
      </c>
      <c r="T5652" s="109" t="str">
        <f t="shared" si="530"/>
        <v/>
      </c>
    </row>
    <row r="5653" spans="2:20" ht="15" customHeight="1" x14ac:dyDescent="0.25">
      <c r="B5653" s="94">
        <v>5602</v>
      </c>
      <c r="C5653" s="95"/>
      <c r="D5653" s="94"/>
      <c r="E5653" s="95"/>
      <c r="F5653" s="94"/>
      <c r="G5653" s="95">
        <f t="shared" si="525"/>
        <v>0</v>
      </c>
      <c r="H5653" s="110">
        <f t="shared" si="526"/>
        <v>0</v>
      </c>
      <c r="P5653" s="107" t="str">
        <f t="shared" si="527"/>
        <v/>
      </c>
      <c r="Q5653" s="108" t="str">
        <f t="shared" si="528"/>
        <v/>
      </c>
      <c r="S5653" s="109" t="str">
        <f t="shared" si="529"/>
        <v/>
      </c>
      <c r="T5653" s="109" t="str">
        <f t="shared" si="530"/>
        <v/>
      </c>
    </row>
    <row r="5654" spans="2:20" ht="15" customHeight="1" x14ac:dyDescent="0.25">
      <c r="B5654" s="94">
        <v>5603</v>
      </c>
      <c r="C5654" s="95"/>
      <c r="D5654" s="94"/>
      <c r="E5654" s="95"/>
      <c r="F5654" s="94"/>
      <c r="G5654" s="95">
        <f t="shared" si="525"/>
        <v>0</v>
      </c>
      <c r="H5654" s="110">
        <f t="shared" si="526"/>
        <v>0</v>
      </c>
      <c r="P5654" s="107" t="str">
        <f t="shared" si="527"/>
        <v/>
      </c>
      <c r="Q5654" s="108" t="str">
        <f t="shared" si="528"/>
        <v/>
      </c>
      <c r="S5654" s="109" t="str">
        <f t="shared" si="529"/>
        <v/>
      </c>
      <c r="T5654" s="109" t="str">
        <f t="shared" si="530"/>
        <v/>
      </c>
    </row>
    <row r="5655" spans="2:20" ht="15" customHeight="1" x14ac:dyDescent="0.25">
      <c r="B5655" s="94">
        <v>5604</v>
      </c>
      <c r="C5655" s="95"/>
      <c r="D5655" s="94"/>
      <c r="E5655" s="95"/>
      <c r="F5655" s="94"/>
      <c r="G5655" s="95">
        <f t="shared" si="525"/>
        <v>0</v>
      </c>
      <c r="H5655" s="110">
        <f t="shared" si="526"/>
        <v>0</v>
      </c>
      <c r="P5655" s="107" t="str">
        <f t="shared" si="527"/>
        <v/>
      </c>
      <c r="Q5655" s="108" t="str">
        <f t="shared" si="528"/>
        <v/>
      </c>
      <c r="S5655" s="109" t="str">
        <f t="shared" si="529"/>
        <v/>
      </c>
      <c r="T5655" s="109" t="str">
        <f t="shared" si="530"/>
        <v/>
      </c>
    </row>
    <row r="5656" spans="2:20" ht="15" customHeight="1" x14ac:dyDescent="0.25">
      <c r="B5656" s="94">
        <v>5605</v>
      </c>
      <c r="C5656" s="95"/>
      <c r="D5656" s="94"/>
      <c r="E5656" s="95"/>
      <c r="F5656" s="94"/>
      <c r="G5656" s="95">
        <f t="shared" si="525"/>
        <v>0</v>
      </c>
      <c r="H5656" s="110">
        <f t="shared" si="526"/>
        <v>0</v>
      </c>
      <c r="P5656" s="107" t="str">
        <f t="shared" si="527"/>
        <v/>
      </c>
      <c r="Q5656" s="108" t="str">
        <f t="shared" si="528"/>
        <v/>
      </c>
      <c r="S5656" s="109" t="str">
        <f t="shared" si="529"/>
        <v/>
      </c>
      <c r="T5656" s="109" t="str">
        <f t="shared" si="530"/>
        <v/>
      </c>
    </row>
    <row r="5657" spans="2:20" ht="15" customHeight="1" x14ac:dyDescent="0.25">
      <c r="B5657" s="94">
        <v>5606</v>
      </c>
      <c r="C5657" s="95"/>
      <c r="D5657" s="94"/>
      <c r="E5657" s="95"/>
      <c r="F5657" s="94"/>
      <c r="G5657" s="95">
        <f t="shared" si="525"/>
        <v>0</v>
      </c>
      <c r="H5657" s="110">
        <f t="shared" si="526"/>
        <v>0</v>
      </c>
      <c r="P5657" s="107" t="str">
        <f t="shared" si="527"/>
        <v/>
      </c>
      <c r="Q5657" s="108" t="str">
        <f t="shared" si="528"/>
        <v/>
      </c>
      <c r="S5657" s="109" t="str">
        <f t="shared" si="529"/>
        <v/>
      </c>
      <c r="T5657" s="109" t="str">
        <f t="shared" si="530"/>
        <v/>
      </c>
    </row>
    <row r="5658" spans="2:20" ht="15" customHeight="1" x14ac:dyDescent="0.25">
      <c r="B5658" s="94">
        <v>5607</v>
      </c>
      <c r="C5658" s="95"/>
      <c r="D5658" s="94"/>
      <c r="E5658" s="95"/>
      <c r="F5658" s="94"/>
      <c r="G5658" s="95">
        <f t="shared" si="525"/>
        <v>0</v>
      </c>
      <c r="H5658" s="110">
        <f t="shared" si="526"/>
        <v>0</v>
      </c>
      <c r="P5658" s="107" t="str">
        <f t="shared" si="527"/>
        <v/>
      </c>
      <c r="Q5658" s="108" t="str">
        <f t="shared" si="528"/>
        <v/>
      </c>
      <c r="S5658" s="109" t="str">
        <f t="shared" si="529"/>
        <v/>
      </c>
      <c r="T5658" s="109" t="str">
        <f t="shared" si="530"/>
        <v/>
      </c>
    </row>
    <row r="5659" spans="2:20" ht="15" customHeight="1" x14ac:dyDescent="0.25">
      <c r="B5659" s="94">
        <v>5608</v>
      </c>
      <c r="C5659" s="95"/>
      <c r="D5659" s="94"/>
      <c r="E5659" s="95"/>
      <c r="F5659" s="94"/>
      <c r="G5659" s="95">
        <f t="shared" si="525"/>
        <v>0</v>
      </c>
      <c r="H5659" s="110">
        <f t="shared" si="526"/>
        <v>0</v>
      </c>
      <c r="P5659" s="107" t="str">
        <f t="shared" si="527"/>
        <v/>
      </c>
      <c r="Q5659" s="108" t="str">
        <f t="shared" si="528"/>
        <v/>
      </c>
      <c r="S5659" s="109" t="str">
        <f t="shared" si="529"/>
        <v/>
      </c>
      <c r="T5659" s="109" t="str">
        <f t="shared" si="530"/>
        <v/>
      </c>
    </row>
    <row r="5660" spans="2:20" ht="15" customHeight="1" x14ac:dyDescent="0.25">
      <c r="B5660" s="94">
        <v>5609</v>
      </c>
      <c r="C5660" s="95"/>
      <c r="D5660" s="94"/>
      <c r="E5660" s="95"/>
      <c r="F5660" s="94"/>
      <c r="G5660" s="95">
        <f t="shared" ref="G5660:G5723" si="531">E5660-C5660</f>
        <v>0</v>
      </c>
      <c r="H5660" s="110">
        <f t="shared" ref="H5660:H5723" si="532">F5660-D5660</f>
        <v>0</v>
      </c>
      <c r="P5660" s="107" t="str">
        <f t="shared" ref="P5660:P5723" si="533">IF(C5660="","",D5660*PSA_WTP-C5660)</f>
        <v/>
      </c>
      <c r="Q5660" s="108" t="str">
        <f t="shared" ref="Q5660:Q5723" si="534">IF(C5660="","",F5660*PSA_WTP-E5660)</f>
        <v/>
      </c>
      <c r="S5660" s="109" t="str">
        <f t="shared" ref="S5660:S5723" si="535">IF(Q5660="","",IF(Q5660=MAX(P5660,Q5660),0,1))</f>
        <v/>
      </c>
      <c r="T5660" s="109" t="str">
        <f t="shared" ref="T5660:T5723" si="536">IF(Q5660="","",IF(Q5660=MAX(P5660,Q5660),1,0))</f>
        <v/>
      </c>
    </row>
    <row r="5661" spans="2:20" ht="15" customHeight="1" x14ac:dyDescent="0.25">
      <c r="B5661" s="94">
        <v>5610</v>
      </c>
      <c r="C5661" s="95"/>
      <c r="D5661" s="94"/>
      <c r="E5661" s="95"/>
      <c r="F5661" s="94"/>
      <c r="G5661" s="95">
        <f t="shared" si="531"/>
        <v>0</v>
      </c>
      <c r="H5661" s="110">
        <f t="shared" si="532"/>
        <v>0</v>
      </c>
      <c r="P5661" s="107" t="str">
        <f t="shared" si="533"/>
        <v/>
      </c>
      <c r="Q5661" s="108" t="str">
        <f t="shared" si="534"/>
        <v/>
      </c>
      <c r="S5661" s="109" t="str">
        <f t="shared" si="535"/>
        <v/>
      </c>
      <c r="T5661" s="109" t="str">
        <f t="shared" si="536"/>
        <v/>
      </c>
    </row>
    <row r="5662" spans="2:20" ht="15" customHeight="1" x14ac:dyDescent="0.25">
      <c r="B5662" s="94">
        <v>5611</v>
      </c>
      <c r="C5662" s="95"/>
      <c r="D5662" s="94"/>
      <c r="E5662" s="95"/>
      <c r="F5662" s="94"/>
      <c r="G5662" s="95">
        <f t="shared" si="531"/>
        <v>0</v>
      </c>
      <c r="H5662" s="110">
        <f t="shared" si="532"/>
        <v>0</v>
      </c>
      <c r="P5662" s="107" t="str">
        <f t="shared" si="533"/>
        <v/>
      </c>
      <c r="Q5662" s="108" t="str">
        <f t="shared" si="534"/>
        <v/>
      </c>
      <c r="S5662" s="109" t="str">
        <f t="shared" si="535"/>
        <v/>
      </c>
      <c r="T5662" s="109" t="str">
        <f t="shared" si="536"/>
        <v/>
      </c>
    </row>
    <row r="5663" spans="2:20" ht="15" customHeight="1" x14ac:dyDescent="0.25">
      <c r="B5663" s="94">
        <v>5612</v>
      </c>
      <c r="C5663" s="95"/>
      <c r="D5663" s="94"/>
      <c r="E5663" s="95"/>
      <c r="F5663" s="94"/>
      <c r="G5663" s="95">
        <f t="shared" si="531"/>
        <v>0</v>
      </c>
      <c r="H5663" s="110">
        <f t="shared" si="532"/>
        <v>0</v>
      </c>
      <c r="P5663" s="107" t="str">
        <f t="shared" si="533"/>
        <v/>
      </c>
      <c r="Q5663" s="108" t="str">
        <f t="shared" si="534"/>
        <v/>
      </c>
      <c r="S5663" s="109" t="str">
        <f t="shared" si="535"/>
        <v/>
      </c>
      <c r="T5663" s="109" t="str">
        <f t="shared" si="536"/>
        <v/>
      </c>
    </row>
    <row r="5664" spans="2:20" ht="15" customHeight="1" x14ac:dyDescent="0.25">
      <c r="B5664" s="94">
        <v>5613</v>
      </c>
      <c r="C5664" s="95"/>
      <c r="D5664" s="94"/>
      <c r="E5664" s="95"/>
      <c r="F5664" s="94"/>
      <c r="G5664" s="95">
        <f t="shared" si="531"/>
        <v>0</v>
      </c>
      <c r="H5664" s="110">
        <f t="shared" si="532"/>
        <v>0</v>
      </c>
      <c r="P5664" s="107" t="str">
        <f t="shared" si="533"/>
        <v/>
      </c>
      <c r="Q5664" s="108" t="str">
        <f t="shared" si="534"/>
        <v/>
      </c>
      <c r="S5664" s="109" t="str">
        <f t="shared" si="535"/>
        <v/>
      </c>
      <c r="T5664" s="109" t="str">
        <f t="shared" si="536"/>
        <v/>
      </c>
    </row>
    <row r="5665" spans="2:20" ht="15" customHeight="1" x14ac:dyDescent="0.25">
      <c r="B5665" s="94">
        <v>5614</v>
      </c>
      <c r="C5665" s="95"/>
      <c r="D5665" s="94"/>
      <c r="E5665" s="95"/>
      <c r="F5665" s="94"/>
      <c r="G5665" s="95">
        <f t="shared" si="531"/>
        <v>0</v>
      </c>
      <c r="H5665" s="110">
        <f t="shared" si="532"/>
        <v>0</v>
      </c>
      <c r="P5665" s="107" t="str">
        <f t="shared" si="533"/>
        <v/>
      </c>
      <c r="Q5665" s="108" t="str">
        <f t="shared" si="534"/>
        <v/>
      </c>
      <c r="S5665" s="109" t="str">
        <f t="shared" si="535"/>
        <v/>
      </c>
      <c r="T5665" s="109" t="str">
        <f t="shared" si="536"/>
        <v/>
      </c>
    </row>
    <row r="5666" spans="2:20" ht="15" customHeight="1" x14ac:dyDescent="0.25">
      <c r="B5666" s="94">
        <v>5615</v>
      </c>
      <c r="C5666" s="95"/>
      <c r="D5666" s="94"/>
      <c r="E5666" s="95"/>
      <c r="F5666" s="94"/>
      <c r="G5666" s="95">
        <f t="shared" si="531"/>
        <v>0</v>
      </c>
      <c r="H5666" s="110">
        <f t="shared" si="532"/>
        <v>0</v>
      </c>
      <c r="P5666" s="107" t="str">
        <f t="shared" si="533"/>
        <v/>
      </c>
      <c r="Q5666" s="108" t="str">
        <f t="shared" si="534"/>
        <v/>
      </c>
      <c r="S5666" s="109" t="str">
        <f t="shared" si="535"/>
        <v/>
      </c>
      <c r="T5666" s="109" t="str">
        <f t="shared" si="536"/>
        <v/>
      </c>
    </row>
    <row r="5667" spans="2:20" ht="15" customHeight="1" x14ac:dyDescent="0.25">
      <c r="B5667" s="94">
        <v>5616</v>
      </c>
      <c r="C5667" s="95"/>
      <c r="D5667" s="94"/>
      <c r="E5667" s="95"/>
      <c r="F5667" s="94"/>
      <c r="G5667" s="95">
        <f t="shared" si="531"/>
        <v>0</v>
      </c>
      <c r="H5667" s="110">
        <f t="shared" si="532"/>
        <v>0</v>
      </c>
      <c r="P5667" s="107" t="str">
        <f t="shared" si="533"/>
        <v/>
      </c>
      <c r="Q5667" s="108" t="str">
        <f t="shared" si="534"/>
        <v/>
      </c>
      <c r="S5667" s="109" t="str">
        <f t="shared" si="535"/>
        <v/>
      </c>
      <c r="T5667" s="109" t="str">
        <f t="shared" si="536"/>
        <v/>
      </c>
    </row>
    <row r="5668" spans="2:20" ht="15" customHeight="1" x14ac:dyDescent="0.25">
      <c r="B5668" s="94">
        <v>5617</v>
      </c>
      <c r="C5668" s="95"/>
      <c r="D5668" s="94"/>
      <c r="E5668" s="95"/>
      <c r="F5668" s="94"/>
      <c r="G5668" s="95">
        <f t="shared" si="531"/>
        <v>0</v>
      </c>
      <c r="H5668" s="110">
        <f t="shared" si="532"/>
        <v>0</v>
      </c>
      <c r="P5668" s="107" t="str">
        <f t="shared" si="533"/>
        <v/>
      </c>
      <c r="Q5668" s="108" t="str">
        <f t="shared" si="534"/>
        <v/>
      </c>
      <c r="S5668" s="109" t="str">
        <f t="shared" si="535"/>
        <v/>
      </c>
      <c r="T5668" s="109" t="str">
        <f t="shared" si="536"/>
        <v/>
      </c>
    </row>
    <row r="5669" spans="2:20" ht="15" customHeight="1" x14ac:dyDescent="0.25">
      <c r="B5669" s="94">
        <v>5618</v>
      </c>
      <c r="C5669" s="95"/>
      <c r="D5669" s="94"/>
      <c r="E5669" s="95"/>
      <c r="F5669" s="94"/>
      <c r="G5669" s="95">
        <f t="shared" si="531"/>
        <v>0</v>
      </c>
      <c r="H5669" s="110">
        <f t="shared" si="532"/>
        <v>0</v>
      </c>
      <c r="P5669" s="107" t="str">
        <f t="shared" si="533"/>
        <v/>
      </c>
      <c r="Q5669" s="108" t="str">
        <f t="shared" si="534"/>
        <v/>
      </c>
      <c r="S5669" s="109" t="str">
        <f t="shared" si="535"/>
        <v/>
      </c>
      <c r="T5669" s="109" t="str">
        <f t="shared" si="536"/>
        <v/>
      </c>
    </row>
    <row r="5670" spans="2:20" ht="15" customHeight="1" x14ac:dyDescent="0.25">
      <c r="B5670" s="94">
        <v>5619</v>
      </c>
      <c r="C5670" s="95"/>
      <c r="D5670" s="94"/>
      <c r="E5670" s="95"/>
      <c r="F5670" s="94"/>
      <c r="G5670" s="95">
        <f t="shared" si="531"/>
        <v>0</v>
      </c>
      <c r="H5670" s="110">
        <f t="shared" si="532"/>
        <v>0</v>
      </c>
      <c r="P5670" s="107" t="str">
        <f t="shared" si="533"/>
        <v/>
      </c>
      <c r="Q5670" s="108" t="str">
        <f t="shared" si="534"/>
        <v/>
      </c>
      <c r="S5670" s="109" t="str">
        <f t="shared" si="535"/>
        <v/>
      </c>
      <c r="T5670" s="109" t="str">
        <f t="shared" si="536"/>
        <v/>
      </c>
    </row>
    <row r="5671" spans="2:20" ht="15" customHeight="1" x14ac:dyDescent="0.25">
      <c r="B5671" s="94">
        <v>5620</v>
      </c>
      <c r="C5671" s="95"/>
      <c r="D5671" s="94"/>
      <c r="E5671" s="95"/>
      <c r="F5671" s="94"/>
      <c r="G5671" s="95">
        <f t="shared" si="531"/>
        <v>0</v>
      </c>
      <c r="H5671" s="110">
        <f t="shared" si="532"/>
        <v>0</v>
      </c>
      <c r="P5671" s="107" t="str">
        <f t="shared" si="533"/>
        <v/>
      </c>
      <c r="Q5671" s="108" t="str">
        <f t="shared" si="534"/>
        <v/>
      </c>
      <c r="S5671" s="109" t="str">
        <f t="shared" si="535"/>
        <v/>
      </c>
      <c r="T5671" s="109" t="str">
        <f t="shared" si="536"/>
        <v/>
      </c>
    </row>
    <row r="5672" spans="2:20" ht="15" customHeight="1" x14ac:dyDescent="0.25">
      <c r="B5672" s="94">
        <v>5621</v>
      </c>
      <c r="C5672" s="95"/>
      <c r="D5672" s="94"/>
      <c r="E5672" s="95"/>
      <c r="F5672" s="94"/>
      <c r="G5672" s="95">
        <f t="shared" si="531"/>
        <v>0</v>
      </c>
      <c r="H5672" s="110">
        <f t="shared" si="532"/>
        <v>0</v>
      </c>
      <c r="P5672" s="107" t="str">
        <f t="shared" si="533"/>
        <v/>
      </c>
      <c r="Q5672" s="108" t="str">
        <f t="shared" si="534"/>
        <v/>
      </c>
      <c r="S5672" s="109" t="str">
        <f t="shared" si="535"/>
        <v/>
      </c>
      <c r="T5672" s="109" t="str">
        <f t="shared" si="536"/>
        <v/>
      </c>
    </row>
    <row r="5673" spans="2:20" ht="15" customHeight="1" x14ac:dyDescent="0.25">
      <c r="B5673" s="94">
        <v>5622</v>
      </c>
      <c r="C5673" s="95"/>
      <c r="D5673" s="94"/>
      <c r="E5673" s="95"/>
      <c r="F5673" s="94"/>
      <c r="G5673" s="95">
        <f t="shared" si="531"/>
        <v>0</v>
      </c>
      <c r="H5673" s="110">
        <f t="shared" si="532"/>
        <v>0</v>
      </c>
      <c r="P5673" s="107" t="str">
        <f t="shared" si="533"/>
        <v/>
      </c>
      <c r="Q5673" s="108" t="str">
        <f t="shared" si="534"/>
        <v/>
      </c>
      <c r="S5673" s="109" t="str">
        <f t="shared" si="535"/>
        <v/>
      </c>
      <c r="T5673" s="109" t="str">
        <f t="shared" si="536"/>
        <v/>
      </c>
    </row>
    <row r="5674" spans="2:20" ht="15" customHeight="1" x14ac:dyDescent="0.25">
      <c r="B5674" s="94">
        <v>5623</v>
      </c>
      <c r="C5674" s="95"/>
      <c r="D5674" s="94"/>
      <c r="E5674" s="95"/>
      <c r="F5674" s="94"/>
      <c r="G5674" s="95">
        <f t="shared" si="531"/>
        <v>0</v>
      </c>
      <c r="H5674" s="110">
        <f t="shared" si="532"/>
        <v>0</v>
      </c>
      <c r="P5674" s="107" t="str">
        <f t="shared" si="533"/>
        <v/>
      </c>
      <c r="Q5674" s="108" t="str">
        <f t="shared" si="534"/>
        <v/>
      </c>
      <c r="S5674" s="109" t="str">
        <f t="shared" si="535"/>
        <v/>
      </c>
      <c r="T5674" s="109" t="str">
        <f t="shared" si="536"/>
        <v/>
      </c>
    </row>
    <row r="5675" spans="2:20" ht="15" customHeight="1" x14ac:dyDescent="0.25">
      <c r="B5675" s="94">
        <v>5624</v>
      </c>
      <c r="C5675" s="95"/>
      <c r="D5675" s="94"/>
      <c r="E5675" s="95"/>
      <c r="F5675" s="94"/>
      <c r="G5675" s="95">
        <f t="shared" si="531"/>
        <v>0</v>
      </c>
      <c r="H5675" s="110">
        <f t="shared" si="532"/>
        <v>0</v>
      </c>
      <c r="P5675" s="107" t="str">
        <f t="shared" si="533"/>
        <v/>
      </c>
      <c r="Q5675" s="108" t="str">
        <f t="shared" si="534"/>
        <v/>
      </c>
      <c r="S5675" s="109" t="str">
        <f t="shared" si="535"/>
        <v/>
      </c>
      <c r="T5675" s="109" t="str">
        <f t="shared" si="536"/>
        <v/>
      </c>
    </row>
    <row r="5676" spans="2:20" ht="15" customHeight="1" x14ac:dyDescent="0.25">
      <c r="B5676" s="94">
        <v>5625</v>
      </c>
      <c r="C5676" s="95"/>
      <c r="D5676" s="94"/>
      <c r="E5676" s="95"/>
      <c r="F5676" s="94"/>
      <c r="G5676" s="95">
        <f t="shared" si="531"/>
        <v>0</v>
      </c>
      <c r="H5676" s="110">
        <f t="shared" si="532"/>
        <v>0</v>
      </c>
      <c r="P5676" s="107" t="str">
        <f t="shared" si="533"/>
        <v/>
      </c>
      <c r="Q5676" s="108" t="str">
        <f t="shared" si="534"/>
        <v/>
      </c>
      <c r="S5676" s="109" t="str">
        <f t="shared" si="535"/>
        <v/>
      </c>
      <c r="T5676" s="109" t="str">
        <f t="shared" si="536"/>
        <v/>
      </c>
    </row>
    <row r="5677" spans="2:20" ht="15" customHeight="1" x14ac:dyDescent="0.25">
      <c r="B5677" s="94">
        <v>5626</v>
      </c>
      <c r="C5677" s="95"/>
      <c r="D5677" s="94"/>
      <c r="E5677" s="95"/>
      <c r="F5677" s="94"/>
      <c r="G5677" s="95">
        <f t="shared" si="531"/>
        <v>0</v>
      </c>
      <c r="H5677" s="110">
        <f t="shared" si="532"/>
        <v>0</v>
      </c>
      <c r="P5677" s="107" t="str">
        <f t="shared" si="533"/>
        <v/>
      </c>
      <c r="Q5677" s="108" t="str">
        <f t="shared" si="534"/>
        <v/>
      </c>
      <c r="S5677" s="109" t="str">
        <f t="shared" si="535"/>
        <v/>
      </c>
      <c r="T5677" s="109" t="str">
        <f t="shared" si="536"/>
        <v/>
      </c>
    </row>
    <row r="5678" spans="2:20" ht="15" customHeight="1" x14ac:dyDescent="0.25">
      <c r="B5678" s="94">
        <v>5627</v>
      </c>
      <c r="C5678" s="95"/>
      <c r="D5678" s="94"/>
      <c r="E5678" s="95"/>
      <c r="F5678" s="94"/>
      <c r="G5678" s="95">
        <f t="shared" si="531"/>
        <v>0</v>
      </c>
      <c r="H5678" s="110">
        <f t="shared" si="532"/>
        <v>0</v>
      </c>
      <c r="P5678" s="107" t="str">
        <f t="shared" si="533"/>
        <v/>
      </c>
      <c r="Q5678" s="108" t="str">
        <f t="shared" si="534"/>
        <v/>
      </c>
      <c r="S5678" s="109" t="str">
        <f t="shared" si="535"/>
        <v/>
      </c>
      <c r="T5678" s="109" t="str">
        <f t="shared" si="536"/>
        <v/>
      </c>
    </row>
    <row r="5679" spans="2:20" ht="15" customHeight="1" x14ac:dyDescent="0.25">
      <c r="B5679" s="94">
        <v>5628</v>
      </c>
      <c r="C5679" s="95"/>
      <c r="D5679" s="94"/>
      <c r="E5679" s="95"/>
      <c r="F5679" s="94"/>
      <c r="G5679" s="95">
        <f t="shared" si="531"/>
        <v>0</v>
      </c>
      <c r="H5679" s="110">
        <f t="shared" si="532"/>
        <v>0</v>
      </c>
      <c r="P5679" s="107" t="str">
        <f t="shared" si="533"/>
        <v/>
      </c>
      <c r="Q5679" s="108" t="str">
        <f t="shared" si="534"/>
        <v/>
      </c>
      <c r="S5679" s="109" t="str">
        <f t="shared" si="535"/>
        <v/>
      </c>
      <c r="T5679" s="109" t="str">
        <f t="shared" si="536"/>
        <v/>
      </c>
    </row>
    <row r="5680" spans="2:20" ht="15" customHeight="1" x14ac:dyDescent="0.25">
      <c r="B5680" s="94">
        <v>5629</v>
      </c>
      <c r="C5680" s="95"/>
      <c r="D5680" s="94"/>
      <c r="E5680" s="95"/>
      <c r="F5680" s="94"/>
      <c r="G5680" s="95">
        <f t="shared" si="531"/>
        <v>0</v>
      </c>
      <c r="H5680" s="110">
        <f t="shared" si="532"/>
        <v>0</v>
      </c>
      <c r="P5680" s="107" t="str">
        <f t="shared" si="533"/>
        <v/>
      </c>
      <c r="Q5680" s="108" t="str">
        <f t="shared" si="534"/>
        <v/>
      </c>
      <c r="S5680" s="109" t="str">
        <f t="shared" si="535"/>
        <v/>
      </c>
      <c r="T5680" s="109" t="str">
        <f t="shared" si="536"/>
        <v/>
      </c>
    </row>
    <row r="5681" spans="2:20" ht="15" customHeight="1" x14ac:dyDescent="0.25">
      <c r="B5681" s="94">
        <v>5630</v>
      </c>
      <c r="C5681" s="95"/>
      <c r="D5681" s="94"/>
      <c r="E5681" s="95"/>
      <c r="F5681" s="94"/>
      <c r="G5681" s="95">
        <f t="shared" si="531"/>
        <v>0</v>
      </c>
      <c r="H5681" s="110">
        <f t="shared" si="532"/>
        <v>0</v>
      </c>
      <c r="P5681" s="107" t="str">
        <f t="shared" si="533"/>
        <v/>
      </c>
      <c r="Q5681" s="108" t="str">
        <f t="shared" si="534"/>
        <v/>
      </c>
      <c r="S5681" s="109" t="str">
        <f t="shared" si="535"/>
        <v/>
      </c>
      <c r="T5681" s="109" t="str">
        <f t="shared" si="536"/>
        <v/>
      </c>
    </row>
    <row r="5682" spans="2:20" ht="15" customHeight="1" x14ac:dyDescent="0.25">
      <c r="B5682" s="94">
        <v>5631</v>
      </c>
      <c r="C5682" s="95"/>
      <c r="D5682" s="94"/>
      <c r="E5682" s="95"/>
      <c r="F5682" s="94"/>
      <c r="G5682" s="95">
        <f t="shared" si="531"/>
        <v>0</v>
      </c>
      <c r="H5682" s="110">
        <f t="shared" si="532"/>
        <v>0</v>
      </c>
      <c r="P5682" s="107" t="str">
        <f t="shared" si="533"/>
        <v/>
      </c>
      <c r="Q5682" s="108" t="str">
        <f t="shared" si="534"/>
        <v/>
      </c>
      <c r="S5682" s="109" t="str">
        <f t="shared" si="535"/>
        <v/>
      </c>
      <c r="T5682" s="109" t="str">
        <f t="shared" si="536"/>
        <v/>
      </c>
    </row>
    <row r="5683" spans="2:20" ht="15" customHeight="1" x14ac:dyDescent="0.25">
      <c r="B5683" s="94">
        <v>5632</v>
      </c>
      <c r="C5683" s="95"/>
      <c r="D5683" s="94"/>
      <c r="E5683" s="95"/>
      <c r="F5683" s="94"/>
      <c r="G5683" s="95">
        <f t="shared" si="531"/>
        <v>0</v>
      </c>
      <c r="H5683" s="110">
        <f t="shared" si="532"/>
        <v>0</v>
      </c>
      <c r="P5683" s="107" t="str">
        <f t="shared" si="533"/>
        <v/>
      </c>
      <c r="Q5683" s="108" t="str">
        <f t="shared" si="534"/>
        <v/>
      </c>
      <c r="S5683" s="109" t="str">
        <f t="shared" si="535"/>
        <v/>
      </c>
      <c r="T5683" s="109" t="str">
        <f t="shared" si="536"/>
        <v/>
      </c>
    </row>
    <row r="5684" spans="2:20" ht="15" customHeight="1" x14ac:dyDescent="0.25">
      <c r="B5684" s="94">
        <v>5633</v>
      </c>
      <c r="C5684" s="95"/>
      <c r="D5684" s="94"/>
      <c r="E5684" s="95"/>
      <c r="F5684" s="94"/>
      <c r="G5684" s="95">
        <f t="shared" si="531"/>
        <v>0</v>
      </c>
      <c r="H5684" s="110">
        <f t="shared" si="532"/>
        <v>0</v>
      </c>
      <c r="P5684" s="107" t="str">
        <f t="shared" si="533"/>
        <v/>
      </c>
      <c r="Q5684" s="108" t="str">
        <f t="shared" si="534"/>
        <v/>
      </c>
      <c r="S5684" s="109" t="str">
        <f t="shared" si="535"/>
        <v/>
      </c>
      <c r="T5684" s="109" t="str">
        <f t="shared" si="536"/>
        <v/>
      </c>
    </row>
    <row r="5685" spans="2:20" ht="15" customHeight="1" x14ac:dyDescent="0.25">
      <c r="B5685" s="94">
        <v>5634</v>
      </c>
      <c r="C5685" s="95"/>
      <c r="D5685" s="94"/>
      <c r="E5685" s="95"/>
      <c r="F5685" s="94"/>
      <c r="G5685" s="95">
        <f t="shared" si="531"/>
        <v>0</v>
      </c>
      <c r="H5685" s="110">
        <f t="shared" si="532"/>
        <v>0</v>
      </c>
      <c r="P5685" s="107" t="str">
        <f t="shared" si="533"/>
        <v/>
      </c>
      <c r="Q5685" s="108" t="str">
        <f t="shared" si="534"/>
        <v/>
      </c>
      <c r="S5685" s="109" t="str">
        <f t="shared" si="535"/>
        <v/>
      </c>
      <c r="T5685" s="109" t="str">
        <f t="shared" si="536"/>
        <v/>
      </c>
    </row>
    <row r="5686" spans="2:20" ht="15" customHeight="1" x14ac:dyDescent="0.25">
      <c r="B5686" s="94">
        <v>5635</v>
      </c>
      <c r="C5686" s="95"/>
      <c r="D5686" s="94"/>
      <c r="E5686" s="95"/>
      <c r="F5686" s="94"/>
      <c r="G5686" s="95">
        <f t="shared" si="531"/>
        <v>0</v>
      </c>
      <c r="H5686" s="110">
        <f t="shared" si="532"/>
        <v>0</v>
      </c>
      <c r="P5686" s="107" t="str">
        <f t="shared" si="533"/>
        <v/>
      </c>
      <c r="Q5686" s="108" t="str">
        <f t="shared" si="534"/>
        <v/>
      </c>
      <c r="S5686" s="109" t="str">
        <f t="shared" si="535"/>
        <v/>
      </c>
      <c r="T5686" s="109" t="str">
        <f t="shared" si="536"/>
        <v/>
      </c>
    </row>
    <row r="5687" spans="2:20" ht="15" customHeight="1" x14ac:dyDescent="0.25">
      <c r="B5687" s="94">
        <v>5636</v>
      </c>
      <c r="C5687" s="95"/>
      <c r="D5687" s="94"/>
      <c r="E5687" s="95"/>
      <c r="F5687" s="94"/>
      <c r="G5687" s="95">
        <f t="shared" si="531"/>
        <v>0</v>
      </c>
      <c r="H5687" s="110">
        <f t="shared" si="532"/>
        <v>0</v>
      </c>
      <c r="P5687" s="107" t="str">
        <f t="shared" si="533"/>
        <v/>
      </c>
      <c r="Q5687" s="108" t="str">
        <f t="shared" si="534"/>
        <v/>
      </c>
      <c r="S5687" s="109" t="str">
        <f t="shared" si="535"/>
        <v/>
      </c>
      <c r="T5687" s="109" t="str">
        <f t="shared" si="536"/>
        <v/>
      </c>
    </row>
    <row r="5688" spans="2:20" ht="15" customHeight="1" x14ac:dyDescent="0.25">
      <c r="B5688" s="94">
        <v>5637</v>
      </c>
      <c r="C5688" s="95"/>
      <c r="D5688" s="94"/>
      <c r="E5688" s="95"/>
      <c r="F5688" s="94"/>
      <c r="G5688" s="95">
        <f t="shared" si="531"/>
        <v>0</v>
      </c>
      <c r="H5688" s="110">
        <f t="shared" si="532"/>
        <v>0</v>
      </c>
      <c r="P5688" s="107" t="str">
        <f t="shared" si="533"/>
        <v/>
      </c>
      <c r="Q5688" s="108" t="str">
        <f t="shared" si="534"/>
        <v/>
      </c>
      <c r="S5688" s="109" t="str">
        <f t="shared" si="535"/>
        <v/>
      </c>
      <c r="T5688" s="109" t="str">
        <f t="shared" si="536"/>
        <v/>
      </c>
    </row>
    <row r="5689" spans="2:20" ht="15" customHeight="1" x14ac:dyDescent="0.25">
      <c r="B5689" s="94">
        <v>5638</v>
      </c>
      <c r="C5689" s="95"/>
      <c r="D5689" s="94"/>
      <c r="E5689" s="95"/>
      <c r="F5689" s="94"/>
      <c r="G5689" s="95">
        <f t="shared" si="531"/>
        <v>0</v>
      </c>
      <c r="H5689" s="110">
        <f t="shared" si="532"/>
        <v>0</v>
      </c>
      <c r="P5689" s="107" t="str">
        <f t="shared" si="533"/>
        <v/>
      </c>
      <c r="Q5689" s="108" t="str">
        <f t="shared" si="534"/>
        <v/>
      </c>
      <c r="S5689" s="109" t="str">
        <f t="shared" si="535"/>
        <v/>
      </c>
      <c r="T5689" s="109" t="str">
        <f t="shared" si="536"/>
        <v/>
      </c>
    </row>
    <row r="5690" spans="2:20" ht="15" customHeight="1" x14ac:dyDescent="0.25">
      <c r="B5690" s="94">
        <v>5639</v>
      </c>
      <c r="C5690" s="95"/>
      <c r="D5690" s="94"/>
      <c r="E5690" s="95"/>
      <c r="F5690" s="94"/>
      <c r="G5690" s="95">
        <f t="shared" si="531"/>
        <v>0</v>
      </c>
      <c r="H5690" s="110">
        <f t="shared" si="532"/>
        <v>0</v>
      </c>
      <c r="P5690" s="107" t="str">
        <f t="shared" si="533"/>
        <v/>
      </c>
      <c r="Q5690" s="108" t="str">
        <f t="shared" si="534"/>
        <v/>
      </c>
      <c r="S5690" s="109" t="str">
        <f t="shared" si="535"/>
        <v/>
      </c>
      <c r="T5690" s="109" t="str">
        <f t="shared" si="536"/>
        <v/>
      </c>
    </row>
    <row r="5691" spans="2:20" ht="15" customHeight="1" x14ac:dyDescent="0.25">
      <c r="B5691" s="94">
        <v>5640</v>
      </c>
      <c r="C5691" s="95"/>
      <c r="D5691" s="94"/>
      <c r="E5691" s="95"/>
      <c r="F5691" s="94"/>
      <c r="G5691" s="95">
        <f t="shared" si="531"/>
        <v>0</v>
      </c>
      <c r="H5691" s="110">
        <f t="shared" si="532"/>
        <v>0</v>
      </c>
      <c r="P5691" s="107" t="str">
        <f t="shared" si="533"/>
        <v/>
      </c>
      <c r="Q5691" s="108" t="str">
        <f t="shared" si="534"/>
        <v/>
      </c>
      <c r="S5691" s="109" t="str">
        <f t="shared" si="535"/>
        <v/>
      </c>
      <c r="T5691" s="109" t="str">
        <f t="shared" si="536"/>
        <v/>
      </c>
    </row>
    <row r="5692" spans="2:20" ht="15" customHeight="1" x14ac:dyDescent="0.25">
      <c r="B5692" s="94">
        <v>5641</v>
      </c>
      <c r="C5692" s="95"/>
      <c r="D5692" s="94"/>
      <c r="E5692" s="95"/>
      <c r="F5692" s="94"/>
      <c r="G5692" s="95">
        <f t="shared" si="531"/>
        <v>0</v>
      </c>
      <c r="H5692" s="110">
        <f t="shared" si="532"/>
        <v>0</v>
      </c>
      <c r="P5692" s="107" t="str">
        <f t="shared" si="533"/>
        <v/>
      </c>
      <c r="Q5692" s="108" t="str">
        <f t="shared" si="534"/>
        <v/>
      </c>
      <c r="S5692" s="109" t="str">
        <f t="shared" si="535"/>
        <v/>
      </c>
      <c r="T5692" s="109" t="str">
        <f t="shared" si="536"/>
        <v/>
      </c>
    </row>
    <row r="5693" spans="2:20" ht="15" customHeight="1" x14ac:dyDescent="0.25">
      <c r="B5693" s="94">
        <v>5642</v>
      </c>
      <c r="C5693" s="95"/>
      <c r="D5693" s="94"/>
      <c r="E5693" s="95"/>
      <c r="F5693" s="94"/>
      <c r="G5693" s="95">
        <f t="shared" si="531"/>
        <v>0</v>
      </c>
      <c r="H5693" s="110">
        <f t="shared" si="532"/>
        <v>0</v>
      </c>
      <c r="P5693" s="107" t="str">
        <f t="shared" si="533"/>
        <v/>
      </c>
      <c r="Q5693" s="108" t="str">
        <f t="shared" si="534"/>
        <v/>
      </c>
      <c r="S5693" s="109" t="str">
        <f t="shared" si="535"/>
        <v/>
      </c>
      <c r="T5693" s="109" t="str">
        <f t="shared" si="536"/>
        <v/>
      </c>
    </row>
    <row r="5694" spans="2:20" ht="15" customHeight="1" x14ac:dyDescent="0.25">
      <c r="B5694" s="94">
        <v>5643</v>
      </c>
      <c r="C5694" s="95"/>
      <c r="D5694" s="94"/>
      <c r="E5694" s="95"/>
      <c r="F5694" s="94"/>
      <c r="G5694" s="95">
        <f t="shared" si="531"/>
        <v>0</v>
      </c>
      <c r="H5694" s="110">
        <f t="shared" si="532"/>
        <v>0</v>
      </c>
      <c r="P5694" s="107" t="str">
        <f t="shared" si="533"/>
        <v/>
      </c>
      <c r="Q5694" s="108" t="str">
        <f t="shared" si="534"/>
        <v/>
      </c>
      <c r="S5694" s="109" t="str">
        <f t="shared" si="535"/>
        <v/>
      </c>
      <c r="T5694" s="109" t="str">
        <f t="shared" si="536"/>
        <v/>
      </c>
    </row>
    <row r="5695" spans="2:20" ht="15" customHeight="1" x14ac:dyDescent="0.25">
      <c r="B5695" s="94">
        <v>5644</v>
      </c>
      <c r="C5695" s="95"/>
      <c r="D5695" s="94"/>
      <c r="E5695" s="95"/>
      <c r="F5695" s="94"/>
      <c r="G5695" s="95">
        <f t="shared" si="531"/>
        <v>0</v>
      </c>
      <c r="H5695" s="110">
        <f t="shared" si="532"/>
        <v>0</v>
      </c>
      <c r="P5695" s="107" t="str">
        <f t="shared" si="533"/>
        <v/>
      </c>
      <c r="Q5695" s="108" t="str">
        <f t="shared" si="534"/>
        <v/>
      </c>
      <c r="S5695" s="109" t="str">
        <f t="shared" si="535"/>
        <v/>
      </c>
      <c r="T5695" s="109" t="str">
        <f t="shared" si="536"/>
        <v/>
      </c>
    </row>
    <row r="5696" spans="2:20" ht="15" customHeight="1" x14ac:dyDescent="0.25">
      <c r="B5696" s="94">
        <v>5645</v>
      </c>
      <c r="C5696" s="95"/>
      <c r="D5696" s="94"/>
      <c r="E5696" s="95"/>
      <c r="F5696" s="94"/>
      <c r="G5696" s="95">
        <f t="shared" si="531"/>
        <v>0</v>
      </c>
      <c r="H5696" s="110">
        <f t="shared" si="532"/>
        <v>0</v>
      </c>
      <c r="P5696" s="107" t="str">
        <f t="shared" si="533"/>
        <v/>
      </c>
      <c r="Q5696" s="108" t="str">
        <f t="shared" si="534"/>
        <v/>
      </c>
      <c r="S5696" s="109" t="str">
        <f t="shared" si="535"/>
        <v/>
      </c>
      <c r="T5696" s="109" t="str">
        <f t="shared" si="536"/>
        <v/>
      </c>
    </row>
    <row r="5697" spans="2:20" ht="15" customHeight="1" x14ac:dyDescent="0.25">
      <c r="B5697" s="94">
        <v>5646</v>
      </c>
      <c r="C5697" s="95"/>
      <c r="D5697" s="94"/>
      <c r="E5697" s="95"/>
      <c r="F5697" s="94"/>
      <c r="G5697" s="95">
        <f t="shared" si="531"/>
        <v>0</v>
      </c>
      <c r="H5697" s="110">
        <f t="shared" si="532"/>
        <v>0</v>
      </c>
      <c r="P5697" s="107" t="str">
        <f t="shared" si="533"/>
        <v/>
      </c>
      <c r="Q5697" s="108" t="str">
        <f t="shared" si="534"/>
        <v/>
      </c>
      <c r="S5697" s="109" t="str">
        <f t="shared" si="535"/>
        <v/>
      </c>
      <c r="T5697" s="109" t="str">
        <f t="shared" si="536"/>
        <v/>
      </c>
    </row>
    <row r="5698" spans="2:20" ht="15" customHeight="1" x14ac:dyDescent="0.25">
      <c r="B5698" s="94">
        <v>5647</v>
      </c>
      <c r="C5698" s="95"/>
      <c r="D5698" s="94"/>
      <c r="E5698" s="95"/>
      <c r="F5698" s="94"/>
      <c r="G5698" s="95">
        <f t="shared" si="531"/>
        <v>0</v>
      </c>
      <c r="H5698" s="110">
        <f t="shared" si="532"/>
        <v>0</v>
      </c>
      <c r="P5698" s="107" t="str">
        <f t="shared" si="533"/>
        <v/>
      </c>
      <c r="Q5698" s="108" t="str">
        <f t="shared" si="534"/>
        <v/>
      </c>
      <c r="S5698" s="109" t="str">
        <f t="shared" si="535"/>
        <v/>
      </c>
      <c r="T5698" s="109" t="str">
        <f t="shared" si="536"/>
        <v/>
      </c>
    </row>
    <row r="5699" spans="2:20" ht="15" customHeight="1" x14ac:dyDescent="0.25">
      <c r="B5699" s="94">
        <v>5648</v>
      </c>
      <c r="C5699" s="95"/>
      <c r="D5699" s="94"/>
      <c r="E5699" s="95"/>
      <c r="F5699" s="94"/>
      <c r="G5699" s="95">
        <f t="shared" si="531"/>
        <v>0</v>
      </c>
      <c r="H5699" s="110">
        <f t="shared" si="532"/>
        <v>0</v>
      </c>
      <c r="P5699" s="107" t="str">
        <f t="shared" si="533"/>
        <v/>
      </c>
      <c r="Q5699" s="108" t="str">
        <f t="shared" si="534"/>
        <v/>
      </c>
      <c r="S5699" s="109" t="str">
        <f t="shared" si="535"/>
        <v/>
      </c>
      <c r="T5699" s="109" t="str">
        <f t="shared" si="536"/>
        <v/>
      </c>
    </row>
    <row r="5700" spans="2:20" ht="15" customHeight="1" x14ac:dyDescent="0.25">
      <c r="B5700" s="94">
        <v>5649</v>
      </c>
      <c r="C5700" s="95"/>
      <c r="D5700" s="94"/>
      <c r="E5700" s="95"/>
      <c r="F5700" s="94"/>
      <c r="G5700" s="95">
        <f t="shared" si="531"/>
        <v>0</v>
      </c>
      <c r="H5700" s="110">
        <f t="shared" si="532"/>
        <v>0</v>
      </c>
      <c r="P5700" s="107" t="str">
        <f t="shared" si="533"/>
        <v/>
      </c>
      <c r="Q5700" s="108" t="str">
        <f t="shared" si="534"/>
        <v/>
      </c>
      <c r="S5700" s="109" t="str">
        <f t="shared" si="535"/>
        <v/>
      </c>
      <c r="T5700" s="109" t="str">
        <f t="shared" si="536"/>
        <v/>
      </c>
    </row>
    <row r="5701" spans="2:20" ht="15" customHeight="1" x14ac:dyDescent="0.25">
      <c r="B5701" s="94">
        <v>5650</v>
      </c>
      <c r="C5701" s="95"/>
      <c r="D5701" s="94"/>
      <c r="E5701" s="95"/>
      <c r="F5701" s="94"/>
      <c r="G5701" s="95">
        <f t="shared" si="531"/>
        <v>0</v>
      </c>
      <c r="H5701" s="110">
        <f t="shared" si="532"/>
        <v>0</v>
      </c>
      <c r="P5701" s="107" t="str">
        <f t="shared" si="533"/>
        <v/>
      </c>
      <c r="Q5701" s="108" t="str">
        <f t="shared" si="534"/>
        <v/>
      </c>
      <c r="S5701" s="109" t="str">
        <f t="shared" si="535"/>
        <v/>
      </c>
      <c r="T5701" s="109" t="str">
        <f t="shared" si="536"/>
        <v/>
      </c>
    </row>
    <row r="5702" spans="2:20" ht="15" customHeight="1" x14ac:dyDescent="0.25">
      <c r="B5702" s="94">
        <v>5651</v>
      </c>
      <c r="C5702" s="95"/>
      <c r="D5702" s="94"/>
      <c r="E5702" s="95"/>
      <c r="F5702" s="94"/>
      <c r="G5702" s="95">
        <f t="shared" si="531"/>
        <v>0</v>
      </c>
      <c r="H5702" s="110">
        <f t="shared" si="532"/>
        <v>0</v>
      </c>
      <c r="P5702" s="107" t="str">
        <f t="shared" si="533"/>
        <v/>
      </c>
      <c r="Q5702" s="108" t="str">
        <f t="shared" si="534"/>
        <v/>
      </c>
      <c r="S5702" s="109" t="str">
        <f t="shared" si="535"/>
        <v/>
      </c>
      <c r="T5702" s="109" t="str">
        <f t="shared" si="536"/>
        <v/>
      </c>
    </row>
    <row r="5703" spans="2:20" ht="15" customHeight="1" x14ac:dyDescent="0.25">
      <c r="B5703" s="94">
        <v>5652</v>
      </c>
      <c r="C5703" s="95"/>
      <c r="D5703" s="94"/>
      <c r="E5703" s="95"/>
      <c r="F5703" s="94"/>
      <c r="G5703" s="95">
        <f t="shared" si="531"/>
        <v>0</v>
      </c>
      <c r="H5703" s="110">
        <f t="shared" si="532"/>
        <v>0</v>
      </c>
      <c r="P5703" s="107" t="str">
        <f t="shared" si="533"/>
        <v/>
      </c>
      <c r="Q5703" s="108" t="str">
        <f t="shared" si="534"/>
        <v/>
      </c>
      <c r="S5703" s="109" t="str">
        <f t="shared" si="535"/>
        <v/>
      </c>
      <c r="T5703" s="109" t="str">
        <f t="shared" si="536"/>
        <v/>
      </c>
    </row>
    <row r="5704" spans="2:20" ht="15" customHeight="1" x14ac:dyDescent="0.25">
      <c r="B5704" s="94">
        <v>5653</v>
      </c>
      <c r="C5704" s="95"/>
      <c r="D5704" s="94"/>
      <c r="E5704" s="95"/>
      <c r="F5704" s="94"/>
      <c r="G5704" s="95">
        <f t="shared" si="531"/>
        <v>0</v>
      </c>
      <c r="H5704" s="110">
        <f t="shared" si="532"/>
        <v>0</v>
      </c>
      <c r="P5704" s="107" t="str">
        <f t="shared" si="533"/>
        <v/>
      </c>
      <c r="Q5704" s="108" t="str">
        <f t="shared" si="534"/>
        <v/>
      </c>
      <c r="S5704" s="109" t="str">
        <f t="shared" si="535"/>
        <v/>
      </c>
      <c r="T5704" s="109" t="str">
        <f t="shared" si="536"/>
        <v/>
      </c>
    </row>
    <row r="5705" spans="2:20" ht="15" customHeight="1" x14ac:dyDescent="0.25">
      <c r="B5705" s="94">
        <v>5654</v>
      </c>
      <c r="C5705" s="95"/>
      <c r="D5705" s="94"/>
      <c r="E5705" s="95"/>
      <c r="F5705" s="94"/>
      <c r="G5705" s="95">
        <f t="shared" si="531"/>
        <v>0</v>
      </c>
      <c r="H5705" s="110">
        <f t="shared" si="532"/>
        <v>0</v>
      </c>
      <c r="P5705" s="107" t="str">
        <f t="shared" si="533"/>
        <v/>
      </c>
      <c r="Q5705" s="108" t="str">
        <f t="shared" si="534"/>
        <v/>
      </c>
      <c r="S5705" s="109" t="str">
        <f t="shared" si="535"/>
        <v/>
      </c>
      <c r="T5705" s="109" t="str">
        <f t="shared" si="536"/>
        <v/>
      </c>
    </row>
    <row r="5706" spans="2:20" ht="15" customHeight="1" x14ac:dyDescent="0.25">
      <c r="B5706" s="94">
        <v>5655</v>
      </c>
      <c r="C5706" s="95"/>
      <c r="D5706" s="94"/>
      <c r="E5706" s="95"/>
      <c r="F5706" s="94"/>
      <c r="G5706" s="95">
        <f t="shared" si="531"/>
        <v>0</v>
      </c>
      <c r="H5706" s="110">
        <f t="shared" si="532"/>
        <v>0</v>
      </c>
      <c r="P5706" s="107" t="str">
        <f t="shared" si="533"/>
        <v/>
      </c>
      <c r="Q5706" s="108" t="str">
        <f t="shared" si="534"/>
        <v/>
      </c>
      <c r="S5706" s="109" t="str">
        <f t="shared" si="535"/>
        <v/>
      </c>
      <c r="T5706" s="109" t="str">
        <f t="shared" si="536"/>
        <v/>
      </c>
    </row>
    <row r="5707" spans="2:20" ht="15" customHeight="1" x14ac:dyDescent="0.25">
      <c r="B5707" s="94">
        <v>5656</v>
      </c>
      <c r="C5707" s="95"/>
      <c r="D5707" s="94"/>
      <c r="E5707" s="95"/>
      <c r="F5707" s="94"/>
      <c r="G5707" s="95">
        <f t="shared" si="531"/>
        <v>0</v>
      </c>
      <c r="H5707" s="110">
        <f t="shared" si="532"/>
        <v>0</v>
      </c>
      <c r="P5707" s="107" t="str">
        <f t="shared" si="533"/>
        <v/>
      </c>
      <c r="Q5707" s="108" t="str">
        <f t="shared" si="534"/>
        <v/>
      </c>
      <c r="S5707" s="109" t="str">
        <f t="shared" si="535"/>
        <v/>
      </c>
      <c r="T5707" s="109" t="str">
        <f t="shared" si="536"/>
        <v/>
      </c>
    </row>
    <row r="5708" spans="2:20" ht="15" customHeight="1" x14ac:dyDescent="0.25">
      <c r="B5708" s="94">
        <v>5657</v>
      </c>
      <c r="C5708" s="95"/>
      <c r="D5708" s="94"/>
      <c r="E5708" s="95"/>
      <c r="F5708" s="94"/>
      <c r="G5708" s="95">
        <f t="shared" si="531"/>
        <v>0</v>
      </c>
      <c r="H5708" s="110">
        <f t="shared" si="532"/>
        <v>0</v>
      </c>
      <c r="P5708" s="107" t="str">
        <f t="shared" si="533"/>
        <v/>
      </c>
      <c r="Q5708" s="108" t="str">
        <f t="shared" si="534"/>
        <v/>
      </c>
      <c r="S5708" s="109" t="str">
        <f t="shared" si="535"/>
        <v/>
      </c>
      <c r="T5708" s="109" t="str">
        <f t="shared" si="536"/>
        <v/>
      </c>
    </row>
    <row r="5709" spans="2:20" ht="15" customHeight="1" x14ac:dyDescent="0.25">
      <c r="B5709" s="94">
        <v>5658</v>
      </c>
      <c r="C5709" s="95"/>
      <c r="D5709" s="94"/>
      <c r="E5709" s="95"/>
      <c r="F5709" s="94"/>
      <c r="G5709" s="95">
        <f t="shared" si="531"/>
        <v>0</v>
      </c>
      <c r="H5709" s="110">
        <f t="shared" si="532"/>
        <v>0</v>
      </c>
      <c r="P5709" s="107" t="str">
        <f t="shared" si="533"/>
        <v/>
      </c>
      <c r="Q5709" s="108" t="str">
        <f t="shared" si="534"/>
        <v/>
      </c>
      <c r="S5709" s="109" t="str">
        <f t="shared" si="535"/>
        <v/>
      </c>
      <c r="T5709" s="109" t="str">
        <f t="shared" si="536"/>
        <v/>
      </c>
    </row>
    <row r="5710" spans="2:20" ht="15" customHeight="1" x14ac:dyDescent="0.25">
      <c r="B5710" s="94">
        <v>5659</v>
      </c>
      <c r="C5710" s="95"/>
      <c r="D5710" s="94"/>
      <c r="E5710" s="95"/>
      <c r="F5710" s="94"/>
      <c r="G5710" s="95">
        <f t="shared" si="531"/>
        <v>0</v>
      </c>
      <c r="H5710" s="110">
        <f t="shared" si="532"/>
        <v>0</v>
      </c>
      <c r="P5710" s="107" t="str">
        <f t="shared" si="533"/>
        <v/>
      </c>
      <c r="Q5710" s="108" t="str">
        <f t="shared" si="534"/>
        <v/>
      </c>
      <c r="S5710" s="109" t="str">
        <f t="shared" si="535"/>
        <v/>
      </c>
      <c r="T5710" s="109" t="str">
        <f t="shared" si="536"/>
        <v/>
      </c>
    </row>
    <row r="5711" spans="2:20" ht="15" customHeight="1" x14ac:dyDescent="0.25">
      <c r="B5711" s="94">
        <v>5660</v>
      </c>
      <c r="C5711" s="95"/>
      <c r="D5711" s="94"/>
      <c r="E5711" s="95"/>
      <c r="F5711" s="94"/>
      <c r="G5711" s="95">
        <f t="shared" si="531"/>
        <v>0</v>
      </c>
      <c r="H5711" s="110">
        <f t="shared" si="532"/>
        <v>0</v>
      </c>
      <c r="P5711" s="107" t="str">
        <f t="shared" si="533"/>
        <v/>
      </c>
      <c r="Q5711" s="108" t="str">
        <f t="shared" si="534"/>
        <v/>
      </c>
      <c r="S5711" s="109" t="str">
        <f t="shared" si="535"/>
        <v/>
      </c>
      <c r="T5711" s="109" t="str">
        <f t="shared" si="536"/>
        <v/>
      </c>
    </row>
    <row r="5712" spans="2:20" ht="15" customHeight="1" x14ac:dyDescent="0.25">
      <c r="B5712" s="94">
        <v>5661</v>
      </c>
      <c r="C5712" s="95"/>
      <c r="D5712" s="94"/>
      <c r="E5712" s="95"/>
      <c r="F5712" s="94"/>
      <c r="G5712" s="95">
        <f t="shared" si="531"/>
        <v>0</v>
      </c>
      <c r="H5712" s="110">
        <f t="shared" si="532"/>
        <v>0</v>
      </c>
      <c r="P5712" s="107" t="str">
        <f t="shared" si="533"/>
        <v/>
      </c>
      <c r="Q5712" s="108" t="str">
        <f t="shared" si="534"/>
        <v/>
      </c>
      <c r="S5712" s="109" t="str">
        <f t="shared" si="535"/>
        <v/>
      </c>
      <c r="T5712" s="109" t="str">
        <f t="shared" si="536"/>
        <v/>
      </c>
    </row>
    <row r="5713" spans="2:20" ht="15" customHeight="1" x14ac:dyDescent="0.25">
      <c r="B5713" s="94">
        <v>5662</v>
      </c>
      <c r="C5713" s="95"/>
      <c r="D5713" s="94"/>
      <c r="E5713" s="95"/>
      <c r="F5713" s="94"/>
      <c r="G5713" s="95">
        <f t="shared" si="531"/>
        <v>0</v>
      </c>
      <c r="H5713" s="110">
        <f t="shared" si="532"/>
        <v>0</v>
      </c>
      <c r="P5713" s="107" t="str">
        <f t="shared" si="533"/>
        <v/>
      </c>
      <c r="Q5713" s="108" t="str">
        <f t="shared" si="534"/>
        <v/>
      </c>
      <c r="S5713" s="109" t="str">
        <f t="shared" si="535"/>
        <v/>
      </c>
      <c r="T5713" s="109" t="str">
        <f t="shared" si="536"/>
        <v/>
      </c>
    </row>
    <row r="5714" spans="2:20" ht="15" customHeight="1" x14ac:dyDescent="0.25">
      <c r="B5714" s="94">
        <v>5663</v>
      </c>
      <c r="C5714" s="95"/>
      <c r="D5714" s="94"/>
      <c r="E5714" s="95"/>
      <c r="F5714" s="94"/>
      <c r="G5714" s="95">
        <f t="shared" si="531"/>
        <v>0</v>
      </c>
      <c r="H5714" s="110">
        <f t="shared" si="532"/>
        <v>0</v>
      </c>
      <c r="P5714" s="107" t="str">
        <f t="shared" si="533"/>
        <v/>
      </c>
      <c r="Q5714" s="108" t="str">
        <f t="shared" si="534"/>
        <v/>
      </c>
      <c r="S5714" s="109" t="str">
        <f t="shared" si="535"/>
        <v/>
      </c>
      <c r="T5714" s="109" t="str">
        <f t="shared" si="536"/>
        <v/>
      </c>
    </row>
    <row r="5715" spans="2:20" ht="15" customHeight="1" x14ac:dyDescent="0.25">
      <c r="B5715" s="94">
        <v>5664</v>
      </c>
      <c r="C5715" s="95"/>
      <c r="D5715" s="94"/>
      <c r="E5715" s="95"/>
      <c r="F5715" s="94"/>
      <c r="G5715" s="95">
        <f t="shared" si="531"/>
        <v>0</v>
      </c>
      <c r="H5715" s="110">
        <f t="shared" si="532"/>
        <v>0</v>
      </c>
      <c r="P5715" s="107" t="str">
        <f t="shared" si="533"/>
        <v/>
      </c>
      <c r="Q5715" s="108" t="str">
        <f t="shared" si="534"/>
        <v/>
      </c>
      <c r="S5715" s="109" t="str">
        <f t="shared" si="535"/>
        <v/>
      </c>
      <c r="T5715" s="109" t="str">
        <f t="shared" si="536"/>
        <v/>
      </c>
    </row>
    <row r="5716" spans="2:20" ht="15" customHeight="1" x14ac:dyDescent="0.25">
      <c r="B5716" s="94">
        <v>5665</v>
      </c>
      <c r="C5716" s="95"/>
      <c r="D5716" s="94"/>
      <c r="E5716" s="95"/>
      <c r="F5716" s="94"/>
      <c r="G5716" s="95">
        <f t="shared" si="531"/>
        <v>0</v>
      </c>
      <c r="H5716" s="110">
        <f t="shared" si="532"/>
        <v>0</v>
      </c>
      <c r="P5716" s="107" t="str">
        <f t="shared" si="533"/>
        <v/>
      </c>
      <c r="Q5716" s="108" t="str">
        <f t="shared" si="534"/>
        <v/>
      </c>
      <c r="S5716" s="109" t="str">
        <f t="shared" si="535"/>
        <v/>
      </c>
      <c r="T5716" s="109" t="str">
        <f t="shared" si="536"/>
        <v/>
      </c>
    </row>
    <row r="5717" spans="2:20" ht="15" customHeight="1" x14ac:dyDescent="0.25">
      <c r="B5717" s="94">
        <v>5666</v>
      </c>
      <c r="C5717" s="95"/>
      <c r="D5717" s="94"/>
      <c r="E5717" s="95"/>
      <c r="F5717" s="94"/>
      <c r="G5717" s="95">
        <f t="shared" si="531"/>
        <v>0</v>
      </c>
      <c r="H5717" s="110">
        <f t="shared" si="532"/>
        <v>0</v>
      </c>
      <c r="P5717" s="107" t="str">
        <f t="shared" si="533"/>
        <v/>
      </c>
      <c r="Q5717" s="108" t="str">
        <f t="shared" si="534"/>
        <v/>
      </c>
      <c r="S5717" s="109" t="str">
        <f t="shared" si="535"/>
        <v/>
      </c>
      <c r="T5717" s="109" t="str">
        <f t="shared" si="536"/>
        <v/>
      </c>
    </row>
    <row r="5718" spans="2:20" ht="15" customHeight="1" x14ac:dyDescent="0.25">
      <c r="B5718" s="94">
        <v>5667</v>
      </c>
      <c r="C5718" s="95"/>
      <c r="D5718" s="94"/>
      <c r="E5718" s="95"/>
      <c r="F5718" s="94"/>
      <c r="G5718" s="95">
        <f t="shared" si="531"/>
        <v>0</v>
      </c>
      <c r="H5718" s="110">
        <f t="shared" si="532"/>
        <v>0</v>
      </c>
      <c r="P5718" s="107" t="str">
        <f t="shared" si="533"/>
        <v/>
      </c>
      <c r="Q5718" s="108" t="str">
        <f t="shared" si="534"/>
        <v/>
      </c>
      <c r="S5718" s="109" t="str">
        <f t="shared" si="535"/>
        <v/>
      </c>
      <c r="T5718" s="109" t="str">
        <f t="shared" si="536"/>
        <v/>
      </c>
    </row>
    <row r="5719" spans="2:20" ht="15" customHeight="1" x14ac:dyDescent="0.25">
      <c r="B5719" s="94">
        <v>5668</v>
      </c>
      <c r="C5719" s="95"/>
      <c r="D5719" s="94"/>
      <c r="E5719" s="95"/>
      <c r="F5719" s="94"/>
      <c r="G5719" s="95">
        <f t="shared" si="531"/>
        <v>0</v>
      </c>
      <c r="H5719" s="110">
        <f t="shared" si="532"/>
        <v>0</v>
      </c>
      <c r="P5719" s="107" t="str">
        <f t="shared" si="533"/>
        <v/>
      </c>
      <c r="Q5719" s="108" t="str">
        <f t="shared" si="534"/>
        <v/>
      </c>
      <c r="S5719" s="109" t="str">
        <f t="shared" si="535"/>
        <v/>
      </c>
      <c r="T5719" s="109" t="str">
        <f t="shared" si="536"/>
        <v/>
      </c>
    </row>
    <row r="5720" spans="2:20" ht="15" customHeight="1" x14ac:dyDescent="0.25">
      <c r="B5720" s="94">
        <v>5669</v>
      </c>
      <c r="C5720" s="95"/>
      <c r="D5720" s="94"/>
      <c r="E5720" s="95"/>
      <c r="F5720" s="94"/>
      <c r="G5720" s="95">
        <f t="shared" si="531"/>
        <v>0</v>
      </c>
      <c r="H5720" s="110">
        <f t="shared" si="532"/>
        <v>0</v>
      </c>
      <c r="P5720" s="107" t="str">
        <f t="shared" si="533"/>
        <v/>
      </c>
      <c r="Q5720" s="108" t="str">
        <f t="shared" si="534"/>
        <v/>
      </c>
      <c r="S5720" s="109" t="str">
        <f t="shared" si="535"/>
        <v/>
      </c>
      <c r="T5720" s="109" t="str">
        <f t="shared" si="536"/>
        <v/>
      </c>
    </row>
    <row r="5721" spans="2:20" ht="15" customHeight="1" x14ac:dyDescent="0.25">
      <c r="B5721" s="94">
        <v>5670</v>
      </c>
      <c r="C5721" s="95"/>
      <c r="D5721" s="94"/>
      <c r="E5721" s="95"/>
      <c r="F5721" s="94"/>
      <c r="G5721" s="95">
        <f t="shared" si="531"/>
        <v>0</v>
      </c>
      <c r="H5721" s="110">
        <f t="shared" si="532"/>
        <v>0</v>
      </c>
      <c r="P5721" s="107" t="str">
        <f t="shared" si="533"/>
        <v/>
      </c>
      <c r="Q5721" s="108" t="str">
        <f t="shared" si="534"/>
        <v/>
      </c>
      <c r="S5721" s="109" t="str">
        <f t="shared" si="535"/>
        <v/>
      </c>
      <c r="T5721" s="109" t="str">
        <f t="shared" si="536"/>
        <v/>
      </c>
    </row>
    <row r="5722" spans="2:20" ht="15" customHeight="1" x14ac:dyDescent="0.25">
      <c r="B5722" s="94">
        <v>5671</v>
      </c>
      <c r="C5722" s="95"/>
      <c r="D5722" s="94"/>
      <c r="E5722" s="95"/>
      <c r="F5722" s="94"/>
      <c r="G5722" s="95">
        <f t="shared" si="531"/>
        <v>0</v>
      </c>
      <c r="H5722" s="110">
        <f t="shared" si="532"/>
        <v>0</v>
      </c>
      <c r="P5722" s="107" t="str">
        <f t="shared" si="533"/>
        <v/>
      </c>
      <c r="Q5722" s="108" t="str">
        <f t="shared" si="534"/>
        <v/>
      </c>
      <c r="S5722" s="109" t="str">
        <f t="shared" si="535"/>
        <v/>
      </c>
      <c r="T5722" s="109" t="str">
        <f t="shared" si="536"/>
        <v/>
      </c>
    </row>
    <row r="5723" spans="2:20" ht="15" customHeight="1" x14ac:dyDescent="0.25">
      <c r="B5723" s="94">
        <v>5672</v>
      </c>
      <c r="C5723" s="95"/>
      <c r="D5723" s="94"/>
      <c r="E5723" s="95"/>
      <c r="F5723" s="94"/>
      <c r="G5723" s="95">
        <f t="shared" si="531"/>
        <v>0</v>
      </c>
      <c r="H5723" s="110">
        <f t="shared" si="532"/>
        <v>0</v>
      </c>
      <c r="P5723" s="107" t="str">
        <f t="shared" si="533"/>
        <v/>
      </c>
      <c r="Q5723" s="108" t="str">
        <f t="shared" si="534"/>
        <v/>
      </c>
      <c r="S5723" s="109" t="str">
        <f t="shared" si="535"/>
        <v/>
      </c>
      <c r="T5723" s="109" t="str">
        <f t="shared" si="536"/>
        <v/>
      </c>
    </row>
    <row r="5724" spans="2:20" ht="15" customHeight="1" x14ac:dyDescent="0.25">
      <c r="B5724" s="94">
        <v>5673</v>
      </c>
      <c r="C5724" s="95"/>
      <c r="D5724" s="94"/>
      <c r="E5724" s="95"/>
      <c r="F5724" s="94"/>
      <c r="G5724" s="95">
        <f t="shared" ref="G5724:G5787" si="537">E5724-C5724</f>
        <v>0</v>
      </c>
      <c r="H5724" s="110">
        <f t="shared" ref="H5724:H5787" si="538">F5724-D5724</f>
        <v>0</v>
      </c>
      <c r="P5724" s="107" t="str">
        <f t="shared" ref="P5724:P5787" si="539">IF(C5724="","",D5724*PSA_WTP-C5724)</f>
        <v/>
      </c>
      <c r="Q5724" s="108" t="str">
        <f t="shared" ref="Q5724:Q5787" si="540">IF(C5724="","",F5724*PSA_WTP-E5724)</f>
        <v/>
      </c>
      <c r="S5724" s="109" t="str">
        <f t="shared" ref="S5724:S5787" si="541">IF(Q5724="","",IF(Q5724=MAX(P5724,Q5724),0,1))</f>
        <v/>
      </c>
      <c r="T5724" s="109" t="str">
        <f t="shared" ref="T5724:T5787" si="542">IF(Q5724="","",IF(Q5724=MAX(P5724,Q5724),1,0))</f>
        <v/>
      </c>
    </row>
    <row r="5725" spans="2:20" ht="15" customHeight="1" x14ac:dyDescent="0.25">
      <c r="B5725" s="94">
        <v>5674</v>
      </c>
      <c r="C5725" s="95"/>
      <c r="D5725" s="94"/>
      <c r="E5725" s="95"/>
      <c r="F5725" s="94"/>
      <c r="G5725" s="95">
        <f t="shared" si="537"/>
        <v>0</v>
      </c>
      <c r="H5725" s="110">
        <f t="shared" si="538"/>
        <v>0</v>
      </c>
      <c r="P5725" s="107" t="str">
        <f t="shared" si="539"/>
        <v/>
      </c>
      <c r="Q5725" s="108" t="str">
        <f t="shared" si="540"/>
        <v/>
      </c>
      <c r="S5725" s="109" t="str">
        <f t="shared" si="541"/>
        <v/>
      </c>
      <c r="T5725" s="109" t="str">
        <f t="shared" si="542"/>
        <v/>
      </c>
    </row>
    <row r="5726" spans="2:20" ht="15" customHeight="1" x14ac:dyDescent="0.25">
      <c r="B5726" s="94">
        <v>5675</v>
      </c>
      <c r="C5726" s="95"/>
      <c r="D5726" s="94"/>
      <c r="E5726" s="95"/>
      <c r="F5726" s="94"/>
      <c r="G5726" s="95">
        <f t="shared" si="537"/>
        <v>0</v>
      </c>
      <c r="H5726" s="110">
        <f t="shared" si="538"/>
        <v>0</v>
      </c>
      <c r="P5726" s="107" t="str">
        <f t="shared" si="539"/>
        <v/>
      </c>
      <c r="Q5726" s="108" t="str">
        <f t="shared" si="540"/>
        <v/>
      </c>
      <c r="S5726" s="109" t="str">
        <f t="shared" si="541"/>
        <v/>
      </c>
      <c r="T5726" s="109" t="str">
        <f t="shared" si="542"/>
        <v/>
      </c>
    </row>
    <row r="5727" spans="2:20" ht="15" customHeight="1" x14ac:dyDescent="0.25">
      <c r="B5727" s="94">
        <v>5676</v>
      </c>
      <c r="C5727" s="95"/>
      <c r="D5727" s="94"/>
      <c r="E5727" s="95"/>
      <c r="F5727" s="94"/>
      <c r="G5727" s="95">
        <f t="shared" si="537"/>
        <v>0</v>
      </c>
      <c r="H5727" s="110">
        <f t="shared" si="538"/>
        <v>0</v>
      </c>
      <c r="P5727" s="107" t="str">
        <f t="shared" si="539"/>
        <v/>
      </c>
      <c r="Q5727" s="108" t="str">
        <f t="shared" si="540"/>
        <v/>
      </c>
      <c r="S5727" s="109" t="str">
        <f t="shared" si="541"/>
        <v/>
      </c>
      <c r="T5727" s="109" t="str">
        <f t="shared" si="542"/>
        <v/>
      </c>
    </row>
    <row r="5728" spans="2:20" ht="15" customHeight="1" x14ac:dyDescent="0.25">
      <c r="B5728" s="94">
        <v>5677</v>
      </c>
      <c r="C5728" s="95"/>
      <c r="D5728" s="94"/>
      <c r="E5728" s="95"/>
      <c r="F5728" s="94"/>
      <c r="G5728" s="95">
        <f t="shared" si="537"/>
        <v>0</v>
      </c>
      <c r="H5728" s="110">
        <f t="shared" si="538"/>
        <v>0</v>
      </c>
      <c r="P5728" s="107" t="str">
        <f t="shared" si="539"/>
        <v/>
      </c>
      <c r="Q5728" s="108" t="str">
        <f t="shared" si="540"/>
        <v/>
      </c>
      <c r="S5728" s="109" t="str">
        <f t="shared" si="541"/>
        <v/>
      </c>
      <c r="T5728" s="109" t="str">
        <f t="shared" si="542"/>
        <v/>
      </c>
    </row>
    <row r="5729" spans="2:20" ht="15" customHeight="1" x14ac:dyDescent="0.25">
      <c r="B5729" s="94">
        <v>5678</v>
      </c>
      <c r="C5729" s="95"/>
      <c r="D5729" s="94"/>
      <c r="E5729" s="95"/>
      <c r="F5729" s="94"/>
      <c r="G5729" s="95">
        <f t="shared" si="537"/>
        <v>0</v>
      </c>
      <c r="H5729" s="110">
        <f t="shared" si="538"/>
        <v>0</v>
      </c>
      <c r="P5729" s="107" t="str">
        <f t="shared" si="539"/>
        <v/>
      </c>
      <c r="Q5729" s="108" t="str">
        <f t="shared" si="540"/>
        <v/>
      </c>
      <c r="S5729" s="109" t="str">
        <f t="shared" si="541"/>
        <v/>
      </c>
      <c r="T5729" s="109" t="str">
        <f t="shared" si="542"/>
        <v/>
      </c>
    </row>
    <row r="5730" spans="2:20" ht="15" customHeight="1" x14ac:dyDescent="0.25">
      <c r="B5730" s="94">
        <v>5679</v>
      </c>
      <c r="C5730" s="95"/>
      <c r="D5730" s="94"/>
      <c r="E5730" s="95"/>
      <c r="F5730" s="94"/>
      <c r="G5730" s="95">
        <f t="shared" si="537"/>
        <v>0</v>
      </c>
      <c r="H5730" s="110">
        <f t="shared" si="538"/>
        <v>0</v>
      </c>
      <c r="P5730" s="107" t="str">
        <f t="shared" si="539"/>
        <v/>
      </c>
      <c r="Q5730" s="108" t="str">
        <f t="shared" si="540"/>
        <v/>
      </c>
      <c r="S5730" s="109" t="str">
        <f t="shared" si="541"/>
        <v/>
      </c>
      <c r="T5730" s="109" t="str">
        <f t="shared" si="542"/>
        <v/>
      </c>
    </row>
    <row r="5731" spans="2:20" ht="15" customHeight="1" x14ac:dyDescent="0.25">
      <c r="B5731" s="94">
        <v>5680</v>
      </c>
      <c r="C5731" s="95"/>
      <c r="D5731" s="94"/>
      <c r="E5731" s="95"/>
      <c r="F5731" s="94"/>
      <c r="G5731" s="95">
        <f t="shared" si="537"/>
        <v>0</v>
      </c>
      <c r="H5731" s="110">
        <f t="shared" si="538"/>
        <v>0</v>
      </c>
      <c r="P5731" s="107" t="str">
        <f t="shared" si="539"/>
        <v/>
      </c>
      <c r="Q5731" s="108" t="str">
        <f t="shared" si="540"/>
        <v/>
      </c>
      <c r="S5731" s="109" t="str">
        <f t="shared" si="541"/>
        <v/>
      </c>
      <c r="T5731" s="109" t="str">
        <f t="shared" si="542"/>
        <v/>
      </c>
    </row>
    <row r="5732" spans="2:20" ht="15" customHeight="1" x14ac:dyDescent="0.25">
      <c r="B5732" s="94">
        <v>5681</v>
      </c>
      <c r="C5732" s="95"/>
      <c r="D5732" s="94"/>
      <c r="E5732" s="95"/>
      <c r="F5732" s="94"/>
      <c r="G5732" s="95">
        <f t="shared" si="537"/>
        <v>0</v>
      </c>
      <c r="H5732" s="110">
        <f t="shared" si="538"/>
        <v>0</v>
      </c>
      <c r="P5732" s="107" t="str">
        <f t="shared" si="539"/>
        <v/>
      </c>
      <c r="Q5732" s="108" t="str">
        <f t="shared" si="540"/>
        <v/>
      </c>
      <c r="S5732" s="109" t="str">
        <f t="shared" si="541"/>
        <v/>
      </c>
      <c r="T5732" s="109" t="str">
        <f t="shared" si="542"/>
        <v/>
      </c>
    </row>
    <row r="5733" spans="2:20" ht="15" customHeight="1" x14ac:dyDescent="0.25">
      <c r="B5733" s="94">
        <v>5682</v>
      </c>
      <c r="C5733" s="95"/>
      <c r="D5733" s="94"/>
      <c r="E5733" s="95"/>
      <c r="F5733" s="94"/>
      <c r="G5733" s="95">
        <f t="shared" si="537"/>
        <v>0</v>
      </c>
      <c r="H5733" s="110">
        <f t="shared" si="538"/>
        <v>0</v>
      </c>
      <c r="P5733" s="107" t="str">
        <f t="shared" si="539"/>
        <v/>
      </c>
      <c r="Q5733" s="108" t="str">
        <f t="shared" si="540"/>
        <v/>
      </c>
      <c r="S5733" s="109" t="str">
        <f t="shared" si="541"/>
        <v/>
      </c>
      <c r="T5733" s="109" t="str">
        <f t="shared" si="542"/>
        <v/>
      </c>
    </row>
    <row r="5734" spans="2:20" ht="15" customHeight="1" x14ac:dyDescent="0.25">
      <c r="B5734" s="94">
        <v>5683</v>
      </c>
      <c r="C5734" s="95"/>
      <c r="D5734" s="94"/>
      <c r="E5734" s="95"/>
      <c r="F5734" s="94"/>
      <c r="G5734" s="95">
        <f t="shared" si="537"/>
        <v>0</v>
      </c>
      <c r="H5734" s="110">
        <f t="shared" si="538"/>
        <v>0</v>
      </c>
      <c r="P5734" s="107" t="str">
        <f t="shared" si="539"/>
        <v/>
      </c>
      <c r="Q5734" s="108" t="str">
        <f t="shared" si="540"/>
        <v/>
      </c>
      <c r="S5734" s="109" t="str">
        <f t="shared" si="541"/>
        <v/>
      </c>
      <c r="T5734" s="109" t="str">
        <f t="shared" si="542"/>
        <v/>
      </c>
    </row>
    <row r="5735" spans="2:20" ht="15" customHeight="1" x14ac:dyDescent="0.25">
      <c r="B5735" s="94">
        <v>5684</v>
      </c>
      <c r="C5735" s="95"/>
      <c r="D5735" s="94"/>
      <c r="E5735" s="95"/>
      <c r="F5735" s="94"/>
      <c r="G5735" s="95">
        <f t="shared" si="537"/>
        <v>0</v>
      </c>
      <c r="H5735" s="110">
        <f t="shared" si="538"/>
        <v>0</v>
      </c>
      <c r="P5735" s="107" t="str">
        <f t="shared" si="539"/>
        <v/>
      </c>
      <c r="Q5735" s="108" t="str">
        <f t="shared" si="540"/>
        <v/>
      </c>
      <c r="S5735" s="109" t="str">
        <f t="shared" si="541"/>
        <v/>
      </c>
      <c r="T5735" s="109" t="str">
        <f t="shared" si="542"/>
        <v/>
      </c>
    </row>
    <row r="5736" spans="2:20" ht="15" customHeight="1" x14ac:dyDescent="0.25">
      <c r="B5736" s="94">
        <v>5685</v>
      </c>
      <c r="C5736" s="95"/>
      <c r="D5736" s="94"/>
      <c r="E5736" s="95"/>
      <c r="F5736" s="94"/>
      <c r="G5736" s="95">
        <f t="shared" si="537"/>
        <v>0</v>
      </c>
      <c r="H5736" s="110">
        <f t="shared" si="538"/>
        <v>0</v>
      </c>
      <c r="P5736" s="107" t="str">
        <f t="shared" si="539"/>
        <v/>
      </c>
      <c r="Q5736" s="108" t="str">
        <f t="shared" si="540"/>
        <v/>
      </c>
      <c r="S5736" s="109" t="str">
        <f t="shared" si="541"/>
        <v/>
      </c>
      <c r="T5736" s="109" t="str">
        <f t="shared" si="542"/>
        <v/>
      </c>
    </row>
    <row r="5737" spans="2:20" ht="15" customHeight="1" x14ac:dyDescent="0.25">
      <c r="B5737" s="94">
        <v>5686</v>
      </c>
      <c r="C5737" s="95"/>
      <c r="D5737" s="94"/>
      <c r="E5737" s="95"/>
      <c r="F5737" s="94"/>
      <c r="G5737" s="95">
        <f t="shared" si="537"/>
        <v>0</v>
      </c>
      <c r="H5737" s="110">
        <f t="shared" si="538"/>
        <v>0</v>
      </c>
      <c r="P5737" s="107" t="str">
        <f t="shared" si="539"/>
        <v/>
      </c>
      <c r="Q5737" s="108" t="str">
        <f t="shared" si="540"/>
        <v/>
      </c>
      <c r="S5737" s="109" t="str">
        <f t="shared" si="541"/>
        <v/>
      </c>
      <c r="T5737" s="109" t="str">
        <f t="shared" si="542"/>
        <v/>
      </c>
    </row>
    <row r="5738" spans="2:20" ht="15" customHeight="1" x14ac:dyDescent="0.25">
      <c r="B5738" s="94">
        <v>5687</v>
      </c>
      <c r="C5738" s="95"/>
      <c r="D5738" s="94"/>
      <c r="E5738" s="95"/>
      <c r="F5738" s="94"/>
      <c r="G5738" s="95">
        <f t="shared" si="537"/>
        <v>0</v>
      </c>
      <c r="H5738" s="110">
        <f t="shared" si="538"/>
        <v>0</v>
      </c>
      <c r="P5738" s="107" t="str">
        <f t="shared" si="539"/>
        <v/>
      </c>
      <c r="Q5738" s="108" t="str">
        <f t="shared" si="540"/>
        <v/>
      </c>
      <c r="S5738" s="109" t="str">
        <f t="shared" si="541"/>
        <v/>
      </c>
      <c r="T5738" s="109" t="str">
        <f t="shared" si="542"/>
        <v/>
      </c>
    </row>
    <row r="5739" spans="2:20" ht="15" customHeight="1" x14ac:dyDescent="0.25">
      <c r="B5739" s="94">
        <v>5688</v>
      </c>
      <c r="C5739" s="95"/>
      <c r="D5739" s="94"/>
      <c r="E5739" s="95"/>
      <c r="F5739" s="94"/>
      <c r="G5739" s="95">
        <f t="shared" si="537"/>
        <v>0</v>
      </c>
      <c r="H5739" s="110">
        <f t="shared" si="538"/>
        <v>0</v>
      </c>
      <c r="P5739" s="107" t="str">
        <f t="shared" si="539"/>
        <v/>
      </c>
      <c r="Q5739" s="108" t="str">
        <f t="shared" si="540"/>
        <v/>
      </c>
      <c r="S5739" s="109" t="str">
        <f t="shared" si="541"/>
        <v/>
      </c>
      <c r="T5739" s="109" t="str">
        <f t="shared" si="542"/>
        <v/>
      </c>
    </row>
    <row r="5740" spans="2:20" ht="15" customHeight="1" x14ac:dyDescent="0.25">
      <c r="B5740" s="94">
        <v>5689</v>
      </c>
      <c r="C5740" s="95"/>
      <c r="D5740" s="94"/>
      <c r="E5740" s="95"/>
      <c r="F5740" s="94"/>
      <c r="G5740" s="95">
        <f t="shared" si="537"/>
        <v>0</v>
      </c>
      <c r="H5740" s="110">
        <f t="shared" si="538"/>
        <v>0</v>
      </c>
      <c r="P5740" s="107" t="str">
        <f t="shared" si="539"/>
        <v/>
      </c>
      <c r="Q5740" s="108" t="str">
        <f t="shared" si="540"/>
        <v/>
      </c>
      <c r="S5740" s="109" t="str">
        <f t="shared" si="541"/>
        <v/>
      </c>
      <c r="T5740" s="109" t="str">
        <f t="shared" si="542"/>
        <v/>
      </c>
    </row>
    <row r="5741" spans="2:20" ht="15" customHeight="1" x14ac:dyDescent="0.25">
      <c r="B5741" s="94">
        <v>5690</v>
      </c>
      <c r="C5741" s="95"/>
      <c r="D5741" s="94"/>
      <c r="E5741" s="95"/>
      <c r="F5741" s="94"/>
      <c r="G5741" s="95">
        <f t="shared" si="537"/>
        <v>0</v>
      </c>
      <c r="H5741" s="110">
        <f t="shared" si="538"/>
        <v>0</v>
      </c>
      <c r="P5741" s="107" t="str">
        <f t="shared" si="539"/>
        <v/>
      </c>
      <c r="Q5741" s="108" t="str">
        <f t="shared" si="540"/>
        <v/>
      </c>
      <c r="S5741" s="109" t="str">
        <f t="shared" si="541"/>
        <v/>
      </c>
      <c r="T5741" s="109" t="str">
        <f t="shared" si="542"/>
        <v/>
      </c>
    </row>
    <row r="5742" spans="2:20" ht="15" customHeight="1" x14ac:dyDescent="0.25">
      <c r="B5742" s="94">
        <v>5691</v>
      </c>
      <c r="C5742" s="95"/>
      <c r="D5742" s="94"/>
      <c r="E5742" s="95"/>
      <c r="F5742" s="94"/>
      <c r="G5742" s="95">
        <f t="shared" si="537"/>
        <v>0</v>
      </c>
      <c r="H5742" s="110">
        <f t="shared" si="538"/>
        <v>0</v>
      </c>
      <c r="P5742" s="107" t="str">
        <f t="shared" si="539"/>
        <v/>
      </c>
      <c r="Q5742" s="108" t="str">
        <f t="shared" si="540"/>
        <v/>
      </c>
      <c r="S5742" s="109" t="str">
        <f t="shared" si="541"/>
        <v/>
      </c>
      <c r="T5742" s="109" t="str">
        <f t="shared" si="542"/>
        <v/>
      </c>
    </row>
    <row r="5743" spans="2:20" ht="15" customHeight="1" x14ac:dyDescent="0.25">
      <c r="B5743" s="94">
        <v>5692</v>
      </c>
      <c r="C5743" s="95"/>
      <c r="D5743" s="94"/>
      <c r="E5743" s="95"/>
      <c r="F5743" s="94"/>
      <c r="G5743" s="95">
        <f t="shared" si="537"/>
        <v>0</v>
      </c>
      <c r="H5743" s="110">
        <f t="shared" si="538"/>
        <v>0</v>
      </c>
      <c r="P5743" s="107" t="str">
        <f t="shared" si="539"/>
        <v/>
      </c>
      <c r="Q5743" s="108" t="str">
        <f t="shared" si="540"/>
        <v/>
      </c>
      <c r="S5743" s="109" t="str">
        <f t="shared" si="541"/>
        <v/>
      </c>
      <c r="T5743" s="109" t="str">
        <f t="shared" si="542"/>
        <v/>
      </c>
    </row>
    <row r="5744" spans="2:20" ht="15" customHeight="1" x14ac:dyDescent="0.25">
      <c r="B5744" s="94">
        <v>5693</v>
      </c>
      <c r="C5744" s="95"/>
      <c r="D5744" s="94"/>
      <c r="E5744" s="95"/>
      <c r="F5744" s="94"/>
      <c r="G5744" s="95">
        <f t="shared" si="537"/>
        <v>0</v>
      </c>
      <c r="H5744" s="110">
        <f t="shared" si="538"/>
        <v>0</v>
      </c>
      <c r="P5744" s="107" t="str">
        <f t="shared" si="539"/>
        <v/>
      </c>
      <c r="Q5744" s="108" t="str">
        <f t="shared" si="540"/>
        <v/>
      </c>
      <c r="S5744" s="109" t="str">
        <f t="shared" si="541"/>
        <v/>
      </c>
      <c r="T5744" s="109" t="str">
        <f t="shared" si="542"/>
        <v/>
      </c>
    </row>
    <row r="5745" spans="2:20" ht="15" customHeight="1" x14ac:dyDescent="0.25">
      <c r="B5745" s="94">
        <v>5694</v>
      </c>
      <c r="C5745" s="95"/>
      <c r="D5745" s="94"/>
      <c r="E5745" s="95"/>
      <c r="F5745" s="94"/>
      <c r="G5745" s="95">
        <f t="shared" si="537"/>
        <v>0</v>
      </c>
      <c r="H5745" s="110">
        <f t="shared" si="538"/>
        <v>0</v>
      </c>
      <c r="P5745" s="107" t="str">
        <f t="shared" si="539"/>
        <v/>
      </c>
      <c r="Q5745" s="108" t="str">
        <f t="shared" si="540"/>
        <v/>
      </c>
      <c r="S5745" s="109" t="str">
        <f t="shared" si="541"/>
        <v/>
      </c>
      <c r="T5745" s="109" t="str">
        <f t="shared" si="542"/>
        <v/>
      </c>
    </row>
    <row r="5746" spans="2:20" ht="15" customHeight="1" x14ac:dyDescent="0.25">
      <c r="B5746" s="94">
        <v>5695</v>
      </c>
      <c r="C5746" s="95"/>
      <c r="D5746" s="94"/>
      <c r="E5746" s="95"/>
      <c r="F5746" s="94"/>
      <c r="G5746" s="95">
        <f t="shared" si="537"/>
        <v>0</v>
      </c>
      <c r="H5746" s="110">
        <f t="shared" si="538"/>
        <v>0</v>
      </c>
      <c r="P5746" s="107" t="str">
        <f t="shared" si="539"/>
        <v/>
      </c>
      <c r="Q5746" s="108" t="str">
        <f t="shared" si="540"/>
        <v/>
      </c>
      <c r="S5746" s="109" t="str">
        <f t="shared" si="541"/>
        <v/>
      </c>
      <c r="T5746" s="109" t="str">
        <f t="shared" si="542"/>
        <v/>
      </c>
    </row>
    <row r="5747" spans="2:20" ht="15" customHeight="1" x14ac:dyDescent="0.25">
      <c r="B5747" s="94">
        <v>5696</v>
      </c>
      <c r="C5747" s="95"/>
      <c r="D5747" s="94"/>
      <c r="E5747" s="95"/>
      <c r="F5747" s="94"/>
      <c r="G5747" s="95">
        <f t="shared" si="537"/>
        <v>0</v>
      </c>
      <c r="H5747" s="110">
        <f t="shared" si="538"/>
        <v>0</v>
      </c>
      <c r="P5747" s="107" t="str">
        <f t="shared" si="539"/>
        <v/>
      </c>
      <c r="Q5747" s="108" t="str">
        <f t="shared" si="540"/>
        <v/>
      </c>
      <c r="S5747" s="109" t="str">
        <f t="shared" si="541"/>
        <v/>
      </c>
      <c r="T5747" s="109" t="str">
        <f t="shared" si="542"/>
        <v/>
      </c>
    </row>
    <row r="5748" spans="2:20" ht="15" customHeight="1" x14ac:dyDescent="0.25">
      <c r="B5748" s="94">
        <v>5697</v>
      </c>
      <c r="C5748" s="95"/>
      <c r="D5748" s="94"/>
      <c r="E5748" s="95"/>
      <c r="F5748" s="94"/>
      <c r="G5748" s="95">
        <f t="shared" si="537"/>
        <v>0</v>
      </c>
      <c r="H5748" s="110">
        <f t="shared" si="538"/>
        <v>0</v>
      </c>
      <c r="P5748" s="107" t="str">
        <f t="shared" si="539"/>
        <v/>
      </c>
      <c r="Q5748" s="108" t="str">
        <f t="shared" si="540"/>
        <v/>
      </c>
      <c r="S5748" s="109" t="str">
        <f t="shared" si="541"/>
        <v/>
      </c>
      <c r="T5748" s="109" t="str">
        <f t="shared" si="542"/>
        <v/>
      </c>
    </row>
    <row r="5749" spans="2:20" ht="15" customHeight="1" x14ac:dyDescent="0.25">
      <c r="B5749" s="94">
        <v>5698</v>
      </c>
      <c r="C5749" s="95"/>
      <c r="D5749" s="94"/>
      <c r="E5749" s="95"/>
      <c r="F5749" s="94"/>
      <c r="G5749" s="95">
        <f t="shared" si="537"/>
        <v>0</v>
      </c>
      <c r="H5749" s="110">
        <f t="shared" si="538"/>
        <v>0</v>
      </c>
      <c r="P5749" s="107" t="str">
        <f t="shared" si="539"/>
        <v/>
      </c>
      <c r="Q5749" s="108" t="str">
        <f t="shared" si="540"/>
        <v/>
      </c>
      <c r="S5749" s="109" t="str">
        <f t="shared" si="541"/>
        <v/>
      </c>
      <c r="T5749" s="109" t="str">
        <f t="shared" si="542"/>
        <v/>
      </c>
    </row>
    <row r="5750" spans="2:20" ht="15" customHeight="1" x14ac:dyDescent="0.25">
      <c r="B5750" s="94">
        <v>5699</v>
      </c>
      <c r="C5750" s="95"/>
      <c r="D5750" s="94"/>
      <c r="E5750" s="95"/>
      <c r="F5750" s="94"/>
      <c r="G5750" s="95">
        <f t="shared" si="537"/>
        <v>0</v>
      </c>
      <c r="H5750" s="110">
        <f t="shared" si="538"/>
        <v>0</v>
      </c>
      <c r="P5750" s="107" t="str">
        <f t="shared" si="539"/>
        <v/>
      </c>
      <c r="Q5750" s="108" t="str">
        <f t="shared" si="540"/>
        <v/>
      </c>
      <c r="S5750" s="109" t="str">
        <f t="shared" si="541"/>
        <v/>
      </c>
      <c r="T5750" s="109" t="str">
        <f t="shared" si="542"/>
        <v/>
      </c>
    </row>
    <row r="5751" spans="2:20" ht="15" customHeight="1" x14ac:dyDescent="0.25">
      <c r="B5751" s="94">
        <v>5700</v>
      </c>
      <c r="C5751" s="95"/>
      <c r="D5751" s="94"/>
      <c r="E5751" s="95"/>
      <c r="F5751" s="94"/>
      <c r="G5751" s="95">
        <f t="shared" si="537"/>
        <v>0</v>
      </c>
      <c r="H5751" s="110">
        <f t="shared" si="538"/>
        <v>0</v>
      </c>
      <c r="P5751" s="107" t="str">
        <f t="shared" si="539"/>
        <v/>
      </c>
      <c r="Q5751" s="108" t="str">
        <f t="shared" si="540"/>
        <v/>
      </c>
      <c r="S5751" s="109" t="str">
        <f t="shared" si="541"/>
        <v/>
      </c>
      <c r="T5751" s="109" t="str">
        <f t="shared" si="542"/>
        <v/>
      </c>
    </row>
    <row r="5752" spans="2:20" ht="15" customHeight="1" x14ac:dyDescent="0.25">
      <c r="B5752" s="94">
        <v>5701</v>
      </c>
      <c r="C5752" s="95"/>
      <c r="D5752" s="94"/>
      <c r="E5752" s="95"/>
      <c r="F5752" s="94"/>
      <c r="G5752" s="95">
        <f t="shared" si="537"/>
        <v>0</v>
      </c>
      <c r="H5752" s="110">
        <f t="shared" si="538"/>
        <v>0</v>
      </c>
      <c r="P5752" s="107" t="str">
        <f t="shared" si="539"/>
        <v/>
      </c>
      <c r="Q5752" s="108" t="str">
        <f t="shared" si="540"/>
        <v/>
      </c>
      <c r="S5752" s="109" t="str">
        <f t="shared" si="541"/>
        <v/>
      </c>
      <c r="T5752" s="109" t="str">
        <f t="shared" si="542"/>
        <v/>
      </c>
    </row>
    <row r="5753" spans="2:20" ht="15" customHeight="1" x14ac:dyDescent="0.25">
      <c r="B5753" s="94">
        <v>5702</v>
      </c>
      <c r="C5753" s="95"/>
      <c r="D5753" s="94"/>
      <c r="E5753" s="95"/>
      <c r="F5753" s="94"/>
      <c r="G5753" s="95">
        <f t="shared" si="537"/>
        <v>0</v>
      </c>
      <c r="H5753" s="110">
        <f t="shared" si="538"/>
        <v>0</v>
      </c>
      <c r="P5753" s="107" t="str">
        <f t="shared" si="539"/>
        <v/>
      </c>
      <c r="Q5753" s="108" t="str">
        <f t="shared" si="540"/>
        <v/>
      </c>
      <c r="S5753" s="109" t="str">
        <f t="shared" si="541"/>
        <v/>
      </c>
      <c r="T5753" s="109" t="str">
        <f t="shared" si="542"/>
        <v/>
      </c>
    </row>
    <row r="5754" spans="2:20" ht="15" customHeight="1" x14ac:dyDescent="0.25">
      <c r="B5754" s="94">
        <v>5703</v>
      </c>
      <c r="C5754" s="95"/>
      <c r="D5754" s="94"/>
      <c r="E5754" s="95"/>
      <c r="F5754" s="94"/>
      <c r="G5754" s="95">
        <f t="shared" si="537"/>
        <v>0</v>
      </c>
      <c r="H5754" s="110">
        <f t="shared" si="538"/>
        <v>0</v>
      </c>
      <c r="P5754" s="107" t="str">
        <f t="shared" si="539"/>
        <v/>
      </c>
      <c r="Q5754" s="108" t="str">
        <f t="shared" si="540"/>
        <v/>
      </c>
      <c r="S5754" s="109" t="str">
        <f t="shared" si="541"/>
        <v/>
      </c>
      <c r="T5754" s="109" t="str">
        <f t="shared" si="542"/>
        <v/>
      </c>
    </row>
    <row r="5755" spans="2:20" ht="15" customHeight="1" x14ac:dyDescent="0.25">
      <c r="B5755" s="94">
        <v>5704</v>
      </c>
      <c r="C5755" s="95"/>
      <c r="D5755" s="94"/>
      <c r="E5755" s="95"/>
      <c r="F5755" s="94"/>
      <c r="G5755" s="95">
        <f t="shared" si="537"/>
        <v>0</v>
      </c>
      <c r="H5755" s="110">
        <f t="shared" si="538"/>
        <v>0</v>
      </c>
      <c r="P5755" s="107" t="str">
        <f t="shared" si="539"/>
        <v/>
      </c>
      <c r="Q5755" s="108" t="str">
        <f t="shared" si="540"/>
        <v/>
      </c>
      <c r="S5755" s="109" t="str">
        <f t="shared" si="541"/>
        <v/>
      </c>
      <c r="T5755" s="109" t="str">
        <f t="shared" si="542"/>
        <v/>
      </c>
    </row>
    <row r="5756" spans="2:20" ht="15" customHeight="1" x14ac:dyDescent="0.25">
      <c r="B5756" s="94">
        <v>5705</v>
      </c>
      <c r="C5756" s="95"/>
      <c r="D5756" s="94"/>
      <c r="E5756" s="95"/>
      <c r="F5756" s="94"/>
      <c r="G5756" s="95">
        <f t="shared" si="537"/>
        <v>0</v>
      </c>
      <c r="H5756" s="110">
        <f t="shared" si="538"/>
        <v>0</v>
      </c>
      <c r="P5756" s="107" t="str">
        <f t="shared" si="539"/>
        <v/>
      </c>
      <c r="Q5756" s="108" t="str">
        <f t="shared" si="540"/>
        <v/>
      </c>
      <c r="S5756" s="109" t="str">
        <f t="shared" si="541"/>
        <v/>
      </c>
      <c r="T5756" s="109" t="str">
        <f t="shared" si="542"/>
        <v/>
      </c>
    </row>
    <row r="5757" spans="2:20" ht="15" customHeight="1" x14ac:dyDescent="0.25">
      <c r="B5757" s="94">
        <v>5706</v>
      </c>
      <c r="C5757" s="95"/>
      <c r="D5757" s="94"/>
      <c r="E5757" s="95"/>
      <c r="F5757" s="94"/>
      <c r="G5757" s="95">
        <f t="shared" si="537"/>
        <v>0</v>
      </c>
      <c r="H5757" s="110">
        <f t="shared" si="538"/>
        <v>0</v>
      </c>
      <c r="P5757" s="107" t="str">
        <f t="shared" si="539"/>
        <v/>
      </c>
      <c r="Q5757" s="108" t="str">
        <f t="shared" si="540"/>
        <v/>
      </c>
      <c r="S5757" s="109" t="str">
        <f t="shared" si="541"/>
        <v/>
      </c>
      <c r="T5757" s="109" t="str">
        <f t="shared" si="542"/>
        <v/>
      </c>
    </row>
    <row r="5758" spans="2:20" ht="15" customHeight="1" x14ac:dyDescent="0.25">
      <c r="B5758" s="94">
        <v>5707</v>
      </c>
      <c r="C5758" s="95"/>
      <c r="D5758" s="94"/>
      <c r="E5758" s="95"/>
      <c r="F5758" s="94"/>
      <c r="G5758" s="95">
        <f t="shared" si="537"/>
        <v>0</v>
      </c>
      <c r="H5758" s="110">
        <f t="shared" si="538"/>
        <v>0</v>
      </c>
      <c r="P5758" s="107" t="str">
        <f t="shared" si="539"/>
        <v/>
      </c>
      <c r="Q5758" s="108" t="str">
        <f t="shared" si="540"/>
        <v/>
      </c>
      <c r="S5758" s="109" t="str">
        <f t="shared" si="541"/>
        <v/>
      </c>
      <c r="T5758" s="109" t="str">
        <f t="shared" si="542"/>
        <v/>
      </c>
    </row>
    <row r="5759" spans="2:20" ht="15" customHeight="1" x14ac:dyDescent="0.25">
      <c r="B5759" s="94">
        <v>5708</v>
      </c>
      <c r="C5759" s="95"/>
      <c r="D5759" s="94"/>
      <c r="E5759" s="95"/>
      <c r="F5759" s="94"/>
      <c r="G5759" s="95">
        <f t="shared" si="537"/>
        <v>0</v>
      </c>
      <c r="H5759" s="110">
        <f t="shared" si="538"/>
        <v>0</v>
      </c>
      <c r="P5759" s="107" t="str">
        <f t="shared" si="539"/>
        <v/>
      </c>
      <c r="Q5759" s="108" t="str">
        <f t="shared" si="540"/>
        <v/>
      </c>
      <c r="S5759" s="109" t="str">
        <f t="shared" si="541"/>
        <v/>
      </c>
      <c r="T5759" s="109" t="str">
        <f t="shared" si="542"/>
        <v/>
      </c>
    </row>
    <row r="5760" spans="2:20" ht="15" customHeight="1" x14ac:dyDescent="0.25">
      <c r="B5760" s="94">
        <v>5709</v>
      </c>
      <c r="C5760" s="95"/>
      <c r="D5760" s="94"/>
      <c r="E5760" s="95"/>
      <c r="F5760" s="94"/>
      <c r="G5760" s="95">
        <f t="shared" si="537"/>
        <v>0</v>
      </c>
      <c r="H5760" s="110">
        <f t="shared" si="538"/>
        <v>0</v>
      </c>
      <c r="P5760" s="107" t="str">
        <f t="shared" si="539"/>
        <v/>
      </c>
      <c r="Q5760" s="108" t="str">
        <f t="shared" si="540"/>
        <v/>
      </c>
      <c r="S5760" s="109" t="str">
        <f t="shared" si="541"/>
        <v/>
      </c>
      <c r="T5760" s="109" t="str">
        <f t="shared" si="542"/>
        <v/>
      </c>
    </row>
    <row r="5761" spans="2:20" ht="15" customHeight="1" x14ac:dyDescent="0.25">
      <c r="B5761" s="94">
        <v>5710</v>
      </c>
      <c r="C5761" s="95"/>
      <c r="D5761" s="94"/>
      <c r="E5761" s="95"/>
      <c r="F5761" s="94"/>
      <c r="G5761" s="95">
        <f t="shared" si="537"/>
        <v>0</v>
      </c>
      <c r="H5761" s="110">
        <f t="shared" si="538"/>
        <v>0</v>
      </c>
      <c r="P5761" s="107" t="str">
        <f t="shared" si="539"/>
        <v/>
      </c>
      <c r="Q5761" s="108" t="str">
        <f t="shared" si="540"/>
        <v/>
      </c>
      <c r="S5761" s="109" t="str">
        <f t="shared" si="541"/>
        <v/>
      </c>
      <c r="T5761" s="109" t="str">
        <f t="shared" si="542"/>
        <v/>
      </c>
    </row>
    <row r="5762" spans="2:20" ht="15" customHeight="1" x14ac:dyDescent="0.25">
      <c r="B5762" s="94">
        <v>5711</v>
      </c>
      <c r="C5762" s="95"/>
      <c r="D5762" s="94"/>
      <c r="E5762" s="95"/>
      <c r="F5762" s="94"/>
      <c r="G5762" s="95">
        <f t="shared" si="537"/>
        <v>0</v>
      </c>
      <c r="H5762" s="110">
        <f t="shared" si="538"/>
        <v>0</v>
      </c>
      <c r="P5762" s="107" t="str">
        <f t="shared" si="539"/>
        <v/>
      </c>
      <c r="Q5762" s="108" t="str">
        <f t="shared" si="540"/>
        <v/>
      </c>
      <c r="S5762" s="109" t="str">
        <f t="shared" si="541"/>
        <v/>
      </c>
      <c r="T5762" s="109" t="str">
        <f t="shared" si="542"/>
        <v/>
      </c>
    </row>
    <row r="5763" spans="2:20" ht="15" customHeight="1" x14ac:dyDescent="0.25">
      <c r="B5763" s="94">
        <v>5712</v>
      </c>
      <c r="C5763" s="95"/>
      <c r="D5763" s="94"/>
      <c r="E5763" s="95"/>
      <c r="F5763" s="94"/>
      <c r="G5763" s="95">
        <f t="shared" si="537"/>
        <v>0</v>
      </c>
      <c r="H5763" s="110">
        <f t="shared" si="538"/>
        <v>0</v>
      </c>
      <c r="P5763" s="107" t="str">
        <f t="shared" si="539"/>
        <v/>
      </c>
      <c r="Q5763" s="108" t="str">
        <f t="shared" si="540"/>
        <v/>
      </c>
      <c r="S5763" s="109" t="str">
        <f t="shared" si="541"/>
        <v/>
      </c>
      <c r="T5763" s="109" t="str">
        <f t="shared" si="542"/>
        <v/>
      </c>
    </row>
    <row r="5764" spans="2:20" ht="15" customHeight="1" x14ac:dyDescent="0.25">
      <c r="B5764" s="94">
        <v>5713</v>
      </c>
      <c r="C5764" s="95"/>
      <c r="D5764" s="94"/>
      <c r="E5764" s="95"/>
      <c r="F5764" s="94"/>
      <c r="G5764" s="95">
        <f t="shared" si="537"/>
        <v>0</v>
      </c>
      <c r="H5764" s="110">
        <f t="shared" si="538"/>
        <v>0</v>
      </c>
      <c r="P5764" s="107" t="str">
        <f t="shared" si="539"/>
        <v/>
      </c>
      <c r="Q5764" s="108" t="str">
        <f t="shared" si="540"/>
        <v/>
      </c>
      <c r="S5764" s="109" t="str">
        <f t="shared" si="541"/>
        <v/>
      </c>
      <c r="T5764" s="109" t="str">
        <f t="shared" si="542"/>
        <v/>
      </c>
    </row>
    <row r="5765" spans="2:20" ht="15" customHeight="1" x14ac:dyDescent="0.25">
      <c r="B5765" s="94">
        <v>5714</v>
      </c>
      <c r="C5765" s="95"/>
      <c r="D5765" s="94"/>
      <c r="E5765" s="95"/>
      <c r="F5765" s="94"/>
      <c r="G5765" s="95">
        <f t="shared" si="537"/>
        <v>0</v>
      </c>
      <c r="H5765" s="110">
        <f t="shared" si="538"/>
        <v>0</v>
      </c>
      <c r="P5765" s="107" t="str">
        <f t="shared" si="539"/>
        <v/>
      </c>
      <c r="Q5765" s="108" t="str">
        <f t="shared" si="540"/>
        <v/>
      </c>
      <c r="S5765" s="109" t="str">
        <f t="shared" si="541"/>
        <v/>
      </c>
      <c r="T5765" s="109" t="str">
        <f t="shared" si="542"/>
        <v/>
      </c>
    </row>
    <row r="5766" spans="2:20" ht="15" customHeight="1" x14ac:dyDescent="0.25">
      <c r="B5766" s="94">
        <v>5715</v>
      </c>
      <c r="C5766" s="95"/>
      <c r="D5766" s="94"/>
      <c r="E5766" s="95"/>
      <c r="F5766" s="94"/>
      <c r="G5766" s="95">
        <f t="shared" si="537"/>
        <v>0</v>
      </c>
      <c r="H5766" s="110">
        <f t="shared" si="538"/>
        <v>0</v>
      </c>
      <c r="P5766" s="107" t="str">
        <f t="shared" si="539"/>
        <v/>
      </c>
      <c r="Q5766" s="108" t="str">
        <f t="shared" si="540"/>
        <v/>
      </c>
      <c r="S5766" s="109" t="str">
        <f t="shared" si="541"/>
        <v/>
      </c>
      <c r="T5766" s="109" t="str">
        <f t="shared" si="542"/>
        <v/>
      </c>
    </row>
    <row r="5767" spans="2:20" ht="15" customHeight="1" x14ac:dyDescent="0.25">
      <c r="B5767" s="94">
        <v>5716</v>
      </c>
      <c r="C5767" s="95"/>
      <c r="D5767" s="94"/>
      <c r="E5767" s="95"/>
      <c r="F5767" s="94"/>
      <c r="G5767" s="95">
        <f t="shared" si="537"/>
        <v>0</v>
      </c>
      <c r="H5767" s="110">
        <f t="shared" si="538"/>
        <v>0</v>
      </c>
      <c r="P5767" s="107" t="str">
        <f t="shared" si="539"/>
        <v/>
      </c>
      <c r="Q5767" s="108" t="str">
        <f t="shared" si="540"/>
        <v/>
      </c>
      <c r="S5767" s="109" t="str">
        <f t="shared" si="541"/>
        <v/>
      </c>
      <c r="T5767" s="109" t="str">
        <f t="shared" si="542"/>
        <v/>
      </c>
    </row>
    <row r="5768" spans="2:20" ht="15" customHeight="1" x14ac:dyDescent="0.25">
      <c r="B5768" s="94">
        <v>5717</v>
      </c>
      <c r="C5768" s="95"/>
      <c r="D5768" s="94"/>
      <c r="E5768" s="95"/>
      <c r="F5768" s="94"/>
      <c r="G5768" s="95">
        <f t="shared" si="537"/>
        <v>0</v>
      </c>
      <c r="H5768" s="110">
        <f t="shared" si="538"/>
        <v>0</v>
      </c>
      <c r="P5768" s="107" t="str">
        <f t="shared" si="539"/>
        <v/>
      </c>
      <c r="Q5768" s="108" t="str">
        <f t="shared" si="540"/>
        <v/>
      </c>
      <c r="S5768" s="109" t="str">
        <f t="shared" si="541"/>
        <v/>
      </c>
      <c r="T5768" s="109" t="str">
        <f t="shared" si="542"/>
        <v/>
      </c>
    </row>
    <row r="5769" spans="2:20" ht="15" customHeight="1" x14ac:dyDescent="0.25">
      <c r="B5769" s="94">
        <v>5718</v>
      </c>
      <c r="C5769" s="95"/>
      <c r="D5769" s="94"/>
      <c r="E5769" s="95"/>
      <c r="F5769" s="94"/>
      <c r="G5769" s="95">
        <f t="shared" si="537"/>
        <v>0</v>
      </c>
      <c r="H5769" s="110">
        <f t="shared" si="538"/>
        <v>0</v>
      </c>
      <c r="P5769" s="107" t="str">
        <f t="shared" si="539"/>
        <v/>
      </c>
      <c r="Q5769" s="108" t="str">
        <f t="shared" si="540"/>
        <v/>
      </c>
      <c r="S5769" s="109" t="str">
        <f t="shared" si="541"/>
        <v/>
      </c>
      <c r="T5769" s="109" t="str">
        <f t="shared" si="542"/>
        <v/>
      </c>
    </row>
    <row r="5770" spans="2:20" ht="15" customHeight="1" x14ac:dyDescent="0.25">
      <c r="B5770" s="94">
        <v>5719</v>
      </c>
      <c r="C5770" s="95"/>
      <c r="D5770" s="94"/>
      <c r="E5770" s="95"/>
      <c r="F5770" s="94"/>
      <c r="G5770" s="95">
        <f t="shared" si="537"/>
        <v>0</v>
      </c>
      <c r="H5770" s="110">
        <f t="shared" si="538"/>
        <v>0</v>
      </c>
      <c r="P5770" s="107" t="str">
        <f t="shared" si="539"/>
        <v/>
      </c>
      <c r="Q5770" s="108" t="str">
        <f t="shared" si="540"/>
        <v/>
      </c>
      <c r="S5770" s="109" t="str">
        <f t="shared" si="541"/>
        <v/>
      </c>
      <c r="T5770" s="109" t="str">
        <f t="shared" si="542"/>
        <v/>
      </c>
    </row>
    <row r="5771" spans="2:20" ht="15" customHeight="1" x14ac:dyDescent="0.25">
      <c r="B5771" s="94">
        <v>5720</v>
      </c>
      <c r="C5771" s="95"/>
      <c r="D5771" s="94"/>
      <c r="E5771" s="95"/>
      <c r="F5771" s="94"/>
      <c r="G5771" s="95">
        <f t="shared" si="537"/>
        <v>0</v>
      </c>
      <c r="H5771" s="110">
        <f t="shared" si="538"/>
        <v>0</v>
      </c>
      <c r="P5771" s="107" t="str">
        <f t="shared" si="539"/>
        <v/>
      </c>
      <c r="Q5771" s="108" t="str">
        <f t="shared" si="540"/>
        <v/>
      </c>
      <c r="S5771" s="109" t="str">
        <f t="shared" si="541"/>
        <v/>
      </c>
      <c r="T5771" s="109" t="str">
        <f t="shared" si="542"/>
        <v/>
      </c>
    </row>
    <row r="5772" spans="2:20" ht="15" customHeight="1" x14ac:dyDescent="0.25">
      <c r="B5772" s="94">
        <v>5721</v>
      </c>
      <c r="C5772" s="95"/>
      <c r="D5772" s="94"/>
      <c r="E5772" s="95"/>
      <c r="F5772" s="94"/>
      <c r="G5772" s="95">
        <f t="shared" si="537"/>
        <v>0</v>
      </c>
      <c r="H5772" s="110">
        <f t="shared" si="538"/>
        <v>0</v>
      </c>
      <c r="P5772" s="107" t="str">
        <f t="shared" si="539"/>
        <v/>
      </c>
      <c r="Q5772" s="108" t="str">
        <f t="shared" si="540"/>
        <v/>
      </c>
      <c r="S5772" s="109" t="str">
        <f t="shared" si="541"/>
        <v/>
      </c>
      <c r="T5772" s="109" t="str">
        <f t="shared" si="542"/>
        <v/>
      </c>
    </row>
    <row r="5773" spans="2:20" ht="15" customHeight="1" x14ac:dyDescent="0.25">
      <c r="B5773" s="94">
        <v>5722</v>
      </c>
      <c r="C5773" s="95"/>
      <c r="D5773" s="94"/>
      <c r="E5773" s="95"/>
      <c r="F5773" s="94"/>
      <c r="G5773" s="95">
        <f t="shared" si="537"/>
        <v>0</v>
      </c>
      <c r="H5773" s="110">
        <f t="shared" si="538"/>
        <v>0</v>
      </c>
      <c r="P5773" s="107" t="str">
        <f t="shared" si="539"/>
        <v/>
      </c>
      <c r="Q5773" s="108" t="str">
        <f t="shared" si="540"/>
        <v/>
      </c>
      <c r="S5773" s="109" t="str">
        <f t="shared" si="541"/>
        <v/>
      </c>
      <c r="T5773" s="109" t="str">
        <f t="shared" si="542"/>
        <v/>
      </c>
    </row>
    <row r="5774" spans="2:20" ht="15" customHeight="1" x14ac:dyDescent="0.25">
      <c r="B5774" s="94">
        <v>5723</v>
      </c>
      <c r="C5774" s="95"/>
      <c r="D5774" s="94"/>
      <c r="E5774" s="95"/>
      <c r="F5774" s="94"/>
      <c r="G5774" s="95">
        <f t="shared" si="537"/>
        <v>0</v>
      </c>
      <c r="H5774" s="110">
        <f t="shared" si="538"/>
        <v>0</v>
      </c>
      <c r="P5774" s="107" t="str">
        <f t="shared" si="539"/>
        <v/>
      </c>
      <c r="Q5774" s="108" t="str">
        <f t="shared" si="540"/>
        <v/>
      </c>
      <c r="S5774" s="109" t="str">
        <f t="shared" si="541"/>
        <v/>
      </c>
      <c r="T5774" s="109" t="str">
        <f t="shared" si="542"/>
        <v/>
      </c>
    </row>
    <row r="5775" spans="2:20" ht="15" customHeight="1" x14ac:dyDescent="0.25">
      <c r="B5775" s="94">
        <v>5724</v>
      </c>
      <c r="C5775" s="95"/>
      <c r="D5775" s="94"/>
      <c r="E5775" s="95"/>
      <c r="F5775" s="94"/>
      <c r="G5775" s="95">
        <f t="shared" si="537"/>
        <v>0</v>
      </c>
      <c r="H5775" s="110">
        <f t="shared" si="538"/>
        <v>0</v>
      </c>
      <c r="P5775" s="107" t="str">
        <f t="shared" si="539"/>
        <v/>
      </c>
      <c r="Q5775" s="108" t="str">
        <f t="shared" si="540"/>
        <v/>
      </c>
      <c r="S5775" s="109" t="str">
        <f t="shared" si="541"/>
        <v/>
      </c>
      <c r="T5775" s="109" t="str">
        <f t="shared" si="542"/>
        <v/>
      </c>
    </row>
    <row r="5776" spans="2:20" ht="15" customHeight="1" x14ac:dyDescent="0.25">
      <c r="B5776" s="94">
        <v>5725</v>
      </c>
      <c r="C5776" s="95"/>
      <c r="D5776" s="94"/>
      <c r="E5776" s="95"/>
      <c r="F5776" s="94"/>
      <c r="G5776" s="95">
        <f t="shared" si="537"/>
        <v>0</v>
      </c>
      <c r="H5776" s="110">
        <f t="shared" si="538"/>
        <v>0</v>
      </c>
      <c r="P5776" s="107" t="str">
        <f t="shared" si="539"/>
        <v/>
      </c>
      <c r="Q5776" s="108" t="str">
        <f t="shared" si="540"/>
        <v/>
      </c>
      <c r="S5776" s="109" t="str">
        <f t="shared" si="541"/>
        <v/>
      </c>
      <c r="T5776" s="109" t="str">
        <f t="shared" si="542"/>
        <v/>
      </c>
    </row>
    <row r="5777" spans="2:20" ht="15" customHeight="1" x14ac:dyDescent="0.25">
      <c r="B5777" s="94">
        <v>5726</v>
      </c>
      <c r="C5777" s="95"/>
      <c r="D5777" s="94"/>
      <c r="E5777" s="95"/>
      <c r="F5777" s="94"/>
      <c r="G5777" s="95">
        <f t="shared" si="537"/>
        <v>0</v>
      </c>
      <c r="H5777" s="110">
        <f t="shared" si="538"/>
        <v>0</v>
      </c>
      <c r="P5777" s="107" t="str">
        <f t="shared" si="539"/>
        <v/>
      </c>
      <c r="Q5777" s="108" t="str">
        <f t="shared" si="540"/>
        <v/>
      </c>
      <c r="S5777" s="109" t="str">
        <f t="shared" si="541"/>
        <v/>
      </c>
      <c r="T5777" s="109" t="str">
        <f t="shared" si="542"/>
        <v/>
      </c>
    </row>
    <row r="5778" spans="2:20" ht="15" customHeight="1" x14ac:dyDescent="0.25">
      <c r="B5778" s="94">
        <v>5727</v>
      </c>
      <c r="C5778" s="95"/>
      <c r="D5778" s="94"/>
      <c r="E5778" s="95"/>
      <c r="F5778" s="94"/>
      <c r="G5778" s="95">
        <f t="shared" si="537"/>
        <v>0</v>
      </c>
      <c r="H5778" s="110">
        <f t="shared" si="538"/>
        <v>0</v>
      </c>
      <c r="P5778" s="107" t="str">
        <f t="shared" si="539"/>
        <v/>
      </c>
      <c r="Q5778" s="108" t="str">
        <f t="shared" si="540"/>
        <v/>
      </c>
      <c r="S5778" s="109" t="str">
        <f t="shared" si="541"/>
        <v/>
      </c>
      <c r="T5778" s="109" t="str">
        <f t="shared" si="542"/>
        <v/>
      </c>
    </row>
    <row r="5779" spans="2:20" ht="15" customHeight="1" x14ac:dyDescent="0.25">
      <c r="B5779" s="94">
        <v>5728</v>
      </c>
      <c r="C5779" s="95"/>
      <c r="D5779" s="94"/>
      <c r="E5779" s="95"/>
      <c r="F5779" s="94"/>
      <c r="G5779" s="95">
        <f t="shared" si="537"/>
        <v>0</v>
      </c>
      <c r="H5779" s="110">
        <f t="shared" si="538"/>
        <v>0</v>
      </c>
      <c r="P5779" s="107" t="str">
        <f t="shared" si="539"/>
        <v/>
      </c>
      <c r="Q5779" s="108" t="str">
        <f t="shared" si="540"/>
        <v/>
      </c>
      <c r="S5779" s="109" t="str">
        <f t="shared" si="541"/>
        <v/>
      </c>
      <c r="T5779" s="109" t="str">
        <f t="shared" si="542"/>
        <v/>
      </c>
    </row>
    <row r="5780" spans="2:20" ht="15" customHeight="1" x14ac:dyDescent="0.25">
      <c r="B5780" s="94">
        <v>5729</v>
      </c>
      <c r="C5780" s="95"/>
      <c r="D5780" s="94"/>
      <c r="E5780" s="95"/>
      <c r="F5780" s="94"/>
      <c r="G5780" s="95">
        <f t="shared" si="537"/>
        <v>0</v>
      </c>
      <c r="H5780" s="110">
        <f t="shared" si="538"/>
        <v>0</v>
      </c>
      <c r="P5780" s="107" t="str">
        <f t="shared" si="539"/>
        <v/>
      </c>
      <c r="Q5780" s="108" t="str">
        <f t="shared" si="540"/>
        <v/>
      </c>
      <c r="S5780" s="109" t="str">
        <f t="shared" si="541"/>
        <v/>
      </c>
      <c r="T5780" s="109" t="str">
        <f t="shared" si="542"/>
        <v/>
      </c>
    </row>
    <row r="5781" spans="2:20" ht="15" customHeight="1" x14ac:dyDescent="0.25">
      <c r="B5781" s="94">
        <v>5730</v>
      </c>
      <c r="C5781" s="95"/>
      <c r="D5781" s="94"/>
      <c r="E5781" s="95"/>
      <c r="F5781" s="94"/>
      <c r="G5781" s="95">
        <f t="shared" si="537"/>
        <v>0</v>
      </c>
      <c r="H5781" s="110">
        <f t="shared" si="538"/>
        <v>0</v>
      </c>
      <c r="P5781" s="107" t="str">
        <f t="shared" si="539"/>
        <v/>
      </c>
      <c r="Q5781" s="108" t="str">
        <f t="shared" si="540"/>
        <v/>
      </c>
      <c r="S5781" s="109" t="str">
        <f t="shared" si="541"/>
        <v/>
      </c>
      <c r="T5781" s="109" t="str">
        <f t="shared" si="542"/>
        <v/>
      </c>
    </row>
    <row r="5782" spans="2:20" ht="15" customHeight="1" x14ac:dyDescent="0.25">
      <c r="B5782" s="94">
        <v>5731</v>
      </c>
      <c r="C5782" s="95"/>
      <c r="D5782" s="94"/>
      <c r="E5782" s="95"/>
      <c r="F5782" s="94"/>
      <c r="G5782" s="95">
        <f t="shared" si="537"/>
        <v>0</v>
      </c>
      <c r="H5782" s="110">
        <f t="shared" si="538"/>
        <v>0</v>
      </c>
      <c r="P5782" s="107" t="str">
        <f t="shared" si="539"/>
        <v/>
      </c>
      <c r="Q5782" s="108" t="str">
        <f t="shared" si="540"/>
        <v/>
      </c>
      <c r="S5782" s="109" t="str">
        <f t="shared" si="541"/>
        <v/>
      </c>
      <c r="T5782" s="109" t="str">
        <f t="shared" si="542"/>
        <v/>
      </c>
    </row>
    <row r="5783" spans="2:20" ht="15" customHeight="1" x14ac:dyDescent="0.25">
      <c r="B5783" s="94">
        <v>5732</v>
      </c>
      <c r="C5783" s="95"/>
      <c r="D5783" s="94"/>
      <c r="E5783" s="95"/>
      <c r="F5783" s="94"/>
      <c r="G5783" s="95">
        <f t="shared" si="537"/>
        <v>0</v>
      </c>
      <c r="H5783" s="110">
        <f t="shared" si="538"/>
        <v>0</v>
      </c>
      <c r="P5783" s="107" t="str">
        <f t="shared" si="539"/>
        <v/>
      </c>
      <c r="Q5783" s="108" t="str">
        <f t="shared" si="540"/>
        <v/>
      </c>
      <c r="S5783" s="109" t="str">
        <f t="shared" si="541"/>
        <v/>
      </c>
      <c r="T5783" s="109" t="str">
        <f t="shared" si="542"/>
        <v/>
      </c>
    </row>
    <row r="5784" spans="2:20" ht="15" customHeight="1" x14ac:dyDescent="0.25">
      <c r="B5784" s="94">
        <v>5733</v>
      </c>
      <c r="C5784" s="95"/>
      <c r="D5784" s="94"/>
      <c r="E5784" s="95"/>
      <c r="F5784" s="94"/>
      <c r="G5784" s="95">
        <f t="shared" si="537"/>
        <v>0</v>
      </c>
      <c r="H5784" s="110">
        <f t="shared" si="538"/>
        <v>0</v>
      </c>
      <c r="P5784" s="107" t="str">
        <f t="shared" si="539"/>
        <v/>
      </c>
      <c r="Q5784" s="108" t="str">
        <f t="shared" si="540"/>
        <v/>
      </c>
      <c r="S5784" s="109" t="str">
        <f t="shared" si="541"/>
        <v/>
      </c>
      <c r="T5784" s="109" t="str">
        <f t="shared" si="542"/>
        <v/>
      </c>
    </row>
    <row r="5785" spans="2:20" ht="15" customHeight="1" x14ac:dyDescent="0.25">
      <c r="B5785" s="94">
        <v>5734</v>
      </c>
      <c r="C5785" s="95"/>
      <c r="D5785" s="94"/>
      <c r="E5785" s="95"/>
      <c r="F5785" s="94"/>
      <c r="G5785" s="95">
        <f t="shared" si="537"/>
        <v>0</v>
      </c>
      <c r="H5785" s="110">
        <f t="shared" si="538"/>
        <v>0</v>
      </c>
      <c r="P5785" s="107" t="str">
        <f t="shared" si="539"/>
        <v/>
      </c>
      <c r="Q5785" s="108" t="str">
        <f t="shared" si="540"/>
        <v/>
      </c>
      <c r="S5785" s="109" t="str">
        <f t="shared" si="541"/>
        <v/>
      </c>
      <c r="T5785" s="109" t="str">
        <f t="shared" si="542"/>
        <v/>
      </c>
    </row>
    <row r="5786" spans="2:20" ht="15" customHeight="1" x14ac:dyDescent="0.25">
      <c r="B5786" s="94">
        <v>5735</v>
      </c>
      <c r="C5786" s="95"/>
      <c r="D5786" s="94"/>
      <c r="E5786" s="95"/>
      <c r="F5786" s="94"/>
      <c r="G5786" s="95">
        <f t="shared" si="537"/>
        <v>0</v>
      </c>
      <c r="H5786" s="110">
        <f t="shared" si="538"/>
        <v>0</v>
      </c>
      <c r="P5786" s="107" t="str">
        <f t="shared" si="539"/>
        <v/>
      </c>
      <c r="Q5786" s="108" t="str">
        <f t="shared" si="540"/>
        <v/>
      </c>
      <c r="S5786" s="109" t="str">
        <f t="shared" si="541"/>
        <v/>
      </c>
      <c r="T5786" s="109" t="str">
        <f t="shared" si="542"/>
        <v/>
      </c>
    </row>
    <row r="5787" spans="2:20" ht="15" customHeight="1" x14ac:dyDescent="0.25">
      <c r="B5787" s="94">
        <v>5736</v>
      </c>
      <c r="C5787" s="95"/>
      <c r="D5787" s="94"/>
      <c r="E5787" s="95"/>
      <c r="F5787" s="94"/>
      <c r="G5787" s="95">
        <f t="shared" si="537"/>
        <v>0</v>
      </c>
      <c r="H5787" s="110">
        <f t="shared" si="538"/>
        <v>0</v>
      </c>
      <c r="P5787" s="107" t="str">
        <f t="shared" si="539"/>
        <v/>
      </c>
      <c r="Q5787" s="108" t="str">
        <f t="shared" si="540"/>
        <v/>
      </c>
      <c r="S5787" s="109" t="str">
        <f t="shared" si="541"/>
        <v/>
      </c>
      <c r="T5787" s="109" t="str">
        <f t="shared" si="542"/>
        <v/>
      </c>
    </row>
    <row r="5788" spans="2:20" ht="15" customHeight="1" x14ac:dyDescent="0.25">
      <c r="B5788" s="94">
        <v>5737</v>
      </c>
      <c r="C5788" s="95"/>
      <c r="D5788" s="94"/>
      <c r="E5788" s="95"/>
      <c r="F5788" s="94"/>
      <c r="G5788" s="95">
        <f t="shared" ref="G5788:G5851" si="543">E5788-C5788</f>
        <v>0</v>
      </c>
      <c r="H5788" s="110">
        <f t="shared" ref="H5788:H5851" si="544">F5788-D5788</f>
        <v>0</v>
      </c>
      <c r="P5788" s="107" t="str">
        <f t="shared" ref="P5788:P5851" si="545">IF(C5788="","",D5788*PSA_WTP-C5788)</f>
        <v/>
      </c>
      <c r="Q5788" s="108" t="str">
        <f t="shared" ref="Q5788:Q5851" si="546">IF(C5788="","",F5788*PSA_WTP-E5788)</f>
        <v/>
      </c>
      <c r="S5788" s="109" t="str">
        <f t="shared" ref="S5788:S5851" si="547">IF(Q5788="","",IF(Q5788=MAX(P5788,Q5788),0,1))</f>
        <v/>
      </c>
      <c r="T5788" s="109" t="str">
        <f t="shared" ref="T5788:T5851" si="548">IF(Q5788="","",IF(Q5788=MAX(P5788,Q5788),1,0))</f>
        <v/>
      </c>
    </row>
    <row r="5789" spans="2:20" ht="15" customHeight="1" x14ac:dyDescent="0.25">
      <c r="B5789" s="94">
        <v>5738</v>
      </c>
      <c r="C5789" s="95"/>
      <c r="D5789" s="94"/>
      <c r="E5789" s="95"/>
      <c r="F5789" s="94"/>
      <c r="G5789" s="95">
        <f t="shared" si="543"/>
        <v>0</v>
      </c>
      <c r="H5789" s="110">
        <f t="shared" si="544"/>
        <v>0</v>
      </c>
      <c r="P5789" s="107" t="str">
        <f t="shared" si="545"/>
        <v/>
      </c>
      <c r="Q5789" s="108" t="str">
        <f t="shared" si="546"/>
        <v/>
      </c>
      <c r="S5789" s="109" t="str">
        <f t="shared" si="547"/>
        <v/>
      </c>
      <c r="T5789" s="109" t="str">
        <f t="shared" si="548"/>
        <v/>
      </c>
    </row>
    <row r="5790" spans="2:20" ht="15" customHeight="1" x14ac:dyDescent="0.25">
      <c r="B5790" s="94">
        <v>5739</v>
      </c>
      <c r="C5790" s="95"/>
      <c r="D5790" s="94"/>
      <c r="E5790" s="95"/>
      <c r="F5790" s="94"/>
      <c r="G5790" s="95">
        <f t="shared" si="543"/>
        <v>0</v>
      </c>
      <c r="H5790" s="110">
        <f t="shared" si="544"/>
        <v>0</v>
      </c>
      <c r="P5790" s="107" t="str">
        <f t="shared" si="545"/>
        <v/>
      </c>
      <c r="Q5790" s="108" t="str">
        <f t="shared" si="546"/>
        <v/>
      </c>
      <c r="S5790" s="109" t="str">
        <f t="shared" si="547"/>
        <v/>
      </c>
      <c r="T5790" s="109" t="str">
        <f t="shared" si="548"/>
        <v/>
      </c>
    </row>
    <row r="5791" spans="2:20" ht="15" customHeight="1" x14ac:dyDescent="0.25">
      <c r="B5791" s="94">
        <v>5740</v>
      </c>
      <c r="C5791" s="95"/>
      <c r="D5791" s="94"/>
      <c r="E5791" s="95"/>
      <c r="F5791" s="94"/>
      <c r="G5791" s="95">
        <f t="shared" si="543"/>
        <v>0</v>
      </c>
      <c r="H5791" s="110">
        <f t="shared" si="544"/>
        <v>0</v>
      </c>
      <c r="P5791" s="107" t="str">
        <f t="shared" si="545"/>
        <v/>
      </c>
      <c r="Q5791" s="108" t="str">
        <f t="shared" si="546"/>
        <v/>
      </c>
      <c r="S5791" s="109" t="str">
        <f t="shared" si="547"/>
        <v/>
      </c>
      <c r="T5791" s="109" t="str">
        <f t="shared" si="548"/>
        <v/>
      </c>
    </row>
    <row r="5792" spans="2:20" ht="15" customHeight="1" x14ac:dyDescent="0.25">
      <c r="B5792" s="94">
        <v>5741</v>
      </c>
      <c r="C5792" s="95"/>
      <c r="D5792" s="94"/>
      <c r="E5792" s="95"/>
      <c r="F5792" s="94"/>
      <c r="G5792" s="95">
        <f t="shared" si="543"/>
        <v>0</v>
      </c>
      <c r="H5792" s="110">
        <f t="shared" si="544"/>
        <v>0</v>
      </c>
      <c r="P5792" s="107" t="str">
        <f t="shared" si="545"/>
        <v/>
      </c>
      <c r="Q5792" s="108" t="str">
        <f t="shared" si="546"/>
        <v/>
      </c>
      <c r="S5792" s="109" t="str">
        <f t="shared" si="547"/>
        <v/>
      </c>
      <c r="T5792" s="109" t="str">
        <f t="shared" si="548"/>
        <v/>
      </c>
    </row>
    <row r="5793" spans="2:20" ht="15" customHeight="1" x14ac:dyDescent="0.25">
      <c r="B5793" s="94">
        <v>5742</v>
      </c>
      <c r="C5793" s="95"/>
      <c r="D5793" s="94"/>
      <c r="E5793" s="95"/>
      <c r="F5793" s="94"/>
      <c r="G5793" s="95">
        <f t="shared" si="543"/>
        <v>0</v>
      </c>
      <c r="H5793" s="110">
        <f t="shared" si="544"/>
        <v>0</v>
      </c>
      <c r="P5793" s="107" t="str">
        <f t="shared" si="545"/>
        <v/>
      </c>
      <c r="Q5793" s="108" t="str">
        <f t="shared" si="546"/>
        <v/>
      </c>
      <c r="S5793" s="109" t="str">
        <f t="shared" si="547"/>
        <v/>
      </c>
      <c r="T5793" s="109" t="str">
        <f t="shared" si="548"/>
        <v/>
      </c>
    </row>
    <row r="5794" spans="2:20" ht="15" customHeight="1" x14ac:dyDescent="0.25">
      <c r="B5794" s="94">
        <v>5743</v>
      </c>
      <c r="C5794" s="95"/>
      <c r="D5794" s="94"/>
      <c r="E5794" s="95"/>
      <c r="F5794" s="94"/>
      <c r="G5794" s="95">
        <f t="shared" si="543"/>
        <v>0</v>
      </c>
      <c r="H5794" s="110">
        <f t="shared" si="544"/>
        <v>0</v>
      </c>
      <c r="P5794" s="107" t="str">
        <f t="shared" si="545"/>
        <v/>
      </c>
      <c r="Q5794" s="108" t="str">
        <f t="shared" si="546"/>
        <v/>
      </c>
      <c r="S5794" s="109" t="str">
        <f t="shared" si="547"/>
        <v/>
      </c>
      <c r="T5794" s="109" t="str">
        <f t="shared" si="548"/>
        <v/>
      </c>
    </row>
    <row r="5795" spans="2:20" ht="15" customHeight="1" x14ac:dyDescent="0.25">
      <c r="B5795" s="94">
        <v>5744</v>
      </c>
      <c r="C5795" s="95"/>
      <c r="D5795" s="94"/>
      <c r="E5795" s="95"/>
      <c r="F5795" s="94"/>
      <c r="G5795" s="95">
        <f t="shared" si="543"/>
        <v>0</v>
      </c>
      <c r="H5795" s="110">
        <f t="shared" si="544"/>
        <v>0</v>
      </c>
      <c r="P5795" s="107" t="str">
        <f t="shared" si="545"/>
        <v/>
      </c>
      <c r="Q5795" s="108" t="str">
        <f t="shared" si="546"/>
        <v/>
      </c>
      <c r="S5795" s="109" t="str">
        <f t="shared" si="547"/>
        <v/>
      </c>
      <c r="T5795" s="109" t="str">
        <f t="shared" si="548"/>
        <v/>
      </c>
    </row>
    <row r="5796" spans="2:20" ht="15" customHeight="1" x14ac:dyDescent="0.25">
      <c r="B5796" s="94">
        <v>5745</v>
      </c>
      <c r="C5796" s="95"/>
      <c r="D5796" s="94"/>
      <c r="E5796" s="95"/>
      <c r="F5796" s="94"/>
      <c r="G5796" s="95">
        <f t="shared" si="543"/>
        <v>0</v>
      </c>
      <c r="H5796" s="110">
        <f t="shared" si="544"/>
        <v>0</v>
      </c>
      <c r="P5796" s="107" t="str">
        <f t="shared" si="545"/>
        <v/>
      </c>
      <c r="Q5796" s="108" t="str">
        <f t="shared" si="546"/>
        <v/>
      </c>
      <c r="S5796" s="109" t="str">
        <f t="shared" si="547"/>
        <v/>
      </c>
      <c r="T5796" s="109" t="str">
        <f t="shared" si="548"/>
        <v/>
      </c>
    </row>
    <row r="5797" spans="2:20" ht="15" customHeight="1" x14ac:dyDescent="0.25">
      <c r="B5797" s="94">
        <v>5746</v>
      </c>
      <c r="C5797" s="95"/>
      <c r="D5797" s="94"/>
      <c r="E5797" s="95"/>
      <c r="F5797" s="94"/>
      <c r="G5797" s="95">
        <f t="shared" si="543"/>
        <v>0</v>
      </c>
      <c r="H5797" s="110">
        <f t="shared" si="544"/>
        <v>0</v>
      </c>
      <c r="P5797" s="107" t="str">
        <f t="shared" si="545"/>
        <v/>
      </c>
      <c r="Q5797" s="108" t="str">
        <f t="shared" si="546"/>
        <v/>
      </c>
      <c r="S5797" s="109" t="str">
        <f t="shared" si="547"/>
        <v/>
      </c>
      <c r="T5797" s="109" t="str">
        <f t="shared" si="548"/>
        <v/>
      </c>
    </row>
    <row r="5798" spans="2:20" ht="15" customHeight="1" x14ac:dyDescent="0.25">
      <c r="B5798" s="94">
        <v>5747</v>
      </c>
      <c r="C5798" s="95"/>
      <c r="D5798" s="94"/>
      <c r="E5798" s="95"/>
      <c r="F5798" s="94"/>
      <c r="G5798" s="95">
        <f t="shared" si="543"/>
        <v>0</v>
      </c>
      <c r="H5798" s="110">
        <f t="shared" si="544"/>
        <v>0</v>
      </c>
      <c r="P5798" s="107" t="str">
        <f t="shared" si="545"/>
        <v/>
      </c>
      <c r="Q5798" s="108" t="str">
        <f t="shared" si="546"/>
        <v/>
      </c>
      <c r="S5798" s="109" t="str">
        <f t="shared" si="547"/>
        <v/>
      </c>
      <c r="T5798" s="109" t="str">
        <f t="shared" si="548"/>
        <v/>
      </c>
    </row>
    <row r="5799" spans="2:20" ht="15" customHeight="1" x14ac:dyDescent="0.25">
      <c r="B5799" s="94">
        <v>5748</v>
      </c>
      <c r="C5799" s="95"/>
      <c r="D5799" s="94"/>
      <c r="E5799" s="95"/>
      <c r="F5799" s="94"/>
      <c r="G5799" s="95">
        <f t="shared" si="543"/>
        <v>0</v>
      </c>
      <c r="H5799" s="110">
        <f t="shared" si="544"/>
        <v>0</v>
      </c>
      <c r="P5799" s="107" t="str">
        <f t="shared" si="545"/>
        <v/>
      </c>
      <c r="Q5799" s="108" t="str">
        <f t="shared" si="546"/>
        <v/>
      </c>
      <c r="S5799" s="109" t="str">
        <f t="shared" si="547"/>
        <v/>
      </c>
      <c r="T5799" s="109" t="str">
        <f t="shared" si="548"/>
        <v/>
      </c>
    </row>
    <row r="5800" spans="2:20" ht="15" customHeight="1" x14ac:dyDescent="0.25">
      <c r="B5800" s="94">
        <v>5749</v>
      </c>
      <c r="C5800" s="95"/>
      <c r="D5800" s="94"/>
      <c r="E5800" s="95"/>
      <c r="F5800" s="94"/>
      <c r="G5800" s="95">
        <f t="shared" si="543"/>
        <v>0</v>
      </c>
      <c r="H5800" s="110">
        <f t="shared" si="544"/>
        <v>0</v>
      </c>
      <c r="P5800" s="107" t="str">
        <f t="shared" si="545"/>
        <v/>
      </c>
      <c r="Q5800" s="108" t="str">
        <f t="shared" si="546"/>
        <v/>
      </c>
      <c r="S5800" s="109" t="str">
        <f t="shared" si="547"/>
        <v/>
      </c>
      <c r="T5800" s="109" t="str">
        <f t="shared" si="548"/>
        <v/>
      </c>
    </row>
    <row r="5801" spans="2:20" ht="15" customHeight="1" x14ac:dyDescent="0.25">
      <c r="B5801" s="94">
        <v>5750</v>
      </c>
      <c r="C5801" s="95"/>
      <c r="D5801" s="94"/>
      <c r="E5801" s="95"/>
      <c r="F5801" s="94"/>
      <c r="G5801" s="95">
        <f t="shared" si="543"/>
        <v>0</v>
      </c>
      <c r="H5801" s="110">
        <f t="shared" si="544"/>
        <v>0</v>
      </c>
      <c r="P5801" s="107" t="str">
        <f t="shared" si="545"/>
        <v/>
      </c>
      <c r="Q5801" s="108" t="str">
        <f t="shared" si="546"/>
        <v/>
      </c>
      <c r="S5801" s="109" t="str">
        <f t="shared" si="547"/>
        <v/>
      </c>
      <c r="T5801" s="109" t="str">
        <f t="shared" si="548"/>
        <v/>
      </c>
    </row>
    <row r="5802" spans="2:20" ht="15" customHeight="1" x14ac:dyDescent="0.25">
      <c r="B5802" s="94">
        <v>5751</v>
      </c>
      <c r="C5802" s="95"/>
      <c r="D5802" s="94"/>
      <c r="E5802" s="95"/>
      <c r="F5802" s="94"/>
      <c r="G5802" s="95">
        <f t="shared" si="543"/>
        <v>0</v>
      </c>
      <c r="H5802" s="110">
        <f t="shared" si="544"/>
        <v>0</v>
      </c>
      <c r="P5802" s="107" t="str">
        <f t="shared" si="545"/>
        <v/>
      </c>
      <c r="Q5802" s="108" t="str">
        <f t="shared" si="546"/>
        <v/>
      </c>
      <c r="S5802" s="109" t="str">
        <f t="shared" si="547"/>
        <v/>
      </c>
      <c r="T5802" s="109" t="str">
        <f t="shared" si="548"/>
        <v/>
      </c>
    </row>
    <row r="5803" spans="2:20" ht="15" customHeight="1" x14ac:dyDescent="0.25">
      <c r="B5803" s="94">
        <v>5752</v>
      </c>
      <c r="C5803" s="95"/>
      <c r="D5803" s="94"/>
      <c r="E5803" s="95"/>
      <c r="F5803" s="94"/>
      <c r="G5803" s="95">
        <f t="shared" si="543"/>
        <v>0</v>
      </c>
      <c r="H5803" s="110">
        <f t="shared" si="544"/>
        <v>0</v>
      </c>
      <c r="P5803" s="107" t="str">
        <f t="shared" si="545"/>
        <v/>
      </c>
      <c r="Q5803" s="108" t="str">
        <f t="shared" si="546"/>
        <v/>
      </c>
      <c r="S5803" s="109" t="str">
        <f t="shared" si="547"/>
        <v/>
      </c>
      <c r="T5803" s="109" t="str">
        <f t="shared" si="548"/>
        <v/>
      </c>
    </row>
    <row r="5804" spans="2:20" ht="15" customHeight="1" x14ac:dyDescent="0.25">
      <c r="B5804" s="94">
        <v>5753</v>
      </c>
      <c r="C5804" s="95"/>
      <c r="D5804" s="94"/>
      <c r="E5804" s="95"/>
      <c r="F5804" s="94"/>
      <c r="G5804" s="95">
        <f t="shared" si="543"/>
        <v>0</v>
      </c>
      <c r="H5804" s="110">
        <f t="shared" si="544"/>
        <v>0</v>
      </c>
      <c r="P5804" s="107" t="str">
        <f t="shared" si="545"/>
        <v/>
      </c>
      <c r="Q5804" s="108" t="str">
        <f t="shared" si="546"/>
        <v/>
      </c>
      <c r="S5804" s="109" t="str">
        <f t="shared" si="547"/>
        <v/>
      </c>
      <c r="T5804" s="109" t="str">
        <f t="shared" si="548"/>
        <v/>
      </c>
    </row>
    <row r="5805" spans="2:20" ht="15" customHeight="1" x14ac:dyDescent="0.25">
      <c r="B5805" s="94">
        <v>5754</v>
      </c>
      <c r="C5805" s="95"/>
      <c r="D5805" s="94"/>
      <c r="E5805" s="95"/>
      <c r="F5805" s="94"/>
      <c r="G5805" s="95">
        <f t="shared" si="543"/>
        <v>0</v>
      </c>
      <c r="H5805" s="110">
        <f t="shared" si="544"/>
        <v>0</v>
      </c>
      <c r="P5805" s="107" t="str">
        <f t="shared" si="545"/>
        <v/>
      </c>
      <c r="Q5805" s="108" t="str">
        <f t="shared" si="546"/>
        <v/>
      </c>
      <c r="S5805" s="109" t="str">
        <f t="shared" si="547"/>
        <v/>
      </c>
      <c r="T5805" s="109" t="str">
        <f t="shared" si="548"/>
        <v/>
      </c>
    </row>
    <row r="5806" spans="2:20" ht="15" customHeight="1" x14ac:dyDescent="0.25">
      <c r="B5806" s="94">
        <v>5755</v>
      </c>
      <c r="C5806" s="95"/>
      <c r="D5806" s="94"/>
      <c r="E5806" s="95"/>
      <c r="F5806" s="94"/>
      <c r="G5806" s="95">
        <f t="shared" si="543"/>
        <v>0</v>
      </c>
      <c r="H5806" s="110">
        <f t="shared" si="544"/>
        <v>0</v>
      </c>
      <c r="P5806" s="107" t="str">
        <f t="shared" si="545"/>
        <v/>
      </c>
      <c r="Q5806" s="108" t="str">
        <f t="shared" si="546"/>
        <v/>
      </c>
      <c r="S5806" s="109" t="str">
        <f t="shared" si="547"/>
        <v/>
      </c>
      <c r="T5806" s="109" t="str">
        <f t="shared" si="548"/>
        <v/>
      </c>
    </row>
    <row r="5807" spans="2:20" ht="15" customHeight="1" x14ac:dyDescent="0.25">
      <c r="B5807" s="94">
        <v>5756</v>
      </c>
      <c r="C5807" s="95"/>
      <c r="D5807" s="94"/>
      <c r="E5807" s="95"/>
      <c r="F5807" s="94"/>
      <c r="G5807" s="95">
        <f t="shared" si="543"/>
        <v>0</v>
      </c>
      <c r="H5807" s="110">
        <f t="shared" si="544"/>
        <v>0</v>
      </c>
      <c r="P5807" s="107" t="str">
        <f t="shared" si="545"/>
        <v/>
      </c>
      <c r="Q5807" s="108" t="str">
        <f t="shared" si="546"/>
        <v/>
      </c>
      <c r="S5807" s="109" t="str">
        <f t="shared" si="547"/>
        <v/>
      </c>
      <c r="T5807" s="109" t="str">
        <f t="shared" si="548"/>
        <v/>
      </c>
    </row>
    <row r="5808" spans="2:20" ht="15" customHeight="1" x14ac:dyDescent="0.25">
      <c r="B5808" s="94">
        <v>5757</v>
      </c>
      <c r="C5808" s="95"/>
      <c r="D5808" s="94"/>
      <c r="E5808" s="95"/>
      <c r="F5808" s="94"/>
      <c r="G5808" s="95">
        <f t="shared" si="543"/>
        <v>0</v>
      </c>
      <c r="H5808" s="110">
        <f t="shared" si="544"/>
        <v>0</v>
      </c>
      <c r="P5808" s="107" t="str">
        <f t="shared" si="545"/>
        <v/>
      </c>
      <c r="Q5808" s="108" t="str">
        <f t="shared" si="546"/>
        <v/>
      </c>
      <c r="S5808" s="109" t="str">
        <f t="shared" si="547"/>
        <v/>
      </c>
      <c r="T5808" s="109" t="str">
        <f t="shared" si="548"/>
        <v/>
      </c>
    </row>
    <row r="5809" spans="2:20" ht="15" customHeight="1" x14ac:dyDescent="0.25">
      <c r="B5809" s="94">
        <v>5758</v>
      </c>
      <c r="C5809" s="95"/>
      <c r="D5809" s="94"/>
      <c r="E5809" s="95"/>
      <c r="F5809" s="94"/>
      <c r="G5809" s="95">
        <f t="shared" si="543"/>
        <v>0</v>
      </c>
      <c r="H5809" s="110">
        <f t="shared" si="544"/>
        <v>0</v>
      </c>
      <c r="P5809" s="107" t="str">
        <f t="shared" si="545"/>
        <v/>
      </c>
      <c r="Q5809" s="108" t="str">
        <f t="shared" si="546"/>
        <v/>
      </c>
      <c r="S5809" s="109" t="str">
        <f t="shared" si="547"/>
        <v/>
      </c>
      <c r="T5809" s="109" t="str">
        <f t="shared" si="548"/>
        <v/>
      </c>
    </row>
    <row r="5810" spans="2:20" ht="15" customHeight="1" x14ac:dyDescent="0.25">
      <c r="B5810" s="94">
        <v>5759</v>
      </c>
      <c r="C5810" s="95"/>
      <c r="D5810" s="94"/>
      <c r="E5810" s="95"/>
      <c r="F5810" s="94"/>
      <c r="G5810" s="95">
        <f t="shared" si="543"/>
        <v>0</v>
      </c>
      <c r="H5810" s="110">
        <f t="shared" si="544"/>
        <v>0</v>
      </c>
      <c r="P5810" s="107" t="str">
        <f t="shared" si="545"/>
        <v/>
      </c>
      <c r="Q5810" s="108" t="str">
        <f t="shared" si="546"/>
        <v/>
      </c>
      <c r="S5810" s="109" t="str">
        <f t="shared" si="547"/>
        <v/>
      </c>
      <c r="T5810" s="109" t="str">
        <f t="shared" si="548"/>
        <v/>
      </c>
    </row>
    <row r="5811" spans="2:20" ht="15" customHeight="1" x14ac:dyDescent="0.25">
      <c r="B5811" s="94">
        <v>5760</v>
      </c>
      <c r="C5811" s="95"/>
      <c r="D5811" s="94"/>
      <c r="E5811" s="95"/>
      <c r="F5811" s="94"/>
      <c r="G5811" s="95">
        <f t="shared" si="543"/>
        <v>0</v>
      </c>
      <c r="H5811" s="110">
        <f t="shared" si="544"/>
        <v>0</v>
      </c>
      <c r="P5811" s="107" t="str">
        <f t="shared" si="545"/>
        <v/>
      </c>
      <c r="Q5811" s="108" t="str">
        <f t="shared" si="546"/>
        <v/>
      </c>
      <c r="S5811" s="109" t="str">
        <f t="shared" si="547"/>
        <v/>
      </c>
      <c r="T5811" s="109" t="str">
        <f t="shared" si="548"/>
        <v/>
      </c>
    </row>
    <row r="5812" spans="2:20" ht="15" customHeight="1" x14ac:dyDescent="0.25">
      <c r="B5812" s="94">
        <v>5761</v>
      </c>
      <c r="C5812" s="95"/>
      <c r="D5812" s="94"/>
      <c r="E5812" s="95"/>
      <c r="F5812" s="94"/>
      <c r="G5812" s="95">
        <f t="shared" si="543"/>
        <v>0</v>
      </c>
      <c r="H5812" s="110">
        <f t="shared" si="544"/>
        <v>0</v>
      </c>
      <c r="P5812" s="107" t="str">
        <f t="shared" si="545"/>
        <v/>
      </c>
      <c r="Q5812" s="108" t="str">
        <f t="shared" si="546"/>
        <v/>
      </c>
      <c r="S5812" s="109" t="str">
        <f t="shared" si="547"/>
        <v/>
      </c>
      <c r="T5812" s="109" t="str">
        <f t="shared" si="548"/>
        <v/>
      </c>
    </row>
    <row r="5813" spans="2:20" ht="15" customHeight="1" x14ac:dyDescent="0.25">
      <c r="B5813" s="94">
        <v>5762</v>
      </c>
      <c r="C5813" s="95"/>
      <c r="D5813" s="94"/>
      <c r="E5813" s="95"/>
      <c r="F5813" s="94"/>
      <c r="G5813" s="95">
        <f t="shared" si="543"/>
        <v>0</v>
      </c>
      <c r="H5813" s="110">
        <f t="shared" si="544"/>
        <v>0</v>
      </c>
      <c r="P5813" s="107" t="str">
        <f t="shared" si="545"/>
        <v/>
      </c>
      <c r="Q5813" s="108" t="str">
        <f t="shared" si="546"/>
        <v/>
      </c>
      <c r="S5813" s="109" t="str">
        <f t="shared" si="547"/>
        <v/>
      </c>
      <c r="T5813" s="109" t="str">
        <f t="shared" si="548"/>
        <v/>
      </c>
    </row>
    <row r="5814" spans="2:20" ht="15" customHeight="1" x14ac:dyDescent="0.25">
      <c r="B5814" s="94">
        <v>5763</v>
      </c>
      <c r="C5814" s="95"/>
      <c r="D5814" s="94"/>
      <c r="E5814" s="95"/>
      <c r="F5814" s="94"/>
      <c r="G5814" s="95">
        <f t="shared" si="543"/>
        <v>0</v>
      </c>
      <c r="H5814" s="110">
        <f t="shared" si="544"/>
        <v>0</v>
      </c>
      <c r="P5814" s="107" t="str">
        <f t="shared" si="545"/>
        <v/>
      </c>
      <c r="Q5814" s="108" t="str">
        <f t="shared" si="546"/>
        <v/>
      </c>
      <c r="S5814" s="109" t="str">
        <f t="shared" si="547"/>
        <v/>
      </c>
      <c r="T5814" s="109" t="str">
        <f t="shared" si="548"/>
        <v/>
      </c>
    </row>
    <row r="5815" spans="2:20" ht="15" customHeight="1" x14ac:dyDescent="0.25">
      <c r="B5815" s="94">
        <v>5764</v>
      </c>
      <c r="C5815" s="95"/>
      <c r="D5815" s="94"/>
      <c r="E5815" s="95"/>
      <c r="F5815" s="94"/>
      <c r="G5815" s="95">
        <f t="shared" si="543"/>
        <v>0</v>
      </c>
      <c r="H5815" s="110">
        <f t="shared" si="544"/>
        <v>0</v>
      </c>
      <c r="P5815" s="107" t="str">
        <f t="shared" si="545"/>
        <v/>
      </c>
      <c r="Q5815" s="108" t="str">
        <f t="shared" si="546"/>
        <v/>
      </c>
      <c r="S5815" s="109" t="str">
        <f t="shared" si="547"/>
        <v/>
      </c>
      <c r="T5815" s="109" t="str">
        <f t="shared" si="548"/>
        <v/>
      </c>
    </row>
    <row r="5816" spans="2:20" ht="15" customHeight="1" x14ac:dyDescent="0.25">
      <c r="B5816" s="94">
        <v>5765</v>
      </c>
      <c r="C5816" s="95"/>
      <c r="D5816" s="94"/>
      <c r="E5816" s="95"/>
      <c r="F5816" s="94"/>
      <c r="G5816" s="95">
        <f t="shared" si="543"/>
        <v>0</v>
      </c>
      <c r="H5816" s="110">
        <f t="shared" si="544"/>
        <v>0</v>
      </c>
      <c r="P5816" s="107" t="str">
        <f t="shared" si="545"/>
        <v/>
      </c>
      <c r="Q5816" s="108" t="str">
        <f t="shared" si="546"/>
        <v/>
      </c>
      <c r="S5816" s="109" t="str">
        <f t="shared" si="547"/>
        <v/>
      </c>
      <c r="T5816" s="109" t="str">
        <f t="shared" si="548"/>
        <v/>
      </c>
    </row>
    <row r="5817" spans="2:20" ht="15" customHeight="1" x14ac:dyDescent="0.25">
      <c r="B5817" s="94">
        <v>5766</v>
      </c>
      <c r="C5817" s="95"/>
      <c r="D5817" s="94"/>
      <c r="E5817" s="95"/>
      <c r="F5817" s="94"/>
      <c r="G5817" s="95">
        <f t="shared" si="543"/>
        <v>0</v>
      </c>
      <c r="H5817" s="110">
        <f t="shared" si="544"/>
        <v>0</v>
      </c>
      <c r="P5817" s="107" t="str">
        <f t="shared" si="545"/>
        <v/>
      </c>
      <c r="Q5817" s="108" t="str">
        <f t="shared" si="546"/>
        <v/>
      </c>
      <c r="S5817" s="109" t="str">
        <f t="shared" si="547"/>
        <v/>
      </c>
      <c r="T5817" s="109" t="str">
        <f t="shared" si="548"/>
        <v/>
      </c>
    </row>
    <row r="5818" spans="2:20" ht="15" customHeight="1" x14ac:dyDescent="0.25">
      <c r="B5818" s="94">
        <v>5767</v>
      </c>
      <c r="C5818" s="95"/>
      <c r="D5818" s="94"/>
      <c r="E5818" s="95"/>
      <c r="F5818" s="94"/>
      <c r="G5818" s="95">
        <f t="shared" si="543"/>
        <v>0</v>
      </c>
      <c r="H5818" s="110">
        <f t="shared" si="544"/>
        <v>0</v>
      </c>
      <c r="P5818" s="107" t="str">
        <f t="shared" si="545"/>
        <v/>
      </c>
      <c r="Q5818" s="108" t="str">
        <f t="shared" si="546"/>
        <v/>
      </c>
      <c r="S5818" s="109" t="str">
        <f t="shared" si="547"/>
        <v/>
      </c>
      <c r="T5818" s="109" t="str">
        <f t="shared" si="548"/>
        <v/>
      </c>
    </row>
    <row r="5819" spans="2:20" ht="15" customHeight="1" x14ac:dyDescent="0.25">
      <c r="B5819" s="94">
        <v>5768</v>
      </c>
      <c r="C5819" s="95"/>
      <c r="D5819" s="94"/>
      <c r="E5819" s="95"/>
      <c r="F5819" s="94"/>
      <c r="G5819" s="95">
        <f t="shared" si="543"/>
        <v>0</v>
      </c>
      <c r="H5819" s="110">
        <f t="shared" si="544"/>
        <v>0</v>
      </c>
      <c r="P5819" s="107" t="str">
        <f t="shared" si="545"/>
        <v/>
      </c>
      <c r="Q5819" s="108" t="str">
        <f t="shared" si="546"/>
        <v/>
      </c>
      <c r="S5819" s="109" t="str">
        <f t="shared" si="547"/>
        <v/>
      </c>
      <c r="T5819" s="109" t="str">
        <f t="shared" si="548"/>
        <v/>
      </c>
    </row>
    <row r="5820" spans="2:20" ht="15" customHeight="1" x14ac:dyDescent="0.25">
      <c r="B5820" s="94">
        <v>5769</v>
      </c>
      <c r="C5820" s="95"/>
      <c r="D5820" s="94"/>
      <c r="E5820" s="95"/>
      <c r="F5820" s="94"/>
      <c r="G5820" s="95">
        <f t="shared" si="543"/>
        <v>0</v>
      </c>
      <c r="H5820" s="110">
        <f t="shared" si="544"/>
        <v>0</v>
      </c>
      <c r="P5820" s="107" t="str">
        <f t="shared" si="545"/>
        <v/>
      </c>
      <c r="Q5820" s="108" t="str">
        <f t="shared" si="546"/>
        <v/>
      </c>
      <c r="S5820" s="109" t="str">
        <f t="shared" si="547"/>
        <v/>
      </c>
      <c r="T5820" s="109" t="str">
        <f t="shared" si="548"/>
        <v/>
      </c>
    </row>
    <row r="5821" spans="2:20" ht="15" customHeight="1" x14ac:dyDescent="0.25">
      <c r="B5821" s="94">
        <v>5770</v>
      </c>
      <c r="C5821" s="95"/>
      <c r="D5821" s="94"/>
      <c r="E5821" s="95"/>
      <c r="F5821" s="94"/>
      <c r="G5821" s="95">
        <f t="shared" si="543"/>
        <v>0</v>
      </c>
      <c r="H5821" s="110">
        <f t="shared" si="544"/>
        <v>0</v>
      </c>
      <c r="P5821" s="107" t="str">
        <f t="shared" si="545"/>
        <v/>
      </c>
      <c r="Q5821" s="108" t="str">
        <f t="shared" si="546"/>
        <v/>
      </c>
      <c r="S5821" s="109" t="str">
        <f t="shared" si="547"/>
        <v/>
      </c>
      <c r="T5821" s="109" t="str">
        <f t="shared" si="548"/>
        <v/>
      </c>
    </row>
    <row r="5822" spans="2:20" ht="15" customHeight="1" x14ac:dyDescent="0.25">
      <c r="B5822" s="94">
        <v>5771</v>
      </c>
      <c r="C5822" s="95"/>
      <c r="D5822" s="94"/>
      <c r="E5822" s="95"/>
      <c r="F5822" s="94"/>
      <c r="G5822" s="95">
        <f t="shared" si="543"/>
        <v>0</v>
      </c>
      <c r="H5822" s="110">
        <f t="shared" si="544"/>
        <v>0</v>
      </c>
      <c r="P5822" s="107" t="str">
        <f t="shared" si="545"/>
        <v/>
      </c>
      <c r="Q5822" s="108" t="str">
        <f t="shared" si="546"/>
        <v/>
      </c>
      <c r="S5822" s="109" t="str">
        <f t="shared" si="547"/>
        <v/>
      </c>
      <c r="T5822" s="109" t="str">
        <f t="shared" si="548"/>
        <v/>
      </c>
    </row>
    <row r="5823" spans="2:20" ht="15" customHeight="1" x14ac:dyDescent="0.25">
      <c r="B5823" s="94">
        <v>5772</v>
      </c>
      <c r="C5823" s="95"/>
      <c r="D5823" s="94"/>
      <c r="E5823" s="95"/>
      <c r="F5823" s="94"/>
      <c r="G5823" s="95">
        <f t="shared" si="543"/>
        <v>0</v>
      </c>
      <c r="H5823" s="110">
        <f t="shared" si="544"/>
        <v>0</v>
      </c>
      <c r="P5823" s="107" t="str">
        <f t="shared" si="545"/>
        <v/>
      </c>
      <c r="Q5823" s="108" t="str">
        <f t="shared" si="546"/>
        <v/>
      </c>
      <c r="S5823" s="109" t="str">
        <f t="shared" si="547"/>
        <v/>
      </c>
      <c r="T5823" s="109" t="str">
        <f t="shared" si="548"/>
        <v/>
      </c>
    </row>
    <row r="5824" spans="2:20" ht="15" customHeight="1" x14ac:dyDescent="0.25">
      <c r="B5824" s="94">
        <v>5773</v>
      </c>
      <c r="C5824" s="95"/>
      <c r="D5824" s="94"/>
      <c r="E5824" s="95"/>
      <c r="F5824" s="94"/>
      <c r="G5824" s="95">
        <f t="shared" si="543"/>
        <v>0</v>
      </c>
      <c r="H5824" s="110">
        <f t="shared" si="544"/>
        <v>0</v>
      </c>
      <c r="P5824" s="107" t="str">
        <f t="shared" si="545"/>
        <v/>
      </c>
      <c r="Q5824" s="108" t="str">
        <f t="shared" si="546"/>
        <v/>
      </c>
      <c r="S5824" s="109" t="str">
        <f t="shared" si="547"/>
        <v/>
      </c>
      <c r="T5824" s="109" t="str">
        <f t="shared" si="548"/>
        <v/>
      </c>
    </row>
    <row r="5825" spans="2:20" ht="15" customHeight="1" x14ac:dyDescent="0.25">
      <c r="B5825" s="94">
        <v>5774</v>
      </c>
      <c r="C5825" s="95"/>
      <c r="D5825" s="94"/>
      <c r="E5825" s="95"/>
      <c r="F5825" s="94"/>
      <c r="G5825" s="95">
        <f t="shared" si="543"/>
        <v>0</v>
      </c>
      <c r="H5825" s="110">
        <f t="shared" si="544"/>
        <v>0</v>
      </c>
      <c r="P5825" s="107" t="str">
        <f t="shared" si="545"/>
        <v/>
      </c>
      <c r="Q5825" s="108" t="str">
        <f t="shared" si="546"/>
        <v/>
      </c>
      <c r="S5825" s="109" t="str">
        <f t="shared" si="547"/>
        <v/>
      </c>
      <c r="T5825" s="109" t="str">
        <f t="shared" si="548"/>
        <v/>
      </c>
    </row>
    <row r="5826" spans="2:20" ht="15" customHeight="1" x14ac:dyDescent="0.25">
      <c r="B5826" s="94">
        <v>5775</v>
      </c>
      <c r="C5826" s="95"/>
      <c r="D5826" s="94"/>
      <c r="E5826" s="95"/>
      <c r="F5826" s="94"/>
      <c r="G5826" s="95">
        <f t="shared" si="543"/>
        <v>0</v>
      </c>
      <c r="H5826" s="110">
        <f t="shared" si="544"/>
        <v>0</v>
      </c>
      <c r="P5826" s="107" t="str">
        <f t="shared" si="545"/>
        <v/>
      </c>
      <c r="Q5826" s="108" t="str">
        <f t="shared" si="546"/>
        <v/>
      </c>
      <c r="S5826" s="109" t="str">
        <f t="shared" si="547"/>
        <v/>
      </c>
      <c r="T5826" s="109" t="str">
        <f t="shared" si="548"/>
        <v/>
      </c>
    </row>
    <row r="5827" spans="2:20" ht="15" customHeight="1" x14ac:dyDescent="0.25">
      <c r="B5827" s="94">
        <v>5776</v>
      </c>
      <c r="C5827" s="95"/>
      <c r="D5827" s="94"/>
      <c r="E5827" s="95"/>
      <c r="F5827" s="94"/>
      <c r="G5827" s="95">
        <f t="shared" si="543"/>
        <v>0</v>
      </c>
      <c r="H5827" s="110">
        <f t="shared" si="544"/>
        <v>0</v>
      </c>
      <c r="P5827" s="107" t="str">
        <f t="shared" si="545"/>
        <v/>
      </c>
      <c r="Q5827" s="108" t="str">
        <f t="shared" si="546"/>
        <v/>
      </c>
      <c r="S5827" s="109" t="str">
        <f t="shared" si="547"/>
        <v/>
      </c>
      <c r="T5827" s="109" t="str">
        <f t="shared" si="548"/>
        <v/>
      </c>
    </row>
    <row r="5828" spans="2:20" ht="15" customHeight="1" x14ac:dyDescent="0.25">
      <c r="B5828" s="94">
        <v>5777</v>
      </c>
      <c r="C5828" s="95"/>
      <c r="D5828" s="94"/>
      <c r="E5828" s="95"/>
      <c r="F5828" s="94"/>
      <c r="G5828" s="95">
        <f t="shared" si="543"/>
        <v>0</v>
      </c>
      <c r="H5828" s="110">
        <f t="shared" si="544"/>
        <v>0</v>
      </c>
      <c r="P5828" s="107" t="str">
        <f t="shared" si="545"/>
        <v/>
      </c>
      <c r="Q5828" s="108" t="str">
        <f t="shared" si="546"/>
        <v/>
      </c>
      <c r="S5828" s="109" t="str">
        <f t="shared" si="547"/>
        <v/>
      </c>
      <c r="T5828" s="109" t="str">
        <f t="shared" si="548"/>
        <v/>
      </c>
    </row>
    <row r="5829" spans="2:20" ht="15" customHeight="1" x14ac:dyDescent="0.25">
      <c r="B5829" s="94">
        <v>5778</v>
      </c>
      <c r="C5829" s="95"/>
      <c r="D5829" s="94"/>
      <c r="E5829" s="95"/>
      <c r="F5829" s="94"/>
      <c r="G5829" s="95">
        <f t="shared" si="543"/>
        <v>0</v>
      </c>
      <c r="H5829" s="110">
        <f t="shared" si="544"/>
        <v>0</v>
      </c>
      <c r="P5829" s="107" t="str">
        <f t="shared" si="545"/>
        <v/>
      </c>
      <c r="Q5829" s="108" t="str">
        <f t="shared" si="546"/>
        <v/>
      </c>
      <c r="S5829" s="109" t="str">
        <f t="shared" si="547"/>
        <v/>
      </c>
      <c r="T5829" s="109" t="str">
        <f t="shared" si="548"/>
        <v/>
      </c>
    </row>
    <row r="5830" spans="2:20" ht="15" customHeight="1" x14ac:dyDescent="0.25">
      <c r="B5830" s="94">
        <v>5779</v>
      </c>
      <c r="C5830" s="95"/>
      <c r="D5830" s="94"/>
      <c r="E5830" s="95"/>
      <c r="F5830" s="94"/>
      <c r="G5830" s="95">
        <f t="shared" si="543"/>
        <v>0</v>
      </c>
      <c r="H5830" s="110">
        <f t="shared" si="544"/>
        <v>0</v>
      </c>
      <c r="P5830" s="107" t="str">
        <f t="shared" si="545"/>
        <v/>
      </c>
      <c r="Q5830" s="108" t="str">
        <f t="shared" si="546"/>
        <v/>
      </c>
      <c r="S5830" s="109" t="str">
        <f t="shared" si="547"/>
        <v/>
      </c>
      <c r="T5830" s="109" t="str">
        <f t="shared" si="548"/>
        <v/>
      </c>
    </row>
    <row r="5831" spans="2:20" ht="15" customHeight="1" x14ac:dyDescent="0.25">
      <c r="B5831" s="94">
        <v>5780</v>
      </c>
      <c r="C5831" s="95"/>
      <c r="D5831" s="94"/>
      <c r="E5831" s="95"/>
      <c r="F5831" s="94"/>
      <c r="G5831" s="95">
        <f t="shared" si="543"/>
        <v>0</v>
      </c>
      <c r="H5831" s="110">
        <f t="shared" si="544"/>
        <v>0</v>
      </c>
      <c r="P5831" s="107" t="str">
        <f t="shared" si="545"/>
        <v/>
      </c>
      <c r="Q5831" s="108" t="str">
        <f t="shared" si="546"/>
        <v/>
      </c>
      <c r="S5831" s="109" t="str">
        <f t="shared" si="547"/>
        <v/>
      </c>
      <c r="T5831" s="109" t="str">
        <f t="shared" si="548"/>
        <v/>
      </c>
    </row>
    <row r="5832" spans="2:20" ht="15" customHeight="1" x14ac:dyDescent="0.25">
      <c r="B5832" s="94">
        <v>5781</v>
      </c>
      <c r="C5832" s="95"/>
      <c r="D5832" s="94"/>
      <c r="E5832" s="95"/>
      <c r="F5832" s="94"/>
      <c r="G5832" s="95">
        <f t="shared" si="543"/>
        <v>0</v>
      </c>
      <c r="H5832" s="110">
        <f t="shared" si="544"/>
        <v>0</v>
      </c>
      <c r="P5832" s="107" t="str">
        <f t="shared" si="545"/>
        <v/>
      </c>
      <c r="Q5832" s="108" t="str">
        <f t="shared" si="546"/>
        <v/>
      </c>
      <c r="S5832" s="109" t="str">
        <f t="shared" si="547"/>
        <v/>
      </c>
      <c r="T5832" s="109" t="str">
        <f t="shared" si="548"/>
        <v/>
      </c>
    </row>
    <row r="5833" spans="2:20" ht="15" customHeight="1" x14ac:dyDescent="0.25">
      <c r="B5833" s="94">
        <v>5782</v>
      </c>
      <c r="C5833" s="95"/>
      <c r="D5833" s="94"/>
      <c r="E5833" s="95"/>
      <c r="F5833" s="94"/>
      <c r="G5833" s="95">
        <f t="shared" si="543"/>
        <v>0</v>
      </c>
      <c r="H5833" s="110">
        <f t="shared" si="544"/>
        <v>0</v>
      </c>
      <c r="P5833" s="107" t="str">
        <f t="shared" si="545"/>
        <v/>
      </c>
      <c r="Q5833" s="108" t="str">
        <f t="shared" si="546"/>
        <v/>
      </c>
      <c r="S5833" s="109" t="str">
        <f t="shared" si="547"/>
        <v/>
      </c>
      <c r="T5833" s="109" t="str">
        <f t="shared" si="548"/>
        <v/>
      </c>
    </row>
    <row r="5834" spans="2:20" ht="15" customHeight="1" x14ac:dyDescent="0.25">
      <c r="B5834" s="94">
        <v>5783</v>
      </c>
      <c r="C5834" s="95"/>
      <c r="D5834" s="94"/>
      <c r="E5834" s="95"/>
      <c r="F5834" s="94"/>
      <c r="G5834" s="95">
        <f t="shared" si="543"/>
        <v>0</v>
      </c>
      <c r="H5834" s="110">
        <f t="shared" si="544"/>
        <v>0</v>
      </c>
      <c r="P5834" s="107" t="str">
        <f t="shared" si="545"/>
        <v/>
      </c>
      <c r="Q5834" s="108" t="str">
        <f t="shared" si="546"/>
        <v/>
      </c>
      <c r="S5834" s="109" t="str">
        <f t="shared" si="547"/>
        <v/>
      </c>
      <c r="T5834" s="109" t="str">
        <f t="shared" si="548"/>
        <v/>
      </c>
    </row>
    <row r="5835" spans="2:20" ht="15" customHeight="1" x14ac:dyDescent="0.25">
      <c r="B5835" s="94">
        <v>5784</v>
      </c>
      <c r="C5835" s="95"/>
      <c r="D5835" s="94"/>
      <c r="E5835" s="95"/>
      <c r="F5835" s="94"/>
      <c r="G5835" s="95">
        <f t="shared" si="543"/>
        <v>0</v>
      </c>
      <c r="H5835" s="110">
        <f t="shared" si="544"/>
        <v>0</v>
      </c>
      <c r="P5835" s="107" t="str">
        <f t="shared" si="545"/>
        <v/>
      </c>
      <c r="Q5835" s="108" t="str">
        <f t="shared" si="546"/>
        <v/>
      </c>
      <c r="S5835" s="109" t="str">
        <f t="shared" si="547"/>
        <v/>
      </c>
      <c r="T5835" s="109" t="str">
        <f t="shared" si="548"/>
        <v/>
      </c>
    </row>
    <row r="5836" spans="2:20" ht="15" customHeight="1" x14ac:dyDescent="0.25">
      <c r="B5836" s="94">
        <v>5785</v>
      </c>
      <c r="C5836" s="95"/>
      <c r="D5836" s="94"/>
      <c r="E5836" s="95"/>
      <c r="F5836" s="94"/>
      <c r="G5836" s="95">
        <f t="shared" si="543"/>
        <v>0</v>
      </c>
      <c r="H5836" s="110">
        <f t="shared" si="544"/>
        <v>0</v>
      </c>
      <c r="P5836" s="107" t="str">
        <f t="shared" si="545"/>
        <v/>
      </c>
      <c r="Q5836" s="108" t="str">
        <f t="shared" si="546"/>
        <v/>
      </c>
      <c r="S5836" s="109" t="str">
        <f t="shared" si="547"/>
        <v/>
      </c>
      <c r="T5836" s="109" t="str">
        <f t="shared" si="548"/>
        <v/>
      </c>
    </row>
    <row r="5837" spans="2:20" ht="15" customHeight="1" x14ac:dyDescent="0.25">
      <c r="B5837" s="94">
        <v>5786</v>
      </c>
      <c r="C5837" s="95"/>
      <c r="D5837" s="94"/>
      <c r="E5837" s="95"/>
      <c r="F5837" s="94"/>
      <c r="G5837" s="95">
        <f t="shared" si="543"/>
        <v>0</v>
      </c>
      <c r="H5837" s="110">
        <f t="shared" si="544"/>
        <v>0</v>
      </c>
      <c r="P5837" s="107" t="str">
        <f t="shared" si="545"/>
        <v/>
      </c>
      <c r="Q5837" s="108" t="str">
        <f t="shared" si="546"/>
        <v/>
      </c>
      <c r="S5837" s="109" t="str">
        <f t="shared" si="547"/>
        <v/>
      </c>
      <c r="T5837" s="109" t="str">
        <f t="shared" si="548"/>
        <v/>
      </c>
    </row>
    <row r="5838" spans="2:20" ht="15" customHeight="1" x14ac:dyDescent="0.25">
      <c r="B5838" s="94">
        <v>5787</v>
      </c>
      <c r="C5838" s="95"/>
      <c r="D5838" s="94"/>
      <c r="E5838" s="95"/>
      <c r="F5838" s="94"/>
      <c r="G5838" s="95">
        <f t="shared" si="543"/>
        <v>0</v>
      </c>
      <c r="H5838" s="110">
        <f t="shared" si="544"/>
        <v>0</v>
      </c>
      <c r="P5838" s="107" t="str">
        <f t="shared" si="545"/>
        <v/>
      </c>
      <c r="Q5838" s="108" t="str">
        <f t="shared" si="546"/>
        <v/>
      </c>
      <c r="S5838" s="109" t="str">
        <f t="shared" si="547"/>
        <v/>
      </c>
      <c r="T5838" s="109" t="str">
        <f t="shared" si="548"/>
        <v/>
      </c>
    </row>
    <row r="5839" spans="2:20" ht="15" customHeight="1" x14ac:dyDescent="0.25">
      <c r="B5839" s="94">
        <v>5788</v>
      </c>
      <c r="C5839" s="95"/>
      <c r="D5839" s="94"/>
      <c r="E5839" s="95"/>
      <c r="F5839" s="94"/>
      <c r="G5839" s="95">
        <f t="shared" si="543"/>
        <v>0</v>
      </c>
      <c r="H5839" s="110">
        <f t="shared" si="544"/>
        <v>0</v>
      </c>
      <c r="P5839" s="107" t="str">
        <f t="shared" si="545"/>
        <v/>
      </c>
      <c r="Q5839" s="108" t="str">
        <f t="shared" si="546"/>
        <v/>
      </c>
      <c r="S5839" s="109" t="str">
        <f t="shared" si="547"/>
        <v/>
      </c>
      <c r="T5839" s="109" t="str">
        <f t="shared" si="548"/>
        <v/>
      </c>
    </row>
    <row r="5840" spans="2:20" ht="15" customHeight="1" x14ac:dyDescent="0.25">
      <c r="B5840" s="94">
        <v>5789</v>
      </c>
      <c r="C5840" s="95"/>
      <c r="D5840" s="94"/>
      <c r="E5840" s="95"/>
      <c r="F5840" s="94"/>
      <c r="G5840" s="95">
        <f t="shared" si="543"/>
        <v>0</v>
      </c>
      <c r="H5840" s="110">
        <f t="shared" si="544"/>
        <v>0</v>
      </c>
      <c r="P5840" s="107" t="str">
        <f t="shared" si="545"/>
        <v/>
      </c>
      <c r="Q5840" s="108" t="str">
        <f t="shared" si="546"/>
        <v/>
      </c>
      <c r="S5840" s="109" t="str">
        <f t="shared" si="547"/>
        <v/>
      </c>
      <c r="T5840" s="109" t="str">
        <f t="shared" si="548"/>
        <v/>
      </c>
    </row>
    <row r="5841" spans="2:20" ht="15" customHeight="1" x14ac:dyDescent="0.25">
      <c r="B5841" s="94">
        <v>5790</v>
      </c>
      <c r="C5841" s="95"/>
      <c r="D5841" s="94"/>
      <c r="E5841" s="95"/>
      <c r="F5841" s="94"/>
      <c r="G5841" s="95">
        <f t="shared" si="543"/>
        <v>0</v>
      </c>
      <c r="H5841" s="110">
        <f t="shared" si="544"/>
        <v>0</v>
      </c>
      <c r="P5841" s="107" t="str">
        <f t="shared" si="545"/>
        <v/>
      </c>
      <c r="Q5841" s="108" t="str">
        <f t="shared" si="546"/>
        <v/>
      </c>
      <c r="S5841" s="109" t="str">
        <f t="shared" si="547"/>
        <v/>
      </c>
      <c r="T5841" s="109" t="str">
        <f t="shared" si="548"/>
        <v/>
      </c>
    </row>
    <row r="5842" spans="2:20" ht="15" customHeight="1" x14ac:dyDescent="0.25">
      <c r="B5842" s="94">
        <v>5791</v>
      </c>
      <c r="C5842" s="95"/>
      <c r="D5842" s="94"/>
      <c r="E5842" s="95"/>
      <c r="F5842" s="94"/>
      <c r="G5842" s="95">
        <f t="shared" si="543"/>
        <v>0</v>
      </c>
      <c r="H5842" s="110">
        <f t="shared" si="544"/>
        <v>0</v>
      </c>
      <c r="P5842" s="107" t="str">
        <f t="shared" si="545"/>
        <v/>
      </c>
      <c r="Q5842" s="108" t="str">
        <f t="shared" si="546"/>
        <v/>
      </c>
      <c r="S5842" s="109" t="str">
        <f t="shared" si="547"/>
        <v/>
      </c>
      <c r="T5842" s="109" t="str">
        <f t="shared" si="548"/>
        <v/>
      </c>
    </row>
    <row r="5843" spans="2:20" ht="15" customHeight="1" x14ac:dyDescent="0.25">
      <c r="B5843" s="94">
        <v>5792</v>
      </c>
      <c r="C5843" s="95"/>
      <c r="D5843" s="94"/>
      <c r="E5843" s="95"/>
      <c r="F5843" s="94"/>
      <c r="G5843" s="95">
        <f t="shared" si="543"/>
        <v>0</v>
      </c>
      <c r="H5843" s="110">
        <f t="shared" si="544"/>
        <v>0</v>
      </c>
      <c r="P5843" s="107" t="str">
        <f t="shared" si="545"/>
        <v/>
      </c>
      <c r="Q5843" s="108" t="str">
        <f t="shared" si="546"/>
        <v/>
      </c>
      <c r="S5843" s="109" t="str">
        <f t="shared" si="547"/>
        <v/>
      </c>
      <c r="T5843" s="109" t="str">
        <f t="shared" si="548"/>
        <v/>
      </c>
    </row>
    <row r="5844" spans="2:20" ht="15" customHeight="1" x14ac:dyDescent="0.25">
      <c r="B5844" s="94">
        <v>5793</v>
      </c>
      <c r="C5844" s="95"/>
      <c r="D5844" s="94"/>
      <c r="E5844" s="95"/>
      <c r="F5844" s="94"/>
      <c r="G5844" s="95">
        <f t="shared" si="543"/>
        <v>0</v>
      </c>
      <c r="H5844" s="110">
        <f t="shared" si="544"/>
        <v>0</v>
      </c>
      <c r="P5844" s="107" t="str">
        <f t="shared" si="545"/>
        <v/>
      </c>
      <c r="Q5844" s="108" t="str">
        <f t="shared" si="546"/>
        <v/>
      </c>
      <c r="S5844" s="109" t="str">
        <f t="shared" si="547"/>
        <v/>
      </c>
      <c r="T5844" s="109" t="str">
        <f t="shared" si="548"/>
        <v/>
      </c>
    </row>
    <row r="5845" spans="2:20" ht="15" customHeight="1" x14ac:dyDescent="0.25">
      <c r="B5845" s="94">
        <v>5794</v>
      </c>
      <c r="C5845" s="95"/>
      <c r="D5845" s="94"/>
      <c r="E5845" s="95"/>
      <c r="F5845" s="94"/>
      <c r="G5845" s="95">
        <f t="shared" si="543"/>
        <v>0</v>
      </c>
      <c r="H5845" s="110">
        <f t="shared" si="544"/>
        <v>0</v>
      </c>
      <c r="P5845" s="107" t="str">
        <f t="shared" si="545"/>
        <v/>
      </c>
      <c r="Q5845" s="108" t="str">
        <f t="shared" si="546"/>
        <v/>
      </c>
      <c r="S5845" s="109" t="str">
        <f t="shared" si="547"/>
        <v/>
      </c>
      <c r="T5845" s="109" t="str">
        <f t="shared" si="548"/>
        <v/>
      </c>
    </row>
    <row r="5846" spans="2:20" ht="15" customHeight="1" x14ac:dyDescent="0.25">
      <c r="B5846" s="94">
        <v>5795</v>
      </c>
      <c r="C5846" s="95"/>
      <c r="D5846" s="94"/>
      <c r="E5846" s="95"/>
      <c r="F5846" s="94"/>
      <c r="G5846" s="95">
        <f t="shared" si="543"/>
        <v>0</v>
      </c>
      <c r="H5846" s="110">
        <f t="shared" si="544"/>
        <v>0</v>
      </c>
      <c r="P5846" s="107" t="str">
        <f t="shared" si="545"/>
        <v/>
      </c>
      <c r="Q5846" s="108" t="str">
        <f t="shared" si="546"/>
        <v/>
      </c>
      <c r="S5846" s="109" t="str">
        <f t="shared" si="547"/>
        <v/>
      </c>
      <c r="T5846" s="109" t="str">
        <f t="shared" si="548"/>
        <v/>
      </c>
    </row>
    <row r="5847" spans="2:20" ht="15" customHeight="1" x14ac:dyDescent="0.25">
      <c r="B5847" s="94">
        <v>5796</v>
      </c>
      <c r="C5847" s="95"/>
      <c r="D5847" s="94"/>
      <c r="E5847" s="95"/>
      <c r="F5847" s="94"/>
      <c r="G5847" s="95">
        <f t="shared" si="543"/>
        <v>0</v>
      </c>
      <c r="H5847" s="110">
        <f t="shared" si="544"/>
        <v>0</v>
      </c>
      <c r="P5847" s="107" t="str">
        <f t="shared" si="545"/>
        <v/>
      </c>
      <c r="Q5847" s="108" t="str">
        <f t="shared" si="546"/>
        <v/>
      </c>
      <c r="S5847" s="109" t="str">
        <f t="shared" si="547"/>
        <v/>
      </c>
      <c r="T5847" s="109" t="str">
        <f t="shared" si="548"/>
        <v/>
      </c>
    </row>
    <row r="5848" spans="2:20" ht="15" customHeight="1" x14ac:dyDescent="0.25">
      <c r="B5848" s="94">
        <v>5797</v>
      </c>
      <c r="C5848" s="95"/>
      <c r="D5848" s="94"/>
      <c r="E5848" s="95"/>
      <c r="F5848" s="94"/>
      <c r="G5848" s="95">
        <f t="shared" si="543"/>
        <v>0</v>
      </c>
      <c r="H5848" s="110">
        <f t="shared" si="544"/>
        <v>0</v>
      </c>
      <c r="P5848" s="107" t="str">
        <f t="shared" si="545"/>
        <v/>
      </c>
      <c r="Q5848" s="108" t="str">
        <f t="shared" si="546"/>
        <v/>
      </c>
      <c r="S5848" s="109" t="str">
        <f t="shared" si="547"/>
        <v/>
      </c>
      <c r="T5848" s="109" t="str">
        <f t="shared" si="548"/>
        <v/>
      </c>
    </row>
    <row r="5849" spans="2:20" ht="15" customHeight="1" x14ac:dyDescent="0.25">
      <c r="B5849" s="94">
        <v>5798</v>
      </c>
      <c r="C5849" s="95"/>
      <c r="D5849" s="94"/>
      <c r="E5849" s="95"/>
      <c r="F5849" s="94"/>
      <c r="G5849" s="95">
        <f t="shared" si="543"/>
        <v>0</v>
      </c>
      <c r="H5849" s="110">
        <f t="shared" si="544"/>
        <v>0</v>
      </c>
      <c r="P5849" s="107" t="str">
        <f t="shared" si="545"/>
        <v/>
      </c>
      <c r="Q5849" s="108" t="str">
        <f t="shared" si="546"/>
        <v/>
      </c>
      <c r="S5849" s="109" t="str">
        <f t="shared" si="547"/>
        <v/>
      </c>
      <c r="T5849" s="109" t="str">
        <f t="shared" si="548"/>
        <v/>
      </c>
    </row>
    <row r="5850" spans="2:20" ht="15" customHeight="1" x14ac:dyDescent="0.25">
      <c r="B5850" s="94">
        <v>5799</v>
      </c>
      <c r="C5850" s="95"/>
      <c r="D5850" s="94"/>
      <c r="E5850" s="95"/>
      <c r="F5850" s="94"/>
      <c r="G5850" s="95">
        <f t="shared" si="543"/>
        <v>0</v>
      </c>
      <c r="H5850" s="110">
        <f t="shared" si="544"/>
        <v>0</v>
      </c>
      <c r="P5850" s="107" t="str">
        <f t="shared" si="545"/>
        <v/>
      </c>
      <c r="Q5850" s="108" t="str">
        <f t="shared" si="546"/>
        <v/>
      </c>
      <c r="S5850" s="109" t="str">
        <f t="shared" si="547"/>
        <v/>
      </c>
      <c r="T5850" s="109" t="str">
        <f t="shared" si="548"/>
        <v/>
      </c>
    </row>
    <row r="5851" spans="2:20" ht="15" customHeight="1" x14ac:dyDescent="0.25">
      <c r="B5851" s="94">
        <v>5800</v>
      </c>
      <c r="C5851" s="95"/>
      <c r="D5851" s="94"/>
      <c r="E5851" s="95"/>
      <c r="F5851" s="94"/>
      <c r="G5851" s="95">
        <f t="shared" si="543"/>
        <v>0</v>
      </c>
      <c r="H5851" s="110">
        <f t="shared" si="544"/>
        <v>0</v>
      </c>
      <c r="P5851" s="107" t="str">
        <f t="shared" si="545"/>
        <v/>
      </c>
      <c r="Q5851" s="108" t="str">
        <f t="shared" si="546"/>
        <v/>
      </c>
      <c r="S5851" s="109" t="str">
        <f t="shared" si="547"/>
        <v/>
      </c>
      <c r="T5851" s="109" t="str">
        <f t="shared" si="548"/>
        <v/>
      </c>
    </row>
    <row r="5852" spans="2:20" ht="15" customHeight="1" x14ac:dyDescent="0.25">
      <c r="B5852" s="94">
        <v>5801</v>
      </c>
      <c r="C5852" s="95"/>
      <c r="D5852" s="94"/>
      <c r="E5852" s="95"/>
      <c r="F5852" s="94"/>
      <c r="G5852" s="95">
        <f t="shared" ref="G5852:G5915" si="549">E5852-C5852</f>
        <v>0</v>
      </c>
      <c r="H5852" s="110">
        <f t="shared" ref="H5852:H5915" si="550">F5852-D5852</f>
        <v>0</v>
      </c>
      <c r="P5852" s="107" t="str">
        <f t="shared" ref="P5852:P5915" si="551">IF(C5852="","",D5852*PSA_WTP-C5852)</f>
        <v/>
      </c>
      <c r="Q5852" s="108" t="str">
        <f t="shared" ref="Q5852:Q5915" si="552">IF(C5852="","",F5852*PSA_WTP-E5852)</f>
        <v/>
      </c>
      <c r="S5852" s="109" t="str">
        <f t="shared" ref="S5852:S5915" si="553">IF(Q5852="","",IF(Q5852=MAX(P5852,Q5852),0,1))</f>
        <v/>
      </c>
      <c r="T5852" s="109" t="str">
        <f t="shared" ref="T5852:T5915" si="554">IF(Q5852="","",IF(Q5852=MAX(P5852,Q5852),1,0))</f>
        <v/>
      </c>
    </row>
    <row r="5853" spans="2:20" ht="15" customHeight="1" x14ac:dyDescent="0.25">
      <c r="B5853" s="94">
        <v>5802</v>
      </c>
      <c r="C5853" s="95"/>
      <c r="D5853" s="94"/>
      <c r="E5853" s="95"/>
      <c r="F5853" s="94"/>
      <c r="G5853" s="95">
        <f t="shared" si="549"/>
        <v>0</v>
      </c>
      <c r="H5853" s="110">
        <f t="shared" si="550"/>
        <v>0</v>
      </c>
      <c r="P5853" s="107" t="str">
        <f t="shared" si="551"/>
        <v/>
      </c>
      <c r="Q5853" s="108" t="str">
        <f t="shared" si="552"/>
        <v/>
      </c>
      <c r="S5853" s="109" t="str">
        <f t="shared" si="553"/>
        <v/>
      </c>
      <c r="T5853" s="109" t="str">
        <f t="shared" si="554"/>
        <v/>
      </c>
    </row>
    <row r="5854" spans="2:20" ht="15" customHeight="1" x14ac:dyDescent="0.25">
      <c r="B5854" s="94">
        <v>5803</v>
      </c>
      <c r="C5854" s="95"/>
      <c r="D5854" s="94"/>
      <c r="E5854" s="95"/>
      <c r="F5854" s="94"/>
      <c r="G5854" s="95">
        <f t="shared" si="549"/>
        <v>0</v>
      </c>
      <c r="H5854" s="110">
        <f t="shared" si="550"/>
        <v>0</v>
      </c>
      <c r="P5854" s="107" t="str">
        <f t="shared" si="551"/>
        <v/>
      </c>
      <c r="Q5854" s="108" t="str">
        <f t="shared" si="552"/>
        <v/>
      </c>
      <c r="S5854" s="109" t="str">
        <f t="shared" si="553"/>
        <v/>
      </c>
      <c r="T5854" s="109" t="str">
        <f t="shared" si="554"/>
        <v/>
      </c>
    </row>
    <row r="5855" spans="2:20" ht="15" customHeight="1" x14ac:dyDescent="0.25">
      <c r="B5855" s="94">
        <v>5804</v>
      </c>
      <c r="C5855" s="95"/>
      <c r="D5855" s="94"/>
      <c r="E5855" s="95"/>
      <c r="F5855" s="94"/>
      <c r="G5855" s="95">
        <f t="shared" si="549"/>
        <v>0</v>
      </c>
      <c r="H5855" s="110">
        <f t="shared" si="550"/>
        <v>0</v>
      </c>
      <c r="P5855" s="107" t="str">
        <f t="shared" si="551"/>
        <v/>
      </c>
      <c r="Q5855" s="108" t="str">
        <f t="shared" si="552"/>
        <v/>
      </c>
      <c r="S5855" s="109" t="str">
        <f t="shared" si="553"/>
        <v/>
      </c>
      <c r="T5855" s="109" t="str">
        <f t="shared" si="554"/>
        <v/>
      </c>
    </row>
    <row r="5856" spans="2:20" ht="15" customHeight="1" x14ac:dyDescent="0.25">
      <c r="B5856" s="94">
        <v>5805</v>
      </c>
      <c r="C5856" s="95"/>
      <c r="D5856" s="94"/>
      <c r="E5856" s="95"/>
      <c r="F5856" s="94"/>
      <c r="G5856" s="95">
        <f t="shared" si="549"/>
        <v>0</v>
      </c>
      <c r="H5856" s="110">
        <f t="shared" si="550"/>
        <v>0</v>
      </c>
      <c r="P5856" s="107" t="str">
        <f t="shared" si="551"/>
        <v/>
      </c>
      <c r="Q5856" s="108" t="str">
        <f t="shared" si="552"/>
        <v/>
      </c>
      <c r="S5856" s="109" t="str">
        <f t="shared" si="553"/>
        <v/>
      </c>
      <c r="T5856" s="109" t="str">
        <f t="shared" si="554"/>
        <v/>
      </c>
    </row>
    <row r="5857" spans="2:20" ht="15" customHeight="1" x14ac:dyDescent="0.25">
      <c r="B5857" s="94">
        <v>5806</v>
      </c>
      <c r="C5857" s="95"/>
      <c r="D5857" s="94"/>
      <c r="E5857" s="95"/>
      <c r="F5857" s="94"/>
      <c r="G5857" s="95">
        <f t="shared" si="549"/>
        <v>0</v>
      </c>
      <c r="H5857" s="110">
        <f t="shared" si="550"/>
        <v>0</v>
      </c>
      <c r="P5857" s="107" t="str">
        <f t="shared" si="551"/>
        <v/>
      </c>
      <c r="Q5857" s="108" t="str">
        <f t="shared" si="552"/>
        <v/>
      </c>
      <c r="S5857" s="109" t="str">
        <f t="shared" si="553"/>
        <v/>
      </c>
      <c r="T5857" s="109" t="str">
        <f t="shared" si="554"/>
        <v/>
      </c>
    </row>
    <row r="5858" spans="2:20" ht="15" customHeight="1" x14ac:dyDescent="0.25">
      <c r="B5858" s="94">
        <v>5807</v>
      </c>
      <c r="C5858" s="95"/>
      <c r="D5858" s="94"/>
      <c r="E5858" s="95"/>
      <c r="F5858" s="94"/>
      <c r="G5858" s="95">
        <f t="shared" si="549"/>
        <v>0</v>
      </c>
      <c r="H5858" s="110">
        <f t="shared" si="550"/>
        <v>0</v>
      </c>
      <c r="P5858" s="107" t="str">
        <f t="shared" si="551"/>
        <v/>
      </c>
      <c r="Q5858" s="108" t="str">
        <f t="shared" si="552"/>
        <v/>
      </c>
      <c r="S5858" s="109" t="str">
        <f t="shared" si="553"/>
        <v/>
      </c>
      <c r="T5858" s="109" t="str">
        <f t="shared" si="554"/>
        <v/>
      </c>
    </row>
    <row r="5859" spans="2:20" ht="15" customHeight="1" x14ac:dyDescent="0.25">
      <c r="B5859" s="94">
        <v>5808</v>
      </c>
      <c r="C5859" s="95"/>
      <c r="D5859" s="94"/>
      <c r="E5859" s="95"/>
      <c r="F5859" s="94"/>
      <c r="G5859" s="95">
        <f t="shared" si="549"/>
        <v>0</v>
      </c>
      <c r="H5859" s="110">
        <f t="shared" si="550"/>
        <v>0</v>
      </c>
      <c r="P5859" s="107" t="str">
        <f t="shared" si="551"/>
        <v/>
      </c>
      <c r="Q5859" s="108" t="str">
        <f t="shared" si="552"/>
        <v/>
      </c>
      <c r="S5859" s="109" t="str">
        <f t="shared" si="553"/>
        <v/>
      </c>
      <c r="T5859" s="109" t="str">
        <f t="shared" si="554"/>
        <v/>
      </c>
    </row>
    <row r="5860" spans="2:20" ht="15" customHeight="1" x14ac:dyDescent="0.25">
      <c r="B5860" s="94">
        <v>5809</v>
      </c>
      <c r="C5860" s="95"/>
      <c r="D5860" s="94"/>
      <c r="E5860" s="95"/>
      <c r="F5860" s="94"/>
      <c r="G5860" s="95">
        <f t="shared" si="549"/>
        <v>0</v>
      </c>
      <c r="H5860" s="110">
        <f t="shared" si="550"/>
        <v>0</v>
      </c>
      <c r="P5860" s="107" t="str">
        <f t="shared" si="551"/>
        <v/>
      </c>
      <c r="Q5860" s="108" t="str">
        <f t="shared" si="552"/>
        <v/>
      </c>
      <c r="S5860" s="109" t="str">
        <f t="shared" si="553"/>
        <v/>
      </c>
      <c r="T5860" s="109" t="str">
        <f t="shared" si="554"/>
        <v/>
      </c>
    </row>
    <row r="5861" spans="2:20" ht="15" customHeight="1" x14ac:dyDescent="0.25">
      <c r="B5861" s="94">
        <v>5810</v>
      </c>
      <c r="C5861" s="95"/>
      <c r="D5861" s="94"/>
      <c r="E5861" s="95"/>
      <c r="F5861" s="94"/>
      <c r="G5861" s="95">
        <f t="shared" si="549"/>
        <v>0</v>
      </c>
      <c r="H5861" s="110">
        <f t="shared" si="550"/>
        <v>0</v>
      </c>
      <c r="P5861" s="107" t="str">
        <f t="shared" si="551"/>
        <v/>
      </c>
      <c r="Q5861" s="108" t="str">
        <f t="shared" si="552"/>
        <v/>
      </c>
      <c r="S5861" s="109" t="str">
        <f t="shared" si="553"/>
        <v/>
      </c>
      <c r="T5861" s="109" t="str">
        <f t="shared" si="554"/>
        <v/>
      </c>
    </row>
    <row r="5862" spans="2:20" ht="15" customHeight="1" x14ac:dyDescent="0.25">
      <c r="B5862" s="94">
        <v>5811</v>
      </c>
      <c r="C5862" s="95"/>
      <c r="D5862" s="94"/>
      <c r="E5862" s="95"/>
      <c r="F5862" s="94"/>
      <c r="G5862" s="95">
        <f t="shared" si="549"/>
        <v>0</v>
      </c>
      <c r="H5862" s="110">
        <f t="shared" si="550"/>
        <v>0</v>
      </c>
      <c r="P5862" s="107" t="str">
        <f t="shared" si="551"/>
        <v/>
      </c>
      <c r="Q5862" s="108" t="str">
        <f t="shared" si="552"/>
        <v/>
      </c>
      <c r="S5862" s="109" t="str">
        <f t="shared" si="553"/>
        <v/>
      </c>
      <c r="T5862" s="109" t="str">
        <f t="shared" si="554"/>
        <v/>
      </c>
    </row>
    <row r="5863" spans="2:20" ht="15" customHeight="1" x14ac:dyDescent="0.25">
      <c r="B5863" s="94">
        <v>5812</v>
      </c>
      <c r="C5863" s="95"/>
      <c r="D5863" s="94"/>
      <c r="E5863" s="95"/>
      <c r="F5863" s="94"/>
      <c r="G5863" s="95">
        <f t="shared" si="549"/>
        <v>0</v>
      </c>
      <c r="H5863" s="110">
        <f t="shared" si="550"/>
        <v>0</v>
      </c>
      <c r="P5863" s="107" t="str">
        <f t="shared" si="551"/>
        <v/>
      </c>
      <c r="Q5863" s="108" t="str">
        <f t="shared" si="552"/>
        <v/>
      </c>
      <c r="S5863" s="109" t="str">
        <f t="shared" si="553"/>
        <v/>
      </c>
      <c r="T5863" s="109" t="str">
        <f t="shared" si="554"/>
        <v/>
      </c>
    </row>
    <row r="5864" spans="2:20" ht="15" customHeight="1" x14ac:dyDescent="0.25">
      <c r="B5864" s="94">
        <v>5813</v>
      </c>
      <c r="C5864" s="95"/>
      <c r="D5864" s="94"/>
      <c r="E5864" s="95"/>
      <c r="F5864" s="94"/>
      <c r="G5864" s="95">
        <f t="shared" si="549"/>
        <v>0</v>
      </c>
      <c r="H5864" s="110">
        <f t="shared" si="550"/>
        <v>0</v>
      </c>
      <c r="P5864" s="107" t="str">
        <f t="shared" si="551"/>
        <v/>
      </c>
      <c r="Q5864" s="108" t="str">
        <f t="shared" si="552"/>
        <v/>
      </c>
      <c r="S5864" s="109" t="str">
        <f t="shared" si="553"/>
        <v/>
      </c>
      <c r="T5864" s="109" t="str">
        <f t="shared" si="554"/>
        <v/>
      </c>
    </row>
    <row r="5865" spans="2:20" ht="15" customHeight="1" x14ac:dyDescent="0.25">
      <c r="B5865" s="94">
        <v>5814</v>
      </c>
      <c r="C5865" s="95"/>
      <c r="D5865" s="94"/>
      <c r="E5865" s="95"/>
      <c r="F5865" s="94"/>
      <c r="G5865" s="95">
        <f t="shared" si="549"/>
        <v>0</v>
      </c>
      <c r="H5865" s="110">
        <f t="shared" si="550"/>
        <v>0</v>
      </c>
      <c r="P5865" s="107" t="str">
        <f t="shared" si="551"/>
        <v/>
      </c>
      <c r="Q5865" s="108" t="str">
        <f t="shared" si="552"/>
        <v/>
      </c>
      <c r="S5865" s="109" t="str">
        <f t="shared" si="553"/>
        <v/>
      </c>
      <c r="T5865" s="109" t="str">
        <f t="shared" si="554"/>
        <v/>
      </c>
    </row>
    <row r="5866" spans="2:20" ht="15" customHeight="1" x14ac:dyDescent="0.25">
      <c r="B5866" s="94">
        <v>5815</v>
      </c>
      <c r="C5866" s="95"/>
      <c r="D5866" s="94"/>
      <c r="E5866" s="95"/>
      <c r="F5866" s="94"/>
      <c r="G5866" s="95">
        <f t="shared" si="549"/>
        <v>0</v>
      </c>
      <c r="H5866" s="110">
        <f t="shared" si="550"/>
        <v>0</v>
      </c>
      <c r="P5866" s="107" t="str">
        <f t="shared" si="551"/>
        <v/>
      </c>
      <c r="Q5866" s="108" t="str">
        <f t="shared" si="552"/>
        <v/>
      </c>
      <c r="S5866" s="109" t="str">
        <f t="shared" si="553"/>
        <v/>
      </c>
      <c r="T5866" s="109" t="str">
        <f t="shared" si="554"/>
        <v/>
      </c>
    </row>
    <row r="5867" spans="2:20" ht="15" customHeight="1" x14ac:dyDescent="0.25">
      <c r="B5867" s="94">
        <v>5816</v>
      </c>
      <c r="C5867" s="95"/>
      <c r="D5867" s="94"/>
      <c r="E5867" s="95"/>
      <c r="F5867" s="94"/>
      <c r="G5867" s="95">
        <f t="shared" si="549"/>
        <v>0</v>
      </c>
      <c r="H5867" s="110">
        <f t="shared" si="550"/>
        <v>0</v>
      </c>
      <c r="P5867" s="107" t="str">
        <f t="shared" si="551"/>
        <v/>
      </c>
      <c r="Q5867" s="108" t="str">
        <f t="shared" si="552"/>
        <v/>
      </c>
      <c r="S5867" s="109" t="str">
        <f t="shared" si="553"/>
        <v/>
      </c>
      <c r="T5867" s="109" t="str">
        <f t="shared" si="554"/>
        <v/>
      </c>
    </row>
    <row r="5868" spans="2:20" ht="15" customHeight="1" x14ac:dyDescent="0.25">
      <c r="B5868" s="94">
        <v>5817</v>
      </c>
      <c r="C5868" s="95"/>
      <c r="D5868" s="94"/>
      <c r="E5868" s="95"/>
      <c r="F5868" s="94"/>
      <c r="G5868" s="95">
        <f t="shared" si="549"/>
        <v>0</v>
      </c>
      <c r="H5868" s="110">
        <f t="shared" si="550"/>
        <v>0</v>
      </c>
      <c r="P5868" s="107" t="str">
        <f t="shared" si="551"/>
        <v/>
      </c>
      <c r="Q5868" s="108" t="str">
        <f t="shared" si="552"/>
        <v/>
      </c>
      <c r="S5868" s="109" t="str">
        <f t="shared" si="553"/>
        <v/>
      </c>
      <c r="T5868" s="109" t="str">
        <f t="shared" si="554"/>
        <v/>
      </c>
    </row>
    <row r="5869" spans="2:20" ht="15" customHeight="1" x14ac:dyDescent="0.25">
      <c r="B5869" s="94">
        <v>5818</v>
      </c>
      <c r="C5869" s="95"/>
      <c r="D5869" s="94"/>
      <c r="E5869" s="95"/>
      <c r="F5869" s="94"/>
      <c r="G5869" s="95">
        <f t="shared" si="549"/>
        <v>0</v>
      </c>
      <c r="H5869" s="110">
        <f t="shared" si="550"/>
        <v>0</v>
      </c>
      <c r="P5869" s="107" t="str">
        <f t="shared" si="551"/>
        <v/>
      </c>
      <c r="Q5869" s="108" t="str">
        <f t="shared" si="552"/>
        <v/>
      </c>
      <c r="S5869" s="109" t="str">
        <f t="shared" si="553"/>
        <v/>
      </c>
      <c r="T5869" s="109" t="str">
        <f t="shared" si="554"/>
        <v/>
      </c>
    </row>
    <row r="5870" spans="2:20" ht="15" customHeight="1" x14ac:dyDescent="0.25">
      <c r="B5870" s="94">
        <v>5819</v>
      </c>
      <c r="C5870" s="95"/>
      <c r="D5870" s="94"/>
      <c r="E5870" s="95"/>
      <c r="F5870" s="94"/>
      <c r="G5870" s="95">
        <f t="shared" si="549"/>
        <v>0</v>
      </c>
      <c r="H5870" s="110">
        <f t="shared" si="550"/>
        <v>0</v>
      </c>
      <c r="P5870" s="107" t="str">
        <f t="shared" si="551"/>
        <v/>
      </c>
      <c r="Q5870" s="108" t="str">
        <f t="shared" si="552"/>
        <v/>
      </c>
      <c r="S5870" s="109" t="str">
        <f t="shared" si="553"/>
        <v/>
      </c>
      <c r="T5870" s="109" t="str">
        <f t="shared" si="554"/>
        <v/>
      </c>
    </row>
    <row r="5871" spans="2:20" ht="15" customHeight="1" x14ac:dyDescent="0.25">
      <c r="B5871" s="94">
        <v>5820</v>
      </c>
      <c r="C5871" s="95"/>
      <c r="D5871" s="94"/>
      <c r="E5871" s="95"/>
      <c r="F5871" s="94"/>
      <c r="G5871" s="95">
        <f t="shared" si="549"/>
        <v>0</v>
      </c>
      <c r="H5871" s="110">
        <f t="shared" si="550"/>
        <v>0</v>
      </c>
      <c r="P5871" s="107" t="str">
        <f t="shared" si="551"/>
        <v/>
      </c>
      <c r="Q5871" s="108" t="str">
        <f t="shared" si="552"/>
        <v/>
      </c>
      <c r="S5871" s="109" t="str">
        <f t="shared" si="553"/>
        <v/>
      </c>
      <c r="T5871" s="109" t="str">
        <f t="shared" si="554"/>
        <v/>
      </c>
    </row>
    <row r="5872" spans="2:20" ht="15" customHeight="1" x14ac:dyDescent="0.25">
      <c r="B5872" s="94">
        <v>5821</v>
      </c>
      <c r="C5872" s="95"/>
      <c r="D5872" s="94"/>
      <c r="E5872" s="95"/>
      <c r="F5872" s="94"/>
      <c r="G5872" s="95">
        <f t="shared" si="549"/>
        <v>0</v>
      </c>
      <c r="H5872" s="110">
        <f t="shared" si="550"/>
        <v>0</v>
      </c>
      <c r="P5872" s="107" t="str">
        <f t="shared" si="551"/>
        <v/>
      </c>
      <c r="Q5872" s="108" t="str">
        <f t="shared" si="552"/>
        <v/>
      </c>
      <c r="S5872" s="109" t="str">
        <f t="shared" si="553"/>
        <v/>
      </c>
      <c r="T5872" s="109" t="str">
        <f t="shared" si="554"/>
        <v/>
      </c>
    </row>
    <row r="5873" spans="2:20" ht="15" customHeight="1" x14ac:dyDescent="0.25">
      <c r="B5873" s="94">
        <v>5822</v>
      </c>
      <c r="C5873" s="95"/>
      <c r="D5873" s="94"/>
      <c r="E5873" s="95"/>
      <c r="F5873" s="94"/>
      <c r="G5873" s="95">
        <f t="shared" si="549"/>
        <v>0</v>
      </c>
      <c r="H5873" s="110">
        <f t="shared" si="550"/>
        <v>0</v>
      </c>
      <c r="P5873" s="107" t="str">
        <f t="shared" si="551"/>
        <v/>
      </c>
      <c r="Q5873" s="108" t="str">
        <f t="shared" si="552"/>
        <v/>
      </c>
      <c r="S5873" s="109" t="str">
        <f t="shared" si="553"/>
        <v/>
      </c>
      <c r="T5873" s="109" t="str">
        <f t="shared" si="554"/>
        <v/>
      </c>
    </row>
    <row r="5874" spans="2:20" ht="15" customHeight="1" x14ac:dyDescent="0.25">
      <c r="B5874" s="94">
        <v>5823</v>
      </c>
      <c r="C5874" s="95"/>
      <c r="D5874" s="94"/>
      <c r="E5874" s="95"/>
      <c r="F5874" s="94"/>
      <c r="G5874" s="95">
        <f t="shared" si="549"/>
        <v>0</v>
      </c>
      <c r="H5874" s="110">
        <f t="shared" si="550"/>
        <v>0</v>
      </c>
      <c r="P5874" s="107" t="str">
        <f t="shared" si="551"/>
        <v/>
      </c>
      <c r="Q5874" s="108" t="str">
        <f t="shared" si="552"/>
        <v/>
      </c>
      <c r="S5874" s="109" t="str">
        <f t="shared" si="553"/>
        <v/>
      </c>
      <c r="T5874" s="109" t="str">
        <f t="shared" si="554"/>
        <v/>
      </c>
    </row>
    <row r="5875" spans="2:20" ht="15" customHeight="1" x14ac:dyDescent="0.25">
      <c r="B5875" s="94">
        <v>5824</v>
      </c>
      <c r="C5875" s="95"/>
      <c r="D5875" s="94"/>
      <c r="E5875" s="95"/>
      <c r="F5875" s="94"/>
      <c r="G5875" s="95">
        <f t="shared" si="549"/>
        <v>0</v>
      </c>
      <c r="H5875" s="110">
        <f t="shared" si="550"/>
        <v>0</v>
      </c>
      <c r="P5875" s="107" t="str">
        <f t="shared" si="551"/>
        <v/>
      </c>
      <c r="Q5875" s="108" t="str">
        <f t="shared" si="552"/>
        <v/>
      </c>
      <c r="S5875" s="109" t="str">
        <f t="shared" si="553"/>
        <v/>
      </c>
      <c r="T5875" s="109" t="str">
        <f t="shared" si="554"/>
        <v/>
      </c>
    </row>
    <row r="5876" spans="2:20" ht="15" customHeight="1" x14ac:dyDescent="0.25">
      <c r="B5876" s="94">
        <v>5825</v>
      </c>
      <c r="C5876" s="95"/>
      <c r="D5876" s="94"/>
      <c r="E5876" s="95"/>
      <c r="F5876" s="94"/>
      <c r="G5876" s="95">
        <f t="shared" si="549"/>
        <v>0</v>
      </c>
      <c r="H5876" s="110">
        <f t="shared" si="550"/>
        <v>0</v>
      </c>
      <c r="P5876" s="107" t="str">
        <f t="shared" si="551"/>
        <v/>
      </c>
      <c r="Q5876" s="108" t="str">
        <f t="shared" si="552"/>
        <v/>
      </c>
      <c r="S5876" s="109" t="str">
        <f t="shared" si="553"/>
        <v/>
      </c>
      <c r="T5876" s="109" t="str">
        <f t="shared" si="554"/>
        <v/>
      </c>
    </row>
    <row r="5877" spans="2:20" ht="15" customHeight="1" x14ac:dyDescent="0.25">
      <c r="B5877" s="94">
        <v>5826</v>
      </c>
      <c r="C5877" s="95"/>
      <c r="D5877" s="94"/>
      <c r="E5877" s="95"/>
      <c r="F5877" s="94"/>
      <c r="G5877" s="95">
        <f t="shared" si="549"/>
        <v>0</v>
      </c>
      <c r="H5877" s="110">
        <f t="shared" si="550"/>
        <v>0</v>
      </c>
      <c r="P5877" s="107" t="str">
        <f t="shared" si="551"/>
        <v/>
      </c>
      <c r="Q5877" s="108" t="str">
        <f t="shared" si="552"/>
        <v/>
      </c>
      <c r="S5877" s="109" t="str">
        <f t="shared" si="553"/>
        <v/>
      </c>
      <c r="T5877" s="109" t="str">
        <f t="shared" si="554"/>
        <v/>
      </c>
    </row>
    <row r="5878" spans="2:20" ht="15" customHeight="1" x14ac:dyDescent="0.25">
      <c r="B5878" s="94">
        <v>5827</v>
      </c>
      <c r="C5878" s="95"/>
      <c r="D5878" s="94"/>
      <c r="E5878" s="95"/>
      <c r="F5878" s="94"/>
      <c r="G5878" s="95">
        <f t="shared" si="549"/>
        <v>0</v>
      </c>
      <c r="H5878" s="110">
        <f t="shared" si="550"/>
        <v>0</v>
      </c>
      <c r="P5878" s="107" t="str">
        <f t="shared" si="551"/>
        <v/>
      </c>
      <c r="Q5878" s="108" t="str">
        <f t="shared" si="552"/>
        <v/>
      </c>
      <c r="S5878" s="109" t="str">
        <f t="shared" si="553"/>
        <v/>
      </c>
      <c r="T5878" s="109" t="str">
        <f t="shared" si="554"/>
        <v/>
      </c>
    </row>
    <row r="5879" spans="2:20" ht="15" customHeight="1" x14ac:dyDescent="0.25">
      <c r="B5879" s="94">
        <v>5828</v>
      </c>
      <c r="C5879" s="95"/>
      <c r="D5879" s="94"/>
      <c r="E5879" s="95"/>
      <c r="F5879" s="94"/>
      <c r="G5879" s="95">
        <f t="shared" si="549"/>
        <v>0</v>
      </c>
      <c r="H5879" s="110">
        <f t="shared" si="550"/>
        <v>0</v>
      </c>
      <c r="P5879" s="107" t="str">
        <f t="shared" si="551"/>
        <v/>
      </c>
      <c r="Q5879" s="108" t="str">
        <f t="shared" si="552"/>
        <v/>
      </c>
      <c r="S5879" s="109" t="str">
        <f t="shared" si="553"/>
        <v/>
      </c>
      <c r="T5879" s="109" t="str">
        <f t="shared" si="554"/>
        <v/>
      </c>
    </row>
    <row r="5880" spans="2:20" ht="15" customHeight="1" x14ac:dyDescent="0.25">
      <c r="B5880" s="94">
        <v>5829</v>
      </c>
      <c r="C5880" s="95"/>
      <c r="D5880" s="94"/>
      <c r="E5880" s="95"/>
      <c r="F5880" s="94"/>
      <c r="G5880" s="95">
        <f t="shared" si="549"/>
        <v>0</v>
      </c>
      <c r="H5880" s="110">
        <f t="shared" si="550"/>
        <v>0</v>
      </c>
      <c r="P5880" s="107" t="str">
        <f t="shared" si="551"/>
        <v/>
      </c>
      <c r="Q5880" s="108" t="str">
        <f t="shared" si="552"/>
        <v/>
      </c>
      <c r="S5880" s="109" t="str">
        <f t="shared" si="553"/>
        <v/>
      </c>
      <c r="T5880" s="109" t="str">
        <f t="shared" si="554"/>
        <v/>
      </c>
    </row>
    <row r="5881" spans="2:20" ht="15" customHeight="1" x14ac:dyDescent="0.25">
      <c r="B5881" s="94">
        <v>5830</v>
      </c>
      <c r="C5881" s="95"/>
      <c r="D5881" s="94"/>
      <c r="E5881" s="95"/>
      <c r="F5881" s="94"/>
      <c r="G5881" s="95">
        <f t="shared" si="549"/>
        <v>0</v>
      </c>
      <c r="H5881" s="110">
        <f t="shared" si="550"/>
        <v>0</v>
      </c>
      <c r="P5881" s="107" t="str">
        <f t="shared" si="551"/>
        <v/>
      </c>
      <c r="Q5881" s="108" t="str">
        <f t="shared" si="552"/>
        <v/>
      </c>
      <c r="S5881" s="109" t="str">
        <f t="shared" si="553"/>
        <v/>
      </c>
      <c r="T5881" s="109" t="str">
        <f t="shared" si="554"/>
        <v/>
      </c>
    </row>
    <row r="5882" spans="2:20" ht="15" customHeight="1" x14ac:dyDescent="0.25">
      <c r="B5882" s="94">
        <v>5831</v>
      </c>
      <c r="C5882" s="95"/>
      <c r="D5882" s="94"/>
      <c r="E5882" s="95"/>
      <c r="F5882" s="94"/>
      <c r="G5882" s="95">
        <f t="shared" si="549"/>
        <v>0</v>
      </c>
      <c r="H5882" s="110">
        <f t="shared" si="550"/>
        <v>0</v>
      </c>
      <c r="P5882" s="107" t="str">
        <f t="shared" si="551"/>
        <v/>
      </c>
      <c r="Q5882" s="108" t="str">
        <f t="shared" si="552"/>
        <v/>
      </c>
      <c r="S5882" s="109" t="str">
        <f t="shared" si="553"/>
        <v/>
      </c>
      <c r="T5882" s="109" t="str">
        <f t="shared" si="554"/>
        <v/>
      </c>
    </row>
    <row r="5883" spans="2:20" ht="15" customHeight="1" x14ac:dyDescent="0.25">
      <c r="B5883" s="94">
        <v>5832</v>
      </c>
      <c r="C5883" s="95"/>
      <c r="D5883" s="94"/>
      <c r="E5883" s="95"/>
      <c r="F5883" s="94"/>
      <c r="G5883" s="95">
        <f t="shared" si="549"/>
        <v>0</v>
      </c>
      <c r="H5883" s="110">
        <f t="shared" si="550"/>
        <v>0</v>
      </c>
      <c r="P5883" s="107" t="str">
        <f t="shared" si="551"/>
        <v/>
      </c>
      <c r="Q5883" s="108" t="str">
        <f t="shared" si="552"/>
        <v/>
      </c>
      <c r="S5883" s="109" t="str">
        <f t="shared" si="553"/>
        <v/>
      </c>
      <c r="T5883" s="109" t="str">
        <f t="shared" si="554"/>
        <v/>
      </c>
    </row>
    <row r="5884" spans="2:20" ht="15" customHeight="1" x14ac:dyDescent="0.25">
      <c r="B5884" s="94">
        <v>5833</v>
      </c>
      <c r="C5884" s="95"/>
      <c r="D5884" s="94"/>
      <c r="E5884" s="95"/>
      <c r="F5884" s="94"/>
      <c r="G5884" s="95">
        <f t="shared" si="549"/>
        <v>0</v>
      </c>
      <c r="H5884" s="110">
        <f t="shared" si="550"/>
        <v>0</v>
      </c>
      <c r="P5884" s="107" t="str">
        <f t="shared" si="551"/>
        <v/>
      </c>
      <c r="Q5884" s="108" t="str">
        <f t="shared" si="552"/>
        <v/>
      </c>
      <c r="S5884" s="109" t="str">
        <f t="shared" si="553"/>
        <v/>
      </c>
      <c r="T5884" s="109" t="str">
        <f t="shared" si="554"/>
        <v/>
      </c>
    </row>
    <row r="5885" spans="2:20" ht="15" customHeight="1" x14ac:dyDescent="0.25">
      <c r="B5885" s="94">
        <v>5834</v>
      </c>
      <c r="C5885" s="95"/>
      <c r="D5885" s="94"/>
      <c r="E5885" s="95"/>
      <c r="F5885" s="94"/>
      <c r="G5885" s="95">
        <f t="shared" si="549"/>
        <v>0</v>
      </c>
      <c r="H5885" s="110">
        <f t="shared" si="550"/>
        <v>0</v>
      </c>
      <c r="P5885" s="107" t="str">
        <f t="shared" si="551"/>
        <v/>
      </c>
      <c r="Q5885" s="108" t="str">
        <f t="shared" si="552"/>
        <v/>
      </c>
      <c r="S5885" s="109" t="str">
        <f t="shared" si="553"/>
        <v/>
      </c>
      <c r="T5885" s="109" t="str">
        <f t="shared" si="554"/>
        <v/>
      </c>
    </row>
    <row r="5886" spans="2:20" ht="15" customHeight="1" x14ac:dyDescent="0.25">
      <c r="B5886" s="94">
        <v>5835</v>
      </c>
      <c r="C5886" s="95"/>
      <c r="D5886" s="94"/>
      <c r="E5886" s="95"/>
      <c r="F5886" s="94"/>
      <c r="G5886" s="95">
        <f t="shared" si="549"/>
        <v>0</v>
      </c>
      <c r="H5886" s="110">
        <f t="shared" si="550"/>
        <v>0</v>
      </c>
      <c r="P5886" s="107" t="str">
        <f t="shared" si="551"/>
        <v/>
      </c>
      <c r="Q5886" s="108" t="str">
        <f t="shared" si="552"/>
        <v/>
      </c>
      <c r="S5886" s="109" t="str">
        <f t="shared" si="553"/>
        <v/>
      </c>
      <c r="T5886" s="109" t="str">
        <f t="shared" si="554"/>
        <v/>
      </c>
    </row>
    <row r="5887" spans="2:20" ht="15" customHeight="1" x14ac:dyDescent="0.25">
      <c r="B5887" s="94">
        <v>5836</v>
      </c>
      <c r="C5887" s="95"/>
      <c r="D5887" s="94"/>
      <c r="E5887" s="95"/>
      <c r="F5887" s="94"/>
      <c r="G5887" s="95">
        <f t="shared" si="549"/>
        <v>0</v>
      </c>
      <c r="H5887" s="110">
        <f t="shared" si="550"/>
        <v>0</v>
      </c>
      <c r="P5887" s="107" t="str">
        <f t="shared" si="551"/>
        <v/>
      </c>
      <c r="Q5887" s="108" t="str">
        <f t="shared" si="552"/>
        <v/>
      </c>
      <c r="S5887" s="109" t="str">
        <f t="shared" si="553"/>
        <v/>
      </c>
      <c r="T5887" s="109" t="str">
        <f t="shared" si="554"/>
        <v/>
      </c>
    </row>
    <row r="5888" spans="2:20" ht="15" customHeight="1" x14ac:dyDescent="0.25">
      <c r="B5888" s="94">
        <v>5837</v>
      </c>
      <c r="C5888" s="95"/>
      <c r="D5888" s="94"/>
      <c r="E5888" s="95"/>
      <c r="F5888" s="94"/>
      <c r="G5888" s="95">
        <f t="shared" si="549"/>
        <v>0</v>
      </c>
      <c r="H5888" s="110">
        <f t="shared" si="550"/>
        <v>0</v>
      </c>
      <c r="P5888" s="107" t="str">
        <f t="shared" si="551"/>
        <v/>
      </c>
      <c r="Q5888" s="108" t="str">
        <f t="shared" si="552"/>
        <v/>
      </c>
      <c r="S5888" s="109" t="str">
        <f t="shared" si="553"/>
        <v/>
      </c>
      <c r="T5888" s="109" t="str">
        <f t="shared" si="554"/>
        <v/>
      </c>
    </row>
    <row r="5889" spans="2:20" ht="15" customHeight="1" x14ac:dyDescent="0.25">
      <c r="B5889" s="94">
        <v>5838</v>
      </c>
      <c r="C5889" s="95"/>
      <c r="D5889" s="94"/>
      <c r="E5889" s="95"/>
      <c r="F5889" s="94"/>
      <c r="G5889" s="95">
        <f t="shared" si="549"/>
        <v>0</v>
      </c>
      <c r="H5889" s="110">
        <f t="shared" si="550"/>
        <v>0</v>
      </c>
      <c r="P5889" s="107" t="str">
        <f t="shared" si="551"/>
        <v/>
      </c>
      <c r="Q5889" s="108" t="str">
        <f t="shared" si="552"/>
        <v/>
      </c>
      <c r="S5889" s="109" t="str">
        <f t="shared" si="553"/>
        <v/>
      </c>
      <c r="T5889" s="109" t="str">
        <f t="shared" si="554"/>
        <v/>
      </c>
    </row>
    <row r="5890" spans="2:20" ht="15" customHeight="1" x14ac:dyDescent="0.25">
      <c r="B5890" s="94">
        <v>5839</v>
      </c>
      <c r="C5890" s="95"/>
      <c r="D5890" s="94"/>
      <c r="E5890" s="95"/>
      <c r="F5890" s="94"/>
      <c r="G5890" s="95">
        <f t="shared" si="549"/>
        <v>0</v>
      </c>
      <c r="H5890" s="110">
        <f t="shared" si="550"/>
        <v>0</v>
      </c>
      <c r="P5890" s="107" t="str">
        <f t="shared" si="551"/>
        <v/>
      </c>
      <c r="Q5890" s="108" t="str">
        <f t="shared" si="552"/>
        <v/>
      </c>
      <c r="S5890" s="109" t="str">
        <f t="shared" si="553"/>
        <v/>
      </c>
      <c r="T5890" s="109" t="str">
        <f t="shared" si="554"/>
        <v/>
      </c>
    </row>
    <row r="5891" spans="2:20" ht="15" customHeight="1" x14ac:dyDescent="0.25">
      <c r="B5891" s="94">
        <v>5840</v>
      </c>
      <c r="C5891" s="95"/>
      <c r="D5891" s="94"/>
      <c r="E5891" s="95"/>
      <c r="F5891" s="94"/>
      <c r="G5891" s="95">
        <f t="shared" si="549"/>
        <v>0</v>
      </c>
      <c r="H5891" s="110">
        <f t="shared" si="550"/>
        <v>0</v>
      </c>
      <c r="P5891" s="107" t="str">
        <f t="shared" si="551"/>
        <v/>
      </c>
      <c r="Q5891" s="108" t="str">
        <f t="shared" si="552"/>
        <v/>
      </c>
      <c r="S5891" s="109" t="str">
        <f t="shared" si="553"/>
        <v/>
      </c>
      <c r="T5891" s="109" t="str">
        <f t="shared" si="554"/>
        <v/>
      </c>
    </row>
    <row r="5892" spans="2:20" ht="15" customHeight="1" x14ac:dyDescent="0.25">
      <c r="B5892" s="94">
        <v>5841</v>
      </c>
      <c r="C5892" s="95"/>
      <c r="D5892" s="94"/>
      <c r="E5892" s="95"/>
      <c r="F5892" s="94"/>
      <c r="G5892" s="95">
        <f t="shared" si="549"/>
        <v>0</v>
      </c>
      <c r="H5892" s="110">
        <f t="shared" si="550"/>
        <v>0</v>
      </c>
      <c r="P5892" s="107" t="str">
        <f t="shared" si="551"/>
        <v/>
      </c>
      <c r="Q5892" s="108" t="str">
        <f t="shared" si="552"/>
        <v/>
      </c>
      <c r="S5892" s="109" t="str">
        <f t="shared" si="553"/>
        <v/>
      </c>
      <c r="T5892" s="109" t="str">
        <f t="shared" si="554"/>
        <v/>
      </c>
    </row>
    <row r="5893" spans="2:20" ht="15" customHeight="1" x14ac:dyDescent="0.25">
      <c r="B5893" s="94">
        <v>5842</v>
      </c>
      <c r="C5893" s="95"/>
      <c r="D5893" s="94"/>
      <c r="E5893" s="95"/>
      <c r="F5893" s="94"/>
      <c r="G5893" s="95">
        <f t="shared" si="549"/>
        <v>0</v>
      </c>
      <c r="H5893" s="110">
        <f t="shared" si="550"/>
        <v>0</v>
      </c>
      <c r="P5893" s="107" t="str">
        <f t="shared" si="551"/>
        <v/>
      </c>
      <c r="Q5893" s="108" t="str">
        <f t="shared" si="552"/>
        <v/>
      </c>
      <c r="S5893" s="109" t="str">
        <f t="shared" si="553"/>
        <v/>
      </c>
      <c r="T5893" s="109" t="str">
        <f t="shared" si="554"/>
        <v/>
      </c>
    </row>
    <row r="5894" spans="2:20" ht="15" customHeight="1" x14ac:dyDescent="0.25">
      <c r="B5894" s="94">
        <v>5843</v>
      </c>
      <c r="C5894" s="95"/>
      <c r="D5894" s="94"/>
      <c r="E5894" s="95"/>
      <c r="F5894" s="94"/>
      <c r="G5894" s="95">
        <f t="shared" si="549"/>
        <v>0</v>
      </c>
      <c r="H5894" s="110">
        <f t="shared" si="550"/>
        <v>0</v>
      </c>
      <c r="P5894" s="107" t="str">
        <f t="shared" si="551"/>
        <v/>
      </c>
      <c r="Q5894" s="108" t="str">
        <f t="shared" si="552"/>
        <v/>
      </c>
      <c r="S5894" s="109" t="str">
        <f t="shared" si="553"/>
        <v/>
      </c>
      <c r="T5894" s="109" t="str">
        <f t="shared" si="554"/>
        <v/>
      </c>
    </row>
    <row r="5895" spans="2:20" ht="15" customHeight="1" x14ac:dyDescent="0.25">
      <c r="B5895" s="94">
        <v>5844</v>
      </c>
      <c r="C5895" s="95"/>
      <c r="D5895" s="94"/>
      <c r="E5895" s="95"/>
      <c r="F5895" s="94"/>
      <c r="G5895" s="95">
        <f t="shared" si="549"/>
        <v>0</v>
      </c>
      <c r="H5895" s="110">
        <f t="shared" si="550"/>
        <v>0</v>
      </c>
      <c r="P5895" s="107" t="str">
        <f t="shared" si="551"/>
        <v/>
      </c>
      <c r="Q5895" s="108" t="str">
        <f t="shared" si="552"/>
        <v/>
      </c>
      <c r="S5895" s="109" t="str">
        <f t="shared" si="553"/>
        <v/>
      </c>
      <c r="T5895" s="109" t="str">
        <f t="shared" si="554"/>
        <v/>
      </c>
    </row>
    <row r="5896" spans="2:20" ht="15" customHeight="1" x14ac:dyDescent="0.25">
      <c r="B5896" s="94">
        <v>5845</v>
      </c>
      <c r="C5896" s="95"/>
      <c r="D5896" s="94"/>
      <c r="E5896" s="95"/>
      <c r="F5896" s="94"/>
      <c r="G5896" s="95">
        <f t="shared" si="549"/>
        <v>0</v>
      </c>
      <c r="H5896" s="110">
        <f t="shared" si="550"/>
        <v>0</v>
      </c>
      <c r="P5896" s="107" t="str">
        <f t="shared" si="551"/>
        <v/>
      </c>
      <c r="Q5896" s="108" t="str">
        <f t="shared" si="552"/>
        <v/>
      </c>
      <c r="S5896" s="109" t="str">
        <f t="shared" si="553"/>
        <v/>
      </c>
      <c r="T5896" s="109" t="str">
        <f t="shared" si="554"/>
        <v/>
      </c>
    </row>
    <row r="5897" spans="2:20" ht="15" customHeight="1" x14ac:dyDescent="0.25">
      <c r="B5897" s="94">
        <v>5846</v>
      </c>
      <c r="C5897" s="95"/>
      <c r="D5897" s="94"/>
      <c r="E5897" s="95"/>
      <c r="F5897" s="94"/>
      <c r="G5897" s="95">
        <f t="shared" si="549"/>
        <v>0</v>
      </c>
      <c r="H5897" s="110">
        <f t="shared" si="550"/>
        <v>0</v>
      </c>
      <c r="P5897" s="107" t="str">
        <f t="shared" si="551"/>
        <v/>
      </c>
      <c r="Q5897" s="108" t="str">
        <f t="shared" si="552"/>
        <v/>
      </c>
      <c r="S5897" s="109" t="str">
        <f t="shared" si="553"/>
        <v/>
      </c>
      <c r="T5897" s="109" t="str">
        <f t="shared" si="554"/>
        <v/>
      </c>
    </row>
    <row r="5898" spans="2:20" ht="15" customHeight="1" x14ac:dyDescent="0.25">
      <c r="B5898" s="94">
        <v>5847</v>
      </c>
      <c r="C5898" s="95"/>
      <c r="D5898" s="94"/>
      <c r="E5898" s="95"/>
      <c r="F5898" s="94"/>
      <c r="G5898" s="95">
        <f t="shared" si="549"/>
        <v>0</v>
      </c>
      <c r="H5898" s="110">
        <f t="shared" si="550"/>
        <v>0</v>
      </c>
      <c r="P5898" s="107" t="str">
        <f t="shared" si="551"/>
        <v/>
      </c>
      <c r="Q5898" s="108" t="str">
        <f t="shared" si="552"/>
        <v/>
      </c>
      <c r="S5898" s="109" t="str">
        <f t="shared" si="553"/>
        <v/>
      </c>
      <c r="T5898" s="109" t="str">
        <f t="shared" si="554"/>
        <v/>
      </c>
    </row>
    <row r="5899" spans="2:20" ht="15" customHeight="1" x14ac:dyDescent="0.25">
      <c r="B5899" s="94">
        <v>5848</v>
      </c>
      <c r="C5899" s="95"/>
      <c r="D5899" s="94"/>
      <c r="E5899" s="95"/>
      <c r="F5899" s="94"/>
      <c r="G5899" s="95">
        <f t="shared" si="549"/>
        <v>0</v>
      </c>
      <c r="H5899" s="110">
        <f t="shared" si="550"/>
        <v>0</v>
      </c>
      <c r="P5899" s="107" t="str">
        <f t="shared" si="551"/>
        <v/>
      </c>
      <c r="Q5899" s="108" t="str">
        <f t="shared" si="552"/>
        <v/>
      </c>
      <c r="S5899" s="109" t="str">
        <f t="shared" si="553"/>
        <v/>
      </c>
      <c r="T5899" s="109" t="str">
        <f t="shared" si="554"/>
        <v/>
      </c>
    </row>
    <row r="5900" spans="2:20" ht="15" customHeight="1" x14ac:dyDescent="0.25">
      <c r="B5900" s="94">
        <v>5849</v>
      </c>
      <c r="C5900" s="95"/>
      <c r="D5900" s="94"/>
      <c r="E5900" s="95"/>
      <c r="F5900" s="94"/>
      <c r="G5900" s="95">
        <f t="shared" si="549"/>
        <v>0</v>
      </c>
      <c r="H5900" s="110">
        <f t="shared" si="550"/>
        <v>0</v>
      </c>
      <c r="P5900" s="107" t="str">
        <f t="shared" si="551"/>
        <v/>
      </c>
      <c r="Q5900" s="108" t="str">
        <f t="shared" si="552"/>
        <v/>
      </c>
      <c r="S5900" s="109" t="str">
        <f t="shared" si="553"/>
        <v/>
      </c>
      <c r="T5900" s="109" t="str">
        <f t="shared" si="554"/>
        <v/>
      </c>
    </row>
    <row r="5901" spans="2:20" ht="15" customHeight="1" x14ac:dyDescent="0.25">
      <c r="B5901" s="94">
        <v>5850</v>
      </c>
      <c r="C5901" s="95"/>
      <c r="D5901" s="94"/>
      <c r="E5901" s="95"/>
      <c r="F5901" s="94"/>
      <c r="G5901" s="95">
        <f t="shared" si="549"/>
        <v>0</v>
      </c>
      <c r="H5901" s="110">
        <f t="shared" si="550"/>
        <v>0</v>
      </c>
      <c r="P5901" s="107" t="str">
        <f t="shared" si="551"/>
        <v/>
      </c>
      <c r="Q5901" s="108" t="str">
        <f t="shared" si="552"/>
        <v/>
      </c>
      <c r="S5901" s="109" t="str">
        <f t="shared" si="553"/>
        <v/>
      </c>
      <c r="T5901" s="109" t="str">
        <f t="shared" si="554"/>
        <v/>
      </c>
    </row>
    <row r="5902" spans="2:20" ht="15" customHeight="1" x14ac:dyDescent="0.25">
      <c r="B5902" s="94">
        <v>5851</v>
      </c>
      <c r="C5902" s="95"/>
      <c r="D5902" s="94"/>
      <c r="E5902" s="95"/>
      <c r="F5902" s="94"/>
      <c r="G5902" s="95">
        <f t="shared" si="549"/>
        <v>0</v>
      </c>
      <c r="H5902" s="110">
        <f t="shared" si="550"/>
        <v>0</v>
      </c>
      <c r="P5902" s="107" t="str">
        <f t="shared" si="551"/>
        <v/>
      </c>
      <c r="Q5902" s="108" t="str">
        <f t="shared" si="552"/>
        <v/>
      </c>
      <c r="S5902" s="109" t="str">
        <f t="shared" si="553"/>
        <v/>
      </c>
      <c r="T5902" s="109" t="str">
        <f t="shared" si="554"/>
        <v/>
      </c>
    </row>
    <row r="5903" spans="2:20" ht="15" customHeight="1" x14ac:dyDescent="0.25">
      <c r="B5903" s="94">
        <v>5852</v>
      </c>
      <c r="C5903" s="95"/>
      <c r="D5903" s="94"/>
      <c r="E5903" s="95"/>
      <c r="F5903" s="94"/>
      <c r="G5903" s="95">
        <f t="shared" si="549"/>
        <v>0</v>
      </c>
      <c r="H5903" s="110">
        <f t="shared" si="550"/>
        <v>0</v>
      </c>
      <c r="P5903" s="107" t="str">
        <f t="shared" si="551"/>
        <v/>
      </c>
      <c r="Q5903" s="108" t="str">
        <f t="shared" si="552"/>
        <v/>
      </c>
      <c r="S5903" s="109" t="str">
        <f t="shared" si="553"/>
        <v/>
      </c>
      <c r="T5903" s="109" t="str">
        <f t="shared" si="554"/>
        <v/>
      </c>
    </row>
    <row r="5904" spans="2:20" ht="15" customHeight="1" x14ac:dyDescent="0.25">
      <c r="B5904" s="94">
        <v>5853</v>
      </c>
      <c r="C5904" s="95"/>
      <c r="D5904" s="94"/>
      <c r="E5904" s="95"/>
      <c r="F5904" s="94"/>
      <c r="G5904" s="95">
        <f t="shared" si="549"/>
        <v>0</v>
      </c>
      <c r="H5904" s="110">
        <f t="shared" si="550"/>
        <v>0</v>
      </c>
      <c r="P5904" s="107" t="str">
        <f t="shared" si="551"/>
        <v/>
      </c>
      <c r="Q5904" s="108" t="str">
        <f t="shared" si="552"/>
        <v/>
      </c>
      <c r="S5904" s="109" t="str">
        <f t="shared" si="553"/>
        <v/>
      </c>
      <c r="T5904" s="109" t="str">
        <f t="shared" si="554"/>
        <v/>
      </c>
    </row>
    <row r="5905" spans="2:20" ht="15" customHeight="1" x14ac:dyDescent="0.25">
      <c r="B5905" s="94">
        <v>5854</v>
      </c>
      <c r="C5905" s="95"/>
      <c r="D5905" s="94"/>
      <c r="E5905" s="95"/>
      <c r="F5905" s="94"/>
      <c r="G5905" s="95">
        <f t="shared" si="549"/>
        <v>0</v>
      </c>
      <c r="H5905" s="110">
        <f t="shared" si="550"/>
        <v>0</v>
      </c>
      <c r="P5905" s="107" t="str">
        <f t="shared" si="551"/>
        <v/>
      </c>
      <c r="Q5905" s="108" t="str">
        <f t="shared" si="552"/>
        <v/>
      </c>
      <c r="S5905" s="109" t="str">
        <f t="shared" si="553"/>
        <v/>
      </c>
      <c r="T5905" s="109" t="str">
        <f t="shared" si="554"/>
        <v/>
      </c>
    </row>
    <row r="5906" spans="2:20" ht="15" customHeight="1" x14ac:dyDescent="0.25">
      <c r="B5906" s="94">
        <v>5855</v>
      </c>
      <c r="C5906" s="95"/>
      <c r="D5906" s="94"/>
      <c r="E5906" s="95"/>
      <c r="F5906" s="94"/>
      <c r="G5906" s="95">
        <f t="shared" si="549"/>
        <v>0</v>
      </c>
      <c r="H5906" s="110">
        <f t="shared" si="550"/>
        <v>0</v>
      </c>
      <c r="P5906" s="107" t="str">
        <f t="shared" si="551"/>
        <v/>
      </c>
      <c r="Q5906" s="108" t="str">
        <f t="shared" si="552"/>
        <v/>
      </c>
      <c r="S5906" s="109" t="str">
        <f t="shared" si="553"/>
        <v/>
      </c>
      <c r="T5906" s="109" t="str">
        <f t="shared" si="554"/>
        <v/>
      </c>
    </row>
    <row r="5907" spans="2:20" ht="15" customHeight="1" x14ac:dyDescent="0.25">
      <c r="B5907" s="94">
        <v>5856</v>
      </c>
      <c r="C5907" s="95"/>
      <c r="D5907" s="94"/>
      <c r="E5907" s="95"/>
      <c r="F5907" s="94"/>
      <c r="G5907" s="95">
        <f t="shared" si="549"/>
        <v>0</v>
      </c>
      <c r="H5907" s="110">
        <f t="shared" si="550"/>
        <v>0</v>
      </c>
      <c r="P5907" s="107" t="str">
        <f t="shared" si="551"/>
        <v/>
      </c>
      <c r="Q5907" s="108" t="str">
        <f t="shared" si="552"/>
        <v/>
      </c>
      <c r="S5907" s="109" t="str">
        <f t="shared" si="553"/>
        <v/>
      </c>
      <c r="T5907" s="109" t="str">
        <f t="shared" si="554"/>
        <v/>
      </c>
    </row>
    <row r="5908" spans="2:20" ht="15" customHeight="1" x14ac:dyDescent="0.25">
      <c r="B5908" s="94">
        <v>5857</v>
      </c>
      <c r="C5908" s="95"/>
      <c r="D5908" s="94"/>
      <c r="E5908" s="95"/>
      <c r="F5908" s="94"/>
      <c r="G5908" s="95">
        <f t="shared" si="549"/>
        <v>0</v>
      </c>
      <c r="H5908" s="110">
        <f t="shared" si="550"/>
        <v>0</v>
      </c>
      <c r="P5908" s="107" t="str">
        <f t="shared" si="551"/>
        <v/>
      </c>
      <c r="Q5908" s="108" t="str">
        <f t="shared" si="552"/>
        <v/>
      </c>
      <c r="S5908" s="109" t="str">
        <f t="shared" si="553"/>
        <v/>
      </c>
      <c r="T5908" s="109" t="str">
        <f t="shared" si="554"/>
        <v/>
      </c>
    </row>
    <row r="5909" spans="2:20" ht="15" customHeight="1" x14ac:dyDescent="0.25">
      <c r="B5909" s="94">
        <v>5858</v>
      </c>
      <c r="C5909" s="95"/>
      <c r="D5909" s="94"/>
      <c r="E5909" s="95"/>
      <c r="F5909" s="94"/>
      <c r="G5909" s="95">
        <f t="shared" si="549"/>
        <v>0</v>
      </c>
      <c r="H5909" s="110">
        <f t="shared" si="550"/>
        <v>0</v>
      </c>
      <c r="P5909" s="107" t="str">
        <f t="shared" si="551"/>
        <v/>
      </c>
      <c r="Q5909" s="108" t="str">
        <f t="shared" si="552"/>
        <v/>
      </c>
      <c r="S5909" s="109" t="str">
        <f t="shared" si="553"/>
        <v/>
      </c>
      <c r="T5909" s="109" t="str">
        <f t="shared" si="554"/>
        <v/>
      </c>
    </row>
    <row r="5910" spans="2:20" ht="15" customHeight="1" x14ac:dyDescent="0.25">
      <c r="B5910" s="94">
        <v>5859</v>
      </c>
      <c r="C5910" s="95"/>
      <c r="D5910" s="94"/>
      <c r="E5910" s="95"/>
      <c r="F5910" s="94"/>
      <c r="G5910" s="95">
        <f t="shared" si="549"/>
        <v>0</v>
      </c>
      <c r="H5910" s="110">
        <f t="shared" si="550"/>
        <v>0</v>
      </c>
      <c r="P5910" s="107" t="str">
        <f t="shared" si="551"/>
        <v/>
      </c>
      <c r="Q5910" s="108" t="str">
        <f t="shared" si="552"/>
        <v/>
      </c>
      <c r="S5910" s="109" t="str">
        <f t="shared" si="553"/>
        <v/>
      </c>
      <c r="T5910" s="109" t="str">
        <f t="shared" si="554"/>
        <v/>
      </c>
    </row>
    <row r="5911" spans="2:20" ht="15" customHeight="1" x14ac:dyDescent="0.25">
      <c r="B5911" s="94">
        <v>5860</v>
      </c>
      <c r="C5911" s="95"/>
      <c r="D5911" s="94"/>
      <c r="E5911" s="95"/>
      <c r="F5911" s="94"/>
      <c r="G5911" s="95">
        <f t="shared" si="549"/>
        <v>0</v>
      </c>
      <c r="H5911" s="110">
        <f t="shared" si="550"/>
        <v>0</v>
      </c>
      <c r="P5911" s="107" t="str">
        <f t="shared" si="551"/>
        <v/>
      </c>
      <c r="Q5911" s="108" t="str">
        <f t="shared" si="552"/>
        <v/>
      </c>
      <c r="S5911" s="109" t="str">
        <f t="shared" si="553"/>
        <v/>
      </c>
      <c r="T5911" s="109" t="str">
        <f t="shared" si="554"/>
        <v/>
      </c>
    </row>
    <row r="5912" spans="2:20" ht="15" customHeight="1" x14ac:dyDescent="0.25">
      <c r="B5912" s="94">
        <v>5861</v>
      </c>
      <c r="C5912" s="95"/>
      <c r="D5912" s="94"/>
      <c r="E5912" s="95"/>
      <c r="F5912" s="94"/>
      <c r="G5912" s="95">
        <f t="shared" si="549"/>
        <v>0</v>
      </c>
      <c r="H5912" s="110">
        <f t="shared" si="550"/>
        <v>0</v>
      </c>
      <c r="P5912" s="107" t="str">
        <f t="shared" si="551"/>
        <v/>
      </c>
      <c r="Q5912" s="108" t="str">
        <f t="shared" si="552"/>
        <v/>
      </c>
      <c r="S5912" s="109" t="str">
        <f t="shared" si="553"/>
        <v/>
      </c>
      <c r="T5912" s="109" t="str">
        <f t="shared" si="554"/>
        <v/>
      </c>
    </row>
    <row r="5913" spans="2:20" ht="15" customHeight="1" x14ac:dyDescent="0.25">
      <c r="B5913" s="94">
        <v>5862</v>
      </c>
      <c r="C5913" s="95"/>
      <c r="D5913" s="94"/>
      <c r="E5913" s="95"/>
      <c r="F5913" s="94"/>
      <c r="G5913" s="95">
        <f t="shared" si="549"/>
        <v>0</v>
      </c>
      <c r="H5913" s="110">
        <f t="shared" si="550"/>
        <v>0</v>
      </c>
      <c r="P5913" s="107" t="str">
        <f t="shared" si="551"/>
        <v/>
      </c>
      <c r="Q5913" s="108" t="str">
        <f t="shared" si="552"/>
        <v/>
      </c>
      <c r="S5913" s="109" t="str">
        <f t="shared" si="553"/>
        <v/>
      </c>
      <c r="T5913" s="109" t="str">
        <f t="shared" si="554"/>
        <v/>
      </c>
    </row>
    <row r="5914" spans="2:20" ht="15" customHeight="1" x14ac:dyDescent="0.25">
      <c r="B5914" s="94">
        <v>5863</v>
      </c>
      <c r="C5914" s="95"/>
      <c r="D5914" s="94"/>
      <c r="E5914" s="95"/>
      <c r="F5914" s="94"/>
      <c r="G5914" s="95">
        <f t="shared" si="549"/>
        <v>0</v>
      </c>
      <c r="H5914" s="110">
        <f t="shared" si="550"/>
        <v>0</v>
      </c>
      <c r="P5914" s="107" t="str">
        <f t="shared" si="551"/>
        <v/>
      </c>
      <c r="Q5914" s="108" t="str">
        <f t="shared" si="552"/>
        <v/>
      </c>
      <c r="S5914" s="109" t="str">
        <f t="shared" si="553"/>
        <v/>
      </c>
      <c r="T5914" s="109" t="str">
        <f t="shared" si="554"/>
        <v/>
      </c>
    </row>
    <row r="5915" spans="2:20" ht="15" customHeight="1" x14ac:dyDescent="0.25">
      <c r="B5915" s="94">
        <v>5864</v>
      </c>
      <c r="C5915" s="95"/>
      <c r="D5915" s="94"/>
      <c r="E5915" s="95"/>
      <c r="F5915" s="94"/>
      <c r="G5915" s="95">
        <f t="shared" si="549"/>
        <v>0</v>
      </c>
      <c r="H5915" s="110">
        <f t="shared" si="550"/>
        <v>0</v>
      </c>
      <c r="P5915" s="107" t="str">
        <f t="shared" si="551"/>
        <v/>
      </c>
      <c r="Q5915" s="108" t="str">
        <f t="shared" si="552"/>
        <v/>
      </c>
      <c r="S5915" s="109" t="str">
        <f t="shared" si="553"/>
        <v/>
      </c>
      <c r="T5915" s="109" t="str">
        <f t="shared" si="554"/>
        <v/>
      </c>
    </row>
    <row r="5916" spans="2:20" ht="15" customHeight="1" x14ac:dyDescent="0.25">
      <c r="B5916" s="94">
        <v>5865</v>
      </c>
      <c r="C5916" s="95"/>
      <c r="D5916" s="94"/>
      <c r="E5916" s="95"/>
      <c r="F5916" s="94"/>
      <c r="G5916" s="95">
        <f t="shared" ref="G5916:G5979" si="555">E5916-C5916</f>
        <v>0</v>
      </c>
      <c r="H5916" s="110">
        <f t="shared" ref="H5916:H5979" si="556">F5916-D5916</f>
        <v>0</v>
      </c>
      <c r="P5916" s="107" t="str">
        <f t="shared" ref="P5916:P5979" si="557">IF(C5916="","",D5916*PSA_WTP-C5916)</f>
        <v/>
      </c>
      <c r="Q5916" s="108" t="str">
        <f t="shared" ref="Q5916:Q5979" si="558">IF(C5916="","",F5916*PSA_WTP-E5916)</f>
        <v/>
      </c>
      <c r="S5916" s="109" t="str">
        <f t="shared" ref="S5916:S5979" si="559">IF(Q5916="","",IF(Q5916=MAX(P5916,Q5916),0,1))</f>
        <v/>
      </c>
      <c r="T5916" s="109" t="str">
        <f t="shared" ref="T5916:T5979" si="560">IF(Q5916="","",IF(Q5916=MAX(P5916,Q5916),1,0))</f>
        <v/>
      </c>
    </row>
    <row r="5917" spans="2:20" ht="15" customHeight="1" x14ac:dyDescent="0.25">
      <c r="B5917" s="94">
        <v>5866</v>
      </c>
      <c r="C5917" s="95"/>
      <c r="D5917" s="94"/>
      <c r="E5917" s="95"/>
      <c r="F5917" s="94"/>
      <c r="G5917" s="95">
        <f t="shared" si="555"/>
        <v>0</v>
      </c>
      <c r="H5917" s="110">
        <f t="shared" si="556"/>
        <v>0</v>
      </c>
      <c r="P5917" s="107" t="str">
        <f t="shared" si="557"/>
        <v/>
      </c>
      <c r="Q5917" s="108" t="str">
        <f t="shared" si="558"/>
        <v/>
      </c>
      <c r="S5917" s="109" t="str">
        <f t="shared" si="559"/>
        <v/>
      </c>
      <c r="T5917" s="109" t="str">
        <f t="shared" si="560"/>
        <v/>
      </c>
    </row>
    <row r="5918" spans="2:20" ht="15" customHeight="1" x14ac:dyDescent="0.25">
      <c r="B5918" s="94">
        <v>5867</v>
      </c>
      <c r="C5918" s="95"/>
      <c r="D5918" s="94"/>
      <c r="E5918" s="95"/>
      <c r="F5918" s="94"/>
      <c r="G5918" s="95">
        <f t="shared" si="555"/>
        <v>0</v>
      </c>
      <c r="H5918" s="110">
        <f t="shared" si="556"/>
        <v>0</v>
      </c>
      <c r="P5918" s="107" t="str">
        <f t="shared" si="557"/>
        <v/>
      </c>
      <c r="Q5918" s="108" t="str">
        <f t="shared" si="558"/>
        <v/>
      </c>
      <c r="S5918" s="109" t="str">
        <f t="shared" si="559"/>
        <v/>
      </c>
      <c r="T5918" s="109" t="str">
        <f t="shared" si="560"/>
        <v/>
      </c>
    </row>
    <row r="5919" spans="2:20" ht="15" customHeight="1" x14ac:dyDescent="0.25">
      <c r="B5919" s="94">
        <v>5868</v>
      </c>
      <c r="C5919" s="95"/>
      <c r="D5919" s="94"/>
      <c r="E5919" s="95"/>
      <c r="F5919" s="94"/>
      <c r="G5919" s="95">
        <f t="shared" si="555"/>
        <v>0</v>
      </c>
      <c r="H5919" s="110">
        <f t="shared" si="556"/>
        <v>0</v>
      </c>
      <c r="P5919" s="107" t="str">
        <f t="shared" si="557"/>
        <v/>
      </c>
      <c r="Q5919" s="108" t="str">
        <f t="shared" si="558"/>
        <v/>
      </c>
      <c r="S5919" s="109" t="str">
        <f t="shared" si="559"/>
        <v/>
      </c>
      <c r="T5919" s="109" t="str">
        <f t="shared" si="560"/>
        <v/>
      </c>
    </row>
    <row r="5920" spans="2:20" ht="15" customHeight="1" x14ac:dyDescent="0.25">
      <c r="B5920" s="94">
        <v>5869</v>
      </c>
      <c r="C5920" s="95"/>
      <c r="D5920" s="94"/>
      <c r="E5920" s="95"/>
      <c r="F5920" s="94"/>
      <c r="G5920" s="95">
        <f t="shared" si="555"/>
        <v>0</v>
      </c>
      <c r="H5920" s="110">
        <f t="shared" si="556"/>
        <v>0</v>
      </c>
      <c r="P5920" s="107" t="str">
        <f t="shared" si="557"/>
        <v/>
      </c>
      <c r="Q5920" s="108" t="str">
        <f t="shared" si="558"/>
        <v/>
      </c>
      <c r="S5920" s="109" t="str">
        <f t="shared" si="559"/>
        <v/>
      </c>
      <c r="T5920" s="109" t="str">
        <f t="shared" si="560"/>
        <v/>
      </c>
    </row>
    <row r="5921" spans="2:20" ht="15" customHeight="1" x14ac:dyDescent="0.25">
      <c r="B5921" s="94">
        <v>5870</v>
      </c>
      <c r="C5921" s="95"/>
      <c r="D5921" s="94"/>
      <c r="E5921" s="95"/>
      <c r="F5921" s="94"/>
      <c r="G5921" s="95">
        <f t="shared" si="555"/>
        <v>0</v>
      </c>
      <c r="H5921" s="110">
        <f t="shared" si="556"/>
        <v>0</v>
      </c>
      <c r="P5921" s="107" t="str">
        <f t="shared" si="557"/>
        <v/>
      </c>
      <c r="Q5921" s="108" t="str">
        <f t="shared" si="558"/>
        <v/>
      </c>
      <c r="S5921" s="109" t="str">
        <f t="shared" si="559"/>
        <v/>
      </c>
      <c r="T5921" s="109" t="str">
        <f t="shared" si="560"/>
        <v/>
      </c>
    </row>
    <row r="5922" spans="2:20" ht="15" customHeight="1" x14ac:dyDescent="0.25">
      <c r="B5922" s="94">
        <v>5871</v>
      </c>
      <c r="C5922" s="95"/>
      <c r="D5922" s="94"/>
      <c r="E5922" s="95"/>
      <c r="F5922" s="94"/>
      <c r="G5922" s="95">
        <f t="shared" si="555"/>
        <v>0</v>
      </c>
      <c r="H5922" s="110">
        <f t="shared" si="556"/>
        <v>0</v>
      </c>
      <c r="P5922" s="107" t="str">
        <f t="shared" si="557"/>
        <v/>
      </c>
      <c r="Q5922" s="108" t="str">
        <f t="shared" si="558"/>
        <v/>
      </c>
      <c r="S5922" s="109" t="str">
        <f t="shared" si="559"/>
        <v/>
      </c>
      <c r="T5922" s="109" t="str">
        <f t="shared" si="560"/>
        <v/>
      </c>
    </row>
    <row r="5923" spans="2:20" ht="15" customHeight="1" x14ac:dyDescent="0.25">
      <c r="B5923" s="94">
        <v>5872</v>
      </c>
      <c r="C5923" s="95"/>
      <c r="D5923" s="94"/>
      <c r="E5923" s="95"/>
      <c r="F5923" s="94"/>
      <c r="G5923" s="95">
        <f t="shared" si="555"/>
        <v>0</v>
      </c>
      <c r="H5923" s="110">
        <f t="shared" si="556"/>
        <v>0</v>
      </c>
      <c r="P5923" s="107" t="str">
        <f t="shared" si="557"/>
        <v/>
      </c>
      <c r="Q5923" s="108" t="str">
        <f t="shared" si="558"/>
        <v/>
      </c>
      <c r="S5923" s="109" t="str">
        <f t="shared" si="559"/>
        <v/>
      </c>
      <c r="T5923" s="109" t="str">
        <f t="shared" si="560"/>
        <v/>
      </c>
    </row>
    <row r="5924" spans="2:20" ht="15" customHeight="1" x14ac:dyDescent="0.25">
      <c r="B5924" s="94">
        <v>5873</v>
      </c>
      <c r="C5924" s="95"/>
      <c r="D5924" s="94"/>
      <c r="E5924" s="95"/>
      <c r="F5924" s="94"/>
      <c r="G5924" s="95">
        <f t="shared" si="555"/>
        <v>0</v>
      </c>
      <c r="H5924" s="110">
        <f t="shared" si="556"/>
        <v>0</v>
      </c>
      <c r="P5924" s="107" t="str">
        <f t="shared" si="557"/>
        <v/>
      </c>
      <c r="Q5924" s="108" t="str">
        <f t="shared" si="558"/>
        <v/>
      </c>
      <c r="S5924" s="109" t="str">
        <f t="shared" si="559"/>
        <v/>
      </c>
      <c r="T5924" s="109" t="str">
        <f t="shared" si="560"/>
        <v/>
      </c>
    </row>
    <row r="5925" spans="2:20" ht="15" customHeight="1" x14ac:dyDescent="0.25">
      <c r="B5925" s="94">
        <v>5874</v>
      </c>
      <c r="C5925" s="95"/>
      <c r="D5925" s="94"/>
      <c r="E5925" s="95"/>
      <c r="F5925" s="94"/>
      <c r="G5925" s="95">
        <f t="shared" si="555"/>
        <v>0</v>
      </c>
      <c r="H5925" s="110">
        <f t="shared" si="556"/>
        <v>0</v>
      </c>
      <c r="P5925" s="107" t="str">
        <f t="shared" si="557"/>
        <v/>
      </c>
      <c r="Q5925" s="108" t="str">
        <f t="shared" si="558"/>
        <v/>
      </c>
      <c r="S5925" s="109" t="str">
        <f t="shared" si="559"/>
        <v/>
      </c>
      <c r="T5925" s="109" t="str">
        <f t="shared" si="560"/>
        <v/>
      </c>
    </row>
    <row r="5926" spans="2:20" ht="15" customHeight="1" x14ac:dyDescent="0.25">
      <c r="B5926" s="94">
        <v>5875</v>
      </c>
      <c r="C5926" s="95"/>
      <c r="D5926" s="94"/>
      <c r="E5926" s="95"/>
      <c r="F5926" s="94"/>
      <c r="G5926" s="95">
        <f t="shared" si="555"/>
        <v>0</v>
      </c>
      <c r="H5926" s="110">
        <f t="shared" si="556"/>
        <v>0</v>
      </c>
      <c r="P5926" s="107" t="str">
        <f t="shared" si="557"/>
        <v/>
      </c>
      <c r="Q5926" s="108" t="str">
        <f t="shared" si="558"/>
        <v/>
      </c>
      <c r="S5926" s="109" t="str">
        <f t="shared" si="559"/>
        <v/>
      </c>
      <c r="T5926" s="109" t="str">
        <f t="shared" si="560"/>
        <v/>
      </c>
    </row>
    <row r="5927" spans="2:20" ht="15" customHeight="1" x14ac:dyDescent="0.25">
      <c r="B5927" s="94">
        <v>5876</v>
      </c>
      <c r="C5927" s="95"/>
      <c r="D5927" s="94"/>
      <c r="E5927" s="95"/>
      <c r="F5927" s="94"/>
      <c r="G5927" s="95">
        <f t="shared" si="555"/>
        <v>0</v>
      </c>
      <c r="H5927" s="110">
        <f t="shared" si="556"/>
        <v>0</v>
      </c>
      <c r="P5927" s="107" t="str">
        <f t="shared" si="557"/>
        <v/>
      </c>
      <c r="Q5927" s="108" t="str">
        <f t="shared" si="558"/>
        <v/>
      </c>
      <c r="S5927" s="109" t="str">
        <f t="shared" si="559"/>
        <v/>
      </c>
      <c r="T5927" s="109" t="str">
        <f t="shared" si="560"/>
        <v/>
      </c>
    </row>
    <row r="5928" spans="2:20" ht="15" customHeight="1" x14ac:dyDescent="0.25">
      <c r="B5928" s="94">
        <v>5877</v>
      </c>
      <c r="C5928" s="95"/>
      <c r="D5928" s="94"/>
      <c r="E5928" s="95"/>
      <c r="F5928" s="94"/>
      <c r="G5928" s="95">
        <f t="shared" si="555"/>
        <v>0</v>
      </c>
      <c r="H5928" s="110">
        <f t="shared" si="556"/>
        <v>0</v>
      </c>
      <c r="P5928" s="107" t="str">
        <f t="shared" si="557"/>
        <v/>
      </c>
      <c r="Q5928" s="108" t="str">
        <f t="shared" si="558"/>
        <v/>
      </c>
      <c r="S5928" s="109" t="str">
        <f t="shared" si="559"/>
        <v/>
      </c>
      <c r="T5928" s="109" t="str">
        <f t="shared" si="560"/>
        <v/>
      </c>
    </row>
    <row r="5929" spans="2:20" ht="15" customHeight="1" x14ac:dyDescent="0.25">
      <c r="B5929" s="94">
        <v>5878</v>
      </c>
      <c r="C5929" s="95"/>
      <c r="D5929" s="94"/>
      <c r="E5929" s="95"/>
      <c r="F5929" s="94"/>
      <c r="G5929" s="95">
        <f t="shared" si="555"/>
        <v>0</v>
      </c>
      <c r="H5929" s="110">
        <f t="shared" si="556"/>
        <v>0</v>
      </c>
      <c r="P5929" s="107" t="str">
        <f t="shared" si="557"/>
        <v/>
      </c>
      <c r="Q5929" s="108" t="str">
        <f t="shared" si="558"/>
        <v/>
      </c>
      <c r="S5929" s="109" t="str">
        <f t="shared" si="559"/>
        <v/>
      </c>
      <c r="T5929" s="109" t="str">
        <f t="shared" si="560"/>
        <v/>
      </c>
    </row>
    <row r="5930" spans="2:20" ht="15" customHeight="1" x14ac:dyDescent="0.25">
      <c r="B5930" s="94">
        <v>5879</v>
      </c>
      <c r="C5930" s="95"/>
      <c r="D5930" s="94"/>
      <c r="E5930" s="95"/>
      <c r="F5930" s="94"/>
      <c r="G5930" s="95">
        <f t="shared" si="555"/>
        <v>0</v>
      </c>
      <c r="H5930" s="110">
        <f t="shared" si="556"/>
        <v>0</v>
      </c>
      <c r="P5930" s="107" t="str">
        <f t="shared" si="557"/>
        <v/>
      </c>
      <c r="Q5930" s="108" t="str">
        <f t="shared" si="558"/>
        <v/>
      </c>
      <c r="S5930" s="109" t="str">
        <f t="shared" si="559"/>
        <v/>
      </c>
      <c r="T5930" s="109" t="str">
        <f t="shared" si="560"/>
        <v/>
      </c>
    </row>
    <row r="5931" spans="2:20" ht="15" customHeight="1" x14ac:dyDescent="0.25">
      <c r="B5931" s="94">
        <v>5880</v>
      </c>
      <c r="C5931" s="95"/>
      <c r="D5931" s="94"/>
      <c r="E5931" s="95"/>
      <c r="F5931" s="94"/>
      <c r="G5931" s="95">
        <f t="shared" si="555"/>
        <v>0</v>
      </c>
      <c r="H5931" s="110">
        <f t="shared" si="556"/>
        <v>0</v>
      </c>
      <c r="P5931" s="107" t="str">
        <f t="shared" si="557"/>
        <v/>
      </c>
      <c r="Q5931" s="108" t="str">
        <f t="shared" si="558"/>
        <v/>
      </c>
      <c r="S5931" s="109" t="str">
        <f t="shared" si="559"/>
        <v/>
      </c>
      <c r="T5931" s="109" t="str">
        <f t="shared" si="560"/>
        <v/>
      </c>
    </row>
    <row r="5932" spans="2:20" ht="15" customHeight="1" x14ac:dyDescent="0.25">
      <c r="B5932" s="94">
        <v>5881</v>
      </c>
      <c r="C5932" s="95"/>
      <c r="D5932" s="94"/>
      <c r="E5932" s="95"/>
      <c r="F5932" s="94"/>
      <c r="G5932" s="95">
        <f t="shared" si="555"/>
        <v>0</v>
      </c>
      <c r="H5932" s="110">
        <f t="shared" si="556"/>
        <v>0</v>
      </c>
      <c r="P5932" s="107" t="str">
        <f t="shared" si="557"/>
        <v/>
      </c>
      <c r="Q5932" s="108" t="str">
        <f t="shared" si="558"/>
        <v/>
      </c>
      <c r="S5932" s="109" t="str">
        <f t="shared" si="559"/>
        <v/>
      </c>
      <c r="T5932" s="109" t="str">
        <f t="shared" si="560"/>
        <v/>
      </c>
    </row>
    <row r="5933" spans="2:20" ht="15" customHeight="1" x14ac:dyDescent="0.25">
      <c r="B5933" s="94">
        <v>5882</v>
      </c>
      <c r="C5933" s="95"/>
      <c r="D5933" s="94"/>
      <c r="E5933" s="95"/>
      <c r="F5933" s="94"/>
      <c r="G5933" s="95">
        <f t="shared" si="555"/>
        <v>0</v>
      </c>
      <c r="H5933" s="110">
        <f t="shared" si="556"/>
        <v>0</v>
      </c>
      <c r="P5933" s="107" t="str">
        <f t="shared" si="557"/>
        <v/>
      </c>
      <c r="Q5933" s="108" t="str">
        <f t="shared" si="558"/>
        <v/>
      </c>
      <c r="S5933" s="109" t="str">
        <f t="shared" si="559"/>
        <v/>
      </c>
      <c r="T5933" s="109" t="str">
        <f t="shared" si="560"/>
        <v/>
      </c>
    </row>
    <row r="5934" spans="2:20" ht="15" customHeight="1" x14ac:dyDescent="0.25">
      <c r="B5934" s="94">
        <v>5883</v>
      </c>
      <c r="C5934" s="95"/>
      <c r="D5934" s="94"/>
      <c r="E5934" s="95"/>
      <c r="F5934" s="94"/>
      <c r="G5934" s="95">
        <f t="shared" si="555"/>
        <v>0</v>
      </c>
      <c r="H5934" s="110">
        <f t="shared" si="556"/>
        <v>0</v>
      </c>
      <c r="P5934" s="107" t="str">
        <f t="shared" si="557"/>
        <v/>
      </c>
      <c r="Q5934" s="108" t="str">
        <f t="shared" si="558"/>
        <v/>
      </c>
      <c r="S5934" s="109" t="str">
        <f t="shared" si="559"/>
        <v/>
      </c>
      <c r="T5934" s="109" t="str">
        <f t="shared" si="560"/>
        <v/>
      </c>
    </row>
    <row r="5935" spans="2:20" ht="15" customHeight="1" x14ac:dyDescent="0.25">
      <c r="B5935" s="94">
        <v>5884</v>
      </c>
      <c r="C5935" s="95"/>
      <c r="D5935" s="94"/>
      <c r="E5935" s="95"/>
      <c r="F5935" s="94"/>
      <c r="G5935" s="95">
        <f t="shared" si="555"/>
        <v>0</v>
      </c>
      <c r="H5935" s="110">
        <f t="shared" si="556"/>
        <v>0</v>
      </c>
      <c r="P5935" s="107" t="str">
        <f t="shared" si="557"/>
        <v/>
      </c>
      <c r="Q5935" s="108" t="str">
        <f t="shared" si="558"/>
        <v/>
      </c>
      <c r="S5935" s="109" t="str">
        <f t="shared" si="559"/>
        <v/>
      </c>
      <c r="T5935" s="109" t="str">
        <f t="shared" si="560"/>
        <v/>
      </c>
    </row>
    <row r="5936" spans="2:20" ht="15" customHeight="1" x14ac:dyDescent="0.25">
      <c r="B5936" s="94">
        <v>5885</v>
      </c>
      <c r="C5936" s="95"/>
      <c r="D5936" s="94"/>
      <c r="E5936" s="95"/>
      <c r="F5936" s="94"/>
      <c r="G5936" s="95">
        <f t="shared" si="555"/>
        <v>0</v>
      </c>
      <c r="H5936" s="110">
        <f t="shared" si="556"/>
        <v>0</v>
      </c>
      <c r="P5936" s="107" t="str">
        <f t="shared" si="557"/>
        <v/>
      </c>
      <c r="Q5936" s="108" t="str">
        <f t="shared" si="558"/>
        <v/>
      </c>
      <c r="S5936" s="109" t="str">
        <f t="shared" si="559"/>
        <v/>
      </c>
      <c r="T5936" s="109" t="str">
        <f t="shared" si="560"/>
        <v/>
      </c>
    </row>
    <row r="5937" spans="2:20" ht="15" customHeight="1" x14ac:dyDescent="0.25">
      <c r="B5937" s="94">
        <v>5886</v>
      </c>
      <c r="C5937" s="95"/>
      <c r="D5937" s="94"/>
      <c r="E5937" s="95"/>
      <c r="F5937" s="94"/>
      <c r="G5937" s="95">
        <f t="shared" si="555"/>
        <v>0</v>
      </c>
      <c r="H5937" s="110">
        <f t="shared" si="556"/>
        <v>0</v>
      </c>
      <c r="P5937" s="107" t="str">
        <f t="shared" si="557"/>
        <v/>
      </c>
      <c r="Q5937" s="108" t="str">
        <f t="shared" si="558"/>
        <v/>
      </c>
      <c r="S5937" s="109" t="str">
        <f t="shared" si="559"/>
        <v/>
      </c>
      <c r="T5937" s="109" t="str">
        <f t="shared" si="560"/>
        <v/>
      </c>
    </row>
    <row r="5938" spans="2:20" ht="15" customHeight="1" x14ac:dyDescent="0.25">
      <c r="B5938" s="94">
        <v>5887</v>
      </c>
      <c r="C5938" s="95"/>
      <c r="D5938" s="94"/>
      <c r="E5938" s="95"/>
      <c r="F5938" s="94"/>
      <c r="G5938" s="95">
        <f t="shared" si="555"/>
        <v>0</v>
      </c>
      <c r="H5938" s="110">
        <f t="shared" si="556"/>
        <v>0</v>
      </c>
      <c r="P5938" s="107" t="str">
        <f t="shared" si="557"/>
        <v/>
      </c>
      <c r="Q5938" s="108" t="str">
        <f t="shared" si="558"/>
        <v/>
      </c>
      <c r="S5938" s="109" t="str">
        <f t="shared" si="559"/>
        <v/>
      </c>
      <c r="T5938" s="109" t="str">
        <f t="shared" si="560"/>
        <v/>
      </c>
    </row>
    <row r="5939" spans="2:20" ht="15" customHeight="1" x14ac:dyDescent="0.25">
      <c r="B5939" s="94">
        <v>5888</v>
      </c>
      <c r="C5939" s="95"/>
      <c r="D5939" s="94"/>
      <c r="E5939" s="95"/>
      <c r="F5939" s="94"/>
      <c r="G5939" s="95">
        <f t="shared" si="555"/>
        <v>0</v>
      </c>
      <c r="H5939" s="110">
        <f t="shared" si="556"/>
        <v>0</v>
      </c>
      <c r="P5939" s="107" t="str">
        <f t="shared" si="557"/>
        <v/>
      </c>
      <c r="Q5939" s="108" t="str">
        <f t="shared" si="558"/>
        <v/>
      </c>
      <c r="S5939" s="109" t="str">
        <f t="shared" si="559"/>
        <v/>
      </c>
      <c r="T5939" s="109" t="str">
        <f t="shared" si="560"/>
        <v/>
      </c>
    </row>
    <row r="5940" spans="2:20" ht="15" customHeight="1" x14ac:dyDescent="0.25">
      <c r="B5940" s="94">
        <v>5889</v>
      </c>
      <c r="C5940" s="95"/>
      <c r="D5940" s="94"/>
      <c r="E5940" s="95"/>
      <c r="F5940" s="94"/>
      <c r="G5940" s="95">
        <f t="shared" si="555"/>
        <v>0</v>
      </c>
      <c r="H5940" s="110">
        <f t="shared" si="556"/>
        <v>0</v>
      </c>
      <c r="P5940" s="107" t="str">
        <f t="shared" si="557"/>
        <v/>
      </c>
      <c r="Q5940" s="108" t="str">
        <f t="shared" si="558"/>
        <v/>
      </c>
      <c r="S5940" s="109" t="str">
        <f t="shared" si="559"/>
        <v/>
      </c>
      <c r="T5940" s="109" t="str">
        <f t="shared" si="560"/>
        <v/>
      </c>
    </row>
    <row r="5941" spans="2:20" ht="15" customHeight="1" x14ac:dyDescent="0.25">
      <c r="B5941" s="94">
        <v>5890</v>
      </c>
      <c r="C5941" s="95"/>
      <c r="D5941" s="94"/>
      <c r="E5941" s="95"/>
      <c r="F5941" s="94"/>
      <c r="G5941" s="95">
        <f t="shared" si="555"/>
        <v>0</v>
      </c>
      <c r="H5941" s="110">
        <f t="shared" si="556"/>
        <v>0</v>
      </c>
      <c r="P5941" s="107" t="str">
        <f t="shared" si="557"/>
        <v/>
      </c>
      <c r="Q5941" s="108" t="str">
        <f t="shared" si="558"/>
        <v/>
      </c>
      <c r="S5941" s="109" t="str">
        <f t="shared" si="559"/>
        <v/>
      </c>
      <c r="T5941" s="109" t="str">
        <f t="shared" si="560"/>
        <v/>
      </c>
    </row>
    <row r="5942" spans="2:20" ht="15" customHeight="1" x14ac:dyDescent="0.25">
      <c r="B5942" s="94">
        <v>5891</v>
      </c>
      <c r="C5942" s="95"/>
      <c r="D5942" s="94"/>
      <c r="E5942" s="95"/>
      <c r="F5942" s="94"/>
      <c r="G5942" s="95">
        <f t="shared" si="555"/>
        <v>0</v>
      </c>
      <c r="H5942" s="110">
        <f t="shared" si="556"/>
        <v>0</v>
      </c>
      <c r="P5942" s="107" t="str">
        <f t="shared" si="557"/>
        <v/>
      </c>
      <c r="Q5942" s="108" t="str">
        <f t="shared" si="558"/>
        <v/>
      </c>
      <c r="S5942" s="109" t="str">
        <f t="shared" si="559"/>
        <v/>
      </c>
      <c r="T5942" s="109" t="str">
        <f t="shared" si="560"/>
        <v/>
      </c>
    </row>
    <row r="5943" spans="2:20" ht="15" customHeight="1" x14ac:dyDescent="0.25">
      <c r="B5943" s="94">
        <v>5892</v>
      </c>
      <c r="C5943" s="95"/>
      <c r="D5943" s="94"/>
      <c r="E5943" s="95"/>
      <c r="F5943" s="94"/>
      <c r="G5943" s="95">
        <f t="shared" si="555"/>
        <v>0</v>
      </c>
      <c r="H5943" s="110">
        <f t="shared" si="556"/>
        <v>0</v>
      </c>
      <c r="P5943" s="107" t="str">
        <f t="shared" si="557"/>
        <v/>
      </c>
      <c r="Q5943" s="108" t="str">
        <f t="shared" si="558"/>
        <v/>
      </c>
      <c r="S5943" s="109" t="str">
        <f t="shared" si="559"/>
        <v/>
      </c>
      <c r="T5943" s="109" t="str">
        <f t="shared" si="560"/>
        <v/>
      </c>
    </row>
    <row r="5944" spans="2:20" ht="15" customHeight="1" x14ac:dyDescent="0.25">
      <c r="B5944" s="94">
        <v>5893</v>
      </c>
      <c r="C5944" s="95"/>
      <c r="D5944" s="94"/>
      <c r="E5944" s="95"/>
      <c r="F5944" s="94"/>
      <c r="G5944" s="95">
        <f t="shared" si="555"/>
        <v>0</v>
      </c>
      <c r="H5944" s="110">
        <f t="shared" si="556"/>
        <v>0</v>
      </c>
      <c r="P5944" s="107" t="str">
        <f t="shared" si="557"/>
        <v/>
      </c>
      <c r="Q5944" s="108" t="str">
        <f t="shared" si="558"/>
        <v/>
      </c>
      <c r="S5944" s="109" t="str">
        <f t="shared" si="559"/>
        <v/>
      </c>
      <c r="T5944" s="109" t="str">
        <f t="shared" si="560"/>
        <v/>
      </c>
    </row>
    <row r="5945" spans="2:20" ht="15" customHeight="1" x14ac:dyDescent="0.25">
      <c r="B5945" s="94">
        <v>5894</v>
      </c>
      <c r="C5945" s="95"/>
      <c r="D5945" s="94"/>
      <c r="E5945" s="95"/>
      <c r="F5945" s="94"/>
      <c r="G5945" s="95">
        <f t="shared" si="555"/>
        <v>0</v>
      </c>
      <c r="H5945" s="110">
        <f t="shared" si="556"/>
        <v>0</v>
      </c>
      <c r="P5945" s="107" t="str">
        <f t="shared" si="557"/>
        <v/>
      </c>
      <c r="Q5945" s="108" t="str">
        <f t="shared" si="558"/>
        <v/>
      </c>
      <c r="S5945" s="109" t="str">
        <f t="shared" si="559"/>
        <v/>
      </c>
      <c r="T5945" s="109" t="str">
        <f t="shared" si="560"/>
        <v/>
      </c>
    </row>
    <row r="5946" spans="2:20" ht="15" customHeight="1" x14ac:dyDescent="0.25">
      <c r="B5946" s="94">
        <v>5895</v>
      </c>
      <c r="C5946" s="95"/>
      <c r="D5946" s="94"/>
      <c r="E5946" s="95"/>
      <c r="F5946" s="94"/>
      <c r="G5946" s="95">
        <f t="shared" si="555"/>
        <v>0</v>
      </c>
      <c r="H5946" s="110">
        <f t="shared" si="556"/>
        <v>0</v>
      </c>
      <c r="P5946" s="107" t="str">
        <f t="shared" si="557"/>
        <v/>
      </c>
      <c r="Q5946" s="108" t="str">
        <f t="shared" si="558"/>
        <v/>
      </c>
      <c r="S5946" s="109" t="str">
        <f t="shared" si="559"/>
        <v/>
      </c>
      <c r="T5946" s="109" t="str">
        <f t="shared" si="560"/>
        <v/>
      </c>
    </row>
    <row r="5947" spans="2:20" ht="15" customHeight="1" x14ac:dyDescent="0.25">
      <c r="B5947" s="94">
        <v>5896</v>
      </c>
      <c r="C5947" s="95"/>
      <c r="D5947" s="94"/>
      <c r="E5947" s="95"/>
      <c r="F5947" s="94"/>
      <c r="G5947" s="95">
        <f t="shared" si="555"/>
        <v>0</v>
      </c>
      <c r="H5947" s="110">
        <f t="shared" si="556"/>
        <v>0</v>
      </c>
      <c r="P5947" s="107" t="str">
        <f t="shared" si="557"/>
        <v/>
      </c>
      <c r="Q5947" s="108" t="str">
        <f t="shared" si="558"/>
        <v/>
      </c>
      <c r="S5947" s="109" t="str">
        <f t="shared" si="559"/>
        <v/>
      </c>
      <c r="T5947" s="109" t="str">
        <f t="shared" si="560"/>
        <v/>
      </c>
    </row>
    <row r="5948" spans="2:20" ht="15" customHeight="1" x14ac:dyDescent="0.25">
      <c r="B5948" s="94">
        <v>5897</v>
      </c>
      <c r="C5948" s="95"/>
      <c r="D5948" s="94"/>
      <c r="E5948" s="95"/>
      <c r="F5948" s="94"/>
      <c r="G5948" s="95">
        <f t="shared" si="555"/>
        <v>0</v>
      </c>
      <c r="H5948" s="110">
        <f t="shared" si="556"/>
        <v>0</v>
      </c>
      <c r="P5948" s="107" t="str">
        <f t="shared" si="557"/>
        <v/>
      </c>
      <c r="Q5948" s="108" t="str">
        <f t="shared" si="558"/>
        <v/>
      </c>
      <c r="S5948" s="109" t="str">
        <f t="shared" si="559"/>
        <v/>
      </c>
      <c r="T5948" s="109" t="str">
        <f t="shared" si="560"/>
        <v/>
      </c>
    </row>
    <row r="5949" spans="2:20" ht="15" customHeight="1" x14ac:dyDescent="0.25">
      <c r="B5949" s="94">
        <v>5898</v>
      </c>
      <c r="C5949" s="95"/>
      <c r="D5949" s="94"/>
      <c r="E5949" s="95"/>
      <c r="F5949" s="94"/>
      <c r="G5949" s="95">
        <f t="shared" si="555"/>
        <v>0</v>
      </c>
      <c r="H5949" s="110">
        <f t="shared" si="556"/>
        <v>0</v>
      </c>
      <c r="P5949" s="107" t="str">
        <f t="shared" si="557"/>
        <v/>
      </c>
      <c r="Q5949" s="108" t="str">
        <f t="shared" si="558"/>
        <v/>
      </c>
      <c r="S5949" s="109" t="str">
        <f t="shared" si="559"/>
        <v/>
      </c>
      <c r="T5949" s="109" t="str">
        <f t="shared" si="560"/>
        <v/>
      </c>
    </row>
    <row r="5950" spans="2:20" ht="15" customHeight="1" x14ac:dyDescent="0.25">
      <c r="B5950" s="94">
        <v>5899</v>
      </c>
      <c r="C5950" s="95"/>
      <c r="D5950" s="94"/>
      <c r="E5950" s="95"/>
      <c r="F5950" s="94"/>
      <c r="G5950" s="95">
        <f t="shared" si="555"/>
        <v>0</v>
      </c>
      <c r="H5950" s="110">
        <f t="shared" si="556"/>
        <v>0</v>
      </c>
      <c r="P5950" s="107" t="str">
        <f t="shared" si="557"/>
        <v/>
      </c>
      <c r="Q5950" s="108" t="str">
        <f t="shared" si="558"/>
        <v/>
      </c>
      <c r="S5950" s="109" t="str">
        <f t="shared" si="559"/>
        <v/>
      </c>
      <c r="T5950" s="109" t="str">
        <f t="shared" si="560"/>
        <v/>
      </c>
    </row>
    <row r="5951" spans="2:20" ht="15" customHeight="1" x14ac:dyDescent="0.25">
      <c r="B5951" s="94">
        <v>5900</v>
      </c>
      <c r="C5951" s="95"/>
      <c r="D5951" s="94"/>
      <c r="E5951" s="95"/>
      <c r="F5951" s="94"/>
      <c r="G5951" s="95">
        <f t="shared" si="555"/>
        <v>0</v>
      </c>
      <c r="H5951" s="110">
        <f t="shared" si="556"/>
        <v>0</v>
      </c>
      <c r="P5951" s="107" t="str">
        <f t="shared" si="557"/>
        <v/>
      </c>
      <c r="Q5951" s="108" t="str">
        <f t="shared" si="558"/>
        <v/>
      </c>
      <c r="S5951" s="109" t="str">
        <f t="shared" si="559"/>
        <v/>
      </c>
      <c r="T5951" s="109" t="str">
        <f t="shared" si="560"/>
        <v/>
      </c>
    </row>
    <row r="5952" spans="2:20" ht="15" customHeight="1" x14ac:dyDescent="0.25">
      <c r="B5952" s="94">
        <v>5901</v>
      </c>
      <c r="C5952" s="95"/>
      <c r="D5952" s="94"/>
      <c r="E5952" s="95"/>
      <c r="F5952" s="94"/>
      <c r="G5952" s="95">
        <f t="shared" si="555"/>
        <v>0</v>
      </c>
      <c r="H5952" s="110">
        <f t="shared" si="556"/>
        <v>0</v>
      </c>
      <c r="P5952" s="107" t="str">
        <f t="shared" si="557"/>
        <v/>
      </c>
      <c r="Q5952" s="108" t="str">
        <f t="shared" si="558"/>
        <v/>
      </c>
      <c r="S5952" s="109" t="str">
        <f t="shared" si="559"/>
        <v/>
      </c>
      <c r="T5952" s="109" t="str">
        <f t="shared" si="560"/>
        <v/>
      </c>
    </row>
    <row r="5953" spans="2:20" ht="15" customHeight="1" x14ac:dyDescent="0.25">
      <c r="B5953" s="94">
        <v>5902</v>
      </c>
      <c r="C5953" s="95"/>
      <c r="D5953" s="94"/>
      <c r="E5953" s="95"/>
      <c r="F5953" s="94"/>
      <c r="G5953" s="95">
        <f t="shared" si="555"/>
        <v>0</v>
      </c>
      <c r="H5953" s="110">
        <f t="shared" si="556"/>
        <v>0</v>
      </c>
      <c r="P5953" s="107" t="str">
        <f t="shared" si="557"/>
        <v/>
      </c>
      <c r="Q5953" s="108" t="str">
        <f t="shared" si="558"/>
        <v/>
      </c>
      <c r="S5953" s="109" t="str">
        <f t="shared" si="559"/>
        <v/>
      </c>
      <c r="T5953" s="109" t="str">
        <f t="shared" si="560"/>
        <v/>
      </c>
    </row>
    <row r="5954" spans="2:20" ht="15" customHeight="1" x14ac:dyDescent="0.25">
      <c r="B5954" s="94">
        <v>5903</v>
      </c>
      <c r="C5954" s="95"/>
      <c r="D5954" s="94"/>
      <c r="E5954" s="95"/>
      <c r="F5954" s="94"/>
      <c r="G5954" s="95">
        <f t="shared" si="555"/>
        <v>0</v>
      </c>
      <c r="H5954" s="110">
        <f t="shared" si="556"/>
        <v>0</v>
      </c>
      <c r="P5954" s="107" t="str">
        <f t="shared" si="557"/>
        <v/>
      </c>
      <c r="Q5954" s="108" t="str">
        <f t="shared" si="558"/>
        <v/>
      </c>
      <c r="S5954" s="109" t="str">
        <f t="shared" si="559"/>
        <v/>
      </c>
      <c r="T5954" s="109" t="str">
        <f t="shared" si="560"/>
        <v/>
      </c>
    </row>
    <row r="5955" spans="2:20" ht="15" customHeight="1" x14ac:dyDescent="0.25">
      <c r="B5955" s="94">
        <v>5904</v>
      </c>
      <c r="C5955" s="95"/>
      <c r="D5955" s="94"/>
      <c r="E5955" s="95"/>
      <c r="F5955" s="94"/>
      <c r="G5955" s="95">
        <f t="shared" si="555"/>
        <v>0</v>
      </c>
      <c r="H5955" s="110">
        <f t="shared" si="556"/>
        <v>0</v>
      </c>
      <c r="P5955" s="107" t="str">
        <f t="shared" si="557"/>
        <v/>
      </c>
      <c r="Q5955" s="108" t="str">
        <f t="shared" si="558"/>
        <v/>
      </c>
      <c r="S5955" s="109" t="str">
        <f t="shared" si="559"/>
        <v/>
      </c>
      <c r="T5955" s="109" t="str">
        <f t="shared" si="560"/>
        <v/>
      </c>
    </row>
    <row r="5956" spans="2:20" ht="15" customHeight="1" x14ac:dyDescent="0.25">
      <c r="B5956" s="94">
        <v>5905</v>
      </c>
      <c r="C5956" s="95"/>
      <c r="D5956" s="94"/>
      <c r="E5956" s="95"/>
      <c r="F5956" s="94"/>
      <c r="G5956" s="95">
        <f t="shared" si="555"/>
        <v>0</v>
      </c>
      <c r="H5956" s="110">
        <f t="shared" si="556"/>
        <v>0</v>
      </c>
      <c r="P5956" s="107" t="str">
        <f t="shared" si="557"/>
        <v/>
      </c>
      <c r="Q5956" s="108" t="str">
        <f t="shared" si="558"/>
        <v/>
      </c>
      <c r="S5956" s="109" t="str">
        <f t="shared" si="559"/>
        <v/>
      </c>
      <c r="T5956" s="109" t="str">
        <f t="shared" si="560"/>
        <v/>
      </c>
    </row>
    <row r="5957" spans="2:20" ht="15" customHeight="1" x14ac:dyDescent="0.25">
      <c r="B5957" s="94">
        <v>5906</v>
      </c>
      <c r="C5957" s="95"/>
      <c r="D5957" s="94"/>
      <c r="E5957" s="95"/>
      <c r="F5957" s="94"/>
      <c r="G5957" s="95">
        <f t="shared" si="555"/>
        <v>0</v>
      </c>
      <c r="H5957" s="110">
        <f t="shared" si="556"/>
        <v>0</v>
      </c>
      <c r="P5957" s="107" t="str">
        <f t="shared" si="557"/>
        <v/>
      </c>
      <c r="Q5957" s="108" t="str">
        <f t="shared" si="558"/>
        <v/>
      </c>
      <c r="S5957" s="109" t="str">
        <f t="shared" si="559"/>
        <v/>
      </c>
      <c r="T5957" s="109" t="str">
        <f t="shared" si="560"/>
        <v/>
      </c>
    </row>
    <row r="5958" spans="2:20" ht="15" customHeight="1" x14ac:dyDescent="0.25">
      <c r="B5958" s="94">
        <v>5907</v>
      </c>
      <c r="C5958" s="95"/>
      <c r="D5958" s="94"/>
      <c r="E5958" s="95"/>
      <c r="F5958" s="94"/>
      <c r="G5958" s="95">
        <f t="shared" si="555"/>
        <v>0</v>
      </c>
      <c r="H5958" s="110">
        <f t="shared" si="556"/>
        <v>0</v>
      </c>
      <c r="P5958" s="107" t="str">
        <f t="shared" si="557"/>
        <v/>
      </c>
      <c r="Q5958" s="108" t="str">
        <f t="shared" si="558"/>
        <v/>
      </c>
      <c r="S5958" s="109" t="str">
        <f t="shared" si="559"/>
        <v/>
      </c>
      <c r="T5958" s="109" t="str">
        <f t="shared" si="560"/>
        <v/>
      </c>
    </row>
    <row r="5959" spans="2:20" ht="15" customHeight="1" x14ac:dyDescent="0.25">
      <c r="B5959" s="94">
        <v>5908</v>
      </c>
      <c r="C5959" s="95"/>
      <c r="D5959" s="94"/>
      <c r="E5959" s="95"/>
      <c r="F5959" s="94"/>
      <c r="G5959" s="95">
        <f t="shared" si="555"/>
        <v>0</v>
      </c>
      <c r="H5959" s="110">
        <f t="shared" si="556"/>
        <v>0</v>
      </c>
      <c r="P5959" s="107" t="str">
        <f t="shared" si="557"/>
        <v/>
      </c>
      <c r="Q5959" s="108" t="str">
        <f t="shared" si="558"/>
        <v/>
      </c>
      <c r="S5959" s="109" t="str">
        <f t="shared" si="559"/>
        <v/>
      </c>
      <c r="T5959" s="109" t="str">
        <f t="shared" si="560"/>
        <v/>
      </c>
    </row>
    <row r="5960" spans="2:20" ht="15" customHeight="1" x14ac:dyDescent="0.25">
      <c r="B5960" s="94">
        <v>5909</v>
      </c>
      <c r="C5960" s="95"/>
      <c r="D5960" s="94"/>
      <c r="E5960" s="95"/>
      <c r="F5960" s="94"/>
      <c r="G5960" s="95">
        <f t="shared" si="555"/>
        <v>0</v>
      </c>
      <c r="H5960" s="110">
        <f t="shared" si="556"/>
        <v>0</v>
      </c>
      <c r="P5960" s="107" t="str">
        <f t="shared" si="557"/>
        <v/>
      </c>
      <c r="Q5960" s="108" t="str">
        <f t="shared" si="558"/>
        <v/>
      </c>
      <c r="S5960" s="109" t="str">
        <f t="shared" si="559"/>
        <v/>
      </c>
      <c r="T5960" s="109" t="str">
        <f t="shared" si="560"/>
        <v/>
      </c>
    </row>
    <row r="5961" spans="2:20" ht="15" customHeight="1" x14ac:dyDescent="0.25">
      <c r="B5961" s="94">
        <v>5910</v>
      </c>
      <c r="C5961" s="95"/>
      <c r="D5961" s="94"/>
      <c r="E5961" s="95"/>
      <c r="F5961" s="94"/>
      <c r="G5961" s="95">
        <f t="shared" si="555"/>
        <v>0</v>
      </c>
      <c r="H5961" s="110">
        <f t="shared" si="556"/>
        <v>0</v>
      </c>
      <c r="P5961" s="107" t="str">
        <f t="shared" si="557"/>
        <v/>
      </c>
      <c r="Q5961" s="108" t="str">
        <f t="shared" si="558"/>
        <v/>
      </c>
      <c r="S5961" s="109" t="str">
        <f t="shared" si="559"/>
        <v/>
      </c>
      <c r="T5961" s="109" t="str">
        <f t="shared" si="560"/>
        <v/>
      </c>
    </row>
    <row r="5962" spans="2:20" ht="15" customHeight="1" x14ac:dyDescent="0.25">
      <c r="B5962" s="94">
        <v>5911</v>
      </c>
      <c r="C5962" s="95"/>
      <c r="D5962" s="94"/>
      <c r="E5962" s="95"/>
      <c r="F5962" s="94"/>
      <c r="G5962" s="95">
        <f t="shared" si="555"/>
        <v>0</v>
      </c>
      <c r="H5962" s="110">
        <f t="shared" si="556"/>
        <v>0</v>
      </c>
      <c r="P5962" s="107" t="str">
        <f t="shared" si="557"/>
        <v/>
      </c>
      <c r="Q5962" s="108" t="str">
        <f t="shared" si="558"/>
        <v/>
      </c>
      <c r="S5962" s="109" t="str">
        <f t="shared" si="559"/>
        <v/>
      </c>
      <c r="T5962" s="109" t="str">
        <f t="shared" si="560"/>
        <v/>
      </c>
    </row>
    <row r="5963" spans="2:20" ht="15" customHeight="1" x14ac:dyDescent="0.25">
      <c r="B5963" s="94">
        <v>5912</v>
      </c>
      <c r="C5963" s="95"/>
      <c r="D5963" s="94"/>
      <c r="E5963" s="95"/>
      <c r="F5963" s="94"/>
      <c r="G5963" s="95">
        <f t="shared" si="555"/>
        <v>0</v>
      </c>
      <c r="H5963" s="110">
        <f t="shared" si="556"/>
        <v>0</v>
      </c>
      <c r="P5963" s="107" t="str">
        <f t="shared" si="557"/>
        <v/>
      </c>
      <c r="Q5963" s="108" t="str">
        <f t="shared" si="558"/>
        <v/>
      </c>
      <c r="S5963" s="109" t="str">
        <f t="shared" si="559"/>
        <v/>
      </c>
      <c r="T5963" s="109" t="str">
        <f t="shared" si="560"/>
        <v/>
      </c>
    </row>
    <row r="5964" spans="2:20" ht="15" customHeight="1" x14ac:dyDescent="0.25">
      <c r="B5964" s="94">
        <v>5913</v>
      </c>
      <c r="C5964" s="95"/>
      <c r="D5964" s="94"/>
      <c r="E5964" s="95"/>
      <c r="F5964" s="94"/>
      <c r="G5964" s="95">
        <f t="shared" si="555"/>
        <v>0</v>
      </c>
      <c r="H5964" s="110">
        <f t="shared" si="556"/>
        <v>0</v>
      </c>
      <c r="P5964" s="107" t="str">
        <f t="shared" si="557"/>
        <v/>
      </c>
      <c r="Q5964" s="108" t="str">
        <f t="shared" si="558"/>
        <v/>
      </c>
      <c r="S5964" s="109" t="str">
        <f t="shared" si="559"/>
        <v/>
      </c>
      <c r="T5964" s="109" t="str">
        <f t="shared" si="560"/>
        <v/>
      </c>
    </row>
    <row r="5965" spans="2:20" ht="15" customHeight="1" x14ac:dyDescent="0.25">
      <c r="B5965" s="94">
        <v>5914</v>
      </c>
      <c r="C5965" s="95"/>
      <c r="D5965" s="94"/>
      <c r="E5965" s="95"/>
      <c r="F5965" s="94"/>
      <c r="G5965" s="95">
        <f t="shared" si="555"/>
        <v>0</v>
      </c>
      <c r="H5965" s="110">
        <f t="shared" si="556"/>
        <v>0</v>
      </c>
      <c r="P5965" s="107" t="str">
        <f t="shared" si="557"/>
        <v/>
      </c>
      <c r="Q5965" s="108" t="str">
        <f t="shared" si="558"/>
        <v/>
      </c>
      <c r="S5965" s="109" t="str">
        <f t="shared" si="559"/>
        <v/>
      </c>
      <c r="T5965" s="109" t="str">
        <f t="shared" si="560"/>
        <v/>
      </c>
    </row>
    <row r="5966" spans="2:20" ht="15" customHeight="1" x14ac:dyDescent="0.25">
      <c r="B5966" s="94">
        <v>5915</v>
      </c>
      <c r="C5966" s="95"/>
      <c r="D5966" s="94"/>
      <c r="E5966" s="95"/>
      <c r="F5966" s="94"/>
      <c r="G5966" s="95">
        <f t="shared" si="555"/>
        <v>0</v>
      </c>
      <c r="H5966" s="110">
        <f t="shared" si="556"/>
        <v>0</v>
      </c>
      <c r="P5966" s="107" t="str">
        <f t="shared" si="557"/>
        <v/>
      </c>
      <c r="Q5966" s="108" t="str">
        <f t="shared" si="558"/>
        <v/>
      </c>
      <c r="S5966" s="109" t="str">
        <f t="shared" si="559"/>
        <v/>
      </c>
      <c r="T5966" s="109" t="str">
        <f t="shared" si="560"/>
        <v/>
      </c>
    </row>
    <row r="5967" spans="2:20" ht="15" customHeight="1" x14ac:dyDescent="0.25">
      <c r="B5967" s="94">
        <v>5916</v>
      </c>
      <c r="C5967" s="95"/>
      <c r="D5967" s="94"/>
      <c r="E5967" s="95"/>
      <c r="F5967" s="94"/>
      <c r="G5967" s="95">
        <f t="shared" si="555"/>
        <v>0</v>
      </c>
      <c r="H5967" s="110">
        <f t="shared" si="556"/>
        <v>0</v>
      </c>
      <c r="P5967" s="107" t="str">
        <f t="shared" si="557"/>
        <v/>
      </c>
      <c r="Q5967" s="108" t="str">
        <f t="shared" si="558"/>
        <v/>
      </c>
      <c r="S5967" s="109" t="str">
        <f t="shared" si="559"/>
        <v/>
      </c>
      <c r="T5967" s="109" t="str">
        <f t="shared" si="560"/>
        <v/>
      </c>
    </row>
    <row r="5968" spans="2:20" ht="15" customHeight="1" x14ac:dyDescent="0.25">
      <c r="B5968" s="94">
        <v>5917</v>
      </c>
      <c r="C5968" s="95"/>
      <c r="D5968" s="94"/>
      <c r="E5968" s="95"/>
      <c r="F5968" s="94"/>
      <c r="G5968" s="95">
        <f t="shared" si="555"/>
        <v>0</v>
      </c>
      <c r="H5968" s="110">
        <f t="shared" si="556"/>
        <v>0</v>
      </c>
      <c r="P5968" s="107" t="str">
        <f t="shared" si="557"/>
        <v/>
      </c>
      <c r="Q5968" s="108" t="str">
        <f t="shared" si="558"/>
        <v/>
      </c>
      <c r="S5968" s="109" t="str">
        <f t="shared" si="559"/>
        <v/>
      </c>
      <c r="T5968" s="109" t="str">
        <f t="shared" si="560"/>
        <v/>
      </c>
    </row>
    <row r="5969" spans="2:20" ht="15" customHeight="1" x14ac:dyDescent="0.25">
      <c r="B5969" s="94">
        <v>5918</v>
      </c>
      <c r="C5969" s="95"/>
      <c r="D5969" s="94"/>
      <c r="E5969" s="95"/>
      <c r="F5969" s="94"/>
      <c r="G5969" s="95">
        <f t="shared" si="555"/>
        <v>0</v>
      </c>
      <c r="H5969" s="110">
        <f t="shared" si="556"/>
        <v>0</v>
      </c>
      <c r="P5969" s="107" t="str">
        <f t="shared" si="557"/>
        <v/>
      </c>
      <c r="Q5969" s="108" t="str">
        <f t="shared" si="558"/>
        <v/>
      </c>
      <c r="S5969" s="109" t="str">
        <f t="shared" si="559"/>
        <v/>
      </c>
      <c r="T5969" s="109" t="str">
        <f t="shared" si="560"/>
        <v/>
      </c>
    </row>
    <row r="5970" spans="2:20" ht="15" customHeight="1" x14ac:dyDescent="0.25">
      <c r="B5970" s="94">
        <v>5919</v>
      </c>
      <c r="C5970" s="95"/>
      <c r="D5970" s="94"/>
      <c r="E5970" s="95"/>
      <c r="F5970" s="94"/>
      <c r="G5970" s="95">
        <f t="shared" si="555"/>
        <v>0</v>
      </c>
      <c r="H5970" s="110">
        <f t="shared" si="556"/>
        <v>0</v>
      </c>
      <c r="P5970" s="107" t="str">
        <f t="shared" si="557"/>
        <v/>
      </c>
      <c r="Q5970" s="108" t="str">
        <f t="shared" si="558"/>
        <v/>
      </c>
      <c r="S5970" s="109" t="str">
        <f t="shared" si="559"/>
        <v/>
      </c>
      <c r="T5970" s="109" t="str">
        <f t="shared" si="560"/>
        <v/>
      </c>
    </row>
    <row r="5971" spans="2:20" ht="15" customHeight="1" x14ac:dyDescent="0.25">
      <c r="B5971" s="94">
        <v>5920</v>
      </c>
      <c r="C5971" s="95"/>
      <c r="D5971" s="94"/>
      <c r="E5971" s="95"/>
      <c r="F5971" s="94"/>
      <c r="G5971" s="95">
        <f t="shared" si="555"/>
        <v>0</v>
      </c>
      <c r="H5971" s="110">
        <f t="shared" si="556"/>
        <v>0</v>
      </c>
      <c r="P5971" s="107" t="str">
        <f t="shared" si="557"/>
        <v/>
      </c>
      <c r="Q5971" s="108" t="str">
        <f t="shared" si="558"/>
        <v/>
      </c>
      <c r="S5971" s="109" t="str">
        <f t="shared" si="559"/>
        <v/>
      </c>
      <c r="T5971" s="109" t="str">
        <f t="shared" si="560"/>
        <v/>
      </c>
    </row>
    <row r="5972" spans="2:20" ht="15" customHeight="1" x14ac:dyDescent="0.25">
      <c r="B5972" s="94">
        <v>5921</v>
      </c>
      <c r="C5972" s="95"/>
      <c r="D5972" s="94"/>
      <c r="E5972" s="95"/>
      <c r="F5972" s="94"/>
      <c r="G5972" s="95">
        <f t="shared" si="555"/>
        <v>0</v>
      </c>
      <c r="H5972" s="110">
        <f t="shared" si="556"/>
        <v>0</v>
      </c>
      <c r="P5972" s="107" t="str">
        <f t="shared" si="557"/>
        <v/>
      </c>
      <c r="Q5972" s="108" t="str">
        <f t="shared" si="558"/>
        <v/>
      </c>
      <c r="S5972" s="109" t="str">
        <f t="shared" si="559"/>
        <v/>
      </c>
      <c r="T5972" s="109" t="str">
        <f t="shared" si="560"/>
        <v/>
      </c>
    </row>
    <row r="5973" spans="2:20" ht="15" customHeight="1" x14ac:dyDescent="0.25">
      <c r="B5973" s="94">
        <v>5922</v>
      </c>
      <c r="C5973" s="95"/>
      <c r="D5973" s="94"/>
      <c r="E5973" s="95"/>
      <c r="F5973" s="94"/>
      <c r="G5973" s="95">
        <f t="shared" si="555"/>
        <v>0</v>
      </c>
      <c r="H5973" s="110">
        <f t="shared" si="556"/>
        <v>0</v>
      </c>
      <c r="P5973" s="107" t="str">
        <f t="shared" si="557"/>
        <v/>
      </c>
      <c r="Q5973" s="108" t="str">
        <f t="shared" si="558"/>
        <v/>
      </c>
      <c r="S5973" s="109" t="str">
        <f t="shared" si="559"/>
        <v/>
      </c>
      <c r="T5973" s="109" t="str">
        <f t="shared" si="560"/>
        <v/>
      </c>
    </row>
    <row r="5974" spans="2:20" ht="15" customHeight="1" x14ac:dyDescent="0.25">
      <c r="B5974" s="94">
        <v>5923</v>
      </c>
      <c r="C5974" s="95"/>
      <c r="D5974" s="94"/>
      <c r="E5974" s="95"/>
      <c r="F5974" s="94"/>
      <c r="G5974" s="95">
        <f t="shared" si="555"/>
        <v>0</v>
      </c>
      <c r="H5974" s="110">
        <f t="shared" si="556"/>
        <v>0</v>
      </c>
      <c r="P5974" s="107" t="str">
        <f t="shared" si="557"/>
        <v/>
      </c>
      <c r="Q5974" s="108" t="str">
        <f t="shared" si="558"/>
        <v/>
      </c>
      <c r="S5974" s="109" t="str">
        <f t="shared" si="559"/>
        <v/>
      </c>
      <c r="T5974" s="109" t="str">
        <f t="shared" si="560"/>
        <v/>
      </c>
    </row>
    <row r="5975" spans="2:20" ht="15" customHeight="1" x14ac:dyDescent="0.25">
      <c r="B5975" s="94">
        <v>5924</v>
      </c>
      <c r="C5975" s="95"/>
      <c r="D5975" s="94"/>
      <c r="E5975" s="95"/>
      <c r="F5975" s="94"/>
      <c r="G5975" s="95">
        <f t="shared" si="555"/>
        <v>0</v>
      </c>
      <c r="H5975" s="110">
        <f t="shared" si="556"/>
        <v>0</v>
      </c>
      <c r="P5975" s="107" t="str">
        <f t="shared" si="557"/>
        <v/>
      </c>
      <c r="Q5975" s="108" t="str">
        <f t="shared" si="558"/>
        <v/>
      </c>
      <c r="S5975" s="109" t="str">
        <f t="shared" si="559"/>
        <v/>
      </c>
      <c r="T5975" s="109" t="str">
        <f t="shared" si="560"/>
        <v/>
      </c>
    </row>
    <row r="5976" spans="2:20" ht="15" customHeight="1" x14ac:dyDescent="0.25">
      <c r="B5976" s="94">
        <v>5925</v>
      </c>
      <c r="C5976" s="95"/>
      <c r="D5976" s="94"/>
      <c r="E5976" s="95"/>
      <c r="F5976" s="94"/>
      <c r="G5976" s="95">
        <f t="shared" si="555"/>
        <v>0</v>
      </c>
      <c r="H5976" s="110">
        <f t="shared" si="556"/>
        <v>0</v>
      </c>
      <c r="P5976" s="107" t="str">
        <f t="shared" si="557"/>
        <v/>
      </c>
      <c r="Q5976" s="108" t="str">
        <f t="shared" si="558"/>
        <v/>
      </c>
      <c r="S5976" s="109" t="str">
        <f t="shared" si="559"/>
        <v/>
      </c>
      <c r="T5976" s="109" t="str">
        <f t="shared" si="560"/>
        <v/>
      </c>
    </row>
    <row r="5977" spans="2:20" ht="15" customHeight="1" x14ac:dyDescent="0.25">
      <c r="B5977" s="94">
        <v>5926</v>
      </c>
      <c r="C5977" s="95"/>
      <c r="D5977" s="94"/>
      <c r="E5977" s="95"/>
      <c r="F5977" s="94"/>
      <c r="G5977" s="95">
        <f t="shared" si="555"/>
        <v>0</v>
      </c>
      <c r="H5977" s="110">
        <f t="shared" si="556"/>
        <v>0</v>
      </c>
      <c r="P5977" s="107" t="str">
        <f t="shared" si="557"/>
        <v/>
      </c>
      <c r="Q5977" s="108" t="str">
        <f t="shared" si="558"/>
        <v/>
      </c>
      <c r="S5977" s="109" t="str">
        <f t="shared" si="559"/>
        <v/>
      </c>
      <c r="T5977" s="109" t="str">
        <f t="shared" si="560"/>
        <v/>
      </c>
    </row>
    <row r="5978" spans="2:20" ht="15" customHeight="1" x14ac:dyDescent="0.25">
      <c r="B5978" s="94">
        <v>5927</v>
      </c>
      <c r="C5978" s="95"/>
      <c r="D5978" s="94"/>
      <c r="E5978" s="95"/>
      <c r="F5978" s="94"/>
      <c r="G5978" s="95">
        <f t="shared" si="555"/>
        <v>0</v>
      </c>
      <c r="H5978" s="110">
        <f t="shared" si="556"/>
        <v>0</v>
      </c>
      <c r="P5978" s="107" t="str">
        <f t="shared" si="557"/>
        <v/>
      </c>
      <c r="Q5978" s="108" t="str">
        <f t="shared" si="558"/>
        <v/>
      </c>
      <c r="S5978" s="109" t="str">
        <f t="shared" si="559"/>
        <v/>
      </c>
      <c r="T5978" s="109" t="str">
        <f t="shared" si="560"/>
        <v/>
      </c>
    </row>
    <row r="5979" spans="2:20" ht="15" customHeight="1" x14ac:dyDescent="0.25">
      <c r="B5979" s="94">
        <v>5928</v>
      </c>
      <c r="C5979" s="95"/>
      <c r="D5979" s="94"/>
      <c r="E5979" s="95"/>
      <c r="F5979" s="94"/>
      <c r="G5979" s="95">
        <f t="shared" si="555"/>
        <v>0</v>
      </c>
      <c r="H5979" s="110">
        <f t="shared" si="556"/>
        <v>0</v>
      </c>
      <c r="P5979" s="107" t="str">
        <f t="shared" si="557"/>
        <v/>
      </c>
      <c r="Q5979" s="108" t="str">
        <f t="shared" si="558"/>
        <v/>
      </c>
      <c r="S5979" s="109" t="str">
        <f t="shared" si="559"/>
        <v/>
      </c>
      <c r="T5979" s="109" t="str">
        <f t="shared" si="560"/>
        <v/>
      </c>
    </row>
    <row r="5980" spans="2:20" ht="15" customHeight="1" x14ac:dyDescent="0.25">
      <c r="B5980" s="94">
        <v>5929</v>
      </c>
      <c r="C5980" s="95"/>
      <c r="D5980" s="94"/>
      <c r="E5980" s="95"/>
      <c r="F5980" s="94"/>
      <c r="G5980" s="95">
        <f t="shared" ref="G5980:G6043" si="561">E5980-C5980</f>
        <v>0</v>
      </c>
      <c r="H5980" s="110">
        <f t="shared" ref="H5980:H6043" si="562">F5980-D5980</f>
        <v>0</v>
      </c>
      <c r="P5980" s="107" t="str">
        <f t="shared" ref="P5980:P6043" si="563">IF(C5980="","",D5980*PSA_WTP-C5980)</f>
        <v/>
      </c>
      <c r="Q5980" s="108" t="str">
        <f t="shared" ref="Q5980:Q6043" si="564">IF(C5980="","",F5980*PSA_WTP-E5980)</f>
        <v/>
      </c>
      <c r="S5980" s="109" t="str">
        <f t="shared" ref="S5980:S6043" si="565">IF(Q5980="","",IF(Q5980=MAX(P5980,Q5980),0,1))</f>
        <v/>
      </c>
      <c r="T5980" s="109" t="str">
        <f t="shared" ref="T5980:T6043" si="566">IF(Q5980="","",IF(Q5980=MAX(P5980,Q5980),1,0))</f>
        <v/>
      </c>
    </row>
    <row r="5981" spans="2:20" ht="15" customHeight="1" x14ac:dyDescent="0.25">
      <c r="B5981" s="94">
        <v>5930</v>
      </c>
      <c r="C5981" s="95"/>
      <c r="D5981" s="94"/>
      <c r="E5981" s="95"/>
      <c r="F5981" s="94"/>
      <c r="G5981" s="95">
        <f t="shared" si="561"/>
        <v>0</v>
      </c>
      <c r="H5981" s="110">
        <f t="shared" si="562"/>
        <v>0</v>
      </c>
      <c r="P5981" s="107" t="str">
        <f t="shared" si="563"/>
        <v/>
      </c>
      <c r="Q5981" s="108" t="str">
        <f t="shared" si="564"/>
        <v/>
      </c>
      <c r="S5981" s="109" t="str">
        <f t="shared" si="565"/>
        <v/>
      </c>
      <c r="T5981" s="109" t="str">
        <f t="shared" si="566"/>
        <v/>
      </c>
    </row>
    <row r="5982" spans="2:20" ht="15" customHeight="1" x14ac:dyDescent="0.25">
      <c r="B5982" s="94">
        <v>5931</v>
      </c>
      <c r="C5982" s="95"/>
      <c r="D5982" s="94"/>
      <c r="E5982" s="95"/>
      <c r="F5982" s="94"/>
      <c r="G5982" s="95">
        <f t="shared" si="561"/>
        <v>0</v>
      </c>
      <c r="H5982" s="110">
        <f t="shared" si="562"/>
        <v>0</v>
      </c>
      <c r="P5982" s="107" t="str">
        <f t="shared" si="563"/>
        <v/>
      </c>
      <c r="Q5982" s="108" t="str">
        <f t="shared" si="564"/>
        <v/>
      </c>
      <c r="S5982" s="109" t="str">
        <f t="shared" si="565"/>
        <v/>
      </c>
      <c r="T5982" s="109" t="str">
        <f t="shared" si="566"/>
        <v/>
      </c>
    </row>
    <row r="5983" spans="2:20" ht="15" customHeight="1" x14ac:dyDescent="0.25">
      <c r="B5983" s="94">
        <v>5932</v>
      </c>
      <c r="C5983" s="95"/>
      <c r="D5983" s="94"/>
      <c r="E5983" s="95"/>
      <c r="F5983" s="94"/>
      <c r="G5983" s="95">
        <f t="shared" si="561"/>
        <v>0</v>
      </c>
      <c r="H5983" s="110">
        <f t="shared" si="562"/>
        <v>0</v>
      </c>
      <c r="P5983" s="107" t="str">
        <f t="shared" si="563"/>
        <v/>
      </c>
      <c r="Q5983" s="108" t="str">
        <f t="shared" si="564"/>
        <v/>
      </c>
      <c r="S5983" s="109" t="str">
        <f t="shared" si="565"/>
        <v/>
      </c>
      <c r="T5983" s="109" t="str">
        <f t="shared" si="566"/>
        <v/>
      </c>
    </row>
    <row r="5984" spans="2:20" ht="15" customHeight="1" x14ac:dyDescent="0.25">
      <c r="B5984" s="94">
        <v>5933</v>
      </c>
      <c r="C5984" s="95"/>
      <c r="D5984" s="94"/>
      <c r="E5984" s="95"/>
      <c r="F5984" s="94"/>
      <c r="G5984" s="95">
        <f t="shared" si="561"/>
        <v>0</v>
      </c>
      <c r="H5984" s="110">
        <f t="shared" si="562"/>
        <v>0</v>
      </c>
      <c r="P5984" s="107" t="str">
        <f t="shared" si="563"/>
        <v/>
      </c>
      <c r="Q5984" s="108" t="str">
        <f t="shared" si="564"/>
        <v/>
      </c>
      <c r="S5984" s="109" t="str">
        <f t="shared" si="565"/>
        <v/>
      </c>
      <c r="T5984" s="109" t="str">
        <f t="shared" si="566"/>
        <v/>
      </c>
    </row>
    <row r="5985" spans="2:20" ht="15" customHeight="1" x14ac:dyDescent="0.25">
      <c r="B5985" s="94">
        <v>5934</v>
      </c>
      <c r="C5985" s="95"/>
      <c r="D5985" s="94"/>
      <c r="E5985" s="95"/>
      <c r="F5985" s="94"/>
      <c r="G5985" s="95">
        <f t="shared" si="561"/>
        <v>0</v>
      </c>
      <c r="H5985" s="110">
        <f t="shared" si="562"/>
        <v>0</v>
      </c>
      <c r="P5985" s="107" t="str">
        <f t="shared" si="563"/>
        <v/>
      </c>
      <c r="Q5985" s="108" t="str">
        <f t="shared" si="564"/>
        <v/>
      </c>
      <c r="S5985" s="109" t="str">
        <f t="shared" si="565"/>
        <v/>
      </c>
      <c r="T5985" s="109" t="str">
        <f t="shared" si="566"/>
        <v/>
      </c>
    </row>
    <row r="5986" spans="2:20" ht="15" customHeight="1" x14ac:dyDescent="0.25">
      <c r="B5986" s="94">
        <v>5935</v>
      </c>
      <c r="C5986" s="95"/>
      <c r="D5986" s="94"/>
      <c r="E5986" s="95"/>
      <c r="F5986" s="94"/>
      <c r="G5986" s="95">
        <f t="shared" si="561"/>
        <v>0</v>
      </c>
      <c r="H5986" s="110">
        <f t="shared" si="562"/>
        <v>0</v>
      </c>
      <c r="P5986" s="107" t="str">
        <f t="shared" si="563"/>
        <v/>
      </c>
      <c r="Q5986" s="108" t="str">
        <f t="shared" si="564"/>
        <v/>
      </c>
      <c r="S5986" s="109" t="str">
        <f t="shared" si="565"/>
        <v/>
      </c>
      <c r="T5986" s="109" t="str">
        <f t="shared" si="566"/>
        <v/>
      </c>
    </row>
    <row r="5987" spans="2:20" ht="15" customHeight="1" x14ac:dyDescent="0.25">
      <c r="B5987" s="94">
        <v>5936</v>
      </c>
      <c r="C5987" s="95"/>
      <c r="D5987" s="94"/>
      <c r="E5987" s="95"/>
      <c r="F5987" s="94"/>
      <c r="G5987" s="95">
        <f t="shared" si="561"/>
        <v>0</v>
      </c>
      <c r="H5987" s="110">
        <f t="shared" si="562"/>
        <v>0</v>
      </c>
      <c r="P5987" s="107" t="str">
        <f t="shared" si="563"/>
        <v/>
      </c>
      <c r="Q5987" s="108" t="str">
        <f t="shared" si="564"/>
        <v/>
      </c>
      <c r="S5987" s="109" t="str">
        <f t="shared" si="565"/>
        <v/>
      </c>
      <c r="T5987" s="109" t="str">
        <f t="shared" si="566"/>
        <v/>
      </c>
    </row>
    <row r="5988" spans="2:20" ht="15" customHeight="1" x14ac:dyDescent="0.25">
      <c r="B5988" s="94">
        <v>5937</v>
      </c>
      <c r="C5988" s="95"/>
      <c r="D5988" s="94"/>
      <c r="E5988" s="95"/>
      <c r="F5988" s="94"/>
      <c r="G5988" s="95">
        <f t="shared" si="561"/>
        <v>0</v>
      </c>
      <c r="H5988" s="110">
        <f t="shared" si="562"/>
        <v>0</v>
      </c>
      <c r="P5988" s="107" t="str">
        <f t="shared" si="563"/>
        <v/>
      </c>
      <c r="Q5988" s="108" t="str">
        <f t="shared" si="564"/>
        <v/>
      </c>
      <c r="S5988" s="109" t="str">
        <f t="shared" si="565"/>
        <v/>
      </c>
      <c r="T5988" s="109" t="str">
        <f t="shared" si="566"/>
        <v/>
      </c>
    </row>
    <row r="5989" spans="2:20" ht="15" customHeight="1" x14ac:dyDescent="0.25">
      <c r="B5989" s="94">
        <v>5938</v>
      </c>
      <c r="C5989" s="95"/>
      <c r="D5989" s="94"/>
      <c r="E5989" s="95"/>
      <c r="F5989" s="94"/>
      <c r="G5989" s="95">
        <f t="shared" si="561"/>
        <v>0</v>
      </c>
      <c r="H5989" s="110">
        <f t="shared" si="562"/>
        <v>0</v>
      </c>
      <c r="P5989" s="107" t="str">
        <f t="shared" si="563"/>
        <v/>
      </c>
      <c r="Q5989" s="108" t="str">
        <f t="shared" si="564"/>
        <v/>
      </c>
      <c r="S5989" s="109" t="str">
        <f t="shared" si="565"/>
        <v/>
      </c>
      <c r="T5989" s="109" t="str">
        <f t="shared" si="566"/>
        <v/>
      </c>
    </row>
    <row r="5990" spans="2:20" ht="15" customHeight="1" x14ac:dyDescent="0.25">
      <c r="B5990" s="94">
        <v>5939</v>
      </c>
      <c r="C5990" s="95"/>
      <c r="D5990" s="94"/>
      <c r="E5990" s="95"/>
      <c r="F5990" s="94"/>
      <c r="G5990" s="95">
        <f t="shared" si="561"/>
        <v>0</v>
      </c>
      <c r="H5990" s="110">
        <f t="shared" si="562"/>
        <v>0</v>
      </c>
      <c r="P5990" s="107" t="str">
        <f t="shared" si="563"/>
        <v/>
      </c>
      <c r="Q5990" s="108" t="str">
        <f t="shared" si="564"/>
        <v/>
      </c>
      <c r="S5990" s="109" t="str">
        <f t="shared" si="565"/>
        <v/>
      </c>
      <c r="T5990" s="109" t="str">
        <f t="shared" si="566"/>
        <v/>
      </c>
    </row>
    <row r="5991" spans="2:20" ht="15" customHeight="1" x14ac:dyDescent="0.25">
      <c r="B5991" s="94">
        <v>5940</v>
      </c>
      <c r="C5991" s="95"/>
      <c r="D5991" s="94"/>
      <c r="E5991" s="95"/>
      <c r="F5991" s="94"/>
      <c r="G5991" s="95">
        <f t="shared" si="561"/>
        <v>0</v>
      </c>
      <c r="H5991" s="110">
        <f t="shared" si="562"/>
        <v>0</v>
      </c>
      <c r="P5991" s="107" t="str">
        <f t="shared" si="563"/>
        <v/>
      </c>
      <c r="Q5991" s="108" t="str">
        <f t="shared" si="564"/>
        <v/>
      </c>
      <c r="S5991" s="109" t="str">
        <f t="shared" si="565"/>
        <v/>
      </c>
      <c r="T5991" s="109" t="str">
        <f t="shared" si="566"/>
        <v/>
      </c>
    </row>
    <row r="5992" spans="2:20" ht="15" customHeight="1" x14ac:dyDescent="0.25">
      <c r="B5992" s="94">
        <v>5941</v>
      </c>
      <c r="C5992" s="95"/>
      <c r="D5992" s="94"/>
      <c r="E5992" s="95"/>
      <c r="F5992" s="94"/>
      <c r="G5992" s="95">
        <f t="shared" si="561"/>
        <v>0</v>
      </c>
      <c r="H5992" s="110">
        <f t="shared" si="562"/>
        <v>0</v>
      </c>
      <c r="P5992" s="107" t="str">
        <f t="shared" si="563"/>
        <v/>
      </c>
      <c r="Q5992" s="108" t="str">
        <f t="shared" si="564"/>
        <v/>
      </c>
      <c r="S5992" s="109" t="str">
        <f t="shared" si="565"/>
        <v/>
      </c>
      <c r="T5992" s="109" t="str">
        <f t="shared" si="566"/>
        <v/>
      </c>
    </row>
    <row r="5993" spans="2:20" ht="15" customHeight="1" x14ac:dyDescent="0.25">
      <c r="B5993" s="94">
        <v>5942</v>
      </c>
      <c r="C5993" s="95"/>
      <c r="D5993" s="94"/>
      <c r="E5993" s="95"/>
      <c r="F5993" s="94"/>
      <c r="G5993" s="95">
        <f t="shared" si="561"/>
        <v>0</v>
      </c>
      <c r="H5993" s="110">
        <f t="shared" si="562"/>
        <v>0</v>
      </c>
      <c r="P5993" s="107" t="str">
        <f t="shared" si="563"/>
        <v/>
      </c>
      <c r="Q5993" s="108" t="str">
        <f t="shared" si="564"/>
        <v/>
      </c>
      <c r="S5993" s="109" t="str">
        <f t="shared" si="565"/>
        <v/>
      </c>
      <c r="T5993" s="109" t="str">
        <f t="shared" si="566"/>
        <v/>
      </c>
    </row>
    <row r="5994" spans="2:20" ht="15" customHeight="1" x14ac:dyDescent="0.25">
      <c r="B5994" s="94">
        <v>5943</v>
      </c>
      <c r="C5994" s="95"/>
      <c r="D5994" s="94"/>
      <c r="E5994" s="95"/>
      <c r="F5994" s="94"/>
      <c r="G5994" s="95">
        <f t="shared" si="561"/>
        <v>0</v>
      </c>
      <c r="H5994" s="110">
        <f t="shared" si="562"/>
        <v>0</v>
      </c>
      <c r="P5994" s="107" t="str">
        <f t="shared" si="563"/>
        <v/>
      </c>
      <c r="Q5994" s="108" t="str">
        <f t="shared" si="564"/>
        <v/>
      </c>
      <c r="S5994" s="109" t="str">
        <f t="shared" si="565"/>
        <v/>
      </c>
      <c r="T5994" s="109" t="str">
        <f t="shared" si="566"/>
        <v/>
      </c>
    </row>
    <row r="5995" spans="2:20" ht="15" customHeight="1" x14ac:dyDescent="0.25">
      <c r="B5995" s="94">
        <v>5944</v>
      </c>
      <c r="C5995" s="95"/>
      <c r="D5995" s="94"/>
      <c r="E5995" s="95"/>
      <c r="F5995" s="94"/>
      <c r="G5995" s="95">
        <f t="shared" si="561"/>
        <v>0</v>
      </c>
      <c r="H5995" s="110">
        <f t="shared" si="562"/>
        <v>0</v>
      </c>
      <c r="P5995" s="107" t="str">
        <f t="shared" si="563"/>
        <v/>
      </c>
      <c r="Q5995" s="108" t="str">
        <f t="shared" si="564"/>
        <v/>
      </c>
      <c r="S5995" s="109" t="str">
        <f t="shared" si="565"/>
        <v/>
      </c>
      <c r="T5995" s="109" t="str">
        <f t="shared" si="566"/>
        <v/>
      </c>
    </row>
    <row r="5996" spans="2:20" ht="15" customHeight="1" x14ac:dyDescent="0.25">
      <c r="B5996" s="94">
        <v>5945</v>
      </c>
      <c r="C5996" s="95"/>
      <c r="D5996" s="94"/>
      <c r="E5996" s="95"/>
      <c r="F5996" s="94"/>
      <c r="G5996" s="95">
        <f t="shared" si="561"/>
        <v>0</v>
      </c>
      <c r="H5996" s="110">
        <f t="shared" si="562"/>
        <v>0</v>
      </c>
      <c r="P5996" s="107" t="str">
        <f t="shared" si="563"/>
        <v/>
      </c>
      <c r="Q5996" s="108" t="str">
        <f t="shared" si="564"/>
        <v/>
      </c>
      <c r="S5996" s="109" t="str">
        <f t="shared" si="565"/>
        <v/>
      </c>
      <c r="T5996" s="109" t="str">
        <f t="shared" si="566"/>
        <v/>
      </c>
    </row>
    <row r="5997" spans="2:20" ht="15" customHeight="1" x14ac:dyDescent="0.25">
      <c r="B5997" s="94">
        <v>5946</v>
      </c>
      <c r="C5997" s="95"/>
      <c r="D5997" s="94"/>
      <c r="E5997" s="95"/>
      <c r="F5997" s="94"/>
      <c r="G5997" s="95">
        <f t="shared" si="561"/>
        <v>0</v>
      </c>
      <c r="H5997" s="110">
        <f t="shared" si="562"/>
        <v>0</v>
      </c>
      <c r="P5997" s="107" t="str">
        <f t="shared" si="563"/>
        <v/>
      </c>
      <c r="Q5997" s="108" t="str">
        <f t="shared" si="564"/>
        <v/>
      </c>
      <c r="S5997" s="109" t="str">
        <f t="shared" si="565"/>
        <v/>
      </c>
      <c r="T5997" s="109" t="str">
        <f t="shared" si="566"/>
        <v/>
      </c>
    </row>
    <row r="5998" spans="2:20" ht="15" customHeight="1" x14ac:dyDescent="0.25">
      <c r="B5998" s="94">
        <v>5947</v>
      </c>
      <c r="C5998" s="95"/>
      <c r="D5998" s="94"/>
      <c r="E5998" s="95"/>
      <c r="F5998" s="94"/>
      <c r="G5998" s="95">
        <f t="shared" si="561"/>
        <v>0</v>
      </c>
      <c r="H5998" s="110">
        <f t="shared" si="562"/>
        <v>0</v>
      </c>
      <c r="P5998" s="107" t="str">
        <f t="shared" si="563"/>
        <v/>
      </c>
      <c r="Q5998" s="108" t="str">
        <f t="shared" si="564"/>
        <v/>
      </c>
      <c r="S5998" s="109" t="str">
        <f t="shared" si="565"/>
        <v/>
      </c>
      <c r="T5998" s="109" t="str">
        <f t="shared" si="566"/>
        <v/>
      </c>
    </row>
    <row r="5999" spans="2:20" ht="15" customHeight="1" x14ac:dyDescent="0.25">
      <c r="B5999" s="94">
        <v>5948</v>
      </c>
      <c r="C5999" s="95"/>
      <c r="D5999" s="94"/>
      <c r="E5999" s="95"/>
      <c r="F5999" s="94"/>
      <c r="G5999" s="95">
        <f t="shared" si="561"/>
        <v>0</v>
      </c>
      <c r="H5999" s="110">
        <f t="shared" si="562"/>
        <v>0</v>
      </c>
      <c r="P5999" s="107" t="str">
        <f t="shared" si="563"/>
        <v/>
      </c>
      <c r="Q5999" s="108" t="str">
        <f t="shared" si="564"/>
        <v/>
      </c>
      <c r="S5999" s="109" t="str">
        <f t="shared" si="565"/>
        <v/>
      </c>
      <c r="T5999" s="109" t="str">
        <f t="shared" si="566"/>
        <v/>
      </c>
    </row>
    <row r="6000" spans="2:20" ht="15" customHeight="1" x14ac:dyDescent="0.25">
      <c r="B6000" s="94">
        <v>5949</v>
      </c>
      <c r="C6000" s="95"/>
      <c r="D6000" s="94"/>
      <c r="E6000" s="95"/>
      <c r="F6000" s="94"/>
      <c r="G6000" s="95">
        <f t="shared" si="561"/>
        <v>0</v>
      </c>
      <c r="H6000" s="110">
        <f t="shared" si="562"/>
        <v>0</v>
      </c>
      <c r="P6000" s="107" t="str">
        <f t="shared" si="563"/>
        <v/>
      </c>
      <c r="Q6000" s="108" t="str">
        <f t="shared" si="564"/>
        <v/>
      </c>
      <c r="S6000" s="109" t="str">
        <f t="shared" si="565"/>
        <v/>
      </c>
      <c r="T6000" s="109" t="str">
        <f t="shared" si="566"/>
        <v/>
      </c>
    </row>
    <row r="6001" spans="2:20" ht="15" customHeight="1" x14ac:dyDescent="0.25">
      <c r="B6001" s="94">
        <v>5950</v>
      </c>
      <c r="C6001" s="95"/>
      <c r="D6001" s="94"/>
      <c r="E6001" s="95"/>
      <c r="F6001" s="94"/>
      <c r="G6001" s="95">
        <f t="shared" si="561"/>
        <v>0</v>
      </c>
      <c r="H6001" s="110">
        <f t="shared" si="562"/>
        <v>0</v>
      </c>
      <c r="P6001" s="107" t="str">
        <f t="shared" si="563"/>
        <v/>
      </c>
      <c r="Q6001" s="108" t="str">
        <f t="shared" si="564"/>
        <v/>
      </c>
      <c r="S6001" s="109" t="str">
        <f t="shared" si="565"/>
        <v/>
      </c>
      <c r="T6001" s="109" t="str">
        <f t="shared" si="566"/>
        <v/>
      </c>
    </row>
    <row r="6002" spans="2:20" ht="15" customHeight="1" x14ac:dyDescent="0.25">
      <c r="B6002" s="94">
        <v>5951</v>
      </c>
      <c r="C6002" s="95"/>
      <c r="D6002" s="94"/>
      <c r="E6002" s="95"/>
      <c r="F6002" s="94"/>
      <c r="G6002" s="95">
        <f t="shared" si="561"/>
        <v>0</v>
      </c>
      <c r="H6002" s="110">
        <f t="shared" si="562"/>
        <v>0</v>
      </c>
      <c r="P6002" s="107" t="str">
        <f t="shared" si="563"/>
        <v/>
      </c>
      <c r="Q6002" s="108" t="str">
        <f t="shared" si="564"/>
        <v/>
      </c>
      <c r="S6002" s="109" t="str">
        <f t="shared" si="565"/>
        <v/>
      </c>
      <c r="T6002" s="109" t="str">
        <f t="shared" si="566"/>
        <v/>
      </c>
    </row>
    <row r="6003" spans="2:20" ht="15" customHeight="1" x14ac:dyDescent="0.25">
      <c r="B6003" s="94">
        <v>5952</v>
      </c>
      <c r="C6003" s="95"/>
      <c r="D6003" s="94"/>
      <c r="E6003" s="95"/>
      <c r="F6003" s="94"/>
      <c r="G6003" s="95">
        <f t="shared" si="561"/>
        <v>0</v>
      </c>
      <c r="H6003" s="110">
        <f t="shared" si="562"/>
        <v>0</v>
      </c>
      <c r="P6003" s="107" t="str">
        <f t="shared" si="563"/>
        <v/>
      </c>
      <c r="Q6003" s="108" t="str">
        <f t="shared" si="564"/>
        <v/>
      </c>
      <c r="S6003" s="109" t="str">
        <f t="shared" si="565"/>
        <v/>
      </c>
      <c r="T6003" s="109" t="str">
        <f t="shared" si="566"/>
        <v/>
      </c>
    </row>
    <row r="6004" spans="2:20" ht="15" customHeight="1" x14ac:dyDescent="0.25">
      <c r="B6004" s="94">
        <v>5953</v>
      </c>
      <c r="C6004" s="95"/>
      <c r="D6004" s="94"/>
      <c r="E6004" s="95"/>
      <c r="F6004" s="94"/>
      <c r="G6004" s="95">
        <f t="shared" si="561"/>
        <v>0</v>
      </c>
      <c r="H6004" s="110">
        <f t="shared" si="562"/>
        <v>0</v>
      </c>
      <c r="P6004" s="107" t="str">
        <f t="shared" si="563"/>
        <v/>
      </c>
      <c r="Q6004" s="108" t="str">
        <f t="shared" si="564"/>
        <v/>
      </c>
      <c r="S6004" s="109" t="str">
        <f t="shared" si="565"/>
        <v/>
      </c>
      <c r="T6004" s="109" t="str">
        <f t="shared" si="566"/>
        <v/>
      </c>
    </row>
    <row r="6005" spans="2:20" ht="15" customHeight="1" x14ac:dyDescent="0.25">
      <c r="B6005" s="94">
        <v>5954</v>
      </c>
      <c r="C6005" s="95"/>
      <c r="D6005" s="94"/>
      <c r="E6005" s="95"/>
      <c r="F6005" s="94"/>
      <c r="G6005" s="95">
        <f t="shared" si="561"/>
        <v>0</v>
      </c>
      <c r="H6005" s="110">
        <f t="shared" si="562"/>
        <v>0</v>
      </c>
      <c r="P6005" s="107" t="str">
        <f t="shared" si="563"/>
        <v/>
      </c>
      <c r="Q6005" s="108" t="str">
        <f t="shared" si="564"/>
        <v/>
      </c>
      <c r="S6005" s="109" t="str">
        <f t="shared" si="565"/>
        <v/>
      </c>
      <c r="T6005" s="109" t="str">
        <f t="shared" si="566"/>
        <v/>
      </c>
    </row>
    <row r="6006" spans="2:20" ht="15" customHeight="1" x14ac:dyDescent="0.25">
      <c r="B6006" s="94">
        <v>5955</v>
      </c>
      <c r="C6006" s="95"/>
      <c r="D6006" s="94"/>
      <c r="E6006" s="95"/>
      <c r="F6006" s="94"/>
      <c r="G6006" s="95">
        <f t="shared" si="561"/>
        <v>0</v>
      </c>
      <c r="H6006" s="110">
        <f t="shared" si="562"/>
        <v>0</v>
      </c>
      <c r="P6006" s="107" t="str">
        <f t="shared" si="563"/>
        <v/>
      </c>
      <c r="Q6006" s="108" t="str">
        <f t="shared" si="564"/>
        <v/>
      </c>
      <c r="S6006" s="109" t="str">
        <f t="shared" si="565"/>
        <v/>
      </c>
      <c r="T6006" s="109" t="str">
        <f t="shared" si="566"/>
        <v/>
      </c>
    </row>
    <row r="6007" spans="2:20" ht="15" customHeight="1" x14ac:dyDescent="0.25">
      <c r="B6007" s="94">
        <v>5956</v>
      </c>
      <c r="C6007" s="95"/>
      <c r="D6007" s="94"/>
      <c r="E6007" s="95"/>
      <c r="F6007" s="94"/>
      <c r="G6007" s="95">
        <f t="shared" si="561"/>
        <v>0</v>
      </c>
      <c r="H6007" s="110">
        <f t="shared" si="562"/>
        <v>0</v>
      </c>
      <c r="P6007" s="107" t="str">
        <f t="shared" si="563"/>
        <v/>
      </c>
      <c r="Q6007" s="108" t="str">
        <f t="shared" si="564"/>
        <v/>
      </c>
      <c r="S6007" s="109" t="str">
        <f t="shared" si="565"/>
        <v/>
      </c>
      <c r="T6007" s="109" t="str">
        <f t="shared" si="566"/>
        <v/>
      </c>
    </row>
    <row r="6008" spans="2:20" ht="15" customHeight="1" x14ac:dyDescent="0.25">
      <c r="B6008" s="94">
        <v>5957</v>
      </c>
      <c r="C6008" s="95"/>
      <c r="D6008" s="94"/>
      <c r="E6008" s="95"/>
      <c r="F6008" s="94"/>
      <c r="G6008" s="95">
        <f t="shared" si="561"/>
        <v>0</v>
      </c>
      <c r="H6008" s="110">
        <f t="shared" si="562"/>
        <v>0</v>
      </c>
      <c r="P6008" s="107" t="str">
        <f t="shared" si="563"/>
        <v/>
      </c>
      <c r="Q6008" s="108" t="str">
        <f t="shared" si="564"/>
        <v/>
      </c>
      <c r="S6008" s="109" t="str">
        <f t="shared" si="565"/>
        <v/>
      </c>
      <c r="T6008" s="109" t="str">
        <f t="shared" si="566"/>
        <v/>
      </c>
    </row>
    <row r="6009" spans="2:20" ht="15" customHeight="1" x14ac:dyDescent="0.25">
      <c r="B6009" s="94">
        <v>5958</v>
      </c>
      <c r="C6009" s="95"/>
      <c r="D6009" s="94"/>
      <c r="E6009" s="95"/>
      <c r="F6009" s="94"/>
      <c r="G6009" s="95">
        <f t="shared" si="561"/>
        <v>0</v>
      </c>
      <c r="H6009" s="110">
        <f t="shared" si="562"/>
        <v>0</v>
      </c>
      <c r="P6009" s="107" t="str">
        <f t="shared" si="563"/>
        <v/>
      </c>
      <c r="Q6009" s="108" t="str">
        <f t="shared" si="564"/>
        <v/>
      </c>
      <c r="S6009" s="109" t="str">
        <f t="shared" si="565"/>
        <v/>
      </c>
      <c r="T6009" s="109" t="str">
        <f t="shared" si="566"/>
        <v/>
      </c>
    </row>
    <row r="6010" spans="2:20" ht="15" customHeight="1" x14ac:dyDescent="0.25">
      <c r="B6010" s="94">
        <v>5959</v>
      </c>
      <c r="C6010" s="95"/>
      <c r="D6010" s="94"/>
      <c r="E6010" s="95"/>
      <c r="F6010" s="94"/>
      <c r="G6010" s="95">
        <f t="shared" si="561"/>
        <v>0</v>
      </c>
      <c r="H6010" s="110">
        <f t="shared" si="562"/>
        <v>0</v>
      </c>
      <c r="P6010" s="107" t="str">
        <f t="shared" si="563"/>
        <v/>
      </c>
      <c r="Q6010" s="108" t="str">
        <f t="shared" si="564"/>
        <v/>
      </c>
      <c r="S6010" s="109" t="str">
        <f t="shared" si="565"/>
        <v/>
      </c>
      <c r="T6010" s="109" t="str">
        <f t="shared" si="566"/>
        <v/>
      </c>
    </row>
    <row r="6011" spans="2:20" ht="15" customHeight="1" x14ac:dyDescent="0.25">
      <c r="B6011" s="94">
        <v>5960</v>
      </c>
      <c r="C6011" s="95"/>
      <c r="D6011" s="94"/>
      <c r="E6011" s="95"/>
      <c r="F6011" s="94"/>
      <c r="G6011" s="95">
        <f t="shared" si="561"/>
        <v>0</v>
      </c>
      <c r="H6011" s="110">
        <f t="shared" si="562"/>
        <v>0</v>
      </c>
      <c r="P6011" s="107" t="str">
        <f t="shared" si="563"/>
        <v/>
      </c>
      <c r="Q6011" s="108" t="str">
        <f t="shared" si="564"/>
        <v/>
      </c>
      <c r="S6011" s="109" t="str">
        <f t="shared" si="565"/>
        <v/>
      </c>
      <c r="T6011" s="109" t="str">
        <f t="shared" si="566"/>
        <v/>
      </c>
    </row>
    <row r="6012" spans="2:20" ht="15" customHeight="1" x14ac:dyDescent="0.25">
      <c r="B6012" s="94">
        <v>5961</v>
      </c>
      <c r="C6012" s="95"/>
      <c r="D6012" s="94"/>
      <c r="E6012" s="95"/>
      <c r="F6012" s="94"/>
      <c r="G6012" s="95">
        <f t="shared" si="561"/>
        <v>0</v>
      </c>
      <c r="H6012" s="110">
        <f t="shared" si="562"/>
        <v>0</v>
      </c>
      <c r="P6012" s="107" t="str">
        <f t="shared" si="563"/>
        <v/>
      </c>
      <c r="Q6012" s="108" t="str">
        <f t="shared" si="564"/>
        <v/>
      </c>
      <c r="S6012" s="109" t="str">
        <f t="shared" si="565"/>
        <v/>
      </c>
      <c r="T6012" s="109" t="str">
        <f t="shared" si="566"/>
        <v/>
      </c>
    </row>
    <row r="6013" spans="2:20" ht="15" customHeight="1" x14ac:dyDescent="0.25">
      <c r="B6013" s="94">
        <v>5962</v>
      </c>
      <c r="C6013" s="95"/>
      <c r="D6013" s="94"/>
      <c r="E6013" s="95"/>
      <c r="F6013" s="94"/>
      <c r="G6013" s="95">
        <f t="shared" si="561"/>
        <v>0</v>
      </c>
      <c r="H6013" s="110">
        <f t="shared" si="562"/>
        <v>0</v>
      </c>
      <c r="P6013" s="107" t="str">
        <f t="shared" si="563"/>
        <v/>
      </c>
      <c r="Q6013" s="108" t="str">
        <f t="shared" si="564"/>
        <v/>
      </c>
      <c r="S6013" s="109" t="str">
        <f t="shared" si="565"/>
        <v/>
      </c>
      <c r="T6013" s="109" t="str">
        <f t="shared" si="566"/>
        <v/>
      </c>
    </row>
    <row r="6014" spans="2:20" ht="15" customHeight="1" x14ac:dyDescent="0.25">
      <c r="B6014" s="94">
        <v>5963</v>
      </c>
      <c r="C6014" s="95"/>
      <c r="D6014" s="94"/>
      <c r="E6014" s="95"/>
      <c r="F6014" s="94"/>
      <c r="G6014" s="95">
        <f t="shared" si="561"/>
        <v>0</v>
      </c>
      <c r="H6014" s="110">
        <f t="shared" si="562"/>
        <v>0</v>
      </c>
      <c r="P6014" s="107" t="str">
        <f t="shared" si="563"/>
        <v/>
      </c>
      <c r="Q6014" s="108" t="str">
        <f t="shared" si="564"/>
        <v/>
      </c>
      <c r="S6014" s="109" t="str">
        <f t="shared" si="565"/>
        <v/>
      </c>
      <c r="T6014" s="109" t="str">
        <f t="shared" si="566"/>
        <v/>
      </c>
    </row>
    <row r="6015" spans="2:20" ht="15" customHeight="1" x14ac:dyDescent="0.25">
      <c r="B6015" s="94">
        <v>5964</v>
      </c>
      <c r="C6015" s="95"/>
      <c r="D6015" s="94"/>
      <c r="E6015" s="95"/>
      <c r="F6015" s="94"/>
      <c r="G6015" s="95">
        <f t="shared" si="561"/>
        <v>0</v>
      </c>
      <c r="H6015" s="110">
        <f t="shared" si="562"/>
        <v>0</v>
      </c>
      <c r="P6015" s="107" t="str">
        <f t="shared" si="563"/>
        <v/>
      </c>
      <c r="Q6015" s="108" t="str">
        <f t="shared" si="564"/>
        <v/>
      </c>
      <c r="S6015" s="109" t="str">
        <f t="shared" si="565"/>
        <v/>
      </c>
      <c r="T6015" s="109" t="str">
        <f t="shared" si="566"/>
        <v/>
      </c>
    </row>
    <row r="6016" spans="2:20" ht="15" customHeight="1" x14ac:dyDescent="0.25">
      <c r="B6016" s="94">
        <v>5965</v>
      </c>
      <c r="C6016" s="95"/>
      <c r="D6016" s="94"/>
      <c r="E6016" s="95"/>
      <c r="F6016" s="94"/>
      <c r="G6016" s="95">
        <f t="shared" si="561"/>
        <v>0</v>
      </c>
      <c r="H6016" s="110">
        <f t="shared" si="562"/>
        <v>0</v>
      </c>
      <c r="P6016" s="107" t="str">
        <f t="shared" si="563"/>
        <v/>
      </c>
      <c r="Q6016" s="108" t="str">
        <f t="shared" si="564"/>
        <v/>
      </c>
      <c r="S6016" s="109" t="str">
        <f t="shared" si="565"/>
        <v/>
      </c>
      <c r="T6016" s="109" t="str">
        <f t="shared" si="566"/>
        <v/>
      </c>
    </row>
    <row r="6017" spans="2:20" ht="15" customHeight="1" x14ac:dyDescent="0.25">
      <c r="B6017" s="94">
        <v>5966</v>
      </c>
      <c r="C6017" s="95"/>
      <c r="D6017" s="94"/>
      <c r="E6017" s="95"/>
      <c r="F6017" s="94"/>
      <c r="G6017" s="95">
        <f t="shared" si="561"/>
        <v>0</v>
      </c>
      <c r="H6017" s="110">
        <f t="shared" si="562"/>
        <v>0</v>
      </c>
      <c r="P6017" s="107" t="str">
        <f t="shared" si="563"/>
        <v/>
      </c>
      <c r="Q6017" s="108" t="str">
        <f t="shared" si="564"/>
        <v/>
      </c>
      <c r="S6017" s="109" t="str">
        <f t="shared" si="565"/>
        <v/>
      </c>
      <c r="T6017" s="109" t="str">
        <f t="shared" si="566"/>
        <v/>
      </c>
    </row>
    <row r="6018" spans="2:20" ht="15" customHeight="1" x14ac:dyDescent="0.25">
      <c r="B6018" s="94">
        <v>5967</v>
      </c>
      <c r="C6018" s="95"/>
      <c r="D6018" s="94"/>
      <c r="E6018" s="95"/>
      <c r="F6018" s="94"/>
      <c r="G6018" s="95">
        <f t="shared" si="561"/>
        <v>0</v>
      </c>
      <c r="H6018" s="110">
        <f t="shared" si="562"/>
        <v>0</v>
      </c>
      <c r="P6018" s="107" t="str">
        <f t="shared" si="563"/>
        <v/>
      </c>
      <c r="Q6018" s="108" t="str">
        <f t="shared" si="564"/>
        <v/>
      </c>
      <c r="S6018" s="109" t="str">
        <f t="shared" si="565"/>
        <v/>
      </c>
      <c r="T6018" s="109" t="str">
        <f t="shared" si="566"/>
        <v/>
      </c>
    </row>
    <row r="6019" spans="2:20" ht="15" customHeight="1" x14ac:dyDescent="0.25">
      <c r="B6019" s="94">
        <v>5968</v>
      </c>
      <c r="C6019" s="95"/>
      <c r="D6019" s="94"/>
      <c r="E6019" s="95"/>
      <c r="F6019" s="94"/>
      <c r="G6019" s="95">
        <f t="shared" si="561"/>
        <v>0</v>
      </c>
      <c r="H6019" s="110">
        <f t="shared" si="562"/>
        <v>0</v>
      </c>
      <c r="P6019" s="107" t="str">
        <f t="shared" si="563"/>
        <v/>
      </c>
      <c r="Q6019" s="108" t="str">
        <f t="shared" si="564"/>
        <v/>
      </c>
      <c r="S6019" s="109" t="str">
        <f t="shared" si="565"/>
        <v/>
      </c>
      <c r="T6019" s="109" t="str">
        <f t="shared" si="566"/>
        <v/>
      </c>
    </row>
    <row r="6020" spans="2:20" ht="15" customHeight="1" x14ac:dyDescent="0.25">
      <c r="B6020" s="94">
        <v>5969</v>
      </c>
      <c r="C6020" s="95"/>
      <c r="D6020" s="94"/>
      <c r="E6020" s="95"/>
      <c r="F6020" s="94"/>
      <c r="G6020" s="95">
        <f t="shared" si="561"/>
        <v>0</v>
      </c>
      <c r="H6020" s="110">
        <f t="shared" si="562"/>
        <v>0</v>
      </c>
      <c r="P6020" s="107" t="str">
        <f t="shared" si="563"/>
        <v/>
      </c>
      <c r="Q6020" s="108" t="str">
        <f t="shared" si="564"/>
        <v/>
      </c>
      <c r="S6020" s="109" t="str">
        <f t="shared" si="565"/>
        <v/>
      </c>
      <c r="T6020" s="109" t="str">
        <f t="shared" si="566"/>
        <v/>
      </c>
    </row>
    <row r="6021" spans="2:20" ht="15" customHeight="1" x14ac:dyDescent="0.25">
      <c r="B6021" s="94">
        <v>5970</v>
      </c>
      <c r="C6021" s="95"/>
      <c r="D6021" s="94"/>
      <c r="E6021" s="95"/>
      <c r="F6021" s="94"/>
      <c r="G6021" s="95">
        <f t="shared" si="561"/>
        <v>0</v>
      </c>
      <c r="H6021" s="110">
        <f t="shared" si="562"/>
        <v>0</v>
      </c>
      <c r="P6021" s="107" t="str">
        <f t="shared" si="563"/>
        <v/>
      </c>
      <c r="Q6021" s="108" t="str">
        <f t="shared" si="564"/>
        <v/>
      </c>
      <c r="S6021" s="109" t="str">
        <f t="shared" si="565"/>
        <v/>
      </c>
      <c r="T6021" s="109" t="str">
        <f t="shared" si="566"/>
        <v/>
      </c>
    </row>
    <row r="6022" spans="2:20" ht="15" customHeight="1" x14ac:dyDescent="0.25">
      <c r="B6022" s="94">
        <v>5971</v>
      </c>
      <c r="C6022" s="95"/>
      <c r="D6022" s="94"/>
      <c r="E6022" s="95"/>
      <c r="F6022" s="94"/>
      <c r="G6022" s="95">
        <f t="shared" si="561"/>
        <v>0</v>
      </c>
      <c r="H6022" s="110">
        <f t="shared" si="562"/>
        <v>0</v>
      </c>
      <c r="P6022" s="107" t="str">
        <f t="shared" si="563"/>
        <v/>
      </c>
      <c r="Q6022" s="108" t="str">
        <f t="shared" si="564"/>
        <v/>
      </c>
      <c r="S6022" s="109" t="str">
        <f t="shared" si="565"/>
        <v/>
      </c>
      <c r="T6022" s="109" t="str">
        <f t="shared" si="566"/>
        <v/>
      </c>
    </row>
    <row r="6023" spans="2:20" ht="15" customHeight="1" x14ac:dyDescent="0.25">
      <c r="B6023" s="94">
        <v>5972</v>
      </c>
      <c r="C6023" s="95"/>
      <c r="D6023" s="94"/>
      <c r="E6023" s="95"/>
      <c r="F6023" s="94"/>
      <c r="G6023" s="95">
        <f t="shared" si="561"/>
        <v>0</v>
      </c>
      <c r="H6023" s="110">
        <f t="shared" si="562"/>
        <v>0</v>
      </c>
      <c r="P6023" s="107" t="str">
        <f t="shared" si="563"/>
        <v/>
      </c>
      <c r="Q6023" s="108" t="str">
        <f t="shared" si="564"/>
        <v/>
      </c>
      <c r="S6023" s="109" t="str">
        <f t="shared" si="565"/>
        <v/>
      </c>
      <c r="T6023" s="109" t="str">
        <f t="shared" si="566"/>
        <v/>
      </c>
    </row>
    <row r="6024" spans="2:20" ht="15" customHeight="1" x14ac:dyDescent="0.25">
      <c r="B6024" s="94">
        <v>5973</v>
      </c>
      <c r="C6024" s="95"/>
      <c r="D6024" s="94"/>
      <c r="E6024" s="95"/>
      <c r="F6024" s="94"/>
      <c r="G6024" s="95">
        <f t="shared" si="561"/>
        <v>0</v>
      </c>
      <c r="H6024" s="110">
        <f t="shared" si="562"/>
        <v>0</v>
      </c>
      <c r="P6024" s="107" t="str">
        <f t="shared" si="563"/>
        <v/>
      </c>
      <c r="Q6024" s="108" t="str">
        <f t="shared" si="564"/>
        <v/>
      </c>
      <c r="S6024" s="109" t="str">
        <f t="shared" si="565"/>
        <v/>
      </c>
      <c r="T6024" s="109" t="str">
        <f t="shared" si="566"/>
        <v/>
      </c>
    </row>
    <row r="6025" spans="2:20" ht="15" customHeight="1" x14ac:dyDescent="0.25">
      <c r="B6025" s="94">
        <v>5974</v>
      </c>
      <c r="C6025" s="95"/>
      <c r="D6025" s="94"/>
      <c r="E6025" s="95"/>
      <c r="F6025" s="94"/>
      <c r="G6025" s="95">
        <f t="shared" si="561"/>
        <v>0</v>
      </c>
      <c r="H6025" s="110">
        <f t="shared" si="562"/>
        <v>0</v>
      </c>
      <c r="P6025" s="107" t="str">
        <f t="shared" si="563"/>
        <v/>
      </c>
      <c r="Q6025" s="108" t="str">
        <f t="shared" si="564"/>
        <v/>
      </c>
      <c r="S6025" s="109" t="str">
        <f t="shared" si="565"/>
        <v/>
      </c>
      <c r="T6025" s="109" t="str">
        <f t="shared" si="566"/>
        <v/>
      </c>
    </row>
    <row r="6026" spans="2:20" ht="15" customHeight="1" x14ac:dyDescent="0.25">
      <c r="B6026" s="94">
        <v>5975</v>
      </c>
      <c r="C6026" s="95"/>
      <c r="D6026" s="94"/>
      <c r="E6026" s="95"/>
      <c r="F6026" s="94"/>
      <c r="G6026" s="95">
        <f t="shared" si="561"/>
        <v>0</v>
      </c>
      <c r="H6026" s="110">
        <f t="shared" si="562"/>
        <v>0</v>
      </c>
      <c r="P6026" s="107" t="str">
        <f t="shared" si="563"/>
        <v/>
      </c>
      <c r="Q6026" s="108" t="str">
        <f t="shared" si="564"/>
        <v/>
      </c>
      <c r="S6026" s="109" t="str">
        <f t="shared" si="565"/>
        <v/>
      </c>
      <c r="T6026" s="109" t="str">
        <f t="shared" si="566"/>
        <v/>
      </c>
    </row>
    <row r="6027" spans="2:20" ht="15" customHeight="1" x14ac:dyDescent="0.25">
      <c r="B6027" s="94">
        <v>5976</v>
      </c>
      <c r="C6027" s="95"/>
      <c r="D6027" s="94"/>
      <c r="E6027" s="95"/>
      <c r="F6027" s="94"/>
      <c r="G6027" s="95">
        <f t="shared" si="561"/>
        <v>0</v>
      </c>
      <c r="H6027" s="110">
        <f t="shared" si="562"/>
        <v>0</v>
      </c>
      <c r="P6027" s="107" t="str">
        <f t="shared" si="563"/>
        <v/>
      </c>
      <c r="Q6027" s="108" t="str">
        <f t="shared" si="564"/>
        <v/>
      </c>
      <c r="S6027" s="109" t="str">
        <f t="shared" si="565"/>
        <v/>
      </c>
      <c r="T6027" s="109" t="str">
        <f t="shared" si="566"/>
        <v/>
      </c>
    </row>
    <row r="6028" spans="2:20" ht="15" customHeight="1" x14ac:dyDescent="0.25">
      <c r="B6028" s="94">
        <v>5977</v>
      </c>
      <c r="C6028" s="95"/>
      <c r="D6028" s="94"/>
      <c r="E6028" s="95"/>
      <c r="F6028" s="94"/>
      <c r="G6028" s="95">
        <f t="shared" si="561"/>
        <v>0</v>
      </c>
      <c r="H6028" s="110">
        <f t="shared" si="562"/>
        <v>0</v>
      </c>
      <c r="P6028" s="107" t="str">
        <f t="shared" si="563"/>
        <v/>
      </c>
      <c r="Q6028" s="108" t="str">
        <f t="shared" si="564"/>
        <v/>
      </c>
      <c r="S6028" s="109" t="str">
        <f t="shared" si="565"/>
        <v/>
      </c>
      <c r="T6028" s="109" t="str">
        <f t="shared" si="566"/>
        <v/>
      </c>
    </row>
    <row r="6029" spans="2:20" ht="15" customHeight="1" x14ac:dyDescent="0.25">
      <c r="B6029" s="94">
        <v>5978</v>
      </c>
      <c r="C6029" s="95"/>
      <c r="D6029" s="94"/>
      <c r="E6029" s="95"/>
      <c r="F6029" s="94"/>
      <c r="G6029" s="95">
        <f t="shared" si="561"/>
        <v>0</v>
      </c>
      <c r="H6029" s="110">
        <f t="shared" si="562"/>
        <v>0</v>
      </c>
      <c r="P6029" s="107" t="str">
        <f t="shared" si="563"/>
        <v/>
      </c>
      <c r="Q6029" s="108" t="str">
        <f t="shared" si="564"/>
        <v/>
      </c>
      <c r="S6029" s="109" t="str">
        <f t="shared" si="565"/>
        <v/>
      </c>
      <c r="T6029" s="109" t="str">
        <f t="shared" si="566"/>
        <v/>
      </c>
    </row>
    <row r="6030" spans="2:20" ht="15" customHeight="1" x14ac:dyDescent="0.25">
      <c r="B6030" s="94">
        <v>5979</v>
      </c>
      <c r="C6030" s="95"/>
      <c r="D6030" s="94"/>
      <c r="E6030" s="95"/>
      <c r="F6030" s="94"/>
      <c r="G6030" s="95">
        <f t="shared" si="561"/>
        <v>0</v>
      </c>
      <c r="H6030" s="110">
        <f t="shared" si="562"/>
        <v>0</v>
      </c>
      <c r="P6030" s="107" t="str">
        <f t="shared" si="563"/>
        <v/>
      </c>
      <c r="Q6030" s="108" t="str">
        <f t="shared" si="564"/>
        <v/>
      </c>
      <c r="S6030" s="109" t="str">
        <f t="shared" si="565"/>
        <v/>
      </c>
      <c r="T6030" s="109" t="str">
        <f t="shared" si="566"/>
        <v/>
      </c>
    </row>
    <row r="6031" spans="2:20" ht="15" customHeight="1" x14ac:dyDescent="0.25">
      <c r="B6031" s="94">
        <v>5980</v>
      </c>
      <c r="C6031" s="95"/>
      <c r="D6031" s="94"/>
      <c r="E6031" s="95"/>
      <c r="F6031" s="94"/>
      <c r="G6031" s="95">
        <f t="shared" si="561"/>
        <v>0</v>
      </c>
      <c r="H6031" s="110">
        <f t="shared" si="562"/>
        <v>0</v>
      </c>
      <c r="P6031" s="107" t="str">
        <f t="shared" si="563"/>
        <v/>
      </c>
      <c r="Q6031" s="108" t="str">
        <f t="shared" si="564"/>
        <v/>
      </c>
      <c r="S6031" s="109" t="str">
        <f t="shared" si="565"/>
        <v/>
      </c>
      <c r="T6031" s="109" t="str">
        <f t="shared" si="566"/>
        <v/>
      </c>
    </row>
    <row r="6032" spans="2:20" ht="15" customHeight="1" x14ac:dyDescent="0.25">
      <c r="B6032" s="94">
        <v>5981</v>
      </c>
      <c r="C6032" s="95"/>
      <c r="D6032" s="94"/>
      <c r="E6032" s="95"/>
      <c r="F6032" s="94"/>
      <c r="G6032" s="95">
        <f t="shared" si="561"/>
        <v>0</v>
      </c>
      <c r="H6032" s="110">
        <f t="shared" si="562"/>
        <v>0</v>
      </c>
      <c r="P6032" s="107" t="str">
        <f t="shared" si="563"/>
        <v/>
      </c>
      <c r="Q6032" s="108" t="str">
        <f t="shared" si="564"/>
        <v/>
      </c>
      <c r="S6032" s="109" t="str">
        <f t="shared" si="565"/>
        <v/>
      </c>
      <c r="T6032" s="109" t="str">
        <f t="shared" si="566"/>
        <v/>
      </c>
    </row>
    <row r="6033" spans="2:20" ht="15" customHeight="1" x14ac:dyDescent="0.25">
      <c r="B6033" s="94">
        <v>5982</v>
      </c>
      <c r="C6033" s="95"/>
      <c r="D6033" s="94"/>
      <c r="E6033" s="95"/>
      <c r="F6033" s="94"/>
      <c r="G6033" s="95">
        <f t="shared" si="561"/>
        <v>0</v>
      </c>
      <c r="H6033" s="110">
        <f t="shared" si="562"/>
        <v>0</v>
      </c>
      <c r="P6033" s="107" t="str">
        <f t="shared" si="563"/>
        <v/>
      </c>
      <c r="Q6033" s="108" t="str">
        <f t="shared" si="564"/>
        <v/>
      </c>
      <c r="S6033" s="109" t="str">
        <f t="shared" si="565"/>
        <v/>
      </c>
      <c r="T6033" s="109" t="str">
        <f t="shared" si="566"/>
        <v/>
      </c>
    </row>
    <row r="6034" spans="2:20" ht="15" customHeight="1" x14ac:dyDescent="0.25">
      <c r="B6034" s="94">
        <v>5983</v>
      </c>
      <c r="C6034" s="95"/>
      <c r="D6034" s="94"/>
      <c r="E6034" s="95"/>
      <c r="F6034" s="94"/>
      <c r="G6034" s="95">
        <f t="shared" si="561"/>
        <v>0</v>
      </c>
      <c r="H6034" s="110">
        <f t="shared" si="562"/>
        <v>0</v>
      </c>
      <c r="P6034" s="107" t="str">
        <f t="shared" si="563"/>
        <v/>
      </c>
      <c r="Q6034" s="108" t="str">
        <f t="shared" si="564"/>
        <v/>
      </c>
      <c r="S6034" s="109" t="str">
        <f t="shared" si="565"/>
        <v/>
      </c>
      <c r="T6034" s="109" t="str">
        <f t="shared" si="566"/>
        <v/>
      </c>
    </row>
    <row r="6035" spans="2:20" ht="15" customHeight="1" x14ac:dyDescent="0.25">
      <c r="B6035" s="94">
        <v>5984</v>
      </c>
      <c r="C6035" s="95"/>
      <c r="D6035" s="94"/>
      <c r="E6035" s="95"/>
      <c r="F6035" s="94"/>
      <c r="G6035" s="95">
        <f t="shared" si="561"/>
        <v>0</v>
      </c>
      <c r="H6035" s="110">
        <f t="shared" si="562"/>
        <v>0</v>
      </c>
      <c r="P6035" s="107" t="str">
        <f t="shared" si="563"/>
        <v/>
      </c>
      <c r="Q6035" s="108" t="str">
        <f t="shared" si="564"/>
        <v/>
      </c>
      <c r="S6035" s="109" t="str">
        <f t="shared" si="565"/>
        <v/>
      </c>
      <c r="T6035" s="109" t="str">
        <f t="shared" si="566"/>
        <v/>
      </c>
    </row>
    <row r="6036" spans="2:20" ht="15" customHeight="1" x14ac:dyDescent="0.25">
      <c r="B6036" s="94">
        <v>5985</v>
      </c>
      <c r="C6036" s="95"/>
      <c r="D6036" s="94"/>
      <c r="E6036" s="95"/>
      <c r="F6036" s="94"/>
      <c r="G6036" s="95">
        <f t="shared" si="561"/>
        <v>0</v>
      </c>
      <c r="H6036" s="110">
        <f t="shared" si="562"/>
        <v>0</v>
      </c>
      <c r="P6036" s="107" t="str">
        <f t="shared" si="563"/>
        <v/>
      </c>
      <c r="Q6036" s="108" t="str">
        <f t="shared" si="564"/>
        <v/>
      </c>
      <c r="S6036" s="109" t="str">
        <f t="shared" si="565"/>
        <v/>
      </c>
      <c r="T6036" s="109" t="str">
        <f t="shared" si="566"/>
        <v/>
      </c>
    </row>
    <row r="6037" spans="2:20" ht="15" customHeight="1" x14ac:dyDescent="0.25">
      <c r="B6037" s="94">
        <v>5986</v>
      </c>
      <c r="C6037" s="95"/>
      <c r="D6037" s="94"/>
      <c r="E6037" s="95"/>
      <c r="F6037" s="94"/>
      <c r="G6037" s="95">
        <f t="shared" si="561"/>
        <v>0</v>
      </c>
      <c r="H6037" s="110">
        <f t="shared" si="562"/>
        <v>0</v>
      </c>
      <c r="P6037" s="107" t="str">
        <f t="shared" si="563"/>
        <v/>
      </c>
      <c r="Q6037" s="108" t="str">
        <f t="shared" si="564"/>
        <v/>
      </c>
      <c r="S6037" s="109" t="str">
        <f t="shared" si="565"/>
        <v/>
      </c>
      <c r="T6037" s="109" t="str">
        <f t="shared" si="566"/>
        <v/>
      </c>
    </row>
    <row r="6038" spans="2:20" ht="15" customHeight="1" x14ac:dyDescent="0.25">
      <c r="B6038" s="94">
        <v>5987</v>
      </c>
      <c r="C6038" s="95"/>
      <c r="D6038" s="94"/>
      <c r="E6038" s="95"/>
      <c r="F6038" s="94"/>
      <c r="G6038" s="95">
        <f t="shared" si="561"/>
        <v>0</v>
      </c>
      <c r="H6038" s="110">
        <f t="shared" si="562"/>
        <v>0</v>
      </c>
      <c r="P6038" s="107" t="str">
        <f t="shared" si="563"/>
        <v/>
      </c>
      <c r="Q6038" s="108" t="str">
        <f t="shared" si="564"/>
        <v/>
      </c>
      <c r="S6038" s="109" t="str">
        <f t="shared" si="565"/>
        <v/>
      </c>
      <c r="T6038" s="109" t="str">
        <f t="shared" si="566"/>
        <v/>
      </c>
    </row>
    <row r="6039" spans="2:20" ht="15" customHeight="1" x14ac:dyDescent="0.25">
      <c r="B6039" s="94">
        <v>5988</v>
      </c>
      <c r="C6039" s="95"/>
      <c r="D6039" s="94"/>
      <c r="E6039" s="95"/>
      <c r="F6039" s="94"/>
      <c r="G6039" s="95">
        <f t="shared" si="561"/>
        <v>0</v>
      </c>
      <c r="H6039" s="110">
        <f t="shared" si="562"/>
        <v>0</v>
      </c>
      <c r="P6039" s="107" t="str">
        <f t="shared" si="563"/>
        <v/>
      </c>
      <c r="Q6039" s="108" t="str">
        <f t="shared" si="564"/>
        <v/>
      </c>
      <c r="S6039" s="109" t="str">
        <f t="shared" si="565"/>
        <v/>
      </c>
      <c r="T6039" s="109" t="str">
        <f t="shared" si="566"/>
        <v/>
      </c>
    </row>
    <row r="6040" spans="2:20" ht="15" customHeight="1" x14ac:dyDescent="0.25">
      <c r="B6040" s="94">
        <v>5989</v>
      </c>
      <c r="C6040" s="95"/>
      <c r="D6040" s="94"/>
      <c r="E6040" s="95"/>
      <c r="F6040" s="94"/>
      <c r="G6040" s="95">
        <f t="shared" si="561"/>
        <v>0</v>
      </c>
      <c r="H6040" s="110">
        <f t="shared" si="562"/>
        <v>0</v>
      </c>
      <c r="P6040" s="107" t="str">
        <f t="shared" si="563"/>
        <v/>
      </c>
      <c r="Q6040" s="108" t="str">
        <f t="shared" si="564"/>
        <v/>
      </c>
      <c r="S6040" s="109" t="str">
        <f t="shared" si="565"/>
        <v/>
      </c>
      <c r="T6040" s="109" t="str">
        <f t="shared" si="566"/>
        <v/>
      </c>
    </row>
    <row r="6041" spans="2:20" ht="15" customHeight="1" x14ac:dyDescent="0.25">
      <c r="B6041" s="94">
        <v>5990</v>
      </c>
      <c r="C6041" s="95"/>
      <c r="D6041" s="94"/>
      <c r="E6041" s="95"/>
      <c r="F6041" s="94"/>
      <c r="G6041" s="95">
        <f t="shared" si="561"/>
        <v>0</v>
      </c>
      <c r="H6041" s="110">
        <f t="shared" si="562"/>
        <v>0</v>
      </c>
      <c r="P6041" s="107" t="str">
        <f t="shared" si="563"/>
        <v/>
      </c>
      <c r="Q6041" s="108" t="str">
        <f t="shared" si="564"/>
        <v/>
      </c>
      <c r="S6041" s="109" t="str">
        <f t="shared" si="565"/>
        <v/>
      </c>
      <c r="T6041" s="109" t="str">
        <f t="shared" si="566"/>
        <v/>
      </c>
    </row>
    <row r="6042" spans="2:20" ht="15" customHeight="1" x14ac:dyDescent="0.25">
      <c r="B6042" s="94">
        <v>5991</v>
      </c>
      <c r="C6042" s="95"/>
      <c r="D6042" s="94"/>
      <c r="E6042" s="95"/>
      <c r="F6042" s="94"/>
      <c r="G6042" s="95">
        <f t="shared" si="561"/>
        <v>0</v>
      </c>
      <c r="H6042" s="110">
        <f t="shared" si="562"/>
        <v>0</v>
      </c>
      <c r="P6042" s="107" t="str">
        <f t="shared" si="563"/>
        <v/>
      </c>
      <c r="Q6042" s="108" t="str">
        <f t="shared" si="564"/>
        <v/>
      </c>
      <c r="S6042" s="109" t="str">
        <f t="shared" si="565"/>
        <v/>
      </c>
      <c r="T6042" s="109" t="str">
        <f t="shared" si="566"/>
        <v/>
      </c>
    </row>
    <row r="6043" spans="2:20" ht="15" customHeight="1" x14ac:dyDescent="0.25">
      <c r="B6043" s="94">
        <v>5992</v>
      </c>
      <c r="C6043" s="95"/>
      <c r="D6043" s="94"/>
      <c r="E6043" s="95"/>
      <c r="F6043" s="94"/>
      <c r="G6043" s="95">
        <f t="shared" si="561"/>
        <v>0</v>
      </c>
      <c r="H6043" s="110">
        <f t="shared" si="562"/>
        <v>0</v>
      </c>
      <c r="P6043" s="107" t="str">
        <f t="shared" si="563"/>
        <v/>
      </c>
      <c r="Q6043" s="108" t="str">
        <f t="shared" si="564"/>
        <v/>
      </c>
      <c r="S6043" s="109" t="str">
        <f t="shared" si="565"/>
        <v/>
      </c>
      <c r="T6043" s="109" t="str">
        <f t="shared" si="566"/>
        <v/>
      </c>
    </row>
    <row r="6044" spans="2:20" ht="15" customHeight="1" x14ac:dyDescent="0.25">
      <c r="B6044" s="94">
        <v>5993</v>
      </c>
      <c r="C6044" s="95"/>
      <c r="D6044" s="94"/>
      <c r="E6044" s="95"/>
      <c r="F6044" s="94"/>
      <c r="G6044" s="95">
        <f t="shared" ref="G6044:G6107" si="567">E6044-C6044</f>
        <v>0</v>
      </c>
      <c r="H6044" s="110">
        <f t="shared" ref="H6044:H6107" si="568">F6044-D6044</f>
        <v>0</v>
      </c>
      <c r="P6044" s="107" t="str">
        <f t="shared" ref="P6044:P6107" si="569">IF(C6044="","",D6044*PSA_WTP-C6044)</f>
        <v/>
      </c>
      <c r="Q6044" s="108" t="str">
        <f t="shared" ref="Q6044:Q6107" si="570">IF(C6044="","",F6044*PSA_WTP-E6044)</f>
        <v/>
      </c>
      <c r="S6044" s="109" t="str">
        <f t="shared" ref="S6044:S6107" si="571">IF(Q6044="","",IF(Q6044=MAX(P6044,Q6044),0,1))</f>
        <v/>
      </c>
      <c r="T6044" s="109" t="str">
        <f t="shared" ref="T6044:T6107" si="572">IF(Q6044="","",IF(Q6044=MAX(P6044,Q6044),1,0))</f>
        <v/>
      </c>
    </row>
    <row r="6045" spans="2:20" ht="15" customHeight="1" x14ac:dyDescent="0.25">
      <c r="B6045" s="94">
        <v>5994</v>
      </c>
      <c r="C6045" s="95"/>
      <c r="D6045" s="94"/>
      <c r="E6045" s="95"/>
      <c r="F6045" s="94"/>
      <c r="G6045" s="95">
        <f t="shared" si="567"/>
        <v>0</v>
      </c>
      <c r="H6045" s="110">
        <f t="shared" si="568"/>
        <v>0</v>
      </c>
      <c r="P6045" s="107" t="str">
        <f t="shared" si="569"/>
        <v/>
      </c>
      <c r="Q6045" s="108" t="str">
        <f t="shared" si="570"/>
        <v/>
      </c>
      <c r="S6045" s="109" t="str">
        <f t="shared" si="571"/>
        <v/>
      </c>
      <c r="T6045" s="109" t="str">
        <f t="shared" si="572"/>
        <v/>
      </c>
    </row>
    <row r="6046" spans="2:20" ht="15" customHeight="1" x14ac:dyDescent="0.25">
      <c r="B6046" s="94">
        <v>5995</v>
      </c>
      <c r="C6046" s="95"/>
      <c r="D6046" s="94"/>
      <c r="E6046" s="95"/>
      <c r="F6046" s="94"/>
      <c r="G6046" s="95">
        <f t="shared" si="567"/>
        <v>0</v>
      </c>
      <c r="H6046" s="110">
        <f t="shared" si="568"/>
        <v>0</v>
      </c>
      <c r="P6046" s="107" t="str">
        <f t="shared" si="569"/>
        <v/>
      </c>
      <c r="Q6046" s="108" t="str">
        <f t="shared" si="570"/>
        <v/>
      </c>
      <c r="S6046" s="109" t="str">
        <f t="shared" si="571"/>
        <v/>
      </c>
      <c r="T6046" s="109" t="str">
        <f t="shared" si="572"/>
        <v/>
      </c>
    </row>
    <row r="6047" spans="2:20" ht="15" customHeight="1" x14ac:dyDescent="0.25">
      <c r="B6047" s="94">
        <v>5996</v>
      </c>
      <c r="C6047" s="95"/>
      <c r="D6047" s="94"/>
      <c r="E6047" s="95"/>
      <c r="F6047" s="94"/>
      <c r="G6047" s="95">
        <f t="shared" si="567"/>
        <v>0</v>
      </c>
      <c r="H6047" s="110">
        <f t="shared" si="568"/>
        <v>0</v>
      </c>
      <c r="P6047" s="107" t="str">
        <f t="shared" si="569"/>
        <v/>
      </c>
      <c r="Q6047" s="108" t="str">
        <f t="shared" si="570"/>
        <v/>
      </c>
      <c r="S6047" s="109" t="str">
        <f t="shared" si="571"/>
        <v/>
      </c>
      <c r="T6047" s="109" t="str">
        <f t="shared" si="572"/>
        <v/>
      </c>
    </row>
    <row r="6048" spans="2:20" ht="15" customHeight="1" x14ac:dyDescent="0.25">
      <c r="B6048" s="94">
        <v>5997</v>
      </c>
      <c r="C6048" s="95"/>
      <c r="D6048" s="94"/>
      <c r="E6048" s="95"/>
      <c r="F6048" s="94"/>
      <c r="G6048" s="95">
        <f t="shared" si="567"/>
        <v>0</v>
      </c>
      <c r="H6048" s="110">
        <f t="shared" si="568"/>
        <v>0</v>
      </c>
      <c r="P6048" s="107" t="str">
        <f t="shared" si="569"/>
        <v/>
      </c>
      <c r="Q6048" s="108" t="str">
        <f t="shared" si="570"/>
        <v/>
      </c>
      <c r="S6048" s="109" t="str">
        <f t="shared" si="571"/>
        <v/>
      </c>
      <c r="T6048" s="109" t="str">
        <f t="shared" si="572"/>
        <v/>
      </c>
    </row>
    <row r="6049" spans="2:20" ht="15" customHeight="1" x14ac:dyDescent="0.25">
      <c r="B6049" s="94">
        <v>5998</v>
      </c>
      <c r="C6049" s="95"/>
      <c r="D6049" s="94"/>
      <c r="E6049" s="95"/>
      <c r="F6049" s="94"/>
      <c r="G6049" s="95">
        <f t="shared" si="567"/>
        <v>0</v>
      </c>
      <c r="H6049" s="110">
        <f t="shared" si="568"/>
        <v>0</v>
      </c>
      <c r="P6049" s="107" t="str">
        <f t="shared" si="569"/>
        <v/>
      </c>
      <c r="Q6049" s="108" t="str">
        <f t="shared" si="570"/>
        <v/>
      </c>
      <c r="S6049" s="109" t="str">
        <f t="shared" si="571"/>
        <v/>
      </c>
      <c r="T6049" s="109" t="str">
        <f t="shared" si="572"/>
        <v/>
      </c>
    </row>
    <row r="6050" spans="2:20" ht="15" customHeight="1" x14ac:dyDescent="0.25">
      <c r="B6050" s="94">
        <v>5999</v>
      </c>
      <c r="C6050" s="95"/>
      <c r="D6050" s="94"/>
      <c r="E6050" s="95"/>
      <c r="F6050" s="94"/>
      <c r="G6050" s="95">
        <f t="shared" si="567"/>
        <v>0</v>
      </c>
      <c r="H6050" s="110">
        <f t="shared" si="568"/>
        <v>0</v>
      </c>
      <c r="P6050" s="107" t="str">
        <f t="shared" si="569"/>
        <v/>
      </c>
      <c r="Q6050" s="108" t="str">
        <f t="shared" si="570"/>
        <v/>
      </c>
      <c r="S6050" s="109" t="str">
        <f t="shared" si="571"/>
        <v/>
      </c>
      <c r="T6050" s="109" t="str">
        <f t="shared" si="572"/>
        <v/>
      </c>
    </row>
    <row r="6051" spans="2:20" ht="15" customHeight="1" x14ac:dyDescent="0.25">
      <c r="B6051" s="94">
        <v>6000</v>
      </c>
      <c r="C6051" s="95"/>
      <c r="D6051" s="94"/>
      <c r="E6051" s="95"/>
      <c r="F6051" s="94"/>
      <c r="G6051" s="95">
        <f t="shared" si="567"/>
        <v>0</v>
      </c>
      <c r="H6051" s="110">
        <f t="shared" si="568"/>
        <v>0</v>
      </c>
      <c r="P6051" s="107" t="str">
        <f t="shared" si="569"/>
        <v/>
      </c>
      <c r="Q6051" s="108" t="str">
        <f t="shared" si="570"/>
        <v/>
      </c>
      <c r="S6051" s="109" t="str">
        <f t="shared" si="571"/>
        <v/>
      </c>
      <c r="T6051" s="109" t="str">
        <f t="shared" si="572"/>
        <v/>
      </c>
    </row>
    <row r="6052" spans="2:20" ht="15" customHeight="1" x14ac:dyDescent="0.25">
      <c r="B6052" s="94">
        <v>6001</v>
      </c>
      <c r="C6052" s="95"/>
      <c r="D6052" s="94"/>
      <c r="E6052" s="95"/>
      <c r="F6052" s="94"/>
      <c r="G6052" s="95">
        <f t="shared" si="567"/>
        <v>0</v>
      </c>
      <c r="H6052" s="110">
        <f t="shared" si="568"/>
        <v>0</v>
      </c>
      <c r="P6052" s="107" t="str">
        <f t="shared" si="569"/>
        <v/>
      </c>
      <c r="Q6052" s="108" t="str">
        <f t="shared" si="570"/>
        <v/>
      </c>
      <c r="S6052" s="109" t="str">
        <f t="shared" si="571"/>
        <v/>
      </c>
      <c r="T6052" s="109" t="str">
        <f t="shared" si="572"/>
        <v/>
      </c>
    </row>
    <row r="6053" spans="2:20" ht="15" customHeight="1" x14ac:dyDescent="0.25">
      <c r="B6053" s="94">
        <v>6002</v>
      </c>
      <c r="C6053" s="95"/>
      <c r="D6053" s="94"/>
      <c r="E6053" s="95"/>
      <c r="F6053" s="94"/>
      <c r="G6053" s="95">
        <f t="shared" si="567"/>
        <v>0</v>
      </c>
      <c r="H6053" s="110">
        <f t="shared" si="568"/>
        <v>0</v>
      </c>
      <c r="P6053" s="107" t="str">
        <f t="shared" si="569"/>
        <v/>
      </c>
      <c r="Q6053" s="108" t="str">
        <f t="shared" si="570"/>
        <v/>
      </c>
      <c r="S6053" s="109" t="str">
        <f t="shared" si="571"/>
        <v/>
      </c>
      <c r="T6053" s="109" t="str">
        <f t="shared" si="572"/>
        <v/>
      </c>
    </row>
    <row r="6054" spans="2:20" ht="15" customHeight="1" x14ac:dyDescent="0.25">
      <c r="B6054" s="94">
        <v>6003</v>
      </c>
      <c r="C6054" s="95"/>
      <c r="D6054" s="94"/>
      <c r="E6054" s="95"/>
      <c r="F6054" s="94"/>
      <c r="G6054" s="95">
        <f t="shared" si="567"/>
        <v>0</v>
      </c>
      <c r="H6054" s="110">
        <f t="shared" si="568"/>
        <v>0</v>
      </c>
      <c r="P6054" s="107" t="str">
        <f t="shared" si="569"/>
        <v/>
      </c>
      <c r="Q6054" s="108" t="str">
        <f t="shared" si="570"/>
        <v/>
      </c>
      <c r="S6054" s="109" t="str">
        <f t="shared" si="571"/>
        <v/>
      </c>
      <c r="T6054" s="109" t="str">
        <f t="shared" si="572"/>
        <v/>
      </c>
    </row>
    <row r="6055" spans="2:20" ht="15" customHeight="1" x14ac:dyDescent="0.25">
      <c r="B6055" s="94">
        <v>6004</v>
      </c>
      <c r="C6055" s="95"/>
      <c r="D6055" s="94"/>
      <c r="E6055" s="95"/>
      <c r="F6055" s="94"/>
      <c r="G6055" s="95">
        <f t="shared" si="567"/>
        <v>0</v>
      </c>
      <c r="H6055" s="110">
        <f t="shared" si="568"/>
        <v>0</v>
      </c>
      <c r="P6055" s="107" t="str">
        <f t="shared" si="569"/>
        <v/>
      </c>
      <c r="Q6055" s="108" t="str">
        <f t="shared" si="570"/>
        <v/>
      </c>
      <c r="S6055" s="109" t="str">
        <f t="shared" si="571"/>
        <v/>
      </c>
      <c r="T6055" s="109" t="str">
        <f t="shared" si="572"/>
        <v/>
      </c>
    </row>
    <row r="6056" spans="2:20" ht="15" customHeight="1" x14ac:dyDescent="0.25">
      <c r="B6056" s="94">
        <v>6005</v>
      </c>
      <c r="C6056" s="95"/>
      <c r="D6056" s="94"/>
      <c r="E6056" s="95"/>
      <c r="F6056" s="94"/>
      <c r="G6056" s="95">
        <f t="shared" si="567"/>
        <v>0</v>
      </c>
      <c r="H6056" s="110">
        <f t="shared" si="568"/>
        <v>0</v>
      </c>
      <c r="P6056" s="107" t="str">
        <f t="shared" si="569"/>
        <v/>
      </c>
      <c r="Q6056" s="108" t="str">
        <f t="shared" si="570"/>
        <v/>
      </c>
      <c r="S6056" s="109" t="str">
        <f t="shared" si="571"/>
        <v/>
      </c>
      <c r="T6056" s="109" t="str">
        <f t="shared" si="572"/>
        <v/>
      </c>
    </row>
    <row r="6057" spans="2:20" ht="15" customHeight="1" x14ac:dyDescent="0.25">
      <c r="B6057" s="94">
        <v>6006</v>
      </c>
      <c r="C6057" s="95"/>
      <c r="D6057" s="94"/>
      <c r="E6057" s="95"/>
      <c r="F6057" s="94"/>
      <c r="G6057" s="95">
        <f t="shared" si="567"/>
        <v>0</v>
      </c>
      <c r="H6057" s="110">
        <f t="shared" si="568"/>
        <v>0</v>
      </c>
      <c r="P6057" s="107" t="str">
        <f t="shared" si="569"/>
        <v/>
      </c>
      <c r="Q6057" s="108" t="str">
        <f t="shared" si="570"/>
        <v/>
      </c>
      <c r="S6057" s="109" t="str">
        <f t="shared" si="571"/>
        <v/>
      </c>
      <c r="T6057" s="109" t="str">
        <f t="shared" si="572"/>
        <v/>
      </c>
    </row>
    <row r="6058" spans="2:20" ht="15" customHeight="1" x14ac:dyDescent="0.25">
      <c r="B6058" s="94">
        <v>6007</v>
      </c>
      <c r="C6058" s="95"/>
      <c r="D6058" s="94"/>
      <c r="E6058" s="95"/>
      <c r="F6058" s="94"/>
      <c r="G6058" s="95">
        <f t="shared" si="567"/>
        <v>0</v>
      </c>
      <c r="H6058" s="110">
        <f t="shared" si="568"/>
        <v>0</v>
      </c>
      <c r="P6058" s="107" t="str">
        <f t="shared" si="569"/>
        <v/>
      </c>
      <c r="Q6058" s="108" t="str">
        <f t="shared" si="570"/>
        <v/>
      </c>
      <c r="S6058" s="109" t="str">
        <f t="shared" si="571"/>
        <v/>
      </c>
      <c r="T6058" s="109" t="str">
        <f t="shared" si="572"/>
        <v/>
      </c>
    </row>
    <row r="6059" spans="2:20" ht="15" customHeight="1" x14ac:dyDescent="0.25">
      <c r="B6059" s="94">
        <v>6008</v>
      </c>
      <c r="C6059" s="95"/>
      <c r="D6059" s="94"/>
      <c r="E6059" s="95"/>
      <c r="F6059" s="94"/>
      <c r="G6059" s="95">
        <f t="shared" si="567"/>
        <v>0</v>
      </c>
      <c r="H6059" s="110">
        <f t="shared" si="568"/>
        <v>0</v>
      </c>
      <c r="P6059" s="107" t="str">
        <f t="shared" si="569"/>
        <v/>
      </c>
      <c r="Q6059" s="108" t="str">
        <f t="shared" si="570"/>
        <v/>
      </c>
      <c r="S6059" s="109" t="str">
        <f t="shared" si="571"/>
        <v/>
      </c>
      <c r="T6059" s="109" t="str">
        <f t="shared" si="572"/>
        <v/>
      </c>
    </row>
    <row r="6060" spans="2:20" ht="15" customHeight="1" x14ac:dyDescent="0.25">
      <c r="B6060" s="94">
        <v>6009</v>
      </c>
      <c r="C6060" s="95"/>
      <c r="D6060" s="94"/>
      <c r="E6060" s="95"/>
      <c r="F6060" s="94"/>
      <c r="G6060" s="95">
        <f t="shared" si="567"/>
        <v>0</v>
      </c>
      <c r="H6060" s="110">
        <f t="shared" si="568"/>
        <v>0</v>
      </c>
      <c r="P6060" s="107" t="str">
        <f t="shared" si="569"/>
        <v/>
      </c>
      <c r="Q6060" s="108" t="str">
        <f t="shared" si="570"/>
        <v/>
      </c>
      <c r="S6060" s="109" t="str">
        <f t="shared" si="571"/>
        <v/>
      </c>
      <c r="T6060" s="109" t="str">
        <f t="shared" si="572"/>
        <v/>
      </c>
    </row>
    <row r="6061" spans="2:20" ht="15" customHeight="1" x14ac:dyDescent="0.25">
      <c r="B6061" s="94">
        <v>6010</v>
      </c>
      <c r="C6061" s="95"/>
      <c r="D6061" s="94"/>
      <c r="E6061" s="95"/>
      <c r="F6061" s="94"/>
      <c r="G6061" s="95">
        <f t="shared" si="567"/>
        <v>0</v>
      </c>
      <c r="H6061" s="110">
        <f t="shared" si="568"/>
        <v>0</v>
      </c>
      <c r="P6061" s="107" t="str">
        <f t="shared" si="569"/>
        <v/>
      </c>
      <c r="Q6061" s="108" t="str">
        <f t="shared" si="570"/>
        <v/>
      </c>
      <c r="S6061" s="109" t="str">
        <f t="shared" si="571"/>
        <v/>
      </c>
      <c r="T6061" s="109" t="str">
        <f t="shared" si="572"/>
        <v/>
      </c>
    </row>
    <row r="6062" spans="2:20" ht="15" customHeight="1" x14ac:dyDescent="0.25">
      <c r="B6062" s="94">
        <v>6011</v>
      </c>
      <c r="C6062" s="95"/>
      <c r="D6062" s="94"/>
      <c r="E6062" s="95"/>
      <c r="F6062" s="94"/>
      <c r="G6062" s="95">
        <f t="shared" si="567"/>
        <v>0</v>
      </c>
      <c r="H6062" s="110">
        <f t="shared" si="568"/>
        <v>0</v>
      </c>
      <c r="P6062" s="107" t="str">
        <f t="shared" si="569"/>
        <v/>
      </c>
      <c r="Q6062" s="108" t="str">
        <f t="shared" si="570"/>
        <v/>
      </c>
      <c r="S6062" s="109" t="str">
        <f t="shared" si="571"/>
        <v/>
      </c>
      <c r="T6062" s="109" t="str">
        <f t="shared" si="572"/>
        <v/>
      </c>
    </row>
    <row r="6063" spans="2:20" ht="15" customHeight="1" x14ac:dyDescent="0.25">
      <c r="B6063" s="94">
        <v>6012</v>
      </c>
      <c r="C6063" s="95"/>
      <c r="D6063" s="94"/>
      <c r="E6063" s="95"/>
      <c r="F6063" s="94"/>
      <c r="G6063" s="95">
        <f t="shared" si="567"/>
        <v>0</v>
      </c>
      <c r="H6063" s="110">
        <f t="shared" si="568"/>
        <v>0</v>
      </c>
      <c r="P6063" s="107" t="str">
        <f t="shared" si="569"/>
        <v/>
      </c>
      <c r="Q6063" s="108" t="str">
        <f t="shared" si="570"/>
        <v/>
      </c>
      <c r="S6063" s="109" t="str">
        <f t="shared" si="571"/>
        <v/>
      </c>
      <c r="T6063" s="109" t="str">
        <f t="shared" si="572"/>
        <v/>
      </c>
    </row>
    <row r="6064" spans="2:20" ht="15" customHeight="1" x14ac:dyDescent="0.25">
      <c r="B6064" s="94">
        <v>6013</v>
      </c>
      <c r="C6064" s="95"/>
      <c r="D6064" s="94"/>
      <c r="E6064" s="95"/>
      <c r="F6064" s="94"/>
      <c r="G6064" s="95">
        <f t="shared" si="567"/>
        <v>0</v>
      </c>
      <c r="H6064" s="110">
        <f t="shared" si="568"/>
        <v>0</v>
      </c>
      <c r="P6064" s="107" t="str">
        <f t="shared" si="569"/>
        <v/>
      </c>
      <c r="Q6064" s="108" t="str">
        <f t="shared" si="570"/>
        <v/>
      </c>
      <c r="S6064" s="109" t="str">
        <f t="shared" si="571"/>
        <v/>
      </c>
      <c r="T6064" s="109" t="str">
        <f t="shared" si="572"/>
        <v/>
      </c>
    </row>
    <row r="6065" spans="2:20" ht="15" customHeight="1" x14ac:dyDescent="0.25">
      <c r="B6065" s="94">
        <v>6014</v>
      </c>
      <c r="C6065" s="95"/>
      <c r="D6065" s="94"/>
      <c r="E6065" s="95"/>
      <c r="F6065" s="94"/>
      <c r="G6065" s="95">
        <f t="shared" si="567"/>
        <v>0</v>
      </c>
      <c r="H6065" s="110">
        <f t="shared" si="568"/>
        <v>0</v>
      </c>
      <c r="P6065" s="107" t="str">
        <f t="shared" si="569"/>
        <v/>
      </c>
      <c r="Q6065" s="108" t="str">
        <f t="shared" si="570"/>
        <v/>
      </c>
      <c r="S6065" s="109" t="str">
        <f t="shared" si="571"/>
        <v/>
      </c>
      <c r="T6065" s="109" t="str">
        <f t="shared" si="572"/>
        <v/>
      </c>
    </row>
    <row r="6066" spans="2:20" ht="15" customHeight="1" x14ac:dyDescent="0.25">
      <c r="B6066" s="94">
        <v>6015</v>
      </c>
      <c r="C6066" s="95"/>
      <c r="D6066" s="94"/>
      <c r="E6066" s="95"/>
      <c r="F6066" s="94"/>
      <c r="G6066" s="95">
        <f t="shared" si="567"/>
        <v>0</v>
      </c>
      <c r="H6066" s="110">
        <f t="shared" si="568"/>
        <v>0</v>
      </c>
      <c r="P6066" s="107" t="str">
        <f t="shared" si="569"/>
        <v/>
      </c>
      <c r="Q6066" s="108" t="str">
        <f t="shared" si="570"/>
        <v/>
      </c>
      <c r="S6066" s="109" t="str">
        <f t="shared" si="571"/>
        <v/>
      </c>
      <c r="T6066" s="109" t="str">
        <f t="shared" si="572"/>
        <v/>
      </c>
    </row>
    <row r="6067" spans="2:20" ht="15" customHeight="1" x14ac:dyDescent="0.25">
      <c r="B6067" s="94">
        <v>6016</v>
      </c>
      <c r="C6067" s="95"/>
      <c r="D6067" s="94"/>
      <c r="E6067" s="95"/>
      <c r="F6067" s="94"/>
      <c r="G6067" s="95">
        <f t="shared" si="567"/>
        <v>0</v>
      </c>
      <c r="H6067" s="110">
        <f t="shared" si="568"/>
        <v>0</v>
      </c>
      <c r="P6067" s="107" t="str">
        <f t="shared" si="569"/>
        <v/>
      </c>
      <c r="Q6067" s="108" t="str">
        <f t="shared" si="570"/>
        <v/>
      </c>
      <c r="S6067" s="109" t="str">
        <f t="shared" si="571"/>
        <v/>
      </c>
      <c r="T6067" s="109" t="str">
        <f t="shared" si="572"/>
        <v/>
      </c>
    </row>
    <row r="6068" spans="2:20" ht="15" customHeight="1" x14ac:dyDescent="0.25">
      <c r="B6068" s="94">
        <v>6017</v>
      </c>
      <c r="C6068" s="95"/>
      <c r="D6068" s="94"/>
      <c r="E6068" s="95"/>
      <c r="F6068" s="94"/>
      <c r="G6068" s="95">
        <f t="shared" si="567"/>
        <v>0</v>
      </c>
      <c r="H6068" s="110">
        <f t="shared" si="568"/>
        <v>0</v>
      </c>
      <c r="P6068" s="107" t="str">
        <f t="shared" si="569"/>
        <v/>
      </c>
      <c r="Q6068" s="108" t="str">
        <f t="shared" si="570"/>
        <v/>
      </c>
      <c r="S6068" s="109" t="str">
        <f t="shared" si="571"/>
        <v/>
      </c>
      <c r="T6068" s="109" t="str">
        <f t="shared" si="572"/>
        <v/>
      </c>
    </row>
    <row r="6069" spans="2:20" ht="15" customHeight="1" x14ac:dyDescent="0.25">
      <c r="B6069" s="94">
        <v>6018</v>
      </c>
      <c r="C6069" s="95"/>
      <c r="D6069" s="94"/>
      <c r="E6069" s="95"/>
      <c r="F6069" s="94"/>
      <c r="G6069" s="95">
        <f t="shared" si="567"/>
        <v>0</v>
      </c>
      <c r="H6069" s="110">
        <f t="shared" si="568"/>
        <v>0</v>
      </c>
      <c r="P6069" s="107" t="str">
        <f t="shared" si="569"/>
        <v/>
      </c>
      <c r="Q6069" s="108" t="str">
        <f t="shared" si="570"/>
        <v/>
      </c>
      <c r="S6069" s="109" t="str">
        <f t="shared" si="571"/>
        <v/>
      </c>
      <c r="T6069" s="109" t="str">
        <f t="shared" si="572"/>
        <v/>
      </c>
    </row>
    <row r="6070" spans="2:20" ht="15" customHeight="1" x14ac:dyDescent="0.25">
      <c r="B6070" s="94">
        <v>6019</v>
      </c>
      <c r="C6070" s="95"/>
      <c r="D6070" s="94"/>
      <c r="E6070" s="95"/>
      <c r="F6070" s="94"/>
      <c r="G6070" s="95">
        <f t="shared" si="567"/>
        <v>0</v>
      </c>
      <c r="H6070" s="110">
        <f t="shared" si="568"/>
        <v>0</v>
      </c>
      <c r="P6070" s="107" t="str">
        <f t="shared" si="569"/>
        <v/>
      </c>
      <c r="Q6070" s="108" t="str">
        <f t="shared" si="570"/>
        <v/>
      </c>
      <c r="S6070" s="109" t="str">
        <f t="shared" si="571"/>
        <v/>
      </c>
      <c r="T6070" s="109" t="str">
        <f t="shared" si="572"/>
        <v/>
      </c>
    </row>
    <row r="6071" spans="2:20" ht="15" customHeight="1" x14ac:dyDescent="0.25">
      <c r="B6071" s="94">
        <v>6020</v>
      </c>
      <c r="C6071" s="95"/>
      <c r="D6071" s="94"/>
      <c r="E6071" s="95"/>
      <c r="F6071" s="94"/>
      <c r="G6071" s="95">
        <f t="shared" si="567"/>
        <v>0</v>
      </c>
      <c r="H6071" s="110">
        <f t="shared" si="568"/>
        <v>0</v>
      </c>
      <c r="P6071" s="107" t="str">
        <f t="shared" si="569"/>
        <v/>
      </c>
      <c r="Q6071" s="108" t="str">
        <f t="shared" si="570"/>
        <v/>
      </c>
      <c r="S6071" s="109" t="str">
        <f t="shared" si="571"/>
        <v/>
      </c>
      <c r="T6071" s="109" t="str">
        <f t="shared" si="572"/>
        <v/>
      </c>
    </row>
    <row r="6072" spans="2:20" ht="15" customHeight="1" x14ac:dyDescent="0.25">
      <c r="B6072" s="94">
        <v>6021</v>
      </c>
      <c r="C6072" s="95"/>
      <c r="D6072" s="94"/>
      <c r="E6072" s="95"/>
      <c r="F6072" s="94"/>
      <c r="G6072" s="95">
        <f t="shared" si="567"/>
        <v>0</v>
      </c>
      <c r="H6072" s="110">
        <f t="shared" si="568"/>
        <v>0</v>
      </c>
      <c r="P6072" s="107" t="str">
        <f t="shared" si="569"/>
        <v/>
      </c>
      <c r="Q6072" s="108" t="str">
        <f t="shared" si="570"/>
        <v/>
      </c>
      <c r="S6072" s="109" t="str">
        <f t="shared" si="571"/>
        <v/>
      </c>
      <c r="T6072" s="109" t="str">
        <f t="shared" si="572"/>
        <v/>
      </c>
    </row>
    <row r="6073" spans="2:20" ht="15" customHeight="1" x14ac:dyDescent="0.25">
      <c r="B6073" s="94">
        <v>6022</v>
      </c>
      <c r="C6073" s="95"/>
      <c r="D6073" s="94"/>
      <c r="E6073" s="95"/>
      <c r="F6073" s="94"/>
      <c r="G6073" s="95">
        <f t="shared" si="567"/>
        <v>0</v>
      </c>
      <c r="H6073" s="110">
        <f t="shared" si="568"/>
        <v>0</v>
      </c>
      <c r="P6073" s="107" t="str">
        <f t="shared" si="569"/>
        <v/>
      </c>
      <c r="Q6073" s="108" t="str">
        <f t="shared" si="570"/>
        <v/>
      </c>
      <c r="S6073" s="109" t="str">
        <f t="shared" si="571"/>
        <v/>
      </c>
      <c r="T6073" s="109" t="str">
        <f t="shared" si="572"/>
        <v/>
      </c>
    </row>
    <row r="6074" spans="2:20" ht="15" customHeight="1" x14ac:dyDescent="0.25">
      <c r="B6074" s="94">
        <v>6023</v>
      </c>
      <c r="C6074" s="95"/>
      <c r="D6074" s="94"/>
      <c r="E6074" s="95"/>
      <c r="F6074" s="94"/>
      <c r="G6074" s="95">
        <f t="shared" si="567"/>
        <v>0</v>
      </c>
      <c r="H6074" s="110">
        <f t="shared" si="568"/>
        <v>0</v>
      </c>
      <c r="P6074" s="107" t="str">
        <f t="shared" si="569"/>
        <v/>
      </c>
      <c r="Q6074" s="108" t="str">
        <f t="shared" si="570"/>
        <v/>
      </c>
      <c r="S6074" s="109" t="str">
        <f t="shared" si="571"/>
        <v/>
      </c>
      <c r="T6074" s="109" t="str">
        <f t="shared" si="572"/>
        <v/>
      </c>
    </row>
    <row r="6075" spans="2:20" ht="15" customHeight="1" x14ac:dyDescent="0.25">
      <c r="B6075" s="94">
        <v>6024</v>
      </c>
      <c r="C6075" s="95"/>
      <c r="D6075" s="94"/>
      <c r="E6075" s="95"/>
      <c r="F6075" s="94"/>
      <c r="G6075" s="95">
        <f t="shared" si="567"/>
        <v>0</v>
      </c>
      <c r="H6075" s="110">
        <f t="shared" si="568"/>
        <v>0</v>
      </c>
      <c r="P6075" s="107" t="str">
        <f t="shared" si="569"/>
        <v/>
      </c>
      <c r="Q6075" s="108" t="str">
        <f t="shared" si="570"/>
        <v/>
      </c>
      <c r="S6075" s="109" t="str">
        <f t="shared" si="571"/>
        <v/>
      </c>
      <c r="T6075" s="109" t="str">
        <f t="shared" si="572"/>
        <v/>
      </c>
    </row>
    <row r="6076" spans="2:20" ht="15" customHeight="1" x14ac:dyDescent="0.25">
      <c r="B6076" s="94">
        <v>6025</v>
      </c>
      <c r="C6076" s="95"/>
      <c r="D6076" s="94"/>
      <c r="E6076" s="95"/>
      <c r="F6076" s="94"/>
      <c r="G6076" s="95">
        <f t="shared" si="567"/>
        <v>0</v>
      </c>
      <c r="H6076" s="110">
        <f t="shared" si="568"/>
        <v>0</v>
      </c>
      <c r="P6076" s="107" t="str">
        <f t="shared" si="569"/>
        <v/>
      </c>
      <c r="Q6076" s="108" t="str">
        <f t="shared" si="570"/>
        <v/>
      </c>
      <c r="S6076" s="109" t="str">
        <f t="shared" si="571"/>
        <v/>
      </c>
      <c r="T6076" s="109" t="str">
        <f t="shared" si="572"/>
        <v/>
      </c>
    </row>
    <row r="6077" spans="2:20" ht="15" customHeight="1" x14ac:dyDescent="0.25">
      <c r="B6077" s="94">
        <v>6026</v>
      </c>
      <c r="C6077" s="95"/>
      <c r="D6077" s="94"/>
      <c r="E6077" s="95"/>
      <c r="F6077" s="94"/>
      <c r="G6077" s="95">
        <f t="shared" si="567"/>
        <v>0</v>
      </c>
      <c r="H6077" s="110">
        <f t="shared" si="568"/>
        <v>0</v>
      </c>
      <c r="P6077" s="107" t="str">
        <f t="shared" si="569"/>
        <v/>
      </c>
      <c r="Q6077" s="108" t="str">
        <f t="shared" si="570"/>
        <v/>
      </c>
      <c r="S6077" s="109" t="str">
        <f t="shared" si="571"/>
        <v/>
      </c>
      <c r="T6077" s="109" t="str">
        <f t="shared" si="572"/>
        <v/>
      </c>
    </row>
    <row r="6078" spans="2:20" ht="15" customHeight="1" x14ac:dyDescent="0.25">
      <c r="B6078" s="94">
        <v>6027</v>
      </c>
      <c r="C6078" s="95"/>
      <c r="D6078" s="94"/>
      <c r="E6078" s="95"/>
      <c r="F6078" s="94"/>
      <c r="G6078" s="95">
        <f t="shared" si="567"/>
        <v>0</v>
      </c>
      <c r="H6078" s="110">
        <f t="shared" si="568"/>
        <v>0</v>
      </c>
      <c r="P6078" s="107" t="str">
        <f t="shared" si="569"/>
        <v/>
      </c>
      <c r="Q6078" s="108" t="str">
        <f t="shared" si="570"/>
        <v/>
      </c>
      <c r="S6078" s="109" t="str">
        <f t="shared" si="571"/>
        <v/>
      </c>
      <c r="T6078" s="109" t="str">
        <f t="shared" si="572"/>
        <v/>
      </c>
    </row>
    <row r="6079" spans="2:20" ht="15" customHeight="1" x14ac:dyDescent="0.25">
      <c r="B6079" s="94">
        <v>6028</v>
      </c>
      <c r="C6079" s="95"/>
      <c r="D6079" s="94"/>
      <c r="E6079" s="95"/>
      <c r="F6079" s="94"/>
      <c r="G6079" s="95">
        <f t="shared" si="567"/>
        <v>0</v>
      </c>
      <c r="H6079" s="110">
        <f t="shared" si="568"/>
        <v>0</v>
      </c>
      <c r="P6079" s="107" t="str">
        <f t="shared" si="569"/>
        <v/>
      </c>
      <c r="Q6079" s="108" t="str">
        <f t="shared" si="570"/>
        <v/>
      </c>
      <c r="S6079" s="109" t="str">
        <f t="shared" si="571"/>
        <v/>
      </c>
      <c r="T6079" s="109" t="str">
        <f t="shared" si="572"/>
        <v/>
      </c>
    </row>
    <row r="6080" spans="2:20" ht="15" customHeight="1" x14ac:dyDescent="0.25">
      <c r="B6080" s="94">
        <v>6029</v>
      </c>
      <c r="C6080" s="95"/>
      <c r="D6080" s="94"/>
      <c r="E6080" s="95"/>
      <c r="F6080" s="94"/>
      <c r="G6080" s="95">
        <f t="shared" si="567"/>
        <v>0</v>
      </c>
      <c r="H6080" s="110">
        <f t="shared" si="568"/>
        <v>0</v>
      </c>
      <c r="P6080" s="107" t="str">
        <f t="shared" si="569"/>
        <v/>
      </c>
      <c r="Q6080" s="108" t="str">
        <f t="shared" si="570"/>
        <v/>
      </c>
      <c r="S6080" s="109" t="str">
        <f t="shared" si="571"/>
        <v/>
      </c>
      <c r="T6080" s="109" t="str">
        <f t="shared" si="572"/>
        <v/>
      </c>
    </row>
    <row r="6081" spans="2:20" ht="15" customHeight="1" x14ac:dyDescent="0.25">
      <c r="B6081" s="94">
        <v>6030</v>
      </c>
      <c r="C6081" s="95"/>
      <c r="D6081" s="94"/>
      <c r="E6081" s="95"/>
      <c r="F6081" s="94"/>
      <c r="G6081" s="95">
        <f t="shared" si="567"/>
        <v>0</v>
      </c>
      <c r="H6081" s="110">
        <f t="shared" si="568"/>
        <v>0</v>
      </c>
      <c r="P6081" s="107" t="str">
        <f t="shared" si="569"/>
        <v/>
      </c>
      <c r="Q6081" s="108" t="str">
        <f t="shared" si="570"/>
        <v/>
      </c>
      <c r="S6081" s="109" t="str">
        <f t="shared" si="571"/>
        <v/>
      </c>
      <c r="T6081" s="109" t="str">
        <f t="shared" si="572"/>
        <v/>
      </c>
    </row>
    <row r="6082" spans="2:20" ht="15" customHeight="1" x14ac:dyDescent="0.25">
      <c r="B6082" s="94">
        <v>6031</v>
      </c>
      <c r="C6082" s="95"/>
      <c r="D6082" s="94"/>
      <c r="E6082" s="95"/>
      <c r="F6082" s="94"/>
      <c r="G6082" s="95">
        <f t="shared" si="567"/>
        <v>0</v>
      </c>
      <c r="H6082" s="110">
        <f t="shared" si="568"/>
        <v>0</v>
      </c>
      <c r="P6082" s="107" t="str">
        <f t="shared" si="569"/>
        <v/>
      </c>
      <c r="Q6082" s="108" t="str">
        <f t="shared" si="570"/>
        <v/>
      </c>
      <c r="S6082" s="109" t="str">
        <f t="shared" si="571"/>
        <v/>
      </c>
      <c r="T6082" s="109" t="str">
        <f t="shared" si="572"/>
        <v/>
      </c>
    </row>
    <row r="6083" spans="2:20" ht="15" customHeight="1" x14ac:dyDescent="0.25">
      <c r="B6083" s="94">
        <v>6032</v>
      </c>
      <c r="C6083" s="95"/>
      <c r="D6083" s="94"/>
      <c r="E6083" s="95"/>
      <c r="F6083" s="94"/>
      <c r="G6083" s="95">
        <f t="shared" si="567"/>
        <v>0</v>
      </c>
      <c r="H6083" s="110">
        <f t="shared" si="568"/>
        <v>0</v>
      </c>
      <c r="P6083" s="107" t="str">
        <f t="shared" si="569"/>
        <v/>
      </c>
      <c r="Q6083" s="108" t="str">
        <f t="shared" si="570"/>
        <v/>
      </c>
      <c r="S6083" s="109" t="str">
        <f t="shared" si="571"/>
        <v/>
      </c>
      <c r="T6083" s="109" t="str">
        <f t="shared" si="572"/>
        <v/>
      </c>
    </row>
    <row r="6084" spans="2:20" ht="15" customHeight="1" x14ac:dyDescent="0.25">
      <c r="B6084" s="94">
        <v>6033</v>
      </c>
      <c r="C6084" s="95"/>
      <c r="D6084" s="94"/>
      <c r="E6084" s="95"/>
      <c r="F6084" s="94"/>
      <c r="G6084" s="95">
        <f t="shared" si="567"/>
        <v>0</v>
      </c>
      <c r="H6084" s="110">
        <f t="shared" si="568"/>
        <v>0</v>
      </c>
      <c r="P6084" s="107" t="str">
        <f t="shared" si="569"/>
        <v/>
      </c>
      <c r="Q6084" s="108" t="str">
        <f t="shared" si="570"/>
        <v/>
      </c>
      <c r="S6084" s="109" t="str">
        <f t="shared" si="571"/>
        <v/>
      </c>
      <c r="T6084" s="109" t="str">
        <f t="shared" si="572"/>
        <v/>
      </c>
    </row>
    <row r="6085" spans="2:20" ht="15" customHeight="1" x14ac:dyDescent="0.25">
      <c r="B6085" s="94">
        <v>6034</v>
      </c>
      <c r="C6085" s="95"/>
      <c r="D6085" s="94"/>
      <c r="E6085" s="95"/>
      <c r="F6085" s="94"/>
      <c r="G6085" s="95">
        <f t="shared" si="567"/>
        <v>0</v>
      </c>
      <c r="H6085" s="110">
        <f t="shared" si="568"/>
        <v>0</v>
      </c>
      <c r="P6085" s="107" t="str">
        <f t="shared" si="569"/>
        <v/>
      </c>
      <c r="Q6085" s="108" t="str">
        <f t="shared" si="570"/>
        <v/>
      </c>
      <c r="S6085" s="109" t="str">
        <f t="shared" si="571"/>
        <v/>
      </c>
      <c r="T6085" s="109" t="str">
        <f t="shared" si="572"/>
        <v/>
      </c>
    </row>
    <row r="6086" spans="2:20" ht="15" customHeight="1" x14ac:dyDescent="0.25">
      <c r="B6086" s="94">
        <v>6035</v>
      </c>
      <c r="C6086" s="95"/>
      <c r="D6086" s="94"/>
      <c r="E6086" s="95"/>
      <c r="F6086" s="94"/>
      <c r="G6086" s="95">
        <f t="shared" si="567"/>
        <v>0</v>
      </c>
      <c r="H6086" s="110">
        <f t="shared" si="568"/>
        <v>0</v>
      </c>
      <c r="P6086" s="107" t="str">
        <f t="shared" si="569"/>
        <v/>
      </c>
      <c r="Q6086" s="108" t="str">
        <f t="shared" si="570"/>
        <v/>
      </c>
      <c r="S6086" s="109" t="str">
        <f t="shared" si="571"/>
        <v/>
      </c>
      <c r="T6086" s="109" t="str">
        <f t="shared" si="572"/>
        <v/>
      </c>
    </row>
    <row r="6087" spans="2:20" ht="15" customHeight="1" x14ac:dyDescent="0.25">
      <c r="B6087" s="94">
        <v>6036</v>
      </c>
      <c r="C6087" s="95"/>
      <c r="D6087" s="94"/>
      <c r="E6087" s="95"/>
      <c r="F6087" s="94"/>
      <c r="G6087" s="95">
        <f t="shared" si="567"/>
        <v>0</v>
      </c>
      <c r="H6087" s="110">
        <f t="shared" si="568"/>
        <v>0</v>
      </c>
      <c r="P6087" s="107" t="str">
        <f t="shared" si="569"/>
        <v/>
      </c>
      <c r="Q6087" s="108" t="str">
        <f t="shared" si="570"/>
        <v/>
      </c>
      <c r="S6087" s="109" t="str">
        <f t="shared" si="571"/>
        <v/>
      </c>
      <c r="T6087" s="109" t="str">
        <f t="shared" si="572"/>
        <v/>
      </c>
    </row>
    <row r="6088" spans="2:20" ht="15" customHeight="1" x14ac:dyDescent="0.25">
      <c r="B6088" s="94">
        <v>6037</v>
      </c>
      <c r="C6088" s="95"/>
      <c r="D6088" s="94"/>
      <c r="E6088" s="95"/>
      <c r="F6088" s="94"/>
      <c r="G6088" s="95">
        <f t="shared" si="567"/>
        <v>0</v>
      </c>
      <c r="H6088" s="110">
        <f t="shared" si="568"/>
        <v>0</v>
      </c>
      <c r="P6088" s="107" t="str">
        <f t="shared" si="569"/>
        <v/>
      </c>
      <c r="Q6088" s="108" t="str">
        <f t="shared" si="570"/>
        <v/>
      </c>
      <c r="S6088" s="109" t="str">
        <f t="shared" si="571"/>
        <v/>
      </c>
      <c r="T6088" s="109" t="str">
        <f t="shared" si="572"/>
        <v/>
      </c>
    </row>
    <row r="6089" spans="2:20" ht="15" customHeight="1" x14ac:dyDescent="0.25">
      <c r="B6089" s="94">
        <v>6038</v>
      </c>
      <c r="C6089" s="95"/>
      <c r="D6089" s="94"/>
      <c r="E6089" s="95"/>
      <c r="F6089" s="94"/>
      <c r="G6089" s="95">
        <f t="shared" si="567"/>
        <v>0</v>
      </c>
      <c r="H6089" s="110">
        <f t="shared" si="568"/>
        <v>0</v>
      </c>
      <c r="P6089" s="107" t="str">
        <f t="shared" si="569"/>
        <v/>
      </c>
      <c r="Q6089" s="108" t="str">
        <f t="shared" si="570"/>
        <v/>
      </c>
      <c r="S6089" s="109" t="str">
        <f t="shared" si="571"/>
        <v/>
      </c>
      <c r="T6089" s="109" t="str">
        <f t="shared" si="572"/>
        <v/>
      </c>
    </row>
    <row r="6090" spans="2:20" ht="15" customHeight="1" x14ac:dyDescent="0.25">
      <c r="B6090" s="94">
        <v>6039</v>
      </c>
      <c r="C6090" s="95"/>
      <c r="D6090" s="94"/>
      <c r="E6090" s="95"/>
      <c r="F6090" s="94"/>
      <c r="G6090" s="95">
        <f t="shared" si="567"/>
        <v>0</v>
      </c>
      <c r="H6090" s="110">
        <f t="shared" si="568"/>
        <v>0</v>
      </c>
      <c r="P6090" s="107" t="str">
        <f t="shared" si="569"/>
        <v/>
      </c>
      <c r="Q6090" s="108" t="str">
        <f t="shared" si="570"/>
        <v/>
      </c>
      <c r="S6090" s="109" t="str">
        <f t="shared" si="571"/>
        <v/>
      </c>
      <c r="T6090" s="109" t="str">
        <f t="shared" si="572"/>
        <v/>
      </c>
    </row>
    <row r="6091" spans="2:20" ht="15" customHeight="1" x14ac:dyDescent="0.25">
      <c r="B6091" s="94">
        <v>6040</v>
      </c>
      <c r="C6091" s="95"/>
      <c r="D6091" s="94"/>
      <c r="E6091" s="95"/>
      <c r="F6091" s="94"/>
      <c r="G6091" s="95">
        <f t="shared" si="567"/>
        <v>0</v>
      </c>
      <c r="H6091" s="110">
        <f t="shared" si="568"/>
        <v>0</v>
      </c>
      <c r="P6091" s="107" t="str">
        <f t="shared" si="569"/>
        <v/>
      </c>
      <c r="Q6091" s="108" t="str">
        <f t="shared" si="570"/>
        <v/>
      </c>
      <c r="S6091" s="109" t="str">
        <f t="shared" si="571"/>
        <v/>
      </c>
      <c r="T6091" s="109" t="str">
        <f t="shared" si="572"/>
        <v/>
      </c>
    </row>
    <row r="6092" spans="2:20" ht="15" customHeight="1" x14ac:dyDescent="0.25">
      <c r="B6092" s="94">
        <v>6041</v>
      </c>
      <c r="C6092" s="95"/>
      <c r="D6092" s="94"/>
      <c r="E6092" s="95"/>
      <c r="F6092" s="94"/>
      <c r="G6092" s="95">
        <f t="shared" si="567"/>
        <v>0</v>
      </c>
      <c r="H6092" s="110">
        <f t="shared" si="568"/>
        <v>0</v>
      </c>
      <c r="P6092" s="107" t="str">
        <f t="shared" si="569"/>
        <v/>
      </c>
      <c r="Q6092" s="108" t="str">
        <f t="shared" si="570"/>
        <v/>
      </c>
      <c r="S6092" s="109" t="str">
        <f t="shared" si="571"/>
        <v/>
      </c>
      <c r="T6092" s="109" t="str">
        <f t="shared" si="572"/>
        <v/>
      </c>
    </row>
    <row r="6093" spans="2:20" ht="15" customHeight="1" x14ac:dyDescent="0.25">
      <c r="B6093" s="94">
        <v>6042</v>
      </c>
      <c r="C6093" s="95"/>
      <c r="D6093" s="94"/>
      <c r="E6093" s="95"/>
      <c r="F6093" s="94"/>
      <c r="G6093" s="95">
        <f t="shared" si="567"/>
        <v>0</v>
      </c>
      <c r="H6093" s="110">
        <f t="shared" si="568"/>
        <v>0</v>
      </c>
      <c r="P6093" s="107" t="str">
        <f t="shared" si="569"/>
        <v/>
      </c>
      <c r="Q6093" s="108" t="str">
        <f t="shared" si="570"/>
        <v/>
      </c>
      <c r="S6093" s="109" t="str">
        <f t="shared" si="571"/>
        <v/>
      </c>
      <c r="T6093" s="109" t="str">
        <f t="shared" si="572"/>
        <v/>
      </c>
    </row>
    <row r="6094" spans="2:20" ht="15" customHeight="1" x14ac:dyDescent="0.25">
      <c r="B6094" s="94">
        <v>6043</v>
      </c>
      <c r="C6094" s="95"/>
      <c r="D6094" s="94"/>
      <c r="E6094" s="95"/>
      <c r="F6094" s="94"/>
      <c r="G6094" s="95">
        <f t="shared" si="567"/>
        <v>0</v>
      </c>
      <c r="H6094" s="110">
        <f t="shared" si="568"/>
        <v>0</v>
      </c>
      <c r="P6094" s="107" t="str">
        <f t="shared" si="569"/>
        <v/>
      </c>
      <c r="Q6094" s="108" t="str">
        <f t="shared" si="570"/>
        <v/>
      </c>
      <c r="S6094" s="109" t="str">
        <f t="shared" si="571"/>
        <v/>
      </c>
      <c r="T6094" s="109" t="str">
        <f t="shared" si="572"/>
        <v/>
      </c>
    </row>
    <row r="6095" spans="2:20" ht="15" customHeight="1" x14ac:dyDescent="0.25">
      <c r="B6095" s="94">
        <v>6044</v>
      </c>
      <c r="C6095" s="95"/>
      <c r="D6095" s="94"/>
      <c r="E6095" s="95"/>
      <c r="F6095" s="94"/>
      <c r="G6095" s="95">
        <f t="shared" si="567"/>
        <v>0</v>
      </c>
      <c r="H6095" s="110">
        <f t="shared" si="568"/>
        <v>0</v>
      </c>
      <c r="P6095" s="107" t="str">
        <f t="shared" si="569"/>
        <v/>
      </c>
      <c r="Q6095" s="108" t="str">
        <f t="shared" si="570"/>
        <v/>
      </c>
      <c r="S6095" s="109" t="str">
        <f t="shared" si="571"/>
        <v/>
      </c>
      <c r="T6095" s="109" t="str">
        <f t="shared" si="572"/>
        <v/>
      </c>
    </row>
    <row r="6096" spans="2:20" ht="15" customHeight="1" x14ac:dyDescent="0.25">
      <c r="B6096" s="94">
        <v>6045</v>
      </c>
      <c r="C6096" s="95"/>
      <c r="D6096" s="94"/>
      <c r="E6096" s="95"/>
      <c r="F6096" s="94"/>
      <c r="G6096" s="95">
        <f t="shared" si="567"/>
        <v>0</v>
      </c>
      <c r="H6096" s="110">
        <f t="shared" si="568"/>
        <v>0</v>
      </c>
      <c r="P6096" s="107" t="str">
        <f t="shared" si="569"/>
        <v/>
      </c>
      <c r="Q6096" s="108" t="str">
        <f t="shared" si="570"/>
        <v/>
      </c>
      <c r="S6096" s="109" t="str">
        <f t="shared" si="571"/>
        <v/>
      </c>
      <c r="T6096" s="109" t="str">
        <f t="shared" si="572"/>
        <v/>
      </c>
    </row>
    <row r="6097" spans="2:20" ht="15" customHeight="1" x14ac:dyDescent="0.25">
      <c r="B6097" s="94">
        <v>6046</v>
      </c>
      <c r="C6097" s="95"/>
      <c r="D6097" s="94"/>
      <c r="E6097" s="95"/>
      <c r="F6097" s="94"/>
      <c r="G6097" s="95">
        <f t="shared" si="567"/>
        <v>0</v>
      </c>
      <c r="H6097" s="110">
        <f t="shared" si="568"/>
        <v>0</v>
      </c>
      <c r="P6097" s="107" t="str">
        <f t="shared" si="569"/>
        <v/>
      </c>
      <c r="Q6097" s="108" t="str">
        <f t="shared" si="570"/>
        <v/>
      </c>
      <c r="S6097" s="109" t="str">
        <f t="shared" si="571"/>
        <v/>
      </c>
      <c r="T6097" s="109" t="str">
        <f t="shared" si="572"/>
        <v/>
      </c>
    </row>
    <row r="6098" spans="2:20" ht="15" customHeight="1" x14ac:dyDescent="0.25">
      <c r="B6098" s="94">
        <v>6047</v>
      </c>
      <c r="C6098" s="95"/>
      <c r="D6098" s="94"/>
      <c r="E6098" s="95"/>
      <c r="F6098" s="94"/>
      <c r="G6098" s="95">
        <f t="shared" si="567"/>
        <v>0</v>
      </c>
      <c r="H6098" s="110">
        <f t="shared" si="568"/>
        <v>0</v>
      </c>
      <c r="P6098" s="107" t="str">
        <f t="shared" si="569"/>
        <v/>
      </c>
      <c r="Q6098" s="108" t="str">
        <f t="shared" si="570"/>
        <v/>
      </c>
      <c r="S6098" s="109" t="str">
        <f t="shared" si="571"/>
        <v/>
      </c>
      <c r="T6098" s="109" t="str">
        <f t="shared" si="572"/>
        <v/>
      </c>
    </row>
    <row r="6099" spans="2:20" ht="15" customHeight="1" x14ac:dyDescent="0.25">
      <c r="B6099" s="94">
        <v>6048</v>
      </c>
      <c r="C6099" s="95"/>
      <c r="D6099" s="94"/>
      <c r="E6099" s="95"/>
      <c r="F6099" s="94"/>
      <c r="G6099" s="95">
        <f t="shared" si="567"/>
        <v>0</v>
      </c>
      <c r="H6099" s="110">
        <f t="shared" si="568"/>
        <v>0</v>
      </c>
      <c r="P6099" s="107" t="str">
        <f t="shared" si="569"/>
        <v/>
      </c>
      <c r="Q6099" s="108" t="str">
        <f t="shared" si="570"/>
        <v/>
      </c>
      <c r="S6099" s="109" t="str">
        <f t="shared" si="571"/>
        <v/>
      </c>
      <c r="T6099" s="109" t="str">
        <f t="shared" si="572"/>
        <v/>
      </c>
    </row>
    <row r="6100" spans="2:20" ht="15" customHeight="1" x14ac:dyDescent="0.25">
      <c r="B6100" s="94">
        <v>6049</v>
      </c>
      <c r="C6100" s="95"/>
      <c r="D6100" s="94"/>
      <c r="E6100" s="95"/>
      <c r="F6100" s="94"/>
      <c r="G6100" s="95">
        <f t="shared" si="567"/>
        <v>0</v>
      </c>
      <c r="H6100" s="110">
        <f t="shared" si="568"/>
        <v>0</v>
      </c>
      <c r="P6100" s="107" t="str">
        <f t="shared" si="569"/>
        <v/>
      </c>
      <c r="Q6100" s="108" t="str">
        <f t="shared" si="570"/>
        <v/>
      </c>
      <c r="S6100" s="109" t="str">
        <f t="shared" si="571"/>
        <v/>
      </c>
      <c r="T6100" s="109" t="str">
        <f t="shared" si="572"/>
        <v/>
      </c>
    </row>
    <row r="6101" spans="2:20" ht="15" customHeight="1" x14ac:dyDescent="0.25">
      <c r="B6101" s="94">
        <v>6050</v>
      </c>
      <c r="C6101" s="95"/>
      <c r="D6101" s="94"/>
      <c r="E6101" s="95"/>
      <c r="F6101" s="94"/>
      <c r="G6101" s="95">
        <f t="shared" si="567"/>
        <v>0</v>
      </c>
      <c r="H6101" s="110">
        <f t="shared" si="568"/>
        <v>0</v>
      </c>
      <c r="P6101" s="107" t="str">
        <f t="shared" si="569"/>
        <v/>
      </c>
      <c r="Q6101" s="108" t="str">
        <f t="shared" si="570"/>
        <v/>
      </c>
      <c r="S6101" s="109" t="str">
        <f t="shared" si="571"/>
        <v/>
      </c>
      <c r="T6101" s="109" t="str">
        <f t="shared" si="572"/>
        <v/>
      </c>
    </row>
    <row r="6102" spans="2:20" ht="15" customHeight="1" x14ac:dyDescent="0.25">
      <c r="B6102" s="94">
        <v>6051</v>
      </c>
      <c r="C6102" s="95"/>
      <c r="D6102" s="94"/>
      <c r="E6102" s="95"/>
      <c r="F6102" s="94"/>
      <c r="G6102" s="95">
        <f t="shared" si="567"/>
        <v>0</v>
      </c>
      <c r="H6102" s="110">
        <f t="shared" si="568"/>
        <v>0</v>
      </c>
      <c r="P6102" s="107" t="str">
        <f t="shared" si="569"/>
        <v/>
      </c>
      <c r="Q6102" s="108" t="str">
        <f t="shared" si="570"/>
        <v/>
      </c>
      <c r="S6102" s="109" t="str">
        <f t="shared" si="571"/>
        <v/>
      </c>
      <c r="T6102" s="109" t="str">
        <f t="shared" si="572"/>
        <v/>
      </c>
    </row>
    <row r="6103" spans="2:20" ht="15" customHeight="1" x14ac:dyDescent="0.25">
      <c r="B6103" s="94">
        <v>6052</v>
      </c>
      <c r="C6103" s="95"/>
      <c r="D6103" s="94"/>
      <c r="E6103" s="95"/>
      <c r="F6103" s="94"/>
      <c r="G6103" s="95">
        <f t="shared" si="567"/>
        <v>0</v>
      </c>
      <c r="H6103" s="110">
        <f t="shared" si="568"/>
        <v>0</v>
      </c>
      <c r="P6103" s="107" t="str">
        <f t="shared" si="569"/>
        <v/>
      </c>
      <c r="Q6103" s="108" t="str">
        <f t="shared" si="570"/>
        <v/>
      </c>
      <c r="S6103" s="109" t="str">
        <f t="shared" si="571"/>
        <v/>
      </c>
      <c r="T6103" s="109" t="str">
        <f t="shared" si="572"/>
        <v/>
      </c>
    </row>
    <row r="6104" spans="2:20" ht="15" customHeight="1" x14ac:dyDescent="0.25">
      <c r="B6104" s="94">
        <v>6053</v>
      </c>
      <c r="C6104" s="95"/>
      <c r="D6104" s="94"/>
      <c r="E6104" s="95"/>
      <c r="F6104" s="94"/>
      <c r="G6104" s="95">
        <f t="shared" si="567"/>
        <v>0</v>
      </c>
      <c r="H6104" s="110">
        <f t="shared" si="568"/>
        <v>0</v>
      </c>
      <c r="P6104" s="107" t="str">
        <f t="shared" si="569"/>
        <v/>
      </c>
      <c r="Q6104" s="108" t="str">
        <f t="shared" si="570"/>
        <v/>
      </c>
      <c r="S6104" s="109" t="str">
        <f t="shared" si="571"/>
        <v/>
      </c>
      <c r="T6104" s="109" t="str">
        <f t="shared" si="572"/>
        <v/>
      </c>
    </row>
    <row r="6105" spans="2:20" ht="15" customHeight="1" x14ac:dyDescent="0.25">
      <c r="B6105" s="94">
        <v>6054</v>
      </c>
      <c r="C6105" s="95"/>
      <c r="D6105" s="94"/>
      <c r="E6105" s="95"/>
      <c r="F6105" s="94"/>
      <c r="G6105" s="95">
        <f t="shared" si="567"/>
        <v>0</v>
      </c>
      <c r="H6105" s="110">
        <f t="shared" si="568"/>
        <v>0</v>
      </c>
      <c r="P6105" s="107" t="str">
        <f t="shared" si="569"/>
        <v/>
      </c>
      <c r="Q6105" s="108" t="str">
        <f t="shared" si="570"/>
        <v/>
      </c>
      <c r="S6105" s="109" t="str">
        <f t="shared" si="571"/>
        <v/>
      </c>
      <c r="T6105" s="109" t="str">
        <f t="shared" si="572"/>
        <v/>
      </c>
    </row>
    <row r="6106" spans="2:20" ht="15" customHeight="1" x14ac:dyDescent="0.25">
      <c r="B6106" s="94">
        <v>6055</v>
      </c>
      <c r="C6106" s="95"/>
      <c r="D6106" s="94"/>
      <c r="E6106" s="95"/>
      <c r="F6106" s="94"/>
      <c r="G6106" s="95">
        <f t="shared" si="567"/>
        <v>0</v>
      </c>
      <c r="H6106" s="110">
        <f t="shared" si="568"/>
        <v>0</v>
      </c>
      <c r="P6106" s="107" t="str">
        <f t="shared" si="569"/>
        <v/>
      </c>
      <c r="Q6106" s="108" t="str">
        <f t="shared" si="570"/>
        <v/>
      </c>
      <c r="S6106" s="109" t="str">
        <f t="shared" si="571"/>
        <v/>
      </c>
      <c r="T6106" s="109" t="str">
        <f t="shared" si="572"/>
        <v/>
      </c>
    </row>
    <row r="6107" spans="2:20" ht="15" customHeight="1" x14ac:dyDescent="0.25">
      <c r="B6107" s="94">
        <v>6056</v>
      </c>
      <c r="C6107" s="95"/>
      <c r="D6107" s="94"/>
      <c r="E6107" s="95"/>
      <c r="F6107" s="94"/>
      <c r="G6107" s="95">
        <f t="shared" si="567"/>
        <v>0</v>
      </c>
      <c r="H6107" s="110">
        <f t="shared" si="568"/>
        <v>0</v>
      </c>
      <c r="P6107" s="107" t="str">
        <f t="shared" si="569"/>
        <v/>
      </c>
      <c r="Q6107" s="108" t="str">
        <f t="shared" si="570"/>
        <v/>
      </c>
      <c r="S6107" s="109" t="str">
        <f t="shared" si="571"/>
        <v/>
      </c>
      <c r="T6107" s="109" t="str">
        <f t="shared" si="572"/>
        <v/>
      </c>
    </row>
    <row r="6108" spans="2:20" ht="15" customHeight="1" x14ac:dyDescent="0.25">
      <c r="B6108" s="94">
        <v>6057</v>
      </c>
      <c r="C6108" s="95"/>
      <c r="D6108" s="94"/>
      <c r="E6108" s="95"/>
      <c r="F6108" s="94"/>
      <c r="G6108" s="95">
        <f t="shared" ref="G6108:G6171" si="573">E6108-C6108</f>
        <v>0</v>
      </c>
      <c r="H6108" s="110">
        <f t="shared" ref="H6108:H6171" si="574">F6108-D6108</f>
        <v>0</v>
      </c>
      <c r="P6108" s="107" t="str">
        <f t="shared" ref="P6108:P6171" si="575">IF(C6108="","",D6108*PSA_WTP-C6108)</f>
        <v/>
      </c>
      <c r="Q6108" s="108" t="str">
        <f t="shared" ref="Q6108:Q6171" si="576">IF(C6108="","",F6108*PSA_WTP-E6108)</f>
        <v/>
      </c>
      <c r="S6108" s="109" t="str">
        <f t="shared" ref="S6108:S6171" si="577">IF(Q6108="","",IF(Q6108=MAX(P6108,Q6108),0,1))</f>
        <v/>
      </c>
      <c r="T6108" s="109" t="str">
        <f t="shared" ref="T6108:T6171" si="578">IF(Q6108="","",IF(Q6108=MAX(P6108,Q6108),1,0))</f>
        <v/>
      </c>
    </row>
    <row r="6109" spans="2:20" ht="15" customHeight="1" x14ac:dyDescent="0.25">
      <c r="B6109" s="94">
        <v>6058</v>
      </c>
      <c r="C6109" s="95"/>
      <c r="D6109" s="94"/>
      <c r="E6109" s="95"/>
      <c r="F6109" s="94"/>
      <c r="G6109" s="95">
        <f t="shared" si="573"/>
        <v>0</v>
      </c>
      <c r="H6109" s="110">
        <f t="shared" si="574"/>
        <v>0</v>
      </c>
      <c r="P6109" s="107" t="str">
        <f t="shared" si="575"/>
        <v/>
      </c>
      <c r="Q6109" s="108" t="str">
        <f t="shared" si="576"/>
        <v/>
      </c>
      <c r="S6109" s="109" t="str">
        <f t="shared" si="577"/>
        <v/>
      </c>
      <c r="T6109" s="109" t="str">
        <f t="shared" si="578"/>
        <v/>
      </c>
    </row>
    <row r="6110" spans="2:20" ht="15" customHeight="1" x14ac:dyDescent="0.25">
      <c r="B6110" s="94">
        <v>6059</v>
      </c>
      <c r="C6110" s="95"/>
      <c r="D6110" s="94"/>
      <c r="E6110" s="95"/>
      <c r="F6110" s="94"/>
      <c r="G6110" s="95">
        <f t="shared" si="573"/>
        <v>0</v>
      </c>
      <c r="H6110" s="110">
        <f t="shared" si="574"/>
        <v>0</v>
      </c>
      <c r="P6110" s="107" t="str">
        <f t="shared" si="575"/>
        <v/>
      </c>
      <c r="Q6110" s="108" t="str">
        <f t="shared" si="576"/>
        <v/>
      </c>
      <c r="S6110" s="109" t="str">
        <f t="shared" si="577"/>
        <v/>
      </c>
      <c r="T6110" s="109" t="str">
        <f t="shared" si="578"/>
        <v/>
      </c>
    </row>
    <row r="6111" spans="2:20" ht="15" customHeight="1" x14ac:dyDescent="0.25">
      <c r="B6111" s="94">
        <v>6060</v>
      </c>
      <c r="C6111" s="95"/>
      <c r="D6111" s="94"/>
      <c r="E6111" s="95"/>
      <c r="F6111" s="94"/>
      <c r="G6111" s="95">
        <f t="shared" si="573"/>
        <v>0</v>
      </c>
      <c r="H6111" s="110">
        <f t="shared" si="574"/>
        <v>0</v>
      </c>
      <c r="P6111" s="107" t="str">
        <f t="shared" si="575"/>
        <v/>
      </c>
      <c r="Q6111" s="108" t="str">
        <f t="shared" si="576"/>
        <v/>
      </c>
      <c r="S6111" s="109" t="str">
        <f t="shared" si="577"/>
        <v/>
      </c>
      <c r="T6111" s="109" t="str">
        <f t="shared" si="578"/>
        <v/>
      </c>
    </row>
    <row r="6112" spans="2:20" ht="15" customHeight="1" x14ac:dyDescent="0.25">
      <c r="B6112" s="94">
        <v>6061</v>
      </c>
      <c r="C6112" s="95"/>
      <c r="D6112" s="94"/>
      <c r="E6112" s="95"/>
      <c r="F6112" s="94"/>
      <c r="G6112" s="95">
        <f t="shared" si="573"/>
        <v>0</v>
      </c>
      <c r="H6112" s="110">
        <f t="shared" si="574"/>
        <v>0</v>
      </c>
      <c r="P6112" s="107" t="str">
        <f t="shared" si="575"/>
        <v/>
      </c>
      <c r="Q6112" s="108" t="str">
        <f t="shared" si="576"/>
        <v/>
      </c>
      <c r="S6112" s="109" t="str">
        <f t="shared" si="577"/>
        <v/>
      </c>
      <c r="T6112" s="109" t="str">
        <f t="shared" si="578"/>
        <v/>
      </c>
    </row>
    <row r="6113" spans="2:20" ht="15" customHeight="1" x14ac:dyDescent="0.25">
      <c r="B6113" s="94">
        <v>6062</v>
      </c>
      <c r="C6113" s="95"/>
      <c r="D6113" s="94"/>
      <c r="E6113" s="95"/>
      <c r="F6113" s="94"/>
      <c r="G6113" s="95">
        <f t="shared" si="573"/>
        <v>0</v>
      </c>
      <c r="H6113" s="110">
        <f t="shared" si="574"/>
        <v>0</v>
      </c>
      <c r="P6113" s="107" t="str">
        <f t="shared" si="575"/>
        <v/>
      </c>
      <c r="Q6113" s="108" t="str">
        <f t="shared" si="576"/>
        <v/>
      </c>
      <c r="S6113" s="109" t="str">
        <f t="shared" si="577"/>
        <v/>
      </c>
      <c r="T6113" s="109" t="str">
        <f t="shared" si="578"/>
        <v/>
      </c>
    </row>
    <row r="6114" spans="2:20" ht="15" customHeight="1" x14ac:dyDescent="0.25">
      <c r="B6114" s="94">
        <v>6063</v>
      </c>
      <c r="C6114" s="95"/>
      <c r="D6114" s="94"/>
      <c r="E6114" s="95"/>
      <c r="F6114" s="94"/>
      <c r="G6114" s="95">
        <f t="shared" si="573"/>
        <v>0</v>
      </c>
      <c r="H6114" s="110">
        <f t="shared" si="574"/>
        <v>0</v>
      </c>
      <c r="P6114" s="107" t="str">
        <f t="shared" si="575"/>
        <v/>
      </c>
      <c r="Q6114" s="108" t="str">
        <f t="shared" si="576"/>
        <v/>
      </c>
      <c r="S6114" s="109" t="str">
        <f t="shared" si="577"/>
        <v/>
      </c>
      <c r="T6114" s="109" t="str">
        <f t="shared" si="578"/>
        <v/>
      </c>
    </row>
    <row r="6115" spans="2:20" ht="15" customHeight="1" x14ac:dyDescent="0.25">
      <c r="B6115" s="94">
        <v>6064</v>
      </c>
      <c r="C6115" s="95"/>
      <c r="D6115" s="94"/>
      <c r="E6115" s="95"/>
      <c r="F6115" s="94"/>
      <c r="G6115" s="95">
        <f t="shared" si="573"/>
        <v>0</v>
      </c>
      <c r="H6115" s="110">
        <f t="shared" si="574"/>
        <v>0</v>
      </c>
      <c r="P6115" s="107" t="str">
        <f t="shared" si="575"/>
        <v/>
      </c>
      <c r="Q6115" s="108" t="str">
        <f t="shared" si="576"/>
        <v/>
      </c>
      <c r="S6115" s="109" t="str">
        <f t="shared" si="577"/>
        <v/>
      </c>
      <c r="T6115" s="109" t="str">
        <f t="shared" si="578"/>
        <v/>
      </c>
    </row>
    <row r="6116" spans="2:20" ht="15" customHeight="1" x14ac:dyDescent="0.25">
      <c r="B6116" s="94">
        <v>6065</v>
      </c>
      <c r="C6116" s="95"/>
      <c r="D6116" s="94"/>
      <c r="E6116" s="95"/>
      <c r="F6116" s="94"/>
      <c r="G6116" s="95">
        <f t="shared" si="573"/>
        <v>0</v>
      </c>
      <c r="H6116" s="110">
        <f t="shared" si="574"/>
        <v>0</v>
      </c>
      <c r="P6116" s="107" t="str">
        <f t="shared" si="575"/>
        <v/>
      </c>
      <c r="Q6116" s="108" t="str">
        <f t="shared" si="576"/>
        <v/>
      </c>
      <c r="S6116" s="109" t="str">
        <f t="shared" si="577"/>
        <v/>
      </c>
      <c r="T6116" s="109" t="str">
        <f t="shared" si="578"/>
        <v/>
      </c>
    </row>
    <row r="6117" spans="2:20" ht="15" customHeight="1" x14ac:dyDescent="0.25">
      <c r="B6117" s="94">
        <v>6066</v>
      </c>
      <c r="C6117" s="95"/>
      <c r="D6117" s="94"/>
      <c r="E6117" s="95"/>
      <c r="F6117" s="94"/>
      <c r="G6117" s="95">
        <f t="shared" si="573"/>
        <v>0</v>
      </c>
      <c r="H6117" s="110">
        <f t="shared" si="574"/>
        <v>0</v>
      </c>
      <c r="P6117" s="107" t="str">
        <f t="shared" si="575"/>
        <v/>
      </c>
      <c r="Q6117" s="108" t="str">
        <f t="shared" si="576"/>
        <v/>
      </c>
      <c r="S6117" s="109" t="str">
        <f t="shared" si="577"/>
        <v/>
      </c>
      <c r="T6117" s="109" t="str">
        <f t="shared" si="578"/>
        <v/>
      </c>
    </row>
    <row r="6118" spans="2:20" ht="15" customHeight="1" x14ac:dyDescent="0.25">
      <c r="B6118" s="94">
        <v>6067</v>
      </c>
      <c r="C6118" s="95"/>
      <c r="D6118" s="94"/>
      <c r="E6118" s="95"/>
      <c r="F6118" s="94"/>
      <c r="G6118" s="95">
        <f t="shared" si="573"/>
        <v>0</v>
      </c>
      <c r="H6118" s="110">
        <f t="shared" si="574"/>
        <v>0</v>
      </c>
      <c r="P6118" s="107" t="str">
        <f t="shared" si="575"/>
        <v/>
      </c>
      <c r="Q6118" s="108" t="str">
        <f t="shared" si="576"/>
        <v/>
      </c>
      <c r="S6118" s="109" t="str">
        <f t="shared" si="577"/>
        <v/>
      </c>
      <c r="T6118" s="109" t="str">
        <f t="shared" si="578"/>
        <v/>
      </c>
    </row>
    <row r="6119" spans="2:20" ht="15" customHeight="1" x14ac:dyDescent="0.25">
      <c r="B6119" s="94">
        <v>6068</v>
      </c>
      <c r="C6119" s="95"/>
      <c r="D6119" s="94"/>
      <c r="E6119" s="95"/>
      <c r="F6119" s="94"/>
      <c r="G6119" s="95">
        <f t="shared" si="573"/>
        <v>0</v>
      </c>
      <c r="H6119" s="110">
        <f t="shared" si="574"/>
        <v>0</v>
      </c>
      <c r="P6119" s="107" t="str">
        <f t="shared" si="575"/>
        <v/>
      </c>
      <c r="Q6119" s="108" t="str">
        <f t="shared" si="576"/>
        <v/>
      </c>
      <c r="S6119" s="109" t="str">
        <f t="shared" si="577"/>
        <v/>
      </c>
      <c r="T6119" s="109" t="str">
        <f t="shared" si="578"/>
        <v/>
      </c>
    </row>
    <row r="6120" spans="2:20" ht="15" customHeight="1" x14ac:dyDescent="0.25">
      <c r="B6120" s="94">
        <v>6069</v>
      </c>
      <c r="C6120" s="95"/>
      <c r="D6120" s="94"/>
      <c r="E6120" s="95"/>
      <c r="F6120" s="94"/>
      <c r="G6120" s="95">
        <f t="shared" si="573"/>
        <v>0</v>
      </c>
      <c r="H6120" s="110">
        <f t="shared" si="574"/>
        <v>0</v>
      </c>
      <c r="P6120" s="107" t="str">
        <f t="shared" si="575"/>
        <v/>
      </c>
      <c r="Q6120" s="108" t="str">
        <f t="shared" si="576"/>
        <v/>
      </c>
      <c r="S6120" s="109" t="str">
        <f t="shared" si="577"/>
        <v/>
      </c>
      <c r="T6120" s="109" t="str">
        <f t="shared" si="578"/>
        <v/>
      </c>
    </row>
    <row r="6121" spans="2:20" ht="15" customHeight="1" x14ac:dyDescent="0.25">
      <c r="B6121" s="94">
        <v>6070</v>
      </c>
      <c r="C6121" s="95"/>
      <c r="D6121" s="94"/>
      <c r="E6121" s="95"/>
      <c r="F6121" s="94"/>
      <c r="G6121" s="95">
        <f t="shared" si="573"/>
        <v>0</v>
      </c>
      <c r="H6121" s="110">
        <f t="shared" si="574"/>
        <v>0</v>
      </c>
      <c r="P6121" s="107" t="str">
        <f t="shared" si="575"/>
        <v/>
      </c>
      <c r="Q6121" s="108" t="str">
        <f t="shared" si="576"/>
        <v/>
      </c>
      <c r="S6121" s="109" t="str">
        <f t="shared" si="577"/>
        <v/>
      </c>
      <c r="T6121" s="109" t="str">
        <f t="shared" si="578"/>
        <v/>
      </c>
    </row>
    <row r="6122" spans="2:20" ht="15" customHeight="1" x14ac:dyDescent="0.25">
      <c r="B6122" s="94">
        <v>6071</v>
      </c>
      <c r="C6122" s="95"/>
      <c r="D6122" s="94"/>
      <c r="E6122" s="95"/>
      <c r="F6122" s="94"/>
      <c r="G6122" s="95">
        <f t="shared" si="573"/>
        <v>0</v>
      </c>
      <c r="H6122" s="110">
        <f t="shared" si="574"/>
        <v>0</v>
      </c>
      <c r="P6122" s="107" t="str">
        <f t="shared" si="575"/>
        <v/>
      </c>
      <c r="Q6122" s="108" t="str">
        <f t="shared" si="576"/>
        <v/>
      </c>
      <c r="S6122" s="109" t="str">
        <f t="shared" si="577"/>
        <v/>
      </c>
      <c r="T6122" s="109" t="str">
        <f t="shared" si="578"/>
        <v/>
      </c>
    </row>
    <row r="6123" spans="2:20" ht="15" customHeight="1" x14ac:dyDescent="0.25">
      <c r="B6123" s="94">
        <v>6072</v>
      </c>
      <c r="C6123" s="95"/>
      <c r="D6123" s="94"/>
      <c r="E6123" s="95"/>
      <c r="F6123" s="94"/>
      <c r="G6123" s="95">
        <f t="shared" si="573"/>
        <v>0</v>
      </c>
      <c r="H6123" s="110">
        <f t="shared" si="574"/>
        <v>0</v>
      </c>
      <c r="P6123" s="107" t="str">
        <f t="shared" si="575"/>
        <v/>
      </c>
      <c r="Q6123" s="108" t="str">
        <f t="shared" si="576"/>
        <v/>
      </c>
      <c r="S6123" s="109" t="str">
        <f t="shared" si="577"/>
        <v/>
      </c>
      <c r="T6123" s="109" t="str">
        <f t="shared" si="578"/>
        <v/>
      </c>
    </row>
    <row r="6124" spans="2:20" ht="15" customHeight="1" x14ac:dyDescent="0.25">
      <c r="B6124" s="94">
        <v>6073</v>
      </c>
      <c r="C6124" s="95"/>
      <c r="D6124" s="94"/>
      <c r="E6124" s="95"/>
      <c r="F6124" s="94"/>
      <c r="G6124" s="95">
        <f t="shared" si="573"/>
        <v>0</v>
      </c>
      <c r="H6124" s="110">
        <f t="shared" si="574"/>
        <v>0</v>
      </c>
      <c r="P6124" s="107" t="str">
        <f t="shared" si="575"/>
        <v/>
      </c>
      <c r="Q6124" s="108" t="str">
        <f t="shared" si="576"/>
        <v/>
      </c>
      <c r="S6124" s="109" t="str">
        <f t="shared" si="577"/>
        <v/>
      </c>
      <c r="T6124" s="109" t="str">
        <f t="shared" si="578"/>
        <v/>
      </c>
    </row>
    <row r="6125" spans="2:20" ht="15" customHeight="1" x14ac:dyDescent="0.25">
      <c r="B6125" s="94">
        <v>6074</v>
      </c>
      <c r="C6125" s="95"/>
      <c r="D6125" s="94"/>
      <c r="E6125" s="95"/>
      <c r="F6125" s="94"/>
      <c r="G6125" s="95">
        <f t="shared" si="573"/>
        <v>0</v>
      </c>
      <c r="H6125" s="110">
        <f t="shared" si="574"/>
        <v>0</v>
      </c>
      <c r="P6125" s="107" t="str">
        <f t="shared" si="575"/>
        <v/>
      </c>
      <c r="Q6125" s="108" t="str">
        <f t="shared" si="576"/>
        <v/>
      </c>
      <c r="S6125" s="109" t="str">
        <f t="shared" si="577"/>
        <v/>
      </c>
      <c r="T6125" s="109" t="str">
        <f t="shared" si="578"/>
        <v/>
      </c>
    </row>
    <row r="6126" spans="2:20" ht="15" customHeight="1" x14ac:dyDescent="0.25">
      <c r="B6126" s="94">
        <v>6075</v>
      </c>
      <c r="C6126" s="95"/>
      <c r="D6126" s="94"/>
      <c r="E6126" s="95"/>
      <c r="F6126" s="94"/>
      <c r="G6126" s="95">
        <f t="shared" si="573"/>
        <v>0</v>
      </c>
      <c r="H6126" s="110">
        <f t="shared" si="574"/>
        <v>0</v>
      </c>
      <c r="P6126" s="107" t="str">
        <f t="shared" si="575"/>
        <v/>
      </c>
      <c r="Q6126" s="108" t="str">
        <f t="shared" si="576"/>
        <v/>
      </c>
      <c r="S6126" s="109" t="str">
        <f t="shared" si="577"/>
        <v/>
      </c>
      <c r="T6126" s="109" t="str">
        <f t="shared" si="578"/>
        <v/>
      </c>
    </row>
    <row r="6127" spans="2:20" ht="15" customHeight="1" x14ac:dyDescent="0.25">
      <c r="B6127" s="94">
        <v>6076</v>
      </c>
      <c r="C6127" s="95"/>
      <c r="D6127" s="94"/>
      <c r="E6127" s="95"/>
      <c r="F6127" s="94"/>
      <c r="G6127" s="95">
        <f t="shared" si="573"/>
        <v>0</v>
      </c>
      <c r="H6127" s="110">
        <f t="shared" si="574"/>
        <v>0</v>
      </c>
      <c r="P6127" s="107" t="str">
        <f t="shared" si="575"/>
        <v/>
      </c>
      <c r="Q6127" s="108" t="str">
        <f t="shared" si="576"/>
        <v/>
      </c>
      <c r="S6127" s="109" t="str">
        <f t="shared" si="577"/>
        <v/>
      </c>
      <c r="T6127" s="109" t="str">
        <f t="shared" si="578"/>
        <v/>
      </c>
    </row>
    <row r="6128" spans="2:20" ht="15" customHeight="1" x14ac:dyDescent="0.25">
      <c r="B6128" s="94">
        <v>6077</v>
      </c>
      <c r="C6128" s="95"/>
      <c r="D6128" s="94"/>
      <c r="E6128" s="95"/>
      <c r="F6128" s="94"/>
      <c r="G6128" s="95">
        <f t="shared" si="573"/>
        <v>0</v>
      </c>
      <c r="H6128" s="110">
        <f t="shared" si="574"/>
        <v>0</v>
      </c>
      <c r="P6128" s="107" t="str">
        <f t="shared" si="575"/>
        <v/>
      </c>
      <c r="Q6128" s="108" t="str">
        <f t="shared" si="576"/>
        <v/>
      </c>
      <c r="S6128" s="109" t="str">
        <f t="shared" si="577"/>
        <v/>
      </c>
      <c r="T6128" s="109" t="str">
        <f t="shared" si="578"/>
        <v/>
      </c>
    </row>
    <row r="6129" spans="2:20" ht="15" customHeight="1" x14ac:dyDescent="0.25">
      <c r="B6129" s="94">
        <v>6078</v>
      </c>
      <c r="C6129" s="95"/>
      <c r="D6129" s="94"/>
      <c r="E6129" s="95"/>
      <c r="F6129" s="94"/>
      <c r="G6129" s="95">
        <f t="shared" si="573"/>
        <v>0</v>
      </c>
      <c r="H6129" s="110">
        <f t="shared" si="574"/>
        <v>0</v>
      </c>
      <c r="P6129" s="107" t="str">
        <f t="shared" si="575"/>
        <v/>
      </c>
      <c r="Q6129" s="108" t="str">
        <f t="shared" si="576"/>
        <v/>
      </c>
      <c r="S6129" s="109" t="str">
        <f t="shared" si="577"/>
        <v/>
      </c>
      <c r="T6129" s="109" t="str">
        <f t="shared" si="578"/>
        <v/>
      </c>
    </row>
    <row r="6130" spans="2:20" ht="15" customHeight="1" x14ac:dyDescent="0.25">
      <c r="B6130" s="94">
        <v>6079</v>
      </c>
      <c r="C6130" s="95"/>
      <c r="D6130" s="94"/>
      <c r="E6130" s="95"/>
      <c r="F6130" s="94"/>
      <c r="G6130" s="95">
        <f t="shared" si="573"/>
        <v>0</v>
      </c>
      <c r="H6130" s="110">
        <f t="shared" si="574"/>
        <v>0</v>
      </c>
      <c r="P6130" s="107" t="str">
        <f t="shared" si="575"/>
        <v/>
      </c>
      <c r="Q6130" s="108" t="str">
        <f t="shared" si="576"/>
        <v/>
      </c>
      <c r="S6130" s="109" t="str">
        <f t="shared" si="577"/>
        <v/>
      </c>
      <c r="T6130" s="109" t="str">
        <f t="shared" si="578"/>
        <v/>
      </c>
    </row>
    <row r="6131" spans="2:20" ht="15" customHeight="1" x14ac:dyDescent="0.25">
      <c r="B6131" s="94">
        <v>6080</v>
      </c>
      <c r="C6131" s="95"/>
      <c r="D6131" s="94"/>
      <c r="E6131" s="95"/>
      <c r="F6131" s="94"/>
      <c r="G6131" s="95">
        <f t="shared" si="573"/>
        <v>0</v>
      </c>
      <c r="H6131" s="110">
        <f t="shared" si="574"/>
        <v>0</v>
      </c>
      <c r="P6131" s="107" t="str">
        <f t="shared" si="575"/>
        <v/>
      </c>
      <c r="Q6131" s="108" t="str">
        <f t="shared" si="576"/>
        <v/>
      </c>
      <c r="S6131" s="109" t="str">
        <f t="shared" si="577"/>
        <v/>
      </c>
      <c r="T6131" s="109" t="str">
        <f t="shared" si="578"/>
        <v/>
      </c>
    </row>
    <row r="6132" spans="2:20" ht="15" customHeight="1" x14ac:dyDescent="0.25">
      <c r="B6132" s="94">
        <v>6081</v>
      </c>
      <c r="C6132" s="95"/>
      <c r="D6132" s="94"/>
      <c r="E6132" s="95"/>
      <c r="F6132" s="94"/>
      <c r="G6132" s="95">
        <f t="shared" si="573"/>
        <v>0</v>
      </c>
      <c r="H6132" s="110">
        <f t="shared" si="574"/>
        <v>0</v>
      </c>
      <c r="P6132" s="107" t="str">
        <f t="shared" si="575"/>
        <v/>
      </c>
      <c r="Q6132" s="108" t="str">
        <f t="shared" si="576"/>
        <v/>
      </c>
      <c r="S6132" s="109" t="str">
        <f t="shared" si="577"/>
        <v/>
      </c>
      <c r="T6132" s="109" t="str">
        <f t="shared" si="578"/>
        <v/>
      </c>
    </row>
    <row r="6133" spans="2:20" ht="15" customHeight="1" x14ac:dyDescent="0.25">
      <c r="B6133" s="94">
        <v>6082</v>
      </c>
      <c r="C6133" s="95"/>
      <c r="D6133" s="94"/>
      <c r="E6133" s="95"/>
      <c r="F6133" s="94"/>
      <c r="G6133" s="95">
        <f t="shared" si="573"/>
        <v>0</v>
      </c>
      <c r="H6133" s="110">
        <f t="shared" si="574"/>
        <v>0</v>
      </c>
      <c r="P6133" s="107" t="str">
        <f t="shared" si="575"/>
        <v/>
      </c>
      <c r="Q6133" s="108" t="str">
        <f t="shared" si="576"/>
        <v/>
      </c>
      <c r="S6133" s="109" t="str">
        <f t="shared" si="577"/>
        <v/>
      </c>
      <c r="T6133" s="109" t="str">
        <f t="shared" si="578"/>
        <v/>
      </c>
    </row>
    <row r="6134" spans="2:20" ht="15" customHeight="1" x14ac:dyDescent="0.25">
      <c r="B6134" s="94">
        <v>6083</v>
      </c>
      <c r="C6134" s="95"/>
      <c r="D6134" s="94"/>
      <c r="E6134" s="95"/>
      <c r="F6134" s="94"/>
      <c r="G6134" s="95">
        <f t="shared" si="573"/>
        <v>0</v>
      </c>
      <c r="H6134" s="110">
        <f t="shared" si="574"/>
        <v>0</v>
      </c>
      <c r="P6134" s="107" t="str">
        <f t="shared" si="575"/>
        <v/>
      </c>
      <c r="Q6134" s="108" t="str">
        <f t="shared" si="576"/>
        <v/>
      </c>
      <c r="S6134" s="109" t="str">
        <f t="shared" si="577"/>
        <v/>
      </c>
      <c r="T6134" s="109" t="str">
        <f t="shared" si="578"/>
        <v/>
      </c>
    </row>
    <row r="6135" spans="2:20" ht="15" customHeight="1" x14ac:dyDescent="0.25">
      <c r="B6135" s="94">
        <v>6084</v>
      </c>
      <c r="C6135" s="95"/>
      <c r="D6135" s="94"/>
      <c r="E6135" s="95"/>
      <c r="F6135" s="94"/>
      <c r="G6135" s="95">
        <f t="shared" si="573"/>
        <v>0</v>
      </c>
      <c r="H6135" s="110">
        <f t="shared" si="574"/>
        <v>0</v>
      </c>
      <c r="P6135" s="107" t="str">
        <f t="shared" si="575"/>
        <v/>
      </c>
      <c r="Q6135" s="108" t="str">
        <f t="shared" si="576"/>
        <v/>
      </c>
      <c r="S6135" s="109" t="str">
        <f t="shared" si="577"/>
        <v/>
      </c>
      <c r="T6135" s="109" t="str">
        <f t="shared" si="578"/>
        <v/>
      </c>
    </row>
    <row r="6136" spans="2:20" ht="15" customHeight="1" x14ac:dyDescent="0.25">
      <c r="B6136" s="94">
        <v>6085</v>
      </c>
      <c r="C6136" s="95"/>
      <c r="D6136" s="94"/>
      <c r="E6136" s="95"/>
      <c r="F6136" s="94"/>
      <c r="G6136" s="95">
        <f t="shared" si="573"/>
        <v>0</v>
      </c>
      <c r="H6136" s="110">
        <f t="shared" si="574"/>
        <v>0</v>
      </c>
      <c r="P6136" s="107" t="str">
        <f t="shared" si="575"/>
        <v/>
      </c>
      <c r="Q6136" s="108" t="str">
        <f t="shared" si="576"/>
        <v/>
      </c>
      <c r="S6136" s="109" t="str">
        <f t="shared" si="577"/>
        <v/>
      </c>
      <c r="T6136" s="109" t="str">
        <f t="shared" si="578"/>
        <v/>
      </c>
    </row>
    <row r="6137" spans="2:20" ht="15" customHeight="1" x14ac:dyDescent="0.25">
      <c r="B6137" s="94">
        <v>6086</v>
      </c>
      <c r="C6137" s="95"/>
      <c r="D6137" s="94"/>
      <c r="E6137" s="95"/>
      <c r="F6137" s="94"/>
      <c r="G6137" s="95">
        <f t="shared" si="573"/>
        <v>0</v>
      </c>
      <c r="H6137" s="110">
        <f t="shared" si="574"/>
        <v>0</v>
      </c>
      <c r="P6137" s="107" t="str">
        <f t="shared" si="575"/>
        <v/>
      </c>
      <c r="Q6137" s="108" t="str">
        <f t="shared" si="576"/>
        <v/>
      </c>
      <c r="S6137" s="109" t="str">
        <f t="shared" si="577"/>
        <v/>
      </c>
      <c r="T6137" s="109" t="str">
        <f t="shared" si="578"/>
        <v/>
      </c>
    </row>
    <row r="6138" spans="2:20" ht="15" customHeight="1" x14ac:dyDescent="0.25">
      <c r="B6138" s="94">
        <v>6087</v>
      </c>
      <c r="C6138" s="95"/>
      <c r="D6138" s="94"/>
      <c r="E6138" s="95"/>
      <c r="F6138" s="94"/>
      <c r="G6138" s="95">
        <f t="shared" si="573"/>
        <v>0</v>
      </c>
      <c r="H6138" s="110">
        <f t="shared" si="574"/>
        <v>0</v>
      </c>
      <c r="P6138" s="107" t="str">
        <f t="shared" si="575"/>
        <v/>
      </c>
      <c r="Q6138" s="108" t="str">
        <f t="shared" si="576"/>
        <v/>
      </c>
      <c r="S6138" s="109" t="str">
        <f t="shared" si="577"/>
        <v/>
      </c>
      <c r="T6138" s="109" t="str">
        <f t="shared" si="578"/>
        <v/>
      </c>
    </row>
    <row r="6139" spans="2:20" ht="15" customHeight="1" x14ac:dyDescent="0.25">
      <c r="B6139" s="94">
        <v>6088</v>
      </c>
      <c r="C6139" s="95"/>
      <c r="D6139" s="94"/>
      <c r="E6139" s="95"/>
      <c r="F6139" s="94"/>
      <c r="G6139" s="95">
        <f t="shared" si="573"/>
        <v>0</v>
      </c>
      <c r="H6139" s="110">
        <f t="shared" si="574"/>
        <v>0</v>
      </c>
      <c r="P6139" s="107" t="str">
        <f t="shared" si="575"/>
        <v/>
      </c>
      <c r="Q6139" s="108" t="str">
        <f t="shared" si="576"/>
        <v/>
      </c>
      <c r="S6139" s="109" t="str">
        <f t="shared" si="577"/>
        <v/>
      </c>
      <c r="T6139" s="109" t="str">
        <f t="shared" si="578"/>
        <v/>
      </c>
    </row>
    <row r="6140" spans="2:20" ht="15" customHeight="1" x14ac:dyDescent="0.25">
      <c r="B6140" s="94">
        <v>6089</v>
      </c>
      <c r="C6140" s="95"/>
      <c r="D6140" s="94"/>
      <c r="E6140" s="95"/>
      <c r="F6140" s="94"/>
      <c r="G6140" s="95">
        <f t="shared" si="573"/>
        <v>0</v>
      </c>
      <c r="H6140" s="110">
        <f t="shared" si="574"/>
        <v>0</v>
      </c>
      <c r="P6140" s="107" t="str">
        <f t="shared" si="575"/>
        <v/>
      </c>
      <c r="Q6140" s="108" t="str">
        <f t="shared" si="576"/>
        <v/>
      </c>
      <c r="S6140" s="109" t="str">
        <f t="shared" si="577"/>
        <v/>
      </c>
      <c r="T6140" s="109" t="str">
        <f t="shared" si="578"/>
        <v/>
      </c>
    </row>
    <row r="6141" spans="2:20" ht="15" customHeight="1" x14ac:dyDescent="0.25">
      <c r="B6141" s="94">
        <v>6090</v>
      </c>
      <c r="C6141" s="95"/>
      <c r="D6141" s="94"/>
      <c r="E6141" s="95"/>
      <c r="F6141" s="94"/>
      <c r="G6141" s="95">
        <f t="shared" si="573"/>
        <v>0</v>
      </c>
      <c r="H6141" s="110">
        <f t="shared" si="574"/>
        <v>0</v>
      </c>
      <c r="P6141" s="107" t="str">
        <f t="shared" si="575"/>
        <v/>
      </c>
      <c r="Q6141" s="108" t="str">
        <f t="shared" si="576"/>
        <v/>
      </c>
      <c r="S6141" s="109" t="str">
        <f t="shared" si="577"/>
        <v/>
      </c>
      <c r="T6141" s="109" t="str">
        <f t="shared" si="578"/>
        <v/>
      </c>
    </row>
    <row r="6142" spans="2:20" ht="15" customHeight="1" x14ac:dyDescent="0.25">
      <c r="B6142" s="94">
        <v>6091</v>
      </c>
      <c r="C6142" s="95"/>
      <c r="D6142" s="94"/>
      <c r="E6142" s="95"/>
      <c r="F6142" s="94"/>
      <c r="G6142" s="95">
        <f t="shared" si="573"/>
        <v>0</v>
      </c>
      <c r="H6142" s="110">
        <f t="shared" si="574"/>
        <v>0</v>
      </c>
      <c r="P6142" s="107" t="str">
        <f t="shared" si="575"/>
        <v/>
      </c>
      <c r="Q6142" s="108" t="str">
        <f t="shared" si="576"/>
        <v/>
      </c>
      <c r="S6142" s="109" t="str">
        <f t="shared" si="577"/>
        <v/>
      </c>
      <c r="T6142" s="109" t="str">
        <f t="shared" si="578"/>
        <v/>
      </c>
    </row>
    <row r="6143" spans="2:20" ht="15" customHeight="1" x14ac:dyDescent="0.25">
      <c r="B6143" s="94">
        <v>6092</v>
      </c>
      <c r="C6143" s="95"/>
      <c r="D6143" s="94"/>
      <c r="E6143" s="95"/>
      <c r="F6143" s="94"/>
      <c r="G6143" s="95">
        <f t="shared" si="573"/>
        <v>0</v>
      </c>
      <c r="H6143" s="110">
        <f t="shared" si="574"/>
        <v>0</v>
      </c>
      <c r="P6143" s="107" t="str">
        <f t="shared" si="575"/>
        <v/>
      </c>
      <c r="Q6143" s="108" t="str">
        <f t="shared" si="576"/>
        <v/>
      </c>
      <c r="S6143" s="109" t="str">
        <f t="shared" si="577"/>
        <v/>
      </c>
      <c r="T6143" s="109" t="str">
        <f t="shared" si="578"/>
        <v/>
      </c>
    </row>
    <row r="6144" spans="2:20" ht="15" customHeight="1" x14ac:dyDescent="0.25">
      <c r="B6144" s="94">
        <v>6093</v>
      </c>
      <c r="C6144" s="95"/>
      <c r="D6144" s="94"/>
      <c r="E6144" s="95"/>
      <c r="F6144" s="94"/>
      <c r="G6144" s="95">
        <f t="shared" si="573"/>
        <v>0</v>
      </c>
      <c r="H6144" s="110">
        <f t="shared" si="574"/>
        <v>0</v>
      </c>
      <c r="P6144" s="107" t="str">
        <f t="shared" si="575"/>
        <v/>
      </c>
      <c r="Q6144" s="108" t="str">
        <f t="shared" si="576"/>
        <v/>
      </c>
      <c r="S6144" s="109" t="str">
        <f t="shared" si="577"/>
        <v/>
      </c>
      <c r="T6144" s="109" t="str">
        <f t="shared" si="578"/>
        <v/>
      </c>
    </row>
    <row r="6145" spans="2:20" ht="15" customHeight="1" x14ac:dyDescent="0.25">
      <c r="B6145" s="94">
        <v>6094</v>
      </c>
      <c r="C6145" s="95"/>
      <c r="D6145" s="94"/>
      <c r="E6145" s="95"/>
      <c r="F6145" s="94"/>
      <c r="G6145" s="95">
        <f t="shared" si="573"/>
        <v>0</v>
      </c>
      <c r="H6145" s="110">
        <f t="shared" si="574"/>
        <v>0</v>
      </c>
      <c r="P6145" s="107" t="str">
        <f t="shared" si="575"/>
        <v/>
      </c>
      <c r="Q6145" s="108" t="str">
        <f t="shared" si="576"/>
        <v/>
      </c>
      <c r="S6145" s="109" t="str">
        <f t="shared" si="577"/>
        <v/>
      </c>
      <c r="T6145" s="109" t="str">
        <f t="shared" si="578"/>
        <v/>
      </c>
    </row>
    <row r="6146" spans="2:20" ht="15" customHeight="1" x14ac:dyDescent="0.25">
      <c r="B6146" s="94">
        <v>6095</v>
      </c>
      <c r="C6146" s="95"/>
      <c r="D6146" s="94"/>
      <c r="E6146" s="95"/>
      <c r="F6146" s="94"/>
      <c r="G6146" s="95">
        <f t="shared" si="573"/>
        <v>0</v>
      </c>
      <c r="H6146" s="110">
        <f t="shared" si="574"/>
        <v>0</v>
      </c>
      <c r="P6146" s="107" t="str">
        <f t="shared" si="575"/>
        <v/>
      </c>
      <c r="Q6146" s="108" t="str">
        <f t="shared" si="576"/>
        <v/>
      </c>
      <c r="S6146" s="109" t="str">
        <f t="shared" si="577"/>
        <v/>
      </c>
      <c r="T6146" s="109" t="str">
        <f t="shared" si="578"/>
        <v/>
      </c>
    </row>
    <row r="6147" spans="2:20" ht="15" customHeight="1" x14ac:dyDescent="0.25">
      <c r="B6147" s="94">
        <v>6096</v>
      </c>
      <c r="C6147" s="95"/>
      <c r="D6147" s="94"/>
      <c r="E6147" s="95"/>
      <c r="F6147" s="94"/>
      <c r="G6147" s="95">
        <f t="shared" si="573"/>
        <v>0</v>
      </c>
      <c r="H6147" s="110">
        <f t="shared" si="574"/>
        <v>0</v>
      </c>
      <c r="P6147" s="107" t="str">
        <f t="shared" si="575"/>
        <v/>
      </c>
      <c r="Q6147" s="108" t="str">
        <f t="shared" si="576"/>
        <v/>
      </c>
      <c r="S6147" s="109" t="str">
        <f t="shared" si="577"/>
        <v/>
      </c>
      <c r="T6147" s="109" t="str">
        <f t="shared" si="578"/>
        <v/>
      </c>
    </row>
    <row r="6148" spans="2:20" ht="15" customHeight="1" x14ac:dyDescent="0.25">
      <c r="B6148" s="94">
        <v>6097</v>
      </c>
      <c r="C6148" s="95"/>
      <c r="D6148" s="94"/>
      <c r="E6148" s="95"/>
      <c r="F6148" s="94"/>
      <c r="G6148" s="95">
        <f t="shared" si="573"/>
        <v>0</v>
      </c>
      <c r="H6148" s="110">
        <f t="shared" si="574"/>
        <v>0</v>
      </c>
      <c r="P6148" s="107" t="str">
        <f t="shared" si="575"/>
        <v/>
      </c>
      <c r="Q6148" s="108" t="str">
        <f t="shared" si="576"/>
        <v/>
      </c>
      <c r="S6148" s="109" t="str">
        <f t="shared" si="577"/>
        <v/>
      </c>
      <c r="T6148" s="109" t="str">
        <f t="shared" si="578"/>
        <v/>
      </c>
    </row>
    <row r="6149" spans="2:20" ht="15" customHeight="1" x14ac:dyDescent="0.25">
      <c r="B6149" s="94">
        <v>6098</v>
      </c>
      <c r="C6149" s="95"/>
      <c r="D6149" s="94"/>
      <c r="E6149" s="95"/>
      <c r="F6149" s="94"/>
      <c r="G6149" s="95">
        <f t="shared" si="573"/>
        <v>0</v>
      </c>
      <c r="H6149" s="110">
        <f t="shared" si="574"/>
        <v>0</v>
      </c>
      <c r="P6149" s="107" t="str">
        <f t="shared" si="575"/>
        <v/>
      </c>
      <c r="Q6149" s="108" t="str">
        <f t="shared" si="576"/>
        <v/>
      </c>
      <c r="S6149" s="109" t="str">
        <f t="shared" si="577"/>
        <v/>
      </c>
      <c r="T6149" s="109" t="str">
        <f t="shared" si="578"/>
        <v/>
      </c>
    </row>
    <row r="6150" spans="2:20" ht="15" customHeight="1" x14ac:dyDescent="0.25">
      <c r="B6150" s="94">
        <v>6099</v>
      </c>
      <c r="C6150" s="95"/>
      <c r="D6150" s="94"/>
      <c r="E6150" s="95"/>
      <c r="F6150" s="94"/>
      <c r="G6150" s="95">
        <f t="shared" si="573"/>
        <v>0</v>
      </c>
      <c r="H6150" s="110">
        <f t="shared" si="574"/>
        <v>0</v>
      </c>
      <c r="P6150" s="107" t="str">
        <f t="shared" si="575"/>
        <v/>
      </c>
      <c r="Q6150" s="108" t="str">
        <f t="shared" si="576"/>
        <v/>
      </c>
      <c r="S6150" s="109" t="str">
        <f t="shared" si="577"/>
        <v/>
      </c>
      <c r="T6150" s="109" t="str">
        <f t="shared" si="578"/>
        <v/>
      </c>
    </row>
    <row r="6151" spans="2:20" ht="15" customHeight="1" x14ac:dyDescent="0.25">
      <c r="B6151" s="94">
        <v>6100</v>
      </c>
      <c r="C6151" s="95"/>
      <c r="D6151" s="94"/>
      <c r="E6151" s="95"/>
      <c r="F6151" s="94"/>
      <c r="G6151" s="95">
        <f t="shared" si="573"/>
        <v>0</v>
      </c>
      <c r="H6151" s="110">
        <f t="shared" si="574"/>
        <v>0</v>
      </c>
      <c r="P6151" s="107" t="str">
        <f t="shared" si="575"/>
        <v/>
      </c>
      <c r="Q6151" s="108" t="str">
        <f t="shared" si="576"/>
        <v/>
      </c>
      <c r="S6151" s="109" t="str">
        <f t="shared" si="577"/>
        <v/>
      </c>
      <c r="T6151" s="109" t="str">
        <f t="shared" si="578"/>
        <v/>
      </c>
    </row>
    <row r="6152" spans="2:20" ht="15" customHeight="1" x14ac:dyDescent="0.25">
      <c r="B6152" s="94">
        <v>6101</v>
      </c>
      <c r="C6152" s="95"/>
      <c r="D6152" s="94"/>
      <c r="E6152" s="95"/>
      <c r="F6152" s="94"/>
      <c r="G6152" s="95">
        <f t="shared" si="573"/>
        <v>0</v>
      </c>
      <c r="H6152" s="110">
        <f t="shared" si="574"/>
        <v>0</v>
      </c>
      <c r="P6152" s="107" t="str">
        <f t="shared" si="575"/>
        <v/>
      </c>
      <c r="Q6152" s="108" t="str">
        <f t="shared" si="576"/>
        <v/>
      </c>
      <c r="S6152" s="109" t="str">
        <f t="shared" si="577"/>
        <v/>
      </c>
      <c r="T6152" s="109" t="str">
        <f t="shared" si="578"/>
        <v/>
      </c>
    </row>
    <row r="6153" spans="2:20" ht="15" customHeight="1" x14ac:dyDescent="0.25">
      <c r="B6153" s="94">
        <v>6102</v>
      </c>
      <c r="C6153" s="95"/>
      <c r="D6153" s="94"/>
      <c r="E6153" s="95"/>
      <c r="F6153" s="94"/>
      <c r="G6153" s="95">
        <f t="shared" si="573"/>
        <v>0</v>
      </c>
      <c r="H6153" s="110">
        <f t="shared" si="574"/>
        <v>0</v>
      </c>
      <c r="P6153" s="107" t="str">
        <f t="shared" si="575"/>
        <v/>
      </c>
      <c r="Q6153" s="108" t="str">
        <f t="shared" si="576"/>
        <v/>
      </c>
      <c r="S6153" s="109" t="str">
        <f t="shared" si="577"/>
        <v/>
      </c>
      <c r="T6153" s="109" t="str">
        <f t="shared" si="578"/>
        <v/>
      </c>
    </row>
    <row r="6154" spans="2:20" ht="15" customHeight="1" x14ac:dyDescent="0.25">
      <c r="B6154" s="94">
        <v>6103</v>
      </c>
      <c r="C6154" s="95"/>
      <c r="D6154" s="94"/>
      <c r="E6154" s="95"/>
      <c r="F6154" s="94"/>
      <c r="G6154" s="95">
        <f t="shared" si="573"/>
        <v>0</v>
      </c>
      <c r="H6154" s="110">
        <f t="shared" si="574"/>
        <v>0</v>
      </c>
      <c r="P6154" s="107" t="str">
        <f t="shared" si="575"/>
        <v/>
      </c>
      <c r="Q6154" s="108" t="str">
        <f t="shared" si="576"/>
        <v/>
      </c>
      <c r="S6154" s="109" t="str">
        <f t="shared" si="577"/>
        <v/>
      </c>
      <c r="T6154" s="109" t="str">
        <f t="shared" si="578"/>
        <v/>
      </c>
    </row>
    <row r="6155" spans="2:20" ht="15" customHeight="1" x14ac:dyDescent="0.25">
      <c r="B6155" s="94">
        <v>6104</v>
      </c>
      <c r="C6155" s="95"/>
      <c r="D6155" s="94"/>
      <c r="E6155" s="95"/>
      <c r="F6155" s="94"/>
      <c r="G6155" s="95">
        <f t="shared" si="573"/>
        <v>0</v>
      </c>
      <c r="H6155" s="110">
        <f t="shared" si="574"/>
        <v>0</v>
      </c>
      <c r="P6155" s="107" t="str">
        <f t="shared" si="575"/>
        <v/>
      </c>
      <c r="Q6155" s="108" t="str">
        <f t="shared" si="576"/>
        <v/>
      </c>
      <c r="S6155" s="109" t="str">
        <f t="shared" si="577"/>
        <v/>
      </c>
      <c r="T6155" s="109" t="str">
        <f t="shared" si="578"/>
        <v/>
      </c>
    </row>
    <row r="6156" spans="2:20" ht="15" customHeight="1" x14ac:dyDescent="0.25">
      <c r="B6156" s="94">
        <v>6105</v>
      </c>
      <c r="C6156" s="95"/>
      <c r="D6156" s="94"/>
      <c r="E6156" s="95"/>
      <c r="F6156" s="94"/>
      <c r="G6156" s="95">
        <f t="shared" si="573"/>
        <v>0</v>
      </c>
      <c r="H6156" s="110">
        <f t="shared" si="574"/>
        <v>0</v>
      </c>
      <c r="P6156" s="107" t="str">
        <f t="shared" si="575"/>
        <v/>
      </c>
      <c r="Q6156" s="108" t="str">
        <f t="shared" si="576"/>
        <v/>
      </c>
      <c r="S6156" s="109" t="str">
        <f t="shared" si="577"/>
        <v/>
      </c>
      <c r="T6156" s="109" t="str">
        <f t="shared" si="578"/>
        <v/>
      </c>
    </row>
    <row r="6157" spans="2:20" ht="15" customHeight="1" x14ac:dyDescent="0.25">
      <c r="B6157" s="94">
        <v>6106</v>
      </c>
      <c r="C6157" s="95"/>
      <c r="D6157" s="94"/>
      <c r="E6157" s="95"/>
      <c r="F6157" s="94"/>
      <c r="G6157" s="95">
        <f t="shared" si="573"/>
        <v>0</v>
      </c>
      <c r="H6157" s="110">
        <f t="shared" si="574"/>
        <v>0</v>
      </c>
      <c r="P6157" s="107" t="str">
        <f t="shared" si="575"/>
        <v/>
      </c>
      <c r="Q6157" s="108" t="str">
        <f t="shared" si="576"/>
        <v/>
      </c>
      <c r="S6157" s="109" t="str">
        <f t="shared" si="577"/>
        <v/>
      </c>
      <c r="T6157" s="109" t="str">
        <f t="shared" si="578"/>
        <v/>
      </c>
    </row>
    <row r="6158" spans="2:20" ht="15" customHeight="1" x14ac:dyDescent="0.25">
      <c r="B6158" s="94">
        <v>6107</v>
      </c>
      <c r="C6158" s="95"/>
      <c r="D6158" s="94"/>
      <c r="E6158" s="95"/>
      <c r="F6158" s="94"/>
      <c r="G6158" s="95">
        <f t="shared" si="573"/>
        <v>0</v>
      </c>
      <c r="H6158" s="110">
        <f t="shared" si="574"/>
        <v>0</v>
      </c>
      <c r="P6158" s="107" t="str">
        <f t="shared" si="575"/>
        <v/>
      </c>
      <c r="Q6158" s="108" t="str">
        <f t="shared" si="576"/>
        <v/>
      </c>
      <c r="S6158" s="109" t="str">
        <f t="shared" si="577"/>
        <v/>
      </c>
      <c r="T6158" s="109" t="str">
        <f t="shared" si="578"/>
        <v/>
      </c>
    </row>
    <row r="6159" spans="2:20" ht="15" customHeight="1" x14ac:dyDescent="0.25">
      <c r="B6159" s="94">
        <v>6108</v>
      </c>
      <c r="C6159" s="95"/>
      <c r="D6159" s="94"/>
      <c r="E6159" s="95"/>
      <c r="F6159" s="94"/>
      <c r="G6159" s="95">
        <f t="shared" si="573"/>
        <v>0</v>
      </c>
      <c r="H6159" s="110">
        <f t="shared" si="574"/>
        <v>0</v>
      </c>
      <c r="P6159" s="107" t="str">
        <f t="shared" si="575"/>
        <v/>
      </c>
      <c r="Q6159" s="108" t="str">
        <f t="shared" si="576"/>
        <v/>
      </c>
      <c r="S6159" s="109" t="str">
        <f t="shared" si="577"/>
        <v/>
      </c>
      <c r="T6159" s="109" t="str">
        <f t="shared" si="578"/>
        <v/>
      </c>
    </row>
    <row r="6160" spans="2:20" ht="15" customHeight="1" x14ac:dyDescent="0.25">
      <c r="B6160" s="94">
        <v>6109</v>
      </c>
      <c r="C6160" s="95"/>
      <c r="D6160" s="94"/>
      <c r="E6160" s="95"/>
      <c r="F6160" s="94"/>
      <c r="G6160" s="95">
        <f t="shared" si="573"/>
        <v>0</v>
      </c>
      <c r="H6160" s="110">
        <f t="shared" si="574"/>
        <v>0</v>
      </c>
      <c r="P6160" s="107" t="str">
        <f t="shared" si="575"/>
        <v/>
      </c>
      <c r="Q6160" s="108" t="str">
        <f t="shared" si="576"/>
        <v/>
      </c>
      <c r="S6160" s="109" t="str">
        <f t="shared" si="577"/>
        <v/>
      </c>
      <c r="T6160" s="109" t="str">
        <f t="shared" si="578"/>
        <v/>
      </c>
    </row>
    <row r="6161" spans="2:20" ht="15" customHeight="1" x14ac:dyDescent="0.25">
      <c r="B6161" s="94">
        <v>6110</v>
      </c>
      <c r="C6161" s="95"/>
      <c r="D6161" s="94"/>
      <c r="E6161" s="95"/>
      <c r="F6161" s="94"/>
      <c r="G6161" s="95">
        <f t="shared" si="573"/>
        <v>0</v>
      </c>
      <c r="H6161" s="110">
        <f t="shared" si="574"/>
        <v>0</v>
      </c>
      <c r="P6161" s="107" t="str">
        <f t="shared" si="575"/>
        <v/>
      </c>
      <c r="Q6161" s="108" t="str">
        <f t="shared" si="576"/>
        <v/>
      </c>
      <c r="S6161" s="109" t="str">
        <f t="shared" si="577"/>
        <v/>
      </c>
      <c r="T6161" s="109" t="str">
        <f t="shared" si="578"/>
        <v/>
      </c>
    </row>
    <row r="6162" spans="2:20" ht="15" customHeight="1" x14ac:dyDescent="0.25">
      <c r="B6162" s="94">
        <v>6111</v>
      </c>
      <c r="C6162" s="95"/>
      <c r="D6162" s="94"/>
      <c r="E6162" s="95"/>
      <c r="F6162" s="94"/>
      <c r="G6162" s="95">
        <f t="shared" si="573"/>
        <v>0</v>
      </c>
      <c r="H6162" s="110">
        <f t="shared" si="574"/>
        <v>0</v>
      </c>
      <c r="P6162" s="107" t="str">
        <f t="shared" si="575"/>
        <v/>
      </c>
      <c r="Q6162" s="108" t="str">
        <f t="shared" si="576"/>
        <v/>
      </c>
      <c r="S6162" s="109" t="str">
        <f t="shared" si="577"/>
        <v/>
      </c>
      <c r="T6162" s="109" t="str">
        <f t="shared" si="578"/>
        <v/>
      </c>
    </row>
    <row r="6163" spans="2:20" ht="15" customHeight="1" x14ac:dyDescent="0.25">
      <c r="B6163" s="94">
        <v>6112</v>
      </c>
      <c r="C6163" s="95"/>
      <c r="D6163" s="94"/>
      <c r="E6163" s="95"/>
      <c r="F6163" s="94"/>
      <c r="G6163" s="95">
        <f t="shared" si="573"/>
        <v>0</v>
      </c>
      <c r="H6163" s="110">
        <f t="shared" si="574"/>
        <v>0</v>
      </c>
      <c r="P6163" s="107" t="str">
        <f t="shared" si="575"/>
        <v/>
      </c>
      <c r="Q6163" s="108" t="str">
        <f t="shared" si="576"/>
        <v/>
      </c>
      <c r="S6163" s="109" t="str">
        <f t="shared" si="577"/>
        <v/>
      </c>
      <c r="T6163" s="109" t="str">
        <f t="shared" si="578"/>
        <v/>
      </c>
    </row>
    <row r="6164" spans="2:20" ht="15" customHeight="1" x14ac:dyDescent="0.25">
      <c r="B6164" s="94">
        <v>6113</v>
      </c>
      <c r="C6164" s="95"/>
      <c r="D6164" s="94"/>
      <c r="E6164" s="95"/>
      <c r="F6164" s="94"/>
      <c r="G6164" s="95">
        <f t="shared" si="573"/>
        <v>0</v>
      </c>
      <c r="H6164" s="110">
        <f t="shared" si="574"/>
        <v>0</v>
      </c>
      <c r="P6164" s="107" t="str">
        <f t="shared" si="575"/>
        <v/>
      </c>
      <c r="Q6164" s="108" t="str">
        <f t="shared" si="576"/>
        <v/>
      </c>
      <c r="S6164" s="109" t="str">
        <f t="shared" si="577"/>
        <v/>
      </c>
      <c r="T6164" s="109" t="str">
        <f t="shared" si="578"/>
        <v/>
      </c>
    </row>
    <row r="6165" spans="2:20" ht="15" customHeight="1" x14ac:dyDescent="0.25">
      <c r="B6165" s="94">
        <v>6114</v>
      </c>
      <c r="C6165" s="95"/>
      <c r="D6165" s="94"/>
      <c r="E6165" s="95"/>
      <c r="F6165" s="94"/>
      <c r="G6165" s="95">
        <f t="shared" si="573"/>
        <v>0</v>
      </c>
      <c r="H6165" s="110">
        <f t="shared" si="574"/>
        <v>0</v>
      </c>
      <c r="P6165" s="107" t="str">
        <f t="shared" si="575"/>
        <v/>
      </c>
      <c r="Q6165" s="108" t="str">
        <f t="shared" si="576"/>
        <v/>
      </c>
      <c r="S6165" s="109" t="str">
        <f t="shared" si="577"/>
        <v/>
      </c>
      <c r="T6165" s="109" t="str">
        <f t="shared" si="578"/>
        <v/>
      </c>
    </row>
    <row r="6166" spans="2:20" ht="15" customHeight="1" x14ac:dyDescent="0.25">
      <c r="B6166" s="94">
        <v>6115</v>
      </c>
      <c r="C6166" s="95"/>
      <c r="D6166" s="94"/>
      <c r="E6166" s="95"/>
      <c r="F6166" s="94"/>
      <c r="G6166" s="95">
        <f t="shared" si="573"/>
        <v>0</v>
      </c>
      <c r="H6166" s="110">
        <f t="shared" si="574"/>
        <v>0</v>
      </c>
      <c r="P6166" s="107" t="str">
        <f t="shared" si="575"/>
        <v/>
      </c>
      <c r="Q6166" s="108" t="str">
        <f t="shared" si="576"/>
        <v/>
      </c>
      <c r="S6166" s="109" t="str">
        <f t="shared" si="577"/>
        <v/>
      </c>
      <c r="T6166" s="109" t="str">
        <f t="shared" si="578"/>
        <v/>
      </c>
    </row>
    <row r="6167" spans="2:20" ht="15" customHeight="1" x14ac:dyDescent="0.25">
      <c r="B6167" s="94">
        <v>6116</v>
      </c>
      <c r="C6167" s="95"/>
      <c r="D6167" s="94"/>
      <c r="E6167" s="95"/>
      <c r="F6167" s="94"/>
      <c r="G6167" s="95">
        <f t="shared" si="573"/>
        <v>0</v>
      </c>
      <c r="H6167" s="110">
        <f t="shared" si="574"/>
        <v>0</v>
      </c>
      <c r="P6167" s="107" t="str">
        <f t="shared" si="575"/>
        <v/>
      </c>
      <c r="Q6167" s="108" t="str">
        <f t="shared" si="576"/>
        <v/>
      </c>
      <c r="S6167" s="109" t="str">
        <f t="shared" si="577"/>
        <v/>
      </c>
      <c r="T6167" s="109" t="str">
        <f t="shared" si="578"/>
        <v/>
      </c>
    </row>
    <row r="6168" spans="2:20" ht="15" customHeight="1" x14ac:dyDescent="0.25">
      <c r="B6168" s="94">
        <v>6117</v>
      </c>
      <c r="C6168" s="95"/>
      <c r="D6168" s="94"/>
      <c r="E6168" s="95"/>
      <c r="F6168" s="94"/>
      <c r="G6168" s="95">
        <f t="shared" si="573"/>
        <v>0</v>
      </c>
      <c r="H6168" s="110">
        <f t="shared" si="574"/>
        <v>0</v>
      </c>
      <c r="P6168" s="107" t="str">
        <f t="shared" si="575"/>
        <v/>
      </c>
      <c r="Q6168" s="108" t="str">
        <f t="shared" si="576"/>
        <v/>
      </c>
      <c r="S6168" s="109" t="str">
        <f t="shared" si="577"/>
        <v/>
      </c>
      <c r="T6168" s="109" t="str">
        <f t="shared" si="578"/>
        <v/>
      </c>
    </row>
    <row r="6169" spans="2:20" ht="15" customHeight="1" x14ac:dyDescent="0.25">
      <c r="B6169" s="94">
        <v>6118</v>
      </c>
      <c r="C6169" s="95"/>
      <c r="D6169" s="94"/>
      <c r="E6169" s="95"/>
      <c r="F6169" s="94"/>
      <c r="G6169" s="95">
        <f t="shared" si="573"/>
        <v>0</v>
      </c>
      <c r="H6169" s="110">
        <f t="shared" si="574"/>
        <v>0</v>
      </c>
      <c r="P6169" s="107" t="str">
        <f t="shared" si="575"/>
        <v/>
      </c>
      <c r="Q6169" s="108" t="str">
        <f t="shared" si="576"/>
        <v/>
      </c>
      <c r="S6169" s="109" t="str">
        <f t="shared" si="577"/>
        <v/>
      </c>
      <c r="T6169" s="109" t="str">
        <f t="shared" si="578"/>
        <v/>
      </c>
    </row>
    <row r="6170" spans="2:20" ht="15" customHeight="1" x14ac:dyDescent="0.25">
      <c r="B6170" s="94">
        <v>6119</v>
      </c>
      <c r="C6170" s="95"/>
      <c r="D6170" s="94"/>
      <c r="E6170" s="95"/>
      <c r="F6170" s="94"/>
      <c r="G6170" s="95">
        <f t="shared" si="573"/>
        <v>0</v>
      </c>
      <c r="H6170" s="110">
        <f t="shared" si="574"/>
        <v>0</v>
      </c>
      <c r="P6170" s="107" t="str">
        <f t="shared" si="575"/>
        <v/>
      </c>
      <c r="Q6170" s="108" t="str">
        <f t="shared" si="576"/>
        <v/>
      </c>
      <c r="S6170" s="109" t="str">
        <f t="shared" si="577"/>
        <v/>
      </c>
      <c r="T6170" s="109" t="str">
        <f t="shared" si="578"/>
        <v/>
      </c>
    </row>
    <row r="6171" spans="2:20" ht="15" customHeight="1" x14ac:dyDescent="0.25">
      <c r="B6171" s="94">
        <v>6120</v>
      </c>
      <c r="C6171" s="95"/>
      <c r="D6171" s="94"/>
      <c r="E6171" s="95"/>
      <c r="F6171" s="94"/>
      <c r="G6171" s="95">
        <f t="shared" si="573"/>
        <v>0</v>
      </c>
      <c r="H6171" s="110">
        <f t="shared" si="574"/>
        <v>0</v>
      </c>
      <c r="P6171" s="107" t="str">
        <f t="shared" si="575"/>
        <v/>
      </c>
      <c r="Q6171" s="108" t="str">
        <f t="shared" si="576"/>
        <v/>
      </c>
      <c r="S6171" s="109" t="str">
        <f t="shared" si="577"/>
        <v/>
      </c>
      <c r="T6171" s="109" t="str">
        <f t="shared" si="578"/>
        <v/>
      </c>
    </row>
    <row r="6172" spans="2:20" ht="15" customHeight="1" x14ac:dyDescent="0.25">
      <c r="B6172" s="94">
        <v>6121</v>
      </c>
      <c r="C6172" s="95"/>
      <c r="D6172" s="94"/>
      <c r="E6172" s="95"/>
      <c r="F6172" s="94"/>
      <c r="G6172" s="95">
        <f t="shared" ref="G6172:G6235" si="579">E6172-C6172</f>
        <v>0</v>
      </c>
      <c r="H6172" s="110">
        <f t="shared" ref="H6172:H6235" si="580">F6172-D6172</f>
        <v>0</v>
      </c>
      <c r="P6172" s="107" t="str">
        <f t="shared" ref="P6172:P6235" si="581">IF(C6172="","",D6172*PSA_WTP-C6172)</f>
        <v/>
      </c>
      <c r="Q6172" s="108" t="str">
        <f t="shared" ref="Q6172:Q6235" si="582">IF(C6172="","",F6172*PSA_WTP-E6172)</f>
        <v/>
      </c>
      <c r="S6172" s="109" t="str">
        <f t="shared" ref="S6172:S6235" si="583">IF(Q6172="","",IF(Q6172=MAX(P6172,Q6172),0,1))</f>
        <v/>
      </c>
      <c r="T6172" s="109" t="str">
        <f t="shared" ref="T6172:T6235" si="584">IF(Q6172="","",IF(Q6172=MAX(P6172,Q6172),1,0))</f>
        <v/>
      </c>
    </row>
    <row r="6173" spans="2:20" ht="15" customHeight="1" x14ac:dyDescent="0.25">
      <c r="B6173" s="94">
        <v>6122</v>
      </c>
      <c r="C6173" s="95"/>
      <c r="D6173" s="94"/>
      <c r="E6173" s="95"/>
      <c r="F6173" s="94"/>
      <c r="G6173" s="95">
        <f t="shared" si="579"/>
        <v>0</v>
      </c>
      <c r="H6173" s="110">
        <f t="shared" si="580"/>
        <v>0</v>
      </c>
      <c r="P6173" s="107" t="str">
        <f t="shared" si="581"/>
        <v/>
      </c>
      <c r="Q6173" s="108" t="str">
        <f t="shared" si="582"/>
        <v/>
      </c>
      <c r="S6173" s="109" t="str">
        <f t="shared" si="583"/>
        <v/>
      </c>
      <c r="T6173" s="109" t="str">
        <f t="shared" si="584"/>
        <v/>
      </c>
    </row>
    <row r="6174" spans="2:20" ht="15" customHeight="1" x14ac:dyDescent="0.25">
      <c r="B6174" s="94">
        <v>6123</v>
      </c>
      <c r="C6174" s="95"/>
      <c r="D6174" s="94"/>
      <c r="E6174" s="95"/>
      <c r="F6174" s="94"/>
      <c r="G6174" s="95">
        <f t="shared" si="579"/>
        <v>0</v>
      </c>
      <c r="H6174" s="110">
        <f t="shared" si="580"/>
        <v>0</v>
      </c>
      <c r="P6174" s="107" t="str">
        <f t="shared" si="581"/>
        <v/>
      </c>
      <c r="Q6174" s="108" t="str">
        <f t="shared" si="582"/>
        <v/>
      </c>
      <c r="S6174" s="109" t="str">
        <f t="shared" si="583"/>
        <v/>
      </c>
      <c r="T6174" s="109" t="str">
        <f t="shared" si="584"/>
        <v/>
      </c>
    </row>
    <row r="6175" spans="2:20" ht="15" customHeight="1" x14ac:dyDescent="0.25">
      <c r="B6175" s="94">
        <v>6124</v>
      </c>
      <c r="C6175" s="95"/>
      <c r="D6175" s="94"/>
      <c r="E6175" s="95"/>
      <c r="F6175" s="94"/>
      <c r="G6175" s="95">
        <f t="shared" si="579"/>
        <v>0</v>
      </c>
      <c r="H6175" s="110">
        <f t="shared" si="580"/>
        <v>0</v>
      </c>
      <c r="P6175" s="107" t="str">
        <f t="shared" si="581"/>
        <v/>
      </c>
      <c r="Q6175" s="108" t="str">
        <f t="shared" si="582"/>
        <v/>
      </c>
      <c r="S6175" s="109" t="str">
        <f t="shared" si="583"/>
        <v/>
      </c>
      <c r="T6175" s="109" t="str">
        <f t="shared" si="584"/>
        <v/>
      </c>
    </row>
    <row r="6176" spans="2:20" ht="15" customHeight="1" x14ac:dyDescent="0.25">
      <c r="B6176" s="94">
        <v>6125</v>
      </c>
      <c r="C6176" s="95"/>
      <c r="D6176" s="94"/>
      <c r="E6176" s="95"/>
      <c r="F6176" s="94"/>
      <c r="G6176" s="95">
        <f t="shared" si="579"/>
        <v>0</v>
      </c>
      <c r="H6176" s="110">
        <f t="shared" si="580"/>
        <v>0</v>
      </c>
      <c r="P6176" s="107" t="str">
        <f t="shared" si="581"/>
        <v/>
      </c>
      <c r="Q6176" s="108" t="str">
        <f t="shared" si="582"/>
        <v/>
      </c>
      <c r="S6176" s="109" t="str">
        <f t="shared" si="583"/>
        <v/>
      </c>
      <c r="T6176" s="109" t="str">
        <f t="shared" si="584"/>
        <v/>
      </c>
    </row>
    <row r="6177" spans="2:20" ht="15" customHeight="1" x14ac:dyDescent="0.25">
      <c r="B6177" s="94">
        <v>6126</v>
      </c>
      <c r="C6177" s="95"/>
      <c r="D6177" s="94"/>
      <c r="E6177" s="95"/>
      <c r="F6177" s="94"/>
      <c r="G6177" s="95">
        <f t="shared" si="579"/>
        <v>0</v>
      </c>
      <c r="H6177" s="110">
        <f t="shared" si="580"/>
        <v>0</v>
      </c>
      <c r="P6177" s="107" t="str">
        <f t="shared" si="581"/>
        <v/>
      </c>
      <c r="Q6177" s="108" t="str">
        <f t="shared" si="582"/>
        <v/>
      </c>
      <c r="S6177" s="109" t="str">
        <f t="shared" si="583"/>
        <v/>
      </c>
      <c r="T6177" s="109" t="str">
        <f t="shared" si="584"/>
        <v/>
      </c>
    </row>
    <row r="6178" spans="2:20" ht="15" customHeight="1" x14ac:dyDescent="0.25">
      <c r="B6178" s="94">
        <v>6127</v>
      </c>
      <c r="C6178" s="95"/>
      <c r="D6178" s="94"/>
      <c r="E6178" s="95"/>
      <c r="F6178" s="94"/>
      <c r="G6178" s="95">
        <f t="shared" si="579"/>
        <v>0</v>
      </c>
      <c r="H6178" s="110">
        <f t="shared" si="580"/>
        <v>0</v>
      </c>
      <c r="P6178" s="107" t="str">
        <f t="shared" si="581"/>
        <v/>
      </c>
      <c r="Q6178" s="108" t="str">
        <f t="shared" si="582"/>
        <v/>
      </c>
      <c r="S6178" s="109" t="str">
        <f t="shared" si="583"/>
        <v/>
      </c>
      <c r="T6178" s="109" t="str">
        <f t="shared" si="584"/>
        <v/>
      </c>
    </row>
    <row r="6179" spans="2:20" ht="15" customHeight="1" x14ac:dyDescent="0.25">
      <c r="B6179" s="94">
        <v>6128</v>
      </c>
      <c r="C6179" s="95"/>
      <c r="D6179" s="94"/>
      <c r="E6179" s="95"/>
      <c r="F6179" s="94"/>
      <c r="G6179" s="95">
        <f t="shared" si="579"/>
        <v>0</v>
      </c>
      <c r="H6179" s="110">
        <f t="shared" si="580"/>
        <v>0</v>
      </c>
      <c r="P6179" s="107" t="str">
        <f t="shared" si="581"/>
        <v/>
      </c>
      <c r="Q6179" s="108" t="str">
        <f t="shared" si="582"/>
        <v/>
      </c>
      <c r="S6179" s="109" t="str">
        <f t="shared" si="583"/>
        <v/>
      </c>
      <c r="T6179" s="109" t="str">
        <f t="shared" si="584"/>
        <v/>
      </c>
    </row>
    <row r="6180" spans="2:20" ht="15" customHeight="1" x14ac:dyDescent="0.25">
      <c r="B6180" s="94">
        <v>6129</v>
      </c>
      <c r="C6180" s="95"/>
      <c r="D6180" s="94"/>
      <c r="E6180" s="95"/>
      <c r="F6180" s="94"/>
      <c r="G6180" s="95">
        <f t="shared" si="579"/>
        <v>0</v>
      </c>
      <c r="H6180" s="110">
        <f t="shared" si="580"/>
        <v>0</v>
      </c>
      <c r="P6180" s="107" t="str">
        <f t="shared" si="581"/>
        <v/>
      </c>
      <c r="Q6180" s="108" t="str">
        <f t="shared" si="582"/>
        <v/>
      </c>
      <c r="S6180" s="109" t="str">
        <f t="shared" si="583"/>
        <v/>
      </c>
      <c r="T6180" s="109" t="str">
        <f t="shared" si="584"/>
        <v/>
      </c>
    </row>
    <row r="6181" spans="2:20" ht="15" customHeight="1" x14ac:dyDescent="0.25">
      <c r="B6181" s="94">
        <v>6130</v>
      </c>
      <c r="C6181" s="95"/>
      <c r="D6181" s="94"/>
      <c r="E6181" s="95"/>
      <c r="F6181" s="94"/>
      <c r="G6181" s="95">
        <f t="shared" si="579"/>
        <v>0</v>
      </c>
      <c r="H6181" s="110">
        <f t="shared" si="580"/>
        <v>0</v>
      </c>
      <c r="P6181" s="107" t="str">
        <f t="shared" si="581"/>
        <v/>
      </c>
      <c r="Q6181" s="108" t="str">
        <f t="shared" si="582"/>
        <v/>
      </c>
      <c r="S6181" s="109" t="str">
        <f t="shared" si="583"/>
        <v/>
      </c>
      <c r="T6181" s="109" t="str">
        <f t="shared" si="584"/>
        <v/>
      </c>
    </row>
    <row r="6182" spans="2:20" ht="15" customHeight="1" x14ac:dyDescent="0.25">
      <c r="B6182" s="94">
        <v>6131</v>
      </c>
      <c r="C6182" s="95"/>
      <c r="D6182" s="94"/>
      <c r="E6182" s="95"/>
      <c r="F6182" s="94"/>
      <c r="G6182" s="95">
        <f t="shared" si="579"/>
        <v>0</v>
      </c>
      <c r="H6182" s="110">
        <f t="shared" si="580"/>
        <v>0</v>
      </c>
      <c r="P6182" s="107" t="str">
        <f t="shared" si="581"/>
        <v/>
      </c>
      <c r="Q6182" s="108" t="str">
        <f t="shared" si="582"/>
        <v/>
      </c>
      <c r="S6182" s="109" t="str">
        <f t="shared" si="583"/>
        <v/>
      </c>
      <c r="T6182" s="109" t="str">
        <f t="shared" si="584"/>
        <v/>
      </c>
    </row>
    <row r="6183" spans="2:20" ht="15" customHeight="1" x14ac:dyDescent="0.25">
      <c r="B6183" s="94">
        <v>6132</v>
      </c>
      <c r="C6183" s="95"/>
      <c r="D6183" s="94"/>
      <c r="E6183" s="95"/>
      <c r="F6183" s="94"/>
      <c r="G6183" s="95">
        <f t="shared" si="579"/>
        <v>0</v>
      </c>
      <c r="H6183" s="110">
        <f t="shared" si="580"/>
        <v>0</v>
      </c>
      <c r="P6183" s="107" t="str">
        <f t="shared" si="581"/>
        <v/>
      </c>
      <c r="Q6183" s="108" t="str">
        <f t="shared" si="582"/>
        <v/>
      </c>
      <c r="S6183" s="109" t="str">
        <f t="shared" si="583"/>
        <v/>
      </c>
      <c r="T6183" s="109" t="str">
        <f t="shared" si="584"/>
        <v/>
      </c>
    </row>
    <row r="6184" spans="2:20" ht="15" customHeight="1" x14ac:dyDescent="0.25">
      <c r="B6184" s="94">
        <v>6133</v>
      </c>
      <c r="C6184" s="95"/>
      <c r="D6184" s="94"/>
      <c r="E6184" s="95"/>
      <c r="F6184" s="94"/>
      <c r="G6184" s="95">
        <f t="shared" si="579"/>
        <v>0</v>
      </c>
      <c r="H6184" s="110">
        <f t="shared" si="580"/>
        <v>0</v>
      </c>
      <c r="P6184" s="107" t="str">
        <f t="shared" si="581"/>
        <v/>
      </c>
      <c r="Q6184" s="108" t="str">
        <f t="shared" si="582"/>
        <v/>
      </c>
      <c r="S6184" s="109" t="str">
        <f t="shared" si="583"/>
        <v/>
      </c>
      <c r="T6184" s="109" t="str">
        <f t="shared" si="584"/>
        <v/>
      </c>
    </row>
    <row r="6185" spans="2:20" ht="15" customHeight="1" x14ac:dyDescent="0.25">
      <c r="B6185" s="94">
        <v>6134</v>
      </c>
      <c r="C6185" s="95"/>
      <c r="D6185" s="94"/>
      <c r="E6185" s="95"/>
      <c r="F6185" s="94"/>
      <c r="G6185" s="95">
        <f t="shared" si="579"/>
        <v>0</v>
      </c>
      <c r="H6185" s="110">
        <f t="shared" si="580"/>
        <v>0</v>
      </c>
      <c r="P6185" s="107" t="str">
        <f t="shared" si="581"/>
        <v/>
      </c>
      <c r="Q6185" s="108" t="str">
        <f t="shared" si="582"/>
        <v/>
      </c>
      <c r="S6185" s="109" t="str">
        <f t="shared" si="583"/>
        <v/>
      </c>
      <c r="T6185" s="109" t="str">
        <f t="shared" si="584"/>
        <v/>
      </c>
    </row>
    <row r="6186" spans="2:20" ht="15" customHeight="1" x14ac:dyDescent="0.25">
      <c r="B6186" s="94">
        <v>6135</v>
      </c>
      <c r="C6186" s="95"/>
      <c r="D6186" s="94"/>
      <c r="E6186" s="95"/>
      <c r="F6186" s="94"/>
      <c r="G6186" s="95">
        <f t="shared" si="579"/>
        <v>0</v>
      </c>
      <c r="H6186" s="110">
        <f t="shared" si="580"/>
        <v>0</v>
      </c>
      <c r="P6186" s="107" t="str">
        <f t="shared" si="581"/>
        <v/>
      </c>
      <c r="Q6186" s="108" t="str">
        <f t="shared" si="582"/>
        <v/>
      </c>
      <c r="S6186" s="109" t="str">
        <f t="shared" si="583"/>
        <v/>
      </c>
      <c r="T6186" s="109" t="str">
        <f t="shared" si="584"/>
        <v/>
      </c>
    </row>
    <row r="6187" spans="2:20" ht="15" customHeight="1" x14ac:dyDescent="0.25">
      <c r="B6187" s="94">
        <v>6136</v>
      </c>
      <c r="C6187" s="95"/>
      <c r="D6187" s="94"/>
      <c r="E6187" s="95"/>
      <c r="F6187" s="94"/>
      <c r="G6187" s="95">
        <f t="shared" si="579"/>
        <v>0</v>
      </c>
      <c r="H6187" s="110">
        <f t="shared" si="580"/>
        <v>0</v>
      </c>
      <c r="P6187" s="107" t="str">
        <f t="shared" si="581"/>
        <v/>
      </c>
      <c r="Q6187" s="108" t="str">
        <f t="shared" si="582"/>
        <v/>
      </c>
      <c r="S6187" s="109" t="str">
        <f t="shared" si="583"/>
        <v/>
      </c>
      <c r="T6187" s="109" t="str">
        <f t="shared" si="584"/>
        <v/>
      </c>
    </row>
    <row r="6188" spans="2:20" ht="15" customHeight="1" x14ac:dyDescent="0.25">
      <c r="B6188" s="94">
        <v>6137</v>
      </c>
      <c r="C6188" s="95"/>
      <c r="D6188" s="94"/>
      <c r="E6188" s="95"/>
      <c r="F6188" s="94"/>
      <c r="G6188" s="95">
        <f t="shared" si="579"/>
        <v>0</v>
      </c>
      <c r="H6188" s="110">
        <f t="shared" si="580"/>
        <v>0</v>
      </c>
      <c r="P6188" s="107" t="str">
        <f t="shared" si="581"/>
        <v/>
      </c>
      <c r="Q6188" s="108" t="str">
        <f t="shared" si="582"/>
        <v/>
      </c>
      <c r="S6188" s="109" t="str">
        <f t="shared" si="583"/>
        <v/>
      </c>
      <c r="T6188" s="109" t="str">
        <f t="shared" si="584"/>
        <v/>
      </c>
    </row>
    <row r="6189" spans="2:20" ht="15" customHeight="1" x14ac:dyDescent="0.25">
      <c r="B6189" s="94">
        <v>6138</v>
      </c>
      <c r="C6189" s="95"/>
      <c r="D6189" s="94"/>
      <c r="E6189" s="95"/>
      <c r="F6189" s="94"/>
      <c r="G6189" s="95">
        <f t="shared" si="579"/>
        <v>0</v>
      </c>
      <c r="H6189" s="110">
        <f t="shared" si="580"/>
        <v>0</v>
      </c>
      <c r="P6189" s="107" t="str">
        <f t="shared" si="581"/>
        <v/>
      </c>
      <c r="Q6189" s="108" t="str">
        <f t="shared" si="582"/>
        <v/>
      </c>
      <c r="S6189" s="109" t="str">
        <f t="shared" si="583"/>
        <v/>
      </c>
      <c r="T6189" s="109" t="str">
        <f t="shared" si="584"/>
        <v/>
      </c>
    </row>
    <row r="6190" spans="2:20" ht="15" customHeight="1" x14ac:dyDescent="0.25">
      <c r="B6190" s="94">
        <v>6139</v>
      </c>
      <c r="C6190" s="95"/>
      <c r="D6190" s="94"/>
      <c r="E6190" s="95"/>
      <c r="F6190" s="94"/>
      <c r="G6190" s="95">
        <f t="shared" si="579"/>
        <v>0</v>
      </c>
      <c r="H6190" s="110">
        <f t="shared" si="580"/>
        <v>0</v>
      </c>
      <c r="P6190" s="107" t="str">
        <f t="shared" si="581"/>
        <v/>
      </c>
      <c r="Q6190" s="108" t="str">
        <f t="shared" si="582"/>
        <v/>
      </c>
      <c r="S6190" s="109" t="str">
        <f t="shared" si="583"/>
        <v/>
      </c>
      <c r="T6190" s="109" t="str">
        <f t="shared" si="584"/>
        <v/>
      </c>
    </row>
    <row r="6191" spans="2:20" ht="15" customHeight="1" x14ac:dyDescent="0.25">
      <c r="B6191" s="94">
        <v>6140</v>
      </c>
      <c r="C6191" s="95"/>
      <c r="D6191" s="94"/>
      <c r="E6191" s="95"/>
      <c r="F6191" s="94"/>
      <c r="G6191" s="95">
        <f t="shared" si="579"/>
        <v>0</v>
      </c>
      <c r="H6191" s="110">
        <f t="shared" si="580"/>
        <v>0</v>
      </c>
      <c r="P6191" s="107" t="str">
        <f t="shared" si="581"/>
        <v/>
      </c>
      <c r="Q6191" s="108" t="str">
        <f t="shared" si="582"/>
        <v/>
      </c>
      <c r="S6191" s="109" t="str">
        <f t="shared" si="583"/>
        <v/>
      </c>
      <c r="T6191" s="109" t="str">
        <f t="shared" si="584"/>
        <v/>
      </c>
    </row>
    <row r="6192" spans="2:20" ht="15" customHeight="1" x14ac:dyDescent="0.25">
      <c r="B6192" s="94">
        <v>6141</v>
      </c>
      <c r="C6192" s="95"/>
      <c r="D6192" s="94"/>
      <c r="E6192" s="95"/>
      <c r="F6192" s="94"/>
      <c r="G6192" s="95">
        <f t="shared" si="579"/>
        <v>0</v>
      </c>
      <c r="H6192" s="110">
        <f t="shared" si="580"/>
        <v>0</v>
      </c>
      <c r="P6192" s="107" t="str">
        <f t="shared" si="581"/>
        <v/>
      </c>
      <c r="Q6192" s="108" t="str">
        <f t="shared" si="582"/>
        <v/>
      </c>
      <c r="S6192" s="109" t="str">
        <f t="shared" si="583"/>
        <v/>
      </c>
      <c r="T6192" s="109" t="str">
        <f t="shared" si="584"/>
        <v/>
      </c>
    </row>
    <row r="6193" spans="2:20" ht="15" customHeight="1" x14ac:dyDescent="0.25">
      <c r="B6193" s="94">
        <v>6142</v>
      </c>
      <c r="C6193" s="95"/>
      <c r="D6193" s="94"/>
      <c r="E6193" s="95"/>
      <c r="F6193" s="94"/>
      <c r="G6193" s="95">
        <f t="shared" si="579"/>
        <v>0</v>
      </c>
      <c r="H6193" s="110">
        <f t="shared" si="580"/>
        <v>0</v>
      </c>
      <c r="P6193" s="107" t="str">
        <f t="shared" si="581"/>
        <v/>
      </c>
      <c r="Q6193" s="108" t="str">
        <f t="shared" si="582"/>
        <v/>
      </c>
      <c r="S6193" s="109" t="str">
        <f t="shared" si="583"/>
        <v/>
      </c>
      <c r="T6193" s="109" t="str">
        <f t="shared" si="584"/>
        <v/>
      </c>
    </row>
    <row r="6194" spans="2:20" ht="15" customHeight="1" x14ac:dyDescent="0.25">
      <c r="B6194" s="94">
        <v>6143</v>
      </c>
      <c r="C6194" s="95"/>
      <c r="D6194" s="94"/>
      <c r="E6194" s="95"/>
      <c r="F6194" s="94"/>
      <c r="G6194" s="95">
        <f t="shared" si="579"/>
        <v>0</v>
      </c>
      <c r="H6194" s="110">
        <f t="shared" si="580"/>
        <v>0</v>
      </c>
      <c r="P6194" s="107" t="str">
        <f t="shared" si="581"/>
        <v/>
      </c>
      <c r="Q6194" s="108" t="str">
        <f t="shared" si="582"/>
        <v/>
      </c>
      <c r="S6194" s="109" t="str">
        <f t="shared" si="583"/>
        <v/>
      </c>
      <c r="T6194" s="109" t="str">
        <f t="shared" si="584"/>
        <v/>
      </c>
    </row>
    <row r="6195" spans="2:20" ht="15" customHeight="1" x14ac:dyDescent="0.25">
      <c r="B6195" s="94">
        <v>6144</v>
      </c>
      <c r="C6195" s="95"/>
      <c r="D6195" s="94"/>
      <c r="E6195" s="95"/>
      <c r="F6195" s="94"/>
      <c r="G6195" s="95">
        <f t="shared" si="579"/>
        <v>0</v>
      </c>
      <c r="H6195" s="110">
        <f t="shared" si="580"/>
        <v>0</v>
      </c>
      <c r="P6195" s="107" t="str">
        <f t="shared" si="581"/>
        <v/>
      </c>
      <c r="Q6195" s="108" t="str">
        <f t="shared" si="582"/>
        <v/>
      </c>
      <c r="S6195" s="109" t="str">
        <f t="shared" si="583"/>
        <v/>
      </c>
      <c r="T6195" s="109" t="str">
        <f t="shared" si="584"/>
        <v/>
      </c>
    </row>
    <row r="6196" spans="2:20" ht="15" customHeight="1" x14ac:dyDescent="0.25">
      <c r="B6196" s="94">
        <v>6145</v>
      </c>
      <c r="C6196" s="95"/>
      <c r="D6196" s="94"/>
      <c r="E6196" s="95"/>
      <c r="F6196" s="94"/>
      <c r="G6196" s="95">
        <f t="shared" si="579"/>
        <v>0</v>
      </c>
      <c r="H6196" s="110">
        <f t="shared" si="580"/>
        <v>0</v>
      </c>
      <c r="P6196" s="107" t="str">
        <f t="shared" si="581"/>
        <v/>
      </c>
      <c r="Q6196" s="108" t="str">
        <f t="shared" si="582"/>
        <v/>
      </c>
      <c r="S6196" s="109" t="str">
        <f t="shared" si="583"/>
        <v/>
      </c>
      <c r="T6196" s="109" t="str">
        <f t="shared" si="584"/>
        <v/>
      </c>
    </row>
    <row r="6197" spans="2:20" ht="15" customHeight="1" x14ac:dyDescent="0.25">
      <c r="B6197" s="94">
        <v>6146</v>
      </c>
      <c r="C6197" s="95"/>
      <c r="D6197" s="94"/>
      <c r="E6197" s="95"/>
      <c r="F6197" s="94"/>
      <c r="G6197" s="95">
        <f t="shared" si="579"/>
        <v>0</v>
      </c>
      <c r="H6197" s="110">
        <f t="shared" si="580"/>
        <v>0</v>
      </c>
      <c r="P6197" s="107" t="str">
        <f t="shared" si="581"/>
        <v/>
      </c>
      <c r="Q6197" s="108" t="str">
        <f t="shared" si="582"/>
        <v/>
      </c>
      <c r="S6197" s="109" t="str">
        <f t="shared" si="583"/>
        <v/>
      </c>
      <c r="T6197" s="109" t="str">
        <f t="shared" si="584"/>
        <v/>
      </c>
    </row>
    <row r="6198" spans="2:20" ht="15" customHeight="1" x14ac:dyDescent="0.25">
      <c r="B6198" s="94">
        <v>6147</v>
      </c>
      <c r="C6198" s="95"/>
      <c r="D6198" s="94"/>
      <c r="E6198" s="95"/>
      <c r="F6198" s="94"/>
      <c r="G6198" s="95">
        <f t="shared" si="579"/>
        <v>0</v>
      </c>
      <c r="H6198" s="110">
        <f t="shared" si="580"/>
        <v>0</v>
      </c>
      <c r="P6198" s="107" t="str">
        <f t="shared" si="581"/>
        <v/>
      </c>
      <c r="Q6198" s="108" t="str">
        <f t="shared" si="582"/>
        <v/>
      </c>
      <c r="S6198" s="109" t="str">
        <f t="shared" si="583"/>
        <v/>
      </c>
      <c r="T6198" s="109" t="str">
        <f t="shared" si="584"/>
        <v/>
      </c>
    </row>
    <row r="6199" spans="2:20" ht="15" customHeight="1" x14ac:dyDescent="0.25">
      <c r="B6199" s="94">
        <v>6148</v>
      </c>
      <c r="C6199" s="95"/>
      <c r="D6199" s="94"/>
      <c r="E6199" s="95"/>
      <c r="F6199" s="94"/>
      <c r="G6199" s="95">
        <f t="shared" si="579"/>
        <v>0</v>
      </c>
      <c r="H6199" s="110">
        <f t="shared" si="580"/>
        <v>0</v>
      </c>
      <c r="P6199" s="107" t="str">
        <f t="shared" si="581"/>
        <v/>
      </c>
      <c r="Q6199" s="108" t="str">
        <f t="shared" si="582"/>
        <v/>
      </c>
      <c r="S6199" s="109" t="str">
        <f t="shared" si="583"/>
        <v/>
      </c>
      <c r="T6199" s="109" t="str">
        <f t="shared" si="584"/>
        <v/>
      </c>
    </row>
    <row r="6200" spans="2:20" ht="15" customHeight="1" x14ac:dyDescent="0.25">
      <c r="B6200" s="94">
        <v>6149</v>
      </c>
      <c r="C6200" s="95"/>
      <c r="D6200" s="94"/>
      <c r="E6200" s="95"/>
      <c r="F6200" s="94"/>
      <c r="G6200" s="95">
        <f t="shared" si="579"/>
        <v>0</v>
      </c>
      <c r="H6200" s="110">
        <f t="shared" si="580"/>
        <v>0</v>
      </c>
      <c r="P6200" s="107" t="str">
        <f t="shared" si="581"/>
        <v/>
      </c>
      <c r="Q6200" s="108" t="str">
        <f t="shared" si="582"/>
        <v/>
      </c>
      <c r="S6200" s="109" t="str">
        <f t="shared" si="583"/>
        <v/>
      </c>
      <c r="T6200" s="109" t="str">
        <f t="shared" si="584"/>
        <v/>
      </c>
    </row>
    <row r="6201" spans="2:20" ht="15" customHeight="1" x14ac:dyDescent="0.25">
      <c r="B6201" s="94">
        <v>6150</v>
      </c>
      <c r="C6201" s="95"/>
      <c r="D6201" s="94"/>
      <c r="E6201" s="95"/>
      <c r="F6201" s="94"/>
      <c r="G6201" s="95">
        <f t="shared" si="579"/>
        <v>0</v>
      </c>
      <c r="H6201" s="110">
        <f t="shared" si="580"/>
        <v>0</v>
      </c>
      <c r="P6201" s="107" t="str">
        <f t="shared" si="581"/>
        <v/>
      </c>
      <c r="Q6201" s="108" t="str">
        <f t="shared" si="582"/>
        <v/>
      </c>
      <c r="S6201" s="109" t="str">
        <f t="shared" si="583"/>
        <v/>
      </c>
      <c r="T6201" s="109" t="str">
        <f t="shared" si="584"/>
        <v/>
      </c>
    </row>
    <row r="6202" spans="2:20" ht="15" customHeight="1" x14ac:dyDescent="0.25">
      <c r="B6202" s="94">
        <v>6151</v>
      </c>
      <c r="C6202" s="95"/>
      <c r="D6202" s="94"/>
      <c r="E6202" s="95"/>
      <c r="F6202" s="94"/>
      <c r="G6202" s="95">
        <f t="shared" si="579"/>
        <v>0</v>
      </c>
      <c r="H6202" s="110">
        <f t="shared" si="580"/>
        <v>0</v>
      </c>
      <c r="P6202" s="107" t="str">
        <f t="shared" si="581"/>
        <v/>
      </c>
      <c r="Q6202" s="108" t="str">
        <f t="shared" si="582"/>
        <v/>
      </c>
      <c r="S6202" s="109" t="str">
        <f t="shared" si="583"/>
        <v/>
      </c>
      <c r="T6202" s="109" t="str">
        <f t="shared" si="584"/>
        <v/>
      </c>
    </row>
    <row r="6203" spans="2:20" ht="15" customHeight="1" x14ac:dyDescent="0.25">
      <c r="B6203" s="94">
        <v>6152</v>
      </c>
      <c r="C6203" s="95"/>
      <c r="D6203" s="94"/>
      <c r="E6203" s="95"/>
      <c r="F6203" s="94"/>
      <c r="G6203" s="95">
        <f t="shared" si="579"/>
        <v>0</v>
      </c>
      <c r="H6203" s="110">
        <f t="shared" si="580"/>
        <v>0</v>
      </c>
      <c r="P6203" s="107" t="str">
        <f t="shared" si="581"/>
        <v/>
      </c>
      <c r="Q6203" s="108" t="str">
        <f t="shared" si="582"/>
        <v/>
      </c>
      <c r="S6203" s="109" t="str">
        <f t="shared" si="583"/>
        <v/>
      </c>
      <c r="T6203" s="109" t="str">
        <f t="shared" si="584"/>
        <v/>
      </c>
    </row>
    <row r="6204" spans="2:20" ht="15" customHeight="1" x14ac:dyDescent="0.25">
      <c r="B6204" s="94">
        <v>6153</v>
      </c>
      <c r="C6204" s="95"/>
      <c r="D6204" s="94"/>
      <c r="E6204" s="95"/>
      <c r="F6204" s="94"/>
      <c r="G6204" s="95">
        <f t="shared" si="579"/>
        <v>0</v>
      </c>
      <c r="H6204" s="110">
        <f t="shared" si="580"/>
        <v>0</v>
      </c>
      <c r="P6204" s="107" t="str">
        <f t="shared" si="581"/>
        <v/>
      </c>
      <c r="Q6204" s="108" t="str">
        <f t="shared" si="582"/>
        <v/>
      </c>
      <c r="S6204" s="109" t="str">
        <f t="shared" si="583"/>
        <v/>
      </c>
      <c r="T6204" s="109" t="str">
        <f t="shared" si="584"/>
        <v/>
      </c>
    </row>
    <row r="6205" spans="2:20" ht="15" customHeight="1" x14ac:dyDescent="0.25">
      <c r="B6205" s="94">
        <v>6154</v>
      </c>
      <c r="C6205" s="95"/>
      <c r="D6205" s="94"/>
      <c r="E6205" s="95"/>
      <c r="F6205" s="94"/>
      <c r="G6205" s="95">
        <f t="shared" si="579"/>
        <v>0</v>
      </c>
      <c r="H6205" s="110">
        <f t="shared" si="580"/>
        <v>0</v>
      </c>
      <c r="P6205" s="107" t="str">
        <f t="shared" si="581"/>
        <v/>
      </c>
      <c r="Q6205" s="108" t="str">
        <f t="shared" si="582"/>
        <v/>
      </c>
      <c r="S6205" s="109" t="str">
        <f t="shared" si="583"/>
        <v/>
      </c>
      <c r="T6205" s="109" t="str">
        <f t="shared" si="584"/>
        <v/>
      </c>
    </row>
    <row r="6206" spans="2:20" ht="15" customHeight="1" x14ac:dyDescent="0.25">
      <c r="B6206" s="94">
        <v>6155</v>
      </c>
      <c r="C6206" s="95"/>
      <c r="D6206" s="94"/>
      <c r="E6206" s="95"/>
      <c r="F6206" s="94"/>
      <c r="G6206" s="95">
        <f t="shared" si="579"/>
        <v>0</v>
      </c>
      <c r="H6206" s="110">
        <f t="shared" si="580"/>
        <v>0</v>
      </c>
      <c r="P6206" s="107" t="str">
        <f t="shared" si="581"/>
        <v/>
      </c>
      <c r="Q6206" s="108" t="str">
        <f t="shared" si="582"/>
        <v/>
      </c>
      <c r="S6206" s="109" t="str">
        <f t="shared" si="583"/>
        <v/>
      </c>
      <c r="T6206" s="109" t="str">
        <f t="shared" si="584"/>
        <v/>
      </c>
    </row>
    <row r="6207" spans="2:20" ht="15" customHeight="1" x14ac:dyDescent="0.25">
      <c r="B6207" s="94">
        <v>6156</v>
      </c>
      <c r="C6207" s="95"/>
      <c r="D6207" s="94"/>
      <c r="E6207" s="95"/>
      <c r="F6207" s="94"/>
      <c r="G6207" s="95">
        <f t="shared" si="579"/>
        <v>0</v>
      </c>
      <c r="H6207" s="110">
        <f t="shared" si="580"/>
        <v>0</v>
      </c>
      <c r="P6207" s="107" t="str">
        <f t="shared" si="581"/>
        <v/>
      </c>
      <c r="Q6207" s="108" t="str">
        <f t="shared" si="582"/>
        <v/>
      </c>
      <c r="S6207" s="109" t="str">
        <f t="shared" si="583"/>
        <v/>
      </c>
      <c r="T6207" s="109" t="str">
        <f t="shared" si="584"/>
        <v/>
      </c>
    </row>
    <row r="6208" spans="2:20" ht="15" customHeight="1" x14ac:dyDescent="0.25">
      <c r="B6208" s="94">
        <v>6157</v>
      </c>
      <c r="C6208" s="95"/>
      <c r="D6208" s="94"/>
      <c r="E6208" s="95"/>
      <c r="F6208" s="94"/>
      <c r="G6208" s="95">
        <f t="shared" si="579"/>
        <v>0</v>
      </c>
      <c r="H6208" s="110">
        <f t="shared" si="580"/>
        <v>0</v>
      </c>
      <c r="P6208" s="107" t="str">
        <f t="shared" si="581"/>
        <v/>
      </c>
      <c r="Q6208" s="108" t="str">
        <f t="shared" si="582"/>
        <v/>
      </c>
      <c r="S6208" s="109" t="str">
        <f t="shared" si="583"/>
        <v/>
      </c>
      <c r="T6208" s="109" t="str">
        <f t="shared" si="584"/>
        <v/>
      </c>
    </row>
    <row r="6209" spans="2:20" ht="15" customHeight="1" x14ac:dyDescent="0.25">
      <c r="B6209" s="94">
        <v>6158</v>
      </c>
      <c r="C6209" s="95"/>
      <c r="D6209" s="94"/>
      <c r="E6209" s="95"/>
      <c r="F6209" s="94"/>
      <c r="G6209" s="95">
        <f t="shared" si="579"/>
        <v>0</v>
      </c>
      <c r="H6209" s="110">
        <f t="shared" si="580"/>
        <v>0</v>
      </c>
      <c r="P6209" s="107" t="str">
        <f t="shared" si="581"/>
        <v/>
      </c>
      <c r="Q6209" s="108" t="str">
        <f t="shared" si="582"/>
        <v/>
      </c>
      <c r="S6209" s="109" t="str">
        <f t="shared" si="583"/>
        <v/>
      </c>
      <c r="T6209" s="109" t="str">
        <f t="shared" si="584"/>
        <v/>
      </c>
    </row>
    <row r="6210" spans="2:20" ht="15" customHeight="1" x14ac:dyDescent="0.25">
      <c r="B6210" s="94">
        <v>6159</v>
      </c>
      <c r="C6210" s="95"/>
      <c r="D6210" s="94"/>
      <c r="E6210" s="95"/>
      <c r="F6210" s="94"/>
      <c r="G6210" s="95">
        <f t="shared" si="579"/>
        <v>0</v>
      </c>
      <c r="H6210" s="110">
        <f t="shared" si="580"/>
        <v>0</v>
      </c>
      <c r="P6210" s="107" t="str">
        <f t="shared" si="581"/>
        <v/>
      </c>
      <c r="Q6210" s="108" t="str">
        <f t="shared" si="582"/>
        <v/>
      </c>
      <c r="S6210" s="109" t="str">
        <f t="shared" si="583"/>
        <v/>
      </c>
      <c r="T6210" s="109" t="str">
        <f t="shared" si="584"/>
        <v/>
      </c>
    </row>
    <row r="6211" spans="2:20" ht="15" customHeight="1" x14ac:dyDescent="0.25">
      <c r="B6211" s="94">
        <v>6160</v>
      </c>
      <c r="C6211" s="95"/>
      <c r="D6211" s="94"/>
      <c r="E6211" s="95"/>
      <c r="F6211" s="94"/>
      <c r="G6211" s="95">
        <f t="shared" si="579"/>
        <v>0</v>
      </c>
      <c r="H6211" s="110">
        <f t="shared" si="580"/>
        <v>0</v>
      </c>
      <c r="P6211" s="107" t="str">
        <f t="shared" si="581"/>
        <v/>
      </c>
      <c r="Q6211" s="108" t="str">
        <f t="shared" si="582"/>
        <v/>
      </c>
      <c r="S6211" s="109" t="str">
        <f t="shared" si="583"/>
        <v/>
      </c>
      <c r="T6211" s="109" t="str">
        <f t="shared" si="584"/>
        <v/>
      </c>
    </row>
    <row r="6212" spans="2:20" ht="15" customHeight="1" x14ac:dyDescent="0.25">
      <c r="B6212" s="94">
        <v>6161</v>
      </c>
      <c r="C6212" s="95"/>
      <c r="D6212" s="94"/>
      <c r="E6212" s="95"/>
      <c r="F6212" s="94"/>
      <c r="G6212" s="95">
        <f t="shared" si="579"/>
        <v>0</v>
      </c>
      <c r="H6212" s="110">
        <f t="shared" si="580"/>
        <v>0</v>
      </c>
      <c r="P6212" s="107" t="str">
        <f t="shared" si="581"/>
        <v/>
      </c>
      <c r="Q6212" s="108" t="str">
        <f t="shared" si="582"/>
        <v/>
      </c>
      <c r="S6212" s="109" t="str">
        <f t="shared" si="583"/>
        <v/>
      </c>
      <c r="T6212" s="109" t="str">
        <f t="shared" si="584"/>
        <v/>
      </c>
    </row>
    <row r="6213" spans="2:20" ht="15" customHeight="1" x14ac:dyDescent="0.25">
      <c r="B6213" s="94">
        <v>6162</v>
      </c>
      <c r="C6213" s="95"/>
      <c r="D6213" s="94"/>
      <c r="E6213" s="95"/>
      <c r="F6213" s="94"/>
      <c r="G6213" s="95">
        <f t="shared" si="579"/>
        <v>0</v>
      </c>
      <c r="H6213" s="110">
        <f t="shared" si="580"/>
        <v>0</v>
      </c>
      <c r="P6213" s="107" t="str">
        <f t="shared" si="581"/>
        <v/>
      </c>
      <c r="Q6213" s="108" t="str">
        <f t="shared" si="582"/>
        <v/>
      </c>
      <c r="S6213" s="109" t="str">
        <f t="shared" si="583"/>
        <v/>
      </c>
      <c r="T6213" s="109" t="str">
        <f t="shared" si="584"/>
        <v/>
      </c>
    </row>
    <row r="6214" spans="2:20" ht="15" customHeight="1" x14ac:dyDescent="0.25">
      <c r="B6214" s="94">
        <v>6163</v>
      </c>
      <c r="C6214" s="95"/>
      <c r="D6214" s="94"/>
      <c r="E6214" s="95"/>
      <c r="F6214" s="94"/>
      <c r="G6214" s="95">
        <f t="shared" si="579"/>
        <v>0</v>
      </c>
      <c r="H6214" s="110">
        <f t="shared" si="580"/>
        <v>0</v>
      </c>
      <c r="P6214" s="107" t="str">
        <f t="shared" si="581"/>
        <v/>
      </c>
      <c r="Q6214" s="108" t="str">
        <f t="shared" si="582"/>
        <v/>
      </c>
      <c r="S6214" s="109" t="str">
        <f t="shared" si="583"/>
        <v/>
      </c>
      <c r="T6214" s="109" t="str">
        <f t="shared" si="584"/>
        <v/>
      </c>
    </row>
    <row r="6215" spans="2:20" ht="15" customHeight="1" x14ac:dyDescent="0.25">
      <c r="B6215" s="94">
        <v>6164</v>
      </c>
      <c r="C6215" s="95"/>
      <c r="D6215" s="94"/>
      <c r="E6215" s="95"/>
      <c r="F6215" s="94"/>
      <c r="G6215" s="95">
        <f t="shared" si="579"/>
        <v>0</v>
      </c>
      <c r="H6215" s="110">
        <f t="shared" si="580"/>
        <v>0</v>
      </c>
      <c r="P6215" s="107" t="str">
        <f t="shared" si="581"/>
        <v/>
      </c>
      <c r="Q6215" s="108" t="str">
        <f t="shared" si="582"/>
        <v/>
      </c>
      <c r="S6215" s="109" t="str">
        <f t="shared" si="583"/>
        <v/>
      </c>
      <c r="T6215" s="109" t="str">
        <f t="shared" si="584"/>
        <v/>
      </c>
    </row>
    <row r="6216" spans="2:20" ht="15" customHeight="1" x14ac:dyDescent="0.25">
      <c r="B6216" s="94">
        <v>6165</v>
      </c>
      <c r="C6216" s="95"/>
      <c r="D6216" s="94"/>
      <c r="E6216" s="95"/>
      <c r="F6216" s="94"/>
      <c r="G6216" s="95">
        <f t="shared" si="579"/>
        <v>0</v>
      </c>
      <c r="H6216" s="110">
        <f t="shared" si="580"/>
        <v>0</v>
      </c>
      <c r="P6216" s="107" t="str">
        <f t="shared" si="581"/>
        <v/>
      </c>
      <c r="Q6216" s="108" t="str">
        <f t="shared" si="582"/>
        <v/>
      </c>
      <c r="S6216" s="109" t="str">
        <f t="shared" si="583"/>
        <v/>
      </c>
      <c r="T6216" s="109" t="str">
        <f t="shared" si="584"/>
        <v/>
      </c>
    </row>
    <row r="6217" spans="2:20" ht="15" customHeight="1" x14ac:dyDescent="0.25">
      <c r="B6217" s="94">
        <v>6166</v>
      </c>
      <c r="C6217" s="95"/>
      <c r="D6217" s="94"/>
      <c r="E6217" s="95"/>
      <c r="F6217" s="94"/>
      <c r="G6217" s="95">
        <f t="shared" si="579"/>
        <v>0</v>
      </c>
      <c r="H6217" s="110">
        <f t="shared" si="580"/>
        <v>0</v>
      </c>
      <c r="P6217" s="107" t="str">
        <f t="shared" si="581"/>
        <v/>
      </c>
      <c r="Q6217" s="108" t="str">
        <f t="shared" si="582"/>
        <v/>
      </c>
      <c r="S6217" s="109" t="str">
        <f t="shared" si="583"/>
        <v/>
      </c>
      <c r="T6217" s="109" t="str">
        <f t="shared" si="584"/>
        <v/>
      </c>
    </row>
    <row r="6218" spans="2:20" ht="15" customHeight="1" x14ac:dyDescent="0.25">
      <c r="B6218" s="94">
        <v>6167</v>
      </c>
      <c r="C6218" s="95"/>
      <c r="D6218" s="94"/>
      <c r="E6218" s="95"/>
      <c r="F6218" s="94"/>
      <c r="G6218" s="95">
        <f t="shared" si="579"/>
        <v>0</v>
      </c>
      <c r="H6218" s="110">
        <f t="shared" si="580"/>
        <v>0</v>
      </c>
      <c r="P6218" s="107" t="str">
        <f t="shared" si="581"/>
        <v/>
      </c>
      <c r="Q6218" s="108" t="str">
        <f t="shared" si="582"/>
        <v/>
      </c>
      <c r="S6218" s="109" t="str">
        <f t="shared" si="583"/>
        <v/>
      </c>
      <c r="T6218" s="109" t="str">
        <f t="shared" si="584"/>
        <v/>
      </c>
    </row>
    <row r="6219" spans="2:20" ht="15" customHeight="1" x14ac:dyDescent="0.25">
      <c r="B6219" s="94">
        <v>6168</v>
      </c>
      <c r="C6219" s="95"/>
      <c r="D6219" s="94"/>
      <c r="E6219" s="95"/>
      <c r="F6219" s="94"/>
      <c r="G6219" s="95">
        <f t="shared" si="579"/>
        <v>0</v>
      </c>
      <c r="H6219" s="110">
        <f t="shared" si="580"/>
        <v>0</v>
      </c>
      <c r="P6219" s="107" t="str">
        <f t="shared" si="581"/>
        <v/>
      </c>
      <c r="Q6219" s="108" t="str">
        <f t="shared" si="582"/>
        <v/>
      </c>
      <c r="S6219" s="109" t="str">
        <f t="shared" si="583"/>
        <v/>
      </c>
      <c r="T6219" s="109" t="str">
        <f t="shared" si="584"/>
        <v/>
      </c>
    </row>
    <row r="6220" spans="2:20" ht="15" customHeight="1" x14ac:dyDescent="0.25">
      <c r="B6220" s="94">
        <v>6169</v>
      </c>
      <c r="C6220" s="95"/>
      <c r="D6220" s="94"/>
      <c r="E6220" s="95"/>
      <c r="F6220" s="94"/>
      <c r="G6220" s="95">
        <f t="shared" si="579"/>
        <v>0</v>
      </c>
      <c r="H6220" s="110">
        <f t="shared" si="580"/>
        <v>0</v>
      </c>
      <c r="P6220" s="107" t="str">
        <f t="shared" si="581"/>
        <v/>
      </c>
      <c r="Q6220" s="108" t="str">
        <f t="shared" si="582"/>
        <v/>
      </c>
      <c r="S6220" s="109" t="str">
        <f t="shared" si="583"/>
        <v/>
      </c>
      <c r="T6220" s="109" t="str">
        <f t="shared" si="584"/>
        <v/>
      </c>
    </row>
    <row r="6221" spans="2:20" ht="15" customHeight="1" x14ac:dyDescent="0.25">
      <c r="B6221" s="94">
        <v>6170</v>
      </c>
      <c r="C6221" s="95"/>
      <c r="D6221" s="94"/>
      <c r="E6221" s="95"/>
      <c r="F6221" s="94"/>
      <c r="G6221" s="95">
        <f t="shared" si="579"/>
        <v>0</v>
      </c>
      <c r="H6221" s="110">
        <f t="shared" si="580"/>
        <v>0</v>
      </c>
      <c r="P6221" s="107" t="str">
        <f t="shared" si="581"/>
        <v/>
      </c>
      <c r="Q6221" s="108" t="str">
        <f t="shared" si="582"/>
        <v/>
      </c>
      <c r="S6221" s="109" t="str">
        <f t="shared" si="583"/>
        <v/>
      </c>
      <c r="T6221" s="109" t="str">
        <f t="shared" si="584"/>
        <v/>
      </c>
    </row>
    <row r="6222" spans="2:20" ht="15" customHeight="1" x14ac:dyDescent="0.25">
      <c r="B6222" s="94">
        <v>6171</v>
      </c>
      <c r="C6222" s="95"/>
      <c r="D6222" s="94"/>
      <c r="E6222" s="95"/>
      <c r="F6222" s="94"/>
      <c r="G6222" s="95">
        <f t="shared" si="579"/>
        <v>0</v>
      </c>
      <c r="H6222" s="110">
        <f t="shared" si="580"/>
        <v>0</v>
      </c>
      <c r="P6222" s="107" t="str">
        <f t="shared" si="581"/>
        <v/>
      </c>
      <c r="Q6222" s="108" t="str">
        <f t="shared" si="582"/>
        <v/>
      </c>
      <c r="S6222" s="109" t="str">
        <f t="shared" si="583"/>
        <v/>
      </c>
      <c r="T6222" s="109" t="str">
        <f t="shared" si="584"/>
        <v/>
      </c>
    </row>
    <row r="6223" spans="2:20" ht="15" customHeight="1" x14ac:dyDescent="0.25">
      <c r="B6223" s="94">
        <v>6172</v>
      </c>
      <c r="C6223" s="95"/>
      <c r="D6223" s="94"/>
      <c r="E6223" s="95"/>
      <c r="F6223" s="94"/>
      <c r="G6223" s="95">
        <f t="shared" si="579"/>
        <v>0</v>
      </c>
      <c r="H6223" s="110">
        <f t="shared" si="580"/>
        <v>0</v>
      </c>
      <c r="P6223" s="107" t="str">
        <f t="shared" si="581"/>
        <v/>
      </c>
      <c r="Q6223" s="108" t="str">
        <f t="shared" si="582"/>
        <v/>
      </c>
      <c r="S6223" s="109" t="str">
        <f t="shared" si="583"/>
        <v/>
      </c>
      <c r="T6223" s="109" t="str">
        <f t="shared" si="584"/>
        <v/>
      </c>
    </row>
    <row r="6224" spans="2:20" ht="15" customHeight="1" x14ac:dyDescent="0.25">
      <c r="B6224" s="94">
        <v>6173</v>
      </c>
      <c r="C6224" s="95"/>
      <c r="D6224" s="94"/>
      <c r="E6224" s="95"/>
      <c r="F6224" s="94"/>
      <c r="G6224" s="95">
        <f t="shared" si="579"/>
        <v>0</v>
      </c>
      <c r="H6224" s="110">
        <f t="shared" si="580"/>
        <v>0</v>
      </c>
      <c r="P6224" s="107" t="str">
        <f t="shared" si="581"/>
        <v/>
      </c>
      <c r="Q6224" s="108" t="str">
        <f t="shared" si="582"/>
        <v/>
      </c>
      <c r="S6224" s="109" t="str">
        <f t="shared" si="583"/>
        <v/>
      </c>
      <c r="T6224" s="109" t="str">
        <f t="shared" si="584"/>
        <v/>
      </c>
    </row>
    <row r="6225" spans="2:20" ht="15" customHeight="1" x14ac:dyDescent="0.25">
      <c r="B6225" s="94">
        <v>6174</v>
      </c>
      <c r="C6225" s="95"/>
      <c r="D6225" s="94"/>
      <c r="E6225" s="95"/>
      <c r="F6225" s="94"/>
      <c r="G6225" s="95">
        <f t="shared" si="579"/>
        <v>0</v>
      </c>
      <c r="H6225" s="110">
        <f t="shared" si="580"/>
        <v>0</v>
      </c>
      <c r="P6225" s="107" t="str">
        <f t="shared" si="581"/>
        <v/>
      </c>
      <c r="Q6225" s="108" t="str">
        <f t="shared" si="582"/>
        <v/>
      </c>
      <c r="S6225" s="109" t="str">
        <f t="shared" si="583"/>
        <v/>
      </c>
      <c r="T6225" s="109" t="str">
        <f t="shared" si="584"/>
        <v/>
      </c>
    </row>
    <row r="6226" spans="2:20" ht="15" customHeight="1" x14ac:dyDescent="0.25">
      <c r="B6226" s="94">
        <v>6175</v>
      </c>
      <c r="C6226" s="95"/>
      <c r="D6226" s="94"/>
      <c r="E6226" s="95"/>
      <c r="F6226" s="94"/>
      <c r="G6226" s="95">
        <f t="shared" si="579"/>
        <v>0</v>
      </c>
      <c r="H6226" s="110">
        <f t="shared" si="580"/>
        <v>0</v>
      </c>
      <c r="P6226" s="107" t="str">
        <f t="shared" si="581"/>
        <v/>
      </c>
      <c r="Q6226" s="108" t="str">
        <f t="shared" si="582"/>
        <v/>
      </c>
      <c r="S6226" s="109" t="str">
        <f t="shared" si="583"/>
        <v/>
      </c>
      <c r="T6226" s="109" t="str">
        <f t="shared" si="584"/>
        <v/>
      </c>
    </row>
    <row r="6227" spans="2:20" ht="15" customHeight="1" x14ac:dyDescent="0.25">
      <c r="B6227" s="94">
        <v>6176</v>
      </c>
      <c r="C6227" s="95"/>
      <c r="D6227" s="94"/>
      <c r="E6227" s="95"/>
      <c r="F6227" s="94"/>
      <c r="G6227" s="95">
        <f t="shared" si="579"/>
        <v>0</v>
      </c>
      <c r="H6227" s="110">
        <f t="shared" si="580"/>
        <v>0</v>
      </c>
      <c r="P6227" s="107" t="str">
        <f t="shared" si="581"/>
        <v/>
      </c>
      <c r="Q6227" s="108" t="str">
        <f t="shared" si="582"/>
        <v/>
      </c>
      <c r="S6227" s="109" t="str">
        <f t="shared" si="583"/>
        <v/>
      </c>
      <c r="T6227" s="109" t="str">
        <f t="shared" si="584"/>
        <v/>
      </c>
    </row>
    <row r="6228" spans="2:20" ht="15" customHeight="1" x14ac:dyDescent="0.25">
      <c r="B6228" s="94">
        <v>6177</v>
      </c>
      <c r="C6228" s="95"/>
      <c r="D6228" s="94"/>
      <c r="E6228" s="95"/>
      <c r="F6228" s="94"/>
      <c r="G6228" s="95">
        <f t="shared" si="579"/>
        <v>0</v>
      </c>
      <c r="H6228" s="110">
        <f t="shared" si="580"/>
        <v>0</v>
      </c>
      <c r="P6228" s="107" t="str">
        <f t="shared" si="581"/>
        <v/>
      </c>
      <c r="Q6228" s="108" t="str">
        <f t="shared" si="582"/>
        <v/>
      </c>
      <c r="S6228" s="109" t="str">
        <f t="shared" si="583"/>
        <v/>
      </c>
      <c r="T6228" s="109" t="str">
        <f t="shared" si="584"/>
        <v/>
      </c>
    </row>
    <row r="6229" spans="2:20" ht="15" customHeight="1" x14ac:dyDescent="0.25">
      <c r="B6229" s="94">
        <v>6178</v>
      </c>
      <c r="C6229" s="95"/>
      <c r="D6229" s="94"/>
      <c r="E6229" s="95"/>
      <c r="F6229" s="94"/>
      <c r="G6229" s="95">
        <f t="shared" si="579"/>
        <v>0</v>
      </c>
      <c r="H6229" s="110">
        <f t="shared" si="580"/>
        <v>0</v>
      </c>
      <c r="P6229" s="107" t="str">
        <f t="shared" si="581"/>
        <v/>
      </c>
      <c r="Q6229" s="108" t="str">
        <f t="shared" si="582"/>
        <v/>
      </c>
      <c r="S6229" s="109" t="str">
        <f t="shared" si="583"/>
        <v/>
      </c>
      <c r="T6229" s="109" t="str">
        <f t="shared" si="584"/>
        <v/>
      </c>
    </row>
    <row r="6230" spans="2:20" ht="15" customHeight="1" x14ac:dyDescent="0.25">
      <c r="B6230" s="94">
        <v>6179</v>
      </c>
      <c r="C6230" s="95"/>
      <c r="D6230" s="94"/>
      <c r="E6230" s="95"/>
      <c r="F6230" s="94"/>
      <c r="G6230" s="95">
        <f t="shared" si="579"/>
        <v>0</v>
      </c>
      <c r="H6230" s="110">
        <f t="shared" si="580"/>
        <v>0</v>
      </c>
      <c r="P6230" s="107" t="str">
        <f t="shared" si="581"/>
        <v/>
      </c>
      <c r="Q6230" s="108" t="str">
        <f t="shared" si="582"/>
        <v/>
      </c>
      <c r="S6230" s="109" t="str">
        <f t="shared" si="583"/>
        <v/>
      </c>
      <c r="T6230" s="109" t="str">
        <f t="shared" si="584"/>
        <v/>
      </c>
    </row>
    <row r="6231" spans="2:20" ht="15" customHeight="1" x14ac:dyDescent="0.25">
      <c r="B6231" s="94">
        <v>6180</v>
      </c>
      <c r="C6231" s="95"/>
      <c r="D6231" s="94"/>
      <c r="E6231" s="95"/>
      <c r="F6231" s="94"/>
      <c r="G6231" s="95">
        <f t="shared" si="579"/>
        <v>0</v>
      </c>
      <c r="H6231" s="110">
        <f t="shared" si="580"/>
        <v>0</v>
      </c>
      <c r="P6231" s="107" t="str">
        <f t="shared" si="581"/>
        <v/>
      </c>
      <c r="Q6231" s="108" t="str">
        <f t="shared" si="582"/>
        <v/>
      </c>
      <c r="S6231" s="109" t="str">
        <f t="shared" si="583"/>
        <v/>
      </c>
      <c r="T6231" s="109" t="str">
        <f t="shared" si="584"/>
        <v/>
      </c>
    </row>
    <row r="6232" spans="2:20" ht="15" customHeight="1" x14ac:dyDescent="0.25">
      <c r="B6232" s="94">
        <v>6181</v>
      </c>
      <c r="C6232" s="95"/>
      <c r="D6232" s="94"/>
      <c r="E6232" s="95"/>
      <c r="F6232" s="94"/>
      <c r="G6232" s="95">
        <f t="shared" si="579"/>
        <v>0</v>
      </c>
      <c r="H6232" s="110">
        <f t="shared" si="580"/>
        <v>0</v>
      </c>
      <c r="P6232" s="107" t="str">
        <f t="shared" si="581"/>
        <v/>
      </c>
      <c r="Q6232" s="108" t="str">
        <f t="shared" si="582"/>
        <v/>
      </c>
      <c r="S6232" s="109" t="str">
        <f t="shared" si="583"/>
        <v/>
      </c>
      <c r="T6232" s="109" t="str">
        <f t="shared" si="584"/>
        <v/>
      </c>
    </row>
    <row r="6233" spans="2:20" ht="15" customHeight="1" x14ac:dyDescent="0.25">
      <c r="B6233" s="94">
        <v>6182</v>
      </c>
      <c r="C6233" s="95"/>
      <c r="D6233" s="94"/>
      <c r="E6233" s="95"/>
      <c r="F6233" s="94"/>
      <c r="G6233" s="95">
        <f t="shared" si="579"/>
        <v>0</v>
      </c>
      <c r="H6233" s="110">
        <f t="shared" si="580"/>
        <v>0</v>
      </c>
      <c r="P6233" s="107" t="str">
        <f t="shared" si="581"/>
        <v/>
      </c>
      <c r="Q6233" s="108" t="str">
        <f t="shared" si="582"/>
        <v/>
      </c>
      <c r="S6233" s="109" t="str">
        <f t="shared" si="583"/>
        <v/>
      </c>
      <c r="T6233" s="109" t="str">
        <f t="shared" si="584"/>
        <v/>
      </c>
    </row>
    <row r="6234" spans="2:20" ht="15" customHeight="1" x14ac:dyDescent="0.25">
      <c r="B6234" s="94">
        <v>6183</v>
      </c>
      <c r="C6234" s="95"/>
      <c r="D6234" s="94"/>
      <c r="E6234" s="95"/>
      <c r="F6234" s="94"/>
      <c r="G6234" s="95">
        <f t="shared" si="579"/>
        <v>0</v>
      </c>
      <c r="H6234" s="110">
        <f t="shared" si="580"/>
        <v>0</v>
      </c>
      <c r="P6234" s="107" t="str">
        <f t="shared" si="581"/>
        <v/>
      </c>
      <c r="Q6234" s="108" t="str">
        <f t="shared" si="582"/>
        <v/>
      </c>
      <c r="S6234" s="109" t="str">
        <f t="shared" si="583"/>
        <v/>
      </c>
      <c r="T6234" s="109" t="str">
        <f t="shared" si="584"/>
        <v/>
      </c>
    </row>
    <row r="6235" spans="2:20" ht="15" customHeight="1" x14ac:dyDescent="0.25">
      <c r="B6235" s="94">
        <v>6184</v>
      </c>
      <c r="C6235" s="95"/>
      <c r="D6235" s="94"/>
      <c r="E6235" s="95"/>
      <c r="F6235" s="94"/>
      <c r="G6235" s="95">
        <f t="shared" si="579"/>
        <v>0</v>
      </c>
      <c r="H6235" s="110">
        <f t="shared" si="580"/>
        <v>0</v>
      </c>
      <c r="P6235" s="107" t="str">
        <f t="shared" si="581"/>
        <v/>
      </c>
      <c r="Q6235" s="108" t="str">
        <f t="shared" si="582"/>
        <v/>
      </c>
      <c r="S6235" s="109" t="str">
        <f t="shared" si="583"/>
        <v/>
      </c>
      <c r="T6235" s="109" t="str">
        <f t="shared" si="584"/>
        <v/>
      </c>
    </row>
    <row r="6236" spans="2:20" ht="15" customHeight="1" x14ac:dyDescent="0.25">
      <c r="B6236" s="94">
        <v>6185</v>
      </c>
      <c r="C6236" s="95"/>
      <c r="D6236" s="94"/>
      <c r="E6236" s="95"/>
      <c r="F6236" s="94"/>
      <c r="G6236" s="95">
        <f t="shared" ref="G6236:G6299" si="585">E6236-C6236</f>
        <v>0</v>
      </c>
      <c r="H6236" s="110">
        <f t="shared" ref="H6236:H6299" si="586">F6236-D6236</f>
        <v>0</v>
      </c>
      <c r="P6236" s="107" t="str">
        <f t="shared" ref="P6236:P6299" si="587">IF(C6236="","",D6236*PSA_WTP-C6236)</f>
        <v/>
      </c>
      <c r="Q6236" s="108" t="str">
        <f t="shared" ref="Q6236:Q6299" si="588">IF(C6236="","",F6236*PSA_WTP-E6236)</f>
        <v/>
      </c>
      <c r="S6236" s="109" t="str">
        <f t="shared" ref="S6236:S6299" si="589">IF(Q6236="","",IF(Q6236=MAX(P6236,Q6236),0,1))</f>
        <v/>
      </c>
      <c r="T6236" s="109" t="str">
        <f t="shared" ref="T6236:T6299" si="590">IF(Q6236="","",IF(Q6236=MAX(P6236,Q6236),1,0))</f>
        <v/>
      </c>
    </row>
    <row r="6237" spans="2:20" ht="15" customHeight="1" x14ac:dyDescent="0.25">
      <c r="B6237" s="94">
        <v>6186</v>
      </c>
      <c r="C6237" s="95"/>
      <c r="D6237" s="94"/>
      <c r="E6237" s="95"/>
      <c r="F6237" s="94"/>
      <c r="G6237" s="95">
        <f t="shared" si="585"/>
        <v>0</v>
      </c>
      <c r="H6237" s="110">
        <f t="shared" si="586"/>
        <v>0</v>
      </c>
      <c r="P6237" s="107" t="str">
        <f t="shared" si="587"/>
        <v/>
      </c>
      <c r="Q6237" s="108" t="str">
        <f t="shared" si="588"/>
        <v/>
      </c>
      <c r="S6237" s="109" t="str">
        <f t="shared" si="589"/>
        <v/>
      </c>
      <c r="T6237" s="109" t="str">
        <f t="shared" si="590"/>
        <v/>
      </c>
    </row>
    <row r="6238" spans="2:20" ht="15" customHeight="1" x14ac:dyDescent="0.25">
      <c r="B6238" s="94">
        <v>6187</v>
      </c>
      <c r="C6238" s="95"/>
      <c r="D6238" s="94"/>
      <c r="E6238" s="95"/>
      <c r="F6238" s="94"/>
      <c r="G6238" s="95">
        <f t="shared" si="585"/>
        <v>0</v>
      </c>
      <c r="H6238" s="110">
        <f t="shared" si="586"/>
        <v>0</v>
      </c>
      <c r="P6238" s="107" t="str">
        <f t="shared" si="587"/>
        <v/>
      </c>
      <c r="Q6238" s="108" t="str">
        <f t="shared" si="588"/>
        <v/>
      </c>
      <c r="S6238" s="109" t="str">
        <f t="shared" si="589"/>
        <v/>
      </c>
      <c r="T6238" s="109" t="str">
        <f t="shared" si="590"/>
        <v/>
      </c>
    </row>
    <row r="6239" spans="2:20" ht="15" customHeight="1" x14ac:dyDescent="0.25">
      <c r="B6239" s="94">
        <v>6188</v>
      </c>
      <c r="C6239" s="95"/>
      <c r="D6239" s="94"/>
      <c r="E6239" s="95"/>
      <c r="F6239" s="94"/>
      <c r="G6239" s="95">
        <f t="shared" si="585"/>
        <v>0</v>
      </c>
      <c r="H6239" s="110">
        <f t="shared" si="586"/>
        <v>0</v>
      </c>
      <c r="P6239" s="107" t="str">
        <f t="shared" si="587"/>
        <v/>
      </c>
      <c r="Q6239" s="108" t="str">
        <f t="shared" si="588"/>
        <v/>
      </c>
      <c r="S6239" s="109" t="str">
        <f t="shared" si="589"/>
        <v/>
      </c>
      <c r="T6239" s="109" t="str">
        <f t="shared" si="590"/>
        <v/>
      </c>
    </row>
    <row r="6240" spans="2:20" ht="15" customHeight="1" x14ac:dyDescent="0.25">
      <c r="B6240" s="94">
        <v>6189</v>
      </c>
      <c r="C6240" s="95"/>
      <c r="D6240" s="94"/>
      <c r="E6240" s="95"/>
      <c r="F6240" s="94"/>
      <c r="G6240" s="95">
        <f t="shared" si="585"/>
        <v>0</v>
      </c>
      <c r="H6240" s="110">
        <f t="shared" si="586"/>
        <v>0</v>
      </c>
      <c r="P6240" s="107" t="str">
        <f t="shared" si="587"/>
        <v/>
      </c>
      <c r="Q6240" s="108" t="str">
        <f t="shared" si="588"/>
        <v/>
      </c>
      <c r="S6240" s="109" t="str">
        <f t="shared" si="589"/>
        <v/>
      </c>
      <c r="T6240" s="109" t="str">
        <f t="shared" si="590"/>
        <v/>
      </c>
    </row>
    <row r="6241" spans="2:20" ht="15" customHeight="1" x14ac:dyDescent="0.25">
      <c r="B6241" s="94">
        <v>6190</v>
      </c>
      <c r="C6241" s="95"/>
      <c r="D6241" s="94"/>
      <c r="E6241" s="95"/>
      <c r="F6241" s="94"/>
      <c r="G6241" s="95">
        <f t="shared" si="585"/>
        <v>0</v>
      </c>
      <c r="H6241" s="110">
        <f t="shared" si="586"/>
        <v>0</v>
      </c>
      <c r="P6241" s="107" t="str">
        <f t="shared" si="587"/>
        <v/>
      </c>
      <c r="Q6241" s="108" t="str">
        <f t="shared" si="588"/>
        <v/>
      </c>
      <c r="S6241" s="109" t="str">
        <f t="shared" si="589"/>
        <v/>
      </c>
      <c r="T6241" s="109" t="str">
        <f t="shared" si="590"/>
        <v/>
      </c>
    </row>
    <row r="6242" spans="2:20" ht="15" customHeight="1" x14ac:dyDescent="0.25">
      <c r="B6242" s="94">
        <v>6191</v>
      </c>
      <c r="C6242" s="95"/>
      <c r="D6242" s="94"/>
      <c r="E6242" s="95"/>
      <c r="F6242" s="94"/>
      <c r="G6242" s="95">
        <f t="shared" si="585"/>
        <v>0</v>
      </c>
      <c r="H6242" s="110">
        <f t="shared" si="586"/>
        <v>0</v>
      </c>
      <c r="P6242" s="107" t="str">
        <f t="shared" si="587"/>
        <v/>
      </c>
      <c r="Q6242" s="108" t="str">
        <f t="shared" si="588"/>
        <v/>
      </c>
      <c r="S6242" s="109" t="str">
        <f t="shared" si="589"/>
        <v/>
      </c>
      <c r="T6242" s="109" t="str">
        <f t="shared" si="590"/>
        <v/>
      </c>
    </row>
    <row r="6243" spans="2:20" ht="15" customHeight="1" x14ac:dyDescent="0.25">
      <c r="B6243" s="94">
        <v>6192</v>
      </c>
      <c r="C6243" s="95"/>
      <c r="D6243" s="94"/>
      <c r="E6243" s="95"/>
      <c r="F6243" s="94"/>
      <c r="G6243" s="95">
        <f t="shared" si="585"/>
        <v>0</v>
      </c>
      <c r="H6243" s="110">
        <f t="shared" si="586"/>
        <v>0</v>
      </c>
      <c r="P6243" s="107" t="str">
        <f t="shared" si="587"/>
        <v/>
      </c>
      <c r="Q6243" s="108" t="str">
        <f t="shared" si="588"/>
        <v/>
      </c>
      <c r="S6243" s="109" t="str">
        <f t="shared" si="589"/>
        <v/>
      </c>
      <c r="T6243" s="109" t="str">
        <f t="shared" si="590"/>
        <v/>
      </c>
    </row>
    <row r="6244" spans="2:20" ht="15" customHeight="1" x14ac:dyDescent="0.25">
      <c r="B6244" s="94">
        <v>6193</v>
      </c>
      <c r="C6244" s="95"/>
      <c r="D6244" s="94"/>
      <c r="E6244" s="95"/>
      <c r="F6244" s="94"/>
      <c r="G6244" s="95">
        <f t="shared" si="585"/>
        <v>0</v>
      </c>
      <c r="H6244" s="110">
        <f t="shared" si="586"/>
        <v>0</v>
      </c>
      <c r="P6244" s="107" t="str">
        <f t="shared" si="587"/>
        <v/>
      </c>
      <c r="Q6244" s="108" t="str">
        <f t="shared" si="588"/>
        <v/>
      </c>
      <c r="S6244" s="109" t="str">
        <f t="shared" si="589"/>
        <v/>
      </c>
      <c r="T6244" s="109" t="str">
        <f t="shared" si="590"/>
        <v/>
      </c>
    </row>
    <row r="6245" spans="2:20" ht="15" customHeight="1" x14ac:dyDescent="0.25">
      <c r="B6245" s="94">
        <v>6194</v>
      </c>
      <c r="C6245" s="95"/>
      <c r="D6245" s="94"/>
      <c r="E6245" s="95"/>
      <c r="F6245" s="94"/>
      <c r="G6245" s="95">
        <f t="shared" si="585"/>
        <v>0</v>
      </c>
      <c r="H6245" s="110">
        <f t="shared" si="586"/>
        <v>0</v>
      </c>
      <c r="P6245" s="107" t="str">
        <f t="shared" si="587"/>
        <v/>
      </c>
      <c r="Q6245" s="108" t="str">
        <f t="shared" si="588"/>
        <v/>
      </c>
      <c r="S6245" s="109" t="str">
        <f t="shared" si="589"/>
        <v/>
      </c>
      <c r="T6245" s="109" t="str">
        <f t="shared" si="590"/>
        <v/>
      </c>
    </row>
    <row r="6246" spans="2:20" ht="15" customHeight="1" x14ac:dyDescent="0.25">
      <c r="B6246" s="94">
        <v>6195</v>
      </c>
      <c r="C6246" s="95"/>
      <c r="D6246" s="94"/>
      <c r="E6246" s="95"/>
      <c r="F6246" s="94"/>
      <c r="G6246" s="95">
        <f t="shared" si="585"/>
        <v>0</v>
      </c>
      <c r="H6246" s="110">
        <f t="shared" si="586"/>
        <v>0</v>
      </c>
      <c r="P6246" s="107" t="str">
        <f t="shared" si="587"/>
        <v/>
      </c>
      <c r="Q6246" s="108" t="str">
        <f t="shared" si="588"/>
        <v/>
      </c>
      <c r="S6246" s="109" t="str">
        <f t="shared" si="589"/>
        <v/>
      </c>
      <c r="T6246" s="109" t="str">
        <f t="shared" si="590"/>
        <v/>
      </c>
    </row>
    <row r="6247" spans="2:20" ht="15" customHeight="1" x14ac:dyDescent="0.25">
      <c r="B6247" s="94">
        <v>6196</v>
      </c>
      <c r="C6247" s="95"/>
      <c r="D6247" s="94"/>
      <c r="E6247" s="95"/>
      <c r="F6247" s="94"/>
      <c r="G6247" s="95">
        <f t="shared" si="585"/>
        <v>0</v>
      </c>
      <c r="H6247" s="110">
        <f t="shared" si="586"/>
        <v>0</v>
      </c>
      <c r="P6247" s="107" t="str">
        <f t="shared" si="587"/>
        <v/>
      </c>
      <c r="Q6247" s="108" t="str">
        <f t="shared" si="588"/>
        <v/>
      </c>
      <c r="S6247" s="109" t="str">
        <f t="shared" si="589"/>
        <v/>
      </c>
      <c r="T6247" s="109" t="str">
        <f t="shared" si="590"/>
        <v/>
      </c>
    </row>
    <row r="6248" spans="2:20" ht="15" customHeight="1" x14ac:dyDescent="0.25">
      <c r="B6248" s="94">
        <v>6197</v>
      </c>
      <c r="C6248" s="95"/>
      <c r="D6248" s="94"/>
      <c r="E6248" s="95"/>
      <c r="F6248" s="94"/>
      <c r="G6248" s="95">
        <f t="shared" si="585"/>
        <v>0</v>
      </c>
      <c r="H6248" s="110">
        <f t="shared" si="586"/>
        <v>0</v>
      </c>
      <c r="P6248" s="107" t="str">
        <f t="shared" si="587"/>
        <v/>
      </c>
      <c r="Q6248" s="108" t="str">
        <f t="shared" si="588"/>
        <v/>
      </c>
      <c r="S6248" s="109" t="str">
        <f t="shared" si="589"/>
        <v/>
      </c>
      <c r="T6248" s="109" t="str">
        <f t="shared" si="590"/>
        <v/>
      </c>
    </row>
    <row r="6249" spans="2:20" ht="15" customHeight="1" x14ac:dyDescent="0.25">
      <c r="B6249" s="94">
        <v>6198</v>
      </c>
      <c r="C6249" s="95"/>
      <c r="D6249" s="94"/>
      <c r="E6249" s="95"/>
      <c r="F6249" s="94"/>
      <c r="G6249" s="95">
        <f t="shared" si="585"/>
        <v>0</v>
      </c>
      <c r="H6249" s="110">
        <f t="shared" si="586"/>
        <v>0</v>
      </c>
      <c r="P6249" s="107" t="str">
        <f t="shared" si="587"/>
        <v/>
      </c>
      <c r="Q6249" s="108" t="str">
        <f t="shared" si="588"/>
        <v/>
      </c>
      <c r="S6249" s="109" t="str">
        <f t="shared" si="589"/>
        <v/>
      </c>
      <c r="T6249" s="109" t="str">
        <f t="shared" si="590"/>
        <v/>
      </c>
    </row>
    <row r="6250" spans="2:20" ht="15" customHeight="1" x14ac:dyDescent="0.25">
      <c r="B6250" s="94">
        <v>6199</v>
      </c>
      <c r="C6250" s="95"/>
      <c r="D6250" s="94"/>
      <c r="E6250" s="95"/>
      <c r="F6250" s="94"/>
      <c r="G6250" s="95">
        <f t="shared" si="585"/>
        <v>0</v>
      </c>
      <c r="H6250" s="110">
        <f t="shared" si="586"/>
        <v>0</v>
      </c>
      <c r="P6250" s="107" t="str">
        <f t="shared" si="587"/>
        <v/>
      </c>
      <c r="Q6250" s="108" t="str">
        <f t="shared" si="588"/>
        <v/>
      </c>
      <c r="S6250" s="109" t="str">
        <f t="shared" si="589"/>
        <v/>
      </c>
      <c r="T6250" s="109" t="str">
        <f t="shared" si="590"/>
        <v/>
      </c>
    </row>
    <row r="6251" spans="2:20" ht="15" customHeight="1" x14ac:dyDescent="0.25">
      <c r="B6251" s="94">
        <v>6200</v>
      </c>
      <c r="C6251" s="95"/>
      <c r="D6251" s="94"/>
      <c r="E6251" s="95"/>
      <c r="F6251" s="94"/>
      <c r="G6251" s="95">
        <f t="shared" si="585"/>
        <v>0</v>
      </c>
      <c r="H6251" s="110">
        <f t="shared" si="586"/>
        <v>0</v>
      </c>
      <c r="P6251" s="107" t="str">
        <f t="shared" si="587"/>
        <v/>
      </c>
      <c r="Q6251" s="108" t="str">
        <f t="shared" si="588"/>
        <v/>
      </c>
      <c r="S6251" s="109" t="str">
        <f t="shared" si="589"/>
        <v/>
      </c>
      <c r="T6251" s="109" t="str">
        <f t="shared" si="590"/>
        <v/>
      </c>
    </row>
    <row r="6252" spans="2:20" ht="15" customHeight="1" x14ac:dyDescent="0.25">
      <c r="B6252" s="94">
        <v>6201</v>
      </c>
      <c r="C6252" s="95"/>
      <c r="D6252" s="94"/>
      <c r="E6252" s="95"/>
      <c r="F6252" s="94"/>
      <c r="G6252" s="95">
        <f t="shared" si="585"/>
        <v>0</v>
      </c>
      <c r="H6252" s="110">
        <f t="shared" si="586"/>
        <v>0</v>
      </c>
      <c r="P6252" s="107" t="str">
        <f t="shared" si="587"/>
        <v/>
      </c>
      <c r="Q6252" s="108" t="str">
        <f t="shared" si="588"/>
        <v/>
      </c>
      <c r="S6252" s="109" t="str">
        <f t="shared" si="589"/>
        <v/>
      </c>
      <c r="T6252" s="109" t="str">
        <f t="shared" si="590"/>
        <v/>
      </c>
    </row>
    <row r="6253" spans="2:20" ht="15" customHeight="1" x14ac:dyDescent="0.25">
      <c r="B6253" s="94">
        <v>6202</v>
      </c>
      <c r="C6253" s="95"/>
      <c r="D6253" s="94"/>
      <c r="E6253" s="95"/>
      <c r="F6253" s="94"/>
      <c r="G6253" s="95">
        <f t="shared" si="585"/>
        <v>0</v>
      </c>
      <c r="H6253" s="110">
        <f t="shared" si="586"/>
        <v>0</v>
      </c>
      <c r="P6253" s="107" t="str">
        <f t="shared" si="587"/>
        <v/>
      </c>
      <c r="Q6253" s="108" t="str">
        <f t="shared" si="588"/>
        <v/>
      </c>
      <c r="S6253" s="109" t="str">
        <f t="shared" si="589"/>
        <v/>
      </c>
      <c r="T6253" s="109" t="str">
        <f t="shared" si="590"/>
        <v/>
      </c>
    </row>
    <row r="6254" spans="2:20" ht="15" customHeight="1" x14ac:dyDescent="0.25">
      <c r="B6254" s="94">
        <v>6203</v>
      </c>
      <c r="C6254" s="95"/>
      <c r="D6254" s="94"/>
      <c r="E6254" s="95"/>
      <c r="F6254" s="94"/>
      <c r="G6254" s="95">
        <f t="shared" si="585"/>
        <v>0</v>
      </c>
      <c r="H6254" s="110">
        <f t="shared" si="586"/>
        <v>0</v>
      </c>
      <c r="P6254" s="107" t="str">
        <f t="shared" si="587"/>
        <v/>
      </c>
      <c r="Q6254" s="108" t="str">
        <f t="shared" si="588"/>
        <v/>
      </c>
      <c r="S6254" s="109" t="str">
        <f t="shared" si="589"/>
        <v/>
      </c>
      <c r="T6254" s="109" t="str">
        <f t="shared" si="590"/>
        <v/>
      </c>
    </row>
    <row r="6255" spans="2:20" ht="15" customHeight="1" x14ac:dyDescent="0.25">
      <c r="B6255" s="94">
        <v>6204</v>
      </c>
      <c r="C6255" s="95"/>
      <c r="D6255" s="94"/>
      <c r="E6255" s="95"/>
      <c r="F6255" s="94"/>
      <c r="G6255" s="95">
        <f t="shared" si="585"/>
        <v>0</v>
      </c>
      <c r="H6255" s="110">
        <f t="shared" si="586"/>
        <v>0</v>
      </c>
      <c r="P6255" s="107" t="str">
        <f t="shared" si="587"/>
        <v/>
      </c>
      <c r="Q6255" s="108" t="str">
        <f t="shared" si="588"/>
        <v/>
      </c>
      <c r="S6255" s="109" t="str">
        <f t="shared" si="589"/>
        <v/>
      </c>
      <c r="T6255" s="109" t="str">
        <f t="shared" si="590"/>
        <v/>
      </c>
    </row>
    <row r="6256" spans="2:20" ht="15" customHeight="1" x14ac:dyDescent="0.25">
      <c r="B6256" s="94">
        <v>6205</v>
      </c>
      <c r="C6256" s="95"/>
      <c r="D6256" s="94"/>
      <c r="E6256" s="95"/>
      <c r="F6256" s="94"/>
      <c r="G6256" s="95">
        <f t="shared" si="585"/>
        <v>0</v>
      </c>
      <c r="H6256" s="110">
        <f t="shared" si="586"/>
        <v>0</v>
      </c>
      <c r="P6256" s="107" t="str">
        <f t="shared" si="587"/>
        <v/>
      </c>
      <c r="Q6256" s="108" t="str">
        <f t="shared" si="588"/>
        <v/>
      </c>
      <c r="S6256" s="109" t="str">
        <f t="shared" si="589"/>
        <v/>
      </c>
      <c r="T6256" s="109" t="str">
        <f t="shared" si="590"/>
        <v/>
      </c>
    </row>
    <row r="6257" spans="2:20" ht="15" customHeight="1" x14ac:dyDescent="0.25">
      <c r="B6257" s="94">
        <v>6206</v>
      </c>
      <c r="C6257" s="95"/>
      <c r="D6257" s="94"/>
      <c r="E6257" s="95"/>
      <c r="F6257" s="94"/>
      <c r="G6257" s="95">
        <f t="shared" si="585"/>
        <v>0</v>
      </c>
      <c r="H6257" s="110">
        <f t="shared" si="586"/>
        <v>0</v>
      </c>
      <c r="P6257" s="107" t="str">
        <f t="shared" si="587"/>
        <v/>
      </c>
      <c r="Q6257" s="108" t="str">
        <f t="shared" si="588"/>
        <v/>
      </c>
      <c r="S6257" s="109" t="str">
        <f t="shared" si="589"/>
        <v/>
      </c>
      <c r="T6257" s="109" t="str">
        <f t="shared" si="590"/>
        <v/>
      </c>
    </row>
    <row r="6258" spans="2:20" ht="15" customHeight="1" x14ac:dyDescent="0.25">
      <c r="B6258" s="94">
        <v>6207</v>
      </c>
      <c r="C6258" s="95"/>
      <c r="D6258" s="94"/>
      <c r="E6258" s="95"/>
      <c r="F6258" s="94"/>
      <c r="G6258" s="95">
        <f t="shared" si="585"/>
        <v>0</v>
      </c>
      <c r="H6258" s="110">
        <f t="shared" si="586"/>
        <v>0</v>
      </c>
      <c r="P6258" s="107" t="str">
        <f t="shared" si="587"/>
        <v/>
      </c>
      <c r="Q6258" s="108" t="str">
        <f t="shared" si="588"/>
        <v/>
      </c>
      <c r="S6258" s="109" t="str">
        <f t="shared" si="589"/>
        <v/>
      </c>
      <c r="T6258" s="109" t="str">
        <f t="shared" si="590"/>
        <v/>
      </c>
    </row>
    <row r="6259" spans="2:20" ht="15" customHeight="1" x14ac:dyDescent="0.25">
      <c r="B6259" s="94">
        <v>6208</v>
      </c>
      <c r="C6259" s="95"/>
      <c r="D6259" s="94"/>
      <c r="E6259" s="95"/>
      <c r="F6259" s="94"/>
      <c r="G6259" s="95">
        <f t="shared" si="585"/>
        <v>0</v>
      </c>
      <c r="H6259" s="110">
        <f t="shared" si="586"/>
        <v>0</v>
      </c>
      <c r="P6259" s="107" t="str">
        <f t="shared" si="587"/>
        <v/>
      </c>
      <c r="Q6259" s="108" t="str">
        <f t="shared" si="588"/>
        <v/>
      </c>
      <c r="S6259" s="109" t="str">
        <f t="shared" si="589"/>
        <v/>
      </c>
      <c r="T6259" s="109" t="str">
        <f t="shared" si="590"/>
        <v/>
      </c>
    </row>
    <row r="6260" spans="2:20" ht="15" customHeight="1" x14ac:dyDescent="0.25">
      <c r="B6260" s="94">
        <v>6209</v>
      </c>
      <c r="C6260" s="95"/>
      <c r="D6260" s="94"/>
      <c r="E6260" s="95"/>
      <c r="F6260" s="94"/>
      <c r="G6260" s="95">
        <f t="shared" si="585"/>
        <v>0</v>
      </c>
      <c r="H6260" s="110">
        <f t="shared" si="586"/>
        <v>0</v>
      </c>
      <c r="P6260" s="107" t="str">
        <f t="shared" si="587"/>
        <v/>
      </c>
      <c r="Q6260" s="108" t="str">
        <f t="shared" si="588"/>
        <v/>
      </c>
      <c r="S6260" s="109" t="str">
        <f t="shared" si="589"/>
        <v/>
      </c>
      <c r="T6260" s="109" t="str">
        <f t="shared" si="590"/>
        <v/>
      </c>
    </row>
    <row r="6261" spans="2:20" ht="15" customHeight="1" x14ac:dyDescent="0.25">
      <c r="B6261" s="94">
        <v>6210</v>
      </c>
      <c r="C6261" s="95"/>
      <c r="D6261" s="94"/>
      <c r="E6261" s="95"/>
      <c r="F6261" s="94"/>
      <c r="G6261" s="95">
        <f t="shared" si="585"/>
        <v>0</v>
      </c>
      <c r="H6261" s="110">
        <f t="shared" si="586"/>
        <v>0</v>
      </c>
      <c r="P6261" s="107" t="str">
        <f t="shared" si="587"/>
        <v/>
      </c>
      <c r="Q6261" s="108" t="str">
        <f t="shared" si="588"/>
        <v/>
      </c>
      <c r="S6261" s="109" t="str">
        <f t="shared" si="589"/>
        <v/>
      </c>
      <c r="T6261" s="109" t="str">
        <f t="shared" si="590"/>
        <v/>
      </c>
    </row>
    <row r="6262" spans="2:20" ht="15" customHeight="1" x14ac:dyDescent="0.25">
      <c r="B6262" s="94">
        <v>6211</v>
      </c>
      <c r="C6262" s="95"/>
      <c r="D6262" s="94"/>
      <c r="E6262" s="95"/>
      <c r="F6262" s="94"/>
      <c r="G6262" s="95">
        <f t="shared" si="585"/>
        <v>0</v>
      </c>
      <c r="H6262" s="110">
        <f t="shared" si="586"/>
        <v>0</v>
      </c>
      <c r="P6262" s="107" t="str">
        <f t="shared" si="587"/>
        <v/>
      </c>
      <c r="Q6262" s="108" t="str">
        <f t="shared" si="588"/>
        <v/>
      </c>
      <c r="S6262" s="109" t="str">
        <f t="shared" si="589"/>
        <v/>
      </c>
      <c r="T6262" s="109" t="str">
        <f t="shared" si="590"/>
        <v/>
      </c>
    </row>
    <row r="6263" spans="2:20" ht="15" customHeight="1" x14ac:dyDescent="0.25">
      <c r="B6263" s="94">
        <v>6212</v>
      </c>
      <c r="C6263" s="95"/>
      <c r="D6263" s="94"/>
      <c r="E6263" s="95"/>
      <c r="F6263" s="94"/>
      <c r="G6263" s="95">
        <f t="shared" si="585"/>
        <v>0</v>
      </c>
      <c r="H6263" s="110">
        <f t="shared" si="586"/>
        <v>0</v>
      </c>
      <c r="P6263" s="107" t="str">
        <f t="shared" si="587"/>
        <v/>
      </c>
      <c r="Q6263" s="108" t="str">
        <f t="shared" si="588"/>
        <v/>
      </c>
      <c r="S6263" s="109" t="str">
        <f t="shared" si="589"/>
        <v/>
      </c>
      <c r="T6263" s="109" t="str">
        <f t="shared" si="590"/>
        <v/>
      </c>
    </row>
    <row r="6264" spans="2:20" ht="15" customHeight="1" x14ac:dyDescent="0.25">
      <c r="B6264" s="94">
        <v>6213</v>
      </c>
      <c r="C6264" s="95"/>
      <c r="D6264" s="94"/>
      <c r="E6264" s="95"/>
      <c r="F6264" s="94"/>
      <c r="G6264" s="95">
        <f t="shared" si="585"/>
        <v>0</v>
      </c>
      <c r="H6264" s="110">
        <f t="shared" si="586"/>
        <v>0</v>
      </c>
      <c r="P6264" s="107" t="str">
        <f t="shared" si="587"/>
        <v/>
      </c>
      <c r="Q6264" s="108" t="str">
        <f t="shared" si="588"/>
        <v/>
      </c>
      <c r="S6264" s="109" t="str">
        <f t="shared" si="589"/>
        <v/>
      </c>
      <c r="T6264" s="109" t="str">
        <f t="shared" si="590"/>
        <v/>
      </c>
    </row>
    <row r="6265" spans="2:20" ht="15" customHeight="1" x14ac:dyDescent="0.25">
      <c r="B6265" s="94">
        <v>6214</v>
      </c>
      <c r="C6265" s="95"/>
      <c r="D6265" s="94"/>
      <c r="E6265" s="95"/>
      <c r="F6265" s="94"/>
      <c r="G6265" s="95">
        <f t="shared" si="585"/>
        <v>0</v>
      </c>
      <c r="H6265" s="110">
        <f t="shared" si="586"/>
        <v>0</v>
      </c>
      <c r="P6265" s="107" t="str">
        <f t="shared" si="587"/>
        <v/>
      </c>
      <c r="Q6265" s="108" t="str">
        <f t="shared" si="588"/>
        <v/>
      </c>
      <c r="S6265" s="109" t="str">
        <f t="shared" si="589"/>
        <v/>
      </c>
      <c r="T6265" s="109" t="str">
        <f t="shared" si="590"/>
        <v/>
      </c>
    </row>
    <row r="6266" spans="2:20" ht="15" customHeight="1" x14ac:dyDescent="0.25">
      <c r="B6266" s="94">
        <v>6215</v>
      </c>
      <c r="C6266" s="95"/>
      <c r="D6266" s="94"/>
      <c r="E6266" s="95"/>
      <c r="F6266" s="94"/>
      <c r="G6266" s="95">
        <f t="shared" si="585"/>
        <v>0</v>
      </c>
      <c r="H6266" s="110">
        <f t="shared" si="586"/>
        <v>0</v>
      </c>
      <c r="P6266" s="107" t="str">
        <f t="shared" si="587"/>
        <v/>
      </c>
      <c r="Q6266" s="108" t="str">
        <f t="shared" si="588"/>
        <v/>
      </c>
      <c r="S6266" s="109" t="str">
        <f t="shared" si="589"/>
        <v/>
      </c>
      <c r="T6266" s="109" t="str">
        <f t="shared" si="590"/>
        <v/>
      </c>
    </row>
    <row r="6267" spans="2:20" ht="15" customHeight="1" x14ac:dyDescent="0.25">
      <c r="B6267" s="94">
        <v>6216</v>
      </c>
      <c r="C6267" s="95"/>
      <c r="D6267" s="94"/>
      <c r="E6267" s="95"/>
      <c r="F6267" s="94"/>
      <c r="G6267" s="95">
        <f t="shared" si="585"/>
        <v>0</v>
      </c>
      <c r="H6267" s="110">
        <f t="shared" si="586"/>
        <v>0</v>
      </c>
      <c r="P6267" s="107" t="str">
        <f t="shared" si="587"/>
        <v/>
      </c>
      <c r="Q6267" s="108" t="str">
        <f t="shared" si="588"/>
        <v/>
      </c>
      <c r="S6267" s="109" t="str">
        <f t="shared" si="589"/>
        <v/>
      </c>
      <c r="T6267" s="109" t="str">
        <f t="shared" si="590"/>
        <v/>
      </c>
    </row>
    <row r="6268" spans="2:20" ht="15" customHeight="1" x14ac:dyDescent="0.25">
      <c r="B6268" s="94">
        <v>6217</v>
      </c>
      <c r="C6268" s="95"/>
      <c r="D6268" s="94"/>
      <c r="E6268" s="95"/>
      <c r="F6268" s="94"/>
      <c r="G6268" s="95">
        <f t="shared" si="585"/>
        <v>0</v>
      </c>
      <c r="H6268" s="110">
        <f t="shared" si="586"/>
        <v>0</v>
      </c>
      <c r="P6268" s="107" t="str">
        <f t="shared" si="587"/>
        <v/>
      </c>
      <c r="Q6268" s="108" t="str">
        <f t="shared" si="588"/>
        <v/>
      </c>
      <c r="S6268" s="109" t="str">
        <f t="shared" si="589"/>
        <v/>
      </c>
      <c r="T6268" s="109" t="str">
        <f t="shared" si="590"/>
        <v/>
      </c>
    </row>
    <row r="6269" spans="2:20" ht="15" customHeight="1" x14ac:dyDescent="0.25">
      <c r="B6269" s="94">
        <v>6218</v>
      </c>
      <c r="C6269" s="95"/>
      <c r="D6269" s="94"/>
      <c r="E6269" s="95"/>
      <c r="F6269" s="94"/>
      <c r="G6269" s="95">
        <f t="shared" si="585"/>
        <v>0</v>
      </c>
      <c r="H6269" s="110">
        <f t="shared" si="586"/>
        <v>0</v>
      </c>
      <c r="P6269" s="107" t="str">
        <f t="shared" si="587"/>
        <v/>
      </c>
      <c r="Q6269" s="108" t="str">
        <f t="shared" si="588"/>
        <v/>
      </c>
      <c r="S6269" s="109" t="str">
        <f t="shared" si="589"/>
        <v/>
      </c>
      <c r="T6269" s="109" t="str">
        <f t="shared" si="590"/>
        <v/>
      </c>
    </row>
    <row r="6270" spans="2:20" ht="15" customHeight="1" x14ac:dyDescent="0.25">
      <c r="B6270" s="94">
        <v>6219</v>
      </c>
      <c r="C6270" s="95"/>
      <c r="D6270" s="94"/>
      <c r="E6270" s="95"/>
      <c r="F6270" s="94"/>
      <c r="G6270" s="95">
        <f t="shared" si="585"/>
        <v>0</v>
      </c>
      <c r="H6270" s="110">
        <f t="shared" si="586"/>
        <v>0</v>
      </c>
      <c r="P6270" s="107" t="str">
        <f t="shared" si="587"/>
        <v/>
      </c>
      <c r="Q6270" s="108" t="str">
        <f t="shared" si="588"/>
        <v/>
      </c>
      <c r="S6270" s="109" t="str">
        <f t="shared" si="589"/>
        <v/>
      </c>
      <c r="T6270" s="109" t="str">
        <f t="shared" si="590"/>
        <v/>
      </c>
    </row>
    <row r="6271" spans="2:20" ht="15" customHeight="1" x14ac:dyDescent="0.25">
      <c r="B6271" s="94">
        <v>6220</v>
      </c>
      <c r="C6271" s="95"/>
      <c r="D6271" s="94"/>
      <c r="E6271" s="95"/>
      <c r="F6271" s="94"/>
      <c r="G6271" s="95">
        <f t="shared" si="585"/>
        <v>0</v>
      </c>
      <c r="H6271" s="110">
        <f t="shared" si="586"/>
        <v>0</v>
      </c>
      <c r="P6271" s="107" t="str">
        <f t="shared" si="587"/>
        <v/>
      </c>
      <c r="Q6271" s="108" t="str">
        <f t="shared" si="588"/>
        <v/>
      </c>
      <c r="S6271" s="109" t="str">
        <f t="shared" si="589"/>
        <v/>
      </c>
      <c r="T6271" s="109" t="str">
        <f t="shared" si="590"/>
        <v/>
      </c>
    </row>
    <row r="6272" spans="2:20" ht="15" customHeight="1" x14ac:dyDescent="0.25">
      <c r="B6272" s="94">
        <v>6221</v>
      </c>
      <c r="C6272" s="95"/>
      <c r="D6272" s="94"/>
      <c r="E6272" s="95"/>
      <c r="F6272" s="94"/>
      <c r="G6272" s="95">
        <f t="shared" si="585"/>
        <v>0</v>
      </c>
      <c r="H6272" s="110">
        <f t="shared" si="586"/>
        <v>0</v>
      </c>
      <c r="P6272" s="107" t="str">
        <f t="shared" si="587"/>
        <v/>
      </c>
      <c r="Q6272" s="108" t="str">
        <f t="shared" si="588"/>
        <v/>
      </c>
      <c r="S6272" s="109" t="str">
        <f t="shared" si="589"/>
        <v/>
      </c>
      <c r="T6272" s="109" t="str">
        <f t="shared" si="590"/>
        <v/>
      </c>
    </row>
    <row r="6273" spans="2:20" ht="15" customHeight="1" x14ac:dyDescent="0.25">
      <c r="B6273" s="94">
        <v>6222</v>
      </c>
      <c r="C6273" s="95"/>
      <c r="D6273" s="94"/>
      <c r="E6273" s="95"/>
      <c r="F6273" s="94"/>
      <c r="G6273" s="95">
        <f t="shared" si="585"/>
        <v>0</v>
      </c>
      <c r="H6273" s="110">
        <f t="shared" si="586"/>
        <v>0</v>
      </c>
      <c r="P6273" s="107" t="str">
        <f t="shared" si="587"/>
        <v/>
      </c>
      <c r="Q6273" s="108" t="str">
        <f t="shared" si="588"/>
        <v/>
      </c>
      <c r="S6273" s="109" t="str">
        <f t="shared" si="589"/>
        <v/>
      </c>
      <c r="T6273" s="109" t="str">
        <f t="shared" si="590"/>
        <v/>
      </c>
    </row>
    <row r="6274" spans="2:20" ht="15" customHeight="1" x14ac:dyDescent="0.25">
      <c r="B6274" s="94">
        <v>6223</v>
      </c>
      <c r="C6274" s="95"/>
      <c r="D6274" s="94"/>
      <c r="E6274" s="95"/>
      <c r="F6274" s="94"/>
      <c r="G6274" s="95">
        <f t="shared" si="585"/>
        <v>0</v>
      </c>
      <c r="H6274" s="110">
        <f t="shared" si="586"/>
        <v>0</v>
      </c>
      <c r="P6274" s="107" t="str">
        <f t="shared" si="587"/>
        <v/>
      </c>
      <c r="Q6274" s="108" t="str">
        <f t="shared" si="588"/>
        <v/>
      </c>
      <c r="S6274" s="109" t="str">
        <f t="shared" si="589"/>
        <v/>
      </c>
      <c r="T6274" s="109" t="str">
        <f t="shared" si="590"/>
        <v/>
      </c>
    </row>
    <row r="6275" spans="2:20" ht="15" customHeight="1" x14ac:dyDescent="0.25">
      <c r="B6275" s="94">
        <v>6224</v>
      </c>
      <c r="C6275" s="95"/>
      <c r="D6275" s="94"/>
      <c r="E6275" s="95"/>
      <c r="F6275" s="94"/>
      <c r="G6275" s="95">
        <f t="shared" si="585"/>
        <v>0</v>
      </c>
      <c r="H6275" s="110">
        <f t="shared" si="586"/>
        <v>0</v>
      </c>
      <c r="P6275" s="107" t="str">
        <f t="shared" si="587"/>
        <v/>
      </c>
      <c r="Q6275" s="108" t="str">
        <f t="shared" si="588"/>
        <v/>
      </c>
      <c r="S6275" s="109" t="str">
        <f t="shared" si="589"/>
        <v/>
      </c>
      <c r="T6275" s="109" t="str">
        <f t="shared" si="590"/>
        <v/>
      </c>
    </row>
    <row r="6276" spans="2:20" ht="15" customHeight="1" x14ac:dyDescent="0.25">
      <c r="B6276" s="94">
        <v>6225</v>
      </c>
      <c r="C6276" s="95"/>
      <c r="D6276" s="94"/>
      <c r="E6276" s="95"/>
      <c r="F6276" s="94"/>
      <c r="G6276" s="95">
        <f t="shared" si="585"/>
        <v>0</v>
      </c>
      <c r="H6276" s="110">
        <f t="shared" si="586"/>
        <v>0</v>
      </c>
      <c r="P6276" s="107" t="str">
        <f t="shared" si="587"/>
        <v/>
      </c>
      <c r="Q6276" s="108" t="str">
        <f t="shared" si="588"/>
        <v/>
      </c>
      <c r="S6276" s="109" t="str">
        <f t="shared" si="589"/>
        <v/>
      </c>
      <c r="T6276" s="109" t="str">
        <f t="shared" si="590"/>
        <v/>
      </c>
    </row>
    <row r="6277" spans="2:20" ht="15" customHeight="1" x14ac:dyDescent="0.25">
      <c r="B6277" s="94">
        <v>6226</v>
      </c>
      <c r="C6277" s="95"/>
      <c r="D6277" s="94"/>
      <c r="E6277" s="95"/>
      <c r="F6277" s="94"/>
      <c r="G6277" s="95">
        <f t="shared" si="585"/>
        <v>0</v>
      </c>
      <c r="H6277" s="110">
        <f t="shared" si="586"/>
        <v>0</v>
      </c>
      <c r="P6277" s="107" t="str">
        <f t="shared" si="587"/>
        <v/>
      </c>
      <c r="Q6277" s="108" t="str">
        <f t="shared" si="588"/>
        <v/>
      </c>
      <c r="S6277" s="109" t="str">
        <f t="shared" si="589"/>
        <v/>
      </c>
      <c r="T6277" s="109" t="str">
        <f t="shared" si="590"/>
        <v/>
      </c>
    </row>
    <row r="6278" spans="2:20" ht="15" customHeight="1" x14ac:dyDescent="0.25">
      <c r="B6278" s="94">
        <v>6227</v>
      </c>
      <c r="C6278" s="95"/>
      <c r="D6278" s="94"/>
      <c r="E6278" s="95"/>
      <c r="F6278" s="94"/>
      <c r="G6278" s="95">
        <f t="shared" si="585"/>
        <v>0</v>
      </c>
      <c r="H6278" s="110">
        <f t="shared" si="586"/>
        <v>0</v>
      </c>
      <c r="P6278" s="107" t="str">
        <f t="shared" si="587"/>
        <v/>
      </c>
      <c r="Q6278" s="108" t="str">
        <f t="shared" si="588"/>
        <v/>
      </c>
      <c r="S6278" s="109" t="str">
        <f t="shared" si="589"/>
        <v/>
      </c>
      <c r="T6278" s="109" t="str">
        <f t="shared" si="590"/>
        <v/>
      </c>
    </row>
    <row r="6279" spans="2:20" ht="15" customHeight="1" x14ac:dyDescent="0.25">
      <c r="B6279" s="94">
        <v>6228</v>
      </c>
      <c r="C6279" s="95"/>
      <c r="D6279" s="94"/>
      <c r="E6279" s="95"/>
      <c r="F6279" s="94"/>
      <c r="G6279" s="95">
        <f t="shared" si="585"/>
        <v>0</v>
      </c>
      <c r="H6279" s="110">
        <f t="shared" si="586"/>
        <v>0</v>
      </c>
      <c r="P6279" s="107" t="str">
        <f t="shared" si="587"/>
        <v/>
      </c>
      <c r="Q6279" s="108" t="str">
        <f t="shared" si="588"/>
        <v/>
      </c>
      <c r="S6279" s="109" t="str">
        <f t="shared" si="589"/>
        <v/>
      </c>
      <c r="T6279" s="109" t="str">
        <f t="shared" si="590"/>
        <v/>
      </c>
    </row>
    <row r="6280" spans="2:20" ht="15" customHeight="1" x14ac:dyDescent="0.25">
      <c r="B6280" s="94">
        <v>6229</v>
      </c>
      <c r="C6280" s="95"/>
      <c r="D6280" s="94"/>
      <c r="E6280" s="95"/>
      <c r="F6280" s="94"/>
      <c r="G6280" s="95">
        <f t="shared" si="585"/>
        <v>0</v>
      </c>
      <c r="H6280" s="110">
        <f t="shared" si="586"/>
        <v>0</v>
      </c>
      <c r="P6280" s="107" t="str">
        <f t="shared" si="587"/>
        <v/>
      </c>
      <c r="Q6280" s="108" t="str">
        <f t="shared" si="588"/>
        <v/>
      </c>
      <c r="S6280" s="109" t="str">
        <f t="shared" si="589"/>
        <v/>
      </c>
      <c r="T6280" s="109" t="str">
        <f t="shared" si="590"/>
        <v/>
      </c>
    </row>
    <row r="6281" spans="2:20" ht="15" customHeight="1" x14ac:dyDescent="0.25">
      <c r="B6281" s="94">
        <v>6230</v>
      </c>
      <c r="C6281" s="95"/>
      <c r="D6281" s="94"/>
      <c r="E6281" s="95"/>
      <c r="F6281" s="94"/>
      <c r="G6281" s="95">
        <f t="shared" si="585"/>
        <v>0</v>
      </c>
      <c r="H6281" s="110">
        <f t="shared" si="586"/>
        <v>0</v>
      </c>
      <c r="P6281" s="107" t="str">
        <f t="shared" si="587"/>
        <v/>
      </c>
      <c r="Q6281" s="108" t="str">
        <f t="shared" si="588"/>
        <v/>
      </c>
      <c r="S6281" s="109" t="str">
        <f t="shared" si="589"/>
        <v/>
      </c>
      <c r="T6281" s="109" t="str">
        <f t="shared" si="590"/>
        <v/>
      </c>
    </row>
    <row r="6282" spans="2:20" ht="15" customHeight="1" x14ac:dyDescent="0.25">
      <c r="B6282" s="94">
        <v>6231</v>
      </c>
      <c r="C6282" s="95"/>
      <c r="D6282" s="94"/>
      <c r="E6282" s="95"/>
      <c r="F6282" s="94"/>
      <c r="G6282" s="95">
        <f t="shared" si="585"/>
        <v>0</v>
      </c>
      <c r="H6282" s="110">
        <f t="shared" si="586"/>
        <v>0</v>
      </c>
      <c r="P6282" s="107" t="str">
        <f t="shared" si="587"/>
        <v/>
      </c>
      <c r="Q6282" s="108" t="str">
        <f t="shared" si="588"/>
        <v/>
      </c>
      <c r="S6282" s="109" t="str">
        <f t="shared" si="589"/>
        <v/>
      </c>
      <c r="T6282" s="109" t="str">
        <f t="shared" si="590"/>
        <v/>
      </c>
    </row>
    <row r="6283" spans="2:20" ht="15" customHeight="1" x14ac:dyDescent="0.25">
      <c r="B6283" s="94">
        <v>6232</v>
      </c>
      <c r="C6283" s="95"/>
      <c r="D6283" s="94"/>
      <c r="E6283" s="95"/>
      <c r="F6283" s="94"/>
      <c r="G6283" s="95">
        <f t="shared" si="585"/>
        <v>0</v>
      </c>
      <c r="H6283" s="110">
        <f t="shared" si="586"/>
        <v>0</v>
      </c>
      <c r="P6283" s="107" t="str">
        <f t="shared" si="587"/>
        <v/>
      </c>
      <c r="Q6283" s="108" t="str">
        <f t="shared" si="588"/>
        <v/>
      </c>
      <c r="S6283" s="109" t="str">
        <f t="shared" si="589"/>
        <v/>
      </c>
      <c r="T6283" s="109" t="str">
        <f t="shared" si="590"/>
        <v/>
      </c>
    </row>
    <row r="6284" spans="2:20" ht="15" customHeight="1" x14ac:dyDescent="0.25">
      <c r="B6284" s="94">
        <v>6233</v>
      </c>
      <c r="C6284" s="95"/>
      <c r="D6284" s="94"/>
      <c r="E6284" s="95"/>
      <c r="F6284" s="94"/>
      <c r="G6284" s="95">
        <f t="shared" si="585"/>
        <v>0</v>
      </c>
      <c r="H6284" s="110">
        <f t="shared" si="586"/>
        <v>0</v>
      </c>
      <c r="P6284" s="107" t="str">
        <f t="shared" si="587"/>
        <v/>
      </c>
      <c r="Q6284" s="108" t="str">
        <f t="shared" si="588"/>
        <v/>
      </c>
      <c r="S6284" s="109" t="str">
        <f t="shared" si="589"/>
        <v/>
      </c>
      <c r="T6284" s="109" t="str">
        <f t="shared" si="590"/>
        <v/>
      </c>
    </row>
    <row r="6285" spans="2:20" ht="15" customHeight="1" x14ac:dyDescent="0.25">
      <c r="B6285" s="94">
        <v>6234</v>
      </c>
      <c r="C6285" s="95"/>
      <c r="D6285" s="94"/>
      <c r="E6285" s="95"/>
      <c r="F6285" s="94"/>
      <c r="G6285" s="95">
        <f t="shared" si="585"/>
        <v>0</v>
      </c>
      <c r="H6285" s="110">
        <f t="shared" si="586"/>
        <v>0</v>
      </c>
      <c r="P6285" s="107" t="str">
        <f t="shared" si="587"/>
        <v/>
      </c>
      <c r="Q6285" s="108" t="str">
        <f t="shared" si="588"/>
        <v/>
      </c>
      <c r="S6285" s="109" t="str">
        <f t="shared" si="589"/>
        <v/>
      </c>
      <c r="T6285" s="109" t="str">
        <f t="shared" si="590"/>
        <v/>
      </c>
    </row>
    <row r="6286" spans="2:20" ht="15" customHeight="1" x14ac:dyDescent="0.25">
      <c r="B6286" s="94">
        <v>6235</v>
      </c>
      <c r="C6286" s="95"/>
      <c r="D6286" s="94"/>
      <c r="E6286" s="95"/>
      <c r="F6286" s="94"/>
      <c r="G6286" s="95">
        <f t="shared" si="585"/>
        <v>0</v>
      </c>
      <c r="H6286" s="110">
        <f t="shared" si="586"/>
        <v>0</v>
      </c>
      <c r="P6286" s="107" t="str">
        <f t="shared" si="587"/>
        <v/>
      </c>
      <c r="Q6286" s="108" t="str">
        <f t="shared" si="588"/>
        <v/>
      </c>
      <c r="S6286" s="109" t="str">
        <f t="shared" si="589"/>
        <v/>
      </c>
      <c r="T6286" s="109" t="str">
        <f t="shared" si="590"/>
        <v/>
      </c>
    </row>
    <row r="6287" spans="2:20" ht="15" customHeight="1" x14ac:dyDescent="0.25">
      <c r="B6287" s="94">
        <v>6236</v>
      </c>
      <c r="C6287" s="95"/>
      <c r="D6287" s="94"/>
      <c r="E6287" s="95"/>
      <c r="F6287" s="94"/>
      <c r="G6287" s="95">
        <f t="shared" si="585"/>
        <v>0</v>
      </c>
      <c r="H6287" s="110">
        <f t="shared" si="586"/>
        <v>0</v>
      </c>
      <c r="P6287" s="107" t="str">
        <f t="shared" si="587"/>
        <v/>
      </c>
      <c r="Q6287" s="108" t="str">
        <f t="shared" si="588"/>
        <v/>
      </c>
      <c r="S6287" s="109" t="str">
        <f t="shared" si="589"/>
        <v/>
      </c>
      <c r="T6287" s="109" t="str">
        <f t="shared" si="590"/>
        <v/>
      </c>
    </row>
    <row r="6288" spans="2:20" ht="15" customHeight="1" x14ac:dyDescent="0.25">
      <c r="B6288" s="94">
        <v>6237</v>
      </c>
      <c r="C6288" s="95"/>
      <c r="D6288" s="94"/>
      <c r="E6288" s="95"/>
      <c r="F6288" s="94"/>
      <c r="G6288" s="95">
        <f t="shared" si="585"/>
        <v>0</v>
      </c>
      <c r="H6288" s="110">
        <f t="shared" si="586"/>
        <v>0</v>
      </c>
      <c r="P6288" s="107" t="str">
        <f t="shared" si="587"/>
        <v/>
      </c>
      <c r="Q6288" s="108" t="str">
        <f t="shared" si="588"/>
        <v/>
      </c>
      <c r="S6288" s="109" t="str">
        <f t="shared" si="589"/>
        <v/>
      </c>
      <c r="T6288" s="109" t="str">
        <f t="shared" si="590"/>
        <v/>
      </c>
    </row>
    <row r="6289" spans="2:20" ht="15" customHeight="1" x14ac:dyDescent="0.25">
      <c r="B6289" s="94">
        <v>6238</v>
      </c>
      <c r="C6289" s="95"/>
      <c r="D6289" s="94"/>
      <c r="E6289" s="95"/>
      <c r="F6289" s="94"/>
      <c r="G6289" s="95">
        <f t="shared" si="585"/>
        <v>0</v>
      </c>
      <c r="H6289" s="110">
        <f t="shared" si="586"/>
        <v>0</v>
      </c>
      <c r="P6289" s="107" t="str">
        <f t="shared" si="587"/>
        <v/>
      </c>
      <c r="Q6289" s="108" t="str">
        <f t="shared" si="588"/>
        <v/>
      </c>
      <c r="S6289" s="109" t="str">
        <f t="shared" si="589"/>
        <v/>
      </c>
      <c r="T6289" s="109" t="str">
        <f t="shared" si="590"/>
        <v/>
      </c>
    </row>
    <row r="6290" spans="2:20" ht="15" customHeight="1" x14ac:dyDescent="0.25">
      <c r="B6290" s="94">
        <v>6239</v>
      </c>
      <c r="C6290" s="95"/>
      <c r="D6290" s="94"/>
      <c r="E6290" s="95"/>
      <c r="F6290" s="94"/>
      <c r="G6290" s="95">
        <f t="shared" si="585"/>
        <v>0</v>
      </c>
      <c r="H6290" s="110">
        <f t="shared" si="586"/>
        <v>0</v>
      </c>
      <c r="P6290" s="107" t="str">
        <f t="shared" si="587"/>
        <v/>
      </c>
      <c r="Q6290" s="108" t="str">
        <f t="shared" si="588"/>
        <v/>
      </c>
      <c r="S6290" s="109" t="str">
        <f t="shared" si="589"/>
        <v/>
      </c>
      <c r="T6290" s="109" t="str">
        <f t="shared" si="590"/>
        <v/>
      </c>
    </row>
    <row r="6291" spans="2:20" ht="15" customHeight="1" x14ac:dyDescent="0.25">
      <c r="B6291" s="94">
        <v>6240</v>
      </c>
      <c r="C6291" s="95"/>
      <c r="D6291" s="94"/>
      <c r="E6291" s="95"/>
      <c r="F6291" s="94"/>
      <c r="G6291" s="95">
        <f t="shared" si="585"/>
        <v>0</v>
      </c>
      <c r="H6291" s="110">
        <f t="shared" si="586"/>
        <v>0</v>
      </c>
      <c r="P6291" s="107" t="str">
        <f t="shared" si="587"/>
        <v/>
      </c>
      <c r="Q6291" s="108" t="str">
        <f t="shared" si="588"/>
        <v/>
      </c>
      <c r="S6291" s="109" t="str">
        <f t="shared" si="589"/>
        <v/>
      </c>
      <c r="T6291" s="109" t="str">
        <f t="shared" si="590"/>
        <v/>
      </c>
    </row>
    <row r="6292" spans="2:20" ht="15" customHeight="1" x14ac:dyDescent="0.25">
      <c r="B6292" s="94">
        <v>6241</v>
      </c>
      <c r="C6292" s="95"/>
      <c r="D6292" s="94"/>
      <c r="E6292" s="95"/>
      <c r="F6292" s="94"/>
      <c r="G6292" s="95">
        <f t="shared" si="585"/>
        <v>0</v>
      </c>
      <c r="H6292" s="110">
        <f t="shared" si="586"/>
        <v>0</v>
      </c>
      <c r="P6292" s="107" t="str">
        <f t="shared" si="587"/>
        <v/>
      </c>
      <c r="Q6292" s="108" t="str">
        <f t="shared" si="588"/>
        <v/>
      </c>
      <c r="S6292" s="109" t="str">
        <f t="shared" si="589"/>
        <v/>
      </c>
      <c r="T6292" s="109" t="str">
        <f t="shared" si="590"/>
        <v/>
      </c>
    </row>
    <row r="6293" spans="2:20" ht="15" customHeight="1" x14ac:dyDescent="0.25">
      <c r="B6293" s="94">
        <v>6242</v>
      </c>
      <c r="C6293" s="95"/>
      <c r="D6293" s="94"/>
      <c r="E6293" s="95"/>
      <c r="F6293" s="94"/>
      <c r="G6293" s="95">
        <f t="shared" si="585"/>
        <v>0</v>
      </c>
      <c r="H6293" s="110">
        <f t="shared" si="586"/>
        <v>0</v>
      </c>
      <c r="P6293" s="107" t="str">
        <f t="shared" si="587"/>
        <v/>
      </c>
      <c r="Q6293" s="108" t="str">
        <f t="shared" si="588"/>
        <v/>
      </c>
      <c r="S6293" s="109" t="str">
        <f t="shared" si="589"/>
        <v/>
      </c>
      <c r="T6293" s="109" t="str">
        <f t="shared" si="590"/>
        <v/>
      </c>
    </row>
    <row r="6294" spans="2:20" ht="15" customHeight="1" x14ac:dyDescent="0.25">
      <c r="B6294" s="94">
        <v>6243</v>
      </c>
      <c r="C6294" s="95"/>
      <c r="D6294" s="94"/>
      <c r="E6294" s="95"/>
      <c r="F6294" s="94"/>
      <c r="G6294" s="95">
        <f t="shared" si="585"/>
        <v>0</v>
      </c>
      <c r="H6294" s="110">
        <f t="shared" si="586"/>
        <v>0</v>
      </c>
      <c r="P6294" s="107" t="str">
        <f t="shared" si="587"/>
        <v/>
      </c>
      <c r="Q6294" s="108" t="str">
        <f t="shared" si="588"/>
        <v/>
      </c>
      <c r="S6294" s="109" t="str">
        <f t="shared" si="589"/>
        <v/>
      </c>
      <c r="T6294" s="109" t="str">
        <f t="shared" si="590"/>
        <v/>
      </c>
    </row>
    <row r="6295" spans="2:20" ht="15" customHeight="1" x14ac:dyDescent="0.25">
      <c r="B6295" s="94">
        <v>6244</v>
      </c>
      <c r="C6295" s="95"/>
      <c r="D6295" s="94"/>
      <c r="E6295" s="95"/>
      <c r="F6295" s="94"/>
      <c r="G6295" s="95">
        <f t="shared" si="585"/>
        <v>0</v>
      </c>
      <c r="H6295" s="110">
        <f t="shared" si="586"/>
        <v>0</v>
      </c>
      <c r="P6295" s="107" t="str">
        <f t="shared" si="587"/>
        <v/>
      </c>
      <c r="Q6295" s="108" t="str">
        <f t="shared" si="588"/>
        <v/>
      </c>
      <c r="S6295" s="109" t="str">
        <f t="shared" si="589"/>
        <v/>
      </c>
      <c r="T6295" s="109" t="str">
        <f t="shared" si="590"/>
        <v/>
      </c>
    </row>
    <row r="6296" spans="2:20" ht="15" customHeight="1" x14ac:dyDescent="0.25">
      <c r="B6296" s="94">
        <v>6245</v>
      </c>
      <c r="C6296" s="95"/>
      <c r="D6296" s="94"/>
      <c r="E6296" s="95"/>
      <c r="F6296" s="94"/>
      <c r="G6296" s="95">
        <f t="shared" si="585"/>
        <v>0</v>
      </c>
      <c r="H6296" s="110">
        <f t="shared" si="586"/>
        <v>0</v>
      </c>
      <c r="P6296" s="107" t="str">
        <f t="shared" si="587"/>
        <v/>
      </c>
      <c r="Q6296" s="108" t="str">
        <f t="shared" si="588"/>
        <v/>
      </c>
      <c r="S6296" s="109" t="str">
        <f t="shared" si="589"/>
        <v/>
      </c>
      <c r="T6296" s="109" t="str">
        <f t="shared" si="590"/>
        <v/>
      </c>
    </row>
    <row r="6297" spans="2:20" ht="15" customHeight="1" x14ac:dyDescent="0.25">
      <c r="B6297" s="94">
        <v>6246</v>
      </c>
      <c r="C6297" s="95"/>
      <c r="D6297" s="94"/>
      <c r="E6297" s="95"/>
      <c r="F6297" s="94"/>
      <c r="G6297" s="95">
        <f t="shared" si="585"/>
        <v>0</v>
      </c>
      <c r="H6297" s="110">
        <f t="shared" si="586"/>
        <v>0</v>
      </c>
      <c r="P6297" s="107" t="str">
        <f t="shared" si="587"/>
        <v/>
      </c>
      <c r="Q6297" s="108" t="str">
        <f t="shared" si="588"/>
        <v/>
      </c>
      <c r="S6297" s="109" t="str">
        <f t="shared" si="589"/>
        <v/>
      </c>
      <c r="T6297" s="109" t="str">
        <f t="shared" si="590"/>
        <v/>
      </c>
    </row>
    <row r="6298" spans="2:20" ht="15" customHeight="1" x14ac:dyDescent="0.25">
      <c r="B6298" s="94">
        <v>6247</v>
      </c>
      <c r="C6298" s="95"/>
      <c r="D6298" s="94"/>
      <c r="E6298" s="95"/>
      <c r="F6298" s="94"/>
      <c r="G6298" s="95">
        <f t="shared" si="585"/>
        <v>0</v>
      </c>
      <c r="H6298" s="110">
        <f t="shared" si="586"/>
        <v>0</v>
      </c>
      <c r="P6298" s="107" t="str">
        <f t="shared" si="587"/>
        <v/>
      </c>
      <c r="Q6298" s="108" t="str">
        <f t="shared" si="588"/>
        <v/>
      </c>
      <c r="S6298" s="109" t="str">
        <f t="shared" si="589"/>
        <v/>
      </c>
      <c r="T6298" s="109" t="str">
        <f t="shared" si="590"/>
        <v/>
      </c>
    </row>
    <row r="6299" spans="2:20" ht="15" customHeight="1" x14ac:dyDescent="0.25">
      <c r="B6299" s="94">
        <v>6248</v>
      </c>
      <c r="C6299" s="95"/>
      <c r="D6299" s="94"/>
      <c r="E6299" s="95"/>
      <c r="F6299" s="94"/>
      <c r="G6299" s="95">
        <f t="shared" si="585"/>
        <v>0</v>
      </c>
      <c r="H6299" s="110">
        <f t="shared" si="586"/>
        <v>0</v>
      </c>
      <c r="P6299" s="107" t="str">
        <f t="shared" si="587"/>
        <v/>
      </c>
      <c r="Q6299" s="108" t="str">
        <f t="shared" si="588"/>
        <v/>
      </c>
      <c r="S6299" s="109" t="str">
        <f t="shared" si="589"/>
        <v/>
      </c>
      <c r="T6299" s="109" t="str">
        <f t="shared" si="590"/>
        <v/>
      </c>
    </row>
    <row r="6300" spans="2:20" ht="15" customHeight="1" x14ac:dyDescent="0.25">
      <c r="B6300" s="94">
        <v>6249</v>
      </c>
      <c r="C6300" s="95"/>
      <c r="D6300" s="94"/>
      <c r="E6300" s="95"/>
      <c r="F6300" s="94"/>
      <c r="G6300" s="95">
        <f t="shared" ref="G6300:G6363" si="591">E6300-C6300</f>
        <v>0</v>
      </c>
      <c r="H6300" s="110">
        <f t="shared" ref="H6300:H6363" si="592">F6300-D6300</f>
        <v>0</v>
      </c>
      <c r="P6300" s="107" t="str">
        <f t="shared" ref="P6300:P6363" si="593">IF(C6300="","",D6300*PSA_WTP-C6300)</f>
        <v/>
      </c>
      <c r="Q6300" s="108" t="str">
        <f t="shared" ref="Q6300:Q6363" si="594">IF(C6300="","",F6300*PSA_WTP-E6300)</f>
        <v/>
      </c>
      <c r="S6300" s="109" t="str">
        <f t="shared" ref="S6300:S6363" si="595">IF(Q6300="","",IF(Q6300=MAX(P6300,Q6300),0,1))</f>
        <v/>
      </c>
      <c r="T6300" s="109" t="str">
        <f t="shared" ref="T6300:T6363" si="596">IF(Q6300="","",IF(Q6300=MAX(P6300,Q6300),1,0))</f>
        <v/>
      </c>
    </row>
    <row r="6301" spans="2:20" ht="15" customHeight="1" x14ac:dyDescent="0.25">
      <c r="B6301" s="94">
        <v>6250</v>
      </c>
      <c r="C6301" s="95"/>
      <c r="D6301" s="94"/>
      <c r="E6301" s="95"/>
      <c r="F6301" s="94"/>
      <c r="G6301" s="95">
        <f t="shared" si="591"/>
        <v>0</v>
      </c>
      <c r="H6301" s="110">
        <f t="shared" si="592"/>
        <v>0</v>
      </c>
      <c r="P6301" s="107" t="str">
        <f t="shared" si="593"/>
        <v/>
      </c>
      <c r="Q6301" s="108" t="str">
        <f t="shared" si="594"/>
        <v/>
      </c>
      <c r="S6301" s="109" t="str">
        <f t="shared" si="595"/>
        <v/>
      </c>
      <c r="T6301" s="109" t="str">
        <f t="shared" si="596"/>
        <v/>
      </c>
    </row>
    <row r="6302" spans="2:20" ht="15" customHeight="1" x14ac:dyDescent="0.25">
      <c r="B6302" s="94">
        <v>6251</v>
      </c>
      <c r="C6302" s="95"/>
      <c r="D6302" s="94"/>
      <c r="E6302" s="95"/>
      <c r="F6302" s="94"/>
      <c r="G6302" s="95">
        <f t="shared" si="591"/>
        <v>0</v>
      </c>
      <c r="H6302" s="110">
        <f t="shared" si="592"/>
        <v>0</v>
      </c>
      <c r="P6302" s="107" t="str">
        <f t="shared" si="593"/>
        <v/>
      </c>
      <c r="Q6302" s="108" t="str">
        <f t="shared" si="594"/>
        <v/>
      </c>
      <c r="S6302" s="109" t="str">
        <f t="shared" si="595"/>
        <v/>
      </c>
      <c r="T6302" s="109" t="str">
        <f t="shared" si="596"/>
        <v/>
      </c>
    </row>
    <row r="6303" spans="2:20" ht="15" customHeight="1" x14ac:dyDescent="0.25">
      <c r="B6303" s="94">
        <v>6252</v>
      </c>
      <c r="C6303" s="95"/>
      <c r="D6303" s="94"/>
      <c r="E6303" s="95"/>
      <c r="F6303" s="94"/>
      <c r="G6303" s="95">
        <f t="shared" si="591"/>
        <v>0</v>
      </c>
      <c r="H6303" s="110">
        <f t="shared" si="592"/>
        <v>0</v>
      </c>
      <c r="P6303" s="107" t="str">
        <f t="shared" si="593"/>
        <v/>
      </c>
      <c r="Q6303" s="108" t="str">
        <f t="shared" si="594"/>
        <v/>
      </c>
      <c r="S6303" s="109" t="str">
        <f t="shared" si="595"/>
        <v/>
      </c>
      <c r="T6303" s="109" t="str">
        <f t="shared" si="596"/>
        <v/>
      </c>
    </row>
    <row r="6304" spans="2:20" ht="15" customHeight="1" x14ac:dyDescent="0.25">
      <c r="B6304" s="94">
        <v>6253</v>
      </c>
      <c r="C6304" s="95"/>
      <c r="D6304" s="94"/>
      <c r="E6304" s="95"/>
      <c r="F6304" s="94"/>
      <c r="G6304" s="95">
        <f t="shared" si="591"/>
        <v>0</v>
      </c>
      <c r="H6304" s="110">
        <f t="shared" si="592"/>
        <v>0</v>
      </c>
      <c r="P6304" s="107" t="str">
        <f t="shared" si="593"/>
        <v/>
      </c>
      <c r="Q6304" s="108" t="str">
        <f t="shared" si="594"/>
        <v/>
      </c>
      <c r="S6304" s="109" t="str">
        <f t="shared" si="595"/>
        <v/>
      </c>
      <c r="T6304" s="109" t="str">
        <f t="shared" si="596"/>
        <v/>
      </c>
    </row>
    <row r="6305" spans="2:20" ht="15" customHeight="1" x14ac:dyDescent="0.25">
      <c r="B6305" s="94">
        <v>6254</v>
      </c>
      <c r="C6305" s="95"/>
      <c r="D6305" s="94"/>
      <c r="E6305" s="95"/>
      <c r="F6305" s="94"/>
      <c r="G6305" s="95">
        <f t="shared" si="591"/>
        <v>0</v>
      </c>
      <c r="H6305" s="110">
        <f t="shared" si="592"/>
        <v>0</v>
      </c>
      <c r="P6305" s="107" t="str">
        <f t="shared" si="593"/>
        <v/>
      </c>
      <c r="Q6305" s="108" t="str">
        <f t="shared" si="594"/>
        <v/>
      </c>
      <c r="S6305" s="109" t="str">
        <f t="shared" si="595"/>
        <v/>
      </c>
      <c r="T6305" s="109" t="str">
        <f t="shared" si="596"/>
        <v/>
      </c>
    </row>
    <row r="6306" spans="2:20" ht="15" customHeight="1" x14ac:dyDescent="0.25">
      <c r="B6306" s="94">
        <v>6255</v>
      </c>
      <c r="C6306" s="95"/>
      <c r="D6306" s="94"/>
      <c r="E6306" s="95"/>
      <c r="F6306" s="94"/>
      <c r="G6306" s="95">
        <f t="shared" si="591"/>
        <v>0</v>
      </c>
      <c r="H6306" s="110">
        <f t="shared" si="592"/>
        <v>0</v>
      </c>
      <c r="P6306" s="107" t="str">
        <f t="shared" si="593"/>
        <v/>
      </c>
      <c r="Q6306" s="108" t="str">
        <f t="shared" si="594"/>
        <v/>
      </c>
      <c r="S6306" s="109" t="str">
        <f t="shared" si="595"/>
        <v/>
      </c>
      <c r="T6306" s="109" t="str">
        <f t="shared" si="596"/>
        <v/>
      </c>
    </row>
    <row r="6307" spans="2:20" ht="15" customHeight="1" x14ac:dyDescent="0.25">
      <c r="B6307" s="94">
        <v>6256</v>
      </c>
      <c r="C6307" s="95"/>
      <c r="D6307" s="94"/>
      <c r="E6307" s="95"/>
      <c r="F6307" s="94"/>
      <c r="G6307" s="95">
        <f t="shared" si="591"/>
        <v>0</v>
      </c>
      <c r="H6307" s="110">
        <f t="shared" si="592"/>
        <v>0</v>
      </c>
      <c r="P6307" s="107" t="str">
        <f t="shared" si="593"/>
        <v/>
      </c>
      <c r="Q6307" s="108" t="str">
        <f t="shared" si="594"/>
        <v/>
      </c>
      <c r="S6307" s="109" t="str">
        <f t="shared" si="595"/>
        <v/>
      </c>
      <c r="T6307" s="109" t="str">
        <f t="shared" si="596"/>
        <v/>
      </c>
    </row>
    <row r="6308" spans="2:20" ht="15" customHeight="1" x14ac:dyDescent="0.25">
      <c r="B6308" s="94">
        <v>6257</v>
      </c>
      <c r="C6308" s="95"/>
      <c r="D6308" s="94"/>
      <c r="E6308" s="95"/>
      <c r="F6308" s="94"/>
      <c r="G6308" s="95">
        <f t="shared" si="591"/>
        <v>0</v>
      </c>
      <c r="H6308" s="110">
        <f t="shared" si="592"/>
        <v>0</v>
      </c>
      <c r="P6308" s="107" t="str">
        <f t="shared" si="593"/>
        <v/>
      </c>
      <c r="Q6308" s="108" t="str">
        <f t="shared" si="594"/>
        <v/>
      </c>
      <c r="S6308" s="109" t="str">
        <f t="shared" si="595"/>
        <v/>
      </c>
      <c r="T6308" s="109" t="str">
        <f t="shared" si="596"/>
        <v/>
      </c>
    </row>
    <row r="6309" spans="2:20" ht="15" customHeight="1" x14ac:dyDescent="0.25">
      <c r="B6309" s="94">
        <v>6258</v>
      </c>
      <c r="C6309" s="95"/>
      <c r="D6309" s="94"/>
      <c r="E6309" s="95"/>
      <c r="F6309" s="94"/>
      <c r="G6309" s="95">
        <f t="shared" si="591"/>
        <v>0</v>
      </c>
      <c r="H6309" s="110">
        <f t="shared" si="592"/>
        <v>0</v>
      </c>
      <c r="P6309" s="107" t="str">
        <f t="shared" si="593"/>
        <v/>
      </c>
      <c r="Q6309" s="108" t="str">
        <f t="shared" si="594"/>
        <v/>
      </c>
      <c r="S6309" s="109" t="str">
        <f t="shared" si="595"/>
        <v/>
      </c>
      <c r="T6309" s="109" t="str">
        <f t="shared" si="596"/>
        <v/>
      </c>
    </row>
    <row r="6310" spans="2:20" ht="15" customHeight="1" x14ac:dyDescent="0.25">
      <c r="B6310" s="94">
        <v>6259</v>
      </c>
      <c r="C6310" s="95"/>
      <c r="D6310" s="94"/>
      <c r="E6310" s="95"/>
      <c r="F6310" s="94"/>
      <c r="G6310" s="95">
        <f t="shared" si="591"/>
        <v>0</v>
      </c>
      <c r="H6310" s="110">
        <f t="shared" si="592"/>
        <v>0</v>
      </c>
      <c r="P6310" s="107" t="str">
        <f t="shared" si="593"/>
        <v/>
      </c>
      <c r="Q6310" s="108" t="str">
        <f t="shared" si="594"/>
        <v/>
      </c>
      <c r="S6310" s="109" t="str">
        <f t="shared" si="595"/>
        <v/>
      </c>
      <c r="T6310" s="109" t="str">
        <f t="shared" si="596"/>
        <v/>
      </c>
    </row>
    <row r="6311" spans="2:20" ht="15" customHeight="1" x14ac:dyDescent="0.25">
      <c r="B6311" s="94">
        <v>6260</v>
      </c>
      <c r="C6311" s="95"/>
      <c r="D6311" s="94"/>
      <c r="E6311" s="95"/>
      <c r="F6311" s="94"/>
      <c r="G6311" s="95">
        <f t="shared" si="591"/>
        <v>0</v>
      </c>
      <c r="H6311" s="110">
        <f t="shared" si="592"/>
        <v>0</v>
      </c>
      <c r="P6311" s="107" t="str">
        <f t="shared" si="593"/>
        <v/>
      </c>
      <c r="Q6311" s="108" t="str">
        <f t="shared" si="594"/>
        <v/>
      </c>
      <c r="S6311" s="109" t="str">
        <f t="shared" si="595"/>
        <v/>
      </c>
      <c r="T6311" s="109" t="str">
        <f t="shared" si="596"/>
        <v/>
      </c>
    </row>
    <row r="6312" spans="2:20" ht="15" customHeight="1" x14ac:dyDescent="0.25">
      <c r="B6312" s="94">
        <v>6261</v>
      </c>
      <c r="C6312" s="95"/>
      <c r="D6312" s="94"/>
      <c r="E6312" s="95"/>
      <c r="F6312" s="94"/>
      <c r="G6312" s="95">
        <f t="shared" si="591"/>
        <v>0</v>
      </c>
      <c r="H6312" s="110">
        <f t="shared" si="592"/>
        <v>0</v>
      </c>
      <c r="P6312" s="107" t="str">
        <f t="shared" si="593"/>
        <v/>
      </c>
      <c r="Q6312" s="108" t="str">
        <f t="shared" si="594"/>
        <v/>
      </c>
      <c r="S6312" s="109" t="str">
        <f t="shared" si="595"/>
        <v/>
      </c>
      <c r="T6312" s="109" t="str">
        <f t="shared" si="596"/>
        <v/>
      </c>
    </row>
    <row r="6313" spans="2:20" ht="15" customHeight="1" x14ac:dyDescent="0.25">
      <c r="B6313" s="94">
        <v>6262</v>
      </c>
      <c r="C6313" s="95"/>
      <c r="D6313" s="94"/>
      <c r="E6313" s="95"/>
      <c r="F6313" s="94"/>
      <c r="G6313" s="95">
        <f t="shared" si="591"/>
        <v>0</v>
      </c>
      <c r="H6313" s="110">
        <f t="shared" si="592"/>
        <v>0</v>
      </c>
      <c r="P6313" s="107" t="str">
        <f t="shared" si="593"/>
        <v/>
      </c>
      <c r="Q6313" s="108" t="str">
        <f t="shared" si="594"/>
        <v/>
      </c>
      <c r="S6313" s="109" t="str">
        <f t="shared" si="595"/>
        <v/>
      </c>
      <c r="T6313" s="109" t="str">
        <f t="shared" si="596"/>
        <v/>
      </c>
    </row>
    <row r="6314" spans="2:20" ht="15" customHeight="1" x14ac:dyDescent="0.25">
      <c r="B6314" s="94">
        <v>6263</v>
      </c>
      <c r="C6314" s="95"/>
      <c r="D6314" s="94"/>
      <c r="E6314" s="95"/>
      <c r="F6314" s="94"/>
      <c r="G6314" s="95">
        <f t="shared" si="591"/>
        <v>0</v>
      </c>
      <c r="H6314" s="110">
        <f t="shared" si="592"/>
        <v>0</v>
      </c>
      <c r="P6314" s="107" t="str">
        <f t="shared" si="593"/>
        <v/>
      </c>
      <c r="Q6314" s="108" t="str">
        <f t="shared" si="594"/>
        <v/>
      </c>
      <c r="S6314" s="109" t="str">
        <f t="shared" si="595"/>
        <v/>
      </c>
      <c r="T6314" s="109" t="str">
        <f t="shared" si="596"/>
        <v/>
      </c>
    </row>
    <row r="6315" spans="2:20" ht="15" customHeight="1" x14ac:dyDescent="0.25">
      <c r="B6315" s="94">
        <v>6264</v>
      </c>
      <c r="C6315" s="95"/>
      <c r="D6315" s="94"/>
      <c r="E6315" s="95"/>
      <c r="F6315" s="94"/>
      <c r="G6315" s="95">
        <f t="shared" si="591"/>
        <v>0</v>
      </c>
      <c r="H6315" s="110">
        <f t="shared" si="592"/>
        <v>0</v>
      </c>
      <c r="P6315" s="107" t="str">
        <f t="shared" si="593"/>
        <v/>
      </c>
      <c r="Q6315" s="108" t="str">
        <f t="shared" si="594"/>
        <v/>
      </c>
      <c r="S6315" s="109" t="str">
        <f t="shared" si="595"/>
        <v/>
      </c>
      <c r="T6315" s="109" t="str">
        <f t="shared" si="596"/>
        <v/>
      </c>
    </row>
    <row r="6316" spans="2:20" ht="15" customHeight="1" x14ac:dyDescent="0.25">
      <c r="B6316" s="94">
        <v>6265</v>
      </c>
      <c r="C6316" s="95"/>
      <c r="D6316" s="94"/>
      <c r="E6316" s="95"/>
      <c r="F6316" s="94"/>
      <c r="G6316" s="95">
        <f t="shared" si="591"/>
        <v>0</v>
      </c>
      <c r="H6316" s="110">
        <f t="shared" si="592"/>
        <v>0</v>
      </c>
      <c r="P6316" s="107" t="str">
        <f t="shared" si="593"/>
        <v/>
      </c>
      <c r="Q6316" s="108" t="str">
        <f t="shared" si="594"/>
        <v/>
      </c>
      <c r="S6316" s="109" t="str">
        <f t="shared" si="595"/>
        <v/>
      </c>
      <c r="T6316" s="109" t="str">
        <f t="shared" si="596"/>
        <v/>
      </c>
    </row>
    <row r="6317" spans="2:20" ht="15" customHeight="1" x14ac:dyDescent="0.25">
      <c r="B6317" s="94">
        <v>6266</v>
      </c>
      <c r="C6317" s="95"/>
      <c r="D6317" s="94"/>
      <c r="E6317" s="95"/>
      <c r="F6317" s="94"/>
      <c r="G6317" s="95">
        <f t="shared" si="591"/>
        <v>0</v>
      </c>
      <c r="H6317" s="110">
        <f t="shared" si="592"/>
        <v>0</v>
      </c>
      <c r="P6317" s="107" t="str">
        <f t="shared" si="593"/>
        <v/>
      </c>
      <c r="Q6317" s="108" t="str">
        <f t="shared" si="594"/>
        <v/>
      </c>
      <c r="S6317" s="109" t="str">
        <f t="shared" si="595"/>
        <v/>
      </c>
      <c r="T6317" s="109" t="str">
        <f t="shared" si="596"/>
        <v/>
      </c>
    </row>
    <row r="6318" spans="2:20" ht="15" customHeight="1" x14ac:dyDescent="0.25">
      <c r="B6318" s="94">
        <v>6267</v>
      </c>
      <c r="C6318" s="95"/>
      <c r="D6318" s="94"/>
      <c r="E6318" s="95"/>
      <c r="F6318" s="94"/>
      <c r="G6318" s="95">
        <f t="shared" si="591"/>
        <v>0</v>
      </c>
      <c r="H6318" s="110">
        <f t="shared" si="592"/>
        <v>0</v>
      </c>
      <c r="P6318" s="107" t="str">
        <f t="shared" si="593"/>
        <v/>
      </c>
      <c r="Q6318" s="108" t="str">
        <f t="shared" si="594"/>
        <v/>
      </c>
      <c r="S6318" s="109" t="str">
        <f t="shared" si="595"/>
        <v/>
      </c>
      <c r="T6318" s="109" t="str">
        <f t="shared" si="596"/>
        <v/>
      </c>
    </row>
    <row r="6319" spans="2:20" ht="15" customHeight="1" x14ac:dyDescent="0.25">
      <c r="B6319" s="94">
        <v>6268</v>
      </c>
      <c r="C6319" s="95"/>
      <c r="D6319" s="94"/>
      <c r="E6319" s="95"/>
      <c r="F6319" s="94"/>
      <c r="G6319" s="95">
        <f t="shared" si="591"/>
        <v>0</v>
      </c>
      <c r="H6319" s="110">
        <f t="shared" si="592"/>
        <v>0</v>
      </c>
      <c r="P6319" s="107" t="str">
        <f t="shared" si="593"/>
        <v/>
      </c>
      <c r="Q6319" s="108" t="str">
        <f t="shared" si="594"/>
        <v/>
      </c>
      <c r="S6319" s="109" t="str">
        <f t="shared" si="595"/>
        <v/>
      </c>
      <c r="T6319" s="109" t="str">
        <f t="shared" si="596"/>
        <v/>
      </c>
    </row>
    <row r="6320" spans="2:20" ht="15" customHeight="1" x14ac:dyDescent="0.25">
      <c r="B6320" s="94">
        <v>6269</v>
      </c>
      <c r="C6320" s="95"/>
      <c r="D6320" s="94"/>
      <c r="E6320" s="95"/>
      <c r="F6320" s="94"/>
      <c r="G6320" s="95">
        <f t="shared" si="591"/>
        <v>0</v>
      </c>
      <c r="H6320" s="110">
        <f t="shared" si="592"/>
        <v>0</v>
      </c>
      <c r="P6320" s="107" t="str">
        <f t="shared" si="593"/>
        <v/>
      </c>
      <c r="Q6320" s="108" t="str">
        <f t="shared" si="594"/>
        <v/>
      </c>
      <c r="S6320" s="109" t="str">
        <f t="shared" si="595"/>
        <v/>
      </c>
      <c r="T6320" s="109" t="str">
        <f t="shared" si="596"/>
        <v/>
      </c>
    </row>
    <row r="6321" spans="2:20" ht="15" customHeight="1" x14ac:dyDescent="0.25">
      <c r="B6321" s="94">
        <v>6270</v>
      </c>
      <c r="C6321" s="95"/>
      <c r="D6321" s="94"/>
      <c r="E6321" s="95"/>
      <c r="F6321" s="94"/>
      <c r="G6321" s="95">
        <f t="shared" si="591"/>
        <v>0</v>
      </c>
      <c r="H6321" s="110">
        <f t="shared" si="592"/>
        <v>0</v>
      </c>
      <c r="P6321" s="107" t="str">
        <f t="shared" si="593"/>
        <v/>
      </c>
      <c r="Q6321" s="108" t="str">
        <f t="shared" si="594"/>
        <v/>
      </c>
      <c r="S6321" s="109" t="str">
        <f t="shared" si="595"/>
        <v/>
      </c>
      <c r="T6321" s="109" t="str">
        <f t="shared" si="596"/>
        <v/>
      </c>
    </row>
    <row r="6322" spans="2:20" ht="15" customHeight="1" x14ac:dyDescent="0.25">
      <c r="B6322" s="94">
        <v>6271</v>
      </c>
      <c r="C6322" s="95"/>
      <c r="D6322" s="94"/>
      <c r="E6322" s="95"/>
      <c r="F6322" s="94"/>
      <c r="G6322" s="95">
        <f t="shared" si="591"/>
        <v>0</v>
      </c>
      <c r="H6322" s="110">
        <f t="shared" si="592"/>
        <v>0</v>
      </c>
      <c r="P6322" s="107" t="str">
        <f t="shared" si="593"/>
        <v/>
      </c>
      <c r="Q6322" s="108" t="str">
        <f t="shared" si="594"/>
        <v/>
      </c>
      <c r="S6322" s="109" t="str">
        <f t="shared" si="595"/>
        <v/>
      </c>
      <c r="T6322" s="109" t="str">
        <f t="shared" si="596"/>
        <v/>
      </c>
    </row>
    <row r="6323" spans="2:20" ht="15" customHeight="1" x14ac:dyDescent="0.25">
      <c r="B6323" s="94">
        <v>6272</v>
      </c>
      <c r="C6323" s="95"/>
      <c r="D6323" s="94"/>
      <c r="E6323" s="95"/>
      <c r="F6323" s="94"/>
      <c r="G6323" s="95">
        <f t="shared" si="591"/>
        <v>0</v>
      </c>
      <c r="H6323" s="110">
        <f t="shared" si="592"/>
        <v>0</v>
      </c>
      <c r="P6323" s="107" t="str">
        <f t="shared" si="593"/>
        <v/>
      </c>
      <c r="Q6323" s="108" t="str">
        <f t="shared" si="594"/>
        <v/>
      </c>
      <c r="S6323" s="109" t="str">
        <f t="shared" si="595"/>
        <v/>
      </c>
      <c r="T6323" s="109" t="str">
        <f t="shared" si="596"/>
        <v/>
      </c>
    </row>
    <row r="6324" spans="2:20" ht="15" customHeight="1" x14ac:dyDescent="0.25">
      <c r="B6324" s="94">
        <v>6273</v>
      </c>
      <c r="C6324" s="95"/>
      <c r="D6324" s="94"/>
      <c r="E6324" s="95"/>
      <c r="F6324" s="94"/>
      <c r="G6324" s="95">
        <f t="shared" si="591"/>
        <v>0</v>
      </c>
      <c r="H6324" s="110">
        <f t="shared" si="592"/>
        <v>0</v>
      </c>
      <c r="P6324" s="107" t="str">
        <f t="shared" si="593"/>
        <v/>
      </c>
      <c r="Q6324" s="108" t="str">
        <f t="shared" si="594"/>
        <v/>
      </c>
      <c r="S6324" s="109" t="str">
        <f t="shared" si="595"/>
        <v/>
      </c>
      <c r="T6324" s="109" t="str">
        <f t="shared" si="596"/>
        <v/>
      </c>
    </row>
    <row r="6325" spans="2:20" ht="15" customHeight="1" x14ac:dyDescent="0.25">
      <c r="B6325" s="94">
        <v>6274</v>
      </c>
      <c r="C6325" s="95"/>
      <c r="D6325" s="94"/>
      <c r="E6325" s="95"/>
      <c r="F6325" s="94"/>
      <c r="G6325" s="95">
        <f t="shared" si="591"/>
        <v>0</v>
      </c>
      <c r="H6325" s="110">
        <f t="shared" si="592"/>
        <v>0</v>
      </c>
      <c r="P6325" s="107" t="str">
        <f t="shared" si="593"/>
        <v/>
      </c>
      <c r="Q6325" s="108" t="str">
        <f t="shared" si="594"/>
        <v/>
      </c>
      <c r="S6325" s="109" t="str">
        <f t="shared" si="595"/>
        <v/>
      </c>
      <c r="T6325" s="109" t="str">
        <f t="shared" si="596"/>
        <v/>
      </c>
    </row>
    <row r="6326" spans="2:20" ht="15" customHeight="1" x14ac:dyDescent="0.25">
      <c r="B6326" s="94">
        <v>6275</v>
      </c>
      <c r="C6326" s="95"/>
      <c r="D6326" s="94"/>
      <c r="E6326" s="95"/>
      <c r="F6326" s="94"/>
      <c r="G6326" s="95">
        <f t="shared" si="591"/>
        <v>0</v>
      </c>
      <c r="H6326" s="110">
        <f t="shared" si="592"/>
        <v>0</v>
      </c>
      <c r="P6326" s="107" t="str">
        <f t="shared" si="593"/>
        <v/>
      </c>
      <c r="Q6326" s="108" t="str">
        <f t="shared" si="594"/>
        <v/>
      </c>
      <c r="S6326" s="109" t="str">
        <f t="shared" si="595"/>
        <v/>
      </c>
      <c r="T6326" s="109" t="str">
        <f t="shared" si="596"/>
        <v/>
      </c>
    </row>
    <row r="6327" spans="2:20" ht="15" customHeight="1" x14ac:dyDescent="0.25">
      <c r="B6327" s="94">
        <v>6276</v>
      </c>
      <c r="C6327" s="95"/>
      <c r="D6327" s="94"/>
      <c r="E6327" s="95"/>
      <c r="F6327" s="94"/>
      <c r="G6327" s="95">
        <f t="shared" si="591"/>
        <v>0</v>
      </c>
      <c r="H6327" s="110">
        <f t="shared" si="592"/>
        <v>0</v>
      </c>
      <c r="P6327" s="107" t="str">
        <f t="shared" si="593"/>
        <v/>
      </c>
      <c r="Q6327" s="108" t="str">
        <f t="shared" si="594"/>
        <v/>
      </c>
      <c r="S6327" s="109" t="str">
        <f t="shared" si="595"/>
        <v/>
      </c>
      <c r="T6327" s="109" t="str">
        <f t="shared" si="596"/>
        <v/>
      </c>
    </row>
    <row r="6328" spans="2:20" ht="15" customHeight="1" x14ac:dyDescent="0.25">
      <c r="B6328" s="94">
        <v>6277</v>
      </c>
      <c r="C6328" s="95"/>
      <c r="D6328" s="94"/>
      <c r="E6328" s="95"/>
      <c r="F6328" s="94"/>
      <c r="G6328" s="95">
        <f t="shared" si="591"/>
        <v>0</v>
      </c>
      <c r="H6328" s="110">
        <f t="shared" si="592"/>
        <v>0</v>
      </c>
      <c r="P6328" s="107" t="str">
        <f t="shared" si="593"/>
        <v/>
      </c>
      <c r="Q6328" s="108" t="str">
        <f t="shared" si="594"/>
        <v/>
      </c>
      <c r="S6328" s="109" t="str">
        <f t="shared" si="595"/>
        <v/>
      </c>
      <c r="T6328" s="109" t="str">
        <f t="shared" si="596"/>
        <v/>
      </c>
    </row>
    <row r="6329" spans="2:20" ht="15" customHeight="1" x14ac:dyDescent="0.25">
      <c r="B6329" s="94">
        <v>6278</v>
      </c>
      <c r="C6329" s="95"/>
      <c r="D6329" s="94"/>
      <c r="E6329" s="95"/>
      <c r="F6329" s="94"/>
      <c r="G6329" s="95">
        <f t="shared" si="591"/>
        <v>0</v>
      </c>
      <c r="H6329" s="110">
        <f t="shared" si="592"/>
        <v>0</v>
      </c>
      <c r="P6329" s="107" t="str">
        <f t="shared" si="593"/>
        <v/>
      </c>
      <c r="Q6329" s="108" t="str">
        <f t="shared" si="594"/>
        <v/>
      </c>
      <c r="S6329" s="109" t="str">
        <f t="shared" si="595"/>
        <v/>
      </c>
      <c r="T6329" s="109" t="str">
        <f t="shared" si="596"/>
        <v/>
      </c>
    </row>
    <row r="6330" spans="2:20" ht="15" customHeight="1" x14ac:dyDescent="0.25">
      <c r="B6330" s="94">
        <v>6279</v>
      </c>
      <c r="C6330" s="95"/>
      <c r="D6330" s="94"/>
      <c r="E6330" s="95"/>
      <c r="F6330" s="94"/>
      <c r="G6330" s="95">
        <f t="shared" si="591"/>
        <v>0</v>
      </c>
      <c r="H6330" s="110">
        <f t="shared" si="592"/>
        <v>0</v>
      </c>
      <c r="P6330" s="107" t="str">
        <f t="shared" si="593"/>
        <v/>
      </c>
      <c r="Q6330" s="108" t="str">
        <f t="shared" si="594"/>
        <v/>
      </c>
      <c r="S6330" s="109" t="str">
        <f t="shared" si="595"/>
        <v/>
      </c>
      <c r="T6330" s="109" t="str">
        <f t="shared" si="596"/>
        <v/>
      </c>
    </row>
    <row r="6331" spans="2:20" ht="15" customHeight="1" x14ac:dyDescent="0.25">
      <c r="B6331" s="94">
        <v>6280</v>
      </c>
      <c r="C6331" s="95"/>
      <c r="D6331" s="94"/>
      <c r="E6331" s="95"/>
      <c r="F6331" s="94"/>
      <c r="G6331" s="95">
        <f t="shared" si="591"/>
        <v>0</v>
      </c>
      <c r="H6331" s="110">
        <f t="shared" si="592"/>
        <v>0</v>
      </c>
      <c r="P6331" s="107" t="str">
        <f t="shared" si="593"/>
        <v/>
      </c>
      <c r="Q6331" s="108" t="str">
        <f t="shared" si="594"/>
        <v/>
      </c>
      <c r="S6331" s="109" t="str">
        <f t="shared" si="595"/>
        <v/>
      </c>
      <c r="T6331" s="109" t="str">
        <f t="shared" si="596"/>
        <v/>
      </c>
    </row>
    <row r="6332" spans="2:20" ht="15" customHeight="1" x14ac:dyDescent="0.25">
      <c r="B6332" s="94">
        <v>6281</v>
      </c>
      <c r="C6332" s="95"/>
      <c r="D6332" s="94"/>
      <c r="E6332" s="95"/>
      <c r="F6332" s="94"/>
      <c r="G6332" s="95">
        <f t="shared" si="591"/>
        <v>0</v>
      </c>
      <c r="H6332" s="110">
        <f t="shared" si="592"/>
        <v>0</v>
      </c>
      <c r="P6332" s="107" t="str">
        <f t="shared" si="593"/>
        <v/>
      </c>
      <c r="Q6332" s="108" t="str">
        <f t="shared" si="594"/>
        <v/>
      </c>
      <c r="S6332" s="109" t="str">
        <f t="shared" si="595"/>
        <v/>
      </c>
      <c r="T6332" s="109" t="str">
        <f t="shared" si="596"/>
        <v/>
      </c>
    </row>
    <row r="6333" spans="2:20" ht="15" customHeight="1" x14ac:dyDescent="0.25">
      <c r="B6333" s="94">
        <v>6282</v>
      </c>
      <c r="C6333" s="95"/>
      <c r="D6333" s="94"/>
      <c r="E6333" s="95"/>
      <c r="F6333" s="94"/>
      <c r="G6333" s="95">
        <f t="shared" si="591"/>
        <v>0</v>
      </c>
      <c r="H6333" s="110">
        <f t="shared" si="592"/>
        <v>0</v>
      </c>
      <c r="P6333" s="107" t="str">
        <f t="shared" si="593"/>
        <v/>
      </c>
      <c r="Q6333" s="108" t="str">
        <f t="shared" si="594"/>
        <v/>
      </c>
      <c r="S6333" s="109" t="str">
        <f t="shared" si="595"/>
        <v/>
      </c>
      <c r="T6333" s="109" t="str">
        <f t="shared" si="596"/>
        <v/>
      </c>
    </row>
    <row r="6334" spans="2:20" ht="15" customHeight="1" x14ac:dyDescent="0.25">
      <c r="B6334" s="94">
        <v>6283</v>
      </c>
      <c r="C6334" s="95"/>
      <c r="D6334" s="94"/>
      <c r="E6334" s="95"/>
      <c r="F6334" s="94"/>
      <c r="G6334" s="95">
        <f t="shared" si="591"/>
        <v>0</v>
      </c>
      <c r="H6334" s="110">
        <f t="shared" si="592"/>
        <v>0</v>
      </c>
      <c r="P6334" s="107" t="str">
        <f t="shared" si="593"/>
        <v/>
      </c>
      <c r="Q6334" s="108" t="str">
        <f t="shared" si="594"/>
        <v/>
      </c>
      <c r="S6334" s="109" t="str">
        <f t="shared" si="595"/>
        <v/>
      </c>
      <c r="T6334" s="109" t="str">
        <f t="shared" si="596"/>
        <v/>
      </c>
    </row>
    <row r="6335" spans="2:20" ht="15" customHeight="1" x14ac:dyDescent="0.25">
      <c r="B6335" s="94">
        <v>6284</v>
      </c>
      <c r="C6335" s="95"/>
      <c r="D6335" s="94"/>
      <c r="E6335" s="95"/>
      <c r="F6335" s="94"/>
      <c r="G6335" s="95">
        <f t="shared" si="591"/>
        <v>0</v>
      </c>
      <c r="H6335" s="110">
        <f t="shared" si="592"/>
        <v>0</v>
      </c>
      <c r="P6335" s="107" t="str">
        <f t="shared" si="593"/>
        <v/>
      </c>
      <c r="Q6335" s="108" t="str">
        <f t="shared" si="594"/>
        <v/>
      </c>
      <c r="S6335" s="109" t="str">
        <f t="shared" si="595"/>
        <v/>
      </c>
      <c r="T6335" s="109" t="str">
        <f t="shared" si="596"/>
        <v/>
      </c>
    </row>
    <row r="6336" spans="2:20" ht="15" customHeight="1" x14ac:dyDescent="0.25">
      <c r="B6336" s="94">
        <v>6285</v>
      </c>
      <c r="C6336" s="95"/>
      <c r="D6336" s="94"/>
      <c r="E6336" s="95"/>
      <c r="F6336" s="94"/>
      <c r="G6336" s="95">
        <f t="shared" si="591"/>
        <v>0</v>
      </c>
      <c r="H6336" s="110">
        <f t="shared" si="592"/>
        <v>0</v>
      </c>
      <c r="P6336" s="107" t="str">
        <f t="shared" si="593"/>
        <v/>
      </c>
      <c r="Q6336" s="108" t="str">
        <f t="shared" si="594"/>
        <v/>
      </c>
      <c r="S6336" s="109" t="str">
        <f t="shared" si="595"/>
        <v/>
      </c>
      <c r="T6336" s="109" t="str">
        <f t="shared" si="596"/>
        <v/>
      </c>
    </row>
    <row r="6337" spans="2:20" ht="15" customHeight="1" x14ac:dyDescent="0.25">
      <c r="B6337" s="94">
        <v>6286</v>
      </c>
      <c r="C6337" s="95"/>
      <c r="D6337" s="94"/>
      <c r="E6337" s="95"/>
      <c r="F6337" s="94"/>
      <c r="G6337" s="95">
        <f t="shared" si="591"/>
        <v>0</v>
      </c>
      <c r="H6337" s="110">
        <f t="shared" si="592"/>
        <v>0</v>
      </c>
      <c r="P6337" s="107" t="str">
        <f t="shared" si="593"/>
        <v/>
      </c>
      <c r="Q6337" s="108" t="str">
        <f t="shared" si="594"/>
        <v/>
      </c>
      <c r="S6337" s="109" t="str">
        <f t="shared" si="595"/>
        <v/>
      </c>
      <c r="T6337" s="109" t="str">
        <f t="shared" si="596"/>
        <v/>
      </c>
    </row>
    <row r="6338" spans="2:20" ht="15" customHeight="1" x14ac:dyDescent="0.25">
      <c r="B6338" s="94">
        <v>6287</v>
      </c>
      <c r="C6338" s="95"/>
      <c r="D6338" s="94"/>
      <c r="E6338" s="95"/>
      <c r="F6338" s="94"/>
      <c r="G6338" s="95">
        <f t="shared" si="591"/>
        <v>0</v>
      </c>
      <c r="H6338" s="110">
        <f t="shared" si="592"/>
        <v>0</v>
      </c>
      <c r="P6338" s="107" t="str">
        <f t="shared" si="593"/>
        <v/>
      </c>
      <c r="Q6338" s="108" t="str">
        <f t="shared" si="594"/>
        <v/>
      </c>
      <c r="S6338" s="109" t="str">
        <f t="shared" si="595"/>
        <v/>
      </c>
      <c r="T6338" s="109" t="str">
        <f t="shared" si="596"/>
        <v/>
      </c>
    </row>
    <row r="6339" spans="2:20" ht="15" customHeight="1" x14ac:dyDescent="0.25">
      <c r="B6339" s="94">
        <v>6288</v>
      </c>
      <c r="C6339" s="95"/>
      <c r="D6339" s="94"/>
      <c r="E6339" s="95"/>
      <c r="F6339" s="94"/>
      <c r="G6339" s="95">
        <f t="shared" si="591"/>
        <v>0</v>
      </c>
      <c r="H6339" s="110">
        <f t="shared" si="592"/>
        <v>0</v>
      </c>
      <c r="P6339" s="107" t="str">
        <f t="shared" si="593"/>
        <v/>
      </c>
      <c r="Q6339" s="108" t="str">
        <f t="shared" si="594"/>
        <v/>
      </c>
      <c r="S6339" s="109" t="str">
        <f t="shared" si="595"/>
        <v/>
      </c>
      <c r="T6339" s="109" t="str">
        <f t="shared" si="596"/>
        <v/>
      </c>
    </row>
    <row r="6340" spans="2:20" ht="15" customHeight="1" x14ac:dyDescent="0.25">
      <c r="B6340" s="94">
        <v>6289</v>
      </c>
      <c r="C6340" s="95"/>
      <c r="D6340" s="94"/>
      <c r="E6340" s="95"/>
      <c r="F6340" s="94"/>
      <c r="G6340" s="95">
        <f t="shared" si="591"/>
        <v>0</v>
      </c>
      <c r="H6340" s="110">
        <f t="shared" si="592"/>
        <v>0</v>
      </c>
      <c r="P6340" s="107" t="str">
        <f t="shared" si="593"/>
        <v/>
      </c>
      <c r="Q6340" s="108" t="str">
        <f t="shared" si="594"/>
        <v/>
      </c>
      <c r="S6340" s="109" t="str">
        <f t="shared" si="595"/>
        <v/>
      </c>
      <c r="T6340" s="109" t="str">
        <f t="shared" si="596"/>
        <v/>
      </c>
    </row>
    <row r="6341" spans="2:20" ht="15" customHeight="1" x14ac:dyDescent="0.25">
      <c r="B6341" s="94">
        <v>6290</v>
      </c>
      <c r="C6341" s="95"/>
      <c r="D6341" s="94"/>
      <c r="E6341" s="95"/>
      <c r="F6341" s="94"/>
      <c r="G6341" s="95">
        <f t="shared" si="591"/>
        <v>0</v>
      </c>
      <c r="H6341" s="110">
        <f t="shared" si="592"/>
        <v>0</v>
      </c>
      <c r="P6341" s="107" t="str">
        <f t="shared" si="593"/>
        <v/>
      </c>
      <c r="Q6341" s="108" t="str">
        <f t="shared" si="594"/>
        <v/>
      </c>
      <c r="S6341" s="109" t="str">
        <f t="shared" si="595"/>
        <v/>
      </c>
      <c r="T6341" s="109" t="str">
        <f t="shared" si="596"/>
        <v/>
      </c>
    </row>
    <row r="6342" spans="2:20" ht="15" customHeight="1" x14ac:dyDescent="0.25">
      <c r="B6342" s="94">
        <v>6291</v>
      </c>
      <c r="C6342" s="95"/>
      <c r="D6342" s="94"/>
      <c r="E6342" s="95"/>
      <c r="F6342" s="94"/>
      <c r="G6342" s="95">
        <f t="shared" si="591"/>
        <v>0</v>
      </c>
      <c r="H6342" s="110">
        <f t="shared" si="592"/>
        <v>0</v>
      </c>
      <c r="P6342" s="107" t="str">
        <f t="shared" si="593"/>
        <v/>
      </c>
      <c r="Q6342" s="108" t="str">
        <f t="shared" si="594"/>
        <v/>
      </c>
      <c r="S6342" s="109" t="str">
        <f t="shared" si="595"/>
        <v/>
      </c>
      <c r="T6342" s="109" t="str">
        <f t="shared" si="596"/>
        <v/>
      </c>
    </row>
    <row r="6343" spans="2:20" ht="15" customHeight="1" x14ac:dyDescent="0.25">
      <c r="B6343" s="94">
        <v>6292</v>
      </c>
      <c r="C6343" s="95"/>
      <c r="D6343" s="94"/>
      <c r="E6343" s="95"/>
      <c r="F6343" s="94"/>
      <c r="G6343" s="95">
        <f t="shared" si="591"/>
        <v>0</v>
      </c>
      <c r="H6343" s="110">
        <f t="shared" si="592"/>
        <v>0</v>
      </c>
      <c r="P6343" s="107" t="str">
        <f t="shared" si="593"/>
        <v/>
      </c>
      <c r="Q6343" s="108" t="str">
        <f t="shared" si="594"/>
        <v/>
      </c>
      <c r="S6343" s="109" t="str">
        <f t="shared" si="595"/>
        <v/>
      </c>
      <c r="T6343" s="109" t="str">
        <f t="shared" si="596"/>
        <v/>
      </c>
    </row>
    <row r="6344" spans="2:20" ht="15" customHeight="1" x14ac:dyDescent="0.25">
      <c r="B6344" s="94">
        <v>6293</v>
      </c>
      <c r="C6344" s="95"/>
      <c r="D6344" s="94"/>
      <c r="E6344" s="95"/>
      <c r="F6344" s="94"/>
      <c r="G6344" s="95">
        <f t="shared" si="591"/>
        <v>0</v>
      </c>
      <c r="H6344" s="110">
        <f t="shared" si="592"/>
        <v>0</v>
      </c>
      <c r="P6344" s="107" t="str">
        <f t="shared" si="593"/>
        <v/>
      </c>
      <c r="Q6344" s="108" t="str">
        <f t="shared" si="594"/>
        <v/>
      </c>
      <c r="S6344" s="109" t="str">
        <f t="shared" si="595"/>
        <v/>
      </c>
      <c r="T6344" s="109" t="str">
        <f t="shared" si="596"/>
        <v/>
      </c>
    </row>
    <row r="6345" spans="2:20" ht="15" customHeight="1" x14ac:dyDescent="0.25">
      <c r="B6345" s="94">
        <v>6294</v>
      </c>
      <c r="C6345" s="95"/>
      <c r="D6345" s="94"/>
      <c r="E6345" s="95"/>
      <c r="F6345" s="94"/>
      <c r="G6345" s="95">
        <f t="shared" si="591"/>
        <v>0</v>
      </c>
      <c r="H6345" s="110">
        <f t="shared" si="592"/>
        <v>0</v>
      </c>
      <c r="P6345" s="107" t="str">
        <f t="shared" si="593"/>
        <v/>
      </c>
      <c r="Q6345" s="108" t="str">
        <f t="shared" si="594"/>
        <v/>
      </c>
      <c r="S6345" s="109" t="str">
        <f t="shared" si="595"/>
        <v/>
      </c>
      <c r="T6345" s="109" t="str">
        <f t="shared" si="596"/>
        <v/>
      </c>
    </row>
    <row r="6346" spans="2:20" ht="15" customHeight="1" x14ac:dyDescent="0.25">
      <c r="B6346" s="94">
        <v>6295</v>
      </c>
      <c r="C6346" s="95"/>
      <c r="D6346" s="94"/>
      <c r="E6346" s="95"/>
      <c r="F6346" s="94"/>
      <c r="G6346" s="95">
        <f t="shared" si="591"/>
        <v>0</v>
      </c>
      <c r="H6346" s="110">
        <f t="shared" si="592"/>
        <v>0</v>
      </c>
      <c r="P6346" s="107" t="str">
        <f t="shared" si="593"/>
        <v/>
      </c>
      <c r="Q6346" s="108" t="str">
        <f t="shared" si="594"/>
        <v/>
      </c>
      <c r="S6346" s="109" t="str">
        <f t="shared" si="595"/>
        <v/>
      </c>
      <c r="T6346" s="109" t="str">
        <f t="shared" si="596"/>
        <v/>
      </c>
    </row>
    <row r="6347" spans="2:20" ht="15" customHeight="1" x14ac:dyDescent="0.25">
      <c r="B6347" s="94">
        <v>6296</v>
      </c>
      <c r="C6347" s="95"/>
      <c r="D6347" s="94"/>
      <c r="E6347" s="95"/>
      <c r="F6347" s="94"/>
      <c r="G6347" s="95">
        <f t="shared" si="591"/>
        <v>0</v>
      </c>
      <c r="H6347" s="110">
        <f t="shared" si="592"/>
        <v>0</v>
      </c>
      <c r="P6347" s="107" t="str">
        <f t="shared" si="593"/>
        <v/>
      </c>
      <c r="Q6347" s="108" t="str">
        <f t="shared" si="594"/>
        <v/>
      </c>
      <c r="S6347" s="109" t="str">
        <f t="shared" si="595"/>
        <v/>
      </c>
      <c r="T6347" s="109" t="str">
        <f t="shared" si="596"/>
        <v/>
      </c>
    </row>
    <row r="6348" spans="2:20" ht="15" customHeight="1" x14ac:dyDescent="0.25">
      <c r="B6348" s="94">
        <v>6297</v>
      </c>
      <c r="C6348" s="95"/>
      <c r="D6348" s="94"/>
      <c r="E6348" s="95"/>
      <c r="F6348" s="94"/>
      <c r="G6348" s="95">
        <f t="shared" si="591"/>
        <v>0</v>
      </c>
      <c r="H6348" s="110">
        <f t="shared" si="592"/>
        <v>0</v>
      </c>
      <c r="P6348" s="107" t="str">
        <f t="shared" si="593"/>
        <v/>
      </c>
      <c r="Q6348" s="108" t="str">
        <f t="shared" si="594"/>
        <v/>
      </c>
      <c r="S6348" s="109" t="str">
        <f t="shared" si="595"/>
        <v/>
      </c>
      <c r="T6348" s="109" t="str">
        <f t="shared" si="596"/>
        <v/>
      </c>
    </row>
    <row r="6349" spans="2:20" ht="15" customHeight="1" x14ac:dyDescent="0.25">
      <c r="B6349" s="94">
        <v>6298</v>
      </c>
      <c r="C6349" s="95"/>
      <c r="D6349" s="94"/>
      <c r="E6349" s="95"/>
      <c r="F6349" s="94"/>
      <c r="G6349" s="95">
        <f t="shared" si="591"/>
        <v>0</v>
      </c>
      <c r="H6349" s="110">
        <f t="shared" si="592"/>
        <v>0</v>
      </c>
      <c r="P6349" s="107" t="str">
        <f t="shared" si="593"/>
        <v/>
      </c>
      <c r="Q6349" s="108" t="str">
        <f t="shared" si="594"/>
        <v/>
      </c>
      <c r="S6349" s="109" t="str">
        <f t="shared" si="595"/>
        <v/>
      </c>
      <c r="T6349" s="109" t="str">
        <f t="shared" si="596"/>
        <v/>
      </c>
    </row>
    <row r="6350" spans="2:20" ht="15" customHeight="1" x14ac:dyDescent="0.25">
      <c r="B6350" s="94">
        <v>6299</v>
      </c>
      <c r="C6350" s="95"/>
      <c r="D6350" s="94"/>
      <c r="E6350" s="95"/>
      <c r="F6350" s="94"/>
      <c r="G6350" s="95">
        <f t="shared" si="591"/>
        <v>0</v>
      </c>
      <c r="H6350" s="110">
        <f t="shared" si="592"/>
        <v>0</v>
      </c>
      <c r="P6350" s="107" t="str">
        <f t="shared" si="593"/>
        <v/>
      </c>
      <c r="Q6350" s="108" t="str">
        <f t="shared" si="594"/>
        <v/>
      </c>
      <c r="S6350" s="109" t="str">
        <f t="shared" si="595"/>
        <v/>
      </c>
      <c r="T6350" s="109" t="str">
        <f t="shared" si="596"/>
        <v/>
      </c>
    </row>
    <row r="6351" spans="2:20" ht="15" customHeight="1" x14ac:dyDescent="0.25">
      <c r="B6351" s="94">
        <v>6300</v>
      </c>
      <c r="C6351" s="95"/>
      <c r="D6351" s="94"/>
      <c r="E6351" s="95"/>
      <c r="F6351" s="94"/>
      <c r="G6351" s="95">
        <f t="shared" si="591"/>
        <v>0</v>
      </c>
      <c r="H6351" s="110">
        <f t="shared" si="592"/>
        <v>0</v>
      </c>
      <c r="P6351" s="107" t="str">
        <f t="shared" si="593"/>
        <v/>
      </c>
      <c r="Q6351" s="108" t="str">
        <f t="shared" si="594"/>
        <v/>
      </c>
      <c r="S6351" s="109" t="str">
        <f t="shared" si="595"/>
        <v/>
      </c>
      <c r="T6351" s="109" t="str">
        <f t="shared" si="596"/>
        <v/>
      </c>
    </row>
    <row r="6352" spans="2:20" ht="15" customHeight="1" x14ac:dyDescent="0.25">
      <c r="B6352" s="94">
        <v>6301</v>
      </c>
      <c r="C6352" s="95"/>
      <c r="D6352" s="94"/>
      <c r="E6352" s="95"/>
      <c r="F6352" s="94"/>
      <c r="G6352" s="95">
        <f t="shared" si="591"/>
        <v>0</v>
      </c>
      <c r="H6352" s="110">
        <f t="shared" si="592"/>
        <v>0</v>
      </c>
      <c r="P6352" s="107" t="str">
        <f t="shared" si="593"/>
        <v/>
      </c>
      <c r="Q6352" s="108" t="str">
        <f t="shared" si="594"/>
        <v/>
      </c>
      <c r="S6352" s="109" t="str">
        <f t="shared" si="595"/>
        <v/>
      </c>
      <c r="T6352" s="109" t="str">
        <f t="shared" si="596"/>
        <v/>
      </c>
    </row>
    <row r="6353" spans="2:20" ht="15" customHeight="1" x14ac:dyDescent="0.25">
      <c r="B6353" s="94">
        <v>6302</v>
      </c>
      <c r="C6353" s="95"/>
      <c r="D6353" s="94"/>
      <c r="E6353" s="95"/>
      <c r="F6353" s="94"/>
      <c r="G6353" s="95">
        <f t="shared" si="591"/>
        <v>0</v>
      </c>
      <c r="H6353" s="110">
        <f t="shared" si="592"/>
        <v>0</v>
      </c>
      <c r="P6353" s="107" t="str">
        <f t="shared" si="593"/>
        <v/>
      </c>
      <c r="Q6353" s="108" t="str">
        <f t="shared" si="594"/>
        <v/>
      </c>
      <c r="S6353" s="109" t="str">
        <f t="shared" si="595"/>
        <v/>
      </c>
      <c r="T6353" s="109" t="str">
        <f t="shared" si="596"/>
        <v/>
      </c>
    </row>
    <row r="6354" spans="2:20" ht="15" customHeight="1" x14ac:dyDescent="0.25">
      <c r="B6354" s="94">
        <v>6303</v>
      </c>
      <c r="C6354" s="95"/>
      <c r="D6354" s="94"/>
      <c r="E6354" s="95"/>
      <c r="F6354" s="94"/>
      <c r="G6354" s="95">
        <f t="shared" si="591"/>
        <v>0</v>
      </c>
      <c r="H6354" s="110">
        <f t="shared" si="592"/>
        <v>0</v>
      </c>
      <c r="P6354" s="107" t="str">
        <f t="shared" si="593"/>
        <v/>
      </c>
      <c r="Q6354" s="108" t="str">
        <f t="shared" si="594"/>
        <v/>
      </c>
      <c r="S6354" s="109" t="str">
        <f t="shared" si="595"/>
        <v/>
      </c>
      <c r="T6354" s="109" t="str">
        <f t="shared" si="596"/>
        <v/>
      </c>
    </row>
    <row r="6355" spans="2:20" ht="15" customHeight="1" x14ac:dyDescent="0.25">
      <c r="B6355" s="94">
        <v>6304</v>
      </c>
      <c r="C6355" s="95"/>
      <c r="D6355" s="94"/>
      <c r="E6355" s="95"/>
      <c r="F6355" s="94"/>
      <c r="G6355" s="95">
        <f t="shared" si="591"/>
        <v>0</v>
      </c>
      <c r="H6355" s="110">
        <f t="shared" si="592"/>
        <v>0</v>
      </c>
      <c r="P6355" s="107" t="str">
        <f t="shared" si="593"/>
        <v/>
      </c>
      <c r="Q6355" s="108" t="str">
        <f t="shared" si="594"/>
        <v/>
      </c>
      <c r="S6355" s="109" t="str">
        <f t="shared" si="595"/>
        <v/>
      </c>
      <c r="T6355" s="109" t="str">
        <f t="shared" si="596"/>
        <v/>
      </c>
    </row>
    <row r="6356" spans="2:20" ht="15" customHeight="1" x14ac:dyDescent="0.25">
      <c r="B6356" s="94">
        <v>6305</v>
      </c>
      <c r="C6356" s="95"/>
      <c r="D6356" s="94"/>
      <c r="E6356" s="95"/>
      <c r="F6356" s="94"/>
      <c r="G6356" s="95">
        <f t="shared" si="591"/>
        <v>0</v>
      </c>
      <c r="H6356" s="110">
        <f t="shared" si="592"/>
        <v>0</v>
      </c>
      <c r="P6356" s="107" t="str">
        <f t="shared" si="593"/>
        <v/>
      </c>
      <c r="Q6356" s="108" t="str">
        <f t="shared" si="594"/>
        <v/>
      </c>
      <c r="S6356" s="109" t="str">
        <f t="shared" si="595"/>
        <v/>
      </c>
      <c r="T6356" s="109" t="str">
        <f t="shared" si="596"/>
        <v/>
      </c>
    </row>
    <row r="6357" spans="2:20" ht="15" customHeight="1" x14ac:dyDescent="0.25">
      <c r="B6357" s="94">
        <v>6306</v>
      </c>
      <c r="C6357" s="95"/>
      <c r="D6357" s="94"/>
      <c r="E6357" s="95"/>
      <c r="F6357" s="94"/>
      <c r="G6357" s="95">
        <f t="shared" si="591"/>
        <v>0</v>
      </c>
      <c r="H6357" s="110">
        <f t="shared" si="592"/>
        <v>0</v>
      </c>
      <c r="P6357" s="107" t="str">
        <f t="shared" si="593"/>
        <v/>
      </c>
      <c r="Q6357" s="108" t="str">
        <f t="shared" si="594"/>
        <v/>
      </c>
      <c r="S6357" s="109" t="str">
        <f t="shared" si="595"/>
        <v/>
      </c>
      <c r="T6357" s="109" t="str">
        <f t="shared" si="596"/>
        <v/>
      </c>
    </row>
    <row r="6358" spans="2:20" ht="15" customHeight="1" x14ac:dyDescent="0.25">
      <c r="B6358" s="94">
        <v>6307</v>
      </c>
      <c r="C6358" s="95"/>
      <c r="D6358" s="94"/>
      <c r="E6358" s="95"/>
      <c r="F6358" s="94"/>
      <c r="G6358" s="95">
        <f t="shared" si="591"/>
        <v>0</v>
      </c>
      <c r="H6358" s="110">
        <f t="shared" si="592"/>
        <v>0</v>
      </c>
      <c r="P6358" s="107" t="str">
        <f t="shared" si="593"/>
        <v/>
      </c>
      <c r="Q6358" s="108" t="str">
        <f t="shared" si="594"/>
        <v/>
      </c>
      <c r="S6358" s="109" t="str">
        <f t="shared" si="595"/>
        <v/>
      </c>
      <c r="T6358" s="109" t="str">
        <f t="shared" si="596"/>
        <v/>
      </c>
    </row>
    <row r="6359" spans="2:20" ht="15" customHeight="1" x14ac:dyDescent="0.25">
      <c r="B6359" s="94">
        <v>6308</v>
      </c>
      <c r="C6359" s="95"/>
      <c r="D6359" s="94"/>
      <c r="E6359" s="95"/>
      <c r="F6359" s="94"/>
      <c r="G6359" s="95">
        <f t="shared" si="591"/>
        <v>0</v>
      </c>
      <c r="H6359" s="110">
        <f t="shared" si="592"/>
        <v>0</v>
      </c>
      <c r="P6359" s="107" t="str">
        <f t="shared" si="593"/>
        <v/>
      </c>
      <c r="Q6359" s="108" t="str">
        <f t="shared" si="594"/>
        <v/>
      </c>
      <c r="S6359" s="109" t="str">
        <f t="shared" si="595"/>
        <v/>
      </c>
      <c r="T6359" s="109" t="str">
        <f t="shared" si="596"/>
        <v/>
      </c>
    </row>
    <row r="6360" spans="2:20" ht="15" customHeight="1" x14ac:dyDescent="0.25">
      <c r="B6360" s="94">
        <v>6309</v>
      </c>
      <c r="C6360" s="95"/>
      <c r="D6360" s="94"/>
      <c r="E6360" s="95"/>
      <c r="F6360" s="94"/>
      <c r="G6360" s="95">
        <f t="shared" si="591"/>
        <v>0</v>
      </c>
      <c r="H6360" s="110">
        <f t="shared" si="592"/>
        <v>0</v>
      </c>
      <c r="P6360" s="107" t="str">
        <f t="shared" si="593"/>
        <v/>
      </c>
      <c r="Q6360" s="108" t="str">
        <f t="shared" si="594"/>
        <v/>
      </c>
      <c r="S6360" s="109" t="str">
        <f t="shared" si="595"/>
        <v/>
      </c>
      <c r="T6360" s="109" t="str">
        <f t="shared" si="596"/>
        <v/>
      </c>
    </row>
    <row r="6361" spans="2:20" ht="15" customHeight="1" x14ac:dyDescent="0.25">
      <c r="B6361" s="94">
        <v>6310</v>
      </c>
      <c r="C6361" s="95"/>
      <c r="D6361" s="94"/>
      <c r="E6361" s="95"/>
      <c r="F6361" s="94"/>
      <c r="G6361" s="95">
        <f t="shared" si="591"/>
        <v>0</v>
      </c>
      <c r="H6361" s="110">
        <f t="shared" si="592"/>
        <v>0</v>
      </c>
      <c r="P6361" s="107" t="str">
        <f t="shared" si="593"/>
        <v/>
      </c>
      <c r="Q6361" s="108" t="str">
        <f t="shared" si="594"/>
        <v/>
      </c>
      <c r="S6361" s="109" t="str">
        <f t="shared" si="595"/>
        <v/>
      </c>
      <c r="T6361" s="109" t="str">
        <f t="shared" si="596"/>
        <v/>
      </c>
    </row>
    <row r="6362" spans="2:20" ht="15" customHeight="1" x14ac:dyDescent="0.25">
      <c r="B6362" s="94">
        <v>6311</v>
      </c>
      <c r="C6362" s="95"/>
      <c r="D6362" s="94"/>
      <c r="E6362" s="95"/>
      <c r="F6362" s="94"/>
      <c r="G6362" s="95">
        <f t="shared" si="591"/>
        <v>0</v>
      </c>
      <c r="H6362" s="110">
        <f t="shared" si="592"/>
        <v>0</v>
      </c>
      <c r="P6362" s="107" t="str">
        <f t="shared" si="593"/>
        <v/>
      </c>
      <c r="Q6362" s="108" t="str">
        <f t="shared" si="594"/>
        <v/>
      </c>
      <c r="S6362" s="109" t="str">
        <f t="shared" si="595"/>
        <v/>
      </c>
      <c r="T6362" s="109" t="str">
        <f t="shared" si="596"/>
        <v/>
      </c>
    </row>
    <row r="6363" spans="2:20" ht="15" customHeight="1" x14ac:dyDescent="0.25">
      <c r="B6363" s="94">
        <v>6312</v>
      </c>
      <c r="C6363" s="95"/>
      <c r="D6363" s="94"/>
      <c r="E6363" s="95"/>
      <c r="F6363" s="94"/>
      <c r="G6363" s="95">
        <f t="shared" si="591"/>
        <v>0</v>
      </c>
      <c r="H6363" s="110">
        <f t="shared" si="592"/>
        <v>0</v>
      </c>
      <c r="P6363" s="107" t="str">
        <f t="shared" si="593"/>
        <v/>
      </c>
      <c r="Q6363" s="108" t="str">
        <f t="shared" si="594"/>
        <v/>
      </c>
      <c r="S6363" s="109" t="str">
        <f t="shared" si="595"/>
        <v/>
      </c>
      <c r="T6363" s="109" t="str">
        <f t="shared" si="596"/>
        <v/>
      </c>
    </row>
    <row r="6364" spans="2:20" ht="15" customHeight="1" x14ac:dyDescent="0.25">
      <c r="B6364" s="94">
        <v>6313</v>
      </c>
      <c r="C6364" s="95"/>
      <c r="D6364" s="94"/>
      <c r="E6364" s="95"/>
      <c r="F6364" s="94"/>
      <c r="G6364" s="95">
        <f t="shared" ref="G6364:G6427" si="597">E6364-C6364</f>
        <v>0</v>
      </c>
      <c r="H6364" s="110">
        <f t="shared" ref="H6364:H6427" si="598">F6364-D6364</f>
        <v>0</v>
      </c>
      <c r="P6364" s="107" t="str">
        <f t="shared" ref="P6364:P6427" si="599">IF(C6364="","",D6364*PSA_WTP-C6364)</f>
        <v/>
      </c>
      <c r="Q6364" s="108" t="str">
        <f t="shared" ref="Q6364:Q6427" si="600">IF(C6364="","",F6364*PSA_WTP-E6364)</f>
        <v/>
      </c>
      <c r="S6364" s="109" t="str">
        <f t="shared" ref="S6364:S6427" si="601">IF(Q6364="","",IF(Q6364=MAX(P6364,Q6364),0,1))</f>
        <v/>
      </c>
      <c r="T6364" s="109" t="str">
        <f t="shared" ref="T6364:T6427" si="602">IF(Q6364="","",IF(Q6364=MAX(P6364,Q6364),1,0))</f>
        <v/>
      </c>
    </row>
    <row r="6365" spans="2:20" ht="15" customHeight="1" x14ac:dyDescent="0.25">
      <c r="B6365" s="94">
        <v>6314</v>
      </c>
      <c r="C6365" s="95"/>
      <c r="D6365" s="94"/>
      <c r="E6365" s="95"/>
      <c r="F6365" s="94"/>
      <c r="G6365" s="95">
        <f t="shared" si="597"/>
        <v>0</v>
      </c>
      <c r="H6365" s="110">
        <f t="shared" si="598"/>
        <v>0</v>
      </c>
      <c r="P6365" s="107" t="str">
        <f t="shared" si="599"/>
        <v/>
      </c>
      <c r="Q6365" s="108" t="str">
        <f t="shared" si="600"/>
        <v/>
      </c>
      <c r="S6365" s="109" t="str">
        <f t="shared" si="601"/>
        <v/>
      </c>
      <c r="T6365" s="109" t="str">
        <f t="shared" si="602"/>
        <v/>
      </c>
    </row>
    <row r="6366" spans="2:20" ht="15" customHeight="1" x14ac:dyDescent="0.25">
      <c r="B6366" s="94">
        <v>6315</v>
      </c>
      <c r="C6366" s="95"/>
      <c r="D6366" s="94"/>
      <c r="E6366" s="95"/>
      <c r="F6366" s="94"/>
      <c r="G6366" s="95">
        <f t="shared" si="597"/>
        <v>0</v>
      </c>
      <c r="H6366" s="110">
        <f t="shared" si="598"/>
        <v>0</v>
      </c>
      <c r="P6366" s="107" t="str">
        <f t="shared" si="599"/>
        <v/>
      </c>
      <c r="Q6366" s="108" t="str">
        <f t="shared" si="600"/>
        <v/>
      </c>
      <c r="S6366" s="109" t="str">
        <f t="shared" si="601"/>
        <v/>
      </c>
      <c r="T6366" s="109" t="str">
        <f t="shared" si="602"/>
        <v/>
      </c>
    </row>
    <row r="6367" spans="2:20" ht="15" customHeight="1" x14ac:dyDescent="0.25">
      <c r="B6367" s="94">
        <v>6316</v>
      </c>
      <c r="C6367" s="95"/>
      <c r="D6367" s="94"/>
      <c r="E6367" s="95"/>
      <c r="F6367" s="94"/>
      <c r="G6367" s="95">
        <f t="shared" si="597"/>
        <v>0</v>
      </c>
      <c r="H6367" s="110">
        <f t="shared" si="598"/>
        <v>0</v>
      </c>
      <c r="P6367" s="107" t="str">
        <f t="shared" si="599"/>
        <v/>
      </c>
      <c r="Q6367" s="108" t="str">
        <f t="shared" si="600"/>
        <v/>
      </c>
      <c r="S6367" s="109" t="str">
        <f t="shared" si="601"/>
        <v/>
      </c>
      <c r="T6367" s="109" t="str">
        <f t="shared" si="602"/>
        <v/>
      </c>
    </row>
    <row r="6368" spans="2:20" ht="15" customHeight="1" x14ac:dyDescent="0.25">
      <c r="B6368" s="94">
        <v>6317</v>
      </c>
      <c r="C6368" s="95"/>
      <c r="D6368" s="94"/>
      <c r="E6368" s="95"/>
      <c r="F6368" s="94"/>
      <c r="G6368" s="95">
        <f t="shared" si="597"/>
        <v>0</v>
      </c>
      <c r="H6368" s="110">
        <f t="shared" si="598"/>
        <v>0</v>
      </c>
      <c r="P6368" s="107" t="str">
        <f t="shared" si="599"/>
        <v/>
      </c>
      <c r="Q6368" s="108" t="str">
        <f t="shared" si="600"/>
        <v/>
      </c>
      <c r="S6368" s="109" t="str">
        <f t="shared" si="601"/>
        <v/>
      </c>
      <c r="T6368" s="109" t="str">
        <f t="shared" si="602"/>
        <v/>
      </c>
    </row>
    <row r="6369" spans="2:20" ht="15" customHeight="1" x14ac:dyDescent="0.25">
      <c r="B6369" s="94">
        <v>6318</v>
      </c>
      <c r="C6369" s="95"/>
      <c r="D6369" s="94"/>
      <c r="E6369" s="95"/>
      <c r="F6369" s="94"/>
      <c r="G6369" s="95">
        <f t="shared" si="597"/>
        <v>0</v>
      </c>
      <c r="H6369" s="110">
        <f t="shared" si="598"/>
        <v>0</v>
      </c>
      <c r="P6369" s="107" t="str">
        <f t="shared" si="599"/>
        <v/>
      </c>
      <c r="Q6369" s="108" t="str">
        <f t="shared" si="600"/>
        <v/>
      </c>
      <c r="S6369" s="109" t="str">
        <f t="shared" si="601"/>
        <v/>
      </c>
      <c r="T6369" s="109" t="str">
        <f t="shared" si="602"/>
        <v/>
      </c>
    </row>
    <row r="6370" spans="2:20" ht="15" customHeight="1" x14ac:dyDescent="0.25">
      <c r="B6370" s="94">
        <v>6319</v>
      </c>
      <c r="C6370" s="95"/>
      <c r="D6370" s="94"/>
      <c r="E6370" s="95"/>
      <c r="F6370" s="94"/>
      <c r="G6370" s="95">
        <f t="shared" si="597"/>
        <v>0</v>
      </c>
      <c r="H6370" s="110">
        <f t="shared" si="598"/>
        <v>0</v>
      </c>
      <c r="P6370" s="107" t="str">
        <f t="shared" si="599"/>
        <v/>
      </c>
      <c r="Q6370" s="108" t="str">
        <f t="shared" si="600"/>
        <v/>
      </c>
      <c r="S6370" s="109" t="str">
        <f t="shared" si="601"/>
        <v/>
      </c>
      <c r="T6370" s="109" t="str">
        <f t="shared" si="602"/>
        <v/>
      </c>
    </row>
    <row r="6371" spans="2:20" ht="15" customHeight="1" x14ac:dyDescent="0.25">
      <c r="B6371" s="94">
        <v>6320</v>
      </c>
      <c r="C6371" s="95"/>
      <c r="D6371" s="94"/>
      <c r="E6371" s="95"/>
      <c r="F6371" s="94"/>
      <c r="G6371" s="95">
        <f t="shared" si="597"/>
        <v>0</v>
      </c>
      <c r="H6371" s="110">
        <f t="shared" si="598"/>
        <v>0</v>
      </c>
      <c r="P6371" s="107" t="str">
        <f t="shared" si="599"/>
        <v/>
      </c>
      <c r="Q6371" s="108" t="str">
        <f t="shared" si="600"/>
        <v/>
      </c>
      <c r="S6371" s="109" t="str">
        <f t="shared" si="601"/>
        <v/>
      </c>
      <c r="T6371" s="109" t="str">
        <f t="shared" si="602"/>
        <v/>
      </c>
    </row>
    <row r="6372" spans="2:20" ht="15" customHeight="1" x14ac:dyDescent="0.25">
      <c r="B6372" s="94">
        <v>6321</v>
      </c>
      <c r="C6372" s="95"/>
      <c r="D6372" s="94"/>
      <c r="E6372" s="95"/>
      <c r="F6372" s="94"/>
      <c r="G6372" s="95">
        <f t="shared" si="597"/>
        <v>0</v>
      </c>
      <c r="H6372" s="110">
        <f t="shared" si="598"/>
        <v>0</v>
      </c>
      <c r="P6372" s="107" t="str">
        <f t="shared" si="599"/>
        <v/>
      </c>
      <c r="Q6372" s="108" t="str">
        <f t="shared" si="600"/>
        <v/>
      </c>
      <c r="S6372" s="109" t="str">
        <f t="shared" si="601"/>
        <v/>
      </c>
      <c r="T6372" s="109" t="str">
        <f t="shared" si="602"/>
        <v/>
      </c>
    </row>
    <row r="6373" spans="2:20" ht="15" customHeight="1" x14ac:dyDescent="0.25">
      <c r="B6373" s="94">
        <v>6322</v>
      </c>
      <c r="C6373" s="95"/>
      <c r="D6373" s="94"/>
      <c r="E6373" s="95"/>
      <c r="F6373" s="94"/>
      <c r="G6373" s="95">
        <f t="shared" si="597"/>
        <v>0</v>
      </c>
      <c r="H6373" s="110">
        <f t="shared" si="598"/>
        <v>0</v>
      </c>
      <c r="P6373" s="107" t="str">
        <f t="shared" si="599"/>
        <v/>
      </c>
      <c r="Q6373" s="108" t="str">
        <f t="shared" si="600"/>
        <v/>
      </c>
      <c r="S6373" s="109" t="str">
        <f t="shared" si="601"/>
        <v/>
      </c>
      <c r="T6373" s="109" t="str">
        <f t="shared" si="602"/>
        <v/>
      </c>
    </row>
    <row r="6374" spans="2:20" ht="15" customHeight="1" x14ac:dyDescent="0.25">
      <c r="B6374" s="94">
        <v>6323</v>
      </c>
      <c r="C6374" s="95"/>
      <c r="D6374" s="94"/>
      <c r="E6374" s="95"/>
      <c r="F6374" s="94"/>
      <c r="G6374" s="95">
        <f t="shared" si="597"/>
        <v>0</v>
      </c>
      <c r="H6374" s="110">
        <f t="shared" si="598"/>
        <v>0</v>
      </c>
      <c r="P6374" s="107" t="str">
        <f t="shared" si="599"/>
        <v/>
      </c>
      <c r="Q6374" s="108" t="str">
        <f t="shared" si="600"/>
        <v/>
      </c>
      <c r="S6374" s="109" t="str">
        <f t="shared" si="601"/>
        <v/>
      </c>
      <c r="T6374" s="109" t="str">
        <f t="shared" si="602"/>
        <v/>
      </c>
    </row>
    <row r="6375" spans="2:20" ht="15" customHeight="1" x14ac:dyDescent="0.25">
      <c r="B6375" s="94">
        <v>6324</v>
      </c>
      <c r="C6375" s="95"/>
      <c r="D6375" s="94"/>
      <c r="E6375" s="95"/>
      <c r="F6375" s="94"/>
      <c r="G6375" s="95">
        <f t="shared" si="597"/>
        <v>0</v>
      </c>
      <c r="H6375" s="110">
        <f t="shared" si="598"/>
        <v>0</v>
      </c>
      <c r="P6375" s="107" t="str">
        <f t="shared" si="599"/>
        <v/>
      </c>
      <c r="Q6375" s="108" t="str">
        <f t="shared" si="600"/>
        <v/>
      </c>
      <c r="S6375" s="109" t="str">
        <f t="shared" si="601"/>
        <v/>
      </c>
      <c r="T6375" s="109" t="str">
        <f t="shared" si="602"/>
        <v/>
      </c>
    </row>
    <row r="6376" spans="2:20" ht="15" customHeight="1" x14ac:dyDescent="0.25">
      <c r="B6376" s="94">
        <v>6325</v>
      </c>
      <c r="C6376" s="95"/>
      <c r="D6376" s="94"/>
      <c r="E6376" s="95"/>
      <c r="F6376" s="94"/>
      <c r="G6376" s="95">
        <f t="shared" si="597"/>
        <v>0</v>
      </c>
      <c r="H6376" s="110">
        <f t="shared" si="598"/>
        <v>0</v>
      </c>
      <c r="P6376" s="107" t="str">
        <f t="shared" si="599"/>
        <v/>
      </c>
      <c r="Q6376" s="108" t="str">
        <f t="shared" si="600"/>
        <v/>
      </c>
      <c r="S6376" s="109" t="str">
        <f t="shared" si="601"/>
        <v/>
      </c>
      <c r="T6376" s="109" t="str">
        <f t="shared" si="602"/>
        <v/>
      </c>
    </row>
    <row r="6377" spans="2:20" ht="15" customHeight="1" x14ac:dyDescent="0.25">
      <c r="B6377" s="94">
        <v>6326</v>
      </c>
      <c r="C6377" s="95"/>
      <c r="D6377" s="94"/>
      <c r="E6377" s="95"/>
      <c r="F6377" s="94"/>
      <c r="G6377" s="95">
        <f t="shared" si="597"/>
        <v>0</v>
      </c>
      <c r="H6377" s="110">
        <f t="shared" si="598"/>
        <v>0</v>
      </c>
      <c r="P6377" s="107" t="str">
        <f t="shared" si="599"/>
        <v/>
      </c>
      <c r="Q6377" s="108" t="str">
        <f t="shared" si="600"/>
        <v/>
      </c>
      <c r="S6377" s="109" t="str">
        <f t="shared" si="601"/>
        <v/>
      </c>
      <c r="T6377" s="109" t="str">
        <f t="shared" si="602"/>
        <v/>
      </c>
    </row>
    <row r="6378" spans="2:20" ht="15" customHeight="1" x14ac:dyDescent="0.25">
      <c r="B6378" s="94">
        <v>6327</v>
      </c>
      <c r="C6378" s="95"/>
      <c r="D6378" s="94"/>
      <c r="E6378" s="95"/>
      <c r="F6378" s="94"/>
      <c r="G6378" s="95">
        <f t="shared" si="597"/>
        <v>0</v>
      </c>
      <c r="H6378" s="110">
        <f t="shared" si="598"/>
        <v>0</v>
      </c>
      <c r="P6378" s="107" t="str">
        <f t="shared" si="599"/>
        <v/>
      </c>
      <c r="Q6378" s="108" t="str">
        <f t="shared" si="600"/>
        <v/>
      </c>
      <c r="S6378" s="109" t="str">
        <f t="shared" si="601"/>
        <v/>
      </c>
      <c r="T6378" s="109" t="str">
        <f t="shared" si="602"/>
        <v/>
      </c>
    </row>
    <row r="6379" spans="2:20" ht="15" customHeight="1" x14ac:dyDescent="0.25">
      <c r="B6379" s="94">
        <v>6328</v>
      </c>
      <c r="C6379" s="95"/>
      <c r="D6379" s="94"/>
      <c r="E6379" s="95"/>
      <c r="F6379" s="94"/>
      <c r="G6379" s="95">
        <f t="shared" si="597"/>
        <v>0</v>
      </c>
      <c r="H6379" s="110">
        <f t="shared" si="598"/>
        <v>0</v>
      </c>
      <c r="P6379" s="107" t="str">
        <f t="shared" si="599"/>
        <v/>
      </c>
      <c r="Q6379" s="108" t="str">
        <f t="shared" si="600"/>
        <v/>
      </c>
      <c r="S6379" s="109" t="str">
        <f t="shared" si="601"/>
        <v/>
      </c>
      <c r="T6379" s="109" t="str">
        <f t="shared" si="602"/>
        <v/>
      </c>
    </row>
    <row r="6380" spans="2:20" ht="15" customHeight="1" x14ac:dyDescent="0.25">
      <c r="B6380" s="94">
        <v>6329</v>
      </c>
      <c r="C6380" s="95"/>
      <c r="D6380" s="94"/>
      <c r="E6380" s="95"/>
      <c r="F6380" s="94"/>
      <c r="G6380" s="95">
        <f t="shared" si="597"/>
        <v>0</v>
      </c>
      <c r="H6380" s="110">
        <f t="shared" si="598"/>
        <v>0</v>
      </c>
      <c r="P6380" s="107" t="str">
        <f t="shared" si="599"/>
        <v/>
      </c>
      <c r="Q6380" s="108" t="str">
        <f t="shared" si="600"/>
        <v/>
      </c>
      <c r="S6380" s="109" t="str">
        <f t="shared" si="601"/>
        <v/>
      </c>
      <c r="T6380" s="109" t="str">
        <f t="shared" si="602"/>
        <v/>
      </c>
    </row>
    <row r="6381" spans="2:20" ht="15" customHeight="1" x14ac:dyDescent="0.25">
      <c r="B6381" s="94">
        <v>6330</v>
      </c>
      <c r="C6381" s="95"/>
      <c r="D6381" s="94"/>
      <c r="E6381" s="95"/>
      <c r="F6381" s="94"/>
      <c r="G6381" s="95">
        <f t="shared" si="597"/>
        <v>0</v>
      </c>
      <c r="H6381" s="110">
        <f t="shared" si="598"/>
        <v>0</v>
      </c>
      <c r="P6381" s="107" t="str">
        <f t="shared" si="599"/>
        <v/>
      </c>
      <c r="Q6381" s="108" t="str">
        <f t="shared" si="600"/>
        <v/>
      </c>
      <c r="S6381" s="109" t="str">
        <f t="shared" si="601"/>
        <v/>
      </c>
      <c r="T6381" s="109" t="str">
        <f t="shared" si="602"/>
        <v/>
      </c>
    </row>
    <row r="6382" spans="2:20" ht="15" customHeight="1" x14ac:dyDescent="0.25">
      <c r="B6382" s="94">
        <v>6331</v>
      </c>
      <c r="C6382" s="95"/>
      <c r="D6382" s="94"/>
      <c r="E6382" s="95"/>
      <c r="F6382" s="94"/>
      <c r="G6382" s="95">
        <f t="shared" si="597"/>
        <v>0</v>
      </c>
      <c r="H6382" s="110">
        <f t="shared" si="598"/>
        <v>0</v>
      </c>
      <c r="P6382" s="107" t="str">
        <f t="shared" si="599"/>
        <v/>
      </c>
      <c r="Q6382" s="108" t="str">
        <f t="shared" si="600"/>
        <v/>
      </c>
      <c r="S6382" s="109" t="str">
        <f t="shared" si="601"/>
        <v/>
      </c>
      <c r="T6382" s="109" t="str">
        <f t="shared" si="602"/>
        <v/>
      </c>
    </row>
    <row r="6383" spans="2:20" ht="15" customHeight="1" x14ac:dyDescent="0.25">
      <c r="B6383" s="94">
        <v>6332</v>
      </c>
      <c r="C6383" s="95"/>
      <c r="D6383" s="94"/>
      <c r="E6383" s="95"/>
      <c r="F6383" s="94"/>
      <c r="G6383" s="95">
        <f t="shared" si="597"/>
        <v>0</v>
      </c>
      <c r="H6383" s="110">
        <f t="shared" si="598"/>
        <v>0</v>
      </c>
      <c r="P6383" s="107" t="str">
        <f t="shared" si="599"/>
        <v/>
      </c>
      <c r="Q6383" s="108" t="str">
        <f t="shared" si="600"/>
        <v/>
      </c>
      <c r="S6383" s="109" t="str">
        <f t="shared" si="601"/>
        <v/>
      </c>
      <c r="T6383" s="109" t="str">
        <f t="shared" si="602"/>
        <v/>
      </c>
    </row>
    <row r="6384" spans="2:20" ht="15" customHeight="1" x14ac:dyDescent="0.25">
      <c r="B6384" s="94">
        <v>6333</v>
      </c>
      <c r="C6384" s="95"/>
      <c r="D6384" s="94"/>
      <c r="E6384" s="95"/>
      <c r="F6384" s="94"/>
      <c r="G6384" s="95">
        <f t="shared" si="597"/>
        <v>0</v>
      </c>
      <c r="H6384" s="110">
        <f t="shared" si="598"/>
        <v>0</v>
      </c>
      <c r="P6384" s="107" t="str">
        <f t="shared" si="599"/>
        <v/>
      </c>
      <c r="Q6384" s="108" t="str">
        <f t="shared" si="600"/>
        <v/>
      </c>
      <c r="S6384" s="109" t="str">
        <f t="shared" si="601"/>
        <v/>
      </c>
      <c r="T6384" s="109" t="str">
        <f t="shared" si="602"/>
        <v/>
      </c>
    </row>
    <row r="6385" spans="2:20" ht="15" customHeight="1" x14ac:dyDescent="0.25">
      <c r="B6385" s="94">
        <v>6334</v>
      </c>
      <c r="C6385" s="95"/>
      <c r="D6385" s="94"/>
      <c r="E6385" s="95"/>
      <c r="F6385" s="94"/>
      <c r="G6385" s="95">
        <f t="shared" si="597"/>
        <v>0</v>
      </c>
      <c r="H6385" s="110">
        <f t="shared" si="598"/>
        <v>0</v>
      </c>
      <c r="P6385" s="107" t="str">
        <f t="shared" si="599"/>
        <v/>
      </c>
      <c r="Q6385" s="108" t="str">
        <f t="shared" si="600"/>
        <v/>
      </c>
      <c r="S6385" s="109" t="str">
        <f t="shared" si="601"/>
        <v/>
      </c>
      <c r="T6385" s="109" t="str">
        <f t="shared" si="602"/>
        <v/>
      </c>
    </row>
    <row r="6386" spans="2:20" ht="15" customHeight="1" x14ac:dyDescent="0.25">
      <c r="B6386" s="94">
        <v>6335</v>
      </c>
      <c r="C6386" s="95"/>
      <c r="D6386" s="94"/>
      <c r="E6386" s="95"/>
      <c r="F6386" s="94"/>
      <c r="G6386" s="95">
        <f t="shared" si="597"/>
        <v>0</v>
      </c>
      <c r="H6386" s="110">
        <f t="shared" si="598"/>
        <v>0</v>
      </c>
      <c r="P6386" s="107" t="str">
        <f t="shared" si="599"/>
        <v/>
      </c>
      <c r="Q6386" s="108" t="str">
        <f t="shared" si="600"/>
        <v/>
      </c>
      <c r="S6386" s="109" t="str">
        <f t="shared" si="601"/>
        <v/>
      </c>
      <c r="T6386" s="109" t="str">
        <f t="shared" si="602"/>
        <v/>
      </c>
    </row>
    <row r="6387" spans="2:20" ht="15" customHeight="1" x14ac:dyDescent="0.25">
      <c r="B6387" s="94">
        <v>6336</v>
      </c>
      <c r="C6387" s="95"/>
      <c r="D6387" s="94"/>
      <c r="E6387" s="95"/>
      <c r="F6387" s="94"/>
      <c r="G6387" s="95">
        <f t="shared" si="597"/>
        <v>0</v>
      </c>
      <c r="H6387" s="110">
        <f t="shared" si="598"/>
        <v>0</v>
      </c>
      <c r="P6387" s="107" t="str">
        <f t="shared" si="599"/>
        <v/>
      </c>
      <c r="Q6387" s="108" t="str">
        <f t="shared" si="600"/>
        <v/>
      </c>
      <c r="S6387" s="109" t="str">
        <f t="shared" si="601"/>
        <v/>
      </c>
      <c r="T6387" s="109" t="str">
        <f t="shared" si="602"/>
        <v/>
      </c>
    </row>
    <row r="6388" spans="2:20" ht="15" customHeight="1" x14ac:dyDescent="0.25">
      <c r="B6388" s="94">
        <v>6337</v>
      </c>
      <c r="C6388" s="95"/>
      <c r="D6388" s="94"/>
      <c r="E6388" s="95"/>
      <c r="F6388" s="94"/>
      <c r="G6388" s="95">
        <f t="shared" si="597"/>
        <v>0</v>
      </c>
      <c r="H6388" s="110">
        <f t="shared" si="598"/>
        <v>0</v>
      </c>
      <c r="P6388" s="107" t="str">
        <f t="shared" si="599"/>
        <v/>
      </c>
      <c r="Q6388" s="108" t="str">
        <f t="shared" si="600"/>
        <v/>
      </c>
      <c r="S6388" s="109" t="str">
        <f t="shared" si="601"/>
        <v/>
      </c>
      <c r="T6388" s="109" t="str">
        <f t="shared" si="602"/>
        <v/>
      </c>
    </row>
    <row r="6389" spans="2:20" ht="15" customHeight="1" x14ac:dyDescent="0.25">
      <c r="B6389" s="94">
        <v>6338</v>
      </c>
      <c r="C6389" s="95"/>
      <c r="D6389" s="94"/>
      <c r="E6389" s="95"/>
      <c r="F6389" s="94"/>
      <c r="G6389" s="95">
        <f t="shared" si="597"/>
        <v>0</v>
      </c>
      <c r="H6389" s="110">
        <f t="shared" si="598"/>
        <v>0</v>
      </c>
      <c r="P6389" s="107" t="str">
        <f t="shared" si="599"/>
        <v/>
      </c>
      <c r="Q6389" s="108" t="str">
        <f t="shared" si="600"/>
        <v/>
      </c>
      <c r="S6389" s="109" t="str">
        <f t="shared" si="601"/>
        <v/>
      </c>
      <c r="T6389" s="109" t="str">
        <f t="shared" si="602"/>
        <v/>
      </c>
    </row>
    <row r="6390" spans="2:20" ht="15" customHeight="1" x14ac:dyDescent="0.25">
      <c r="B6390" s="94">
        <v>6339</v>
      </c>
      <c r="C6390" s="95"/>
      <c r="D6390" s="94"/>
      <c r="E6390" s="95"/>
      <c r="F6390" s="94"/>
      <c r="G6390" s="95">
        <f t="shared" si="597"/>
        <v>0</v>
      </c>
      <c r="H6390" s="110">
        <f t="shared" si="598"/>
        <v>0</v>
      </c>
      <c r="P6390" s="107" t="str">
        <f t="shared" si="599"/>
        <v/>
      </c>
      <c r="Q6390" s="108" t="str">
        <f t="shared" si="600"/>
        <v/>
      </c>
      <c r="S6390" s="109" t="str">
        <f t="shared" si="601"/>
        <v/>
      </c>
      <c r="T6390" s="109" t="str">
        <f t="shared" si="602"/>
        <v/>
      </c>
    </row>
    <row r="6391" spans="2:20" ht="15" customHeight="1" x14ac:dyDescent="0.25">
      <c r="B6391" s="94">
        <v>6340</v>
      </c>
      <c r="C6391" s="95"/>
      <c r="D6391" s="94"/>
      <c r="E6391" s="95"/>
      <c r="F6391" s="94"/>
      <c r="G6391" s="95">
        <f t="shared" si="597"/>
        <v>0</v>
      </c>
      <c r="H6391" s="110">
        <f t="shared" si="598"/>
        <v>0</v>
      </c>
      <c r="P6391" s="107" t="str">
        <f t="shared" si="599"/>
        <v/>
      </c>
      <c r="Q6391" s="108" t="str">
        <f t="shared" si="600"/>
        <v/>
      </c>
      <c r="S6391" s="109" t="str">
        <f t="shared" si="601"/>
        <v/>
      </c>
      <c r="T6391" s="109" t="str">
        <f t="shared" si="602"/>
        <v/>
      </c>
    </row>
    <row r="6392" spans="2:20" ht="15" customHeight="1" x14ac:dyDescent="0.25">
      <c r="B6392" s="94">
        <v>6341</v>
      </c>
      <c r="C6392" s="95"/>
      <c r="D6392" s="94"/>
      <c r="E6392" s="95"/>
      <c r="F6392" s="94"/>
      <c r="G6392" s="95">
        <f t="shared" si="597"/>
        <v>0</v>
      </c>
      <c r="H6392" s="110">
        <f t="shared" si="598"/>
        <v>0</v>
      </c>
      <c r="P6392" s="107" t="str">
        <f t="shared" si="599"/>
        <v/>
      </c>
      <c r="Q6392" s="108" t="str">
        <f t="shared" si="600"/>
        <v/>
      </c>
      <c r="S6392" s="109" t="str">
        <f t="shared" si="601"/>
        <v/>
      </c>
      <c r="T6392" s="109" t="str">
        <f t="shared" si="602"/>
        <v/>
      </c>
    </row>
    <row r="6393" spans="2:20" ht="15" customHeight="1" x14ac:dyDescent="0.25">
      <c r="B6393" s="94">
        <v>6342</v>
      </c>
      <c r="C6393" s="95"/>
      <c r="D6393" s="94"/>
      <c r="E6393" s="95"/>
      <c r="F6393" s="94"/>
      <c r="G6393" s="95">
        <f t="shared" si="597"/>
        <v>0</v>
      </c>
      <c r="H6393" s="110">
        <f t="shared" si="598"/>
        <v>0</v>
      </c>
      <c r="P6393" s="107" t="str">
        <f t="shared" si="599"/>
        <v/>
      </c>
      <c r="Q6393" s="108" t="str">
        <f t="shared" si="600"/>
        <v/>
      </c>
      <c r="S6393" s="109" t="str">
        <f t="shared" si="601"/>
        <v/>
      </c>
      <c r="T6393" s="109" t="str">
        <f t="shared" si="602"/>
        <v/>
      </c>
    </row>
    <row r="6394" spans="2:20" ht="15" customHeight="1" x14ac:dyDescent="0.25">
      <c r="B6394" s="94">
        <v>6343</v>
      </c>
      <c r="C6394" s="95"/>
      <c r="D6394" s="94"/>
      <c r="E6394" s="95"/>
      <c r="F6394" s="94"/>
      <c r="G6394" s="95">
        <f t="shared" si="597"/>
        <v>0</v>
      </c>
      <c r="H6394" s="110">
        <f t="shared" si="598"/>
        <v>0</v>
      </c>
      <c r="P6394" s="107" t="str">
        <f t="shared" si="599"/>
        <v/>
      </c>
      <c r="Q6394" s="108" t="str">
        <f t="shared" si="600"/>
        <v/>
      </c>
      <c r="S6394" s="109" t="str">
        <f t="shared" si="601"/>
        <v/>
      </c>
      <c r="T6394" s="109" t="str">
        <f t="shared" si="602"/>
        <v/>
      </c>
    </row>
    <row r="6395" spans="2:20" ht="15" customHeight="1" x14ac:dyDescent="0.25">
      <c r="B6395" s="94">
        <v>6344</v>
      </c>
      <c r="C6395" s="95"/>
      <c r="D6395" s="94"/>
      <c r="E6395" s="95"/>
      <c r="F6395" s="94"/>
      <c r="G6395" s="95">
        <f t="shared" si="597"/>
        <v>0</v>
      </c>
      <c r="H6395" s="110">
        <f t="shared" si="598"/>
        <v>0</v>
      </c>
      <c r="P6395" s="107" t="str">
        <f t="shared" si="599"/>
        <v/>
      </c>
      <c r="Q6395" s="108" t="str">
        <f t="shared" si="600"/>
        <v/>
      </c>
      <c r="S6395" s="109" t="str">
        <f t="shared" si="601"/>
        <v/>
      </c>
      <c r="T6395" s="109" t="str">
        <f t="shared" si="602"/>
        <v/>
      </c>
    </row>
    <row r="6396" spans="2:20" ht="15" customHeight="1" x14ac:dyDescent="0.25">
      <c r="B6396" s="94">
        <v>6345</v>
      </c>
      <c r="C6396" s="95"/>
      <c r="D6396" s="94"/>
      <c r="E6396" s="95"/>
      <c r="F6396" s="94"/>
      <c r="G6396" s="95">
        <f t="shared" si="597"/>
        <v>0</v>
      </c>
      <c r="H6396" s="110">
        <f t="shared" si="598"/>
        <v>0</v>
      </c>
      <c r="P6396" s="107" t="str">
        <f t="shared" si="599"/>
        <v/>
      </c>
      <c r="Q6396" s="108" t="str">
        <f t="shared" si="600"/>
        <v/>
      </c>
      <c r="S6396" s="109" t="str">
        <f t="shared" si="601"/>
        <v/>
      </c>
      <c r="T6396" s="109" t="str">
        <f t="shared" si="602"/>
        <v/>
      </c>
    </row>
    <row r="6397" spans="2:20" ht="15" customHeight="1" x14ac:dyDescent="0.25">
      <c r="B6397" s="94">
        <v>6346</v>
      </c>
      <c r="C6397" s="95"/>
      <c r="D6397" s="94"/>
      <c r="E6397" s="95"/>
      <c r="F6397" s="94"/>
      <c r="G6397" s="95">
        <f t="shared" si="597"/>
        <v>0</v>
      </c>
      <c r="H6397" s="110">
        <f t="shared" si="598"/>
        <v>0</v>
      </c>
      <c r="P6397" s="107" t="str">
        <f t="shared" si="599"/>
        <v/>
      </c>
      <c r="Q6397" s="108" t="str">
        <f t="shared" si="600"/>
        <v/>
      </c>
      <c r="S6397" s="109" t="str">
        <f t="shared" si="601"/>
        <v/>
      </c>
      <c r="T6397" s="109" t="str">
        <f t="shared" si="602"/>
        <v/>
      </c>
    </row>
    <row r="6398" spans="2:20" ht="15" customHeight="1" x14ac:dyDescent="0.25">
      <c r="B6398" s="94">
        <v>6347</v>
      </c>
      <c r="C6398" s="95"/>
      <c r="D6398" s="94"/>
      <c r="E6398" s="95"/>
      <c r="F6398" s="94"/>
      <c r="G6398" s="95">
        <f t="shared" si="597"/>
        <v>0</v>
      </c>
      <c r="H6398" s="110">
        <f t="shared" si="598"/>
        <v>0</v>
      </c>
      <c r="P6398" s="107" t="str">
        <f t="shared" si="599"/>
        <v/>
      </c>
      <c r="Q6398" s="108" t="str">
        <f t="shared" si="600"/>
        <v/>
      </c>
      <c r="S6398" s="109" t="str">
        <f t="shared" si="601"/>
        <v/>
      </c>
      <c r="T6398" s="109" t="str">
        <f t="shared" si="602"/>
        <v/>
      </c>
    </row>
    <row r="6399" spans="2:20" ht="15" customHeight="1" x14ac:dyDescent="0.25">
      <c r="B6399" s="94">
        <v>6348</v>
      </c>
      <c r="C6399" s="95"/>
      <c r="D6399" s="94"/>
      <c r="E6399" s="95"/>
      <c r="F6399" s="94"/>
      <c r="G6399" s="95">
        <f t="shared" si="597"/>
        <v>0</v>
      </c>
      <c r="H6399" s="110">
        <f t="shared" si="598"/>
        <v>0</v>
      </c>
      <c r="P6399" s="107" t="str">
        <f t="shared" si="599"/>
        <v/>
      </c>
      <c r="Q6399" s="108" t="str">
        <f t="shared" si="600"/>
        <v/>
      </c>
      <c r="S6399" s="109" t="str">
        <f t="shared" si="601"/>
        <v/>
      </c>
      <c r="T6399" s="109" t="str">
        <f t="shared" si="602"/>
        <v/>
      </c>
    </row>
    <row r="6400" spans="2:20" ht="15" customHeight="1" x14ac:dyDescent="0.25">
      <c r="B6400" s="94">
        <v>6349</v>
      </c>
      <c r="C6400" s="95"/>
      <c r="D6400" s="94"/>
      <c r="E6400" s="95"/>
      <c r="F6400" s="94"/>
      <c r="G6400" s="95">
        <f t="shared" si="597"/>
        <v>0</v>
      </c>
      <c r="H6400" s="110">
        <f t="shared" si="598"/>
        <v>0</v>
      </c>
      <c r="P6400" s="107" t="str">
        <f t="shared" si="599"/>
        <v/>
      </c>
      <c r="Q6400" s="108" t="str">
        <f t="shared" si="600"/>
        <v/>
      </c>
      <c r="S6400" s="109" t="str">
        <f t="shared" si="601"/>
        <v/>
      </c>
      <c r="T6400" s="109" t="str">
        <f t="shared" si="602"/>
        <v/>
      </c>
    </row>
    <row r="6401" spans="2:20" ht="15" customHeight="1" x14ac:dyDescent="0.25">
      <c r="B6401" s="94">
        <v>6350</v>
      </c>
      <c r="C6401" s="95"/>
      <c r="D6401" s="94"/>
      <c r="E6401" s="95"/>
      <c r="F6401" s="94"/>
      <c r="G6401" s="95">
        <f t="shared" si="597"/>
        <v>0</v>
      </c>
      <c r="H6401" s="110">
        <f t="shared" si="598"/>
        <v>0</v>
      </c>
      <c r="P6401" s="107" t="str">
        <f t="shared" si="599"/>
        <v/>
      </c>
      <c r="Q6401" s="108" t="str">
        <f t="shared" si="600"/>
        <v/>
      </c>
      <c r="S6401" s="109" t="str">
        <f t="shared" si="601"/>
        <v/>
      </c>
      <c r="T6401" s="109" t="str">
        <f t="shared" si="602"/>
        <v/>
      </c>
    </row>
    <row r="6402" spans="2:20" ht="15" customHeight="1" x14ac:dyDescent="0.25">
      <c r="B6402" s="94">
        <v>6351</v>
      </c>
      <c r="C6402" s="95"/>
      <c r="D6402" s="94"/>
      <c r="E6402" s="95"/>
      <c r="F6402" s="94"/>
      <c r="G6402" s="95">
        <f t="shared" si="597"/>
        <v>0</v>
      </c>
      <c r="H6402" s="110">
        <f t="shared" si="598"/>
        <v>0</v>
      </c>
      <c r="P6402" s="107" t="str">
        <f t="shared" si="599"/>
        <v/>
      </c>
      <c r="Q6402" s="108" t="str">
        <f t="shared" si="600"/>
        <v/>
      </c>
      <c r="S6402" s="109" t="str">
        <f t="shared" si="601"/>
        <v/>
      </c>
      <c r="T6402" s="109" t="str">
        <f t="shared" si="602"/>
        <v/>
      </c>
    </row>
    <row r="6403" spans="2:20" ht="15" customHeight="1" x14ac:dyDescent="0.25">
      <c r="B6403" s="94">
        <v>6352</v>
      </c>
      <c r="C6403" s="95"/>
      <c r="D6403" s="94"/>
      <c r="E6403" s="95"/>
      <c r="F6403" s="94"/>
      <c r="G6403" s="95">
        <f t="shared" si="597"/>
        <v>0</v>
      </c>
      <c r="H6403" s="110">
        <f t="shared" si="598"/>
        <v>0</v>
      </c>
      <c r="P6403" s="107" t="str">
        <f t="shared" si="599"/>
        <v/>
      </c>
      <c r="Q6403" s="108" t="str">
        <f t="shared" si="600"/>
        <v/>
      </c>
      <c r="S6403" s="109" t="str">
        <f t="shared" si="601"/>
        <v/>
      </c>
      <c r="T6403" s="109" t="str">
        <f t="shared" si="602"/>
        <v/>
      </c>
    </row>
    <row r="6404" spans="2:20" ht="15" customHeight="1" x14ac:dyDescent="0.25">
      <c r="B6404" s="94">
        <v>6353</v>
      </c>
      <c r="C6404" s="95"/>
      <c r="D6404" s="94"/>
      <c r="E6404" s="95"/>
      <c r="F6404" s="94"/>
      <c r="G6404" s="95">
        <f t="shared" si="597"/>
        <v>0</v>
      </c>
      <c r="H6404" s="110">
        <f t="shared" si="598"/>
        <v>0</v>
      </c>
      <c r="P6404" s="107" t="str">
        <f t="shared" si="599"/>
        <v/>
      </c>
      <c r="Q6404" s="108" t="str">
        <f t="shared" si="600"/>
        <v/>
      </c>
      <c r="S6404" s="109" t="str">
        <f t="shared" si="601"/>
        <v/>
      </c>
      <c r="T6404" s="109" t="str">
        <f t="shared" si="602"/>
        <v/>
      </c>
    </row>
    <row r="6405" spans="2:20" ht="15" customHeight="1" x14ac:dyDescent="0.25">
      <c r="B6405" s="94">
        <v>6354</v>
      </c>
      <c r="C6405" s="95"/>
      <c r="D6405" s="94"/>
      <c r="E6405" s="95"/>
      <c r="F6405" s="94"/>
      <c r="G6405" s="95">
        <f t="shared" si="597"/>
        <v>0</v>
      </c>
      <c r="H6405" s="110">
        <f t="shared" si="598"/>
        <v>0</v>
      </c>
      <c r="P6405" s="107" t="str">
        <f t="shared" si="599"/>
        <v/>
      </c>
      <c r="Q6405" s="108" t="str">
        <f t="shared" si="600"/>
        <v/>
      </c>
      <c r="S6405" s="109" t="str">
        <f t="shared" si="601"/>
        <v/>
      </c>
      <c r="T6405" s="109" t="str">
        <f t="shared" si="602"/>
        <v/>
      </c>
    </row>
    <row r="6406" spans="2:20" ht="15" customHeight="1" x14ac:dyDescent="0.25">
      <c r="B6406" s="94">
        <v>6355</v>
      </c>
      <c r="C6406" s="95"/>
      <c r="D6406" s="94"/>
      <c r="E6406" s="95"/>
      <c r="F6406" s="94"/>
      <c r="G6406" s="95">
        <f t="shared" si="597"/>
        <v>0</v>
      </c>
      <c r="H6406" s="110">
        <f t="shared" si="598"/>
        <v>0</v>
      </c>
      <c r="P6406" s="107" t="str">
        <f t="shared" si="599"/>
        <v/>
      </c>
      <c r="Q6406" s="108" t="str">
        <f t="shared" si="600"/>
        <v/>
      </c>
      <c r="S6406" s="109" t="str">
        <f t="shared" si="601"/>
        <v/>
      </c>
      <c r="T6406" s="109" t="str">
        <f t="shared" si="602"/>
        <v/>
      </c>
    </row>
    <row r="6407" spans="2:20" ht="15" customHeight="1" x14ac:dyDescent="0.25">
      <c r="B6407" s="94">
        <v>6356</v>
      </c>
      <c r="C6407" s="95"/>
      <c r="D6407" s="94"/>
      <c r="E6407" s="95"/>
      <c r="F6407" s="94"/>
      <c r="G6407" s="95">
        <f t="shared" si="597"/>
        <v>0</v>
      </c>
      <c r="H6407" s="110">
        <f t="shared" si="598"/>
        <v>0</v>
      </c>
      <c r="P6407" s="107" t="str">
        <f t="shared" si="599"/>
        <v/>
      </c>
      <c r="Q6407" s="108" t="str">
        <f t="shared" si="600"/>
        <v/>
      </c>
      <c r="S6407" s="109" t="str">
        <f t="shared" si="601"/>
        <v/>
      </c>
      <c r="T6407" s="109" t="str">
        <f t="shared" si="602"/>
        <v/>
      </c>
    </row>
    <row r="6408" spans="2:20" ht="15" customHeight="1" x14ac:dyDescent="0.25">
      <c r="B6408" s="94">
        <v>6357</v>
      </c>
      <c r="C6408" s="95"/>
      <c r="D6408" s="94"/>
      <c r="E6408" s="95"/>
      <c r="F6408" s="94"/>
      <c r="G6408" s="95">
        <f t="shared" si="597"/>
        <v>0</v>
      </c>
      <c r="H6408" s="110">
        <f t="shared" si="598"/>
        <v>0</v>
      </c>
      <c r="P6408" s="107" t="str">
        <f t="shared" si="599"/>
        <v/>
      </c>
      <c r="Q6408" s="108" t="str">
        <f t="shared" si="600"/>
        <v/>
      </c>
      <c r="S6408" s="109" t="str">
        <f t="shared" si="601"/>
        <v/>
      </c>
      <c r="T6408" s="109" t="str">
        <f t="shared" si="602"/>
        <v/>
      </c>
    </row>
    <row r="6409" spans="2:20" ht="15" customHeight="1" x14ac:dyDescent="0.25">
      <c r="B6409" s="94">
        <v>6358</v>
      </c>
      <c r="C6409" s="95"/>
      <c r="D6409" s="94"/>
      <c r="E6409" s="95"/>
      <c r="F6409" s="94"/>
      <c r="G6409" s="95">
        <f t="shared" si="597"/>
        <v>0</v>
      </c>
      <c r="H6409" s="110">
        <f t="shared" si="598"/>
        <v>0</v>
      </c>
      <c r="P6409" s="107" t="str">
        <f t="shared" si="599"/>
        <v/>
      </c>
      <c r="Q6409" s="108" t="str">
        <f t="shared" si="600"/>
        <v/>
      </c>
      <c r="S6409" s="109" t="str">
        <f t="shared" si="601"/>
        <v/>
      </c>
      <c r="T6409" s="109" t="str">
        <f t="shared" si="602"/>
        <v/>
      </c>
    </row>
    <row r="6410" spans="2:20" ht="15" customHeight="1" x14ac:dyDescent="0.25">
      <c r="B6410" s="94">
        <v>6359</v>
      </c>
      <c r="C6410" s="95"/>
      <c r="D6410" s="94"/>
      <c r="E6410" s="95"/>
      <c r="F6410" s="94"/>
      <c r="G6410" s="95">
        <f t="shared" si="597"/>
        <v>0</v>
      </c>
      <c r="H6410" s="110">
        <f t="shared" si="598"/>
        <v>0</v>
      </c>
      <c r="P6410" s="107" t="str">
        <f t="shared" si="599"/>
        <v/>
      </c>
      <c r="Q6410" s="108" t="str">
        <f t="shared" si="600"/>
        <v/>
      </c>
      <c r="S6410" s="109" t="str">
        <f t="shared" si="601"/>
        <v/>
      </c>
      <c r="T6410" s="109" t="str">
        <f t="shared" si="602"/>
        <v/>
      </c>
    </row>
    <row r="6411" spans="2:20" ht="15" customHeight="1" x14ac:dyDescent="0.25">
      <c r="B6411" s="94">
        <v>6360</v>
      </c>
      <c r="C6411" s="95"/>
      <c r="D6411" s="94"/>
      <c r="E6411" s="95"/>
      <c r="F6411" s="94"/>
      <c r="G6411" s="95">
        <f t="shared" si="597"/>
        <v>0</v>
      </c>
      <c r="H6411" s="110">
        <f t="shared" si="598"/>
        <v>0</v>
      </c>
      <c r="P6411" s="107" t="str">
        <f t="shared" si="599"/>
        <v/>
      </c>
      <c r="Q6411" s="108" t="str">
        <f t="shared" si="600"/>
        <v/>
      </c>
      <c r="S6411" s="109" t="str">
        <f t="shared" si="601"/>
        <v/>
      </c>
      <c r="T6411" s="109" t="str">
        <f t="shared" si="602"/>
        <v/>
      </c>
    </row>
    <row r="6412" spans="2:20" ht="15" customHeight="1" x14ac:dyDescent="0.25">
      <c r="B6412" s="94">
        <v>6361</v>
      </c>
      <c r="C6412" s="95"/>
      <c r="D6412" s="94"/>
      <c r="E6412" s="95"/>
      <c r="F6412" s="94"/>
      <c r="G6412" s="95">
        <f t="shared" si="597"/>
        <v>0</v>
      </c>
      <c r="H6412" s="110">
        <f t="shared" si="598"/>
        <v>0</v>
      </c>
      <c r="P6412" s="107" t="str">
        <f t="shared" si="599"/>
        <v/>
      </c>
      <c r="Q6412" s="108" t="str">
        <f t="shared" si="600"/>
        <v/>
      </c>
      <c r="S6412" s="109" t="str">
        <f t="shared" si="601"/>
        <v/>
      </c>
      <c r="T6412" s="109" t="str">
        <f t="shared" si="602"/>
        <v/>
      </c>
    </row>
    <row r="6413" spans="2:20" ht="15" customHeight="1" x14ac:dyDescent="0.25">
      <c r="B6413" s="94">
        <v>6362</v>
      </c>
      <c r="C6413" s="95"/>
      <c r="D6413" s="94"/>
      <c r="E6413" s="95"/>
      <c r="F6413" s="94"/>
      <c r="G6413" s="95">
        <f t="shared" si="597"/>
        <v>0</v>
      </c>
      <c r="H6413" s="110">
        <f t="shared" si="598"/>
        <v>0</v>
      </c>
      <c r="P6413" s="107" t="str">
        <f t="shared" si="599"/>
        <v/>
      </c>
      <c r="Q6413" s="108" t="str">
        <f t="shared" si="600"/>
        <v/>
      </c>
      <c r="S6413" s="109" t="str">
        <f t="shared" si="601"/>
        <v/>
      </c>
      <c r="T6413" s="109" t="str">
        <f t="shared" si="602"/>
        <v/>
      </c>
    </row>
    <row r="6414" spans="2:20" ht="15" customHeight="1" x14ac:dyDescent="0.25">
      <c r="B6414" s="94">
        <v>6363</v>
      </c>
      <c r="C6414" s="95"/>
      <c r="D6414" s="94"/>
      <c r="E6414" s="95"/>
      <c r="F6414" s="94"/>
      <c r="G6414" s="95">
        <f t="shared" si="597"/>
        <v>0</v>
      </c>
      <c r="H6414" s="110">
        <f t="shared" si="598"/>
        <v>0</v>
      </c>
      <c r="P6414" s="107" t="str">
        <f t="shared" si="599"/>
        <v/>
      </c>
      <c r="Q6414" s="108" t="str">
        <f t="shared" si="600"/>
        <v/>
      </c>
      <c r="S6414" s="109" t="str">
        <f t="shared" si="601"/>
        <v/>
      </c>
      <c r="T6414" s="109" t="str">
        <f t="shared" si="602"/>
        <v/>
      </c>
    </row>
    <row r="6415" spans="2:20" ht="15" customHeight="1" x14ac:dyDescent="0.25">
      <c r="B6415" s="94">
        <v>6364</v>
      </c>
      <c r="C6415" s="95"/>
      <c r="D6415" s="94"/>
      <c r="E6415" s="95"/>
      <c r="F6415" s="94"/>
      <c r="G6415" s="95">
        <f t="shared" si="597"/>
        <v>0</v>
      </c>
      <c r="H6415" s="110">
        <f t="shared" si="598"/>
        <v>0</v>
      </c>
      <c r="P6415" s="107" t="str">
        <f t="shared" si="599"/>
        <v/>
      </c>
      <c r="Q6415" s="108" t="str">
        <f t="shared" si="600"/>
        <v/>
      </c>
      <c r="S6415" s="109" t="str">
        <f t="shared" si="601"/>
        <v/>
      </c>
      <c r="T6415" s="109" t="str">
        <f t="shared" si="602"/>
        <v/>
      </c>
    </row>
    <row r="6416" spans="2:20" ht="15" customHeight="1" x14ac:dyDescent="0.25">
      <c r="B6416" s="94">
        <v>6365</v>
      </c>
      <c r="C6416" s="95"/>
      <c r="D6416" s="94"/>
      <c r="E6416" s="95"/>
      <c r="F6416" s="94"/>
      <c r="G6416" s="95">
        <f t="shared" si="597"/>
        <v>0</v>
      </c>
      <c r="H6416" s="110">
        <f t="shared" si="598"/>
        <v>0</v>
      </c>
      <c r="P6416" s="107" t="str">
        <f t="shared" si="599"/>
        <v/>
      </c>
      <c r="Q6416" s="108" t="str">
        <f t="shared" si="600"/>
        <v/>
      </c>
      <c r="S6416" s="109" t="str">
        <f t="shared" si="601"/>
        <v/>
      </c>
      <c r="T6416" s="109" t="str">
        <f t="shared" si="602"/>
        <v/>
      </c>
    </row>
    <row r="6417" spans="2:20" ht="15" customHeight="1" x14ac:dyDescent="0.25">
      <c r="B6417" s="94">
        <v>6366</v>
      </c>
      <c r="C6417" s="95"/>
      <c r="D6417" s="94"/>
      <c r="E6417" s="95"/>
      <c r="F6417" s="94"/>
      <c r="G6417" s="95">
        <f t="shared" si="597"/>
        <v>0</v>
      </c>
      <c r="H6417" s="110">
        <f t="shared" si="598"/>
        <v>0</v>
      </c>
      <c r="P6417" s="107" t="str">
        <f t="shared" si="599"/>
        <v/>
      </c>
      <c r="Q6417" s="108" t="str">
        <f t="shared" si="600"/>
        <v/>
      </c>
      <c r="S6417" s="109" t="str">
        <f t="shared" si="601"/>
        <v/>
      </c>
      <c r="T6417" s="109" t="str">
        <f t="shared" si="602"/>
        <v/>
      </c>
    </row>
    <row r="6418" spans="2:20" ht="15" customHeight="1" x14ac:dyDescent="0.25">
      <c r="B6418" s="94">
        <v>6367</v>
      </c>
      <c r="C6418" s="95"/>
      <c r="D6418" s="94"/>
      <c r="E6418" s="95"/>
      <c r="F6418" s="94"/>
      <c r="G6418" s="95">
        <f t="shared" si="597"/>
        <v>0</v>
      </c>
      <c r="H6418" s="110">
        <f t="shared" si="598"/>
        <v>0</v>
      </c>
      <c r="P6418" s="107" t="str">
        <f t="shared" si="599"/>
        <v/>
      </c>
      <c r="Q6418" s="108" t="str">
        <f t="shared" si="600"/>
        <v/>
      </c>
      <c r="S6418" s="109" t="str">
        <f t="shared" si="601"/>
        <v/>
      </c>
      <c r="T6418" s="109" t="str">
        <f t="shared" si="602"/>
        <v/>
      </c>
    </row>
    <row r="6419" spans="2:20" ht="15" customHeight="1" x14ac:dyDescent="0.25">
      <c r="B6419" s="94">
        <v>6368</v>
      </c>
      <c r="C6419" s="95"/>
      <c r="D6419" s="94"/>
      <c r="E6419" s="95"/>
      <c r="F6419" s="94"/>
      <c r="G6419" s="95">
        <f t="shared" si="597"/>
        <v>0</v>
      </c>
      <c r="H6419" s="110">
        <f t="shared" si="598"/>
        <v>0</v>
      </c>
      <c r="P6419" s="107" t="str">
        <f t="shared" si="599"/>
        <v/>
      </c>
      <c r="Q6419" s="108" t="str">
        <f t="shared" si="600"/>
        <v/>
      </c>
      <c r="S6419" s="109" t="str">
        <f t="shared" si="601"/>
        <v/>
      </c>
      <c r="T6419" s="109" t="str">
        <f t="shared" si="602"/>
        <v/>
      </c>
    </row>
    <row r="6420" spans="2:20" ht="15" customHeight="1" x14ac:dyDescent="0.25">
      <c r="B6420" s="94">
        <v>6369</v>
      </c>
      <c r="C6420" s="95"/>
      <c r="D6420" s="94"/>
      <c r="E6420" s="95"/>
      <c r="F6420" s="94"/>
      <c r="G6420" s="95">
        <f t="shared" si="597"/>
        <v>0</v>
      </c>
      <c r="H6420" s="110">
        <f t="shared" si="598"/>
        <v>0</v>
      </c>
      <c r="P6420" s="107" t="str">
        <f t="shared" si="599"/>
        <v/>
      </c>
      <c r="Q6420" s="108" t="str">
        <f t="shared" si="600"/>
        <v/>
      </c>
      <c r="S6420" s="109" t="str">
        <f t="shared" si="601"/>
        <v/>
      </c>
      <c r="T6420" s="109" t="str">
        <f t="shared" si="602"/>
        <v/>
      </c>
    </row>
    <row r="6421" spans="2:20" ht="15" customHeight="1" x14ac:dyDescent="0.25">
      <c r="B6421" s="94">
        <v>6370</v>
      </c>
      <c r="C6421" s="95"/>
      <c r="D6421" s="94"/>
      <c r="E6421" s="95"/>
      <c r="F6421" s="94"/>
      <c r="G6421" s="95">
        <f t="shared" si="597"/>
        <v>0</v>
      </c>
      <c r="H6421" s="110">
        <f t="shared" si="598"/>
        <v>0</v>
      </c>
      <c r="P6421" s="107" t="str">
        <f t="shared" si="599"/>
        <v/>
      </c>
      <c r="Q6421" s="108" t="str">
        <f t="shared" si="600"/>
        <v/>
      </c>
      <c r="S6421" s="109" t="str">
        <f t="shared" si="601"/>
        <v/>
      </c>
      <c r="T6421" s="109" t="str">
        <f t="shared" si="602"/>
        <v/>
      </c>
    </row>
    <row r="6422" spans="2:20" ht="15" customHeight="1" x14ac:dyDescent="0.25">
      <c r="B6422" s="94">
        <v>6371</v>
      </c>
      <c r="C6422" s="95"/>
      <c r="D6422" s="94"/>
      <c r="E6422" s="95"/>
      <c r="F6422" s="94"/>
      <c r="G6422" s="95">
        <f t="shared" si="597"/>
        <v>0</v>
      </c>
      <c r="H6422" s="110">
        <f t="shared" si="598"/>
        <v>0</v>
      </c>
      <c r="P6422" s="107" t="str">
        <f t="shared" si="599"/>
        <v/>
      </c>
      <c r="Q6422" s="108" t="str">
        <f t="shared" si="600"/>
        <v/>
      </c>
      <c r="S6422" s="109" t="str">
        <f t="shared" si="601"/>
        <v/>
      </c>
      <c r="T6422" s="109" t="str">
        <f t="shared" si="602"/>
        <v/>
      </c>
    </row>
    <row r="6423" spans="2:20" ht="15" customHeight="1" x14ac:dyDescent="0.25">
      <c r="B6423" s="94">
        <v>6372</v>
      </c>
      <c r="C6423" s="95"/>
      <c r="D6423" s="94"/>
      <c r="E6423" s="95"/>
      <c r="F6423" s="94"/>
      <c r="G6423" s="95">
        <f t="shared" si="597"/>
        <v>0</v>
      </c>
      <c r="H6423" s="110">
        <f t="shared" si="598"/>
        <v>0</v>
      </c>
      <c r="P6423" s="107" t="str">
        <f t="shared" si="599"/>
        <v/>
      </c>
      <c r="Q6423" s="108" t="str">
        <f t="shared" si="600"/>
        <v/>
      </c>
      <c r="S6423" s="109" t="str">
        <f t="shared" si="601"/>
        <v/>
      </c>
      <c r="T6423" s="109" t="str">
        <f t="shared" si="602"/>
        <v/>
      </c>
    </row>
    <row r="6424" spans="2:20" ht="15" customHeight="1" x14ac:dyDescent="0.25">
      <c r="B6424" s="94">
        <v>6373</v>
      </c>
      <c r="C6424" s="95"/>
      <c r="D6424" s="94"/>
      <c r="E6424" s="95"/>
      <c r="F6424" s="94"/>
      <c r="G6424" s="95">
        <f t="shared" si="597"/>
        <v>0</v>
      </c>
      <c r="H6424" s="110">
        <f t="shared" si="598"/>
        <v>0</v>
      </c>
      <c r="P6424" s="107" t="str">
        <f t="shared" si="599"/>
        <v/>
      </c>
      <c r="Q6424" s="108" t="str">
        <f t="shared" si="600"/>
        <v/>
      </c>
      <c r="S6424" s="109" t="str">
        <f t="shared" si="601"/>
        <v/>
      </c>
      <c r="T6424" s="109" t="str">
        <f t="shared" si="602"/>
        <v/>
      </c>
    </row>
    <row r="6425" spans="2:20" ht="15" customHeight="1" x14ac:dyDescent="0.25">
      <c r="B6425" s="94">
        <v>6374</v>
      </c>
      <c r="C6425" s="95"/>
      <c r="D6425" s="94"/>
      <c r="E6425" s="95"/>
      <c r="F6425" s="94"/>
      <c r="G6425" s="95">
        <f t="shared" si="597"/>
        <v>0</v>
      </c>
      <c r="H6425" s="110">
        <f t="shared" si="598"/>
        <v>0</v>
      </c>
      <c r="P6425" s="107" t="str">
        <f t="shared" si="599"/>
        <v/>
      </c>
      <c r="Q6425" s="108" t="str">
        <f t="shared" si="600"/>
        <v/>
      </c>
      <c r="S6425" s="109" t="str">
        <f t="shared" si="601"/>
        <v/>
      </c>
      <c r="T6425" s="109" t="str">
        <f t="shared" si="602"/>
        <v/>
      </c>
    </row>
    <row r="6426" spans="2:20" ht="15" customHeight="1" x14ac:dyDescent="0.25">
      <c r="B6426" s="94">
        <v>6375</v>
      </c>
      <c r="C6426" s="95"/>
      <c r="D6426" s="94"/>
      <c r="E6426" s="95"/>
      <c r="F6426" s="94"/>
      <c r="G6426" s="95">
        <f t="shared" si="597"/>
        <v>0</v>
      </c>
      <c r="H6426" s="110">
        <f t="shared" si="598"/>
        <v>0</v>
      </c>
      <c r="P6426" s="107" t="str">
        <f t="shared" si="599"/>
        <v/>
      </c>
      <c r="Q6426" s="108" t="str">
        <f t="shared" si="600"/>
        <v/>
      </c>
      <c r="S6426" s="109" t="str">
        <f t="shared" si="601"/>
        <v/>
      </c>
      <c r="T6426" s="109" t="str">
        <f t="shared" si="602"/>
        <v/>
      </c>
    </row>
    <row r="6427" spans="2:20" ht="15" customHeight="1" x14ac:dyDescent="0.25">
      <c r="B6427" s="94">
        <v>6376</v>
      </c>
      <c r="C6427" s="95"/>
      <c r="D6427" s="94"/>
      <c r="E6427" s="95"/>
      <c r="F6427" s="94"/>
      <c r="G6427" s="95">
        <f t="shared" si="597"/>
        <v>0</v>
      </c>
      <c r="H6427" s="110">
        <f t="shared" si="598"/>
        <v>0</v>
      </c>
      <c r="P6427" s="107" t="str">
        <f t="shared" si="599"/>
        <v/>
      </c>
      <c r="Q6427" s="108" t="str">
        <f t="shared" si="600"/>
        <v/>
      </c>
      <c r="S6427" s="109" t="str">
        <f t="shared" si="601"/>
        <v/>
      </c>
      <c r="T6427" s="109" t="str">
        <f t="shared" si="602"/>
        <v/>
      </c>
    </row>
    <row r="6428" spans="2:20" ht="15" customHeight="1" x14ac:dyDescent="0.25">
      <c r="B6428" s="94">
        <v>6377</v>
      </c>
      <c r="C6428" s="95"/>
      <c r="D6428" s="94"/>
      <c r="E6428" s="95"/>
      <c r="F6428" s="94"/>
      <c r="G6428" s="95">
        <f t="shared" ref="G6428:G6491" si="603">E6428-C6428</f>
        <v>0</v>
      </c>
      <c r="H6428" s="110">
        <f t="shared" ref="H6428:H6491" si="604">F6428-D6428</f>
        <v>0</v>
      </c>
      <c r="P6428" s="107" t="str">
        <f t="shared" ref="P6428:P6491" si="605">IF(C6428="","",D6428*PSA_WTP-C6428)</f>
        <v/>
      </c>
      <c r="Q6428" s="108" t="str">
        <f t="shared" ref="Q6428:Q6491" si="606">IF(C6428="","",F6428*PSA_WTP-E6428)</f>
        <v/>
      </c>
      <c r="S6428" s="109" t="str">
        <f t="shared" ref="S6428:S6491" si="607">IF(Q6428="","",IF(Q6428=MAX(P6428,Q6428),0,1))</f>
        <v/>
      </c>
      <c r="T6428" s="109" t="str">
        <f t="shared" ref="T6428:T6491" si="608">IF(Q6428="","",IF(Q6428=MAX(P6428,Q6428),1,0))</f>
        <v/>
      </c>
    </row>
    <row r="6429" spans="2:20" ht="15" customHeight="1" x14ac:dyDescent="0.25">
      <c r="B6429" s="94">
        <v>6378</v>
      </c>
      <c r="C6429" s="95"/>
      <c r="D6429" s="94"/>
      <c r="E6429" s="95"/>
      <c r="F6429" s="94"/>
      <c r="G6429" s="95">
        <f t="shared" si="603"/>
        <v>0</v>
      </c>
      <c r="H6429" s="110">
        <f t="shared" si="604"/>
        <v>0</v>
      </c>
      <c r="P6429" s="107" t="str">
        <f t="shared" si="605"/>
        <v/>
      </c>
      <c r="Q6429" s="108" t="str">
        <f t="shared" si="606"/>
        <v/>
      </c>
      <c r="S6429" s="109" t="str">
        <f t="shared" si="607"/>
        <v/>
      </c>
      <c r="T6429" s="109" t="str">
        <f t="shared" si="608"/>
        <v/>
      </c>
    </row>
    <row r="6430" spans="2:20" ht="15" customHeight="1" x14ac:dyDescent="0.25">
      <c r="B6430" s="94">
        <v>6379</v>
      </c>
      <c r="C6430" s="95"/>
      <c r="D6430" s="94"/>
      <c r="E6430" s="95"/>
      <c r="F6430" s="94"/>
      <c r="G6430" s="95">
        <f t="shared" si="603"/>
        <v>0</v>
      </c>
      <c r="H6430" s="110">
        <f t="shared" si="604"/>
        <v>0</v>
      </c>
      <c r="P6430" s="107" t="str">
        <f t="shared" si="605"/>
        <v/>
      </c>
      <c r="Q6430" s="108" t="str">
        <f t="shared" si="606"/>
        <v/>
      </c>
      <c r="S6430" s="109" t="str">
        <f t="shared" si="607"/>
        <v/>
      </c>
      <c r="T6430" s="109" t="str">
        <f t="shared" si="608"/>
        <v/>
      </c>
    </row>
    <row r="6431" spans="2:20" ht="15" customHeight="1" x14ac:dyDescent="0.25">
      <c r="B6431" s="94">
        <v>6380</v>
      </c>
      <c r="C6431" s="95"/>
      <c r="D6431" s="94"/>
      <c r="E6431" s="95"/>
      <c r="F6431" s="94"/>
      <c r="G6431" s="95">
        <f t="shared" si="603"/>
        <v>0</v>
      </c>
      <c r="H6431" s="110">
        <f t="shared" si="604"/>
        <v>0</v>
      </c>
      <c r="P6431" s="107" t="str">
        <f t="shared" si="605"/>
        <v/>
      </c>
      <c r="Q6431" s="108" t="str">
        <f t="shared" si="606"/>
        <v/>
      </c>
      <c r="S6431" s="109" t="str">
        <f t="shared" si="607"/>
        <v/>
      </c>
      <c r="T6431" s="109" t="str">
        <f t="shared" si="608"/>
        <v/>
      </c>
    </row>
    <row r="6432" spans="2:20" ht="15" customHeight="1" x14ac:dyDescent="0.25">
      <c r="B6432" s="94">
        <v>6381</v>
      </c>
      <c r="C6432" s="95"/>
      <c r="D6432" s="94"/>
      <c r="E6432" s="95"/>
      <c r="F6432" s="94"/>
      <c r="G6432" s="95">
        <f t="shared" si="603"/>
        <v>0</v>
      </c>
      <c r="H6432" s="110">
        <f t="shared" si="604"/>
        <v>0</v>
      </c>
      <c r="P6432" s="107" t="str">
        <f t="shared" si="605"/>
        <v/>
      </c>
      <c r="Q6432" s="108" t="str">
        <f t="shared" si="606"/>
        <v/>
      </c>
      <c r="S6432" s="109" t="str">
        <f t="shared" si="607"/>
        <v/>
      </c>
      <c r="T6432" s="109" t="str">
        <f t="shared" si="608"/>
        <v/>
      </c>
    </row>
    <row r="6433" spans="2:20" ht="15" customHeight="1" x14ac:dyDescent="0.25">
      <c r="B6433" s="94">
        <v>6382</v>
      </c>
      <c r="C6433" s="95"/>
      <c r="D6433" s="94"/>
      <c r="E6433" s="95"/>
      <c r="F6433" s="94"/>
      <c r="G6433" s="95">
        <f t="shared" si="603"/>
        <v>0</v>
      </c>
      <c r="H6433" s="110">
        <f t="shared" si="604"/>
        <v>0</v>
      </c>
      <c r="P6433" s="107" t="str">
        <f t="shared" si="605"/>
        <v/>
      </c>
      <c r="Q6433" s="108" t="str">
        <f t="shared" si="606"/>
        <v/>
      </c>
      <c r="S6433" s="109" t="str">
        <f t="shared" si="607"/>
        <v/>
      </c>
      <c r="T6433" s="109" t="str">
        <f t="shared" si="608"/>
        <v/>
      </c>
    </row>
    <row r="6434" spans="2:20" ht="15" customHeight="1" x14ac:dyDescent="0.25">
      <c r="B6434" s="94">
        <v>6383</v>
      </c>
      <c r="C6434" s="95"/>
      <c r="D6434" s="94"/>
      <c r="E6434" s="95"/>
      <c r="F6434" s="94"/>
      <c r="G6434" s="95">
        <f t="shared" si="603"/>
        <v>0</v>
      </c>
      <c r="H6434" s="110">
        <f t="shared" si="604"/>
        <v>0</v>
      </c>
      <c r="P6434" s="107" t="str">
        <f t="shared" si="605"/>
        <v/>
      </c>
      <c r="Q6434" s="108" t="str">
        <f t="shared" si="606"/>
        <v/>
      </c>
      <c r="S6434" s="109" t="str">
        <f t="shared" si="607"/>
        <v/>
      </c>
      <c r="T6434" s="109" t="str">
        <f t="shared" si="608"/>
        <v/>
      </c>
    </row>
    <row r="6435" spans="2:20" ht="15" customHeight="1" x14ac:dyDescent="0.25">
      <c r="B6435" s="94">
        <v>6384</v>
      </c>
      <c r="C6435" s="95"/>
      <c r="D6435" s="94"/>
      <c r="E6435" s="95"/>
      <c r="F6435" s="94"/>
      <c r="G6435" s="95">
        <f t="shared" si="603"/>
        <v>0</v>
      </c>
      <c r="H6435" s="110">
        <f t="shared" si="604"/>
        <v>0</v>
      </c>
      <c r="P6435" s="107" t="str">
        <f t="shared" si="605"/>
        <v/>
      </c>
      <c r="Q6435" s="108" t="str">
        <f t="shared" si="606"/>
        <v/>
      </c>
      <c r="S6435" s="109" t="str">
        <f t="shared" si="607"/>
        <v/>
      </c>
      <c r="T6435" s="109" t="str">
        <f t="shared" si="608"/>
        <v/>
      </c>
    </row>
    <row r="6436" spans="2:20" ht="15" customHeight="1" x14ac:dyDescent="0.25">
      <c r="B6436" s="94">
        <v>6385</v>
      </c>
      <c r="C6436" s="95"/>
      <c r="D6436" s="94"/>
      <c r="E6436" s="95"/>
      <c r="F6436" s="94"/>
      <c r="G6436" s="95">
        <f t="shared" si="603"/>
        <v>0</v>
      </c>
      <c r="H6436" s="110">
        <f t="shared" si="604"/>
        <v>0</v>
      </c>
      <c r="P6436" s="107" t="str">
        <f t="shared" si="605"/>
        <v/>
      </c>
      <c r="Q6436" s="108" t="str">
        <f t="shared" si="606"/>
        <v/>
      </c>
      <c r="S6436" s="109" t="str">
        <f t="shared" si="607"/>
        <v/>
      </c>
      <c r="T6436" s="109" t="str">
        <f t="shared" si="608"/>
        <v/>
      </c>
    </row>
    <row r="6437" spans="2:20" ht="15" customHeight="1" x14ac:dyDescent="0.25">
      <c r="B6437" s="94">
        <v>6386</v>
      </c>
      <c r="C6437" s="95"/>
      <c r="D6437" s="94"/>
      <c r="E6437" s="95"/>
      <c r="F6437" s="94"/>
      <c r="G6437" s="95">
        <f t="shared" si="603"/>
        <v>0</v>
      </c>
      <c r="H6437" s="110">
        <f t="shared" si="604"/>
        <v>0</v>
      </c>
      <c r="P6437" s="107" t="str">
        <f t="shared" si="605"/>
        <v/>
      </c>
      <c r="Q6437" s="108" t="str">
        <f t="shared" si="606"/>
        <v/>
      </c>
      <c r="S6437" s="109" t="str">
        <f t="shared" si="607"/>
        <v/>
      </c>
      <c r="T6437" s="109" t="str">
        <f t="shared" si="608"/>
        <v/>
      </c>
    </row>
    <row r="6438" spans="2:20" ht="15" customHeight="1" x14ac:dyDescent="0.25">
      <c r="B6438" s="94">
        <v>6387</v>
      </c>
      <c r="C6438" s="95"/>
      <c r="D6438" s="94"/>
      <c r="E6438" s="95"/>
      <c r="F6438" s="94"/>
      <c r="G6438" s="95">
        <f t="shared" si="603"/>
        <v>0</v>
      </c>
      <c r="H6438" s="110">
        <f t="shared" si="604"/>
        <v>0</v>
      </c>
      <c r="P6438" s="107" t="str">
        <f t="shared" si="605"/>
        <v/>
      </c>
      <c r="Q6438" s="108" t="str">
        <f t="shared" si="606"/>
        <v/>
      </c>
      <c r="S6438" s="109" t="str">
        <f t="shared" si="607"/>
        <v/>
      </c>
      <c r="T6438" s="109" t="str">
        <f t="shared" si="608"/>
        <v/>
      </c>
    </row>
    <row r="6439" spans="2:20" ht="15" customHeight="1" x14ac:dyDescent="0.25">
      <c r="B6439" s="94">
        <v>6388</v>
      </c>
      <c r="C6439" s="95"/>
      <c r="D6439" s="94"/>
      <c r="E6439" s="95"/>
      <c r="F6439" s="94"/>
      <c r="G6439" s="95">
        <f t="shared" si="603"/>
        <v>0</v>
      </c>
      <c r="H6439" s="110">
        <f t="shared" si="604"/>
        <v>0</v>
      </c>
      <c r="P6439" s="107" t="str">
        <f t="shared" si="605"/>
        <v/>
      </c>
      <c r="Q6439" s="108" t="str">
        <f t="shared" si="606"/>
        <v/>
      </c>
      <c r="S6439" s="109" t="str">
        <f t="shared" si="607"/>
        <v/>
      </c>
      <c r="T6439" s="109" t="str">
        <f t="shared" si="608"/>
        <v/>
      </c>
    </row>
    <row r="6440" spans="2:20" ht="15" customHeight="1" x14ac:dyDescent="0.25">
      <c r="B6440" s="94">
        <v>6389</v>
      </c>
      <c r="C6440" s="95"/>
      <c r="D6440" s="94"/>
      <c r="E6440" s="95"/>
      <c r="F6440" s="94"/>
      <c r="G6440" s="95">
        <f t="shared" si="603"/>
        <v>0</v>
      </c>
      <c r="H6440" s="110">
        <f t="shared" si="604"/>
        <v>0</v>
      </c>
      <c r="P6440" s="107" t="str">
        <f t="shared" si="605"/>
        <v/>
      </c>
      <c r="Q6440" s="108" t="str">
        <f t="shared" si="606"/>
        <v/>
      </c>
      <c r="S6440" s="109" t="str">
        <f t="shared" si="607"/>
        <v/>
      </c>
      <c r="T6440" s="109" t="str">
        <f t="shared" si="608"/>
        <v/>
      </c>
    </row>
    <row r="6441" spans="2:20" ht="15" customHeight="1" x14ac:dyDescent="0.25">
      <c r="B6441" s="94">
        <v>6390</v>
      </c>
      <c r="C6441" s="95"/>
      <c r="D6441" s="94"/>
      <c r="E6441" s="95"/>
      <c r="F6441" s="94"/>
      <c r="G6441" s="95">
        <f t="shared" si="603"/>
        <v>0</v>
      </c>
      <c r="H6441" s="110">
        <f t="shared" si="604"/>
        <v>0</v>
      </c>
      <c r="P6441" s="107" t="str">
        <f t="shared" si="605"/>
        <v/>
      </c>
      <c r="Q6441" s="108" t="str">
        <f t="shared" si="606"/>
        <v/>
      </c>
      <c r="S6441" s="109" t="str">
        <f t="shared" si="607"/>
        <v/>
      </c>
      <c r="T6441" s="109" t="str">
        <f t="shared" si="608"/>
        <v/>
      </c>
    </row>
    <row r="6442" spans="2:20" ht="15" customHeight="1" x14ac:dyDescent="0.25">
      <c r="B6442" s="94">
        <v>6391</v>
      </c>
      <c r="C6442" s="95"/>
      <c r="D6442" s="94"/>
      <c r="E6442" s="95"/>
      <c r="F6442" s="94"/>
      <c r="G6442" s="95">
        <f t="shared" si="603"/>
        <v>0</v>
      </c>
      <c r="H6442" s="110">
        <f t="shared" si="604"/>
        <v>0</v>
      </c>
      <c r="P6442" s="107" t="str">
        <f t="shared" si="605"/>
        <v/>
      </c>
      <c r="Q6442" s="108" t="str">
        <f t="shared" si="606"/>
        <v/>
      </c>
      <c r="S6442" s="109" t="str">
        <f t="shared" si="607"/>
        <v/>
      </c>
      <c r="T6442" s="109" t="str">
        <f t="shared" si="608"/>
        <v/>
      </c>
    </row>
    <row r="6443" spans="2:20" ht="15" customHeight="1" x14ac:dyDescent="0.25">
      <c r="B6443" s="94">
        <v>6392</v>
      </c>
      <c r="C6443" s="95"/>
      <c r="D6443" s="94"/>
      <c r="E6443" s="95"/>
      <c r="F6443" s="94"/>
      <c r="G6443" s="95">
        <f t="shared" si="603"/>
        <v>0</v>
      </c>
      <c r="H6443" s="110">
        <f t="shared" si="604"/>
        <v>0</v>
      </c>
      <c r="P6443" s="107" t="str">
        <f t="shared" si="605"/>
        <v/>
      </c>
      <c r="Q6443" s="108" t="str">
        <f t="shared" si="606"/>
        <v/>
      </c>
      <c r="S6443" s="109" t="str">
        <f t="shared" si="607"/>
        <v/>
      </c>
      <c r="T6443" s="109" t="str">
        <f t="shared" si="608"/>
        <v/>
      </c>
    </row>
    <row r="6444" spans="2:20" ht="15" customHeight="1" x14ac:dyDescent="0.25">
      <c r="B6444" s="94">
        <v>6393</v>
      </c>
      <c r="C6444" s="95"/>
      <c r="D6444" s="94"/>
      <c r="E6444" s="95"/>
      <c r="F6444" s="94"/>
      <c r="G6444" s="95">
        <f t="shared" si="603"/>
        <v>0</v>
      </c>
      <c r="H6444" s="110">
        <f t="shared" si="604"/>
        <v>0</v>
      </c>
      <c r="P6444" s="107" t="str">
        <f t="shared" si="605"/>
        <v/>
      </c>
      <c r="Q6444" s="108" t="str">
        <f t="shared" si="606"/>
        <v/>
      </c>
      <c r="S6444" s="109" t="str">
        <f t="shared" si="607"/>
        <v/>
      </c>
      <c r="T6444" s="109" t="str">
        <f t="shared" si="608"/>
        <v/>
      </c>
    </row>
    <row r="6445" spans="2:20" ht="15" customHeight="1" x14ac:dyDescent="0.25">
      <c r="B6445" s="94">
        <v>6394</v>
      </c>
      <c r="C6445" s="95"/>
      <c r="D6445" s="94"/>
      <c r="E6445" s="95"/>
      <c r="F6445" s="94"/>
      <c r="G6445" s="95">
        <f t="shared" si="603"/>
        <v>0</v>
      </c>
      <c r="H6445" s="110">
        <f t="shared" si="604"/>
        <v>0</v>
      </c>
      <c r="P6445" s="107" t="str">
        <f t="shared" si="605"/>
        <v/>
      </c>
      <c r="Q6445" s="108" t="str">
        <f t="shared" si="606"/>
        <v/>
      </c>
      <c r="S6445" s="109" t="str">
        <f t="shared" si="607"/>
        <v/>
      </c>
      <c r="T6445" s="109" t="str">
        <f t="shared" si="608"/>
        <v/>
      </c>
    </row>
    <row r="6446" spans="2:20" ht="15" customHeight="1" x14ac:dyDescent="0.25">
      <c r="B6446" s="94">
        <v>6395</v>
      </c>
      <c r="C6446" s="95"/>
      <c r="D6446" s="94"/>
      <c r="E6446" s="95"/>
      <c r="F6446" s="94"/>
      <c r="G6446" s="95">
        <f t="shared" si="603"/>
        <v>0</v>
      </c>
      <c r="H6446" s="110">
        <f t="shared" si="604"/>
        <v>0</v>
      </c>
      <c r="P6446" s="107" t="str">
        <f t="shared" si="605"/>
        <v/>
      </c>
      <c r="Q6446" s="108" t="str">
        <f t="shared" si="606"/>
        <v/>
      </c>
      <c r="S6446" s="109" t="str">
        <f t="shared" si="607"/>
        <v/>
      </c>
      <c r="T6446" s="109" t="str">
        <f t="shared" si="608"/>
        <v/>
      </c>
    </row>
    <row r="6447" spans="2:20" ht="15" customHeight="1" x14ac:dyDescent="0.25">
      <c r="B6447" s="94">
        <v>6396</v>
      </c>
      <c r="C6447" s="95"/>
      <c r="D6447" s="94"/>
      <c r="E6447" s="95"/>
      <c r="F6447" s="94"/>
      <c r="G6447" s="95">
        <f t="shared" si="603"/>
        <v>0</v>
      </c>
      <c r="H6447" s="110">
        <f t="shared" si="604"/>
        <v>0</v>
      </c>
      <c r="P6447" s="107" t="str">
        <f t="shared" si="605"/>
        <v/>
      </c>
      <c r="Q6447" s="108" t="str">
        <f t="shared" si="606"/>
        <v/>
      </c>
      <c r="S6447" s="109" t="str">
        <f t="shared" si="607"/>
        <v/>
      </c>
      <c r="T6447" s="109" t="str">
        <f t="shared" si="608"/>
        <v/>
      </c>
    </row>
    <row r="6448" spans="2:20" ht="15" customHeight="1" x14ac:dyDescent="0.25">
      <c r="B6448" s="94">
        <v>6397</v>
      </c>
      <c r="C6448" s="95"/>
      <c r="D6448" s="94"/>
      <c r="E6448" s="95"/>
      <c r="F6448" s="94"/>
      <c r="G6448" s="95">
        <f t="shared" si="603"/>
        <v>0</v>
      </c>
      <c r="H6448" s="110">
        <f t="shared" si="604"/>
        <v>0</v>
      </c>
      <c r="P6448" s="107" t="str">
        <f t="shared" si="605"/>
        <v/>
      </c>
      <c r="Q6448" s="108" t="str">
        <f t="shared" si="606"/>
        <v/>
      </c>
      <c r="S6448" s="109" t="str">
        <f t="shared" si="607"/>
        <v/>
      </c>
      <c r="T6448" s="109" t="str">
        <f t="shared" si="608"/>
        <v/>
      </c>
    </row>
    <row r="6449" spans="2:20" ht="15" customHeight="1" x14ac:dyDescent="0.25">
      <c r="B6449" s="94">
        <v>6398</v>
      </c>
      <c r="C6449" s="95"/>
      <c r="D6449" s="94"/>
      <c r="E6449" s="95"/>
      <c r="F6449" s="94"/>
      <c r="G6449" s="95">
        <f t="shared" si="603"/>
        <v>0</v>
      </c>
      <c r="H6449" s="110">
        <f t="shared" si="604"/>
        <v>0</v>
      </c>
      <c r="P6449" s="107" t="str">
        <f t="shared" si="605"/>
        <v/>
      </c>
      <c r="Q6449" s="108" t="str">
        <f t="shared" si="606"/>
        <v/>
      </c>
      <c r="S6449" s="109" t="str">
        <f t="shared" si="607"/>
        <v/>
      </c>
      <c r="T6449" s="109" t="str">
        <f t="shared" si="608"/>
        <v/>
      </c>
    </row>
    <row r="6450" spans="2:20" ht="15" customHeight="1" x14ac:dyDescent="0.25">
      <c r="B6450" s="94">
        <v>6399</v>
      </c>
      <c r="C6450" s="95"/>
      <c r="D6450" s="94"/>
      <c r="E6450" s="95"/>
      <c r="F6450" s="94"/>
      <c r="G6450" s="95">
        <f t="shared" si="603"/>
        <v>0</v>
      </c>
      <c r="H6450" s="110">
        <f t="shared" si="604"/>
        <v>0</v>
      </c>
      <c r="P6450" s="107" t="str">
        <f t="shared" si="605"/>
        <v/>
      </c>
      <c r="Q6450" s="108" t="str">
        <f t="shared" si="606"/>
        <v/>
      </c>
      <c r="S6450" s="109" t="str">
        <f t="shared" si="607"/>
        <v/>
      </c>
      <c r="T6450" s="109" t="str">
        <f t="shared" si="608"/>
        <v/>
      </c>
    </row>
    <row r="6451" spans="2:20" ht="15" customHeight="1" x14ac:dyDescent="0.25">
      <c r="B6451" s="94">
        <v>6400</v>
      </c>
      <c r="C6451" s="95"/>
      <c r="D6451" s="94"/>
      <c r="E6451" s="95"/>
      <c r="F6451" s="94"/>
      <c r="G6451" s="95">
        <f t="shared" si="603"/>
        <v>0</v>
      </c>
      <c r="H6451" s="110">
        <f t="shared" si="604"/>
        <v>0</v>
      </c>
      <c r="P6451" s="107" t="str">
        <f t="shared" si="605"/>
        <v/>
      </c>
      <c r="Q6451" s="108" t="str">
        <f t="shared" si="606"/>
        <v/>
      </c>
      <c r="S6451" s="109" t="str">
        <f t="shared" si="607"/>
        <v/>
      </c>
      <c r="T6451" s="109" t="str">
        <f t="shared" si="608"/>
        <v/>
      </c>
    </row>
    <row r="6452" spans="2:20" ht="15" customHeight="1" x14ac:dyDescent="0.25">
      <c r="B6452" s="94">
        <v>6401</v>
      </c>
      <c r="C6452" s="95"/>
      <c r="D6452" s="94"/>
      <c r="E6452" s="95"/>
      <c r="F6452" s="94"/>
      <c r="G6452" s="95">
        <f t="shared" si="603"/>
        <v>0</v>
      </c>
      <c r="H6452" s="110">
        <f t="shared" si="604"/>
        <v>0</v>
      </c>
      <c r="P6452" s="107" t="str">
        <f t="shared" si="605"/>
        <v/>
      </c>
      <c r="Q6452" s="108" t="str">
        <f t="shared" si="606"/>
        <v/>
      </c>
      <c r="S6452" s="109" t="str">
        <f t="shared" si="607"/>
        <v/>
      </c>
      <c r="T6452" s="109" t="str">
        <f t="shared" si="608"/>
        <v/>
      </c>
    </row>
    <row r="6453" spans="2:20" ht="15" customHeight="1" x14ac:dyDescent="0.25">
      <c r="B6453" s="94">
        <v>6402</v>
      </c>
      <c r="C6453" s="95"/>
      <c r="D6453" s="94"/>
      <c r="E6453" s="95"/>
      <c r="F6453" s="94"/>
      <c r="G6453" s="95">
        <f t="shared" si="603"/>
        <v>0</v>
      </c>
      <c r="H6453" s="110">
        <f t="shared" si="604"/>
        <v>0</v>
      </c>
      <c r="P6453" s="107" t="str">
        <f t="shared" si="605"/>
        <v/>
      </c>
      <c r="Q6453" s="108" t="str">
        <f t="shared" si="606"/>
        <v/>
      </c>
      <c r="S6453" s="109" t="str">
        <f t="shared" si="607"/>
        <v/>
      </c>
      <c r="T6453" s="109" t="str">
        <f t="shared" si="608"/>
        <v/>
      </c>
    </row>
    <row r="6454" spans="2:20" ht="15" customHeight="1" x14ac:dyDescent="0.25">
      <c r="B6454" s="94">
        <v>6403</v>
      </c>
      <c r="C6454" s="95"/>
      <c r="D6454" s="94"/>
      <c r="E6454" s="95"/>
      <c r="F6454" s="94"/>
      <c r="G6454" s="95">
        <f t="shared" si="603"/>
        <v>0</v>
      </c>
      <c r="H6454" s="110">
        <f t="shared" si="604"/>
        <v>0</v>
      </c>
      <c r="P6454" s="107" t="str">
        <f t="shared" si="605"/>
        <v/>
      </c>
      <c r="Q6454" s="108" t="str">
        <f t="shared" si="606"/>
        <v/>
      </c>
      <c r="S6454" s="109" t="str">
        <f t="shared" si="607"/>
        <v/>
      </c>
      <c r="T6454" s="109" t="str">
        <f t="shared" si="608"/>
        <v/>
      </c>
    </row>
    <row r="6455" spans="2:20" ht="15" customHeight="1" x14ac:dyDescent="0.25">
      <c r="B6455" s="94">
        <v>6404</v>
      </c>
      <c r="C6455" s="95"/>
      <c r="D6455" s="94"/>
      <c r="E6455" s="95"/>
      <c r="F6455" s="94"/>
      <c r="G6455" s="95">
        <f t="shared" si="603"/>
        <v>0</v>
      </c>
      <c r="H6455" s="110">
        <f t="shared" si="604"/>
        <v>0</v>
      </c>
      <c r="P6455" s="107" t="str">
        <f t="shared" si="605"/>
        <v/>
      </c>
      <c r="Q6455" s="108" t="str">
        <f t="shared" si="606"/>
        <v/>
      </c>
      <c r="S6455" s="109" t="str">
        <f t="shared" si="607"/>
        <v/>
      </c>
      <c r="T6455" s="109" t="str">
        <f t="shared" si="608"/>
        <v/>
      </c>
    </row>
    <row r="6456" spans="2:20" ht="15" customHeight="1" x14ac:dyDescent="0.25">
      <c r="B6456" s="94">
        <v>6405</v>
      </c>
      <c r="C6456" s="95"/>
      <c r="D6456" s="94"/>
      <c r="E6456" s="95"/>
      <c r="F6456" s="94"/>
      <c r="G6456" s="95">
        <f t="shared" si="603"/>
        <v>0</v>
      </c>
      <c r="H6456" s="110">
        <f t="shared" si="604"/>
        <v>0</v>
      </c>
      <c r="P6456" s="107" t="str">
        <f t="shared" si="605"/>
        <v/>
      </c>
      <c r="Q6456" s="108" t="str">
        <f t="shared" si="606"/>
        <v/>
      </c>
      <c r="S6456" s="109" t="str">
        <f t="shared" si="607"/>
        <v/>
      </c>
      <c r="T6456" s="109" t="str">
        <f t="shared" si="608"/>
        <v/>
      </c>
    </row>
    <row r="6457" spans="2:20" ht="15" customHeight="1" x14ac:dyDescent="0.25">
      <c r="B6457" s="94">
        <v>6406</v>
      </c>
      <c r="C6457" s="95"/>
      <c r="D6457" s="94"/>
      <c r="E6457" s="95"/>
      <c r="F6457" s="94"/>
      <c r="G6457" s="95">
        <f t="shared" si="603"/>
        <v>0</v>
      </c>
      <c r="H6457" s="110">
        <f t="shared" si="604"/>
        <v>0</v>
      </c>
      <c r="P6457" s="107" t="str">
        <f t="shared" si="605"/>
        <v/>
      </c>
      <c r="Q6457" s="108" t="str">
        <f t="shared" si="606"/>
        <v/>
      </c>
      <c r="S6457" s="109" t="str">
        <f t="shared" si="607"/>
        <v/>
      </c>
      <c r="T6457" s="109" t="str">
        <f t="shared" si="608"/>
        <v/>
      </c>
    </row>
    <row r="6458" spans="2:20" ht="15" customHeight="1" x14ac:dyDescent="0.25">
      <c r="B6458" s="94">
        <v>6407</v>
      </c>
      <c r="C6458" s="95"/>
      <c r="D6458" s="94"/>
      <c r="E6458" s="95"/>
      <c r="F6458" s="94"/>
      <c r="G6458" s="95">
        <f t="shared" si="603"/>
        <v>0</v>
      </c>
      <c r="H6458" s="110">
        <f t="shared" si="604"/>
        <v>0</v>
      </c>
      <c r="P6458" s="107" t="str">
        <f t="shared" si="605"/>
        <v/>
      </c>
      <c r="Q6458" s="108" t="str">
        <f t="shared" si="606"/>
        <v/>
      </c>
      <c r="S6458" s="109" t="str">
        <f t="shared" si="607"/>
        <v/>
      </c>
      <c r="T6458" s="109" t="str">
        <f t="shared" si="608"/>
        <v/>
      </c>
    </row>
    <row r="6459" spans="2:20" ht="15" customHeight="1" x14ac:dyDescent="0.25">
      <c r="B6459" s="94">
        <v>6408</v>
      </c>
      <c r="C6459" s="95"/>
      <c r="D6459" s="94"/>
      <c r="E6459" s="95"/>
      <c r="F6459" s="94"/>
      <c r="G6459" s="95">
        <f t="shared" si="603"/>
        <v>0</v>
      </c>
      <c r="H6459" s="110">
        <f t="shared" si="604"/>
        <v>0</v>
      </c>
      <c r="P6459" s="107" t="str">
        <f t="shared" si="605"/>
        <v/>
      </c>
      <c r="Q6459" s="108" t="str">
        <f t="shared" si="606"/>
        <v/>
      </c>
      <c r="S6459" s="109" t="str">
        <f t="shared" si="607"/>
        <v/>
      </c>
      <c r="T6459" s="109" t="str">
        <f t="shared" si="608"/>
        <v/>
      </c>
    </row>
    <row r="6460" spans="2:20" ht="15" customHeight="1" x14ac:dyDescent="0.25">
      <c r="B6460" s="94">
        <v>6409</v>
      </c>
      <c r="C6460" s="95"/>
      <c r="D6460" s="94"/>
      <c r="E6460" s="95"/>
      <c r="F6460" s="94"/>
      <c r="G6460" s="95">
        <f t="shared" si="603"/>
        <v>0</v>
      </c>
      <c r="H6460" s="110">
        <f t="shared" si="604"/>
        <v>0</v>
      </c>
      <c r="P6460" s="107" t="str">
        <f t="shared" si="605"/>
        <v/>
      </c>
      <c r="Q6460" s="108" t="str">
        <f t="shared" si="606"/>
        <v/>
      </c>
      <c r="S6460" s="109" t="str">
        <f t="shared" si="607"/>
        <v/>
      </c>
      <c r="T6460" s="109" t="str">
        <f t="shared" si="608"/>
        <v/>
      </c>
    </row>
    <row r="6461" spans="2:20" ht="15" customHeight="1" x14ac:dyDescent="0.25">
      <c r="B6461" s="94">
        <v>6410</v>
      </c>
      <c r="C6461" s="95"/>
      <c r="D6461" s="94"/>
      <c r="E6461" s="95"/>
      <c r="F6461" s="94"/>
      <c r="G6461" s="95">
        <f t="shared" si="603"/>
        <v>0</v>
      </c>
      <c r="H6461" s="110">
        <f t="shared" si="604"/>
        <v>0</v>
      </c>
      <c r="P6461" s="107" t="str">
        <f t="shared" si="605"/>
        <v/>
      </c>
      <c r="Q6461" s="108" t="str">
        <f t="shared" si="606"/>
        <v/>
      </c>
      <c r="S6461" s="109" t="str">
        <f t="shared" si="607"/>
        <v/>
      </c>
      <c r="T6461" s="109" t="str">
        <f t="shared" si="608"/>
        <v/>
      </c>
    </row>
    <row r="6462" spans="2:20" ht="15" customHeight="1" x14ac:dyDescent="0.25">
      <c r="B6462" s="94">
        <v>6411</v>
      </c>
      <c r="C6462" s="95"/>
      <c r="D6462" s="94"/>
      <c r="E6462" s="95"/>
      <c r="F6462" s="94"/>
      <c r="G6462" s="95">
        <f t="shared" si="603"/>
        <v>0</v>
      </c>
      <c r="H6462" s="110">
        <f t="shared" si="604"/>
        <v>0</v>
      </c>
      <c r="P6462" s="107" t="str">
        <f t="shared" si="605"/>
        <v/>
      </c>
      <c r="Q6462" s="108" t="str">
        <f t="shared" si="606"/>
        <v/>
      </c>
      <c r="S6462" s="109" t="str">
        <f t="shared" si="607"/>
        <v/>
      </c>
      <c r="T6462" s="109" t="str">
        <f t="shared" si="608"/>
        <v/>
      </c>
    </row>
    <row r="6463" spans="2:20" ht="15" customHeight="1" x14ac:dyDescent="0.25">
      <c r="B6463" s="94">
        <v>6412</v>
      </c>
      <c r="C6463" s="95"/>
      <c r="D6463" s="94"/>
      <c r="E6463" s="95"/>
      <c r="F6463" s="94"/>
      <c r="G6463" s="95">
        <f t="shared" si="603"/>
        <v>0</v>
      </c>
      <c r="H6463" s="110">
        <f t="shared" si="604"/>
        <v>0</v>
      </c>
      <c r="P6463" s="107" t="str">
        <f t="shared" si="605"/>
        <v/>
      </c>
      <c r="Q6463" s="108" t="str">
        <f t="shared" si="606"/>
        <v/>
      </c>
      <c r="S6463" s="109" t="str">
        <f t="shared" si="607"/>
        <v/>
      </c>
      <c r="T6463" s="109" t="str">
        <f t="shared" si="608"/>
        <v/>
      </c>
    </row>
    <row r="6464" spans="2:20" ht="15" customHeight="1" x14ac:dyDescent="0.25">
      <c r="B6464" s="94">
        <v>6413</v>
      </c>
      <c r="C6464" s="95"/>
      <c r="D6464" s="94"/>
      <c r="E6464" s="95"/>
      <c r="F6464" s="94"/>
      <c r="G6464" s="95">
        <f t="shared" si="603"/>
        <v>0</v>
      </c>
      <c r="H6464" s="110">
        <f t="shared" si="604"/>
        <v>0</v>
      </c>
      <c r="P6464" s="107" t="str">
        <f t="shared" si="605"/>
        <v/>
      </c>
      <c r="Q6464" s="108" t="str">
        <f t="shared" si="606"/>
        <v/>
      </c>
      <c r="S6464" s="109" t="str">
        <f t="shared" si="607"/>
        <v/>
      </c>
      <c r="T6464" s="109" t="str">
        <f t="shared" si="608"/>
        <v/>
      </c>
    </row>
    <row r="6465" spans="2:20" ht="15" customHeight="1" x14ac:dyDescent="0.25">
      <c r="B6465" s="94">
        <v>6414</v>
      </c>
      <c r="C6465" s="95"/>
      <c r="D6465" s="94"/>
      <c r="E6465" s="95"/>
      <c r="F6465" s="94"/>
      <c r="G6465" s="95">
        <f t="shared" si="603"/>
        <v>0</v>
      </c>
      <c r="H6465" s="110">
        <f t="shared" si="604"/>
        <v>0</v>
      </c>
      <c r="P6465" s="107" t="str">
        <f t="shared" si="605"/>
        <v/>
      </c>
      <c r="Q6465" s="108" t="str">
        <f t="shared" si="606"/>
        <v/>
      </c>
      <c r="S6465" s="109" t="str">
        <f t="shared" si="607"/>
        <v/>
      </c>
      <c r="T6465" s="109" t="str">
        <f t="shared" si="608"/>
        <v/>
      </c>
    </row>
    <row r="6466" spans="2:20" ht="15" customHeight="1" x14ac:dyDescent="0.25">
      <c r="B6466" s="94">
        <v>6415</v>
      </c>
      <c r="C6466" s="95"/>
      <c r="D6466" s="94"/>
      <c r="E6466" s="95"/>
      <c r="F6466" s="94"/>
      <c r="G6466" s="95">
        <f t="shared" si="603"/>
        <v>0</v>
      </c>
      <c r="H6466" s="110">
        <f t="shared" si="604"/>
        <v>0</v>
      </c>
      <c r="P6466" s="107" t="str">
        <f t="shared" si="605"/>
        <v/>
      </c>
      <c r="Q6466" s="108" t="str">
        <f t="shared" si="606"/>
        <v/>
      </c>
      <c r="S6466" s="109" t="str">
        <f t="shared" si="607"/>
        <v/>
      </c>
      <c r="T6466" s="109" t="str">
        <f t="shared" si="608"/>
        <v/>
      </c>
    </row>
    <row r="6467" spans="2:20" ht="15" customHeight="1" x14ac:dyDescent="0.25">
      <c r="B6467" s="94">
        <v>6416</v>
      </c>
      <c r="C6467" s="95"/>
      <c r="D6467" s="94"/>
      <c r="E6467" s="95"/>
      <c r="F6467" s="94"/>
      <c r="G6467" s="95">
        <f t="shared" si="603"/>
        <v>0</v>
      </c>
      <c r="H6467" s="110">
        <f t="shared" si="604"/>
        <v>0</v>
      </c>
      <c r="P6467" s="107" t="str">
        <f t="shared" si="605"/>
        <v/>
      </c>
      <c r="Q6467" s="108" t="str">
        <f t="shared" si="606"/>
        <v/>
      </c>
      <c r="S6467" s="109" t="str">
        <f t="shared" si="607"/>
        <v/>
      </c>
      <c r="T6467" s="109" t="str">
        <f t="shared" si="608"/>
        <v/>
      </c>
    </row>
    <row r="6468" spans="2:20" ht="15" customHeight="1" x14ac:dyDescent="0.25">
      <c r="B6468" s="94">
        <v>6417</v>
      </c>
      <c r="C6468" s="95"/>
      <c r="D6468" s="94"/>
      <c r="E6468" s="95"/>
      <c r="F6468" s="94"/>
      <c r="G6468" s="95">
        <f t="shared" si="603"/>
        <v>0</v>
      </c>
      <c r="H6468" s="110">
        <f t="shared" si="604"/>
        <v>0</v>
      </c>
      <c r="P6468" s="107" t="str">
        <f t="shared" si="605"/>
        <v/>
      </c>
      <c r="Q6468" s="108" t="str">
        <f t="shared" si="606"/>
        <v/>
      </c>
      <c r="S6468" s="109" t="str">
        <f t="shared" si="607"/>
        <v/>
      </c>
      <c r="T6468" s="109" t="str">
        <f t="shared" si="608"/>
        <v/>
      </c>
    </row>
    <row r="6469" spans="2:20" ht="15" customHeight="1" x14ac:dyDescent="0.25">
      <c r="B6469" s="94">
        <v>6418</v>
      </c>
      <c r="C6469" s="95"/>
      <c r="D6469" s="94"/>
      <c r="E6469" s="95"/>
      <c r="F6469" s="94"/>
      <c r="G6469" s="95">
        <f t="shared" si="603"/>
        <v>0</v>
      </c>
      <c r="H6469" s="110">
        <f t="shared" si="604"/>
        <v>0</v>
      </c>
      <c r="P6469" s="107" t="str">
        <f t="shared" si="605"/>
        <v/>
      </c>
      <c r="Q6469" s="108" t="str">
        <f t="shared" si="606"/>
        <v/>
      </c>
      <c r="S6469" s="109" t="str">
        <f t="shared" si="607"/>
        <v/>
      </c>
      <c r="T6469" s="109" t="str">
        <f t="shared" si="608"/>
        <v/>
      </c>
    </row>
    <row r="6470" spans="2:20" ht="15" customHeight="1" x14ac:dyDescent="0.25">
      <c r="B6470" s="94">
        <v>6419</v>
      </c>
      <c r="C6470" s="95"/>
      <c r="D6470" s="94"/>
      <c r="E6470" s="95"/>
      <c r="F6470" s="94"/>
      <c r="G6470" s="95">
        <f t="shared" si="603"/>
        <v>0</v>
      </c>
      <c r="H6470" s="110">
        <f t="shared" si="604"/>
        <v>0</v>
      </c>
      <c r="P6470" s="107" t="str">
        <f t="shared" si="605"/>
        <v/>
      </c>
      <c r="Q6470" s="108" t="str">
        <f t="shared" si="606"/>
        <v/>
      </c>
      <c r="S6470" s="109" t="str">
        <f t="shared" si="607"/>
        <v/>
      </c>
      <c r="T6470" s="109" t="str">
        <f t="shared" si="608"/>
        <v/>
      </c>
    </row>
    <row r="6471" spans="2:20" ht="15" customHeight="1" x14ac:dyDescent="0.25">
      <c r="B6471" s="94">
        <v>6420</v>
      </c>
      <c r="C6471" s="95"/>
      <c r="D6471" s="94"/>
      <c r="E6471" s="95"/>
      <c r="F6471" s="94"/>
      <c r="G6471" s="95">
        <f t="shared" si="603"/>
        <v>0</v>
      </c>
      <c r="H6471" s="110">
        <f t="shared" si="604"/>
        <v>0</v>
      </c>
      <c r="P6471" s="107" t="str">
        <f t="shared" si="605"/>
        <v/>
      </c>
      <c r="Q6471" s="108" t="str">
        <f t="shared" si="606"/>
        <v/>
      </c>
      <c r="S6471" s="109" t="str">
        <f t="shared" si="607"/>
        <v/>
      </c>
      <c r="T6471" s="109" t="str">
        <f t="shared" si="608"/>
        <v/>
      </c>
    </row>
    <row r="6472" spans="2:20" ht="15" customHeight="1" x14ac:dyDescent="0.25">
      <c r="B6472" s="94">
        <v>6421</v>
      </c>
      <c r="C6472" s="95"/>
      <c r="D6472" s="94"/>
      <c r="E6472" s="95"/>
      <c r="F6472" s="94"/>
      <c r="G6472" s="95">
        <f t="shared" si="603"/>
        <v>0</v>
      </c>
      <c r="H6472" s="110">
        <f t="shared" si="604"/>
        <v>0</v>
      </c>
      <c r="P6472" s="107" t="str">
        <f t="shared" si="605"/>
        <v/>
      </c>
      <c r="Q6472" s="108" t="str">
        <f t="shared" si="606"/>
        <v/>
      </c>
      <c r="S6472" s="109" t="str">
        <f t="shared" si="607"/>
        <v/>
      </c>
      <c r="T6472" s="109" t="str">
        <f t="shared" si="608"/>
        <v/>
      </c>
    </row>
    <row r="6473" spans="2:20" ht="15" customHeight="1" x14ac:dyDescent="0.25">
      <c r="B6473" s="94">
        <v>6422</v>
      </c>
      <c r="C6473" s="95"/>
      <c r="D6473" s="94"/>
      <c r="E6473" s="95"/>
      <c r="F6473" s="94"/>
      <c r="G6473" s="95">
        <f t="shared" si="603"/>
        <v>0</v>
      </c>
      <c r="H6473" s="110">
        <f t="shared" si="604"/>
        <v>0</v>
      </c>
      <c r="P6473" s="107" t="str">
        <f t="shared" si="605"/>
        <v/>
      </c>
      <c r="Q6473" s="108" t="str">
        <f t="shared" si="606"/>
        <v/>
      </c>
      <c r="S6473" s="109" t="str">
        <f t="shared" si="607"/>
        <v/>
      </c>
      <c r="T6473" s="109" t="str">
        <f t="shared" si="608"/>
        <v/>
      </c>
    </row>
    <row r="6474" spans="2:20" ht="15" customHeight="1" x14ac:dyDescent="0.25">
      <c r="B6474" s="94">
        <v>6423</v>
      </c>
      <c r="C6474" s="95"/>
      <c r="D6474" s="94"/>
      <c r="E6474" s="95"/>
      <c r="F6474" s="94"/>
      <c r="G6474" s="95">
        <f t="shared" si="603"/>
        <v>0</v>
      </c>
      <c r="H6474" s="110">
        <f t="shared" si="604"/>
        <v>0</v>
      </c>
      <c r="P6474" s="107" t="str">
        <f t="shared" si="605"/>
        <v/>
      </c>
      <c r="Q6474" s="108" t="str">
        <f t="shared" si="606"/>
        <v/>
      </c>
      <c r="S6474" s="109" t="str">
        <f t="shared" si="607"/>
        <v/>
      </c>
      <c r="T6474" s="109" t="str">
        <f t="shared" si="608"/>
        <v/>
      </c>
    </row>
    <row r="6475" spans="2:20" ht="15" customHeight="1" x14ac:dyDescent="0.25">
      <c r="B6475" s="94">
        <v>6424</v>
      </c>
      <c r="C6475" s="95"/>
      <c r="D6475" s="94"/>
      <c r="E6475" s="95"/>
      <c r="F6475" s="94"/>
      <c r="G6475" s="95">
        <f t="shared" si="603"/>
        <v>0</v>
      </c>
      <c r="H6475" s="110">
        <f t="shared" si="604"/>
        <v>0</v>
      </c>
      <c r="P6475" s="107" t="str">
        <f t="shared" si="605"/>
        <v/>
      </c>
      <c r="Q6475" s="108" t="str">
        <f t="shared" si="606"/>
        <v/>
      </c>
      <c r="S6475" s="109" t="str">
        <f t="shared" si="607"/>
        <v/>
      </c>
      <c r="T6475" s="109" t="str">
        <f t="shared" si="608"/>
        <v/>
      </c>
    </row>
    <row r="6476" spans="2:20" ht="15" customHeight="1" x14ac:dyDescent="0.25">
      <c r="B6476" s="94">
        <v>6425</v>
      </c>
      <c r="C6476" s="95"/>
      <c r="D6476" s="94"/>
      <c r="E6476" s="95"/>
      <c r="F6476" s="94"/>
      <c r="G6476" s="95">
        <f t="shared" si="603"/>
        <v>0</v>
      </c>
      <c r="H6476" s="110">
        <f t="shared" si="604"/>
        <v>0</v>
      </c>
      <c r="P6476" s="107" t="str">
        <f t="shared" si="605"/>
        <v/>
      </c>
      <c r="Q6476" s="108" t="str">
        <f t="shared" si="606"/>
        <v/>
      </c>
      <c r="S6476" s="109" t="str">
        <f t="shared" si="607"/>
        <v/>
      </c>
      <c r="T6476" s="109" t="str">
        <f t="shared" si="608"/>
        <v/>
      </c>
    </row>
    <row r="6477" spans="2:20" ht="15" customHeight="1" x14ac:dyDescent="0.25">
      <c r="B6477" s="94">
        <v>6426</v>
      </c>
      <c r="C6477" s="95"/>
      <c r="D6477" s="94"/>
      <c r="E6477" s="95"/>
      <c r="F6477" s="94"/>
      <c r="G6477" s="95">
        <f t="shared" si="603"/>
        <v>0</v>
      </c>
      <c r="H6477" s="110">
        <f t="shared" si="604"/>
        <v>0</v>
      </c>
      <c r="P6477" s="107" t="str">
        <f t="shared" si="605"/>
        <v/>
      </c>
      <c r="Q6477" s="108" t="str">
        <f t="shared" si="606"/>
        <v/>
      </c>
      <c r="S6477" s="109" t="str">
        <f t="shared" si="607"/>
        <v/>
      </c>
      <c r="T6477" s="109" t="str">
        <f t="shared" si="608"/>
        <v/>
      </c>
    </row>
    <row r="6478" spans="2:20" ht="15" customHeight="1" x14ac:dyDescent="0.25">
      <c r="B6478" s="94">
        <v>6427</v>
      </c>
      <c r="C6478" s="95"/>
      <c r="D6478" s="94"/>
      <c r="E6478" s="95"/>
      <c r="F6478" s="94"/>
      <c r="G6478" s="95">
        <f t="shared" si="603"/>
        <v>0</v>
      </c>
      <c r="H6478" s="110">
        <f t="shared" si="604"/>
        <v>0</v>
      </c>
      <c r="P6478" s="107" t="str">
        <f t="shared" si="605"/>
        <v/>
      </c>
      <c r="Q6478" s="108" t="str">
        <f t="shared" si="606"/>
        <v/>
      </c>
      <c r="S6478" s="109" t="str">
        <f t="shared" si="607"/>
        <v/>
      </c>
      <c r="T6478" s="109" t="str">
        <f t="shared" si="608"/>
        <v/>
      </c>
    </row>
    <row r="6479" spans="2:20" ht="15" customHeight="1" x14ac:dyDescent="0.25">
      <c r="B6479" s="94">
        <v>6428</v>
      </c>
      <c r="C6479" s="95"/>
      <c r="D6479" s="94"/>
      <c r="E6479" s="95"/>
      <c r="F6479" s="94"/>
      <c r="G6479" s="95">
        <f t="shared" si="603"/>
        <v>0</v>
      </c>
      <c r="H6479" s="110">
        <f t="shared" si="604"/>
        <v>0</v>
      </c>
      <c r="P6479" s="107" t="str">
        <f t="shared" si="605"/>
        <v/>
      </c>
      <c r="Q6479" s="108" t="str">
        <f t="shared" si="606"/>
        <v/>
      </c>
      <c r="S6479" s="109" t="str">
        <f t="shared" si="607"/>
        <v/>
      </c>
      <c r="T6479" s="109" t="str">
        <f t="shared" si="608"/>
        <v/>
      </c>
    </row>
    <row r="6480" spans="2:20" ht="15" customHeight="1" x14ac:dyDescent="0.25">
      <c r="B6480" s="94">
        <v>6429</v>
      </c>
      <c r="C6480" s="95"/>
      <c r="D6480" s="94"/>
      <c r="E6480" s="95"/>
      <c r="F6480" s="94"/>
      <c r="G6480" s="95">
        <f t="shared" si="603"/>
        <v>0</v>
      </c>
      <c r="H6480" s="110">
        <f t="shared" si="604"/>
        <v>0</v>
      </c>
      <c r="P6480" s="107" t="str">
        <f t="shared" si="605"/>
        <v/>
      </c>
      <c r="Q6480" s="108" t="str">
        <f t="shared" si="606"/>
        <v/>
      </c>
      <c r="S6480" s="109" t="str">
        <f t="shared" si="607"/>
        <v/>
      </c>
      <c r="T6480" s="109" t="str">
        <f t="shared" si="608"/>
        <v/>
      </c>
    </row>
    <row r="6481" spans="2:20" ht="15" customHeight="1" x14ac:dyDescent="0.25">
      <c r="B6481" s="94">
        <v>6430</v>
      </c>
      <c r="C6481" s="95"/>
      <c r="D6481" s="94"/>
      <c r="E6481" s="95"/>
      <c r="F6481" s="94"/>
      <c r="G6481" s="95">
        <f t="shared" si="603"/>
        <v>0</v>
      </c>
      <c r="H6481" s="110">
        <f t="shared" si="604"/>
        <v>0</v>
      </c>
      <c r="P6481" s="107" t="str">
        <f t="shared" si="605"/>
        <v/>
      </c>
      <c r="Q6481" s="108" t="str">
        <f t="shared" si="606"/>
        <v/>
      </c>
      <c r="S6481" s="109" t="str">
        <f t="shared" si="607"/>
        <v/>
      </c>
      <c r="T6481" s="109" t="str">
        <f t="shared" si="608"/>
        <v/>
      </c>
    </row>
    <row r="6482" spans="2:20" ht="15" customHeight="1" x14ac:dyDescent="0.25">
      <c r="B6482" s="94">
        <v>6431</v>
      </c>
      <c r="C6482" s="95"/>
      <c r="D6482" s="94"/>
      <c r="E6482" s="95"/>
      <c r="F6482" s="94"/>
      <c r="G6482" s="95">
        <f t="shared" si="603"/>
        <v>0</v>
      </c>
      <c r="H6482" s="110">
        <f t="shared" si="604"/>
        <v>0</v>
      </c>
      <c r="P6482" s="107" t="str">
        <f t="shared" si="605"/>
        <v/>
      </c>
      <c r="Q6482" s="108" t="str">
        <f t="shared" si="606"/>
        <v/>
      </c>
      <c r="S6482" s="109" t="str">
        <f t="shared" si="607"/>
        <v/>
      </c>
      <c r="T6482" s="109" t="str">
        <f t="shared" si="608"/>
        <v/>
      </c>
    </row>
    <row r="6483" spans="2:20" ht="15" customHeight="1" x14ac:dyDescent="0.25">
      <c r="B6483" s="94">
        <v>6432</v>
      </c>
      <c r="C6483" s="95"/>
      <c r="D6483" s="94"/>
      <c r="E6483" s="95"/>
      <c r="F6483" s="94"/>
      <c r="G6483" s="95">
        <f t="shared" si="603"/>
        <v>0</v>
      </c>
      <c r="H6483" s="110">
        <f t="shared" si="604"/>
        <v>0</v>
      </c>
      <c r="P6483" s="107" t="str">
        <f t="shared" si="605"/>
        <v/>
      </c>
      <c r="Q6483" s="108" t="str">
        <f t="shared" si="606"/>
        <v/>
      </c>
      <c r="S6483" s="109" t="str">
        <f t="shared" si="607"/>
        <v/>
      </c>
      <c r="T6483" s="109" t="str">
        <f t="shared" si="608"/>
        <v/>
      </c>
    </row>
    <row r="6484" spans="2:20" ht="15" customHeight="1" x14ac:dyDescent="0.25">
      <c r="B6484" s="94">
        <v>6433</v>
      </c>
      <c r="C6484" s="95"/>
      <c r="D6484" s="94"/>
      <c r="E6484" s="95"/>
      <c r="F6484" s="94"/>
      <c r="G6484" s="95">
        <f t="shared" si="603"/>
        <v>0</v>
      </c>
      <c r="H6484" s="110">
        <f t="shared" si="604"/>
        <v>0</v>
      </c>
      <c r="P6484" s="107" t="str">
        <f t="shared" si="605"/>
        <v/>
      </c>
      <c r="Q6484" s="108" t="str">
        <f t="shared" si="606"/>
        <v/>
      </c>
      <c r="S6484" s="109" t="str">
        <f t="shared" si="607"/>
        <v/>
      </c>
      <c r="T6484" s="109" t="str">
        <f t="shared" si="608"/>
        <v/>
      </c>
    </row>
    <row r="6485" spans="2:20" ht="15" customHeight="1" x14ac:dyDescent="0.25">
      <c r="B6485" s="94">
        <v>6434</v>
      </c>
      <c r="C6485" s="95"/>
      <c r="D6485" s="94"/>
      <c r="E6485" s="95"/>
      <c r="F6485" s="94"/>
      <c r="G6485" s="95">
        <f t="shared" si="603"/>
        <v>0</v>
      </c>
      <c r="H6485" s="110">
        <f t="shared" si="604"/>
        <v>0</v>
      </c>
      <c r="P6485" s="107" t="str">
        <f t="shared" si="605"/>
        <v/>
      </c>
      <c r="Q6485" s="108" t="str">
        <f t="shared" si="606"/>
        <v/>
      </c>
      <c r="S6485" s="109" t="str">
        <f t="shared" si="607"/>
        <v/>
      </c>
      <c r="T6485" s="109" t="str">
        <f t="shared" si="608"/>
        <v/>
      </c>
    </row>
    <row r="6486" spans="2:20" ht="15" customHeight="1" x14ac:dyDescent="0.25">
      <c r="B6486" s="94">
        <v>6435</v>
      </c>
      <c r="C6486" s="95"/>
      <c r="D6486" s="94"/>
      <c r="E6486" s="95"/>
      <c r="F6486" s="94"/>
      <c r="G6486" s="95">
        <f t="shared" si="603"/>
        <v>0</v>
      </c>
      <c r="H6486" s="110">
        <f t="shared" si="604"/>
        <v>0</v>
      </c>
      <c r="P6486" s="107" t="str">
        <f t="shared" si="605"/>
        <v/>
      </c>
      <c r="Q6486" s="108" t="str">
        <f t="shared" si="606"/>
        <v/>
      </c>
      <c r="S6486" s="109" t="str">
        <f t="shared" si="607"/>
        <v/>
      </c>
      <c r="T6486" s="109" t="str">
        <f t="shared" si="608"/>
        <v/>
      </c>
    </row>
    <row r="6487" spans="2:20" ht="15" customHeight="1" x14ac:dyDescent="0.25">
      <c r="B6487" s="94">
        <v>6436</v>
      </c>
      <c r="C6487" s="95"/>
      <c r="D6487" s="94"/>
      <c r="E6487" s="95"/>
      <c r="F6487" s="94"/>
      <c r="G6487" s="95">
        <f t="shared" si="603"/>
        <v>0</v>
      </c>
      <c r="H6487" s="110">
        <f t="shared" si="604"/>
        <v>0</v>
      </c>
      <c r="P6487" s="107" t="str">
        <f t="shared" si="605"/>
        <v/>
      </c>
      <c r="Q6487" s="108" t="str">
        <f t="shared" si="606"/>
        <v/>
      </c>
      <c r="S6487" s="109" t="str">
        <f t="shared" si="607"/>
        <v/>
      </c>
      <c r="T6487" s="109" t="str">
        <f t="shared" si="608"/>
        <v/>
      </c>
    </row>
    <row r="6488" spans="2:20" ht="15" customHeight="1" x14ac:dyDescent="0.25">
      <c r="B6488" s="94">
        <v>6437</v>
      </c>
      <c r="C6488" s="95"/>
      <c r="D6488" s="94"/>
      <c r="E6488" s="95"/>
      <c r="F6488" s="94"/>
      <c r="G6488" s="95">
        <f t="shared" si="603"/>
        <v>0</v>
      </c>
      <c r="H6488" s="110">
        <f t="shared" si="604"/>
        <v>0</v>
      </c>
      <c r="P6488" s="107" t="str">
        <f t="shared" si="605"/>
        <v/>
      </c>
      <c r="Q6488" s="108" t="str">
        <f t="shared" si="606"/>
        <v/>
      </c>
      <c r="S6488" s="109" t="str">
        <f t="shared" si="607"/>
        <v/>
      </c>
      <c r="T6488" s="109" t="str">
        <f t="shared" si="608"/>
        <v/>
      </c>
    </row>
    <row r="6489" spans="2:20" ht="15" customHeight="1" x14ac:dyDescent="0.25">
      <c r="B6489" s="94">
        <v>6438</v>
      </c>
      <c r="C6489" s="95"/>
      <c r="D6489" s="94"/>
      <c r="E6489" s="95"/>
      <c r="F6489" s="94"/>
      <c r="G6489" s="95">
        <f t="shared" si="603"/>
        <v>0</v>
      </c>
      <c r="H6489" s="110">
        <f t="shared" si="604"/>
        <v>0</v>
      </c>
      <c r="P6489" s="107" t="str">
        <f t="shared" si="605"/>
        <v/>
      </c>
      <c r="Q6489" s="108" t="str">
        <f t="shared" si="606"/>
        <v/>
      </c>
      <c r="S6489" s="109" t="str">
        <f t="shared" si="607"/>
        <v/>
      </c>
      <c r="T6489" s="109" t="str">
        <f t="shared" si="608"/>
        <v/>
      </c>
    </row>
    <row r="6490" spans="2:20" ht="15" customHeight="1" x14ac:dyDescent="0.25">
      <c r="B6490" s="94">
        <v>6439</v>
      </c>
      <c r="C6490" s="95"/>
      <c r="D6490" s="94"/>
      <c r="E6490" s="95"/>
      <c r="F6490" s="94"/>
      <c r="G6490" s="95">
        <f t="shared" si="603"/>
        <v>0</v>
      </c>
      <c r="H6490" s="110">
        <f t="shared" si="604"/>
        <v>0</v>
      </c>
      <c r="P6490" s="107" t="str">
        <f t="shared" si="605"/>
        <v/>
      </c>
      <c r="Q6490" s="108" t="str">
        <f t="shared" si="606"/>
        <v/>
      </c>
      <c r="S6490" s="109" t="str">
        <f t="shared" si="607"/>
        <v/>
      </c>
      <c r="T6490" s="109" t="str">
        <f t="shared" si="608"/>
        <v/>
      </c>
    </row>
    <row r="6491" spans="2:20" ht="15" customHeight="1" x14ac:dyDescent="0.25">
      <c r="B6491" s="94">
        <v>6440</v>
      </c>
      <c r="C6491" s="95"/>
      <c r="D6491" s="94"/>
      <c r="E6491" s="95"/>
      <c r="F6491" s="94"/>
      <c r="G6491" s="95">
        <f t="shared" si="603"/>
        <v>0</v>
      </c>
      <c r="H6491" s="110">
        <f t="shared" si="604"/>
        <v>0</v>
      </c>
      <c r="P6491" s="107" t="str">
        <f t="shared" si="605"/>
        <v/>
      </c>
      <c r="Q6491" s="108" t="str">
        <f t="shared" si="606"/>
        <v/>
      </c>
      <c r="S6491" s="109" t="str">
        <f t="shared" si="607"/>
        <v/>
      </c>
      <c r="T6491" s="109" t="str">
        <f t="shared" si="608"/>
        <v/>
      </c>
    </row>
    <row r="6492" spans="2:20" ht="15" customHeight="1" x14ac:dyDescent="0.25">
      <c r="B6492" s="94">
        <v>6441</v>
      </c>
      <c r="C6492" s="95"/>
      <c r="D6492" s="94"/>
      <c r="E6492" s="95"/>
      <c r="F6492" s="94"/>
      <c r="G6492" s="95">
        <f t="shared" ref="G6492:G6555" si="609">E6492-C6492</f>
        <v>0</v>
      </c>
      <c r="H6492" s="110">
        <f t="shared" ref="H6492:H6555" si="610">F6492-D6492</f>
        <v>0</v>
      </c>
      <c r="P6492" s="107" t="str">
        <f t="shared" ref="P6492:P6555" si="611">IF(C6492="","",D6492*PSA_WTP-C6492)</f>
        <v/>
      </c>
      <c r="Q6492" s="108" t="str">
        <f t="shared" ref="Q6492:Q6555" si="612">IF(C6492="","",F6492*PSA_WTP-E6492)</f>
        <v/>
      </c>
      <c r="S6492" s="109" t="str">
        <f t="shared" ref="S6492:S6555" si="613">IF(Q6492="","",IF(Q6492=MAX(P6492,Q6492),0,1))</f>
        <v/>
      </c>
      <c r="T6492" s="109" t="str">
        <f t="shared" ref="T6492:T6555" si="614">IF(Q6492="","",IF(Q6492=MAX(P6492,Q6492),1,0))</f>
        <v/>
      </c>
    </row>
    <row r="6493" spans="2:20" ht="15" customHeight="1" x14ac:dyDescent="0.25">
      <c r="B6493" s="94">
        <v>6442</v>
      </c>
      <c r="C6493" s="95"/>
      <c r="D6493" s="94"/>
      <c r="E6493" s="95"/>
      <c r="F6493" s="94"/>
      <c r="G6493" s="95">
        <f t="shared" si="609"/>
        <v>0</v>
      </c>
      <c r="H6493" s="110">
        <f t="shared" si="610"/>
        <v>0</v>
      </c>
      <c r="P6493" s="107" t="str">
        <f t="shared" si="611"/>
        <v/>
      </c>
      <c r="Q6493" s="108" t="str">
        <f t="shared" si="612"/>
        <v/>
      </c>
      <c r="S6493" s="109" t="str">
        <f t="shared" si="613"/>
        <v/>
      </c>
      <c r="T6493" s="109" t="str">
        <f t="shared" si="614"/>
        <v/>
      </c>
    </row>
    <row r="6494" spans="2:20" ht="15" customHeight="1" x14ac:dyDescent="0.25">
      <c r="B6494" s="94">
        <v>6443</v>
      </c>
      <c r="C6494" s="95"/>
      <c r="D6494" s="94"/>
      <c r="E6494" s="95"/>
      <c r="F6494" s="94"/>
      <c r="G6494" s="95">
        <f t="shared" si="609"/>
        <v>0</v>
      </c>
      <c r="H6494" s="110">
        <f t="shared" si="610"/>
        <v>0</v>
      </c>
      <c r="P6494" s="107" t="str">
        <f t="shared" si="611"/>
        <v/>
      </c>
      <c r="Q6494" s="108" t="str">
        <f t="shared" si="612"/>
        <v/>
      </c>
      <c r="S6494" s="109" t="str">
        <f t="shared" si="613"/>
        <v/>
      </c>
      <c r="T6494" s="109" t="str">
        <f t="shared" si="614"/>
        <v/>
      </c>
    </row>
    <row r="6495" spans="2:20" ht="15" customHeight="1" x14ac:dyDescent="0.25">
      <c r="B6495" s="94">
        <v>6444</v>
      </c>
      <c r="C6495" s="95"/>
      <c r="D6495" s="94"/>
      <c r="E6495" s="95"/>
      <c r="F6495" s="94"/>
      <c r="G6495" s="95">
        <f t="shared" si="609"/>
        <v>0</v>
      </c>
      <c r="H6495" s="110">
        <f t="shared" si="610"/>
        <v>0</v>
      </c>
      <c r="P6495" s="107" t="str">
        <f t="shared" si="611"/>
        <v/>
      </c>
      <c r="Q6495" s="108" t="str">
        <f t="shared" si="612"/>
        <v/>
      </c>
      <c r="S6495" s="109" t="str">
        <f t="shared" si="613"/>
        <v/>
      </c>
      <c r="T6495" s="109" t="str">
        <f t="shared" si="614"/>
        <v/>
      </c>
    </row>
    <row r="6496" spans="2:20" ht="15" customHeight="1" x14ac:dyDescent="0.25">
      <c r="B6496" s="94">
        <v>6445</v>
      </c>
      <c r="C6496" s="95"/>
      <c r="D6496" s="94"/>
      <c r="E6496" s="95"/>
      <c r="F6496" s="94"/>
      <c r="G6496" s="95">
        <f t="shared" si="609"/>
        <v>0</v>
      </c>
      <c r="H6496" s="110">
        <f t="shared" si="610"/>
        <v>0</v>
      </c>
      <c r="P6496" s="107" t="str">
        <f t="shared" si="611"/>
        <v/>
      </c>
      <c r="Q6496" s="108" t="str">
        <f t="shared" si="612"/>
        <v/>
      </c>
      <c r="S6496" s="109" t="str">
        <f t="shared" si="613"/>
        <v/>
      </c>
      <c r="T6496" s="109" t="str">
        <f t="shared" si="614"/>
        <v/>
      </c>
    </row>
    <row r="6497" spans="2:20" ht="15" customHeight="1" x14ac:dyDescent="0.25">
      <c r="B6497" s="94">
        <v>6446</v>
      </c>
      <c r="C6497" s="95"/>
      <c r="D6497" s="94"/>
      <c r="E6497" s="95"/>
      <c r="F6497" s="94"/>
      <c r="G6497" s="95">
        <f t="shared" si="609"/>
        <v>0</v>
      </c>
      <c r="H6497" s="110">
        <f t="shared" si="610"/>
        <v>0</v>
      </c>
      <c r="P6497" s="107" t="str">
        <f t="shared" si="611"/>
        <v/>
      </c>
      <c r="Q6497" s="108" t="str">
        <f t="shared" si="612"/>
        <v/>
      </c>
      <c r="S6497" s="109" t="str">
        <f t="shared" si="613"/>
        <v/>
      </c>
      <c r="T6497" s="109" t="str">
        <f t="shared" si="614"/>
        <v/>
      </c>
    </row>
    <row r="6498" spans="2:20" ht="15" customHeight="1" x14ac:dyDescent="0.25">
      <c r="B6498" s="94">
        <v>6447</v>
      </c>
      <c r="C6498" s="95"/>
      <c r="D6498" s="94"/>
      <c r="E6498" s="95"/>
      <c r="F6498" s="94"/>
      <c r="G6498" s="95">
        <f t="shared" si="609"/>
        <v>0</v>
      </c>
      <c r="H6498" s="110">
        <f t="shared" si="610"/>
        <v>0</v>
      </c>
      <c r="P6498" s="107" t="str">
        <f t="shared" si="611"/>
        <v/>
      </c>
      <c r="Q6498" s="108" t="str">
        <f t="shared" si="612"/>
        <v/>
      </c>
      <c r="S6498" s="109" t="str">
        <f t="shared" si="613"/>
        <v/>
      </c>
      <c r="T6498" s="109" t="str">
        <f t="shared" si="614"/>
        <v/>
      </c>
    </row>
    <row r="6499" spans="2:20" ht="15" customHeight="1" x14ac:dyDescent="0.25">
      <c r="B6499" s="94">
        <v>6448</v>
      </c>
      <c r="C6499" s="95"/>
      <c r="D6499" s="94"/>
      <c r="E6499" s="95"/>
      <c r="F6499" s="94"/>
      <c r="G6499" s="95">
        <f t="shared" si="609"/>
        <v>0</v>
      </c>
      <c r="H6499" s="110">
        <f t="shared" si="610"/>
        <v>0</v>
      </c>
      <c r="P6499" s="107" t="str">
        <f t="shared" si="611"/>
        <v/>
      </c>
      <c r="Q6499" s="108" t="str">
        <f t="shared" si="612"/>
        <v/>
      </c>
      <c r="S6499" s="109" t="str">
        <f t="shared" si="613"/>
        <v/>
      </c>
      <c r="T6499" s="109" t="str">
        <f t="shared" si="614"/>
        <v/>
      </c>
    </row>
    <row r="6500" spans="2:20" ht="15" customHeight="1" x14ac:dyDescent="0.25">
      <c r="B6500" s="94">
        <v>6449</v>
      </c>
      <c r="C6500" s="95"/>
      <c r="D6500" s="94"/>
      <c r="E6500" s="95"/>
      <c r="F6500" s="94"/>
      <c r="G6500" s="95">
        <f t="shared" si="609"/>
        <v>0</v>
      </c>
      <c r="H6500" s="110">
        <f t="shared" si="610"/>
        <v>0</v>
      </c>
      <c r="P6500" s="107" t="str">
        <f t="shared" si="611"/>
        <v/>
      </c>
      <c r="Q6500" s="108" t="str">
        <f t="shared" si="612"/>
        <v/>
      </c>
      <c r="S6500" s="109" t="str">
        <f t="shared" si="613"/>
        <v/>
      </c>
      <c r="T6500" s="109" t="str">
        <f t="shared" si="614"/>
        <v/>
      </c>
    </row>
    <row r="6501" spans="2:20" ht="15" customHeight="1" x14ac:dyDescent="0.25">
      <c r="B6501" s="94">
        <v>6450</v>
      </c>
      <c r="C6501" s="95"/>
      <c r="D6501" s="94"/>
      <c r="E6501" s="95"/>
      <c r="F6501" s="94"/>
      <c r="G6501" s="95">
        <f t="shared" si="609"/>
        <v>0</v>
      </c>
      <c r="H6501" s="110">
        <f t="shared" si="610"/>
        <v>0</v>
      </c>
      <c r="P6501" s="107" t="str">
        <f t="shared" si="611"/>
        <v/>
      </c>
      <c r="Q6501" s="108" t="str">
        <f t="shared" si="612"/>
        <v/>
      </c>
      <c r="S6501" s="109" t="str">
        <f t="shared" si="613"/>
        <v/>
      </c>
      <c r="T6501" s="109" t="str">
        <f t="shared" si="614"/>
        <v/>
      </c>
    </row>
    <row r="6502" spans="2:20" ht="15" customHeight="1" x14ac:dyDescent="0.25">
      <c r="B6502" s="94">
        <v>6451</v>
      </c>
      <c r="C6502" s="95"/>
      <c r="D6502" s="94"/>
      <c r="E6502" s="95"/>
      <c r="F6502" s="94"/>
      <c r="G6502" s="95">
        <f t="shared" si="609"/>
        <v>0</v>
      </c>
      <c r="H6502" s="110">
        <f t="shared" si="610"/>
        <v>0</v>
      </c>
      <c r="P6502" s="107" t="str">
        <f t="shared" si="611"/>
        <v/>
      </c>
      <c r="Q6502" s="108" t="str">
        <f t="shared" si="612"/>
        <v/>
      </c>
      <c r="S6502" s="109" t="str">
        <f t="shared" si="613"/>
        <v/>
      </c>
      <c r="T6502" s="109" t="str">
        <f t="shared" si="614"/>
        <v/>
      </c>
    </row>
    <row r="6503" spans="2:20" ht="15" customHeight="1" x14ac:dyDescent="0.25">
      <c r="B6503" s="94">
        <v>6452</v>
      </c>
      <c r="C6503" s="95"/>
      <c r="D6503" s="94"/>
      <c r="E6503" s="95"/>
      <c r="F6503" s="94"/>
      <c r="G6503" s="95">
        <f t="shared" si="609"/>
        <v>0</v>
      </c>
      <c r="H6503" s="110">
        <f t="shared" si="610"/>
        <v>0</v>
      </c>
      <c r="P6503" s="107" t="str">
        <f t="shared" si="611"/>
        <v/>
      </c>
      <c r="Q6503" s="108" t="str">
        <f t="shared" si="612"/>
        <v/>
      </c>
      <c r="S6503" s="109" t="str">
        <f t="shared" si="613"/>
        <v/>
      </c>
      <c r="T6503" s="109" t="str">
        <f t="shared" si="614"/>
        <v/>
      </c>
    </row>
    <row r="6504" spans="2:20" ht="15" customHeight="1" x14ac:dyDescent="0.25">
      <c r="B6504" s="94">
        <v>6453</v>
      </c>
      <c r="C6504" s="95"/>
      <c r="D6504" s="94"/>
      <c r="E6504" s="95"/>
      <c r="F6504" s="94"/>
      <c r="G6504" s="95">
        <f t="shared" si="609"/>
        <v>0</v>
      </c>
      <c r="H6504" s="110">
        <f t="shared" si="610"/>
        <v>0</v>
      </c>
      <c r="P6504" s="107" t="str">
        <f t="shared" si="611"/>
        <v/>
      </c>
      <c r="Q6504" s="108" t="str">
        <f t="shared" si="612"/>
        <v/>
      </c>
      <c r="S6504" s="109" t="str">
        <f t="shared" si="613"/>
        <v/>
      </c>
      <c r="T6504" s="109" t="str">
        <f t="shared" si="614"/>
        <v/>
      </c>
    </row>
    <row r="6505" spans="2:20" ht="15" customHeight="1" x14ac:dyDescent="0.25">
      <c r="B6505" s="94">
        <v>6454</v>
      </c>
      <c r="C6505" s="95"/>
      <c r="D6505" s="94"/>
      <c r="E6505" s="95"/>
      <c r="F6505" s="94"/>
      <c r="G6505" s="95">
        <f t="shared" si="609"/>
        <v>0</v>
      </c>
      <c r="H6505" s="110">
        <f t="shared" si="610"/>
        <v>0</v>
      </c>
      <c r="P6505" s="107" t="str">
        <f t="shared" si="611"/>
        <v/>
      </c>
      <c r="Q6505" s="108" t="str">
        <f t="shared" si="612"/>
        <v/>
      </c>
      <c r="S6505" s="109" t="str">
        <f t="shared" si="613"/>
        <v/>
      </c>
      <c r="T6505" s="109" t="str">
        <f t="shared" si="614"/>
        <v/>
      </c>
    </row>
    <row r="6506" spans="2:20" ht="15" customHeight="1" x14ac:dyDescent="0.25">
      <c r="B6506" s="94">
        <v>6455</v>
      </c>
      <c r="C6506" s="95"/>
      <c r="D6506" s="94"/>
      <c r="E6506" s="95"/>
      <c r="F6506" s="94"/>
      <c r="G6506" s="95">
        <f t="shared" si="609"/>
        <v>0</v>
      </c>
      <c r="H6506" s="110">
        <f t="shared" si="610"/>
        <v>0</v>
      </c>
      <c r="P6506" s="107" t="str">
        <f t="shared" si="611"/>
        <v/>
      </c>
      <c r="Q6506" s="108" t="str">
        <f t="shared" si="612"/>
        <v/>
      </c>
      <c r="S6506" s="109" t="str">
        <f t="shared" si="613"/>
        <v/>
      </c>
      <c r="T6506" s="109" t="str">
        <f t="shared" si="614"/>
        <v/>
      </c>
    </row>
    <row r="6507" spans="2:20" ht="15" customHeight="1" x14ac:dyDescent="0.25">
      <c r="B6507" s="94">
        <v>6456</v>
      </c>
      <c r="C6507" s="95"/>
      <c r="D6507" s="94"/>
      <c r="E6507" s="95"/>
      <c r="F6507" s="94"/>
      <c r="G6507" s="95">
        <f t="shared" si="609"/>
        <v>0</v>
      </c>
      <c r="H6507" s="110">
        <f t="shared" si="610"/>
        <v>0</v>
      </c>
      <c r="P6507" s="107" t="str">
        <f t="shared" si="611"/>
        <v/>
      </c>
      <c r="Q6507" s="108" t="str">
        <f t="shared" si="612"/>
        <v/>
      </c>
      <c r="S6507" s="109" t="str">
        <f t="shared" si="613"/>
        <v/>
      </c>
      <c r="T6507" s="109" t="str">
        <f t="shared" si="614"/>
        <v/>
      </c>
    </row>
    <row r="6508" spans="2:20" ht="15" customHeight="1" x14ac:dyDescent="0.25">
      <c r="B6508" s="94">
        <v>6457</v>
      </c>
      <c r="C6508" s="95"/>
      <c r="D6508" s="94"/>
      <c r="E6508" s="95"/>
      <c r="F6508" s="94"/>
      <c r="G6508" s="95">
        <f t="shared" si="609"/>
        <v>0</v>
      </c>
      <c r="H6508" s="110">
        <f t="shared" si="610"/>
        <v>0</v>
      </c>
      <c r="P6508" s="107" t="str">
        <f t="shared" si="611"/>
        <v/>
      </c>
      <c r="Q6508" s="108" t="str">
        <f t="shared" si="612"/>
        <v/>
      </c>
      <c r="S6508" s="109" t="str">
        <f t="shared" si="613"/>
        <v/>
      </c>
      <c r="T6508" s="109" t="str">
        <f t="shared" si="614"/>
        <v/>
      </c>
    </row>
    <row r="6509" spans="2:20" ht="15" customHeight="1" x14ac:dyDescent="0.25">
      <c r="B6509" s="94">
        <v>6458</v>
      </c>
      <c r="C6509" s="95"/>
      <c r="D6509" s="94"/>
      <c r="E6509" s="95"/>
      <c r="F6509" s="94"/>
      <c r="G6509" s="95">
        <f t="shared" si="609"/>
        <v>0</v>
      </c>
      <c r="H6509" s="110">
        <f t="shared" si="610"/>
        <v>0</v>
      </c>
      <c r="P6509" s="107" t="str">
        <f t="shared" si="611"/>
        <v/>
      </c>
      <c r="Q6509" s="108" t="str">
        <f t="shared" si="612"/>
        <v/>
      </c>
      <c r="S6509" s="109" t="str">
        <f t="shared" si="613"/>
        <v/>
      </c>
      <c r="T6509" s="109" t="str">
        <f t="shared" si="614"/>
        <v/>
      </c>
    </row>
    <row r="6510" spans="2:20" ht="15" customHeight="1" x14ac:dyDescent="0.25">
      <c r="B6510" s="94">
        <v>6459</v>
      </c>
      <c r="C6510" s="95"/>
      <c r="D6510" s="94"/>
      <c r="E6510" s="95"/>
      <c r="F6510" s="94"/>
      <c r="G6510" s="95">
        <f t="shared" si="609"/>
        <v>0</v>
      </c>
      <c r="H6510" s="110">
        <f t="shared" si="610"/>
        <v>0</v>
      </c>
      <c r="P6510" s="107" t="str">
        <f t="shared" si="611"/>
        <v/>
      </c>
      <c r="Q6510" s="108" t="str">
        <f t="shared" si="612"/>
        <v/>
      </c>
      <c r="S6510" s="109" t="str">
        <f t="shared" si="613"/>
        <v/>
      </c>
      <c r="T6510" s="109" t="str">
        <f t="shared" si="614"/>
        <v/>
      </c>
    </row>
    <row r="6511" spans="2:20" ht="15" customHeight="1" x14ac:dyDescent="0.25">
      <c r="B6511" s="94">
        <v>6460</v>
      </c>
      <c r="C6511" s="95"/>
      <c r="D6511" s="94"/>
      <c r="E6511" s="95"/>
      <c r="F6511" s="94"/>
      <c r="G6511" s="95">
        <f t="shared" si="609"/>
        <v>0</v>
      </c>
      <c r="H6511" s="110">
        <f t="shared" si="610"/>
        <v>0</v>
      </c>
      <c r="P6511" s="107" t="str">
        <f t="shared" si="611"/>
        <v/>
      </c>
      <c r="Q6511" s="108" t="str">
        <f t="shared" si="612"/>
        <v/>
      </c>
      <c r="S6511" s="109" t="str">
        <f t="shared" si="613"/>
        <v/>
      </c>
      <c r="T6511" s="109" t="str">
        <f t="shared" si="614"/>
        <v/>
      </c>
    </row>
    <row r="6512" spans="2:20" ht="15" customHeight="1" x14ac:dyDescent="0.25">
      <c r="B6512" s="94">
        <v>6461</v>
      </c>
      <c r="C6512" s="95"/>
      <c r="D6512" s="94"/>
      <c r="E6512" s="95"/>
      <c r="F6512" s="94"/>
      <c r="G6512" s="95">
        <f t="shared" si="609"/>
        <v>0</v>
      </c>
      <c r="H6512" s="110">
        <f t="shared" si="610"/>
        <v>0</v>
      </c>
      <c r="P6512" s="107" t="str">
        <f t="shared" si="611"/>
        <v/>
      </c>
      <c r="Q6512" s="108" t="str">
        <f t="shared" si="612"/>
        <v/>
      </c>
      <c r="S6512" s="109" t="str">
        <f t="shared" si="613"/>
        <v/>
      </c>
      <c r="T6512" s="109" t="str">
        <f t="shared" si="614"/>
        <v/>
      </c>
    </row>
    <row r="6513" spans="2:20" ht="15" customHeight="1" x14ac:dyDescent="0.25">
      <c r="B6513" s="94">
        <v>6462</v>
      </c>
      <c r="C6513" s="95"/>
      <c r="D6513" s="94"/>
      <c r="E6513" s="95"/>
      <c r="F6513" s="94"/>
      <c r="G6513" s="95">
        <f t="shared" si="609"/>
        <v>0</v>
      </c>
      <c r="H6513" s="110">
        <f t="shared" si="610"/>
        <v>0</v>
      </c>
      <c r="P6513" s="107" t="str">
        <f t="shared" si="611"/>
        <v/>
      </c>
      <c r="Q6513" s="108" t="str">
        <f t="shared" si="612"/>
        <v/>
      </c>
      <c r="S6513" s="109" t="str">
        <f t="shared" si="613"/>
        <v/>
      </c>
      <c r="T6513" s="109" t="str">
        <f t="shared" si="614"/>
        <v/>
      </c>
    </row>
    <row r="6514" spans="2:20" ht="15" customHeight="1" x14ac:dyDescent="0.25">
      <c r="B6514" s="94">
        <v>6463</v>
      </c>
      <c r="C6514" s="95"/>
      <c r="D6514" s="94"/>
      <c r="E6514" s="95"/>
      <c r="F6514" s="94"/>
      <c r="G6514" s="95">
        <f t="shared" si="609"/>
        <v>0</v>
      </c>
      <c r="H6514" s="110">
        <f t="shared" si="610"/>
        <v>0</v>
      </c>
      <c r="P6514" s="107" t="str">
        <f t="shared" si="611"/>
        <v/>
      </c>
      <c r="Q6514" s="108" t="str">
        <f t="shared" si="612"/>
        <v/>
      </c>
      <c r="S6514" s="109" t="str">
        <f t="shared" si="613"/>
        <v/>
      </c>
      <c r="T6514" s="109" t="str">
        <f t="shared" si="614"/>
        <v/>
      </c>
    </row>
    <row r="6515" spans="2:20" ht="15" customHeight="1" x14ac:dyDescent="0.25">
      <c r="B6515" s="94">
        <v>6464</v>
      </c>
      <c r="C6515" s="95"/>
      <c r="D6515" s="94"/>
      <c r="E6515" s="95"/>
      <c r="F6515" s="94"/>
      <c r="G6515" s="95">
        <f t="shared" si="609"/>
        <v>0</v>
      </c>
      <c r="H6515" s="110">
        <f t="shared" si="610"/>
        <v>0</v>
      </c>
      <c r="P6515" s="107" t="str">
        <f t="shared" si="611"/>
        <v/>
      </c>
      <c r="Q6515" s="108" t="str">
        <f t="shared" si="612"/>
        <v/>
      </c>
      <c r="S6515" s="109" t="str">
        <f t="shared" si="613"/>
        <v/>
      </c>
      <c r="T6515" s="109" t="str">
        <f t="shared" si="614"/>
        <v/>
      </c>
    </row>
    <row r="6516" spans="2:20" ht="15" customHeight="1" x14ac:dyDescent="0.25">
      <c r="B6516" s="94">
        <v>6465</v>
      </c>
      <c r="C6516" s="95"/>
      <c r="D6516" s="94"/>
      <c r="E6516" s="95"/>
      <c r="F6516" s="94"/>
      <c r="G6516" s="95">
        <f t="shared" si="609"/>
        <v>0</v>
      </c>
      <c r="H6516" s="110">
        <f t="shared" si="610"/>
        <v>0</v>
      </c>
      <c r="P6516" s="107" t="str">
        <f t="shared" si="611"/>
        <v/>
      </c>
      <c r="Q6516" s="108" t="str">
        <f t="shared" si="612"/>
        <v/>
      </c>
      <c r="S6516" s="109" t="str">
        <f t="shared" si="613"/>
        <v/>
      </c>
      <c r="T6516" s="109" t="str">
        <f t="shared" si="614"/>
        <v/>
      </c>
    </row>
    <row r="6517" spans="2:20" ht="15" customHeight="1" x14ac:dyDescent="0.25">
      <c r="B6517" s="94">
        <v>6466</v>
      </c>
      <c r="C6517" s="95"/>
      <c r="D6517" s="94"/>
      <c r="E6517" s="95"/>
      <c r="F6517" s="94"/>
      <c r="G6517" s="95">
        <f t="shared" si="609"/>
        <v>0</v>
      </c>
      <c r="H6517" s="110">
        <f t="shared" si="610"/>
        <v>0</v>
      </c>
      <c r="P6517" s="107" t="str">
        <f t="shared" si="611"/>
        <v/>
      </c>
      <c r="Q6517" s="108" t="str">
        <f t="shared" si="612"/>
        <v/>
      </c>
      <c r="S6517" s="109" t="str">
        <f t="shared" si="613"/>
        <v/>
      </c>
      <c r="T6517" s="109" t="str">
        <f t="shared" si="614"/>
        <v/>
      </c>
    </row>
    <row r="6518" spans="2:20" ht="15" customHeight="1" x14ac:dyDescent="0.25">
      <c r="B6518" s="94">
        <v>6467</v>
      </c>
      <c r="C6518" s="95"/>
      <c r="D6518" s="94"/>
      <c r="E6518" s="95"/>
      <c r="F6518" s="94"/>
      <c r="G6518" s="95">
        <f t="shared" si="609"/>
        <v>0</v>
      </c>
      <c r="H6518" s="110">
        <f t="shared" si="610"/>
        <v>0</v>
      </c>
      <c r="P6518" s="107" t="str">
        <f t="shared" si="611"/>
        <v/>
      </c>
      <c r="Q6518" s="108" t="str">
        <f t="shared" si="612"/>
        <v/>
      </c>
      <c r="S6518" s="109" t="str">
        <f t="shared" si="613"/>
        <v/>
      </c>
      <c r="T6518" s="109" t="str">
        <f t="shared" si="614"/>
        <v/>
      </c>
    </row>
    <row r="6519" spans="2:20" ht="15" customHeight="1" x14ac:dyDescent="0.25">
      <c r="B6519" s="94">
        <v>6468</v>
      </c>
      <c r="C6519" s="95"/>
      <c r="D6519" s="94"/>
      <c r="E6519" s="95"/>
      <c r="F6519" s="94"/>
      <c r="G6519" s="95">
        <f t="shared" si="609"/>
        <v>0</v>
      </c>
      <c r="H6519" s="110">
        <f t="shared" si="610"/>
        <v>0</v>
      </c>
      <c r="P6519" s="107" t="str">
        <f t="shared" si="611"/>
        <v/>
      </c>
      <c r="Q6519" s="108" t="str">
        <f t="shared" si="612"/>
        <v/>
      </c>
      <c r="S6519" s="109" t="str">
        <f t="shared" si="613"/>
        <v/>
      </c>
      <c r="T6519" s="109" t="str">
        <f t="shared" si="614"/>
        <v/>
      </c>
    </row>
    <row r="6520" spans="2:20" ht="15" customHeight="1" x14ac:dyDescent="0.25">
      <c r="B6520" s="94">
        <v>6469</v>
      </c>
      <c r="C6520" s="95"/>
      <c r="D6520" s="94"/>
      <c r="E6520" s="95"/>
      <c r="F6520" s="94"/>
      <c r="G6520" s="95">
        <f t="shared" si="609"/>
        <v>0</v>
      </c>
      <c r="H6520" s="110">
        <f t="shared" si="610"/>
        <v>0</v>
      </c>
      <c r="P6520" s="107" t="str">
        <f t="shared" si="611"/>
        <v/>
      </c>
      <c r="Q6520" s="108" t="str">
        <f t="shared" si="612"/>
        <v/>
      </c>
      <c r="S6520" s="109" t="str">
        <f t="shared" si="613"/>
        <v/>
      </c>
      <c r="T6520" s="109" t="str">
        <f t="shared" si="614"/>
        <v/>
      </c>
    </row>
    <row r="6521" spans="2:20" ht="15" customHeight="1" x14ac:dyDescent="0.25">
      <c r="B6521" s="94">
        <v>6470</v>
      </c>
      <c r="C6521" s="95"/>
      <c r="D6521" s="94"/>
      <c r="E6521" s="95"/>
      <c r="F6521" s="94"/>
      <c r="G6521" s="95">
        <f t="shared" si="609"/>
        <v>0</v>
      </c>
      <c r="H6521" s="110">
        <f t="shared" si="610"/>
        <v>0</v>
      </c>
      <c r="P6521" s="107" t="str">
        <f t="shared" si="611"/>
        <v/>
      </c>
      <c r="Q6521" s="108" t="str">
        <f t="shared" si="612"/>
        <v/>
      </c>
      <c r="S6521" s="109" t="str">
        <f t="shared" si="613"/>
        <v/>
      </c>
      <c r="T6521" s="109" t="str">
        <f t="shared" si="614"/>
        <v/>
      </c>
    </row>
    <row r="6522" spans="2:20" ht="15" customHeight="1" x14ac:dyDescent="0.25">
      <c r="B6522" s="94">
        <v>6471</v>
      </c>
      <c r="C6522" s="95"/>
      <c r="D6522" s="94"/>
      <c r="E6522" s="95"/>
      <c r="F6522" s="94"/>
      <c r="G6522" s="95">
        <f t="shared" si="609"/>
        <v>0</v>
      </c>
      <c r="H6522" s="110">
        <f t="shared" si="610"/>
        <v>0</v>
      </c>
      <c r="P6522" s="107" t="str">
        <f t="shared" si="611"/>
        <v/>
      </c>
      <c r="Q6522" s="108" t="str">
        <f t="shared" si="612"/>
        <v/>
      </c>
      <c r="S6522" s="109" t="str">
        <f t="shared" si="613"/>
        <v/>
      </c>
      <c r="T6522" s="109" t="str">
        <f t="shared" si="614"/>
        <v/>
      </c>
    </row>
    <row r="6523" spans="2:20" ht="15" customHeight="1" x14ac:dyDescent="0.25">
      <c r="B6523" s="94">
        <v>6472</v>
      </c>
      <c r="C6523" s="95"/>
      <c r="D6523" s="94"/>
      <c r="E6523" s="95"/>
      <c r="F6523" s="94"/>
      <c r="G6523" s="95">
        <f t="shared" si="609"/>
        <v>0</v>
      </c>
      <c r="H6523" s="110">
        <f t="shared" si="610"/>
        <v>0</v>
      </c>
      <c r="P6523" s="107" t="str">
        <f t="shared" si="611"/>
        <v/>
      </c>
      <c r="Q6523" s="108" t="str">
        <f t="shared" si="612"/>
        <v/>
      </c>
      <c r="S6523" s="109" t="str">
        <f t="shared" si="613"/>
        <v/>
      </c>
      <c r="T6523" s="109" t="str">
        <f t="shared" si="614"/>
        <v/>
      </c>
    </row>
    <row r="6524" spans="2:20" ht="15" customHeight="1" x14ac:dyDescent="0.25">
      <c r="B6524" s="94">
        <v>6473</v>
      </c>
      <c r="C6524" s="95"/>
      <c r="D6524" s="94"/>
      <c r="E6524" s="95"/>
      <c r="F6524" s="94"/>
      <c r="G6524" s="95">
        <f t="shared" si="609"/>
        <v>0</v>
      </c>
      <c r="H6524" s="110">
        <f t="shared" si="610"/>
        <v>0</v>
      </c>
      <c r="P6524" s="107" t="str">
        <f t="shared" si="611"/>
        <v/>
      </c>
      <c r="Q6524" s="108" t="str">
        <f t="shared" si="612"/>
        <v/>
      </c>
      <c r="S6524" s="109" t="str">
        <f t="shared" si="613"/>
        <v/>
      </c>
      <c r="T6524" s="109" t="str">
        <f t="shared" si="614"/>
        <v/>
      </c>
    </row>
    <row r="6525" spans="2:20" ht="15" customHeight="1" x14ac:dyDescent="0.25">
      <c r="B6525" s="94">
        <v>6474</v>
      </c>
      <c r="C6525" s="95"/>
      <c r="D6525" s="94"/>
      <c r="E6525" s="95"/>
      <c r="F6525" s="94"/>
      <c r="G6525" s="95">
        <f t="shared" si="609"/>
        <v>0</v>
      </c>
      <c r="H6525" s="110">
        <f t="shared" si="610"/>
        <v>0</v>
      </c>
      <c r="P6525" s="107" t="str">
        <f t="shared" si="611"/>
        <v/>
      </c>
      <c r="Q6525" s="108" t="str">
        <f t="shared" si="612"/>
        <v/>
      </c>
      <c r="S6525" s="109" t="str">
        <f t="shared" si="613"/>
        <v/>
      </c>
      <c r="T6525" s="109" t="str">
        <f t="shared" si="614"/>
        <v/>
      </c>
    </row>
    <row r="6526" spans="2:20" ht="15" customHeight="1" x14ac:dyDescent="0.25">
      <c r="B6526" s="94">
        <v>6475</v>
      </c>
      <c r="C6526" s="95"/>
      <c r="D6526" s="94"/>
      <c r="E6526" s="95"/>
      <c r="F6526" s="94"/>
      <c r="G6526" s="95">
        <f t="shared" si="609"/>
        <v>0</v>
      </c>
      <c r="H6526" s="110">
        <f t="shared" si="610"/>
        <v>0</v>
      </c>
      <c r="P6526" s="107" t="str">
        <f t="shared" si="611"/>
        <v/>
      </c>
      <c r="Q6526" s="108" t="str">
        <f t="shared" si="612"/>
        <v/>
      </c>
      <c r="S6526" s="109" t="str">
        <f t="shared" si="613"/>
        <v/>
      </c>
      <c r="T6526" s="109" t="str">
        <f t="shared" si="614"/>
        <v/>
      </c>
    </row>
    <row r="6527" spans="2:20" ht="15" customHeight="1" x14ac:dyDescent="0.25">
      <c r="B6527" s="94">
        <v>6476</v>
      </c>
      <c r="C6527" s="95"/>
      <c r="D6527" s="94"/>
      <c r="E6527" s="95"/>
      <c r="F6527" s="94"/>
      <c r="G6527" s="95">
        <f t="shared" si="609"/>
        <v>0</v>
      </c>
      <c r="H6527" s="110">
        <f t="shared" si="610"/>
        <v>0</v>
      </c>
      <c r="P6527" s="107" t="str">
        <f t="shared" si="611"/>
        <v/>
      </c>
      <c r="Q6527" s="108" t="str">
        <f t="shared" si="612"/>
        <v/>
      </c>
      <c r="S6527" s="109" t="str">
        <f t="shared" si="613"/>
        <v/>
      </c>
      <c r="T6527" s="109" t="str">
        <f t="shared" si="614"/>
        <v/>
      </c>
    </row>
    <row r="6528" spans="2:20" ht="15" customHeight="1" x14ac:dyDescent="0.25">
      <c r="B6528" s="94">
        <v>6477</v>
      </c>
      <c r="C6528" s="95"/>
      <c r="D6528" s="94"/>
      <c r="E6528" s="95"/>
      <c r="F6528" s="94"/>
      <c r="G6528" s="95">
        <f t="shared" si="609"/>
        <v>0</v>
      </c>
      <c r="H6528" s="110">
        <f t="shared" si="610"/>
        <v>0</v>
      </c>
      <c r="P6528" s="107" t="str">
        <f t="shared" si="611"/>
        <v/>
      </c>
      <c r="Q6528" s="108" t="str">
        <f t="shared" si="612"/>
        <v/>
      </c>
      <c r="S6528" s="109" t="str">
        <f t="shared" si="613"/>
        <v/>
      </c>
      <c r="T6528" s="109" t="str">
        <f t="shared" si="614"/>
        <v/>
      </c>
    </row>
    <row r="6529" spans="2:20" ht="15" customHeight="1" x14ac:dyDescent="0.25">
      <c r="B6529" s="94">
        <v>6478</v>
      </c>
      <c r="C6529" s="95"/>
      <c r="D6529" s="94"/>
      <c r="E6529" s="95"/>
      <c r="F6529" s="94"/>
      <c r="G6529" s="95">
        <f t="shared" si="609"/>
        <v>0</v>
      </c>
      <c r="H6529" s="110">
        <f t="shared" si="610"/>
        <v>0</v>
      </c>
      <c r="P6529" s="107" t="str">
        <f t="shared" si="611"/>
        <v/>
      </c>
      <c r="Q6529" s="108" t="str">
        <f t="shared" si="612"/>
        <v/>
      </c>
      <c r="S6529" s="109" t="str">
        <f t="shared" si="613"/>
        <v/>
      </c>
      <c r="T6529" s="109" t="str">
        <f t="shared" si="614"/>
        <v/>
      </c>
    </row>
    <row r="6530" spans="2:20" ht="15" customHeight="1" x14ac:dyDescent="0.25">
      <c r="B6530" s="94">
        <v>6479</v>
      </c>
      <c r="C6530" s="95"/>
      <c r="D6530" s="94"/>
      <c r="E6530" s="95"/>
      <c r="F6530" s="94"/>
      <c r="G6530" s="95">
        <f t="shared" si="609"/>
        <v>0</v>
      </c>
      <c r="H6530" s="110">
        <f t="shared" si="610"/>
        <v>0</v>
      </c>
      <c r="P6530" s="107" t="str">
        <f t="shared" si="611"/>
        <v/>
      </c>
      <c r="Q6530" s="108" t="str">
        <f t="shared" si="612"/>
        <v/>
      </c>
      <c r="S6530" s="109" t="str">
        <f t="shared" si="613"/>
        <v/>
      </c>
      <c r="T6530" s="109" t="str">
        <f t="shared" si="614"/>
        <v/>
      </c>
    </row>
    <row r="6531" spans="2:20" ht="15" customHeight="1" x14ac:dyDescent="0.25">
      <c r="B6531" s="94">
        <v>6480</v>
      </c>
      <c r="C6531" s="95"/>
      <c r="D6531" s="94"/>
      <c r="E6531" s="95"/>
      <c r="F6531" s="94"/>
      <c r="G6531" s="95">
        <f t="shared" si="609"/>
        <v>0</v>
      </c>
      <c r="H6531" s="110">
        <f t="shared" si="610"/>
        <v>0</v>
      </c>
      <c r="P6531" s="107" t="str">
        <f t="shared" si="611"/>
        <v/>
      </c>
      <c r="Q6531" s="108" t="str">
        <f t="shared" si="612"/>
        <v/>
      </c>
      <c r="S6531" s="109" t="str">
        <f t="shared" si="613"/>
        <v/>
      </c>
      <c r="T6531" s="109" t="str">
        <f t="shared" si="614"/>
        <v/>
      </c>
    </row>
    <row r="6532" spans="2:20" ht="15" customHeight="1" x14ac:dyDescent="0.25">
      <c r="B6532" s="94">
        <v>6481</v>
      </c>
      <c r="C6532" s="95"/>
      <c r="D6532" s="94"/>
      <c r="E6532" s="95"/>
      <c r="F6532" s="94"/>
      <c r="G6532" s="95">
        <f t="shared" si="609"/>
        <v>0</v>
      </c>
      <c r="H6532" s="110">
        <f t="shared" si="610"/>
        <v>0</v>
      </c>
      <c r="P6532" s="107" t="str">
        <f t="shared" si="611"/>
        <v/>
      </c>
      <c r="Q6532" s="108" t="str">
        <f t="shared" si="612"/>
        <v/>
      </c>
      <c r="S6532" s="109" t="str">
        <f t="shared" si="613"/>
        <v/>
      </c>
      <c r="T6532" s="109" t="str">
        <f t="shared" si="614"/>
        <v/>
      </c>
    </row>
    <row r="6533" spans="2:20" ht="15" customHeight="1" x14ac:dyDescent="0.25">
      <c r="B6533" s="94">
        <v>6482</v>
      </c>
      <c r="C6533" s="95"/>
      <c r="D6533" s="94"/>
      <c r="E6533" s="95"/>
      <c r="F6533" s="94"/>
      <c r="G6533" s="95">
        <f t="shared" si="609"/>
        <v>0</v>
      </c>
      <c r="H6533" s="110">
        <f t="shared" si="610"/>
        <v>0</v>
      </c>
      <c r="P6533" s="107" t="str">
        <f t="shared" si="611"/>
        <v/>
      </c>
      <c r="Q6533" s="108" t="str">
        <f t="shared" si="612"/>
        <v/>
      </c>
      <c r="S6533" s="109" t="str">
        <f t="shared" si="613"/>
        <v/>
      </c>
      <c r="T6533" s="109" t="str">
        <f t="shared" si="614"/>
        <v/>
      </c>
    </row>
    <row r="6534" spans="2:20" ht="15" customHeight="1" x14ac:dyDescent="0.25">
      <c r="B6534" s="94">
        <v>6483</v>
      </c>
      <c r="C6534" s="95"/>
      <c r="D6534" s="94"/>
      <c r="E6534" s="95"/>
      <c r="F6534" s="94"/>
      <c r="G6534" s="95">
        <f t="shared" si="609"/>
        <v>0</v>
      </c>
      <c r="H6534" s="110">
        <f t="shared" si="610"/>
        <v>0</v>
      </c>
      <c r="P6534" s="107" t="str">
        <f t="shared" si="611"/>
        <v/>
      </c>
      <c r="Q6534" s="108" t="str">
        <f t="shared" si="612"/>
        <v/>
      </c>
      <c r="S6534" s="109" t="str">
        <f t="shared" si="613"/>
        <v/>
      </c>
      <c r="T6534" s="109" t="str">
        <f t="shared" si="614"/>
        <v/>
      </c>
    </row>
    <row r="6535" spans="2:20" ht="15" customHeight="1" x14ac:dyDescent="0.25">
      <c r="B6535" s="94">
        <v>6484</v>
      </c>
      <c r="C6535" s="95"/>
      <c r="D6535" s="94"/>
      <c r="E6535" s="95"/>
      <c r="F6535" s="94"/>
      <c r="G6535" s="95">
        <f t="shared" si="609"/>
        <v>0</v>
      </c>
      <c r="H6535" s="110">
        <f t="shared" si="610"/>
        <v>0</v>
      </c>
      <c r="P6535" s="107" t="str">
        <f t="shared" si="611"/>
        <v/>
      </c>
      <c r="Q6535" s="108" t="str">
        <f t="shared" si="612"/>
        <v/>
      </c>
      <c r="S6535" s="109" t="str">
        <f t="shared" si="613"/>
        <v/>
      </c>
      <c r="T6535" s="109" t="str">
        <f t="shared" si="614"/>
        <v/>
      </c>
    </row>
    <row r="6536" spans="2:20" ht="15" customHeight="1" x14ac:dyDescent="0.25">
      <c r="B6536" s="94">
        <v>6485</v>
      </c>
      <c r="C6536" s="95"/>
      <c r="D6536" s="94"/>
      <c r="E6536" s="95"/>
      <c r="F6536" s="94"/>
      <c r="G6536" s="95">
        <f t="shared" si="609"/>
        <v>0</v>
      </c>
      <c r="H6536" s="110">
        <f t="shared" si="610"/>
        <v>0</v>
      </c>
      <c r="P6536" s="107" t="str">
        <f t="shared" si="611"/>
        <v/>
      </c>
      <c r="Q6536" s="108" t="str">
        <f t="shared" si="612"/>
        <v/>
      </c>
      <c r="S6536" s="109" t="str">
        <f t="shared" si="613"/>
        <v/>
      </c>
      <c r="T6536" s="109" t="str">
        <f t="shared" si="614"/>
        <v/>
      </c>
    </row>
    <row r="6537" spans="2:20" ht="15" customHeight="1" x14ac:dyDescent="0.25">
      <c r="B6537" s="94">
        <v>6486</v>
      </c>
      <c r="C6537" s="95"/>
      <c r="D6537" s="94"/>
      <c r="E6537" s="95"/>
      <c r="F6537" s="94"/>
      <c r="G6537" s="95">
        <f t="shared" si="609"/>
        <v>0</v>
      </c>
      <c r="H6537" s="110">
        <f t="shared" si="610"/>
        <v>0</v>
      </c>
      <c r="P6537" s="107" t="str">
        <f t="shared" si="611"/>
        <v/>
      </c>
      <c r="Q6537" s="108" t="str">
        <f t="shared" si="612"/>
        <v/>
      </c>
      <c r="S6537" s="109" t="str">
        <f t="shared" si="613"/>
        <v/>
      </c>
      <c r="T6537" s="109" t="str">
        <f t="shared" si="614"/>
        <v/>
      </c>
    </row>
    <row r="6538" spans="2:20" ht="15" customHeight="1" x14ac:dyDescent="0.25">
      <c r="B6538" s="94">
        <v>6487</v>
      </c>
      <c r="C6538" s="95"/>
      <c r="D6538" s="94"/>
      <c r="E6538" s="95"/>
      <c r="F6538" s="94"/>
      <c r="G6538" s="95">
        <f t="shared" si="609"/>
        <v>0</v>
      </c>
      <c r="H6538" s="110">
        <f t="shared" si="610"/>
        <v>0</v>
      </c>
      <c r="P6538" s="107" t="str">
        <f t="shared" si="611"/>
        <v/>
      </c>
      <c r="Q6538" s="108" t="str">
        <f t="shared" si="612"/>
        <v/>
      </c>
      <c r="S6538" s="109" t="str">
        <f t="shared" si="613"/>
        <v/>
      </c>
      <c r="T6538" s="109" t="str">
        <f t="shared" si="614"/>
        <v/>
      </c>
    </row>
    <row r="6539" spans="2:20" ht="15" customHeight="1" x14ac:dyDescent="0.25">
      <c r="B6539" s="94">
        <v>6488</v>
      </c>
      <c r="C6539" s="95"/>
      <c r="D6539" s="94"/>
      <c r="E6539" s="95"/>
      <c r="F6539" s="94"/>
      <c r="G6539" s="95">
        <f t="shared" si="609"/>
        <v>0</v>
      </c>
      <c r="H6539" s="110">
        <f t="shared" si="610"/>
        <v>0</v>
      </c>
      <c r="P6539" s="107" t="str">
        <f t="shared" si="611"/>
        <v/>
      </c>
      <c r="Q6539" s="108" t="str">
        <f t="shared" si="612"/>
        <v/>
      </c>
      <c r="S6539" s="109" t="str">
        <f t="shared" si="613"/>
        <v/>
      </c>
      <c r="T6539" s="109" t="str">
        <f t="shared" si="614"/>
        <v/>
      </c>
    </row>
    <row r="6540" spans="2:20" ht="15" customHeight="1" x14ac:dyDescent="0.25">
      <c r="B6540" s="94">
        <v>6489</v>
      </c>
      <c r="C6540" s="95"/>
      <c r="D6540" s="94"/>
      <c r="E6540" s="95"/>
      <c r="F6540" s="94"/>
      <c r="G6540" s="95">
        <f t="shared" si="609"/>
        <v>0</v>
      </c>
      <c r="H6540" s="110">
        <f t="shared" si="610"/>
        <v>0</v>
      </c>
      <c r="P6540" s="107" t="str">
        <f t="shared" si="611"/>
        <v/>
      </c>
      <c r="Q6540" s="108" t="str">
        <f t="shared" si="612"/>
        <v/>
      </c>
      <c r="S6540" s="109" t="str">
        <f t="shared" si="613"/>
        <v/>
      </c>
      <c r="T6540" s="109" t="str">
        <f t="shared" si="614"/>
        <v/>
      </c>
    </row>
    <row r="6541" spans="2:20" ht="15" customHeight="1" x14ac:dyDescent="0.25">
      <c r="B6541" s="94">
        <v>6490</v>
      </c>
      <c r="C6541" s="95"/>
      <c r="D6541" s="94"/>
      <c r="E6541" s="95"/>
      <c r="F6541" s="94"/>
      <c r="G6541" s="95">
        <f t="shared" si="609"/>
        <v>0</v>
      </c>
      <c r="H6541" s="110">
        <f t="shared" si="610"/>
        <v>0</v>
      </c>
      <c r="P6541" s="107" t="str">
        <f t="shared" si="611"/>
        <v/>
      </c>
      <c r="Q6541" s="108" t="str">
        <f t="shared" si="612"/>
        <v/>
      </c>
      <c r="S6541" s="109" t="str">
        <f t="shared" si="613"/>
        <v/>
      </c>
      <c r="T6541" s="109" t="str">
        <f t="shared" si="614"/>
        <v/>
      </c>
    </row>
    <row r="6542" spans="2:20" ht="15" customHeight="1" x14ac:dyDescent="0.25">
      <c r="B6542" s="94">
        <v>6491</v>
      </c>
      <c r="C6542" s="95"/>
      <c r="D6542" s="94"/>
      <c r="E6542" s="95"/>
      <c r="F6542" s="94"/>
      <c r="G6542" s="95">
        <f t="shared" si="609"/>
        <v>0</v>
      </c>
      <c r="H6542" s="110">
        <f t="shared" si="610"/>
        <v>0</v>
      </c>
      <c r="P6542" s="107" t="str">
        <f t="shared" si="611"/>
        <v/>
      </c>
      <c r="Q6542" s="108" t="str">
        <f t="shared" si="612"/>
        <v/>
      </c>
      <c r="S6542" s="109" t="str">
        <f t="shared" si="613"/>
        <v/>
      </c>
      <c r="T6542" s="109" t="str">
        <f t="shared" si="614"/>
        <v/>
      </c>
    </row>
    <row r="6543" spans="2:20" ht="15" customHeight="1" x14ac:dyDescent="0.25">
      <c r="B6543" s="94">
        <v>6492</v>
      </c>
      <c r="C6543" s="95"/>
      <c r="D6543" s="94"/>
      <c r="E6543" s="95"/>
      <c r="F6543" s="94"/>
      <c r="G6543" s="95">
        <f t="shared" si="609"/>
        <v>0</v>
      </c>
      <c r="H6543" s="110">
        <f t="shared" si="610"/>
        <v>0</v>
      </c>
      <c r="P6543" s="107" t="str">
        <f t="shared" si="611"/>
        <v/>
      </c>
      <c r="Q6543" s="108" t="str">
        <f t="shared" si="612"/>
        <v/>
      </c>
      <c r="S6543" s="109" t="str">
        <f t="shared" si="613"/>
        <v/>
      </c>
      <c r="T6543" s="109" t="str">
        <f t="shared" si="614"/>
        <v/>
      </c>
    </row>
    <row r="6544" spans="2:20" ht="15" customHeight="1" x14ac:dyDescent="0.25">
      <c r="B6544" s="94">
        <v>6493</v>
      </c>
      <c r="C6544" s="95"/>
      <c r="D6544" s="94"/>
      <c r="E6544" s="95"/>
      <c r="F6544" s="94"/>
      <c r="G6544" s="95">
        <f t="shared" si="609"/>
        <v>0</v>
      </c>
      <c r="H6544" s="110">
        <f t="shared" si="610"/>
        <v>0</v>
      </c>
      <c r="P6544" s="107" t="str">
        <f t="shared" si="611"/>
        <v/>
      </c>
      <c r="Q6544" s="108" t="str">
        <f t="shared" si="612"/>
        <v/>
      </c>
      <c r="S6544" s="109" t="str">
        <f t="shared" si="613"/>
        <v/>
      </c>
      <c r="T6544" s="109" t="str">
        <f t="shared" si="614"/>
        <v/>
      </c>
    </row>
    <row r="6545" spans="2:20" ht="15" customHeight="1" x14ac:dyDescent="0.25">
      <c r="B6545" s="94">
        <v>6494</v>
      </c>
      <c r="C6545" s="95"/>
      <c r="D6545" s="94"/>
      <c r="E6545" s="95"/>
      <c r="F6545" s="94"/>
      <c r="G6545" s="95">
        <f t="shared" si="609"/>
        <v>0</v>
      </c>
      <c r="H6545" s="110">
        <f t="shared" si="610"/>
        <v>0</v>
      </c>
      <c r="P6545" s="107" t="str">
        <f t="shared" si="611"/>
        <v/>
      </c>
      <c r="Q6545" s="108" t="str">
        <f t="shared" si="612"/>
        <v/>
      </c>
      <c r="S6545" s="109" t="str">
        <f t="shared" si="613"/>
        <v/>
      </c>
      <c r="T6545" s="109" t="str">
        <f t="shared" si="614"/>
        <v/>
      </c>
    </row>
    <row r="6546" spans="2:20" ht="15" customHeight="1" x14ac:dyDescent="0.25">
      <c r="B6546" s="94">
        <v>6495</v>
      </c>
      <c r="C6546" s="95"/>
      <c r="D6546" s="94"/>
      <c r="E6546" s="95"/>
      <c r="F6546" s="94"/>
      <c r="G6546" s="95">
        <f t="shared" si="609"/>
        <v>0</v>
      </c>
      <c r="H6546" s="110">
        <f t="shared" si="610"/>
        <v>0</v>
      </c>
      <c r="P6546" s="107" t="str">
        <f t="shared" si="611"/>
        <v/>
      </c>
      <c r="Q6546" s="108" t="str">
        <f t="shared" si="612"/>
        <v/>
      </c>
      <c r="S6546" s="109" t="str">
        <f t="shared" si="613"/>
        <v/>
      </c>
      <c r="T6546" s="109" t="str">
        <f t="shared" si="614"/>
        <v/>
      </c>
    </row>
    <row r="6547" spans="2:20" ht="15" customHeight="1" x14ac:dyDescent="0.25">
      <c r="B6547" s="94">
        <v>6496</v>
      </c>
      <c r="C6547" s="95"/>
      <c r="D6547" s="94"/>
      <c r="E6547" s="95"/>
      <c r="F6547" s="94"/>
      <c r="G6547" s="95">
        <f t="shared" si="609"/>
        <v>0</v>
      </c>
      <c r="H6547" s="110">
        <f t="shared" si="610"/>
        <v>0</v>
      </c>
      <c r="P6547" s="107" t="str">
        <f t="shared" si="611"/>
        <v/>
      </c>
      <c r="Q6547" s="108" t="str">
        <f t="shared" si="612"/>
        <v/>
      </c>
      <c r="S6547" s="109" t="str">
        <f t="shared" si="613"/>
        <v/>
      </c>
      <c r="T6547" s="109" t="str">
        <f t="shared" si="614"/>
        <v/>
      </c>
    </row>
    <row r="6548" spans="2:20" ht="15" customHeight="1" x14ac:dyDescent="0.25">
      <c r="B6548" s="94">
        <v>6497</v>
      </c>
      <c r="C6548" s="95"/>
      <c r="D6548" s="94"/>
      <c r="E6548" s="95"/>
      <c r="F6548" s="94"/>
      <c r="G6548" s="95">
        <f t="shared" si="609"/>
        <v>0</v>
      </c>
      <c r="H6548" s="110">
        <f t="shared" si="610"/>
        <v>0</v>
      </c>
      <c r="P6548" s="107" t="str">
        <f t="shared" si="611"/>
        <v/>
      </c>
      <c r="Q6548" s="108" t="str">
        <f t="shared" si="612"/>
        <v/>
      </c>
      <c r="S6548" s="109" t="str">
        <f t="shared" si="613"/>
        <v/>
      </c>
      <c r="T6548" s="109" t="str">
        <f t="shared" si="614"/>
        <v/>
      </c>
    </row>
    <row r="6549" spans="2:20" ht="15" customHeight="1" x14ac:dyDescent="0.25">
      <c r="B6549" s="94">
        <v>6498</v>
      </c>
      <c r="C6549" s="95"/>
      <c r="D6549" s="94"/>
      <c r="E6549" s="95"/>
      <c r="F6549" s="94"/>
      <c r="G6549" s="95">
        <f t="shared" si="609"/>
        <v>0</v>
      </c>
      <c r="H6549" s="110">
        <f t="shared" si="610"/>
        <v>0</v>
      </c>
      <c r="P6549" s="107" t="str">
        <f t="shared" si="611"/>
        <v/>
      </c>
      <c r="Q6549" s="108" t="str">
        <f t="shared" si="612"/>
        <v/>
      </c>
      <c r="S6549" s="109" t="str">
        <f t="shared" si="613"/>
        <v/>
      </c>
      <c r="T6549" s="109" t="str">
        <f t="shared" si="614"/>
        <v/>
      </c>
    </row>
    <row r="6550" spans="2:20" ht="15" customHeight="1" x14ac:dyDescent="0.25">
      <c r="B6550" s="94">
        <v>6499</v>
      </c>
      <c r="C6550" s="95"/>
      <c r="D6550" s="94"/>
      <c r="E6550" s="95"/>
      <c r="F6550" s="94"/>
      <c r="G6550" s="95">
        <f t="shared" si="609"/>
        <v>0</v>
      </c>
      <c r="H6550" s="110">
        <f t="shared" si="610"/>
        <v>0</v>
      </c>
      <c r="P6550" s="107" t="str">
        <f t="shared" si="611"/>
        <v/>
      </c>
      <c r="Q6550" s="108" t="str">
        <f t="shared" si="612"/>
        <v/>
      </c>
      <c r="S6550" s="109" t="str">
        <f t="shared" si="613"/>
        <v/>
      </c>
      <c r="T6550" s="109" t="str">
        <f t="shared" si="614"/>
        <v/>
      </c>
    </row>
    <row r="6551" spans="2:20" ht="15" customHeight="1" x14ac:dyDescent="0.25">
      <c r="B6551" s="94">
        <v>6500</v>
      </c>
      <c r="C6551" s="95"/>
      <c r="D6551" s="94"/>
      <c r="E6551" s="95"/>
      <c r="F6551" s="94"/>
      <c r="G6551" s="95">
        <f t="shared" si="609"/>
        <v>0</v>
      </c>
      <c r="H6551" s="110">
        <f t="shared" si="610"/>
        <v>0</v>
      </c>
      <c r="P6551" s="107" t="str">
        <f t="shared" si="611"/>
        <v/>
      </c>
      <c r="Q6551" s="108" t="str">
        <f t="shared" si="612"/>
        <v/>
      </c>
      <c r="S6551" s="109" t="str">
        <f t="shared" si="613"/>
        <v/>
      </c>
      <c r="T6551" s="109" t="str">
        <f t="shared" si="614"/>
        <v/>
      </c>
    </row>
    <row r="6552" spans="2:20" ht="15" customHeight="1" x14ac:dyDescent="0.25">
      <c r="B6552" s="94">
        <v>6501</v>
      </c>
      <c r="C6552" s="95"/>
      <c r="D6552" s="94"/>
      <c r="E6552" s="95"/>
      <c r="F6552" s="94"/>
      <c r="G6552" s="95">
        <f t="shared" si="609"/>
        <v>0</v>
      </c>
      <c r="H6552" s="110">
        <f t="shared" si="610"/>
        <v>0</v>
      </c>
      <c r="P6552" s="107" t="str">
        <f t="shared" si="611"/>
        <v/>
      </c>
      <c r="Q6552" s="108" t="str">
        <f t="shared" si="612"/>
        <v/>
      </c>
      <c r="S6552" s="109" t="str">
        <f t="shared" si="613"/>
        <v/>
      </c>
      <c r="T6552" s="109" t="str">
        <f t="shared" si="614"/>
        <v/>
      </c>
    </row>
    <row r="6553" spans="2:20" ht="15" customHeight="1" x14ac:dyDescent="0.25">
      <c r="B6553" s="94">
        <v>6502</v>
      </c>
      <c r="C6553" s="95"/>
      <c r="D6553" s="94"/>
      <c r="E6553" s="95"/>
      <c r="F6553" s="94"/>
      <c r="G6553" s="95">
        <f t="shared" si="609"/>
        <v>0</v>
      </c>
      <c r="H6553" s="110">
        <f t="shared" si="610"/>
        <v>0</v>
      </c>
      <c r="P6553" s="107" t="str">
        <f t="shared" si="611"/>
        <v/>
      </c>
      <c r="Q6553" s="108" t="str">
        <f t="shared" si="612"/>
        <v/>
      </c>
      <c r="S6553" s="109" t="str">
        <f t="shared" si="613"/>
        <v/>
      </c>
      <c r="T6553" s="109" t="str">
        <f t="shared" si="614"/>
        <v/>
      </c>
    </row>
    <row r="6554" spans="2:20" ht="15" customHeight="1" x14ac:dyDescent="0.25">
      <c r="B6554" s="94">
        <v>6503</v>
      </c>
      <c r="C6554" s="95"/>
      <c r="D6554" s="94"/>
      <c r="E6554" s="95"/>
      <c r="F6554" s="94"/>
      <c r="G6554" s="95">
        <f t="shared" si="609"/>
        <v>0</v>
      </c>
      <c r="H6554" s="110">
        <f t="shared" si="610"/>
        <v>0</v>
      </c>
      <c r="P6554" s="107" t="str">
        <f t="shared" si="611"/>
        <v/>
      </c>
      <c r="Q6554" s="108" t="str">
        <f t="shared" si="612"/>
        <v/>
      </c>
      <c r="S6554" s="109" t="str">
        <f t="shared" si="613"/>
        <v/>
      </c>
      <c r="T6554" s="109" t="str">
        <f t="shared" si="614"/>
        <v/>
      </c>
    </row>
    <row r="6555" spans="2:20" ht="15" customHeight="1" x14ac:dyDescent="0.25">
      <c r="B6555" s="94">
        <v>6504</v>
      </c>
      <c r="C6555" s="95"/>
      <c r="D6555" s="94"/>
      <c r="E6555" s="95"/>
      <c r="F6555" s="94"/>
      <c r="G6555" s="95">
        <f t="shared" si="609"/>
        <v>0</v>
      </c>
      <c r="H6555" s="110">
        <f t="shared" si="610"/>
        <v>0</v>
      </c>
      <c r="P6555" s="107" t="str">
        <f t="shared" si="611"/>
        <v/>
      </c>
      <c r="Q6555" s="108" t="str">
        <f t="shared" si="612"/>
        <v/>
      </c>
      <c r="S6555" s="109" t="str">
        <f t="shared" si="613"/>
        <v/>
      </c>
      <c r="T6555" s="109" t="str">
        <f t="shared" si="614"/>
        <v/>
      </c>
    </row>
    <row r="6556" spans="2:20" ht="15" customHeight="1" x14ac:dyDescent="0.25">
      <c r="B6556" s="94">
        <v>6505</v>
      </c>
      <c r="C6556" s="95"/>
      <c r="D6556" s="94"/>
      <c r="E6556" s="95"/>
      <c r="F6556" s="94"/>
      <c r="G6556" s="95">
        <f t="shared" ref="G6556:G6619" si="615">E6556-C6556</f>
        <v>0</v>
      </c>
      <c r="H6556" s="110">
        <f t="shared" ref="H6556:H6619" si="616">F6556-D6556</f>
        <v>0</v>
      </c>
      <c r="P6556" s="107" t="str">
        <f t="shared" ref="P6556:P6619" si="617">IF(C6556="","",D6556*PSA_WTP-C6556)</f>
        <v/>
      </c>
      <c r="Q6556" s="108" t="str">
        <f t="shared" ref="Q6556:Q6619" si="618">IF(C6556="","",F6556*PSA_WTP-E6556)</f>
        <v/>
      </c>
      <c r="S6556" s="109" t="str">
        <f t="shared" ref="S6556:S6619" si="619">IF(Q6556="","",IF(Q6556=MAX(P6556,Q6556),0,1))</f>
        <v/>
      </c>
      <c r="T6556" s="109" t="str">
        <f t="shared" ref="T6556:T6619" si="620">IF(Q6556="","",IF(Q6556=MAX(P6556,Q6556),1,0))</f>
        <v/>
      </c>
    </row>
    <row r="6557" spans="2:20" ht="15" customHeight="1" x14ac:dyDescent="0.25">
      <c r="B6557" s="94">
        <v>6506</v>
      </c>
      <c r="C6557" s="95"/>
      <c r="D6557" s="94"/>
      <c r="E6557" s="95"/>
      <c r="F6557" s="94"/>
      <c r="G6557" s="95">
        <f t="shared" si="615"/>
        <v>0</v>
      </c>
      <c r="H6557" s="110">
        <f t="shared" si="616"/>
        <v>0</v>
      </c>
      <c r="P6557" s="107" t="str">
        <f t="shared" si="617"/>
        <v/>
      </c>
      <c r="Q6557" s="108" t="str">
        <f t="shared" si="618"/>
        <v/>
      </c>
      <c r="S6557" s="109" t="str">
        <f t="shared" si="619"/>
        <v/>
      </c>
      <c r="T6557" s="109" t="str">
        <f t="shared" si="620"/>
        <v/>
      </c>
    </row>
    <row r="6558" spans="2:20" ht="15" customHeight="1" x14ac:dyDescent="0.25">
      <c r="B6558" s="94">
        <v>6507</v>
      </c>
      <c r="C6558" s="95"/>
      <c r="D6558" s="94"/>
      <c r="E6558" s="95"/>
      <c r="F6558" s="94"/>
      <c r="G6558" s="95">
        <f t="shared" si="615"/>
        <v>0</v>
      </c>
      <c r="H6558" s="110">
        <f t="shared" si="616"/>
        <v>0</v>
      </c>
      <c r="P6558" s="107" t="str">
        <f t="shared" si="617"/>
        <v/>
      </c>
      <c r="Q6558" s="108" t="str">
        <f t="shared" si="618"/>
        <v/>
      </c>
      <c r="S6558" s="109" t="str">
        <f t="shared" si="619"/>
        <v/>
      </c>
      <c r="T6558" s="109" t="str">
        <f t="shared" si="620"/>
        <v/>
      </c>
    </row>
    <row r="6559" spans="2:20" ht="15" customHeight="1" x14ac:dyDescent="0.25">
      <c r="B6559" s="94">
        <v>6508</v>
      </c>
      <c r="C6559" s="95"/>
      <c r="D6559" s="94"/>
      <c r="E6559" s="95"/>
      <c r="F6559" s="94"/>
      <c r="G6559" s="95">
        <f t="shared" si="615"/>
        <v>0</v>
      </c>
      <c r="H6559" s="110">
        <f t="shared" si="616"/>
        <v>0</v>
      </c>
      <c r="P6559" s="107" t="str">
        <f t="shared" si="617"/>
        <v/>
      </c>
      <c r="Q6559" s="108" t="str">
        <f t="shared" si="618"/>
        <v/>
      </c>
      <c r="S6559" s="109" t="str">
        <f t="shared" si="619"/>
        <v/>
      </c>
      <c r="T6559" s="109" t="str">
        <f t="shared" si="620"/>
        <v/>
      </c>
    </row>
    <row r="6560" spans="2:20" ht="15" customHeight="1" x14ac:dyDescent="0.25">
      <c r="B6560" s="94">
        <v>6509</v>
      </c>
      <c r="C6560" s="95"/>
      <c r="D6560" s="94"/>
      <c r="E6560" s="95"/>
      <c r="F6560" s="94"/>
      <c r="G6560" s="95">
        <f t="shared" si="615"/>
        <v>0</v>
      </c>
      <c r="H6560" s="110">
        <f t="shared" si="616"/>
        <v>0</v>
      </c>
      <c r="P6560" s="107" t="str">
        <f t="shared" si="617"/>
        <v/>
      </c>
      <c r="Q6560" s="108" t="str">
        <f t="shared" si="618"/>
        <v/>
      </c>
      <c r="S6560" s="109" t="str">
        <f t="shared" si="619"/>
        <v/>
      </c>
      <c r="T6560" s="109" t="str">
        <f t="shared" si="620"/>
        <v/>
      </c>
    </row>
    <row r="6561" spans="2:20" ht="15" customHeight="1" x14ac:dyDescent="0.25">
      <c r="B6561" s="94">
        <v>6510</v>
      </c>
      <c r="C6561" s="95"/>
      <c r="D6561" s="94"/>
      <c r="E6561" s="95"/>
      <c r="F6561" s="94"/>
      <c r="G6561" s="95">
        <f t="shared" si="615"/>
        <v>0</v>
      </c>
      <c r="H6561" s="110">
        <f t="shared" si="616"/>
        <v>0</v>
      </c>
      <c r="P6561" s="107" t="str">
        <f t="shared" si="617"/>
        <v/>
      </c>
      <c r="Q6561" s="108" t="str">
        <f t="shared" si="618"/>
        <v/>
      </c>
      <c r="S6561" s="109" t="str">
        <f t="shared" si="619"/>
        <v/>
      </c>
      <c r="T6561" s="109" t="str">
        <f t="shared" si="620"/>
        <v/>
      </c>
    </row>
    <row r="6562" spans="2:20" ht="15" customHeight="1" x14ac:dyDescent="0.25">
      <c r="B6562" s="94">
        <v>6511</v>
      </c>
      <c r="C6562" s="95"/>
      <c r="D6562" s="94"/>
      <c r="E6562" s="95"/>
      <c r="F6562" s="94"/>
      <c r="G6562" s="95">
        <f t="shared" si="615"/>
        <v>0</v>
      </c>
      <c r="H6562" s="110">
        <f t="shared" si="616"/>
        <v>0</v>
      </c>
      <c r="P6562" s="107" t="str">
        <f t="shared" si="617"/>
        <v/>
      </c>
      <c r="Q6562" s="108" t="str">
        <f t="shared" si="618"/>
        <v/>
      </c>
      <c r="S6562" s="109" t="str">
        <f t="shared" si="619"/>
        <v/>
      </c>
      <c r="T6562" s="109" t="str">
        <f t="shared" si="620"/>
        <v/>
      </c>
    </row>
    <row r="6563" spans="2:20" ht="15" customHeight="1" x14ac:dyDescent="0.25">
      <c r="B6563" s="94">
        <v>6512</v>
      </c>
      <c r="C6563" s="95"/>
      <c r="D6563" s="94"/>
      <c r="E6563" s="95"/>
      <c r="F6563" s="94"/>
      <c r="G6563" s="95">
        <f t="shared" si="615"/>
        <v>0</v>
      </c>
      <c r="H6563" s="110">
        <f t="shared" si="616"/>
        <v>0</v>
      </c>
      <c r="P6563" s="107" t="str">
        <f t="shared" si="617"/>
        <v/>
      </c>
      <c r="Q6563" s="108" t="str">
        <f t="shared" si="618"/>
        <v/>
      </c>
      <c r="S6563" s="109" t="str">
        <f t="shared" si="619"/>
        <v/>
      </c>
      <c r="T6563" s="109" t="str">
        <f t="shared" si="620"/>
        <v/>
      </c>
    </row>
    <row r="6564" spans="2:20" ht="15" customHeight="1" x14ac:dyDescent="0.25">
      <c r="B6564" s="94">
        <v>6513</v>
      </c>
      <c r="C6564" s="95"/>
      <c r="D6564" s="94"/>
      <c r="E6564" s="95"/>
      <c r="F6564" s="94"/>
      <c r="G6564" s="95">
        <f t="shared" si="615"/>
        <v>0</v>
      </c>
      <c r="H6564" s="110">
        <f t="shared" si="616"/>
        <v>0</v>
      </c>
      <c r="P6564" s="107" t="str">
        <f t="shared" si="617"/>
        <v/>
      </c>
      <c r="Q6564" s="108" t="str">
        <f t="shared" si="618"/>
        <v/>
      </c>
      <c r="S6564" s="109" t="str">
        <f t="shared" si="619"/>
        <v/>
      </c>
      <c r="T6564" s="109" t="str">
        <f t="shared" si="620"/>
        <v/>
      </c>
    </row>
    <row r="6565" spans="2:20" ht="15" customHeight="1" x14ac:dyDescent="0.25">
      <c r="B6565" s="94">
        <v>6514</v>
      </c>
      <c r="C6565" s="95"/>
      <c r="D6565" s="94"/>
      <c r="E6565" s="95"/>
      <c r="F6565" s="94"/>
      <c r="G6565" s="95">
        <f t="shared" si="615"/>
        <v>0</v>
      </c>
      <c r="H6565" s="110">
        <f t="shared" si="616"/>
        <v>0</v>
      </c>
      <c r="P6565" s="107" t="str">
        <f t="shared" si="617"/>
        <v/>
      </c>
      <c r="Q6565" s="108" t="str">
        <f t="shared" si="618"/>
        <v/>
      </c>
      <c r="S6565" s="109" t="str">
        <f t="shared" si="619"/>
        <v/>
      </c>
      <c r="T6565" s="109" t="str">
        <f t="shared" si="620"/>
        <v/>
      </c>
    </row>
    <row r="6566" spans="2:20" ht="15" customHeight="1" x14ac:dyDescent="0.25">
      <c r="B6566" s="94">
        <v>6515</v>
      </c>
      <c r="C6566" s="95"/>
      <c r="D6566" s="94"/>
      <c r="E6566" s="95"/>
      <c r="F6566" s="94"/>
      <c r="G6566" s="95">
        <f t="shared" si="615"/>
        <v>0</v>
      </c>
      <c r="H6566" s="110">
        <f t="shared" si="616"/>
        <v>0</v>
      </c>
      <c r="P6566" s="107" t="str">
        <f t="shared" si="617"/>
        <v/>
      </c>
      <c r="Q6566" s="108" t="str">
        <f t="shared" si="618"/>
        <v/>
      </c>
      <c r="S6566" s="109" t="str">
        <f t="shared" si="619"/>
        <v/>
      </c>
      <c r="T6566" s="109" t="str">
        <f t="shared" si="620"/>
        <v/>
      </c>
    </row>
    <row r="6567" spans="2:20" ht="15" customHeight="1" x14ac:dyDescent="0.25">
      <c r="B6567" s="94">
        <v>6516</v>
      </c>
      <c r="C6567" s="95"/>
      <c r="D6567" s="94"/>
      <c r="E6567" s="95"/>
      <c r="F6567" s="94"/>
      <c r="G6567" s="95">
        <f t="shared" si="615"/>
        <v>0</v>
      </c>
      <c r="H6567" s="110">
        <f t="shared" si="616"/>
        <v>0</v>
      </c>
      <c r="P6567" s="107" t="str">
        <f t="shared" si="617"/>
        <v/>
      </c>
      <c r="Q6567" s="108" t="str">
        <f t="shared" si="618"/>
        <v/>
      </c>
      <c r="S6567" s="109" t="str">
        <f t="shared" si="619"/>
        <v/>
      </c>
      <c r="T6567" s="109" t="str">
        <f t="shared" si="620"/>
        <v/>
      </c>
    </row>
    <row r="6568" spans="2:20" ht="15" customHeight="1" x14ac:dyDescent="0.25">
      <c r="B6568" s="94">
        <v>6517</v>
      </c>
      <c r="C6568" s="95"/>
      <c r="D6568" s="94"/>
      <c r="E6568" s="95"/>
      <c r="F6568" s="94"/>
      <c r="G6568" s="95">
        <f t="shared" si="615"/>
        <v>0</v>
      </c>
      <c r="H6568" s="110">
        <f t="shared" si="616"/>
        <v>0</v>
      </c>
      <c r="P6568" s="107" t="str">
        <f t="shared" si="617"/>
        <v/>
      </c>
      <c r="Q6568" s="108" t="str">
        <f t="shared" si="618"/>
        <v/>
      </c>
      <c r="S6568" s="109" t="str">
        <f t="shared" si="619"/>
        <v/>
      </c>
      <c r="T6568" s="109" t="str">
        <f t="shared" si="620"/>
        <v/>
      </c>
    </row>
    <row r="6569" spans="2:20" ht="15" customHeight="1" x14ac:dyDescent="0.25">
      <c r="B6569" s="94">
        <v>6518</v>
      </c>
      <c r="C6569" s="95"/>
      <c r="D6569" s="94"/>
      <c r="E6569" s="95"/>
      <c r="F6569" s="94"/>
      <c r="G6569" s="95">
        <f t="shared" si="615"/>
        <v>0</v>
      </c>
      <c r="H6569" s="110">
        <f t="shared" si="616"/>
        <v>0</v>
      </c>
      <c r="P6569" s="107" t="str">
        <f t="shared" si="617"/>
        <v/>
      </c>
      <c r="Q6569" s="108" t="str">
        <f t="shared" si="618"/>
        <v/>
      </c>
      <c r="S6569" s="109" t="str">
        <f t="shared" si="619"/>
        <v/>
      </c>
      <c r="T6569" s="109" t="str">
        <f t="shared" si="620"/>
        <v/>
      </c>
    </row>
    <row r="6570" spans="2:20" ht="15" customHeight="1" x14ac:dyDescent="0.25">
      <c r="B6570" s="94">
        <v>6519</v>
      </c>
      <c r="C6570" s="95"/>
      <c r="D6570" s="94"/>
      <c r="E6570" s="95"/>
      <c r="F6570" s="94"/>
      <c r="G6570" s="95">
        <f t="shared" si="615"/>
        <v>0</v>
      </c>
      <c r="H6570" s="110">
        <f t="shared" si="616"/>
        <v>0</v>
      </c>
      <c r="P6570" s="107" t="str">
        <f t="shared" si="617"/>
        <v/>
      </c>
      <c r="Q6570" s="108" t="str">
        <f t="shared" si="618"/>
        <v/>
      </c>
      <c r="S6570" s="109" t="str">
        <f t="shared" si="619"/>
        <v/>
      </c>
      <c r="T6570" s="109" t="str">
        <f t="shared" si="620"/>
        <v/>
      </c>
    </row>
    <row r="6571" spans="2:20" ht="15" customHeight="1" x14ac:dyDescent="0.25">
      <c r="B6571" s="94">
        <v>6520</v>
      </c>
      <c r="C6571" s="95"/>
      <c r="D6571" s="94"/>
      <c r="E6571" s="95"/>
      <c r="F6571" s="94"/>
      <c r="G6571" s="95">
        <f t="shared" si="615"/>
        <v>0</v>
      </c>
      <c r="H6571" s="110">
        <f t="shared" si="616"/>
        <v>0</v>
      </c>
      <c r="P6571" s="107" t="str">
        <f t="shared" si="617"/>
        <v/>
      </c>
      <c r="Q6571" s="108" t="str">
        <f t="shared" si="618"/>
        <v/>
      </c>
      <c r="S6571" s="109" t="str">
        <f t="shared" si="619"/>
        <v/>
      </c>
      <c r="T6571" s="109" t="str">
        <f t="shared" si="620"/>
        <v/>
      </c>
    </row>
    <row r="6572" spans="2:20" ht="15" customHeight="1" x14ac:dyDescent="0.25">
      <c r="B6572" s="94">
        <v>6521</v>
      </c>
      <c r="C6572" s="95"/>
      <c r="D6572" s="94"/>
      <c r="E6572" s="95"/>
      <c r="F6572" s="94"/>
      <c r="G6572" s="95">
        <f t="shared" si="615"/>
        <v>0</v>
      </c>
      <c r="H6572" s="110">
        <f t="shared" si="616"/>
        <v>0</v>
      </c>
      <c r="P6572" s="107" t="str">
        <f t="shared" si="617"/>
        <v/>
      </c>
      <c r="Q6572" s="108" t="str">
        <f t="shared" si="618"/>
        <v/>
      </c>
      <c r="S6572" s="109" t="str">
        <f t="shared" si="619"/>
        <v/>
      </c>
      <c r="T6572" s="109" t="str">
        <f t="shared" si="620"/>
        <v/>
      </c>
    </row>
    <row r="6573" spans="2:20" ht="15" customHeight="1" x14ac:dyDescent="0.25">
      <c r="B6573" s="94">
        <v>6522</v>
      </c>
      <c r="C6573" s="95"/>
      <c r="D6573" s="94"/>
      <c r="E6573" s="95"/>
      <c r="F6573" s="94"/>
      <c r="G6573" s="95">
        <f t="shared" si="615"/>
        <v>0</v>
      </c>
      <c r="H6573" s="110">
        <f t="shared" si="616"/>
        <v>0</v>
      </c>
      <c r="P6573" s="107" t="str">
        <f t="shared" si="617"/>
        <v/>
      </c>
      <c r="Q6573" s="108" t="str">
        <f t="shared" si="618"/>
        <v/>
      </c>
      <c r="S6573" s="109" t="str">
        <f t="shared" si="619"/>
        <v/>
      </c>
      <c r="T6573" s="109" t="str">
        <f t="shared" si="620"/>
        <v/>
      </c>
    </row>
    <row r="6574" spans="2:20" ht="15" customHeight="1" x14ac:dyDescent="0.25">
      <c r="B6574" s="94">
        <v>6523</v>
      </c>
      <c r="C6574" s="95"/>
      <c r="D6574" s="94"/>
      <c r="E6574" s="95"/>
      <c r="F6574" s="94"/>
      <c r="G6574" s="95">
        <f t="shared" si="615"/>
        <v>0</v>
      </c>
      <c r="H6574" s="110">
        <f t="shared" si="616"/>
        <v>0</v>
      </c>
      <c r="P6574" s="107" t="str">
        <f t="shared" si="617"/>
        <v/>
      </c>
      <c r="Q6574" s="108" t="str">
        <f t="shared" si="618"/>
        <v/>
      </c>
      <c r="S6574" s="109" t="str">
        <f t="shared" si="619"/>
        <v/>
      </c>
      <c r="T6574" s="109" t="str">
        <f t="shared" si="620"/>
        <v/>
      </c>
    </row>
    <row r="6575" spans="2:20" ht="15" customHeight="1" x14ac:dyDescent="0.25">
      <c r="B6575" s="94">
        <v>6524</v>
      </c>
      <c r="C6575" s="95"/>
      <c r="D6575" s="94"/>
      <c r="E6575" s="95"/>
      <c r="F6575" s="94"/>
      <c r="G6575" s="95">
        <f t="shared" si="615"/>
        <v>0</v>
      </c>
      <c r="H6575" s="110">
        <f t="shared" si="616"/>
        <v>0</v>
      </c>
      <c r="P6575" s="107" t="str">
        <f t="shared" si="617"/>
        <v/>
      </c>
      <c r="Q6575" s="108" t="str">
        <f t="shared" si="618"/>
        <v/>
      </c>
      <c r="S6575" s="109" t="str">
        <f t="shared" si="619"/>
        <v/>
      </c>
      <c r="T6575" s="109" t="str">
        <f t="shared" si="620"/>
        <v/>
      </c>
    </row>
    <row r="6576" spans="2:20" ht="15" customHeight="1" x14ac:dyDescent="0.25">
      <c r="B6576" s="94">
        <v>6525</v>
      </c>
      <c r="C6576" s="95"/>
      <c r="D6576" s="94"/>
      <c r="E6576" s="95"/>
      <c r="F6576" s="94"/>
      <c r="G6576" s="95">
        <f t="shared" si="615"/>
        <v>0</v>
      </c>
      <c r="H6576" s="110">
        <f t="shared" si="616"/>
        <v>0</v>
      </c>
      <c r="P6576" s="107" t="str">
        <f t="shared" si="617"/>
        <v/>
      </c>
      <c r="Q6576" s="108" t="str">
        <f t="shared" si="618"/>
        <v/>
      </c>
      <c r="S6576" s="109" t="str">
        <f t="shared" si="619"/>
        <v/>
      </c>
      <c r="T6576" s="109" t="str">
        <f t="shared" si="620"/>
        <v/>
      </c>
    </row>
    <row r="6577" spans="2:20" ht="15" customHeight="1" x14ac:dyDescent="0.25">
      <c r="B6577" s="94">
        <v>6526</v>
      </c>
      <c r="C6577" s="95"/>
      <c r="D6577" s="94"/>
      <c r="E6577" s="95"/>
      <c r="F6577" s="94"/>
      <c r="G6577" s="95">
        <f t="shared" si="615"/>
        <v>0</v>
      </c>
      <c r="H6577" s="110">
        <f t="shared" si="616"/>
        <v>0</v>
      </c>
      <c r="P6577" s="107" t="str">
        <f t="shared" si="617"/>
        <v/>
      </c>
      <c r="Q6577" s="108" t="str">
        <f t="shared" si="618"/>
        <v/>
      </c>
      <c r="S6577" s="109" t="str">
        <f t="shared" si="619"/>
        <v/>
      </c>
      <c r="T6577" s="109" t="str">
        <f t="shared" si="620"/>
        <v/>
      </c>
    </row>
    <row r="6578" spans="2:20" ht="15" customHeight="1" x14ac:dyDescent="0.25">
      <c r="B6578" s="94">
        <v>6527</v>
      </c>
      <c r="C6578" s="95"/>
      <c r="D6578" s="94"/>
      <c r="E6578" s="95"/>
      <c r="F6578" s="94"/>
      <c r="G6578" s="95">
        <f t="shared" si="615"/>
        <v>0</v>
      </c>
      <c r="H6578" s="110">
        <f t="shared" si="616"/>
        <v>0</v>
      </c>
      <c r="P6578" s="107" t="str">
        <f t="shared" si="617"/>
        <v/>
      </c>
      <c r="Q6578" s="108" t="str">
        <f t="shared" si="618"/>
        <v/>
      </c>
      <c r="S6578" s="109" t="str">
        <f t="shared" si="619"/>
        <v/>
      </c>
      <c r="T6578" s="109" t="str">
        <f t="shared" si="620"/>
        <v/>
      </c>
    </row>
    <row r="6579" spans="2:20" ht="15" customHeight="1" x14ac:dyDescent="0.25">
      <c r="B6579" s="94">
        <v>6528</v>
      </c>
      <c r="C6579" s="95"/>
      <c r="D6579" s="94"/>
      <c r="E6579" s="95"/>
      <c r="F6579" s="94"/>
      <c r="G6579" s="95">
        <f t="shared" si="615"/>
        <v>0</v>
      </c>
      <c r="H6579" s="110">
        <f t="shared" si="616"/>
        <v>0</v>
      </c>
      <c r="P6579" s="107" t="str">
        <f t="shared" si="617"/>
        <v/>
      </c>
      <c r="Q6579" s="108" t="str">
        <f t="shared" si="618"/>
        <v/>
      </c>
      <c r="S6579" s="109" t="str">
        <f t="shared" si="619"/>
        <v/>
      </c>
      <c r="T6579" s="109" t="str">
        <f t="shared" si="620"/>
        <v/>
      </c>
    </row>
    <row r="6580" spans="2:20" ht="15" customHeight="1" x14ac:dyDescent="0.25">
      <c r="B6580" s="94">
        <v>6529</v>
      </c>
      <c r="C6580" s="95"/>
      <c r="D6580" s="94"/>
      <c r="E6580" s="95"/>
      <c r="F6580" s="94"/>
      <c r="G6580" s="95">
        <f t="shared" si="615"/>
        <v>0</v>
      </c>
      <c r="H6580" s="110">
        <f t="shared" si="616"/>
        <v>0</v>
      </c>
      <c r="P6580" s="107" t="str">
        <f t="shared" si="617"/>
        <v/>
      </c>
      <c r="Q6580" s="108" t="str">
        <f t="shared" si="618"/>
        <v/>
      </c>
      <c r="S6580" s="109" t="str">
        <f t="shared" si="619"/>
        <v/>
      </c>
      <c r="T6580" s="109" t="str">
        <f t="shared" si="620"/>
        <v/>
      </c>
    </row>
    <row r="6581" spans="2:20" ht="15" customHeight="1" x14ac:dyDescent="0.25">
      <c r="B6581" s="94">
        <v>6530</v>
      </c>
      <c r="C6581" s="95"/>
      <c r="D6581" s="94"/>
      <c r="E6581" s="95"/>
      <c r="F6581" s="94"/>
      <c r="G6581" s="95">
        <f t="shared" si="615"/>
        <v>0</v>
      </c>
      <c r="H6581" s="110">
        <f t="shared" si="616"/>
        <v>0</v>
      </c>
      <c r="P6581" s="107" t="str">
        <f t="shared" si="617"/>
        <v/>
      </c>
      <c r="Q6581" s="108" t="str">
        <f t="shared" si="618"/>
        <v/>
      </c>
      <c r="S6581" s="109" t="str">
        <f t="shared" si="619"/>
        <v/>
      </c>
      <c r="T6581" s="109" t="str">
        <f t="shared" si="620"/>
        <v/>
      </c>
    </row>
    <row r="6582" spans="2:20" ht="15" customHeight="1" x14ac:dyDescent="0.25">
      <c r="B6582" s="94">
        <v>6531</v>
      </c>
      <c r="C6582" s="95"/>
      <c r="D6582" s="94"/>
      <c r="E6582" s="95"/>
      <c r="F6582" s="94"/>
      <c r="G6582" s="95">
        <f t="shared" si="615"/>
        <v>0</v>
      </c>
      <c r="H6582" s="110">
        <f t="shared" si="616"/>
        <v>0</v>
      </c>
      <c r="P6582" s="107" t="str">
        <f t="shared" si="617"/>
        <v/>
      </c>
      <c r="Q6582" s="108" t="str">
        <f t="shared" si="618"/>
        <v/>
      </c>
      <c r="S6582" s="109" t="str">
        <f t="shared" si="619"/>
        <v/>
      </c>
      <c r="T6582" s="109" t="str">
        <f t="shared" si="620"/>
        <v/>
      </c>
    </row>
    <row r="6583" spans="2:20" ht="15" customHeight="1" x14ac:dyDescent="0.25">
      <c r="B6583" s="94">
        <v>6532</v>
      </c>
      <c r="C6583" s="95"/>
      <c r="D6583" s="94"/>
      <c r="E6583" s="95"/>
      <c r="F6583" s="94"/>
      <c r="G6583" s="95">
        <f t="shared" si="615"/>
        <v>0</v>
      </c>
      <c r="H6583" s="110">
        <f t="shared" si="616"/>
        <v>0</v>
      </c>
      <c r="P6583" s="107" t="str">
        <f t="shared" si="617"/>
        <v/>
      </c>
      <c r="Q6583" s="108" t="str">
        <f t="shared" si="618"/>
        <v/>
      </c>
      <c r="S6583" s="109" t="str">
        <f t="shared" si="619"/>
        <v/>
      </c>
      <c r="T6583" s="109" t="str">
        <f t="shared" si="620"/>
        <v/>
      </c>
    </row>
    <row r="6584" spans="2:20" ht="15" customHeight="1" x14ac:dyDescent="0.25">
      <c r="B6584" s="94">
        <v>6533</v>
      </c>
      <c r="C6584" s="95"/>
      <c r="D6584" s="94"/>
      <c r="E6584" s="95"/>
      <c r="F6584" s="94"/>
      <c r="G6584" s="95">
        <f t="shared" si="615"/>
        <v>0</v>
      </c>
      <c r="H6584" s="110">
        <f t="shared" si="616"/>
        <v>0</v>
      </c>
      <c r="P6584" s="107" t="str">
        <f t="shared" si="617"/>
        <v/>
      </c>
      <c r="Q6584" s="108" t="str">
        <f t="shared" si="618"/>
        <v/>
      </c>
      <c r="S6584" s="109" t="str">
        <f t="shared" si="619"/>
        <v/>
      </c>
      <c r="T6584" s="109" t="str">
        <f t="shared" si="620"/>
        <v/>
      </c>
    </row>
    <row r="6585" spans="2:20" ht="15" customHeight="1" x14ac:dyDescent="0.25">
      <c r="B6585" s="94">
        <v>6534</v>
      </c>
      <c r="C6585" s="95"/>
      <c r="D6585" s="94"/>
      <c r="E6585" s="95"/>
      <c r="F6585" s="94"/>
      <c r="G6585" s="95">
        <f t="shared" si="615"/>
        <v>0</v>
      </c>
      <c r="H6585" s="110">
        <f t="shared" si="616"/>
        <v>0</v>
      </c>
      <c r="P6585" s="107" t="str">
        <f t="shared" si="617"/>
        <v/>
      </c>
      <c r="Q6585" s="108" t="str">
        <f t="shared" si="618"/>
        <v/>
      </c>
      <c r="S6585" s="109" t="str">
        <f t="shared" si="619"/>
        <v/>
      </c>
      <c r="T6585" s="109" t="str">
        <f t="shared" si="620"/>
        <v/>
      </c>
    </row>
    <row r="6586" spans="2:20" ht="15" customHeight="1" x14ac:dyDescent="0.25">
      <c r="B6586" s="94">
        <v>6535</v>
      </c>
      <c r="C6586" s="95"/>
      <c r="D6586" s="94"/>
      <c r="E6586" s="95"/>
      <c r="F6586" s="94"/>
      <c r="G6586" s="95">
        <f t="shared" si="615"/>
        <v>0</v>
      </c>
      <c r="H6586" s="110">
        <f t="shared" si="616"/>
        <v>0</v>
      </c>
      <c r="P6586" s="107" t="str">
        <f t="shared" si="617"/>
        <v/>
      </c>
      <c r="Q6586" s="108" t="str">
        <f t="shared" si="618"/>
        <v/>
      </c>
      <c r="S6586" s="109" t="str">
        <f t="shared" si="619"/>
        <v/>
      </c>
      <c r="T6586" s="109" t="str">
        <f t="shared" si="620"/>
        <v/>
      </c>
    </row>
    <row r="6587" spans="2:20" ht="15" customHeight="1" x14ac:dyDescent="0.25">
      <c r="B6587" s="94">
        <v>6536</v>
      </c>
      <c r="C6587" s="95"/>
      <c r="D6587" s="94"/>
      <c r="E6587" s="95"/>
      <c r="F6587" s="94"/>
      <c r="G6587" s="95">
        <f t="shared" si="615"/>
        <v>0</v>
      </c>
      <c r="H6587" s="110">
        <f t="shared" si="616"/>
        <v>0</v>
      </c>
      <c r="P6587" s="107" t="str">
        <f t="shared" si="617"/>
        <v/>
      </c>
      <c r="Q6587" s="108" t="str">
        <f t="shared" si="618"/>
        <v/>
      </c>
      <c r="S6587" s="109" t="str">
        <f t="shared" si="619"/>
        <v/>
      </c>
      <c r="T6587" s="109" t="str">
        <f t="shared" si="620"/>
        <v/>
      </c>
    </row>
    <row r="6588" spans="2:20" ht="15" customHeight="1" x14ac:dyDescent="0.25">
      <c r="B6588" s="94">
        <v>6537</v>
      </c>
      <c r="C6588" s="95"/>
      <c r="D6588" s="94"/>
      <c r="E6588" s="95"/>
      <c r="F6588" s="94"/>
      <c r="G6588" s="95">
        <f t="shared" si="615"/>
        <v>0</v>
      </c>
      <c r="H6588" s="110">
        <f t="shared" si="616"/>
        <v>0</v>
      </c>
      <c r="P6588" s="107" t="str">
        <f t="shared" si="617"/>
        <v/>
      </c>
      <c r="Q6588" s="108" t="str">
        <f t="shared" si="618"/>
        <v/>
      </c>
      <c r="S6588" s="109" t="str">
        <f t="shared" si="619"/>
        <v/>
      </c>
      <c r="T6588" s="109" t="str">
        <f t="shared" si="620"/>
        <v/>
      </c>
    </row>
    <row r="6589" spans="2:20" ht="15" customHeight="1" x14ac:dyDescent="0.25">
      <c r="B6589" s="94">
        <v>6538</v>
      </c>
      <c r="C6589" s="95"/>
      <c r="D6589" s="94"/>
      <c r="E6589" s="95"/>
      <c r="F6589" s="94"/>
      <c r="G6589" s="95">
        <f t="shared" si="615"/>
        <v>0</v>
      </c>
      <c r="H6589" s="110">
        <f t="shared" si="616"/>
        <v>0</v>
      </c>
      <c r="P6589" s="107" t="str">
        <f t="shared" si="617"/>
        <v/>
      </c>
      <c r="Q6589" s="108" t="str">
        <f t="shared" si="618"/>
        <v/>
      </c>
      <c r="S6589" s="109" t="str">
        <f t="shared" si="619"/>
        <v/>
      </c>
      <c r="T6589" s="109" t="str">
        <f t="shared" si="620"/>
        <v/>
      </c>
    </row>
    <row r="6590" spans="2:20" ht="15" customHeight="1" x14ac:dyDescent="0.25">
      <c r="B6590" s="94">
        <v>6539</v>
      </c>
      <c r="C6590" s="95"/>
      <c r="D6590" s="94"/>
      <c r="E6590" s="95"/>
      <c r="F6590" s="94"/>
      <c r="G6590" s="95">
        <f t="shared" si="615"/>
        <v>0</v>
      </c>
      <c r="H6590" s="110">
        <f t="shared" si="616"/>
        <v>0</v>
      </c>
      <c r="P6590" s="107" t="str">
        <f t="shared" si="617"/>
        <v/>
      </c>
      <c r="Q6590" s="108" t="str">
        <f t="shared" si="618"/>
        <v/>
      </c>
      <c r="S6590" s="109" t="str">
        <f t="shared" si="619"/>
        <v/>
      </c>
      <c r="T6590" s="109" t="str">
        <f t="shared" si="620"/>
        <v/>
      </c>
    </row>
    <row r="6591" spans="2:20" ht="15" customHeight="1" x14ac:dyDescent="0.25">
      <c r="B6591" s="94">
        <v>6540</v>
      </c>
      <c r="C6591" s="95"/>
      <c r="D6591" s="94"/>
      <c r="E6591" s="95"/>
      <c r="F6591" s="94"/>
      <c r="G6591" s="95">
        <f t="shared" si="615"/>
        <v>0</v>
      </c>
      <c r="H6591" s="110">
        <f t="shared" si="616"/>
        <v>0</v>
      </c>
      <c r="P6591" s="107" t="str">
        <f t="shared" si="617"/>
        <v/>
      </c>
      <c r="Q6591" s="108" t="str">
        <f t="shared" si="618"/>
        <v/>
      </c>
      <c r="S6591" s="109" t="str">
        <f t="shared" si="619"/>
        <v/>
      </c>
      <c r="T6591" s="109" t="str">
        <f t="shared" si="620"/>
        <v/>
      </c>
    </row>
    <row r="6592" spans="2:20" ht="15" customHeight="1" x14ac:dyDescent="0.25">
      <c r="B6592" s="94">
        <v>6541</v>
      </c>
      <c r="C6592" s="95"/>
      <c r="D6592" s="94"/>
      <c r="E6592" s="95"/>
      <c r="F6592" s="94"/>
      <c r="G6592" s="95">
        <f t="shared" si="615"/>
        <v>0</v>
      </c>
      <c r="H6592" s="110">
        <f t="shared" si="616"/>
        <v>0</v>
      </c>
      <c r="P6592" s="107" t="str">
        <f t="shared" si="617"/>
        <v/>
      </c>
      <c r="Q6592" s="108" t="str">
        <f t="shared" si="618"/>
        <v/>
      </c>
      <c r="S6592" s="109" t="str">
        <f t="shared" si="619"/>
        <v/>
      </c>
      <c r="T6592" s="109" t="str">
        <f t="shared" si="620"/>
        <v/>
      </c>
    </row>
    <row r="6593" spans="2:20" ht="15" customHeight="1" x14ac:dyDescent="0.25">
      <c r="B6593" s="94">
        <v>6542</v>
      </c>
      <c r="C6593" s="95"/>
      <c r="D6593" s="94"/>
      <c r="E6593" s="95"/>
      <c r="F6593" s="94"/>
      <c r="G6593" s="95">
        <f t="shared" si="615"/>
        <v>0</v>
      </c>
      <c r="H6593" s="110">
        <f t="shared" si="616"/>
        <v>0</v>
      </c>
      <c r="P6593" s="107" t="str">
        <f t="shared" si="617"/>
        <v/>
      </c>
      <c r="Q6593" s="108" t="str">
        <f t="shared" si="618"/>
        <v/>
      </c>
      <c r="S6593" s="109" t="str">
        <f t="shared" si="619"/>
        <v/>
      </c>
      <c r="T6593" s="109" t="str">
        <f t="shared" si="620"/>
        <v/>
      </c>
    </row>
    <row r="6594" spans="2:20" ht="15" customHeight="1" x14ac:dyDescent="0.25">
      <c r="B6594" s="94">
        <v>6543</v>
      </c>
      <c r="C6594" s="95"/>
      <c r="D6594" s="94"/>
      <c r="E6594" s="95"/>
      <c r="F6594" s="94"/>
      <c r="G6594" s="95">
        <f t="shared" si="615"/>
        <v>0</v>
      </c>
      <c r="H6594" s="110">
        <f t="shared" si="616"/>
        <v>0</v>
      </c>
      <c r="P6594" s="107" t="str">
        <f t="shared" si="617"/>
        <v/>
      </c>
      <c r="Q6594" s="108" t="str">
        <f t="shared" si="618"/>
        <v/>
      </c>
      <c r="S6594" s="109" t="str">
        <f t="shared" si="619"/>
        <v/>
      </c>
      <c r="T6594" s="109" t="str">
        <f t="shared" si="620"/>
        <v/>
      </c>
    </row>
    <row r="6595" spans="2:20" ht="15" customHeight="1" x14ac:dyDescent="0.25">
      <c r="B6595" s="94">
        <v>6544</v>
      </c>
      <c r="C6595" s="95"/>
      <c r="D6595" s="94"/>
      <c r="E6595" s="95"/>
      <c r="F6595" s="94"/>
      <c r="G6595" s="95">
        <f t="shared" si="615"/>
        <v>0</v>
      </c>
      <c r="H6595" s="110">
        <f t="shared" si="616"/>
        <v>0</v>
      </c>
      <c r="P6595" s="107" t="str">
        <f t="shared" si="617"/>
        <v/>
      </c>
      <c r="Q6595" s="108" t="str">
        <f t="shared" si="618"/>
        <v/>
      </c>
      <c r="S6595" s="109" t="str">
        <f t="shared" si="619"/>
        <v/>
      </c>
      <c r="T6595" s="109" t="str">
        <f t="shared" si="620"/>
        <v/>
      </c>
    </row>
    <row r="6596" spans="2:20" ht="15" customHeight="1" x14ac:dyDescent="0.25">
      <c r="B6596" s="94">
        <v>6545</v>
      </c>
      <c r="C6596" s="95"/>
      <c r="D6596" s="94"/>
      <c r="E6596" s="95"/>
      <c r="F6596" s="94"/>
      <c r="G6596" s="95">
        <f t="shared" si="615"/>
        <v>0</v>
      </c>
      <c r="H6596" s="110">
        <f t="shared" si="616"/>
        <v>0</v>
      </c>
      <c r="P6596" s="107" t="str">
        <f t="shared" si="617"/>
        <v/>
      </c>
      <c r="Q6596" s="108" t="str">
        <f t="shared" si="618"/>
        <v/>
      </c>
      <c r="S6596" s="109" t="str">
        <f t="shared" si="619"/>
        <v/>
      </c>
      <c r="T6596" s="109" t="str">
        <f t="shared" si="620"/>
        <v/>
      </c>
    </row>
    <row r="6597" spans="2:20" ht="15" customHeight="1" x14ac:dyDescent="0.25">
      <c r="B6597" s="94">
        <v>6546</v>
      </c>
      <c r="C6597" s="95"/>
      <c r="D6597" s="94"/>
      <c r="E6597" s="95"/>
      <c r="F6597" s="94"/>
      <c r="G6597" s="95">
        <f t="shared" si="615"/>
        <v>0</v>
      </c>
      <c r="H6597" s="110">
        <f t="shared" si="616"/>
        <v>0</v>
      </c>
      <c r="P6597" s="107" t="str">
        <f t="shared" si="617"/>
        <v/>
      </c>
      <c r="Q6597" s="108" t="str">
        <f t="shared" si="618"/>
        <v/>
      </c>
      <c r="S6597" s="109" t="str">
        <f t="shared" si="619"/>
        <v/>
      </c>
      <c r="T6597" s="109" t="str">
        <f t="shared" si="620"/>
        <v/>
      </c>
    </row>
    <row r="6598" spans="2:20" ht="15" customHeight="1" x14ac:dyDescent="0.25">
      <c r="B6598" s="94">
        <v>6547</v>
      </c>
      <c r="C6598" s="95"/>
      <c r="D6598" s="94"/>
      <c r="E6598" s="95"/>
      <c r="F6598" s="94"/>
      <c r="G6598" s="95">
        <f t="shared" si="615"/>
        <v>0</v>
      </c>
      <c r="H6598" s="110">
        <f t="shared" si="616"/>
        <v>0</v>
      </c>
      <c r="P6598" s="107" t="str">
        <f t="shared" si="617"/>
        <v/>
      </c>
      <c r="Q6598" s="108" t="str">
        <f t="shared" si="618"/>
        <v/>
      </c>
      <c r="S6598" s="109" t="str">
        <f t="shared" si="619"/>
        <v/>
      </c>
      <c r="T6598" s="109" t="str">
        <f t="shared" si="620"/>
        <v/>
      </c>
    </row>
    <row r="6599" spans="2:20" ht="15" customHeight="1" x14ac:dyDescent="0.25">
      <c r="B6599" s="94">
        <v>6548</v>
      </c>
      <c r="C6599" s="95"/>
      <c r="D6599" s="94"/>
      <c r="E6599" s="95"/>
      <c r="F6599" s="94"/>
      <c r="G6599" s="95">
        <f t="shared" si="615"/>
        <v>0</v>
      </c>
      <c r="H6599" s="110">
        <f t="shared" si="616"/>
        <v>0</v>
      </c>
      <c r="P6599" s="107" t="str">
        <f t="shared" si="617"/>
        <v/>
      </c>
      <c r="Q6599" s="108" t="str">
        <f t="shared" si="618"/>
        <v/>
      </c>
      <c r="S6599" s="109" t="str">
        <f t="shared" si="619"/>
        <v/>
      </c>
      <c r="T6599" s="109" t="str">
        <f t="shared" si="620"/>
        <v/>
      </c>
    </row>
    <row r="6600" spans="2:20" ht="15" customHeight="1" x14ac:dyDescent="0.25">
      <c r="B6600" s="94">
        <v>6549</v>
      </c>
      <c r="C6600" s="95"/>
      <c r="D6600" s="94"/>
      <c r="E6600" s="95"/>
      <c r="F6600" s="94"/>
      <c r="G6600" s="95">
        <f t="shared" si="615"/>
        <v>0</v>
      </c>
      <c r="H6600" s="110">
        <f t="shared" si="616"/>
        <v>0</v>
      </c>
      <c r="P6600" s="107" t="str">
        <f t="shared" si="617"/>
        <v/>
      </c>
      <c r="Q6600" s="108" t="str">
        <f t="shared" si="618"/>
        <v/>
      </c>
      <c r="S6600" s="109" t="str">
        <f t="shared" si="619"/>
        <v/>
      </c>
      <c r="T6600" s="109" t="str">
        <f t="shared" si="620"/>
        <v/>
      </c>
    </row>
    <row r="6601" spans="2:20" ht="15" customHeight="1" x14ac:dyDescent="0.25">
      <c r="B6601" s="94">
        <v>6550</v>
      </c>
      <c r="C6601" s="95"/>
      <c r="D6601" s="94"/>
      <c r="E6601" s="95"/>
      <c r="F6601" s="94"/>
      <c r="G6601" s="95">
        <f t="shared" si="615"/>
        <v>0</v>
      </c>
      <c r="H6601" s="110">
        <f t="shared" si="616"/>
        <v>0</v>
      </c>
      <c r="P6601" s="107" t="str">
        <f t="shared" si="617"/>
        <v/>
      </c>
      <c r="Q6601" s="108" t="str">
        <f t="shared" si="618"/>
        <v/>
      </c>
      <c r="S6601" s="109" t="str">
        <f t="shared" si="619"/>
        <v/>
      </c>
      <c r="T6601" s="109" t="str">
        <f t="shared" si="620"/>
        <v/>
      </c>
    </row>
    <row r="6602" spans="2:20" ht="15" customHeight="1" x14ac:dyDescent="0.25">
      <c r="B6602" s="94">
        <v>6551</v>
      </c>
      <c r="C6602" s="95"/>
      <c r="D6602" s="94"/>
      <c r="E6602" s="95"/>
      <c r="F6602" s="94"/>
      <c r="G6602" s="95">
        <f t="shared" si="615"/>
        <v>0</v>
      </c>
      <c r="H6602" s="110">
        <f t="shared" si="616"/>
        <v>0</v>
      </c>
      <c r="P6602" s="107" t="str">
        <f t="shared" si="617"/>
        <v/>
      </c>
      <c r="Q6602" s="108" t="str">
        <f t="shared" si="618"/>
        <v/>
      </c>
      <c r="S6602" s="109" t="str">
        <f t="shared" si="619"/>
        <v/>
      </c>
      <c r="T6602" s="109" t="str">
        <f t="shared" si="620"/>
        <v/>
      </c>
    </row>
    <row r="6603" spans="2:20" ht="15" customHeight="1" x14ac:dyDescent="0.25">
      <c r="B6603" s="94">
        <v>6552</v>
      </c>
      <c r="C6603" s="95"/>
      <c r="D6603" s="94"/>
      <c r="E6603" s="95"/>
      <c r="F6603" s="94"/>
      <c r="G6603" s="95">
        <f t="shared" si="615"/>
        <v>0</v>
      </c>
      <c r="H6603" s="110">
        <f t="shared" si="616"/>
        <v>0</v>
      </c>
      <c r="P6603" s="107" t="str">
        <f t="shared" si="617"/>
        <v/>
      </c>
      <c r="Q6603" s="108" t="str">
        <f t="shared" si="618"/>
        <v/>
      </c>
      <c r="S6603" s="109" t="str">
        <f t="shared" si="619"/>
        <v/>
      </c>
      <c r="T6603" s="109" t="str">
        <f t="shared" si="620"/>
        <v/>
      </c>
    </row>
    <row r="6604" spans="2:20" ht="15" customHeight="1" x14ac:dyDescent="0.25">
      <c r="B6604" s="94">
        <v>6553</v>
      </c>
      <c r="C6604" s="95"/>
      <c r="D6604" s="94"/>
      <c r="E6604" s="95"/>
      <c r="F6604" s="94"/>
      <c r="G6604" s="95">
        <f t="shared" si="615"/>
        <v>0</v>
      </c>
      <c r="H6604" s="110">
        <f t="shared" si="616"/>
        <v>0</v>
      </c>
      <c r="P6604" s="107" t="str">
        <f t="shared" si="617"/>
        <v/>
      </c>
      <c r="Q6604" s="108" t="str">
        <f t="shared" si="618"/>
        <v/>
      </c>
      <c r="S6604" s="109" t="str">
        <f t="shared" si="619"/>
        <v/>
      </c>
      <c r="T6604" s="109" t="str">
        <f t="shared" si="620"/>
        <v/>
      </c>
    </row>
    <row r="6605" spans="2:20" ht="15" customHeight="1" x14ac:dyDescent="0.25">
      <c r="B6605" s="94">
        <v>6554</v>
      </c>
      <c r="C6605" s="95"/>
      <c r="D6605" s="94"/>
      <c r="E6605" s="95"/>
      <c r="F6605" s="94"/>
      <c r="G6605" s="95">
        <f t="shared" si="615"/>
        <v>0</v>
      </c>
      <c r="H6605" s="110">
        <f t="shared" si="616"/>
        <v>0</v>
      </c>
      <c r="P6605" s="107" t="str">
        <f t="shared" si="617"/>
        <v/>
      </c>
      <c r="Q6605" s="108" t="str">
        <f t="shared" si="618"/>
        <v/>
      </c>
      <c r="S6605" s="109" t="str">
        <f t="shared" si="619"/>
        <v/>
      </c>
      <c r="T6605" s="109" t="str">
        <f t="shared" si="620"/>
        <v/>
      </c>
    </row>
    <row r="6606" spans="2:20" ht="15" customHeight="1" x14ac:dyDescent="0.25">
      <c r="B6606" s="94">
        <v>6555</v>
      </c>
      <c r="C6606" s="95"/>
      <c r="D6606" s="94"/>
      <c r="E6606" s="95"/>
      <c r="F6606" s="94"/>
      <c r="G6606" s="95">
        <f t="shared" si="615"/>
        <v>0</v>
      </c>
      <c r="H6606" s="110">
        <f t="shared" si="616"/>
        <v>0</v>
      </c>
      <c r="P6606" s="107" t="str">
        <f t="shared" si="617"/>
        <v/>
      </c>
      <c r="Q6606" s="108" t="str">
        <f t="shared" si="618"/>
        <v/>
      </c>
      <c r="S6606" s="109" t="str">
        <f t="shared" si="619"/>
        <v/>
      </c>
      <c r="T6606" s="109" t="str">
        <f t="shared" si="620"/>
        <v/>
      </c>
    </row>
    <row r="6607" spans="2:20" ht="15" customHeight="1" x14ac:dyDescent="0.25">
      <c r="B6607" s="94">
        <v>6556</v>
      </c>
      <c r="C6607" s="95"/>
      <c r="D6607" s="94"/>
      <c r="E6607" s="95"/>
      <c r="F6607" s="94"/>
      <c r="G6607" s="95">
        <f t="shared" si="615"/>
        <v>0</v>
      </c>
      <c r="H6607" s="110">
        <f t="shared" si="616"/>
        <v>0</v>
      </c>
      <c r="P6607" s="107" t="str">
        <f t="shared" si="617"/>
        <v/>
      </c>
      <c r="Q6607" s="108" t="str">
        <f t="shared" si="618"/>
        <v/>
      </c>
      <c r="S6607" s="109" t="str">
        <f t="shared" si="619"/>
        <v/>
      </c>
      <c r="T6607" s="109" t="str">
        <f t="shared" si="620"/>
        <v/>
      </c>
    </row>
    <row r="6608" spans="2:20" ht="15" customHeight="1" x14ac:dyDescent="0.25">
      <c r="B6608" s="94">
        <v>6557</v>
      </c>
      <c r="C6608" s="95"/>
      <c r="D6608" s="94"/>
      <c r="E6608" s="95"/>
      <c r="F6608" s="94"/>
      <c r="G6608" s="95">
        <f t="shared" si="615"/>
        <v>0</v>
      </c>
      <c r="H6608" s="110">
        <f t="shared" si="616"/>
        <v>0</v>
      </c>
      <c r="P6608" s="107" t="str">
        <f t="shared" si="617"/>
        <v/>
      </c>
      <c r="Q6608" s="108" t="str">
        <f t="shared" si="618"/>
        <v/>
      </c>
      <c r="S6608" s="109" t="str">
        <f t="shared" si="619"/>
        <v/>
      </c>
      <c r="T6608" s="109" t="str">
        <f t="shared" si="620"/>
        <v/>
      </c>
    </row>
    <row r="6609" spans="2:20" ht="15" customHeight="1" x14ac:dyDescent="0.25">
      <c r="B6609" s="94">
        <v>6558</v>
      </c>
      <c r="C6609" s="95"/>
      <c r="D6609" s="94"/>
      <c r="E6609" s="95"/>
      <c r="F6609" s="94"/>
      <c r="G6609" s="95">
        <f t="shared" si="615"/>
        <v>0</v>
      </c>
      <c r="H6609" s="110">
        <f t="shared" si="616"/>
        <v>0</v>
      </c>
      <c r="P6609" s="107" t="str">
        <f t="shared" si="617"/>
        <v/>
      </c>
      <c r="Q6609" s="108" t="str">
        <f t="shared" si="618"/>
        <v/>
      </c>
      <c r="S6609" s="109" t="str">
        <f t="shared" si="619"/>
        <v/>
      </c>
      <c r="T6609" s="109" t="str">
        <f t="shared" si="620"/>
        <v/>
      </c>
    </row>
    <row r="6610" spans="2:20" ht="15" customHeight="1" x14ac:dyDescent="0.25">
      <c r="B6610" s="94">
        <v>6559</v>
      </c>
      <c r="C6610" s="95"/>
      <c r="D6610" s="94"/>
      <c r="E6610" s="95"/>
      <c r="F6610" s="94"/>
      <c r="G6610" s="95">
        <f t="shared" si="615"/>
        <v>0</v>
      </c>
      <c r="H6610" s="110">
        <f t="shared" si="616"/>
        <v>0</v>
      </c>
      <c r="P6610" s="107" t="str">
        <f t="shared" si="617"/>
        <v/>
      </c>
      <c r="Q6610" s="108" t="str">
        <f t="shared" si="618"/>
        <v/>
      </c>
      <c r="S6610" s="109" t="str">
        <f t="shared" si="619"/>
        <v/>
      </c>
      <c r="T6610" s="109" t="str">
        <f t="shared" si="620"/>
        <v/>
      </c>
    </row>
    <row r="6611" spans="2:20" ht="15" customHeight="1" x14ac:dyDescent="0.25">
      <c r="B6611" s="94">
        <v>6560</v>
      </c>
      <c r="C6611" s="95"/>
      <c r="D6611" s="94"/>
      <c r="E6611" s="95"/>
      <c r="F6611" s="94"/>
      <c r="G6611" s="95">
        <f t="shared" si="615"/>
        <v>0</v>
      </c>
      <c r="H6611" s="110">
        <f t="shared" si="616"/>
        <v>0</v>
      </c>
      <c r="P6611" s="107" t="str">
        <f t="shared" si="617"/>
        <v/>
      </c>
      <c r="Q6611" s="108" t="str">
        <f t="shared" si="618"/>
        <v/>
      </c>
      <c r="S6611" s="109" t="str">
        <f t="shared" si="619"/>
        <v/>
      </c>
      <c r="T6611" s="109" t="str">
        <f t="shared" si="620"/>
        <v/>
      </c>
    </row>
    <row r="6612" spans="2:20" ht="15" customHeight="1" x14ac:dyDescent="0.25">
      <c r="B6612" s="94">
        <v>6561</v>
      </c>
      <c r="C6612" s="95"/>
      <c r="D6612" s="94"/>
      <c r="E6612" s="95"/>
      <c r="F6612" s="94"/>
      <c r="G6612" s="95">
        <f t="shared" si="615"/>
        <v>0</v>
      </c>
      <c r="H6612" s="110">
        <f t="shared" si="616"/>
        <v>0</v>
      </c>
      <c r="P6612" s="107" t="str">
        <f t="shared" si="617"/>
        <v/>
      </c>
      <c r="Q6612" s="108" t="str">
        <f t="shared" si="618"/>
        <v/>
      </c>
      <c r="S6612" s="109" t="str">
        <f t="shared" si="619"/>
        <v/>
      </c>
      <c r="T6612" s="109" t="str">
        <f t="shared" si="620"/>
        <v/>
      </c>
    </row>
    <row r="6613" spans="2:20" ht="15" customHeight="1" x14ac:dyDescent="0.25">
      <c r="B6613" s="94">
        <v>6562</v>
      </c>
      <c r="C6613" s="95"/>
      <c r="D6613" s="94"/>
      <c r="E6613" s="95"/>
      <c r="F6613" s="94"/>
      <c r="G6613" s="95">
        <f t="shared" si="615"/>
        <v>0</v>
      </c>
      <c r="H6613" s="110">
        <f t="shared" si="616"/>
        <v>0</v>
      </c>
      <c r="P6613" s="107" t="str">
        <f t="shared" si="617"/>
        <v/>
      </c>
      <c r="Q6613" s="108" t="str">
        <f t="shared" si="618"/>
        <v/>
      </c>
      <c r="S6613" s="109" t="str">
        <f t="shared" si="619"/>
        <v/>
      </c>
      <c r="T6613" s="109" t="str">
        <f t="shared" si="620"/>
        <v/>
      </c>
    </row>
    <row r="6614" spans="2:20" ht="15" customHeight="1" x14ac:dyDescent="0.25">
      <c r="B6614" s="94">
        <v>6563</v>
      </c>
      <c r="C6614" s="95"/>
      <c r="D6614" s="94"/>
      <c r="E6614" s="95"/>
      <c r="F6614" s="94"/>
      <c r="G6614" s="95">
        <f t="shared" si="615"/>
        <v>0</v>
      </c>
      <c r="H6614" s="110">
        <f t="shared" si="616"/>
        <v>0</v>
      </c>
      <c r="P6614" s="107" t="str">
        <f t="shared" si="617"/>
        <v/>
      </c>
      <c r="Q6614" s="108" t="str">
        <f t="shared" si="618"/>
        <v/>
      </c>
      <c r="S6614" s="109" t="str">
        <f t="shared" si="619"/>
        <v/>
      </c>
      <c r="T6614" s="109" t="str">
        <f t="shared" si="620"/>
        <v/>
      </c>
    </row>
    <row r="6615" spans="2:20" ht="15" customHeight="1" x14ac:dyDescent="0.25">
      <c r="B6615" s="94">
        <v>6564</v>
      </c>
      <c r="C6615" s="95"/>
      <c r="D6615" s="94"/>
      <c r="E6615" s="95"/>
      <c r="F6615" s="94"/>
      <c r="G6615" s="95">
        <f t="shared" si="615"/>
        <v>0</v>
      </c>
      <c r="H6615" s="110">
        <f t="shared" si="616"/>
        <v>0</v>
      </c>
      <c r="P6615" s="107" t="str">
        <f t="shared" si="617"/>
        <v/>
      </c>
      <c r="Q6615" s="108" t="str">
        <f t="shared" si="618"/>
        <v/>
      </c>
      <c r="S6615" s="109" t="str">
        <f t="shared" si="619"/>
        <v/>
      </c>
      <c r="T6615" s="109" t="str">
        <f t="shared" si="620"/>
        <v/>
      </c>
    </row>
    <row r="6616" spans="2:20" ht="15" customHeight="1" x14ac:dyDescent="0.25">
      <c r="B6616" s="94">
        <v>6565</v>
      </c>
      <c r="C6616" s="95"/>
      <c r="D6616" s="94"/>
      <c r="E6616" s="95"/>
      <c r="F6616" s="94"/>
      <c r="G6616" s="95">
        <f t="shared" si="615"/>
        <v>0</v>
      </c>
      <c r="H6616" s="110">
        <f t="shared" si="616"/>
        <v>0</v>
      </c>
      <c r="P6616" s="107" t="str">
        <f t="shared" si="617"/>
        <v/>
      </c>
      <c r="Q6616" s="108" t="str">
        <f t="shared" si="618"/>
        <v/>
      </c>
      <c r="S6616" s="109" t="str">
        <f t="shared" si="619"/>
        <v/>
      </c>
      <c r="T6616" s="109" t="str">
        <f t="shared" si="620"/>
        <v/>
      </c>
    </row>
    <row r="6617" spans="2:20" ht="15" customHeight="1" x14ac:dyDescent="0.25">
      <c r="B6617" s="94">
        <v>6566</v>
      </c>
      <c r="C6617" s="95"/>
      <c r="D6617" s="94"/>
      <c r="E6617" s="95"/>
      <c r="F6617" s="94"/>
      <c r="G6617" s="95">
        <f t="shared" si="615"/>
        <v>0</v>
      </c>
      <c r="H6617" s="110">
        <f t="shared" si="616"/>
        <v>0</v>
      </c>
      <c r="P6617" s="107" t="str">
        <f t="shared" si="617"/>
        <v/>
      </c>
      <c r="Q6617" s="108" t="str">
        <f t="shared" si="618"/>
        <v/>
      </c>
      <c r="S6617" s="109" t="str">
        <f t="shared" si="619"/>
        <v/>
      </c>
      <c r="T6617" s="109" t="str">
        <f t="shared" si="620"/>
        <v/>
      </c>
    </row>
    <row r="6618" spans="2:20" ht="15" customHeight="1" x14ac:dyDescent="0.25">
      <c r="B6618" s="94">
        <v>6567</v>
      </c>
      <c r="C6618" s="95"/>
      <c r="D6618" s="94"/>
      <c r="E6618" s="95"/>
      <c r="F6618" s="94"/>
      <c r="G6618" s="95">
        <f t="shared" si="615"/>
        <v>0</v>
      </c>
      <c r="H6618" s="110">
        <f t="shared" si="616"/>
        <v>0</v>
      </c>
      <c r="P6618" s="107" t="str">
        <f t="shared" si="617"/>
        <v/>
      </c>
      <c r="Q6618" s="108" t="str">
        <f t="shared" si="618"/>
        <v/>
      </c>
      <c r="S6618" s="109" t="str">
        <f t="shared" si="619"/>
        <v/>
      </c>
      <c r="T6618" s="109" t="str">
        <f t="shared" si="620"/>
        <v/>
      </c>
    </row>
    <row r="6619" spans="2:20" ht="15" customHeight="1" x14ac:dyDescent="0.25">
      <c r="B6619" s="94">
        <v>6568</v>
      </c>
      <c r="C6619" s="95"/>
      <c r="D6619" s="94"/>
      <c r="E6619" s="95"/>
      <c r="F6619" s="94"/>
      <c r="G6619" s="95">
        <f t="shared" si="615"/>
        <v>0</v>
      </c>
      <c r="H6619" s="110">
        <f t="shared" si="616"/>
        <v>0</v>
      </c>
      <c r="P6619" s="107" t="str">
        <f t="shared" si="617"/>
        <v/>
      </c>
      <c r="Q6619" s="108" t="str">
        <f t="shared" si="618"/>
        <v/>
      </c>
      <c r="S6619" s="109" t="str">
        <f t="shared" si="619"/>
        <v/>
      </c>
      <c r="T6619" s="109" t="str">
        <f t="shared" si="620"/>
        <v/>
      </c>
    </row>
    <row r="6620" spans="2:20" ht="15" customHeight="1" x14ac:dyDescent="0.25">
      <c r="B6620" s="94">
        <v>6569</v>
      </c>
      <c r="C6620" s="95"/>
      <c r="D6620" s="94"/>
      <c r="E6620" s="95"/>
      <c r="F6620" s="94"/>
      <c r="G6620" s="95">
        <f t="shared" ref="G6620:G6683" si="621">E6620-C6620</f>
        <v>0</v>
      </c>
      <c r="H6620" s="110">
        <f t="shared" ref="H6620:H6683" si="622">F6620-D6620</f>
        <v>0</v>
      </c>
      <c r="P6620" s="107" t="str">
        <f t="shared" ref="P6620:P6683" si="623">IF(C6620="","",D6620*PSA_WTP-C6620)</f>
        <v/>
      </c>
      <c r="Q6620" s="108" t="str">
        <f t="shared" ref="Q6620:Q6683" si="624">IF(C6620="","",F6620*PSA_WTP-E6620)</f>
        <v/>
      </c>
      <c r="S6620" s="109" t="str">
        <f t="shared" ref="S6620:S6683" si="625">IF(Q6620="","",IF(Q6620=MAX(P6620,Q6620),0,1))</f>
        <v/>
      </c>
      <c r="T6620" s="109" t="str">
        <f t="shared" ref="T6620:T6683" si="626">IF(Q6620="","",IF(Q6620=MAX(P6620,Q6620),1,0))</f>
        <v/>
      </c>
    </row>
    <row r="6621" spans="2:20" ht="15" customHeight="1" x14ac:dyDescent="0.25">
      <c r="B6621" s="94">
        <v>6570</v>
      </c>
      <c r="C6621" s="95"/>
      <c r="D6621" s="94"/>
      <c r="E6621" s="95"/>
      <c r="F6621" s="94"/>
      <c r="G6621" s="95">
        <f t="shared" si="621"/>
        <v>0</v>
      </c>
      <c r="H6621" s="110">
        <f t="shared" si="622"/>
        <v>0</v>
      </c>
      <c r="P6621" s="107" t="str">
        <f t="shared" si="623"/>
        <v/>
      </c>
      <c r="Q6621" s="108" t="str">
        <f t="shared" si="624"/>
        <v/>
      </c>
      <c r="S6621" s="109" t="str">
        <f t="shared" si="625"/>
        <v/>
      </c>
      <c r="T6621" s="109" t="str">
        <f t="shared" si="626"/>
        <v/>
      </c>
    </row>
    <row r="6622" spans="2:20" ht="15" customHeight="1" x14ac:dyDescent="0.25">
      <c r="B6622" s="94">
        <v>6571</v>
      </c>
      <c r="C6622" s="95"/>
      <c r="D6622" s="94"/>
      <c r="E6622" s="95"/>
      <c r="F6622" s="94"/>
      <c r="G6622" s="95">
        <f t="shared" si="621"/>
        <v>0</v>
      </c>
      <c r="H6622" s="110">
        <f t="shared" si="622"/>
        <v>0</v>
      </c>
      <c r="P6622" s="107" t="str">
        <f t="shared" si="623"/>
        <v/>
      </c>
      <c r="Q6622" s="108" t="str">
        <f t="shared" si="624"/>
        <v/>
      </c>
      <c r="S6622" s="109" t="str">
        <f t="shared" si="625"/>
        <v/>
      </c>
      <c r="T6622" s="109" t="str">
        <f t="shared" si="626"/>
        <v/>
      </c>
    </row>
    <row r="6623" spans="2:20" ht="15" customHeight="1" x14ac:dyDescent="0.25">
      <c r="B6623" s="94">
        <v>6572</v>
      </c>
      <c r="C6623" s="95"/>
      <c r="D6623" s="94"/>
      <c r="E6623" s="95"/>
      <c r="F6623" s="94"/>
      <c r="G6623" s="95">
        <f t="shared" si="621"/>
        <v>0</v>
      </c>
      <c r="H6623" s="110">
        <f t="shared" si="622"/>
        <v>0</v>
      </c>
      <c r="P6623" s="107" t="str">
        <f t="shared" si="623"/>
        <v/>
      </c>
      <c r="Q6623" s="108" t="str">
        <f t="shared" si="624"/>
        <v/>
      </c>
      <c r="S6623" s="109" t="str">
        <f t="shared" si="625"/>
        <v/>
      </c>
      <c r="T6623" s="109" t="str">
        <f t="shared" si="626"/>
        <v/>
      </c>
    </row>
    <row r="6624" spans="2:20" ht="15" customHeight="1" x14ac:dyDescent="0.25">
      <c r="B6624" s="94">
        <v>6573</v>
      </c>
      <c r="C6624" s="95"/>
      <c r="D6624" s="94"/>
      <c r="E6624" s="95"/>
      <c r="F6624" s="94"/>
      <c r="G6624" s="95">
        <f t="shared" si="621"/>
        <v>0</v>
      </c>
      <c r="H6624" s="110">
        <f t="shared" si="622"/>
        <v>0</v>
      </c>
      <c r="P6624" s="107" t="str">
        <f t="shared" si="623"/>
        <v/>
      </c>
      <c r="Q6624" s="108" t="str">
        <f t="shared" si="624"/>
        <v/>
      </c>
      <c r="S6624" s="109" t="str">
        <f t="shared" si="625"/>
        <v/>
      </c>
      <c r="T6624" s="109" t="str">
        <f t="shared" si="626"/>
        <v/>
      </c>
    </row>
    <row r="6625" spans="2:20" ht="15" customHeight="1" x14ac:dyDescent="0.25">
      <c r="B6625" s="94">
        <v>6574</v>
      </c>
      <c r="C6625" s="95"/>
      <c r="D6625" s="94"/>
      <c r="E6625" s="95"/>
      <c r="F6625" s="94"/>
      <c r="G6625" s="95">
        <f t="shared" si="621"/>
        <v>0</v>
      </c>
      <c r="H6625" s="110">
        <f t="shared" si="622"/>
        <v>0</v>
      </c>
      <c r="P6625" s="107" t="str">
        <f t="shared" si="623"/>
        <v/>
      </c>
      <c r="Q6625" s="108" t="str">
        <f t="shared" si="624"/>
        <v/>
      </c>
      <c r="S6625" s="109" t="str">
        <f t="shared" si="625"/>
        <v/>
      </c>
      <c r="T6625" s="109" t="str">
        <f t="shared" si="626"/>
        <v/>
      </c>
    </row>
    <row r="6626" spans="2:20" ht="15" customHeight="1" x14ac:dyDescent="0.25">
      <c r="B6626" s="94">
        <v>6575</v>
      </c>
      <c r="C6626" s="95"/>
      <c r="D6626" s="94"/>
      <c r="E6626" s="95"/>
      <c r="F6626" s="94"/>
      <c r="G6626" s="95">
        <f t="shared" si="621"/>
        <v>0</v>
      </c>
      <c r="H6626" s="110">
        <f t="shared" si="622"/>
        <v>0</v>
      </c>
      <c r="P6626" s="107" t="str">
        <f t="shared" si="623"/>
        <v/>
      </c>
      <c r="Q6626" s="108" t="str">
        <f t="shared" si="624"/>
        <v/>
      </c>
      <c r="S6626" s="109" t="str">
        <f t="shared" si="625"/>
        <v/>
      </c>
      <c r="T6626" s="109" t="str">
        <f t="shared" si="626"/>
        <v/>
      </c>
    </row>
    <row r="6627" spans="2:20" ht="15" customHeight="1" x14ac:dyDescent="0.25">
      <c r="B6627" s="94">
        <v>6576</v>
      </c>
      <c r="C6627" s="95"/>
      <c r="D6627" s="94"/>
      <c r="E6627" s="95"/>
      <c r="F6627" s="94"/>
      <c r="G6627" s="95">
        <f t="shared" si="621"/>
        <v>0</v>
      </c>
      <c r="H6627" s="110">
        <f t="shared" si="622"/>
        <v>0</v>
      </c>
      <c r="P6627" s="107" t="str">
        <f t="shared" si="623"/>
        <v/>
      </c>
      <c r="Q6627" s="108" t="str">
        <f t="shared" si="624"/>
        <v/>
      </c>
      <c r="S6627" s="109" t="str">
        <f t="shared" si="625"/>
        <v/>
      </c>
      <c r="T6627" s="109" t="str">
        <f t="shared" si="626"/>
        <v/>
      </c>
    </row>
    <row r="6628" spans="2:20" ht="15" customHeight="1" x14ac:dyDescent="0.25">
      <c r="B6628" s="94">
        <v>6577</v>
      </c>
      <c r="C6628" s="95"/>
      <c r="D6628" s="94"/>
      <c r="E6628" s="95"/>
      <c r="F6628" s="94"/>
      <c r="G6628" s="95">
        <f t="shared" si="621"/>
        <v>0</v>
      </c>
      <c r="H6628" s="110">
        <f t="shared" si="622"/>
        <v>0</v>
      </c>
      <c r="P6628" s="107" t="str">
        <f t="shared" si="623"/>
        <v/>
      </c>
      <c r="Q6628" s="108" t="str">
        <f t="shared" si="624"/>
        <v/>
      </c>
      <c r="S6628" s="109" t="str">
        <f t="shared" si="625"/>
        <v/>
      </c>
      <c r="T6628" s="109" t="str">
        <f t="shared" si="626"/>
        <v/>
      </c>
    </row>
    <row r="6629" spans="2:20" ht="15" customHeight="1" x14ac:dyDescent="0.25">
      <c r="B6629" s="94">
        <v>6578</v>
      </c>
      <c r="C6629" s="95"/>
      <c r="D6629" s="94"/>
      <c r="E6629" s="95"/>
      <c r="F6629" s="94"/>
      <c r="G6629" s="95">
        <f t="shared" si="621"/>
        <v>0</v>
      </c>
      <c r="H6629" s="110">
        <f t="shared" si="622"/>
        <v>0</v>
      </c>
      <c r="P6629" s="107" t="str">
        <f t="shared" si="623"/>
        <v/>
      </c>
      <c r="Q6629" s="108" t="str">
        <f t="shared" si="624"/>
        <v/>
      </c>
      <c r="S6629" s="109" t="str">
        <f t="shared" si="625"/>
        <v/>
      </c>
      <c r="T6629" s="109" t="str">
        <f t="shared" si="626"/>
        <v/>
      </c>
    </row>
    <row r="6630" spans="2:20" ht="15" customHeight="1" x14ac:dyDescent="0.25">
      <c r="B6630" s="94">
        <v>6579</v>
      </c>
      <c r="C6630" s="95"/>
      <c r="D6630" s="94"/>
      <c r="E6630" s="95"/>
      <c r="F6630" s="94"/>
      <c r="G6630" s="95">
        <f t="shared" si="621"/>
        <v>0</v>
      </c>
      <c r="H6630" s="110">
        <f t="shared" si="622"/>
        <v>0</v>
      </c>
      <c r="P6630" s="107" t="str">
        <f t="shared" si="623"/>
        <v/>
      </c>
      <c r="Q6630" s="108" t="str">
        <f t="shared" si="624"/>
        <v/>
      </c>
      <c r="S6630" s="109" t="str">
        <f t="shared" si="625"/>
        <v/>
      </c>
      <c r="T6630" s="109" t="str">
        <f t="shared" si="626"/>
        <v/>
      </c>
    </row>
    <row r="6631" spans="2:20" ht="15" customHeight="1" x14ac:dyDescent="0.25">
      <c r="B6631" s="94">
        <v>6580</v>
      </c>
      <c r="C6631" s="95"/>
      <c r="D6631" s="94"/>
      <c r="E6631" s="95"/>
      <c r="F6631" s="94"/>
      <c r="G6631" s="95">
        <f t="shared" si="621"/>
        <v>0</v>
      </c>
      <c r="H6631" s="110">
        <f t="shared" si="622"/>
        <v>0</v>
      </c>
      <c r="P6631" s="107" t="str">
        <f t="shared" si="623"/>
        <v/>
      </c>
      <c r="Q6631" s="108" t="str">
        <f t="shared" si="624"/>
        <v/>
      </c>
      <c r="S6631" s="109" t="str">
        <f t="shared" si="625"/>
        <v/>
      </c>
      <c r="T6631" s="109" t="str">
        <f t="shared" si="626"/>
        <v/>
      </c>
    </row>
    <row r="6632" spans="2:20" ht="15" customHeight="1" x14ac:dyDescent="0.25">
      <c r="B6632" s="94">
        <v>6581</v>
      </c>
      <c r="C6632" s="95"/>
      <c r="D6632" s="94"/>
      <c r="E6632" s="95"/>
      <c r="F6632" s="94"/>
      <c r="G6632" s="95">
        <f t="shared" si="621"/>
        <v>0</v>
      </c>
      <c r="H6632" s="110">
        <f t="shared" si="622"/>
        <v>0</v>
      </c>
      <c r="P6632" s="107" t="str">
        <f t="shared" si="623"/>
        <v/>
      </c>
      <c r="Q6632" s="108" t="str">
        <f t="shared" si="624"/>
        <v/>
      </c>
      <c r="S6632" s="109" t="str">
        <f t="shared" si="625"/>
        <v/>
      </c>
      <c r="T6632" s="109" t="str">
        <f t="shared" si="626"/>
        <v/>
      </c>
    </row>
    <row r="6633" spans="2:20" ht="15" customHeight="1" x14ac:dyDescent="0.25">
      <c r="B6633" s="94">
        <v>6582</v>
      </c>
      <c r="C6633" s="95"/>
      <c r="D6633" s="94"/>
      <c r="E6633" s="95"/>
      <c r="F6633" s="94"/>
      <c r="G6633" s="95">
        <f t="shared" si="621"/>
        <v>0</v>
      </c>
      <c r="H6633" s="110">
        <f t="shared" si="622"/>
        <v>0</v>
      </c>
      <c r="P6633" s="107" t="str">
        <f t="shared" si="623"/>
        <v/>
      </c>
      <c r="Q6633" s="108" t="str">
        <f t="shared" si="624"/>
        <v/>
      </c>
      <c r="S6633" s="109" t="str">
        <f t="shared" si="625"/>
        <v/>
      </c>
      <c r="T6633" s="109" t="str">
        <f t="shared" si="626"/>
        <v/>
      </c>
    </row>
    <row r="6634" spans="2:20" ht="15" customHeight="1" x14ac:dyDescent="0.25">
      <c r="B6634" s="94">
        <v>6583</v>
      </c>
      <c r="C6634" s="95"/>
      <c r="D6634" s="94"/>
      <c r="E6634" s="95"/>
      <c r="F6634" s="94"/>
      <c r="G6634" s="95">
        <f t="shared" si="621"/>
        <v>0</v>
      </c>
      <c r="H6634" s="110">
        <f t="shared" si="622"/>
        <v>0</v>
      </c>
      <c r="P6634" s="107" t="str">
        <f t="shared" si="623"/>
        <v/>
      </c>
      <c r="Q6634" s="108" t="str">
        <f t="shared" si="624"/>
        <v/>
      </c>
      <c r="S6634" s="109" t="str">
        <f t="shared" si="625"/>
        <v/>
      </c>
      <c r="T6634" s="109" t="str">
        <f t="shared" si="626"/>
        <v/>
      </c>
    </row>
    <row r="6635" spans="2:20" ht="15" customHeight="1" x14ac:dyDescent="0.25">
      <c r="B6635" s="94">
        <v>6584</v>
      </c>
      <c r="C6635" s="95"/>
      <c r="D6635" s="94"/>
      <c r="E6635" s="95"/>
      <c r="F6635" s="94"/>
      <c r="G6635" s="95">
        <f t="shared" si="621"/>
        <v>0</v>
      </c>
      <c r="H6635" s="110">
        <f t="shared" si="622"/>
        <v>0</v>
      </c>
      <c r="P6635" s="107" t="str">
        <f t="shared" si="623"/>
        <v/>
      </c>
      <c r="Q6635" s="108" t="str">
        <f t="shared" si="624"/>
        <v/>
      </c>
      <c r="S6635" s="109" t="str">
        <f t="shared" si="625"/>
        <v/>
      </c>
      <c r="T6635" s="109" t="str">
        <f t="shared" si="626"/>
        <v/>
      </c>
    </row>
    <row r="6636" spans="2:20" ht="15" customHeight="1" x14ac:dyDescent="0.25">
      <c r="B6636" s="94">
        <v>6585</v>
      </c>
      <c r="C6636" s="95"/>
      <c r="D6636" s="94"/>
      <c r="E6636" s="95"/>
      <c r="F6636" s="94"/>
      <c r="G6636" s="95">
        <f t="shared" si="621"/>
        <v>0</v>
      </c>
      <c r="H6636" s="110">
        <f t="shared" si="622"/>
        <v>0</v>
      </c>
      <c r="P6636" s="107" t="str">
        <f t="shared" si="623"/>
        <v/>
      </c>
      <c r="Q6636" s="108" t="str">
        <f t="shared" si="624"/>
        <v/>
      </c>
      <c r="S6636" s="109" t="str">
        <f t="shared" si="625"/>
        <v/>
      </c>
      <c r="T6636" s="109" t="str">
        <f t="shared" si="626"/>
        <v/>
      </c>
    </row>
    <row r="6637" spans="2:20" ht="15" customHeight="1" x14ac:dyDescent="0.25">
      <c r="B6637" s="94">
        <v>6586</v>
      </c>
      <c r="C6637" s="95"/>
      <c r="D6637" s="94"/>
      <c r="E6637" s="95"/>
      <c r="F6637" s="94"/>
      <c r="G6637" s="95">
        <f t="shared" si="621"/>
        <v>0</v>
      </c>
      <c r="H6637" s="110">
        <f t="shared" si="622"/>
        <v>0</v>
      </c>
      <c r="P6637" s="107" t="str">
        <f t="shared" si="623"/>
        <v/>
      </c>
      <c r="Q6637" s="108" t="str">
        <f t="shared" si="624"/>
        <v/>
      </c>
      <c r="S6637" s="109" t="str">
        <f t="shared" si="625"/>
        <v/>
      </c>
      <c r="T6637" s="109" t="str">
        <f t="shared" si="626"/>
        <v/>
      </c>
    </row>
    <row r="6638" spans="2:20" ht="15" customHeight="1" x14ac:dyDescent="0.25">
      <c r="B6638" s="94">
        <v>6587</v>
      </c>
      <c r="C6638" s="95"/>
      <c r="D6638" s="94"/>
      <c r="E6638" s="95"/>
      <c r="F6638" s="94"/>
      <c r="G6638" s="95">
        <f t="shared" si="621"/>
        <v>0</v>
      </c>
      <c r="H6638" s="110">
        <f t="shared" si="622"/>
        <v>0</v>
      </c>
      <c r="P6638" s="107" t="str">
        <f t="shared" si="623"/>
        <v/>
      </c>
      <c r="Q6638" s="108" t="str">
        <f t="shared" si="624"/>
        <v/>
      </c>
      <c r="S6638" s="109" t="str">
        <f t="shared" si="625"/>
        <v/>
      </c>
      <c r="T6638" s="109" t="str">
        <f t="shared" si="626"/>
        <v/>
      </c>
    </row>
    <row r="6639" spans="2:20" ht="15" customHeight="1" x14ac:dyDescent="0.25">
      <c r="B6639" s="94">
        <v>6588</v>
      </c>
      <c r="C6639" s="95"/>
      <c r="D6639" s="94"/>
      <c r="E6639" s="95"/>
      <c r="F6639" s="94"/>
      <c r="G6639" s="95">
        <f t="shared" si="621"/>
        <v>0</v>
      </c>
      <c r="H6639" s="110">
        <f t="shared" si="622"/>
        <v>0</v>
      </c>
      <c r="P6639" s="107" t="str">
        <f t="shared" si="623"/>
        <v/>
      </c>
      <c r="Q6639" s="108" t="str">
        <f t="shared" si="624"/>
        <v/>
      </c>
      <c r="S6639" s="109" t="str">
        <f t="shared" si="625"/>
        <v/>
      </c>
      <c r="T6639" s="109" t="str">
        <f t="shared" si="626"/>
        <v/>
      </c>
    </row>
    <row r="6640" spans="2:20" ht="15" customHeight="1" x14ac:dyDescent="0.25">
      <c r="B6640" s="94">
        <v>6589</v>
      </c>
      <c r="C6640" s="95"/>
      <c r="D6640" s="94"/>
      <c r="E6640" s="95"/>
      <c r="F6640" s="94"/>
      <c r="G6640" s="95">
        <f t="shared" si="621"/>
        <v>0</v>
      </c>
      <c r="H6640" s="110">
        <f t="shared" si="622"/>
        <v>0</v>
      </c>
      <c r="P6640" s="107" t="str">
        <f t="shared" si="623"/>
        <v/>
      </c>
      <c r="Q6640" s="108" t="str">
        <f t="shared" si="624"/>
        <v/>
      </c>
      <c r="S6640" s="109" t="str">
        <f t="shared" si="625"/>
        <v/>
      </c>
      <c r="T6640" s="109" t="str">
        <f t="shared" si="626"/>
        <v/>
      </c>
    </row>
    <row r="6641" spans="2:20" ht="15" customHeight="1" x14ac:dyDescent="0.25">
      <c r="B6641" s="94">
        <v>6590</v>
      </c>
      <c r="C6641" s="95"/>
      <c r="D6641" s="94"/>
      <c r="E6641" s="95"/>
      <c r="F6641" s="94"/>
      <c r="G6641" s="95">
        <f t="shared" si="621"/>
        <v>0</v>
      </c>
      <c r="H6641" s="110">
        <f t="shared" si="622"/>
        <v>0</v>
      </c>
      <c r="P6641" s="107" t="str">
        <f t="shared" si="623"/>
        <v/>
      </c>
      <c r="Q6641" s="108" t="str">
        <f t="shared" si="624"/>
        <v/>
      </c>
      <c r="S6641" s="109" t="str">
        <f t="shared" si="625"/>
        <v/>
      </c>
      <c r="T6641" s="109" t="str">
        <f t="shared" si="626"/>
        <v/>
      </c>
    </row>
    <row r="6642" spans="2:20" ht="15" customHeight="1" x14ac:dyDescent="0.25">
      <c r="B6642" s="94">
        <v>6591</v>
      </c>
      <c r="C6642" s="95"/>
      <c r="D6642" s="94"/>
      <c r="E6642" s="95"/>
      <c r="F6642" s="94"/>
      <c r="G6642" s="95">
        <f t="shared" si="621"/>
        <v>0</v>
      </c>
      <c r="H6642" s="110">
        <f t="shared" si="622"/>
        <v>0</v>
      </c>
      <c r="P6642" s="107" t="str">
        <f t="shared" si="623"/>
        <v/>
      </c>
      <c r="Q6642" s="108" t="str">
        <f t="shared" si="624"/>
        <v/>
      </c>
      <c r="S6642" s="109" t="str">
        <f t="shared" si="625"/>
        <v/>
      </c>
      <c r="T6642" s="109" t="str">
        <f t="shared" si="626"/>
        <v/>
      </c>
    </row>
    <row r="6643" spans="2:20" ht="15" customHeight="1" x14ac:dyDescent="0.25">
      <c r="B6643" s="94">
        <v>6592</v>
      </c>
      <c r="C6643" s="95"/>
      <c r="D6643" s="94"/>
      <c r="E6643" s="95"/>
      <c r="F6643" s="94"/>
      <c r="G6643" s="95">
        <f t="shared" si="621"/>
        <v>0</v>
      </c>
      <c r="H6643" s="110">
        <f t="shared" si="622"/>
        <v>0</v>
      </c>
      <c r="P6643" s="107" t="str">
        <f t="shared" si="623"/>
        <v/>
      </c>
      <c r="Q6643" s="108" t="str">
        <f t="shared" si="624"/>
        <v/>
      </c>
      <c r="S6643" s="109" t="str">
        <f t="shared" si="625"/>
        <v/>
      </c>
      <c r="T6643" s="109" t="str">
        <f t="shared" si="626"/>
        <v/>
      </c>
    </row>
    <row r="6644" spans="2:20" ht="15" customHeight="1" x14ac:dyDescent="0.25">
      <c r="B6644" s="94">
        <v>6593</v>
      </c>
      <c r="C6644" s="95"/>
      <c r="D6644" s="94"/>
      <c r="E6644" s="95"/>
      <c r="F6644" s="94"/>
      <c r="G6644" s="95">
        <f t="shared" si="621"/>
        <v>0</v>
      </c>
      <c r="H6644" s="110">
        <f t="shared" si="622"/>
        <v>0</v>
      </c>
      <c r="P6644" s="107" t="str">
        <f t="shared" si="623"/>
        <v/>
      </c>
      <c r="Q6644" s="108" t="str">
        <f t="shared" si="624"/>
        <v/>
      </c>
      <c r="S6644" s="109" t="str">
        <f t="shared" si="625"/>
        <v/>
      </c>
      <c r="T6644" s="109" t="str">
        <f t="shared" si="626"/>
        <v/>
      </c>
    </row>
    <row r="6645" spans="2:20" ht="15" customHeight="1" x14ac:dyDescent="0.25">
      <c r="B6645" s="94">
        <v>6594</v>
      </c>
      <c r="C6645" s="95"/>
      <c r="D6645" s="94"/>
      <c r="E6645" s="95"/>
      <c r="F6645" s="94"/>
      <c r="G6645" s="95">
        <f t="shared" si="621"/>
        <v>0</v>
      </c>
      <c r="H6645" s="110">
        <f t="shared" si="622"/>
        <v>0</v>
      </c>
      <c r="P6645" s="107" t="str">
        <f t="shared" si="623"/>
        <v/>
      </c>
      <c r="Q6645" s="108" t="str">
        <f t="shared" si="624"/>
        <v/>
      </c>
      <c r="S6645" s="109" t="str">
        <f t="shared" si="625"/>
        <v/>
      </c>
      <c r="T6645" s="109" t="str">
        <f t="shared" si="626"/>
        <v/>
      </c>
    </row>
    <row r="6646" spans="2:20" ht="15" customHeight="1" x14ac:dyDescent="0.25">
      <c r="B6646" s="94">
        <v>6595</v>
      </c>
      <c r="C6646" s="95"/>
      <c r="D6646" s="94"/>
      <c r="E6646" s="95"/>
      <c r="F6646" s="94"/>
      <c r="G6646" s="95">
        <f t="shared" si="621"/>
        <v>0</v>
      </c>
      <c r="H6646" s="110">
        <f t="shared" si="622"/>
        <v>0</v>
      </c>
      <c r="P6646" s="107" t="str">
        <f t="shared" si="623"/>
        <v/>
      </c>
      <c r="Q6646" s="108" t="str">
        <f t="shared" si="624"/>
        <v/>
      </c>
      <c r="S6646" s="109" t="str">
        <f t="shared" si="625"/>
        <v/>
      </c>
      <c r="T6646" s="109" t="str">
        <f t="shared" si="626"/>
        <v/>
      </c>
    </row>
    <row r="6647" spans="2:20" ht="15" customHeight="1" x14ac:dyDescent="0.25">
      <c r="B6647" s="94">
        <v>6596</v>
      </c>
      <c r="C6647" s="95"/>
      <c r="D6647" s="94"/>
      <c r="E6647" s="95"/>
      <c r="F6647" s="94"/>
      <c r="G6647" s="95">
        <f t="shared" si="621"/>
        <v>0</v>
      </c>
      <c r="H6647" s="110">
        <f t="shared" si="622"/>
        <v>0</v>
      </c>
      <c r="P6647" s="107" t="str">
        <f t="shared" si="623"/>
        <v/>
      </c>
      <c r="Q6647" s="108" t="str">
        <f t="shared" si="624"/>
        <v/>
      </c>
      <c r="S6647" s="109" t="str">
        <f t="shared" si="625"/>
        <v/>
      </c>
      <c r="T6647" s="109" t="str">
        <f t="shared" si="626"/>
        <v/>
      </c>
    </row>
    <row r="6648" spans="2:20" ht="15" customHeight="1" x14ac:dyDescent="0.25">
      <c r="B6648" s="94">
        <v>6597</v>
      </c>
      <c r="C6648" s="95"/>
      <c r="D6648" s="94"/>
      <c r="E6648" s="95"/>
      <c r="F6648" s="94"/>
      <c r="G6648" s="95">
        <f t="shared" si="621"/>
        <v>0</v>
      </c>
      <c r="H6648" s="110">
        <f t="shared" si="622"/>
        <v>0</v>
      </c>
      <c r="P6648" s="107" t="str">
        <f t="shared" si="623"/>
        <v/>
      </c>
      <c r="Q6648" s="108" t="str">
        <f t="shared" si="624"/>
        <v/>
      </c>
      <c r="S6648" s="109" t="str">
        <f t="shared" si="625"/>
        <v/>
      </c>
      <c r="T6648" s="109" t="str">
        <f t="shared" si="626"/>
        <v/>
      </c>
    </row>
    <row r="6649" spans="2:20" ht="15" customHeight="1" x14ac:dyDescent="0.25">
      <c r="B6649" s="94">
        <v>6598</v>
      </c>
      <c r="C6649" s="95"/>
      <c r="D6649" s="94"/>
      <c r="E6649" s="95"/>
      <c r="F6649" s="94"/>
      <c r="G6649" s="95">
        <f t="shared" si="621"/>
        <v>0</v>
      </c>
      <c r="H6649" s="110">
        <f t="shared" si="622"/>
        <v>0</v>
      </c>
      <c r="P6649" s="107" t="str">
        <f t="shared" si="623"/>
        <v/>
      </c>
      <c r="Q6649" s="108" t="str">
        <f t="shared" si="624"/>
        <v/>
      </c>
      <c r="S6649" s="109" t="str">
        <f t="shared" si="625"/>
        <v/>
      </c>
      <c r="T6649" s="109" t="str">
        <f t="shared" si="626"/>
        <v/>
      </c>
    </row>
    <row r="6650" spans="2:20" ht="15" customHeight="1" x14ac:dyDescent="0.25">
      <c r="B6650" s="94">
        <v>6599</v>
      </c>
      <c r="C6650" s="95"/>
      <c r="D6650" s="94"/>
      <c r="E6650" s="95"/>
      <c r="F6650" s="94"/>
      <c r="G6650" s="95">
        <f t="shared" si="621"/>
        <v>0</v>
      </c>
      <c r="H6650" s="110">
        <f t="shared" si="622"/>
        <v>0</v>
      </c>
      <c r="P6650" s="107" t="str">
        <f t="shared" si="623"/>
        <v/>
      </c>
      <c r="Q6650" s="108" t="str">
        <f t="shared" si="624"/>
        <v/>
      </c>
      <c r="S6650" s="109" t="str">
        <f t="shared" si="625"/>
        <v/>
      </c>
      <c r="T6650" s="109" t="str">
        <f t="shared" si="626"/>
        <v/>
      </c>
    </row>
    <row r="6651" spans="2:20" ht="15" customHeight="1" x14ac:dyDescent="0.25">
      <c r="B6651" s="94">
        <v>6600</v>
      </c>
      <c r="C6651" s="95"/>
      <c r="D6651" s="94"/>
      <c r="E6651" s="95"/>
      <c r="F6651" s="94"/>
      <c r="G6651" s="95">
        <f t="shared" si="621"/>
        <v>0</v>
      </c>
      <c r="H6651" s="110">
        <f t="shared" si="622"/>
        <v>0</v>
      </c>
      <c r="P6651" s="107" t="str">
        <f t="shared" si="623"/>
        <v/>
      </c>
      <c r="Q6651" s="108" t="str">
        <f t="shared" si="624"/>
        <v/>
      </c>
      <c r="S6651" s="109" t="str">
        <f t="shared" si="625"/>
        <v/>
      </c>
      <c r="T6651" s="109" t="str">
        <f t="shared" si="626"/>
        <v/>
      </c>
    </row>
    <row r="6652" spans="2:20" ht="15" customHeight="1" x14ac:dyDescent="0.25">
      <c r="B6652" s="94">
        <v>6601</v>
      </c>
      <c r="C6652" s="95"/>
      <c r="D6652" s="94"/>
      <c r="E6652" s="95"/>
      <c r="F6652" s="94"/>
      <c r="G6652" s="95">
        <f t="shared" si="621"/>
        <v>0</v>
      </c>
      <c r="H6652" s="110">
        <f t="shared" si="622"/>
        <v>0</v>
      </c>
      <c r="P6652" s="107" t="str">
        <f t="shared" si="623"/>
        <v/>
      </c>
      <c r="Q6652" s="108" t="str">
        <f t="shared" si="624"/>
        <v/>
      </c>
      <c r="S6652" s="109" t="str">
        <f t="shared" si="625"/>
        <v/>
      </c>
      <c r="T6652" s="109" t="str">
        <f t="shared" si="626"/>
        <v/>
      </c>
    </row>
    <row r="6653" spans="2:20" ht="15" customHeight="1" x14ac:dyDescent="0.25">
      <c r="B6653" s="94">
        <v>6602</v>
      </c>
      <c r="C6653" s="95"/>
      <c r="D6653" s="94"/>
      <c r="E6653" s="95"/>
      <c r="F6653" s="94"/>
      <c r="G6653" s="95">
        <f t="shared" si="621"/>
        <v>0</v>
      </c>
      <c r="H6653" s="110">
        <f t="shared" si="622"/>
        <v>0</v>
      </c>
      <c r="P6653" s="107" t="str">
        <f t="shared" si="623"/>
        <v/>
      </c>
      <c r="Q6653" s="108" t="str">
        <f t="shared" si="624"/>
        <v/>
      </c>
      <c r="S6653" s="109" t="str">
        <f t="shared" si="625"/>
        <v/>
      </c>
      <c r="T6653" s="109" t="str">
        <f t="shared" si="626"/>
        <v/>
      </c>
    </row>
    <row r="6654" spans="2:20" ht="15" customHeight="1" x14ac:dyDescent="0.25">
      <c r="B6654" s="94">
        <v>6603</v>
      </c>
      <c r="C6654" s="95"/>
      <c r="D6654" s="94"/>
      <c r="E6654" s="95"/>
      <c r="F6654" s="94"/>
      <c r="G6654" s="95">
        <f t="shared" si="621"/>
        <v>0</v>
      </c>
      <c r="H6654" s="110">
        <f t="shared" si="622"/>
        <v>0</v>
      </c>
      <c r="P6654" s="107" t="str">
        <f t="shared" si="623"/>
        <v/>
      </c>
      <c r="Q6654" s="108" t="str">
        <f t="shared" si="624"/>
        <v/>
      </c>
      <c r="S6654" s="109" t="str">
        <f t="shared" si="625"/>
        <v/>
      </c>
      <c r="T6654" s="109" t="str">
        <f t="shared" si="626"/>
        <v/>
      </c>
    </row>
    <row r="6655" spans="2:20" ht="15" customHeight="1" x14ac:dyDescent="0.25">
      <c r="B6655" s="94">
        <v>6604</v>
      </c>
      <c r="C6655" s="95"/>
      <c r="D6655" s="94"/>
      <c r="E6655" s="95"/>
      <c r="F6655" s="94"/>
      <c r="G6655" s="95">
        <f t="shared" si="621"/>
        <v>0</v>
      </c>
      <c r="H6655" s="110">
        <f t="shared" si="622"/>
        <v>0</v>
      </c>
      <c r="P6655" s="107" t="str">
        <f t="shared" si="623"/>
        <v/>
      </c>
      <c r="Q6655" s="108" t="str">
        <f t="shared" si="624"/>
        <v/>
      </c>
      <c r="S6655" s="109" t="str">
        <f t="shared" si="625"/>
        <v/>
      </c>
      <c r="T6655" s="109" t="str">
        <f t="shared" si="626"/>
        <v/>
      </c>
    </row>
    <row r="6656" spans="2:20" ht="15" customHeight="1" x14ac:dyDescent="0.25">
      <c r="B6656" s="94">
        <v>6605</v>
      </c>
      <c r="C6656" s="95"/>
      <c r="D6656" s="94"/>
      <c r="E6656" s="95"/>
      <c r="F6656" s="94"/>
      <c r="G6656" s="95">
        <f t="shared" si="621"/>
        <v>0</v>
      </c>
      <c r="H6656" s="110">
        <f t="shared" si="622"/>
        <v>0</v>
      </c>
      <c r="P6656" s="107" t="str">
        <f t="shared" si="623"/>
        <v/>
      </c>
      <c r="Q6656" s="108" t="str">
        <f t="shared" si="624"/>
        <v/>
      </c>
      <c r="S6656" s="109" t="str">
        <f t="shared" si="625"/>
        <v/>
      </c>
      <c r="T6656" s="109" t="str">
        <f t="shared" si="626"/>
        <v/>
      </c>
    </row>
    <row r="6657" spans="2:20" ht="15" customHeight="1" x14ac:dyDescent="0.25">
      <c r="B6657" s="94">
        <v>6606</v>
      </c>
      <c r="C6657" s="95"/>
      <c r="D6657" s="94"/>
      <c r="E6657" s="95"/>
      <c r="F6657" s="94"/>
      <c r="G6657" s="95">
        <f t="shared" si="621"/>
        <v>0</v>
      </c>
      <c r="H6657" s="110">
        <f t="shared" si="622"/>
        <v>0</v>
      </c>
      <c r="P6657" s="107" t="str">
        <f t="shared" si="623"/>
        <v/>
      </c>
      <c r="Q6657" s="108" t="str">
        <f t="shared" si="624"/>
        <v/>
      </c>
      <c r="S6657" s="109" t="str">
        <f t="shared" si="625"/>
        <v/>
      </c>
      <c r="T6657" s="109" t="str">
        <f t="shared" si="626"/>
        <v/>
      </c>
    </row>
    <row r="6658" spans="2:20" ht="15" customHeight="1" x14ac:dyDescent="0.25">
      <c r="B6658" s="94">
        <v>6607</v>
      </c>
      <c r="C6658" s="95"/>
      <c r="D6658" s="94"/>
      <c r="E6658" s="95"/>
      <c r="F6658" s="94"/>
      <c r="G6658" s="95">
        <f t="shared" si="621"/>
        <v>0</v>
      </c>
      <c r="H6658" s="110">
        <f t="shared" si="622"/>
        <v>0</v>
      </c>
      <c r="P6658" s="107" t="str">
        <f t="shared" si="623"/>
        <v/>
      </c>
      <c r="Q6658" s="108" t="str">
        <f t="shared" si="624"/>
        <v/>
      </c>
      <c r="S6658" s="109" t="str">
        <f t="shared" si="625"/>
        <v/>
      </c>
      <c r="T6658" s="109" t="str">
        <f t="shared" si="626"/>
        <v/>
      </c>
    </row>
    <row r="6659" spans="2:20" ht="15" customHeight="1" x14ac:dyDescent="0.25">
      <c r="B6659" s="94">
        <v>6608</v>
      </c>
      <c r="C6659" s="95"/>
      <c r="D6659" s="94"/>
      <c r="E6659" s="95"/>
      <c r="F6659" s="94"/>
      <c r="G6659" s="95">
        <f t="shared" si="621"/>
        <v>0</v>
      </c>
      <c r="H6659" s="110">
        <f t="shared" si="622"/>
        <v>0</v>
      </c>
      <c r="P6659" s="107" t="str">
        <f t="shared" si="623"/>
        <v/>
      </c>
      <c r="Q6659" s="108" t="str">
        <f t="shared" si="624"/>
        <v/>
      </c>
      <c r="S6659" s="109" t="str">
        <f t="shared" si="625"/>
        <v/>
      </c>
      <c r="T6659" s="109" t="str">
        <f t="shared" si="626"/>
        <v/>
      </c>
    </row>
    <row r="6660" spans="2:20" ht="15" customHeight="1" x14ac:dyDescent="0.25">
      <c r="B6660" s="94">
        <v>6609</v>
      </c>
      <c r="C6660" s="95"/>
      <c r="D6660" s="94"/>
      <c r="E6660" s="95"/>
      <c r="F6660" s="94"/>
      <c r="G6660" s="95">
        <f t="shared" si="621"/>
        <v>0</v>
      </c>
      <c r="H6660" s="110">
        <f t="shared" si="622"/>
        <v>0</v>
      </c>
      <c r="P6660" s="107" t="str">
        <f t="shared" si="623"/>
        <v/>
      </c>
      <c r="Q6660" s="108" t="str">
        <f t="shared" si="624"/>
        <v/>
      </c>
      <c r="S6660" s="109" t="str">
        <f t="shared" si="625"/>
        <v/>
      </c>
      <c r="T6660" s="109" t="str">
        <f t="shared" si="626"/>
        <v/>
      </c>
    </row>
    <row r="6661" spans="2:20" ht="15" customHeight="1" x14ac:dyDescent="0.25">
      <c r="B6661" s="94">
        <v>6610</v>
      </c>
      <c r="C6661" s="95"/>
      <c r="D6661" s="94"/>
      <c r="E6661" s="95"/>
      <c r="F6661" s="94"/>
      <c r="G6661" s="95">
        <f t="shared" si="621"/>
        <v>0</v>
      </c>
      <c r="H6661" s="110">
        <f t="shared" si="622"/>
        <v>0</v>
      </c>
      <c r="P6661" s="107" t="str">
        <f t="shared" si="623"/>
        <v/>
      </c>
      <c r="Q6661" s="108" t="str">
        <f t="shared" si="624"/>
        <v/>
      </c>
      <c r="S6661" s="109" t="str">
        <f t="shared" si="625"/>
        <v/>
      </c>
      <c r="T6661" s="109" t="str">
        <f t="shared" si="626"/>
        <v/>
      </c>
    </row>
    <row r="6662" spans="2:20" ht="15" customHeight="1" x14ac:dyDescent="0.25">
      <c r="B6662" s="94">
        <v>6611</v>
      </c>
      <c r="C6662" s="95"/>
      <c r="D6662" s="94"/>
      <c r="E6662" s="95"/>
      <c r="F6662" s="94"/>
      <c r="G6662" s="95">
        <f t="shared" si="621"/>
        <v>0</v>
      </c>
      <c r="H6662" s="110">
        <f t="shared" si="622"/>
        <v>0</v>
      </c>
      <c r="P6662" s="107" t="str">
        <f t="shared" si="623"/>
        <v/>
      </c>
      <c r="Q6662" s="108" t="str">
        <f t="shared" si="624"/>
        <v/>
      </c>
      <c r="S6662" s="109" t="str">
        <f t="shared" si="625"/>
        <v/>
      </c>
      <c r="T6662" s="109" t="str">
        <f t="shared" si="626"/>
        <v/>
      </c>
    </row>
    <row r="6663" spans="2:20" ht="15" customHeight="1" x14ac:dyDescent="0.25">
      <c r="B6663" s="94">
        <v>6612</v>
      </c>
      <c r="C6663" s="95"/>
      <c r="D6663" s="94"/>
      <c r="E6663" s="95"/>
      <c r="F6663" s="94"/>
      <c r="G6663" s="95">
        <f t="shared" si="621"/>
        <v>0</v>
      </c>
      <c r="H6663" s="110">
        <f t="shared" si="622"/>
        <v>0</v>
      </c>
      <c r="P6663" s="107" t="str">
        <f t="shared" si="623"/>
        <v/>
      </c>
      <c r="Q6663" s="108" t="str">
        <f t="shared" si="624"/>
        <v/>
      </c>
      <c r="S6663" s="109" t="str">
        <f t="shared" si="625"/>
        <v/>
      </c>
      <c r="T6663" s="109" t="str">
        <f t="shared" si="626"/>
        <v/>
      </c>
    </row>
    <row r="6664" spans="2:20" ht="15" customHeight="1" x14ac:dyDescent="0.25">
      <c r="B6664" s="94">
        <v>6613</v>
      </c>
      <c r="C6664" s="95"/>
      <c r="D6664" s="94"/>
      <c r="E6664" s="95"/>
      <c r="F6664" s="94"/>
      <c r="G6664" s="95">
        <f t="shared" si="621"/>
        <v>0</v>
      </c>
      <c r="H6664" s="110">
        <f t="shared" si="622"/>
        <v>0</v>
      </c>
      <c r="P6664" s="107" t="str">
        <f t="shared" si="623"/>
        <v/>
      </c>
      <c r="Q6664" s="108" t="str">
        <f t="shared" si="624"/>
        <v/>
      </c>
      <c r="S6664" s="109" t="str">
        <f t="shared" si="625"/>
        <v/>
      </c>
      <c r="T6664" s="109" t="str">
        <f t="shared" si="626"/>
        <v/>
      </c>
    </row>
    <row r="6665" spans="2:20" ht="15" customHeight="1" x14ac:dyDescent="0.25">
      <c r="B6665" s="94">
        <v>6614</v>
      </c>
      <c r="C6665" s="95"/>
      <c r="D6665" s="94"/>
      <c r="E6665" s="95"/>
      <c r="F6665" s="94"/>
      <c r="G6665" s="95">
        <f t="shared" si="621"/>
        <v>0</v>
      </c>
      <c r="H6665" s="110">
        <f t="shared" si="622"/>
        <v>0</v>
      </c>
      <c r="P6665" s="107" t="str">
        <f t="shared" si="623"/>
        <v/>
      </c>
      <c r="Q6665" s="108" t="str">
        <f t="shared" si="624"/>
        <v/>
      </c>
      <c r="S6665" s="109" t="str">
        <f t="shared" si="625"/>
        <v/>
      </c>
      <c r="T6665" s="109" t="str">
        <f t="shared" si="626"/>
        <v/>
      </c>
    </row>
    <row r="6666" spans="2:20" ht="15" customHeight="1" x14ac:dyDescent="0.25">
      <c r="B6666" s="94">
        <v>6615</v>
      </c>
      <c r="C6666" s="95"/>
      <c r="D6666" s="94"/>
      <c r="E6666" s="95"/>
      <c r="F6666" s="94"/>
      <c r="G6666" s="95">
        <f t="shared" si="621"/>
        <v>0</v>
      </c>
      <c r="H6666" s="110">
        <f t="shared" si="622"/>
        <v>0</v>
      </c>
      <c r="P6666" s="107" t="str">
        <f t="shared" si="623"/>
        <v/>
      </c>
      <c r="Q6666" s="108" t="str">
        <f t="shared" si="624"/>
        <v/>
      </c>
      <c r="S6666" s="109" t="str">
        <f t="shared" si="625"/>
        <v/>
      </c>
      <c r="T6666" s="109" t="str">
        <f t="shared" si="626"/>
        <v/>
      </c>
    </row>
    <row r="6667" spans="2:20" ht="15" customHeight="1" x14ac:dyDescent="0.25">
      <c r="B6667" s="94">
        <v>6616</v>
      </c>
      <c r="C6667" s="95"/>
      <c r="D6667" s="94"/>
      <c r="E6667" s="95"/>
      <c r="F6667" s="94"/>
      <c r="G6667" s="95">
        <f t="shared" si="621"/>
        <v>0</v>
      </c>
      <c r="H6667" s="110">
        <f t="shared" si="622"/>
        <v>0</v>
      </c>
      <c r="P6667" s="107" t="str">
        <f t="shared" si="623"/>
        <v/>
      </c>
      <c r="Q6667" s="108" t="str">
        <f t="shared" si="624"/>
        <v/>
      </c>
      <c r="S6667" s="109" t="str">
        <f t="shared" si="625"/>
        <v/>
      </c>
      <c r="T6667" s="109" t="str">
        <f t="shared" si="626"/>
        <v/>
      </c>
    </row>
    <row r="6668" spans="2:20" ht="15" customHeight="1" x14ac:dyDescent="0.25">
      <c r="B6668" s="94">
        <v>6617</v>
      </c>
      <c r="C6668" s="95"/>
      <c r="D6668" s="94"/>
      <c r="E6668" s="95"/>
      <c r="F6668" s="94"/>
      <c r="G6668" s="95">
        <f t="shared" si="621"/>
        <v>0</v>
      </c>
      <c r="H6668" s="110">
        <f t="shared" si="622"/>
        <v>0</v>
      </c>
      <c r="P6668" s="107" t="str">
        <f t="shared" si="623"/>
        <v/>
      </c>
      <c r="Q6668" s="108" t="str">
        <f t="shared" si="624"/>
        <v/>
      </c>
      <c r="S6668" s="109" t="str">
        <f t="shared" si="625"/>
        <v/>
      </c>
      <c r="T6668" s="109" t="str">
        <f t="shared" si="626"/>
        <v/>
      </c>
    </row>
    <row r="6669" spans="2:20" ht="15" customHeight="1" x14ac:dyDescent="0.25">
      <c r="B6669" s="94">
        <v>6618</v>
      </c>
      <c r="C6669" s="95"/>
      <c r="D6669" s="94"/>
      <c r="E6669" s="95"/>
      <c r="F6669" s="94"/>
      <c r="G6669" s="95">
        <f t="shared" si="621"/>
        <v>0</v>
      </c>
      <c r="H6669" s="110">
        <f t="shared" si="622"/>
        <v>0</v>
      </c>
      <c r="P6669" s="107" t="str">
        <f t="shared" si="623"/>
        <v/>
      </c>
      <c r="Q6669" s="108" t="str">
        <f t="shared" si="624"/>
        <v/>
      </c>
      <c r="S6669" s="109" t="str">
        <f t="shared" si="625"/>
        <v/>
      </c>
      <c r="T6669" s="109" t="str">
        <f t="shared" si="626"/>
        <v/>
      </c>
    </row>
    <row r="6670" spans="2:20" ht="15" customHeight="1" x14ac:dyDescent="0.25">
      <c r="B6670" s="94">
        <v>6619</v>
      </c>
      <c r="C6670" s="95"/>
      <c r="D6670" s="94"/>
      <c r="E6670" s="95"/>
      <c r="F6670" s="94"/>
      <c r="G6670" s="95">
        <f t="shared" si="621"/>
        <v>0</v>
      </c>
      <c r="H6670" s="110">
        <f t="shared" si="622"/>
        <v>0</v>
      </c>
      <c r="P6670" s="107" t="str">
        <f t="shared" si="623"/>
        <v/>
      </c>
      <c r="Q6670" s="108" t="str">
        <f t="shared" si="624"/>
        <v/>
      </c>
      <c r="S6670" s="109" t="str">
        <f t="shared" si="625"/>
        <v/>
      </c>
      <c r="T6670" s="109" t="str">
        <f t="shared" si="626"/>
        <v/>
      </c>
    </row>
    <row r="6671" spans="2:20" ht="15" customHeight="1" x14ac:dyDescent="0.25">
      <c r="B6671" s="94">
        <v>6620</v>
      </c>
      <c r="C6671" s="95"/>
      <c r="D6671" s="94"/>
      <c r="E6671" s="95"/>
      <c r="F6671" s="94"/>
      <c r="G6671" s="95">
        <f t="shared" si="621"/>
        <v>0</v>
      </c>
      <c r="H6671" s="110">
        <f t="shared" si="622"/>
        <v>0</v>
      </c>
      <c r="P6671" s="107" t="str">
        <f t="shared" si="623"/>
        <v/>
      </c>
      <c r="Q6671" s="108" t="str">
        <f t="shared" si="624"/>
        <v/>
      </c>
      <c r="S6671" s="109" t="str">
        <f t="shared" si="625"/>
        <v/>
      </c>
      <c r="T6671" s="109" t="str">
        <f t="shared" si="626"/>
        <v/>
      </c>
    </row>
    <row r="6672" spans="2:20" ht="15" customHeight="1" x14ac:dyDescent="0.25">
      <c r="B6672" s="94">
        <v>6621</v>
      </c>
      <c r="C6672" s="95"/>
      <c r="D6672" s="94"/>
      <c r="E6672" s="95"/>
      <c r="F6672" s="94"/>
      <c r="G6672" s="95">
        <f t="shared" si="621"/>
        <v>0</v>
      </c>
      <c r="H6672" s="110">
        <f t="shared" si="622"/>
        <v>0</v>
      </c>
      <c r="P6672" s="107" t="str">
        <f t="shared" si="623"/>
        <v/>
      </c>
      <c r="Q6672" s="108" t="str">
        <f t="shared" si="624"/>
        <v/>
      </c>
      <c r="S6672" s="109" t="str">
        <f t="shared" si="625"/>
        <v/>
      </c>
      <c r="T6672" s="109" t="str">
        <f t="shared" si="626"/>
        <v/>
      </c>
    </row>
    <row r="6673" spans="2:20" ht="15" customHeight="1" x14ac:dyDescent="0.25">
      <c r="B6673" s="94">
        <v>6622</v>
      </c>
      <c r="C6673" s="95"/>
      <c r="D6673" s="94"/>
      <c r="E6673" s="95"/>
      <c r="F6673" s="94"/>
      <c r="G6673" s="95">
        <f t="shared" si="621"/>
        <v>0</v>
      </c>
      <c r="H6673" s="110">
        <f t="shared" si="622"/>
        <v>0</v>
      </c>
      <c r="P6673" s="107" t="str">
        <f t="shared" si="623"/>
        <v/>
      </c>
      <c r="Q6673" s="108" t="str">
        <f t="shared" si="624"/>
        <v/>
      </c>
      <c r="S6673" s="109" t="str">
        <f t="shared" si="625"/>
        <v/>
      </c>
      <c r="T6673" s="109" t="str">
        <f t="shared" si="626"/>
        <v/>
      </c>
    </row>
    <row r="6674" spans="2:20" ht="15" customHeight="1" x14ac:dyDescent="0.25">
      <c r="B6674" s="94">
        <v>6623</v>
      </c>
      <c r="C6674" s="95"/>
      <c r="D6674" s="94"/>
      <c r="E6674" s="95"/>
      <c r="F6674" s="94"/>
      <c r="G6674" s="95">
        <f t="shared" si="621"/>
        <v>0</v>
      </c>
      <c r="H6674" s="110">
        <f t="shared" si="622"/>
        <v>0</v>
      </c>
      <c r="P6674" s="107" t="str">
        <f t="shared" si="623"/>
        <v/>
      </c>
      <c r="Q6674" s="108" t="str">
        <f t="shared" si="624"/>
        <v/>
      </c>
      <c r="S6674" s="109" t="str">
        <f t="shared" si="625"/>
        <v/>
      </c>
      <c r="T6674" s="109" t="str">
        <f t="shared" si="626"/>
        <v/>
      </c>
    </row>
    <row r="6675" spans="2:20" ht="15" customHeight="1" x14ac:dyDescent="0.25">
      <c r="B6675" s="94">
        <v>6624</v>
      </c>
      <c r="C6675" s="95"/>
      <c r="D6675" s="94"/>
      <c r="E6675" s="95"/>
      <c r="F6675" s="94"/>
      <c r="G6675" s="95">
        <f t="shared" si="621"/>
        <v>0</v>
      </c>
      <c r="H6675" s="110">
        <f t="shared" si="622"/>
        <v>0</v>
      </c>
      <c r="P6675" s="107" t="str">
        <f t="shared" si="623"/>
        <v/>
      </c>
      <c r="Q6675" s="108" t="str">
        <f t="shared" si="624"/>
        <v/>
      </c>
      <c r="S6675" s="109" t="str">
        <f t="shared" si="625"/>
        <v/>
      </c>
      <c r="T6675" s="109" t="str">
        <f t="shared" si="626"/>
        <v/>
      </c>
    </row>
    <row r="6676" spans="2:20" ht="15" customHeight="1" x14ac:dyDescent="0.25">
      <c r="B6676" s="94">
        <v>6625</v>
      </c>
      <c r="C6676" s="95"/>
      <c r="D6676" s="94"/>
      <c r="E6676" s="95"/>
      <c r="F6676" s="94"/>
      <c r="G6676" s="95">
        <f t="shared" si="621"/>
        <v>0</v>
      </c>
      <c r="H6676" s="110">
        <f t="shared" si="622"/>
        <v>0</v>
      </c>
      <c r="P6676" s="107" t="str">
        <f t="shared" si="623"/>
        <v/>
      </c>
      <c r="Q6676" s="108" t="str">
        <f t="shared" si="624"/>
        <v/>
      </c>
      <c r="S6676" s="109" t="str">
        <f t="shared" si="625"/>
        <v/>
      </c>
      <c r="T6676" s="109" t="str">
        <f t="shared" si="626"/>
        <v/>
      </c>
    </row>
    <row r="6677" spans="2:20" ht="15" customHeight="1" x14ac:dyDescent="0.25">
      <c r="B6677" s="94">
        <v>6626</v>
      </c>
      <c r="C6677" s="95"/>
      <c r="D6677" s="94"/>
      <c r="E6677" s="95"/>
      <c r="F6677" s="94"/>
      <c r="G6677" s="95">
        <f t="shared" si="621"/>
        <v>0</v>
      </c>
      <c r="H6677" s="110">
        <f t="shared" si="622"/>
        <v>0</v>
      </c>
      <c r="P6677" s="107" t="str">
        <f t="shared" si="623"/>
        <v/>
      </c>
      <c r="Q6677" s="108" t="str">
        <f t="shared" si="624"/>
        <v/>
      </c>
      <c r="S6677" s="109" t="str">
        <f t="shared" si="625"/>
        <v/>
      </c>
      <c r="T6677" s="109" t="str">
        <f t="shared" si="626"/>
        <v/>
      </c>
    </row>
    <row r="6678" spans="2:20" ht="15" customHeight="1" x14ac:dyDescent="0.25">
      <c r="B6678" s="94">
        <v>6627</v>
      </c>
      <c r="C6678" s="95"/>
      <c r="D6678" s="94"/>
      <c r="E6678" s="95"/>
      <c r="F6678" s="94"/>
      <c r="G6678" s="95">
        <f t="shared" si="621"/>
        <v>0</v>
      </c>
      <c r="H6678" s="110">
        <f t="shared" si="622"/>
        <v>0</v>
      </c>
      <c r="P6678" s="107" t="str">
        <f t="shared" si="623"/>
        <v/>
      </c>
      <c r="Q6678" s="108" t="str">
        <f t="shared" si="624"/>
        <v/>
      </c>
      <c r="S6678" s="109" t="str">
        <f t="shared" si="625"/>
        <v/>
      </c>
      <c r="T6678" s="109" t="str">
        <f t="shared" si="626"/>
        <v/>
      </c>
    </row>
    <row r="6679" spans="2:20" ht="15" customHeight="1" x14ac:dyDescent="0.25">
      <c r="B6679" s="94">
        <v>6628</v>
      </c>
      <c r="C6679" s="95"/>
      <c r="D6679" s="94"/>
      <c r="E6679" s="95"/>
      <c r="F6679" s="94"/>
      <c r="G6679" s="95">
        <f t="shared" si="621"/>
        <v>0</v>
      </c>
      <c r="H6679" s="110">
        <f t="shared" si="622"/>
        <v>0</v>
      </c>
      <c r="P6679" s="107" t="str">
        <f t="shared" si="623"/>
        <v/>
      </c>
      <c r="Q6679" s="108" t="str">
        <f t="shared" si="624"/>
        <v/>
      </c>
      <c r="S6679" s="109" t="str">
        <f t="shared" si="625"/>
        <v/>
      </c>
      <c r="T6679" s="109" t="str">
        <f t="shared" si="626"/>
        <v/>
      </c>
    </row>
    <row r="6680" spans="2:20" ht="15" customHeight="1" x14ac:dyDescent="0.25">
      <c r="B6680" s="94">
        <v>6629</v>
      </c>
      <c r="C6680" s="95"/>
      <c r="D6680" s="94"/>
      <c r="E6680" s="95"/>
      <c r="F6680" s="94"/>
      <c r="G6680" s="95">
        <f t="shared" si="621"/>
        <v>0</v>
      </c>
      <c r="H6680" s="110">
        <f t="shared" si="622"/>
        <v>0</v>
      </c>
      <c r="P6680" s="107" t="str">
        <f t="shared" si="623"/>
        <v/>
      </c>
      <c r="Q6680" s="108" t="str">
        <f t="shared" si="624"/>
        <v/>
      </c>
      <c r="S6680" s="109" t="str">
        <f t="shared" si="625"/>
        <v/>
      </c>
      <c r="T6680" s="109" t="str">
        <f t="shared" si="626"/>
        <v/>
      </c>
    </row>
    <row r="6681" spans="2:20" ht="15" customHeight="1" x14ac:dyDescent="0.25">
      <c r="B6681" s="94">
        <v>6630</v>
      </c>
      <c r="C6681" s="95"/>
      <c r="D6681" s="94"/>
      <c r="E6681" s="95"/>
      <c r="F6681" s="94"/>
      <c r="G6681" s="95">
        <f t="shared" si="621"/>
        <v>0</v>
      </c>
      <c r="H6681" s="110">
        <f t="shared" si="622"/>
        <v>0</v>
      </c>
      <c r="P6681" s="107" t="str">
        <f t="shared" si="623"/>
        <v/>
      </c>
      <c r="Q6681" s="108" t="str">
        <f t="shared" si="624"/>
        <v/>
      </c>
      <c r="S6681" s="109" t="str">
        <f t="shared" si="625"/>
        <v/>
      </c>
      <c r="T6681" s="109" t="str">
        <f t="shared" si="626"/>
        <v/>
      </c>
    </row>
    <row r="6682" spans="2:20" ht="15" customHeight="1" x14ac:dyDescent="0.25">
      <c r="B6682" s="94">
        <v>6631</v>
      </c>
      <c r="C6682" s="95"/>
      <c r="D6682" s="94"/>
      <c r="E6682" s="95"/>
      <c r="F6682" s="94"/>
      <c r="G6682" s="95">
        <f t="shared" si="621"/>
        <v>0</v>
      </c>
      <c r="H6682" s="110">
        <f t="shared" si="622"/>
        <v>0</v>
      </c>
      <c r="P6682" s="107" t="str">
        <f t="shared" si="623"/>
        <v/>
      </c>
      <c r="Q6682" s="108" t="str">
        <f t="shared" si="624"/>
        <v/>
      </c>
      <c r="S6682" s="109" t="str">
        <f t="shared" si="625"/>
        <v/>
      </c>
      <c r="T6682" s="109" t="str">
        <f t="shared" si="626"/>
        <v/>
      </c>
    </row>
    <row r="6683" spans="2:20" ht="15" customHeight="1" x14ac:dyDescent="0.25">
      <c r="B6683" s="94">
        <v>6632</v>
      </c>
      <c r="C6683" s="95"/>
      <c r="D6683" s="94"/>
      <c r="E6683" s="95"/>
      <c r="F6683" s="94"/>
      <c r="G6683" s="95">
        <f t="shared" si="621"/>
        <v>0</v>
      </c>
      <c r="H6683" s="110">
        <f t="shared" si="622"/>
        <v>0</v>
      </c>
      <c r="P6683" s="107" t="str">
        <f t="shared" si="623"/>
        <v/>
      </c>
      <c r="Q6683" s="108" t="str">
        <f t="shared" si="624"/>
        <v/>
      </c>
      <c r="S6683" s="109" t="str">
        <f t="shared" si="625"/>
        <v/>
      </c>
      <c r="T6683" s="109" t="str">
        <f t="shared" si="626"/>
        <v/>
      </c>
    </row>
    <row r="6684" spans="2:20" ht="15" customHeight="1" x14ac:dyDescent="0.25">
      <c r="B6684" s="94">
        <v>6633</v>
      </c>
      <c r="C6684" s="95"/>
      <c r="D6684" s="94"/>
      <c r="E6684" s="95"/>
      <c r="F6684" s="94"/>
      <c r="G6684" s="95">
        <f t="shared" ref="G6684:G6747" si="627">E6684-C6684</f>
        <v>0</v>
      </c>
      <c r="H6684" s="110">
        <f t="shared" ref="H6684:H6747" si="628">F6684-D6684</f>
        <v>0</v>
      </c>
      <c r="P6684" s="107" t="str">
        <f t="shared" ref="P6684:P6747" si="629">IF(C6684="","",D6684*PSA_WTP-C6684)</f>
        <v/>
      </c>
      <c r="Q6684" s="108" t="str">
        <f t="shared" ref="Q6684:Q6747" si="630">IF(C6684="","",F6684*PSA_WTP-E6684)</f>
        <v/>
      </c>
      <c r="S6684" s="109" t="str">
        <f t="shared" ref="S6684:S6747" si="631">IF(Q6684="","",IF(Q6684=MAX(P6684,Q6684),0,1))</f>
        <v/>
      </c>
      <c r="T6684" s="109" t="str">
        <f t="shared" ref="T6684:T6747" si="632">IF(Q6684="","",IF(Q6684=MAX(P6684,Q6684),1,0))</f>
        <v/>
      </c>
    </row>
    <row r="6685" spans="2:20" ht="15" customHeight="1" x14ac:dyDescent="0.25">
      <c r="B6685" s="94">
        <v>6634</v>
      </c>
      <c r="C6685" s="95"/>
      <c r="D6685" s="94"/>
      <c r="E6685" s="95"/>
      <c r="F6685" s="94"/>
      <c r="G6685" s="95">
        <f t="shared" si="627"/>
        <v>0</v>
      </c>
      <c r="H6685" s="110">
        <f t="shared" si="628"/>
        <v>0</v>
      </c>
      <c r="P6685" s="107" t="str">
        <f t="shared" si="629"/>
        <v/>
      </c>
      <c r="Q6685" s="108" t="str">
        <f t="shared" si="630"/>
        <v/>
      </c>
      <c r="S6685" s="109" t="str">
        <f t="shared" si="631"/>
        <v/>
      </c>
      <c r="T6685" s="109" t="str">
        <f t="shared" si="632"/>
        <v/>
      </c>
    </row>
    <row r="6686" spans="2:20" ht="15" customHeight="1" x14ac:dyDescent="0.25">
      <c r="B6686" s="94">
        <v>6635</v>
      </c>
      <c r="C6686" s="95"/>
      <c r="D6686" s="94"/>
      <c r="E6686" s="95"/>
      <c r="F6686" s="94"/>
      <c r="G6686" s="95">
        <f t="shared" si="627"/>
        <v>0</v>
      </c>
      <c r="H6686" s="110">
        <f t="shared" si="628"/>
        <v>0</v>
      </c>
      <c r="P6686" s="107" t="str">
        <f t="shared" si="629"/>
        <v/>
      </c>
      <c r="Q6686" s="108" t="str">
        <f t="shared" si="630"/>
        <v/>
      </c>
      <c r="S6686" s="109" t="str">
        <f t="shared" si="631"/>
        <v/>
      </c>
      <c r="T6686" s="109" t="str">
        <f t="shared" si="632"/>
        <v/>
      </c>
    </row>
    <row r="6687" spans="2:20" ht="15" customHeight="1" x14ac:dyDescent="0.25">
      <c r="B6687" s="94">
        <v>6636</v>
      </c>
      <c r="C6687" s="95"/>
      <c r="D6687" s="94"/>
      <c r="E6687" s="95"/>
      <c r="F6687" s="94"/>
      <c r="G6687" s="95">
        <f t="shared" si="627"/>
        <v>0</v>
      </c>
      <c r="H6687" s="110">
        <f t="shared" si="628"/>
        <v>0</v>
      </c>
      <c r="P6687" s="107" t="str">
        <f t="shared" si="629"/>
        <v/>
      </c>
      <c r="Q6687" s="108" t="str">
        <f t="shared" si="630"/>
        <v/>
      </c>
      <c r="S6687" s="109" t="str">
        <f t="shared" si="631"/>
        <v/>
      </c>
      <c r="T6687" s="109" t="str">
        <f t="shared" si="632"/>
        <v/>
      </c>
    </row>
    <row r="6688" spans="2:20" ht="15" customHeight="1" x14ac:dyDescent="0.25">
      <c r="B6688" s="94">
        <v>6637</v>
      </c>
      <c r="C6688" s="95"/>
      <c r="D6688" s="94"/>
      <c r="E6688" s="95"/>
      <c r="F6688" s="94"/>
      <c r="G6688" s="95">
        <f t="shared" si="627"/>
        <v>0</v>
      </c>
      <c r="H6688" s="110">
        <f t="shared" si="628"/>
        <v>0</v>
      </c>
      <c r="P6688" s="107" t="str">
        <f t="shared" si="629"/>
        <v/>
      </c>
      <c r="Q6688" s="108" t="str">
        <f t="shared" si="630"/>
        <v/>
      </c>
      <c r="S6688" s="109" t="str">
        <f t="shared" si="631"/>
        <v/>
      </c>
      <c r="T6688" s="109" t="str">
        <f t="shared" si="632"/>
        <v/>
      </c>
    </row>
    <row r="6689" spans="2:20" ht="15" customHeight="1" x14ac:dyDescent="0.25">
      <c r="B6689" s="94">
        <v>6638</v>
      </c>
      <c r="C6689" s="95"/>
      <c r="D6689" s="94"/>
      <c r="E6689" s="95"/>
      <c r="F6689" s="94"/>
      <c r="G6689" s="95">
        <f t="shared" si="627"/>
        <v>0</v>
      </c>
      <c r="H6689" s="110">
        <f t="shared" si="628"/>
        <v>0</v>
      </c>
      <c r="P6689" s="107" t="str">
        <f t="shared" si="629"/>
        <v/>
      </c>
      <c r="Q6689" s="108" t="str">
        <f t="shared" si="630"/>
        <v/>
      </c>
      <c r="S6689" s="109" t="str">
        <f t="shared" si="631"/>
        <v/>
      </c>
      <c r="T6689" s="109" t="str">
        <f t="shared" si="632"/>
        <v/>
      </c>
    </row>
    <row r="6690" spans="2:20" ht="15" customHeight="1" x14ac:dyDescent="0.25">
      <c r="B6690" s="94">
        <v>6639</v>
      </c>
      <c r="C6690" s="95"/>
      <c r="D6690" s="94"/>
      <c r="E6690" s="95"/>
      <c r="F6690" s="94"/>
      <c r="G6690" s="95">
        <f t="shared" si="627"/>
        <v>0</v>
      </c>
      <c r="H6690" s="110">
        <f t="shared" si="628"/>
        <v>0</v>
      </c>
      <c r="P6690" s="107" t="str">
        <f t="shared" si="629"/>
        <v/>
      </c>
      <c r="Q6690" s="108" t="str">
        <f t="shared" si="630"/>
        <v/>
      </c>
      <c r="S6690" s="109" t="str">
        <f t="shared" si="631"/>
        <v/>
      </c>
      <c r="T6690" s="109" t="str">
        <f t="shared" si="632"/>
        <v/>
      </c>
    </row>
    <row r="6691" spans="2:20" ht="15" customHeight="1" x14ac:dyDescent="0.25">
      <c r="B6691" s="94">
        <v>6640</v>
      </c>
      <c r="C6691" s="95"/>
      <c r="D6691" s="94"/>
      <c r="E6691" s="95"/>
      <c r="F6691" s="94"/>
      <c r="G6691" s="95">
        <f t="shared" si="627"/>
        <v>0</v>
      </c>
      <c r="H6691" s="110">
        <f t="shared" si="628"/>
        <v>0</v>
      </c>
      <c r="P6691" s="107" t="str">
        <f t="shared" si="629"/>
        <v/>
      </c>
      <c r="Q6691" s="108" t="str">
        <f t="shared" si="630"/>
        <v/>
      </c>
      <c r="S6691" s="109" t="str">
        <f t="shared" si="631"/>
        <v/>
      </c>
      <c r="T6691" s="109" t="str">
        <f t="shared" si="632"/>
        <v/>
      </c>
    </row>
    <row r="6692" spans="2:20" ht="15" customHeight="1" x14ac:dyDescent="0.25">
      <c r="B6692" s="94">
        <v>6641</v>
      </c>
      <c r="C6692" s="95"/>
      <c r="D6692" s="94"/>
      <c r="E6692" s="95"/>
      <c r="F6692" s="94"/>
      <c r="G6692" s="95">
        <f t="shared" si="627"/>
        <v>0</v>
      </c>
      <c r="H6692" s="110">
        <f t="shared" si="628"/>
        <v>0</v>
      </c>
      <c r="P6692" s="107" t="str">
        <f t="shared" si="629"/>
        <v/>
      </c>
      <c r="Q6692" s="108" t="str">
        <f t="shared" si="630"/>
        <v/>
      </c>
      <c r="S6692" s="109" t="str">
        <f t="shared" si="631"/>
        <v/>
      </c>
      <c r="T6692" s="109" t="str">
        <f t="shared" si="632"/>
        <v/>
      </c>
    </row>
    <row r="6693" spans="2:20" ht="15" customHeight="1" x14ac:dyDescent="0.25">
      <c r="B6693" s="94">
        <v>6642</v>
      </c>
      <c r="C6693" s="95"/>
      <c r="D6693" s="94"/>
      <c r="E6693" s="95"/>
      <c r="F6693" s="94"/>
      <c r="G6693" s="95">
        <f t="shared" si="627"/>
        <v>0</v>
      </c>
      <c r="H6693" s="110">
        <f t="shared" si="628"/>
        <v>0</v>
      </c>
      <c r="P6693" s="107" t="str">
        <f t="shared" si="629"/>
        <v/>
      </c>
      <c r="Q6693" s="108" t="str">
        <f t="shared" si="630"/>
        <v/>
      </c>
      <c r="S6693" s="109" t="str">
        <f t="shared" si="631"/>
        <v/>
      </c>
      <c r="T6693" s="109" t="str">
        <f t="shared" si="632"/>
        <v/>
      </c>
    </row>
    <row r="6694" spans="2:20" ht="15" customHeight="1" x14ac:dyDescent="0.25">
      <c r="B6694" s="94">
        <v>6643</v>
      </c>
      <c r="C6694" s="95"/>
      <c r="D6694" s="94"/>
      <c r="E6694" s="95"/>
      <c r="F6694" s="94"/>
      <c r="G6694" s="95">
        <f t="shared" si="627"/>
        <v>0</v>
      </c>
      <c r="H6694" s="110">
        <f t="shared" si="628"/>
        <v>0</v>
      </c>
      <c r="P6694" s="107" t="str">
        <f t="shared" si="629"/>
        <v/>
      </c>
      <c r="Q6694" s="108" t="str">
        <f t="shared" si="630"/>
        <v/>
      </c>
      <c r="S6694" s="109" t="str">
        <f t="shared" si="631"/>
        <v/>
      </c>
      <c r="T6694" s="109" t="str">
        <f t="shared" si="632"/>
        <v/>
      </c>
    </row>
    <row r="6695" spans="2:20" ht="15" customHeight="1" x14ac:dyDescent="0.25">
      <c r="B6695" s="94">
        <v>6644</v>
      </c>
      <c r="C6695" s="95"/>
      <c r="D6695" s="94"/>
      <c r="E6695" s="95"/>
      <c r="F6695" s="94"/>
      <c r="G6695" s="95">
        <f t="shared" si="627"/>
        <v>0</v>
      </c>
      <c r="H6695" s="110">
        <f t="shared" si="628"/>
        <v>0</v>
      </c>
      <c r="P6695" s="107" t="str">
        <f t="shared" si="629"/>
        <v/>
      </c>
      <c r="Q6695" s="108" t="str">
        <f t="shared" si="630"/>
        <v/>
      </c>
      <c r="S6695" s="109" t="str">
        <f t="shared" si="631"/>
        <v/>
      </c>
      <c r="T6695" s="109" t="str">
        <f t="shared" si="632"/>
        <v/>
      </c>
    </row>
    <row r="6696" spans="2:20" ht="15" customHeight="1" x14ac:dyDescent="0.25">
      <c r="B6696" s="94">
        <v>6645</v>
      </c>
      <c r="C6696" s="95"/>
      <c r="D6696" s="94"/>
      <c r="E6696" s="95"/>
      <c r="F6696" s="94"/>
      <c r="G6696" s="95">
        <f t="shared" si="627"/>
        <v>0</v>
      </c>
      <c r="H6696" s="110">
        <f t="shared" si="628"/>
        <v>0</v>
      </c>
      <c r="P6696" s="107" t="str">
        <f t="shared" si="629"/>
        <v/>
      </c>
      <c r="Q6696" s="108" t="str">
        <f t="shared" si="630"/>
        <v/>
      </c>
      <c r="S6696" s="109" t="str">
        <f t="shared" si="631"/>
        <v/>
      </c>
      <c r="T6696" s="109" t="str">
        <f t="shared" si="632"/>
        <v/>
      </c>
    </row>
    <row r="6697" spans="2:20" ht="15" customHeight="1" x14ac:dyDescent="0.25">
      <c r="B6697" s="94">
        <v>6646</v>
      </c>
      <c r="C6697" s="95"/>
      <c r="D6697" s="94"/>
      <c r="E6697" s="95"/>
      <c r="F6697" s="94"/>
      <c r="G6697" s="95">
        <f t="shared" si="627"/>
        <v>0</v>
      </c>
      <c r="H6697" s="110">
        <f t="shared" si="628"/>
        <v>0</v>
      </c>
      <c r="P6697" s="107" t="str">
        <f t="shared" si="629"/>
        <v/>
      </c>
      <c r="Q6697" s="108" t="str">
        <f t="shared" si="630"/>
        <v/>
      </c>
      <c r="S6697" s="109" t="str">
        <f t="shared" si="631"/>
        <v/>
      </c>
      <c r="T6697" s="109" t="str">
        <f t="shared" si="632"/>
        <v/>
      </c>
    </row>
    <row r="6698" spans="2:20" ht="15" customHeight="1" x14ac:dyDescent="0.25">
      <c r="B6698" s="94">
        <v>6647</v>
      </c>
      <c r="C6698" s="95"/>
      <c r="D6698" s="94"/>
      <c r="E6698" s="95"/>
      <c r="F6698" s="94"/>
      <c r="G6698" s="95">
        <f t="shared" si="627"/>
        <v>0</v>
      </c>
      <c r="H6698" s="110">
        <f t="shared" si="628"/>
        <v>0</v>
      </c>
      <c r="P6698" s="107" t="str">
        <f t="shared" si="629"/>
        <v/>
      </c>
      <c r="Q6698" s="108" t="str">
        <f t="shared" si="630"/>
        <v/>
      </c>
      <c r="S6698" s="109" t="str">
        <f t="shared" si="631"/>
        <v/>
      </c>
      <c r="T6698" s="109" t="str">
        <f t="shared" si="632"/>
        <v/>
      </c>
    </row>
    <row r="6699" spans="2:20" ht="15" customHeight="1" x14ac:dyDescent="0.25">
      <c r="B6699" s="94">
        <v>6648</v>
      </c>
      <c r="C6699" s="95"/>
      <c r="D6699" s="94"/>
      <c r="E6699" s="95"/>
      <c r="F6699" s="94"/>
      <c r="G6699" s="95">
        <f t="shared" si="627"/>
        <v>0</v>
      </c>
      <c r="H6699" s="110">
        <f t="shared" si="628"/>
        <v>0</v>
      </c>
      <c r="P6699" s="107" t="str">
        <f t="shared" si="629"/>
        <v/>
      </c>
      <c r="Q6699" s="108" t="str">
        <f t="shared" si="630"/>
        <v/>
      </c>
      <c r="S6699" s="109" t="str">
        <f t="shared" si="631"/>
        <v/>
      </c>
      <c r="T6699" s="109" t="str">
        <f t="shared" si="632"/>
        <v/>
      </c>
    </row>
    <row r="6700" spans="2:20" ht="15" customHeight="1" x14ac:dyDescent="0.25">
      <c r="B6700" s="94">
        <v>6649</v>
      </c>
      <c r="C6700" s="95"/>
      <c r="D6700" s="94"/>
      <c r="E6700" s="95"/>
      <c r="F6700" s="94"/>
      <c r="G6700" s="95">
        <f t="shared" si="627"/>
        <v>0</v>
      </c>
      <c r="H6700" s="110">
        <f t="shared" si="628"/>
        <v>0</v>
      </c>
      <c r="P6700" s="107" t="str">
        <f t="shared" si="629"/>
        <v/>
      </c>
      <c r="Q6700" s="108" t="str">
        <f t="shared" si="630"/>
        <v/>
      </c>
      <c r="S6700" s="109" t="str">
        <f t="shared" si="631"/>
        <v/>
      </c>
      <c r="T6700" s="109" t="str">
        <f t="shared" si="632"/>
        <v/>
      </c>
    </row>
    <row r="6701" spans="2:20" ht="15" customHeight="1" x14ac:dyDescent="0.25">
      <c r="B6701" s="94">
        <v>6650</v>
      </c>
      <c r="C6701" s="95"/>
      <c r="D6701" s="94"/>
      <c r="E6701" s="95"/>
      <c r="F6701" s="94"/>
      <c r="G6701" s="95">
        <f t="shared" si="627"/>
        <v>0</v>
      </c>
      <c r="H6701" s="110">
        <f t="shared" si="628"/>
        <v>0</v>
      </c>
      <c r="P6701" s="107" t="str">
        <f t="shared" si="629"/>
        <v/>
      </c>
      <c r="Q6701" s="108" t="str">
        <f t="shared" si="630"/>
        <v/>
      </c>
      <c r="S6701" s="109" t="str">
        <f t="shared" si="631"/>
        <v/>
      </c>
      <c r="T6701" s="109" t="str">
        <f t="shared" si="632"/>
        <v/>
      </c>
    </row>
    <row r="6702" spans="2:20" ht="15" customHeight="1" x14ac:dyDescent="0.25">
      <c r="B6702" s="94">
        <v>6651</v>
      </c>
      <c r="C6702" s="95"/>
      <c r="D6702" s="94"/>
      <c r="E6702" s="95"/>
      <c r="F6702" s="94"/>
      <c r="G6702" s="95">
        <f t="shared" si="627"/>
        <v>0</v>
      </c>
      <c r="H6702" s="110">
        <f t="shared" si="628"/>
        <v>0</v>
      </c>
      <c r="P6702" s="107" t="str">
        <f t="shared" si="629"/>
        <v/>
      </c>
      <c r="Q6702" s="108" t="str">
        <f t="shared" si="630"/>
        <v/>
      </c>
      <c r="S6702" s="109" t="str">
        <f t="shared" si="631"/>
        <v/>
      </c>
      <c r="T6702" s="109" t="str">
        <f t="shared" si="632"/>
        <v/>
      </c>
    </row>
    <row r="6703" spans="2:20" ht="15" customHeight="1" x14ac:dyDescent="0.25">
      <c r="B6703" s="94">
        <v>6652</v>
      </c>
      <c r="C6703" s="95"/>
      <c r="D6703" s="94"/>
      <c r="E6703" s="95"/>
      <c r="F6703" s="94"/>
      <c r="G6703" s="95">
        <f t="shared" si="627"/>
        <v>0</v>
      </c>
      <c r="H6703" s="110">
        <f t="shared" si="628"/>
        <v>0</v>
      </c>
      <c r="P6703" s="107" t="str">
        <f t="shared" si="629"/>
        <v/>
      </c>
      <c r="Q6703" s="108" t="str">
        <f t="shared" si="630"/>
        <v/>
      </c>
      <c r="S6703" s="109" t="str">
        <f t="shared" si="631"/>
        <v/>
      </c>
      <c r="T6703" s="109" t="str">
        <f t="shared" si="632"/>
        <v/>
      </c>
    </row>
    <row r="6704" spans="2:20" ht="15" customHeight="1" x14ac:dyDescent="0.25">
      <c r="B6704" s="94">
        <v>6653</v>
      </c>
      <c r="C6704" s="95"/>
      <c r="D6704" s="94"/>
      <c r="E6704" s="95"/>
      <c r="F6704" s="94"/>
      <c r="G6704" s="95">
        <f t="shared" si="627"/>
        <v>0</v>
      </c>
      <c r="H6704" s="110">
        <f t="shared" si="628"/>
        <v>0</v>
      </c>
      <c r="P6704" s="107" t="str">
        <f t="shared" si="629"/>
        <v/>
      </c>
      <c r="Q6704" s="108" t="str">
        <f t="shared" si="630"/>
        <v/>
      </c>
      <c r="S6704" s="109" t="str">
        <f t="shared" si="631"/>
        <v/>
      </c>
      <c r="T6704" s="109" t="str">
        <f t="shared" si="632"/>
        <v/>
      </c>
    </row>
    <row r="6705" spans="2:20" ht="15" customHeight="1" x14ac:dyDescent="0.25">
      <c r="B6705" s="94">
        <v>6654</v>
      </c>
      <c r="C6705" s="95"/>
      <c r="D6705" s="94"/>
      <c r="E6705" s="95"/>
      <c r="F6705" s="94"/>
      <c r="G6705" s="95">
        <f t="shared" si="627"/>
        <v>0</v>
      </c>
      <c r="H6705" s="110">
        <f t="shared" si="628"/>
        <v>0</v>
      </c>
      <c r="P6705" s="107" t="str">
        <f t="shared" si="629"/>
        <v/>
      </c>
      <c r="Q6705" s="108" t="str">
        <f t="shared" si="630"/>
        <v/>
      </c>
      <c r="S6705" s="109" t="str">
        <f t="shared" si="631"/>
        <v/>
      </c>
      <c r="T6705" s="109" t="str">
        <f t="shared" si="632"/>
        <v/>
      </c>
    </row>
    <row r="6706" spans="2:20" ht="15" customHeight="1" x14ac:dyDescent="0.25">
      <c r="B6706" s="94">
        <v>6655</v>
      </c>
      <c r="C6706" s="95"/>
      <c r="D6706" s="94"/>
      <c r="E6706" s="95"/>
      <c r="F6706" s="94"/>
      <c r="G6706" s="95">
        <f t="shared" si="627"/>
        <v>0</v>
      </c>
      <c r="H6706" s="110">
        <f t="shared" si="628"/>
        <v>0</v>
      </c>
      <c r="P6706" s="107" t="str">
        <f t="shared" si="629"/>
        <v/>
      </c>
      <c r="Q6706" s="108" t="str">
        <f t="shared" si="630"/>
        <v/>
      </c>
      <c r="S6706" s="109" t="str">
        <f t="shared" si="631"/>
        <v/>
      </c>
      <c r="T6706" s="109" t="str">
        <f t="shared" si="632"/>
        <v/>
      </c>
    </row>
    <row r="6707" spans="2:20" ht="15" customHeight="1" x14ac:dyDescent="0.25">
      <c r="B6707" s="94">
        <v>6656</v>
      </c>
      <c r="C6707" s="95"/>
      <c r="D6707" s="94"/>
      <c r="E6707" s="95"/>
      <c r="F6707" s="94"/>
      <c r="G6707" s="95">
        <f t="shared" si="627"/>
        <v>0</v>
      </c>
      <c r="H6707" s="110">
        <f t="shared" si="628"/>
        <v>0</v>
      </c>
      <c r="P6707" s="107" t="str">
        <f t="shared" si="629"/>
        <v/>
      </c>
      <c r="Q6707" s="108" t="str">
        <f t="shared" si="630"/>
        <v/>
      </c>
      <c r="S6707" s="109" t="str">
        <f t="shared" si="631"/>
        <v/>
      </c>
      <c r="T6707" s="109" t="str">
        <f t="shared" si="632"/>
        <v/>
      </c>
    </row>
    <row r="6708" spans="2:20" ht="15" customHeight="1" x14ac:dyDescent="0.25">
      <c r="B6708" s="94">
        <v>6657</v>
      </c>
      <c r="C6708" s="95"/>
      <c r="D6708" s="94"/>
      <c r="E6708" s="95"/>
      <c r="F6708" s="94"/>
      <c r="G6708" s="95">
        <f t="shared" si="627"/>
        <v>0</v>
      </c>
      <c r="H6708" s="110">
        <f t="shared" si="628"/>
        <v>0</v>
      </c>
      <c r="P6708" s="107" t="str">
        <f t="shared" si="629"/>
        <v/>
      </c>
      <c r="Q6708" s="108" t="str">
        <f t="shared" si="630"/>
        <v/>
      </c>
      <c r="S6708" s="109" t="str">
        <f t="shared" si="631"/>
        <v/>
      </c>
      <c r="T6708" s="109" t="str">
        <f t="shared" si="632"/>
        <v/>
      </c>
    </row>
    <row r="6709" spans="2:20" ht="15" customHeight="1" x14ac:dyDescent="0.25">
      <c r="B6709" s="94">
        <v>6658</v>
      </c>
      <c r="C6709" s="95"/>
      <c r="D6709" s="94"/>
      <c r="E6709" s="95"/>
      <c r="F6709" s="94"/>
      <c r="G6709" s="95">
        <f t="shared" si="627"/>
        <v>0</v>
      </c>
      <c r="H6709" s="110">
        <f t="shared" si="628"/>
        <v>0</v>
      </c>
      <c r="P6709" s="107" t="str">
        <f t="shared" si="629"/>
        <v/>
      </c>
      <c r="Q6709" s="108" t="str">
        <f t="shared" si="630"/>
        <v/>
      </c>
      <c r="S6709" s="109" t="str">
        <f t="shared" si="631"/>
        <v/>
      </c>
      <c r="T6709" s="109" t="str">
        <f t="shared" si="632"/>
        <v/>
      </c>
    </row>
    <row r="6710" spans="2:20" ht="15" customHeight="1" x14ac:dyDescent="0.25">
      <c r="B6710" s="94">
        <v>6659</v>
      </c>
      <c r="C6710" s="95"/>
      <c r="D6710" s="94"/>
      <c r="E6710" s="95"/>
      <c r="F6710" s="94"/>
      <c r="G6710" s="95">
        <f t="shared" si="627"/>
        <v>0</v>
      </c>
      <c r="H6710" s="110">
        <f t="shared" si="628"/>
        <v>0</v>
      </c>
      <c r="P6710" s="107" t="str">
        <f t="shared" si="629"/>
        <v/>
      </c>
      <c r="Q6710" s="108" t="str">
        <f t="shared" si="630"/>
        <v/>
      </c>
      <c r="S6710" s="109" t="str">
        <f t="shared" si="631"/>
        <v/>
      </c>
      <c r="T6710" s="109" t="str">
        <f t="shared" si="632"/>
        <v/>
      </c>
    </row>
    <row r="6711" spans="2:20" ht="15" customHeight="1" x14ac:dyDescent="0.25">
      <c r="B6711" s="94">
        <v>6660</v>
      </c>
      <c r="C6711" s="95"/>
      <c r="D6711" s="94"/>
      <c r="E6711" s="95"/>
      <c r="F6711" s="94"/>
      <c r="G6711" s="95">
        <f t="shared" si="627"/>
        <v>0</v>
      </c>
      <c r="H6711" s="110">
        <f t="shared" si="628"/>
        <v>0</v>
      </c>
      <c r="P6711" s="107" t="str">
        <f t="shared" si="629"/>
        <v/>
      </c>
      <c r="Q6711" s="108" t="str">
        <f t="shared" si="630"/>
        <v/>
      </c>
      <c r="S6711" s="109" t="str">
        <f t="shared" si="631"/>
        <v/>
      </c>
      <c r="T6711" s="109" t="str">
        <f t="shared" si="632"/>
        <v/>
      </c>
    </row>
    <row r="6712" spans="2:20" ht="15" customHeight="1" x14ac:dyDescent="0.25">
      <c r="B6712" s="94">
        <v>6661</v>
      </c>
      <c r="C6712" s="95"/>
      <c r="D6712" s="94"/>
      <c r="E6712" s="95"/>
      <c r="F6712" s="94"/>
      <c r="G6712" s="95">
        <f t="shared" si="627"/>
        <v>0</v>
      </c>
      <c r="H6712" s="110">
        <f t="shared" si="628"/>
        <v>0</v>
      </c>
      <c r="P6712" s="107" t="str">
        <f t="shared" si="629"/>
        <v/>
      </c>
      <c r="Q6712" s="108" t="str">
        <f t="shared" si="630"/>
        <v/>
      </c>
      <c r="S6712" s="109" t="str">
        <f t="shared" si="631"/>
        <v/>
      </c>
      <c r="T6712" s="109" t="str">
        <f t="shared" si="632"/>
        <v/>
      </c>
    </row>
    <row r="6713" spans="2:20" ht="15" customHeight="1" x14ac:dyDescent="0.25">
      <c r="B6713" s="94">
        <v>6662</v>
      </c>
      <c r="C6713" s="95"/>
      <c r="D6713" s="94"/>
      <c r="E6713" s="95"/>
      <c r="F6713" s="94"/>
      <c r="G6713" s="95">
        <f t="shared" si="627"/>
        <v>0</v>
      </c>
      <c r="H6713" s="110">
        <f t="shared" si="628"/>
        <v>0</v>
      </c>
      <c r="P6713" s="107" t="str">
        <f t="shared" si="629"/>
        <v/>
      </c>
      <c r="Q6713" s="108" t="str">
        <f t="shared" si="630"/>
        <v/>
      </c>
      <c r="S6713" s="109" t="str">
        <f t="shared" si="631"/>
        <v/>
      </c>
      <c r="T6713" s="109" t="str">
        <f t="shared" si="632"/>
        <v/>
      </c>
    </row>
    <row r="6714" spans="2:20" ht="15" customHeight="1" x14ac:dyDescent="0.25">
      <c r="B6714" s="94">
        <v>6663</v>
      </c>
      <c r="C6714" s="95"/>
      <c r="D6714" s="94"/>
      <c r="E6714" s="95"/>
      <c r="F6714" s="94"/>
      <c r="G6714" s="95">
        <f t="shared" si="627"/>
        <v>0</v>
      </c>
      <c r="H6714" s="110">
        <f t="shared" si="628"/>
        <v>0</v>
      </c>
      <c r="P6714" s="107" t="str">
        <f t="shared" si="629"/>
        <v/>
      </c>
      <c r="Q6714" s="108" t="str">
        <f t="shared" si="630"/>
        <v/>
      </c>
      <c r="S6714" s="109" t="str">
        <f t="shared" si="631"/>
        <v/>
      </c>
      <c r="T6714" s="109" t="str">
        <f t="shared" si="632"/>
        <v/>
      </c>
    </row>
    <row r="6715" spans="2:20" ht="15" customHeight="1" x14ac:dyDescent="0.25">
      <c r="B6715" s="94">
        <v>6664</v>
      </c>
      <c r="C6715" s="95"/>
      <c r="D6715" s="94"/>
      <c r="E6715" s="95"/>
      <c r="F6715" s="94"/>
      <c r="G6715" s="95">
        <f t="shared" si="627"/>
        <v>0</v>
      </c>
      <c r="H6715" s="110">
        <f t="shared" si="628"/>
        <v>0</v>
      </c>
      <c r="P6715" s="107" t="str">
        <f t="shared" si="629"/>
        <v/>
      </c>
      <c r="Q6715" s="108" t="str">
        <f t="shared" si="630"/>
        <v/>
      </c>
      <c r="S6715" s="109" t="str">
        <f t="shared" si="631"/>
        <v/>
      </c>
      <c r="T6715" s="109" t="str">
        <f t="shared" si="632"/>
        <v/>
      </c>
    </row>
    <row r="6716" spans="2:20" ht="15" customHeight="1" x14ac:dyDescent="0.25">
      <c r="B6716" s="94">
        <v>6665</v>
      </c>
      <c r="C6716" s="95"/>
      <c r="D6716" s="94"/>
      <c r="E6716" s="95"/>
      <c r="F6716" s="94"/>
      <c r="G6716" s="95">
        <f t="shared" si="627"/>
        <v>0</v>
      </c>
      <c r="H6716" s="110">
        <f t="shared" si="628"/>
        <v>0</v>
      </c>
      <c r="P6716" s="107" t="str">
        <f t="shared" si="629"/>
        <v/>
      </c>
      <c r="Q6716" s="108" t="str">
        <f t="shared" si="630"/>
        <v/>
      </c>
      <c r="S6716" s="109" t="str">
        <f t="shared" si="631"/>
        <v/>
      </c>
      <c r="T6716" s="109" t="str">
        <f t="shared" si="632"/>
        <v/>
      </c>
    </row>
    <row r="6717" spans="2:20" ht="15" customHeight="1" x14ac:dyDescent="0.25">
      <c r="B6717" s="94">
        <v>6666</v>
      </c>
      <c r="C6717" s="95"/>
      <c r="D6717" s="94"/>
      <c r="E6717" s="95"/>
      <c r="F6717" s="94"/>
      <c r="G6717" s="95">
        <f t="shared" si="627"/>
        <v>0</v>
      </c>
      <c r="H6717" s="110">
        <f t="shared" si="628"/>
        <v>0</v>
      </c>
      <c r="P6717" s="107" t="str">
        <f t="shared" si="629"/>
        <v/>
      </c>
      <c r="Q6717" s="108" t="str">
        <f t="shared" si="630"/>
        <v/>
      </c>
      <c r="S6717" s="109" t="str">
        <f t="shared" si="631"/>
        <v/>
      </c>
      <c r="T6717" s="109" t="str">
        <f t="shared" si="632"/>
        <v/>
      </c>
    </row>
    <row r="6718" spans="2:20" ht="15" customHeight="1" x14ac:dyDescent="0.25">
      <c r="B6718" s="94">
        <v>6667</v>
      </c>
      <c r="C6718" s="95"/>
      <c r="D6718" s="94"/>
      <c r="E6718" s="95"/>
      <c r="F6718" s="94"/>
      <c r="G6718" s="95">
        <f t="shared" si="627"/>
        <v>0</v>
      </c>
      <c r="H6718" s="110">
        <f t="shared" si="628"/>
        <v>0</v>
      </c>
      <c r="P6718" s="107" t="str">
        <f t="shared" si="629"/>
        <v/>
      </c>
      <c r="Q6718" s="108" t="str">
        <f t="shared" si="630"/>
        <v/>
      </c>
      <c r="S6718" s="109" t="str">
        <f t="shared" si="631"/>
        <v/>
      </c>
      <c r="T6718" s="109" t="str">
        <f t="shared" si="632"/>
        <v/>
      </c>
    </row>
    <row r="6719" spans="2:20" ht="15" customHeight="1" x14ac:dyDescent="0.25">
      <c r="B6719" s="94">
        <v>6668</v>
      </c>
      <c r="C6719" s="95"/>
      <c r="D6719" s="94"/>
      <c r="E6719" s="95"/>
      <c r="F6719" s="94"/>
      <c r="G6719" s="95">
        <f t="shared" si="627"/>
        <v>0</v>
      </c>
      <c r="H6719" s="110">
        <f t="shared" si="628"/>
        <v>0</v>
      </c>
      <c r="P6719" s="107" t="str">
        <f t="shared" si="629"/>
        <v/>
      </c>
      <c r="Q6719" s="108" t="str">
        <f t="shared" si="630"/>
        <v/>
      </c>
      <c r="S6719" s="109" t="str">
        <f t="shared" si="631"/>
        <v/>
      </c>
      <c r="T6719" s="109" t="str">
        <f t="shared" si="632"/>
        <v/>
      </c>
    </row>
    <row r="6720" spans="2:20" ht="15" customHeight="1" x14ac:dyDescent="0.25">
      <c r="B6720" s="94">
        <v>6669</v>
      </c>
      <c r="C6720" s="95"/>
      <c r="D6720" s="94"/>
      <c r="E6720" s="95"/>
      <c r="F6720" s="94"/>
      <c r="G6720" s="95">
        <f t="shared" si="627"/>
        <v>0</v>
      </c>
      <c r="H6720" s="110">
        <f t="shared" si="628"/>
        <v>0</v>
      </c>
      <c r="P6720" s="107" t="str">
        <f t="shared" si="629"/>
        <v/>
      </c>
      <c r="Q6720" s="108" t="str">
        <f t="shared" si="630"/>
        <v/>
      </c>
      <c r="S6720" s="109" t="str">
        <f t="shared" si="631"/>
        <v/>
      </c>
      <c r="T6720" s="109" t="str">
        <f t="shared" si="632"/>
        <v/>
      </c>
    </row>
    <row r="6721" spans="2:20" ht="15" customHeight="1" x14ac:dyDescent="0.25">
      <c r="B6721" s="94">
        <v>6670</v>
      </c>
      <c r="C6721" s="95"/>
      <c r="D6721" s="94"/>
      <c r="E6721" s="95"/>
      <c r="F6721" s="94"/>
      <c r="G6721" s="95">
        <f t="shared" si="627"/>
        <v>0</v>
      </c>
      <c r="H6721" s="110">
        <f t="shared" si="628"/>
        <v>0</v>
      </c>
      <c r="P6721" s="107" t="str">
        <f t="shared" si="629"/>
        <v/>
      </c>
      <c r="Q6721" s="108" t="str">
        <f t="shared" si="630"/>
        <v/>
      </c>
      <c r="S6721" s="109" t="str">
        <f t="shared" si="631"/>
        <v/>
      </c>
      <c r="T6721" s="109" t="str">
        <f t="shared" si="632"/>
        <v/>
      </c>
    </row>
    <row r="6722" spans="2:20" ht="15" customHeight="1" x14ac:dyDescent="0.25">
      <c r="B6722" s="94">
        <v>6671</v>
      </c>
      <c r="C6722" s="95"/>
      <c r="D6722" s="94"/>
      <c r="E6722" s="95"/>
      <c r="F6722" s="94"/>
      <c r="G6722" s="95">
        <f t="shared" si="627"/>
        <v>0</v>
      </c>
      <c r="H6722" s="110">
        <f t="shared" si="628"/>
        <v>0</v>
      </c>
      <c r="P6722" s="107" t="str">
        <f t="shared" si="629"/>
        <v/>
      </c>
      <c r="Q6722" s="108" t="str">
        <f t="shared" si="630"/>
        <v/>
      </c>
      <c r="S6722" s="109" t="str">
        <f t="shared" si="631"/>
        <v/>
      </c>
      <c r="T6722" s="109" t="str">
        <f t="shared" si="632"/>
        <v/>
      </c>
    </row>
    <row r="6723" spans="2:20" ht="15" customHeight="1" x14ac:dyDescent="0.25">
      <c r="B6723" s="94">
        <v>6672</v>
      </c>
      <c r="C6723" s="95"/>
      <c r="D6723" s="94"/>
      <c r="E6723" s="95"/>
      <c r="F6723" s="94"/>
      <c r="G6723" s="95">
        <f t="shared" si="627"/>
        <v>0</v>
      </c>
      <c r="H6723" s="110">
        <f t="shared" si="628"/>
        <v>0</v>
      </c>
      <c r="P6723" s="107" t="str">
        <f t="shared" si="629"/>
        <v/>
      </c>
      <c r="Q6723" s="108" t="str">
        <f t="shared" si="630"/>
        <v/>
      </c>
      <c r="S6723" s="109" t="str">
        <f t="shared" si="631"/>
        <v/>
      </c>
      <c r="T6723" s="109" t="str">
        <f t="shared" si="632"/>
        <v/>
      </c>
    </row>
    <row r="6724" spans="2:20" ht="15" customHeight="1" x14ac:dyDescent="0.25">
      <c r="B6724" s="94">
        <v>6673</v>
      </c>
      <c r="C6724" s="95"/>
      <c r="D6724" s="94"/>
      <c r="E6724" s="95"/>
      <c r="F6724" s="94"/>
      <c r="G6724" s="95">
        <f t="shared" si="627"/>
        <v>0</v>
      </c>
      <c r="H6724" s="110">
        <f t="shared" si="628"/>
        <v>0</v>
      </c>
      <c r="P6724" s="107" t="str">
        <f t="shared" si="629"/>
        <v/>
      </c>
      <c r="Q6724" s="108" t="str">
        <f t="shared" si="630"/>
        <v/>
      </c>
      <c r="S6724" s="109" t="str">
        <f t="shared" si="631"/>
        <v/>
      </c>
      <c r="T6724" s="109" t="str">
        <f t="shared" si="632"/>
        <v/>
      </c>
    </row>
    <row r="6725" spans="2:20" ht="15" customHeight="1" x14ac:dyDescent="0.25">
      <c r="B6725" s="94">
        <v>6674</v>
      </c>
      <c r="C6725" s="95"/>
      <c r="D6725" s="94"/>
      <c r="E6725" s="95"/>
      <c r="F6725" s="94"/>
      <c r="G6725" s="95">
        <f t="shared" si="627"/>
        <v>0</v>
      </c>
      <c r="H6725" s="110">
        <f t="shared" si="628"/>
        <v>0</v>
      </c>
      <c r="P6725" s="107" t="str">
        <f t="shared" si="629"/>
        <v/>
      </c>
      <c r="Q6725" s="108" t="str">
        <f t="shared" si="630"/>
        <v/>
      </c>
      <c r="S6725" s="109" t="str">
        <f t="shared" si="631"/>
        <v/>
      </c>
      <c r="T6725" s="109" t="str">
        <f t="shared" si="632"/>
        <v/>
      </c>
    </row>
    <row r="6726" spans="2:20" ht="15" customHeight="1" x14ac:dyDescent="0.25">
      <c r="B6726" s="94">
        <v>6675</v>
      </c>
      <c r="C6726" s="95"/>
      <c r="D6726" s="94"/>
      <c r="E6726" s="95"/>
      <c r="F6726" s="94"/>
      <c r="G6726" s="95">
        <f t="shared" si="627"/>
        <v>0</v>
      </c>
      <c r="H6726" s="110">
        <f t="shared" si="628"/>
        <v>0</v>
      </c>
      <c r="P6726" s="107" t="str">
        <f t="shared" si="629"/>
        <v/>
      </c>
      <c r="Q6726" s="108" t="str">
        <f t="shared" si="630"/>
        <v/>
      </c>
      <c r="S6726" s="109" t="str">
        <f t="shared" si="631"/>
        <v/>
      </c>
      <c r="T6726" s="109" t="str">
        <f t="shared" si="632"/>
        <v/>
      </c>
    </row>
    <row r="6727" spans="2:20" ht="15" customHeight="1" x14ac:dyDescent="0.25">
      <c r="B6727" s="94">
        <v>6676</v>
      </c>
      <c r="C6727" s="95"/>
      <c r="D6727" s="94"/>
      <c r="E6727" s="95"/>
      <c r="F6727" s="94"/>
      <c r="G6727" s="95">
        <f t="shared" si="627"/>
        <v>0</v>
      </c>
      <c r="H6727" s="110">
        <f t="shared" si="628"/>
        <v>0</v>
      </c>
      <c r="P6727" s="107" t="str">
        <f t="shared" si="629"/>
        <v/>
      </c>
      <c r="Q6727" s="108" t="str">
        <f t="shared" si="630"/>
        <v/>
      </c>
      <c r="S6727" s="109" t="str">
        <f t="shared" si="631"/>
        <v/>
      </c>
      <c r="T6727" s="109" t="str">
        <f t="shared" si="632"/>
        <v/>
      </c>
    </row>
    <row r="6728" spans="2:20" ht="15" customHeight="1" x14ac:dyDescent="0.25">
      <c r="B6728" s="94">
        <v>6677</v>
      </c>
      <c r="C6728" s="95"/>
      <c r="D6728" s="94"/>
      <c r="E6728" s="95"/>
      <c r="F6728" s="94"/>
      <c r="G6728" s="95">
        <f t="shared" si="627"/>
        <v>0</v>
      </c>
      <c r="H6728" s="110">
        <f t="shared" si="628"/>
        <v>0</v>
      </c>
      <c r="P6728" s="107" t="str">
        <f t="shared" si="629"/>
        <v/>
      </c>
      <c r="Q6728" s="108" t="str">
        <f t="shared" si="630"/>
        <v/>
      </c>
      <c r="S6728" s="109" t="str">
        <f t="shared" si="631"/>
        <v/>
      </c>
      <c r="T6728" s="109" t="str">
        <f t="shared" si="632"/>
        <v/>
      </c>
    </row>
    <row r="6729" spans="2:20" ht="15" customHeight="1" x14ac:dyDescent="0.25">
      <c r="B6729" s="94">
        <v>6678</v>
      </c>
      <c r="C6729" s="95"/>
      <c r="D6729" s="94"/>
      <c r="E6729" s="95"/>
      <c r="F6729" s="94"/>
      <c r="G6729" s="95">
        <f t="shared" si="627"/>
        <v>0</v>
      </c>
      <c r="H6729" s="110">
        <f t="shared" si="628"/>
        <v>0</v>
      </c>
      <c r="P6729" s="107" t="str">
        <f t="shared" si="629"/>
        <v/>
      </c>
      <c r="Q6729" s="108" t="str">
        <f t="shared" si="630"/>
        <v/>
      </c>
      <c r="S6729" s="109" t="str">
        <f t="shared" si="631"/>
        <v/>
      </c>
      <c r="T6729" s="109" t="str">
        <f t="shared" si="632"/>
        <v/>
      </c>
    </row>
    <row r="6730" spans="2:20" ht="15" customHeight="1" x14ac:dyDescent="0.25">
      <c r="B6730" s="94">
        <v>6679</v>
      </c>
      <c r="C6730" s="95"/>
      <c r="D6730" s="94"/>
      <c r="E6730" s="95"/>
      <c r="F6730" s="94"/>
      <c r="G6730" s="95">
        <f t="shared" si="627"/>
        <v>0</v>
      </c>
      <c r="H6730" s="110">
        <f t="shared" si="628"/>
        <v>0</v>
      </c>
      <c r="P6730" s="107" t="str">
        <f t="shared" si="629"/>
        <v/>
      </c>
      <c r="Q6730" s="108" t="str">
        <f t="shared" si="630"/>
        <v/>
      </c>
      <c r="S6730" s="109" t="str">
        <f t="shared" si="631"/>
        <v/>
      </c>
      <c r="T6730" s="109" t="str">
        <f t="shared" si="632"/>
        <v/>
      </c>
    </row>
    <row r="6731" spans="2:20" ht="15" customHeight="1" x14ac:dyDescent="0.25">
      <c r="B6731" s="94">
        <v>6680</v>
      </c>
      <c r="C6731" s="95"/>
      <c r="D6731" s="94"/>
      <c r="E6731" s="95"/>
      <c r="F6731" s="94"/>
      <c r="G6731" s="95">
        <f t="shared" si="627"/>
        <v>0</v>
      </c>
      <c r="H6731" s="110">
        <f t="shared" si="628"/>
        <v>0</v>
      </c>
      <c r="P6731" s="107" t="str">
        <f t="shared" si="629"/>
        <v/>
      </c>
      <c r="Q6731" s="108" t="str">
        <f t="shared" si="630"/>
        <v/>
      </c>
      <c r="S6731" s="109" t="str">
        <f t="shared" si="631"/>
        <v/>
      </c>
      <c r="T6731" s="109" t="str">
        <f t="shared" si="632"/>
        <v/>
      </c>
    </row>
    <row r="6732" spans="2:20" ht="15" customHeight="1" x14ac:dyDescent="0.25">
      <c r="B6732" s="94">
        <v>6681</v>
      </c>
      <c r="C6732" s="95"/>
      <c r="D6732" s="94"/>
      <c r="E6732" s="95"/>
      <c r="F6732" s="94"/>
      <c r="G6732" s="95">
        <f t="shared" si="627"/>
        <v>0</v>
      </c>
      <c r="H6732" s="110">
        <f t="shared" si="628"/>
        <v>0</v>
      </c>
      <c r="P6732" s="107" t="str">
        <f t="shared" si="629"/>
        <v/>
      </c>
      <c r="Q6732" s="108" t="str">
        <f t="shared" si="630"/>
        <v/>
      </c>
      <c r="S6732" s="109" t="str">
        <f t="shared" si="631"/>
        <v/>
      </c>
      <c r="T6732" s="109" t="str">
        <f t="shared" si="632"/>
        <v/>
      </c>
    </row>
    <row r="6733" spans="2:20" ht="15" customHeight="1" x14ac:dyDescent="0.25">
      <c r="B6733" s="94">
        <v>6682</v>
      </c>
      <c r="C6733" s="95"/>
      <c r="D6733" s="94"/>
      <c r="E6733" s="95"/>
      <c r="F6733" s="94"/>
      <c r="G6733" s="95">
        <f t="shared" si="627"/>
        <v>0</v>
      </c>
      <c r="H6733" s="110">
        <f t="shared" si="628"/>
        <v>0</v>
      </c>
      <c r="P6733" s="107" t="str">
        <f t="shared" si="629"/>
        <v/>
      </c>
      <c r="Q6733" s="108" t="str">
        <f t="shared" si="630"/>
        <v/>
      </c>
      <c r="S6733" s="109" t="str">
        <f t="shared" si="631"/>
        <v/>
      </c>
      <c r="T6733" s="109" t="str">
        <f t="shared" si="632"/>
        <v/>
      </c>
    </row>
    <row r="6734" spans="2:20" ht="15" customHeight="1" x14ac:dyDescent="0.25">
      <c r="B6734" s="94">
        <v>6683</v>
      </c>
      <c r="C6734" s="95"/>
      <c r="D6734" s="94"/>
      <c r="E6734" s="95"/>
      <c r="F6734" s="94"/>
      <c r="G6734" s="95">
        <f t="shared" si="627"/>
        <v>0</v>
      </c>
      <c r="H6734" s="110">
        <f t="shared" si="628"/>
        <v>0</v>
      </c>
      <c r="P6734" s="107" t="str">
        <f t="shared" si="629"/>
        <v/>
      </c>
      <c r="Q6734" s="108" t="str">
        <f t="shared" si="630"/>
        <v/>
      </c>
      <c r="S6734" s="109" t="str">
        <f t="shared" si="631"/>
        <v/>
      </c>
      <c r="T6734" s="109" t="str">
        <f t="shared" si="632"/>
        <v/>
      </c>
    </row>
    <row r="6735" spans="2:20" ht="15" customHeight="1" x14ac:dyDescent="0.25">
      <c r="B6735" s="94">
        <v>6684</v>
      </c>
      <c r="C6735" s="95"/>
      <c r="D6735" s="94"/>
      <c r="E6735" s="95"/>
      <c r="F6735" s="94"/>
      <c r="G6735" s="95">
        <f t="shared" si="627"/>
        <v>0</v>
      </c>
      <c r="H6735" s="110">
        <f t="shared" si="628"/>
        <v>0</v>
      </c>
      <c r="P6735" s="107" t="str">
        <f t="shared" si="629"/>
        <v/>
      </c>
      <c r="Q6735" s="108" t="str">
        <f t="shared" si="630"/>
        <v/>
      </c>
      <c r="S6735" s="109" t="str">
        <f t="shared" si="631"/>
        <v/>
      </c>
      <c r="T6735" s="109" t="str">
        <f t="shared" si="632"/>
        <v/>
      </c>
    </row>
    <row r="6736" spans="2:20" ht="15" customHeight="1" x14ac:dyDescent="0.25">
      <c r="B6736" s="94">
        <v>6685</v>
      </c>
      <c r="C6736" s="95"/>
      <c r="D6736" s="94"/>
      <c r="E6736" s="95"/>
      <c r="F6736" s="94"/>
      <c r="G6736" s="95">
        <f t="shared" si="627"/>
        <v>0</v>
      </c>
      <c r="H6736" s="110">
        <f t="shared" si="628"/>
        <v>0</v>
      </c>
      <c r="P6736" s="107" t="str">
        <f t="shared" si="629"/>
        <v/>
      </c>
      <c r="Q6736" s="108" t="str">
        <f t="shared" si="630"/>
        <v/>
      </c>
      <c r="S6736" s="109" t="str">
        <f t="shared" si="631"/>
        <v/>
      </c>
      <c r="T6736" s="109" t="str">
        <f t="shared" si="632"/>
        <v/>
      </c>
    </row>
    <row r="6737" spans="2:20" ht="15" customHeight="1" x14ac:dyDescent="0.25">
      <c r="B6737" s="94">
        <v>6686</v>
      </c>
      <c r="C6737" s="95"/>
      <c r="D6737" s="94"/>
      <c r="E6737" s="95"/>
      <c r="F6737" s="94"/>
      <c r="G6737" s="95">
        <f t="shared" si="627"/>
        <v>0</v>
      </c>
      <c r="H6737" s="110">
        <f t="shared" si="628"/>
        <v>0</v>
      </c>
      <c r="P6737" s="107" t="str">
        <f t="shared" si="629"/>
        <v/>
      </c>
      <c r="Q6737" s="108" t="str">
        <f t="shared" si="630"/>
        <v/>
      </c>
      <c r="S6737" s="109" t="str">
        <f t="shared" si="631"/>
        <v/>
      </c>
      <c r="T6737" s="109" t="str">
        <f t="shared" si="632"/>
        <v/>
      </c>
    </row>
    <row r="6738" spans="2:20" ht="15" customHeight="1" x14ac:dyDescent="0.25">
      <c r="B6738" s="94">
        <v>6687</v>
      </c>
      <c r="C6738" s="95"/>
      <c r="D6738" s="94"/>
      <c r="E6738" s="95"/>
      <c r="F6738" s="94"/>
      <c r="G6738" s="95">
        <f t="shared" si="627"/>
        <v>0</v>
      </c>
      <c r="H6738" s="110">
        <f t="shared" si="628"/>
        <v>0</v>
      </c>
      <c r="P6738" s="107" t="str">
        <f t="shared" si="629"/>
        <v/>
      </c>
      <c r="Q6738" s="108" t="str">
        <f t="shared" si="630"/>
        <v/>
      </c>
      <c r="S6738" s="109" t="str">
        <f t="shared" si="631"/>
        <v/>
      </c>
      <c r="T6738" s="109" t="str">
        <f t="shared" si="632"/>
        <v/>
      </c>
    </row>
    <row r="6739" spans="2:20" ht="15" customHeight="1" x14ac:dyDescent="0.25">
      <c r="B6739" s="94">
        <v>6688</v>
      </c>
      <c r="C6739" s="95"/>
      <c r="D6739" s="94"/>
      <c r="E6739" s="95"/>
      <c r="F6739" s="94"/>
      <c r="G6739" s="95">
        <f t="shared" si="627"/>
        <v>0</v>
      </c>
      <c r="H6739" s="110">
        <f t="shared" si="628"/>
        <v>0</v>
      </c>
      <c r="P6739" s="107" t="str">
        <f t="shared" si="629"/>
        <v/>
      </c>
      <c r="Q6739" s="108" t="str">
        <f t="shared" si="630"/>
        <v/>
      </c>
      <c r="S6739" s="109" t="str">
        <f t="shared" si="631"/>
        <v/>
      </c>
      <c r="T6739" s="109" t="str">
        <f t="shared" si="632"/>
        <v/>
      </c>
    </row>
    <row r="6740" spans="2:20" ht="15" customHeight="1" x14ac:dyDescent="0.25">
      <c r="B6740" s="94">
        <v>6689</v>
      </c>
      <c r="C6740" s="95"/>
      <c r="D6740" s="94"/>
      <c r="E6740" s="95"/>
      <c r="F6740" s="94"/>
      <c r="G6740" s="95">
        <f t="shared" si="627"/>
        <v>0</v>
      </c>
      <c r="H6740" s="110">
        <f t="shared" si="628"/>
        <v>0</v>
      </c>
      <c r="P6740" s="107" t="str">
        <f t="shared" si="629"/>
        <v/>
      </c>
      <c r="Q6740" s="108" t="str">
        <f t="shared" si="630"/>
        <v/>
      </c>
      <c r="S6740" s="109" t="str">
        <f t="shared" si="631"/>
        <v/>
      </c>
      <c r="T6740" s="109" t="str">
        <f t="shared" si="632"/>
        <v/>
      </c>
    </row>
    <row r="6741" spans="2:20" ht="15" customHeight="1" x14ac:dyDescent="0.25">
      <c r="B6741" s="94">
        <v>6690</v>
      </c>
      <c r="C6741" s="95"/>
      <c r="D6741" s="94"/>
      <c r="E6741" s="95"/>
      <c r="F6741" s="94"/>
      <c r="G6741" s="95">
        <f t="shared" si="627"/>
        <v>0</v>
      </c>
      <c r="H6741" s="110">
        <f t="shared" si="628"/>
        <v>0</v>
      </c>
      <c r="P6741" s="107" t="str">
        <f t="shared" si="629"/>
        <v/>
      </c>
      <c r="Q6741" s="108" t="str">
        <f t="shared" si="630"/>
        <v/>
      </c>
      <c r="S6741" s="109" t="str">
        <f t="shared" si="631"/>
        <v/>
      </c>
      <c r="T6741" s="109" t="str">
        <f t="shared" si="632"/>
        <v/>
      </c>
    </row>
    <row r="6742" spans="2:20" ht="15" customHeight="1" x14ac:dyDescent="0.25">
      <c r="B6742" s="94">
        <v>6691</v>
      </c>
      <c r="C6742" s="95"/>
      <c r="D6742" s="94"/>
      <c r="E6742" s="95"/>
      <c r="F6742" s="94"/>
      <c r="G6742" s="95">
        <f t="shared" si="627"/>
        <v>0</v>
      </c>
      <c r="H6742" s="110">
        <f t="shared" si="628"/>
        <v>0</v>
      </c>
      <c r="P6742" s="107" t="str">
        <f t="shared" si="629"/>
        <v/>
      </c>
      <c r="Q6742" s="108" t="str">
        <f t="shared" si="630"/>
        <v/>
      </c>
      <c r="S6742" s="109" t="str">
        <f t="shared" si="631"/>
        <v/>
      </c>
      <c r="T6742" s="109" t="str">
        <f t="shared" si="632"/>
        <v/>
      </c>
    </row>
    <row r="6743" spans="2:20" ht="15" customHeight="1" x14ac:dyDescent="0.25">
      <c r="B6743" s="94">
        <v>6692</v>
      </c>
      <c r="C6743" s="95"/>
      <c r="D6743" s="94"/>
      <c r="E6743" s="95"/>
      <c r="F6743" s="94"/>
      <c r="G6743" s="95">
        <f t="shared" si="627"/>
        <v>0</v>
      </c>
      <c r="H6743" s="110">
        <f t="shared" si="628"/>
        <v>0</v>
      </c>
      <c r="P6743" s="107" t="str">
        <f t="shared" si="629"/>
        <v/>
      </c>
      <c r="Q6743" s="108" t="str">
        <f t="shared" si="630"/>
        <v/>
      </c>
      <c r="S6743" s="109" t="str">
        <f t="shared" si="631"/>
        <v/>
      </c>
      <c r="T6743" s="109" t="str">
        <f t="shared" si="632"/>
        <v/>
      </c>
    </row>
    <row r="6744" spans="2:20" ht="15" customHeight="1" x14ac:dyDescent="0.25">
      <c r="B6744" s="94">
        <v>6693</v>
      </c>
      <c r="C6744" s="95"/>
      <c r="D6744" s="94"/>
      <c r="E6744" s="95"/>
      <c r="F6744" s="94"/>
      <c r="G6744" s="95">
        <f t="shared" si="627"/>
        <v>0</v>
      </c>
      <c r="H6744" s="110">
        <f t="shared" si="628"/>
        <v>0</v>
      </c>
      <c r="P6744" s="107" t="str">
        <f t="shared" si="629"/>
        <v/>
      </c>
      <c r="Q6744" s="108" t="str">
        <f t="shared" si="630"/>
        <v/>
      </c>
      <c r="S6744" s="109" t="str">
        <f t="shared" si="631"/>
        <v/>
      </c>
      <c r="T6744" s="109" t="str">
        <f t="shared" si="632"/>
        <v/>
      </c>
    </row>
    <row r="6745" spans="2:20" ht="15" customHeight="1" x14ac:dyDescent="0.25">
      <c r="B6745" s="94">
        <v>6694</v>
      </c>
      <c r="C6745" s="95"/>
      <c r="D6745" s="94"/>
      <c r="E6745" s="95"/>
      <c r="F6745" s="94"/>
      <c r="G6745" s="95">
        <f t="shared" si="627"/>
        <v>0</v>
      </c>
      <c r="H6745" s="110">
        <f t="shared" si="628"/>
        <v>0</v>
      </c>
      <c r="P6745" s="107" t="str">
        <f t="shared" si="629"/>
        <v/>
      </c>
      <c r="Q6745" s="108" t="str">
        <f t="shared" si="630"/>
        <v/>
      </c>
      <c r="S6745" s="109" t="str">
        <f t="shared" si="631"/>
        <v/>
      </c>
      <c r="T6745" s="109" t="str">
        <f t="shared" si="632"/>
        <v/>
      </c>
    </row>
    <row r="6746" spans="2:20" ht="15" customHeight="1" x14ac:dyDescent="0.25">
      <c r="B6746" s="94">
        <v>6695</v>
      </c>
      <c r="C6746" s="95"/>
      <c r="D6746" s="94"/>
      <c r="E6746" s="95"/>
      <c r="F6746" s="94"/>
      <c r="G6746" s="95">
        <f t="shared" si="627"/>
        <v>0</v>
      </c>
      <c r="H6746" s="110">
        <f t="shared" si="628"/>
        <v>0</v>
      </c>
      <c r="P6746" s="107" t="str">
        <f t="shared" si="629"/>
        <v/>
      </c>
      <c r="Q6746" s="108" t="str">
        <f t="shared" si="630"/>
        <v/>
      </c>
      <c r="S6746" s="109" t="str">
        <f t="shared" si="631"/>
        <v/>
      </c>
      <c r="T6746" s="109" t="str">
        <f t="shared" si="632"/>
        <v/>
      </c>
    </row>
    <row r="6747" spans="2:20" ht="15" customHeight="1" x14ac:dyDescent="0.25">
      <c r="B6747" s="94">
        <v>6696</v>
      </c>
      <c r="C6747" s="95"/>
      <c r="D6747" s="94"/>
      <c r="E6747" s="95"/>
      <c r="F6747" s="94"/>
      <c r="G6747" s="95">
        <f t="shared" si="627"/>
        <v>0</v>
      </c>
      <c r="H6747" s="110">
        <f t="shared" si="628"/>
        <v>0</v>
      </c>
      <c r="P6747" s="107" t="str">
        <f t="shared" si="629"/>
        <v/>
      </c>
      <c r="Q6747" s="108" t="str">
        <f t="shared" si="630"/>
        <v/>
      </c>
      <c r="S6747" s="109" t="str">
        <f t="shared" si="631"/>
        <v/>
      </c>
      <c r="T6747" s="109" t="str">
        <f t="shared" si="632"/>
        <v/>
      </c>
    </row>
    <row r="6748" spans="2:20" ht="15" customHeight="1" x14ac:dyDescent="0.25">
      <c r="B6748" s="94">
        <v>6697</v>
      </c>
      <c r="C6748" s="95"/>
      <c r="D6748" s="94"/>
      <c r="E6748" s="95"/>
      <c r="F6748" s="94"/>
      <c r="G6748" s="95">
        <f t="shared" ref="G6748:G6811" si="633">E6748-C6748</f>
        <v>0</v>
      </c>
      <c r="H6748" s="110">
        <f t="shared" ref="H6748:H6811" si="634">F6748-D6748</f>
        <v>0</v>
      </c>
      <c r="P6748" s="107" t="str">
        <f t="shared" ref="P6748:P6811" si="635">IF(C6748="","",D6748*PSA_WTP-C6748)</f>
        <v/>
      </c>
      <c r="Q6748" s="108" t="str">
        <f t="shared" ref="Q6748:Q6811" si="636">IF(C6748="","",F6748*PSA_WTP-E6748)</f>
        <v/>
      </c>
      <c r="S6748" s="109" t="str">
        <f t="shared" ref="S6748:S6811" si="637">IF(Q6748="","",IF(Q6748=MAX(P6748,Q6748),0,1))</f>
        <v/>
      </c>
      <c r="T6748" s="109" t="str">
        <f t="shared" ref="T6748:T6811" si="638">IF(Q6748="","",IF(Q6748=MAX(P6748,Q6748),1,0))</f>
        <v/>
      </c>
    </row>
    <row r="6749" spans="2:20" ht="15" customHeight="1" x14ac:dyDescent="0.25">
      <c r="B6749" s="94">
        <v>6698</v>
      </c>
      <c r="C6749" s="95"/>
      <c r="D6749" s="94"/>
      <c r="E6749" s="95"/>
      <c r="F6749" s="94"/>
      <c r="G6749" s="95">
        <f t="shared" si="633"/>
        <v>0</v>
      </c>
      <c r="H6749" s="110">
        <f t="shared" si="634"/>
        <v>0</v>
      </c>
      <c r="P6749" s="107" t="str">
        <f t="shared" si="635"/>
        <v/>
      </c>
      <c r="Q6749" s="108" t="str">
        <f t="shared" si="636"/>
        <v/>
      </c>
      <c r="S6749" s="109" t="str">
        <f t="shared" si="637"/>
        <v/>
      </c>
      <c r="T6749" s="109" t="str">
        <f t="shared" si="638"/>
        <v/>
      </c>
    </row>
    <row r="6750" spans="2:20" ht="15" customHeight="1" x14ac:dyDescent="0.25">
      <c r="B6750" s="94">
        <v>6699</v>
      </c>
      <c r="C6750" s="95"/>
      <c r="D6750" s="94"/>
      <c r="E6750" s="95"/>
      <c r="F6750" s="94"/>
      <c r="G6750" s="95">
        <f t="shared" si="633"/>
        <v>0</v>
      </c>
      <c r="H6750" s="110">
        <f t="shared" si="634"/>
        <v>0</v>
      </c>
      <c r="P6750" s="107" t="str">
        <f t="shared" si="635"/>
        <v/>
      </c>
      <c r="Q6750" s="108" t="str">
        <f t="shared" si="636"/>
        <v/>
      </c>
      <c r="S6750" s="109" t="str">
        <f t="shared" si="637"/>
        <v/>
      </c>
      <c r="T6750" s="109" t="str">
        <f t="shared" si="638"/>
        <v/>
      </c>
    </row>
    <row r="6751" spans="2:20" ht="15" customHeight="1" x14ac:dyDescent="0.25">
      <c r="B6751" s="94">
        <v>6700</v>
      </c>
      <c r="C6751" s="95"/>
      <c r="D6751" s="94"/>
      <c r="E6751" s="95"/>
      <c r="F6751" s="94"/>
      <c r="G6751" s="95">
        <f t="shared" si="633"/>
        <v>0</v>
      </c>
      <c r="H6751" s="110">
        <f t="shared" si="634"/>
        <v>0</v>
      </c>
      <c r="P6751" s="107" t="str">
        <f t="shared" si="635"/>
        <v/>
      </c>
      <c r="Q6751" s="108" t="str">
        <f t="shared" si="636"/>
        <v/>
      </c>
      <c r="S6751" s="109" t="str">
        <f t="shared" si="637"/>
        <v/>
      </c>
      <c r="T6751" s="109" t="str">
        <f t="shared" si="638"/>
        <v/>
      </c>
    </row>
    <row r="6752" spans="2:20" ht="15" customHeight="1" x14ac:dyDescent="0.25">
      <c r="B6752" s="94">
        <v>6701</v>
      </c>
      <c r="C6752" s="95"/>
      <c r="D6752" s="94"/>
      <c r="E6752" s="95"/>
      <c r="F6752" s="94"/>
      <c r="G6752" s="95">
        <f t="shared" si="633"/>
        <v>0</v>
      </c>
      <c r="H6752" s="110">
        <f t="shared" si="634"/>
        <v>0</v>
      </c>
      <c r="P6752" s="107" t="str">
        <f t="shared" si="635"/>
        <v/>
      </c>
      <c r="Q6752" s="108" t="str">
        <f t="shared" si="636"/>
        <v/>
      </c>
      <c r="S6752" s="109" t="str">
        <f t="shared" si="637"/>
        <v/>
      </c>
      <c r="T6752" s="109" t="str">
        <f t="shared" si="638"/>
        <v/>
      </c>
    </row>
    <row r="6753" spans="2:20" ht="15" customHeight="1" x14ac:dyDescent="0.25">
      <c r="B6753" s="94">
        <v>6702</v>
      </c>
      <c r="C6753" s="95"/>
      <c r="D6753" s="94"/>
      <c r="E6753" s="95"/>
      <c r="F6753" s="94"/>
      <c r="G6753" s="95">
        <f t="shared" si="633"/>
        <v>0</v>
      </c>
      <c r="H6753" s="110">
        <f t="shared" si="634"/>
        <v>0</v>
      </c>
      <c r="P6753" s="107" t="str">
        <f t="shared" si="635"/>
        <v/>
      </c>
      <c r="Q6753" s="108" t="str">
        <f t="shared" si="636"/>
        <v/>
      </c>
      <c r="S6753" s="109" t="str">
        <f t="shared" si="637"/>
        <v/>
      </c>
      <c r="T6753" s="109" t="str">
        <f t="shared" si="638"/>
        <v/>
      </c>
    </row>
    <row r="6754" spans="2:20" ht="15" customHeight="1" x14ac:dyDescent="0.25">
      <c r="B6754" s="94">
        <v>6703</v>
      </c>
      <c r="C6754" s="95"/>
      <c r="D6754" s="94"/>
      <c r="E6754" s="95"/>
      <c r="F6754" s="94"/>
      <c r="G6754" s="95">
        <f t="shared" si="633"/>
        <v>0</v>
      </c>
      <c r="H6754" s="110">
        <f t="shared" si="634"/>
        <v>0</v>
      </c>
      <c r="P6754" s="107" t="str">
        <f t="shared" si="635"/>
        <v/>
      </c>
      <c r="Q6754" s="108" t="str">
        <f t="shared" si="636"/>
        <v/>
      </c>
      <c r="S6754" s="109" t="str">
        <f t="shared" si="637"/>
        <v/>
      </c>
      <c r="T6754" s="109" t="str">
        <f t="shared" si="638"/>
        <v/>
      </c>
    </row>
    <row r="6755" spans="2:20" ht="15" customHeight="1" x14ac:dyDescent="0.25">
      <c r="B6755" s="94">
        <v>6704</v>
      </c>
      <c r="C6755" s="95"/>
      <c r="D6755" s="94"/>
      <c r="E6755" s="95"/>
      <c r="F6755" s="94"/>
      <c r="G6755" s="95">
        <f t="shared" si="633"/>
        <v>0</v>
      </c>
      <c r="H6755" s="110">
        <f t="shared" si="634"/>
        <v>0</v>
      </c>
      <c r="P6755" s="107" t="str">
        <f t="shared" si="635"/>
        <v/>
      </c>
      <c r="Q6755" s="108" t="str">
        <f t="shared" si="636"/>
        <v/>
      </c>
      <c r="S6755" s="109" t="str">
        <f t="shared" si="637"/>
        <v/>
      </c>
      <c r="T6755" s="109" t="str">
        <f t="shared" si="638"/>
        <v/>
      </c>
    </row>
    <row r="6756" spans="2:20" ht="15" customHeight="1" x14ac:dyDescent="0.25">
      <c r="B6756" s="94">
        <v>6705</v>
      </c>
      <c r="C6756" s="95"/>
      <c r="D6756" s="94"/>
      <c r="E6756" s="95"/>
      <c r="F6756" s="94"/>
      <c r="G6756" s="95">
        <f t="shared" si="633"/>
        <v>0</v>
      </c>
      <c r="H6756" s="110">
        <f t="shared" si="634"/>
        <v>0</v>
      </c>
      <c r="P6756" s="107" t="str">
        <f t="shared" si="635"/>
        <v/>
      </c>
      <c r="Q6756" s="108" t="str">
        <f t="shared" si="636"/>
        <v/>
      </c>
      <c r="S6756" s="109" t="str">
        <f t="shared" si="637"/>
        <v/>
      </c>
      <c r="T6756" s="109" t="str">
        <f t="shared" si="638"/>
        <v/>
      </c>
    </row>
    <row r="6757" spans="2:20" ht="15" customHeight="1" x14ac:dyDescent="0.25">
      <c r="B6757" s="94">
        <v>6706</v>
      </c>
      <c r="C6757" s="95"/>
      <c r="D6757" s="94"/>
      <c r="E6757" s="95"/>
      <c r="F6757" s="94"/>
      <c r="G6757" s="95">
        <f t="shared" si="633"/>
        <v>0</v>
      </c>
      <c r="H6757" s="110">
        <f t="shared" si="634"/>
        <v>0</v>
      </c>
      <c r="P6757" s="107" t="str">
        <f t="shared" si="635"/>
        <v/>
      </c>
      <c r="Q6757" s="108" t="str">
        <f t="shared" si="636"/>
        <v/>
      </c>
      <c r="S6757" s="109" t="str">
        <f t="shared" si="637"/>
        <v/>
      </c>
      <c r="T6757" s="109" t="str">
        <f t="shared" si="638"/>
        <v/>
      </c>
    </row>
    <row r="6758" spans="2:20" ht="15" customHeight="1" x14ac:dyDescent="0.25">
      <c r="B6758" s="94">
        <v>6707</v>
      </c>
      <c r="C6758" s="95"/>
      <c r="D6758" s="94"/>
      <c r="E6758" s="95"/>
      <c r="F6758" s="94"/>
      <c r="G6758" s="95">
        <f t="shared" si="633"/>
        <v>0</v>
      </c>
      <c r="H6758" s="110">
        <f t="shared" si="634"/>
        <v>0</v>
      </c>
      <c r="P6758" s="107" t="str">
        <f t="shared" si="635"/>
        <v/>
      </c>
      <c r="Q6758" s="108" t="str">
        <f t="shared" si="636"/>
        <v/>
      </c>
      <c r="S6758" s="109" t="str">
        <f t="shared" si="637"/>
        <v/>
      </c>
      <c r="T6758" s="109" t="str">
        <f t="shared" si="638"/>
        <v/>
      </c>
    </row>
    <row r="6759" spans="2:20" ht="15" customHeight="1" x14ac:dyDescent="0.25">
      <c r="B6759" s="94">
        <v>6708</v>
      </c>
      <c r="C6759" s="95"/>
      <c r="D6759" s="94"/>
      <c r="E6759" s="95"/>
      <c r="F6759" s="94"/>
      <c r="G6759" s="95">
        <f t="shared" si="633"/>
        <v>0</v>
      </c>
      <c r="H6759" s="110">
        <f t="shared" si="634"/>
        <v>0</v>
      </c>
      <c r="P6759" s="107" t="str">
        <f t="shared" si="635"/>
        <v/>
      </c>
      <c r="Q6759" s="108" t="str">
        <f t="shared" si="636"/>
        <v/>
      </c>
      <c r="S6759" s="109" t="str">
        <f t="shared" si="637"/>
        <v/>
      </c>
      <c r="T6759" s="109" t="str">
        <f t="shared" si="638"/>
        <v/>
      </c>
    </row>
    <row r="6760" spans="2:20" ht="15" customHeight="1" x14ac:dyDescent="0.25">
      <c r="B6760" s="94">
        <v>6709</v>
      </c>
      <c r="C6760" s="95"/>
      <c r="D6760" s="94"/>
      <c r="E6760" s="95"/>
      <c r="F6760" s="94"/>
      <c r="G6760" s="95">
        <f t="shared" si="633"/>
        <v>0</v>
      </c>
      <c r="H6760" s="110">
        <f t="shared" si="634"/>
        <v>0</v>
      </c>
      <c r="P6760" s="107" t="str">
        <f t="shared" si="635"/>
        <v/>
      </c>
      <c r="Q6760" s="108" t="str">
        <f t="shared" si="636"/>
        <v/>
      </c>
      <c r="S6760" s="109" t="str">
        <f t="shared" si="637"/>
        <v/>
      </c>
      <c r="T6760" s="109" t="str">
        <f t="shared" si="638"/>
        <v/>
      </c>
    </row>
    <row r="6761" spans="2:20" ht="15" customHeight="1" x14ac:dyDescent="0.25">
      <c r="B6761" s="94">
        <v>6710</v>
      </c>
      <c r="C6761" s="95"/>
      <c r="D6761" s="94"/>
      <c r="E6761" s="95"/>
      <c r="F6761" s="94"/>
      <c r="G6761" s="95">
        <f t="shared" si="633"/>
        <v>0</v>
      </c>
      <c r="H6761" s="110">
        <f t="shared" si="634"/>
        <v>0</v>
      </c>
      <c r="P6761" s="107" t="str">
        <f t="shared" si="635"/>
        <v/>
      </c>
      <c r="Q6761" s="108" t="str">
        <f t="shared" si="636"/>
        <v/>
      </c>
      <c r="S6761" s="109" t="str">
        <f t="shared" si="637"/>
        <v/>
      </c>
      <c r="T6761" s="109" t="str">
        <f t="shared" si="638"/>
        <v/>
      </c>
    </row>
    <row r="6762" spans="2:20" ht="15" customHeight="1" x14ac:dyDescent="0.25">
      <c r="B6762" s="94">
        <v>6711</v>
      </c>
      <c r="C6762" s="95"/>
      <c r="D6762" s="94"/>
      <c r="E6762" s="95"/>
      <c r="F6762" s="94"/>
      <c r="G6762" s="95">
        <f t="shared" si="633"/>
        <v>0</v>
      </c>
      <c r="H6762" s="110">
        <f t="shared" si="634"/>
        <v>0</v>
      </c>
      <c r="P6762" s="107" t="str">
        <f t="shared" si="635"/>
        <v/>
      </c>
      <c r="Q6762" s="108" t="str">
        <f t="shared" si="636"/>
        <v/>
      </c>
      <c r="S6762" s="109" t="str">
        <f t="shared" si="637"/>
        <v/>
      </c>
      <c r="T6762" s="109" t="str">
        <f t="shared" si="638"/>
        <v/>
      </c>
    </row>
    <row r="6763" spans="2:20" ht="15" customHeight="1" x14ac:dyDescent="0.25">
      <c r="B6763" s="94">
        <v>6712</v>
      </c>
      <c r="C6763" s="95"/>
      <c r="D6763" s="94"/>
      <c r="E6763" s="95"/>
      <c r="F6763" s="94"/>
      <c r="G6763" s="95">
        <f t="shared" si="633"/>
        <v>0</v>
      </c>
      <c r="H6763" s="110">
        <f t="shared" si="634"/>
        <v>0</v>
      </c>
      <c r="P6763" s="107" t="str">
        <f t="shared" si="635"/>
        <v/>
      </c>
      <c r="Q6763" s="108" t="str">
        <f t="shared" si="636"/>
        <v/>
      </c>
      <c r="S6763" s="109" t="str">
        <f t="shared" si="637"/>
        <v/>
      </c>
      <c r="T6763" s="109" t="str">
        <f t="shared" si="638"/>
        <v/>
      </c>
    </row>
    <row r="6764" spans="2:20" ht="15" customHeight="1" x14ac:dyDescent="0.25">
      <c r="B6764" s="94">
        <v>6713</v>
      </c>
      <c r="C6764" s="95"/>
      <c r="D6764" s="94"/>
      <c r="E6764" s="95"/>
      <c r="F6764" s="94"/>
      <c r="G6764" s="95">
        <f t="shared" si="633"/>
        <v>0</v>
      </c>
      <c r="H6764" s="110">
        <f t="shared" si="634"/>
        <v>0</v>
      </c>
      <c r="P6764" s="107" t="str">
        <f t="shared" si="635"/>
        <v/>
      </c>
      <c r="Q6764" s="108" t="str">
        <f t="shared" si="636"/>
        <v/>
      </c>
      <c r="S6764" s="109" t="str">
        <f t="shared" si="637"/>
        <v/>
      </c>
      <c r="T6764" s="109" t="str">
        <f t="shared" si="638"/>
        <v/>
      </c>
    </row>
    <row r="6765" spans="2:20" ht="15" customHeight="1" x14ac:dyDescent="0.25">
      <c r="B6765" s="94">
        <v>6714</v>
      </c>
      <c r="C6765" s="95"/>
      <c r="D6765" s="94"/>
      <c r="E6765" s="95"/>
      <c r="F6765" s="94"/>
      <c r="G6765" s="95">
        <f t="shared" si="633"/>
        <v>0</v>
      </c>
      <c r="H6765" s="110">
        <f t="shared" si="634"/>
        <v>0</v>
      </c>
      <c r="P6765" s="107" t="str">
        <f t="shared" si="635"/>
        <v/>
      </c>
      <c r="Q6765" s="108" t="str">
        <f t="shared" si="636"/>
        <v/>
      </c>
      <c r="S6765" s="109" t="str">
        <f t="shared" si="637"/>
        <v/>
      </c>
      <c r="T6765" s="109" t="str">
        <f t="shared" si="638"/>
        <v/>
      </c>
    </row>
    <row r="6766" spans="2:20" ht="15" customHeight="1" x14ac:dyDescent="0.25">
      <c r="B6766" s="94">
        <v>6715</v>
      </c>
      <c r="C6766" s="95"/>
      <c r="D6766" s="94"/>
      <c r="E6766" s="95"/>
      <c r="F6766" s="94"/>
      <c r="G6766" s="95">
        <f t="shared" si="633"/>
        <v>0</v>
      </c>
      <c r="H6766" s="110">
        <f t="shared" si="634"/>
        <v>0</v>
      </c>
      <c r="P6766" s="107" t="str">
        <f t="shared" si="635"/>
        <v/>
      </c>
      <c r="Q6766" s="108" t="str">
        <f t="shared" si="636"/>
        <v/>
      </c>
      <c r="S6766" s="109" t="str">
        <f t="shared" si="637"/>
        <v/>
      </c>
      <c r="T6766" s="109" t="str">
        <f t="shared" si="638"/>
        <v/>
      </c>
    </row>
    <row r="6767" spans="2:20" ht="15" customHeight="1" x14ac:dyDescent="0.25">
      <c r="B6767" s="94">
        <v>6716</v>
      </c>
      <c r="C6767" s="95"/>
      <c r="D6767" s="94"/>
      <c r="E6767" s="95"/>
      <c r="F6767" s="94"/>
      <c r="G6767" s="95">
        <f t="shared" si="633"/>
        <v>0</v>
      </c>
      <c r="H6767" s="110">
        <f t="shared" si="634"/>
        <v>0</v>
      </c>
      <c r="P6767" s="107" t="str">
        <f t="shared" si="635"/>
        <v/>
      </c>
      <c r="Q6767" s="108" t="str">
        <f t="shared" si="636"/>
        <v/>
      </c>
      <c r="S6767" s="109" t="str">
        <f t="shared" si="637"/>
        <v/>
      </c>
      <c r="T6767" s="109" t="str">
        <f t="shared" si="638"/>
        <v/>
      </c>
    </row>
    <row r="6768" spans="2:20" ht="15" customHeight="1" x14ac:dyDescent="0.25">
      <c r="B6768" s="94">
        <v>6717</v>
      </c>
      <c r="C6768" s="95"/>
      <c r="D6768" s="94"/>
      <c r="E6768" s="95"/>
      <c r="F6768" s="94"/>
      <c r="G6768" s="95">
        <f t="shared" si="633"/>
        <v>0</v>
      </c>
      <c r="H6768" s="110">
        <f t="shared" si="634"/>
        <v>0</v>
      </c>
      <c r="P6768" s="107" t="str">
        <f t="shared" si="635"/>
        <v/>
      </c>
      <c r="Q6768" s="108" t="str">
        <f t="shared" si="636"/>
        <v/>
      </c>
      <c r="S6768" s="109" t="str">
        <f t="shared" si="637"/>
        <v/>
      </c>
      <c r="T6768" s="109" t="str">
        <f t="shared" si="638"/>
        <v/>
      </c>
    </row>
    <row r="6769" spans="2:20" ht="15" customHeight="1" x14ac:dyDescent="0.25">
      <c r="B6769" s="94">
        <v>6718</v>
      </c>
      <c r="C6769" s="95"/>
      <c r="D6769" s="94"/>
      <c r="E6769" s="95"/>
      <c r="F6769" s="94"/>
      <c r="G6769" s="95">
        <f t="shared" si="633"/>
        <v>0</v>
      </c>
      <c r="H6769" s="110">
        <f t="shared" si="634"/>
        <v>0</v>
      </c>
      <c r="P6769" s="107" t="str">
        <f t="shared" si="635"/>
        <v/>
      </c>
      <c r="Q6769" s="108" t="str">
        <f t="shared" si="636"/>
        <v/>
      </c>
      <c r="S6769" s="109" t="str">
        <f t="shared" si="637"/>
        <v/>
      </c>
      <c r="T6769" s="109" t="str">
        <f t="shared" si="638"/>
        <v/>
      </c>
    </row>
    <row r="6770" spans="2:20" ht="15" customHeight="1" x14ac:dyDescent="0.25">
      <c r="B6770" s="94">
        <v>6719</v>
      </c>
      <c r="C6770" s="95"/>
      <c r="D6770" s="94"/>
      <c r="E6770" s="95"/>
      <c r="F6770" s="94"/>
      <c r="G6770" s="95">
        <f t="shared" si="633"/>
        <v>0</v>
      </c>
      <c r="H6770" s="110">
        <f t="shared" si="634"/>
        <v>0</v>
      </c>
      <c r="P6770" s="107" t="str">
        <f t="shared" si="635"/>
        <v/>
      </c>
      <c r="Q6770" s="108" t="str">
        <f t="shared" si="636"/>
        <v/>
      </c>
      <c r="S6770" s="109" t="str">
        <f t="shared" si="637"/>
        <v/>
      </c>
      <c r="T6770" s="109" t="str">
        <f t="shared" si="638"/>
        <v/>
      </c>
    </row>
    <row r="6771" spans="2:20" ht="15" customHeight="1" x14ac:dyDescent="0.25">
      <c r="B6771" s="94">
        <v>6720</v>
      </c>
      <c r="C6771" s="95"/>
      <c r="D6771" s="94"/>
      <c r="E6771" s="95"/>
      <c r="F6771" s="94"/>
      <c r="G6771" s="95">
        <f t="shared" si="633"/>
        <v>0</v>
      </c>
      <c r="H6771" s="110">
        <f t="shared" si="634"/>
        <v>0</v>
      </c>
      <c r="P6771" s="107" t="str">
        <f t="shared" si="635"/>
        <v/>
      </c>
      <c r="Q6771" s="108" t="str">
        <f t="shared" si="636"/>
        <v/>
      </c>
      <c r="S6771" s="109" t="str">
        <f t="shared" si="637"/>
        <v/>
      </c>
      <c r="T6771" s="109" t="str">
        <f t="shared" si="638"/>
        <v/>
      </c>
    </row>
    <row r="6772" spans="2:20" ht="15" customHeight="1" x14ac:dyDescent="0.25">
      <c r="B6772" s="94">
        <v>6721</v>
      </c>
      <c r="C6772" s="95"/>
      <c r="D6772" s="94"/>
      <c r="E6772" s="95"/>
      <c r="F6772" s="94"/>
      <c r="G6772" s="95">
        <f t="shared" si="633"/>
        <v>0</v>
      </c>
      <c r="H6772" s="110">
        <f t="shared" si="634"/>
        <v>0</v>
      </c>
      <c r="P6772" s="107" t="str">
        <f t="shared" si="635"/>
        <v/>
      </c>
      <c r="Q6772" s="108" t="str">
        <f t="shared" si="636"/>
        <v/>
      </c>
      <c r="S6772" s="109" t="str">
        <f t="shared" si="637"/>
        <v/>
      </c>
      <c r="T6772" s="109" t="str">
        <f t="shared" si="638"/>
        <v/>
      </c>
    </row>
    <row r="6773" spans="2:20" ht="15" customHeight="1" x14ac:dyDescent="0.25">
      <c r="B6773" s="94">
        <v>6722</v>
      </c>
      <c r="C6773" s="95"/>
      <c r="D6773" s="94"/>
      <c r="E6773" s="95"/>
      <c r="F6773" s="94"/>
      <c r="G6773" s="95">
        <f t="shared" si="633"/>
        <v>0</v>
      </c>
      <c r="H6773" s="110">
        <f t="shared" si="634"/>
        <v>0</v>
      </c>
      <c r="P6773" s="107" t="str">
        <f t="shared" si="635"/>
        <v/>
      </c>
      <c r="Q6773" s="108" t="str">
        <f t="shared" si="636"/>
        <v/>
      </c>
      <c r="S6773" s="109" t="str">
        <f t="shared" si="637"/>
        <v/>
      </c>
      <c r="T6773" s="109" t="str">
        <f t="shared" si="638"/>
        <v/>
      </c>
    </row>
    <row r="6774" spans="2:20" ht="15" customHeight="1" x14ac:dyDescent="0.25">
      <c r="B6774" s="94">
        <v>6723</v>
      </c>
      <c r="C6774" s="95"/>
      <c r="D6774" s="94"/>
      <c r="E6774" s="95"/>
      <c r="F6774" s="94"/>
      <c r="G6774" s="95">
        <f t="shared" si="633"/>
        <v>0</v>
      </c>
      <c r="H6774" s="110">
        <f t="shared" si="634"/>
        <v>0</v>
      </c>
      <c r="P6774" s="107" t="str">
        <f t="shared" si="635"/>
        <v/>
      </c>
      <c r="Q6774" s="108" t="str">
        <f t="shared" si="636"/>
        <v/>
      </c>
      <c r="S6774" s="109" t="str">
        <f t="shared" si="637"/>
        <v/>
      </c>
      <c r="T6774" s="109" t="str">
        <f t="shared" si="638"/>
        <v/>
      </c>
    </row>
    <row r="6775" spans="2:20" ht="15" customHeight="1" x14ac:dyDescent="0.25">
      <c r="B6775" s="94">
        <v>6724</v>
      </c>
      <c r="C6775" s="95"/>
      <c r="D6775" s="94"/>
      <c r="E6775" s="95"/>
      <c r="F6775" s="94"/>
      <c r="G6775" s="95">
        <f t="shared" si="633"/>
        <v>0</v>
      </c>
      <c r="H6775" s="110">
        <f t="shared" si="634"/>
        <v>0</v>
      </c>
      <c r="P6775" s="107" t="str">
        <f t="shared" si="635"/>
        <v/>
      </c>
      <c r="Q6775" s="108" t="str">
        <f t="shared" si="636"/>
        <v/>
      </c>
      <c r="S6775" s="109" t="str">
        <f t="shared" si="637"/>
        <v/>
      </c>
      <c r="T6775" s="109" t="str">
        <f t="shared" si="638"/>
        <v/>
      </c>
    </row>
    <row r="6776" spans="2:20" ht="15" customHeight="1" x14ac:dyDescent="0.25">
      <c r="B6776" s="94">
        <v>6725</v>
      </c>
      <c r="C6776" s="95"/>
      <c r="D6776" s="94"/>
      <c r="E6776" s="95"/>
      <c r="F6776" s="94"/>
      <c r="G6776" s="95">
        <f t="shared" si="633"/>
        <v>0</v>
      </c>
      <c r="H6776" s="110">
        <f t="shared" si="634"/>
        <v>0</v>
      </c>
      <c r="P6776" s="107" t="str">
        <f t="shared" si="635"/>
        <v/>
      </c>
      <c r="Q6776" s="108" t="str">
        <f t="shared" si="636"/>
        <v/>
      </c>
      <c r="S6776" s="109" t="str">
        <f t="shared" si="637"/>
        <v/>
      </c>
      <c r="T6776" s="109" t="str">
        <f t="shared" si="638"/>
        <v/>
      </c>
    </row>
    <row r="6777" spans="2:20" ht="15" customHeight="1" x14ac:dyDescent="0.25">
      <c r="B6777" s="94">
        <v>6726</v>
      </c>
      <c r="C6777" s="95"/>
      <c r="D6777" s="94"/>
      <c r="E6777" s="95"/>
      <c r="F6777" s="94"/>
      <c r="G6777" s="95">
        <f t="shared" si="633"/>
        <v>0</v>
      </c>
      <c r="H6777" s="110">
        <f t="shared" si="634"/>
        <v>0</v>
      </c>
      <c r="P6777" s="107" t="str">
        <f t="shared" si="635"/>
        <v/>
      </c>
      <c r="Q6777" s="108" t="str">
        <f t="shared" si="636"/>
        <v/>
      </c>
      <c r="S6777" s="109" t="str">
        <f t="shared" si="637"/>
        <v/>
      </c>
      <c r="T6777" s="109" t="str">
        <f t="shared" si="638"/>
        <v/>
      </c>
    </row>
    <row r="6778" spans="2:20" ht="15" customHeight="1" x14ac:dyDescent="0.25">
      <c r="B6778" s="94">
        <v>6727</v>
      </c>
      <c r="C6778" s="95"/>
      <c r="D6778" s="94"/>
      <c r="E6778" s="95"/>
      <c r="F6778" s="94"/>
      <c r="G6778" s="95">
        <f t="shared" si="633"/>
        <v>0</v>
      </c>
      <c r="H6778" s="110">
        <f t="shared" si="634"/>
        <v>0</v>
      </c>
      <c r="P6778" s="107" t="str">
        <f t="shared" si="635"/>
        <v/>
      </c>
      <c r="Q6778" s="108" t="str">
        <f t="shared" si="636"/>
        <v/>
      </c>
      <c r="S6778" s="109" t="str">
        <f t="shared" si="637"/>
        <v/>
      </c>
      <c r="T6778" s="109" t="str">
        <f t="shared" si="638"/>
        <v/>
      </c>
    </row>
    <row r="6779" spans="2:20" ht="15" customHeight="1" x14ac:dyDescent="0.25">
      <c r="B6779" s="94">
        <v>6728</v>
      </c>
      <c r="C6779" s="95"/>
      <c r="D6779" s="94"/>
      <c r="E6779" s="95"/>
      <c r="F6779" s="94"/>
      <c r="G6779" s="95">
        <f t="shared" si="633"/>
        <v>0</v>
      </c>
      <c r="H6779" s="110">
        <f t="shared" si="634"/>
        <v>0</v>
      </c>
      <c r="P6779" s="107" t="str">
        <f t="shared" si="635"/>
        <v/>
      </c>
      <c r="Q6779" s="108" t="str">
        <f t="shared" si="636"/>
        <v/>
      </c>
      <c r="S6779" s="109" t="str">
        <f t="shared" si="637"/>
        <v/>
      </c>
      <c r="T6779" s="109" t="str">
        <f t="shared" si="638"/>
        <v/>
      </c>
    </row>
    <row r="6780" spans="2:20" ht="15" customHeight="1" x14ac:dyDescent="0.25">
      <c r="B6780" s="94">
        <v>6729</v>
      </c>
      <c r="C6780" s="95"/>
      <c r="D6780" s="94"/>
      <c r="E6780" s="95"/>
      <c r="F6780" s="94"/>
      <c r="G6780" s="95">
        <f t="shared" si="633"/>
        <v>0</v>
      </c>
      <c r="H6780" s="110">
        <f t="shared" si="634"/>
        <v>0</v>
      </c>
      <c r="P6780" s="107" t="str">
        <f t="shared" si="635"/>
        <v/>
      </c>
      <c r="Q6780" s="108" t="str">
        <f t="shared" si="636"/>
        <v/>
      </c>
      <c r="S6780" s="109" t="str">
        <f t="shared" si="637"/>
        <v/>
      </c>
      <c r="T6780" s="109" t="str">
        <f t="shared" si="638"/>
        <v/>
      </c>
    </row>
    <row r="6781" spans="2:20" ht="15" customHeight="1" x14ac:dyDescent="0.25">
      <c r="B6781" s="94">
        <v>6730</v>
      </c>
      <c r="C6781" s="95"/>
      <c r="D6781" s="94"/>
      <c r="E6781" s="95"/>
      <c r="F6781" s="94"/>
      <c r="G6781" s="95">
        <f t="shared" si="633"/>
        <v>0</v>
      </c>
      <c r="H6781" s="110">
        <f t="shared" si="634"/>
        <v>0</v>
      </c>
      <c r="P6781" s="107" t="str">
        <f t="shared" si="635"/>
        <v/>
      </c>
      <c r="Q6781" s="108" t="str">
        <f t="shared" si="636"/>
        <v/>
      </c>
      <c r="S6781" s="109" t="str">
        <f t="shared" si="637"/>
        <v/>
      </c>
      <c r="T6781" s="109" t="str">
        <f t="shared" si="638"/>
        <v/>
      </c>
    </row>
    <row r="6782" spans="2:20" ht="15" customHeight="1" x14ac:dyDescent="0.25">
      <c r="B6782" s="94">
        <v>6731</v>
      </c>
      <c r="C6782" s="95"/>
      <c r="D6782" s="94"/>
      <c r="E6782" s="95"/>
      <c r="F6782" s="94"/>
      <c r="G6782" s="95">
        <f t="shared" si="633"/>
        <v>0</v>
      </c>
      <c r="H6782" s="110">
        <f t="shared" si="634"/>
        <v>0</v>
      </c>
      <c r="P6782" s="107" t="str">
        <f t="shared" si="635"/>
        <v/>
      </c>
      <c r="Q6782" s="108" t="str">
        <f t="shared" si="636"/>
        <v/>
      </c>
      <c r="S6782" s="109" t="str">
        <f t="shared" si="637"/>
        <v/>
      </c>
      <c r="T6782" s="109" t="str">
        <f t="shared" si="638"/>
        <v/>
      </c>
    </row>
    <row r="6783" spans="2:20" ht="15" customHeight="1" x14ac:dyDescent="0.25">
      <c r="B6783" s="94">
        <v>6732</v>
      </c>
      <c r="C6783" s="95"/>
      <c r="D6783" s="94"/>
      <c r="E6783" s="95"/>
      <c r="F6783" s="94"/>
      <c r="G6783" s="95">
        <f t="shared" si="633"/>
        <v>0</v>
      </c>
      <c r="H6783" s="110">
        <f t="shared" si="634"/>
        <v>0</v>
      </c>
      <c r="P6783" s="107" t="str">
        <f t="shared" si="635"/>
        <v/>
      </c>
      <c r="Q6783" s="108" t="str">
        <f t="shared" si="636"/>
        <v/>
      </c>
      <c r="S6783" s="109" t="str">
        <f t="shared" si="637"/>
        <v/>
      </c>
      <c r="T6783" s="109" t="str">
        <f t="shared" si="638"/>
        <v/>
      </c>
    </row>
    <row r="6784" spans="2:20" ht="15" customHeight="1" x14ac:dyDescent="0.25">
      <c r="B6784" s="94">
        <v>6733</v>
      </c>
      <c r="C6784" s="95"/>
      <c r="D6784" s="94"/>
      <c r="E6784" s="95"/>
      <c r="F6784" s="94"/>
      <c r="G6784" s="95">
        <f t="shared" si="633"/>
        <v>0</v>
      </c>
      <c r="H6784" s="110">
        <f t="shared" si="634"/>
        <v>0</v>
      </c>
      <c r="P6784" s="107" t="str">
        <f t="shared" si="635"/>
        <v/>
      </c>
      <c r="Q6784" s="108" t="str">
        <f t="shared" si="636"/>
        <v/>
      </c>
      <c r="S6784" s="109" t="str">
        <f t="shared" si="637"/>
        <v/>
      </c>
      <c r="T6784" s="109" t="str">
        <f t="shared" si="638"/>
        <v/>
      </c>
    </row>
    <row r="6785" spans="2:20" ht="15" customHeight="1" x14ac:dyDescent="0.25">
      <c r="B6785" s="94">
        <v>6734</v>
      </c>
      <c r="C6785" s="95"/>
      <c r="D6785" s="94"/>
      <c r="E6785" s="95"/>
      <c r="F6785" s="94"/>
      <c r="G6785" s="95">
        <f t="shared" si="633"/>
        <v>0</v>
      </c>
      <c r="H6785" s="110">
        <f t="shared" si="634"/>
        <v>0</v>
      </c>
      <c r="P6785" s="107" t="str">
        <f t="shared" si="635"/>
        <v/>
      </c>
      <c r="Q6785" s="108" t="str">
        <f t="shared" si="636"/>
        <v/>
      </c>
      <c r="S6785" s="109" t="str">
        <f t="shared" si="637"/>
        <v/>
      </c>
      <c r="T6785" s="109" t="str">
        <f t="shared" si="638"/>
        <v/>
      </c>
    </row>
    <row r="6786" spans="2:20" ht="15" customHeight="1" x14ac:dyDescent="0.25">
      <c r="B6786" s="94">
        <v>6735</v>
      </c>
      <c r="C6786" s="95"/>
      <c r="D6786" s="94"/>
      <c r="E6786" s="95"/>
      <c r="F6786" s="94"/>
      <c r="G6786" s="95">
        <f t="shared" si="633"/>
        <v>0</v>
      </c>
      <c r="H6786" s="110">
        <f t="shared" si="634"/>
        <v>0</v>
      </c>
      <c r="P6786" s="107" t="str">
        <f t="shared" si="635"/>
        <v/>
      </c>
      <c r="Q6786" s="108" t="str">
        <f t="shared" si="636"/>
        <v/>
      </c>
      <c r="S6786" s="109" t="str">
        <f t="shared" si="637"/>
        <v/>
      </c>
      <c r="T6786" s="109" t="str">
        <f t="shared" si="638"/>
        <v/>
      </c>
    </row>
    <row r="6787" spans="2:20" ht="15" customHeight="1" x14ac:dyDescent="0.25">
      <c r="B6787" s="94">
        <v>6736</v>
      </c>
      <c r="C6787" s="95"/>
      <c r="D6787" s="94"/>
      <c r="E6787" s="95"/>
      <c r="F6787" s="94"/>
      <c r="G6787" s="95">
        <f t="shared" si="633"/>
        <v>0</v>
      </c>
      <c r="H6787" s="110">
        <f t="shared" si="634"/>
        <v>0</v>
      </c>
      <c r="P6787" s="107" t="str">
        <f t="shared" si="635"/>
        <v/>
      </c>
      <c r="Q6787" s="108" t="str">
        <f t="shared" si="636"/>
        <v/>
      </c>
      <c r="S6787" s="109" t="str">
        <f t="shared" si="637"/>
        <v/>
      </c>
      <c r="T6787" s="109" t="str">
        <f t="shared" si="638"/>
        <v/>
      </c>
    </row>
    <row r="6788" spans="2:20" ht="15" customHeight="1" x14ac:dyDescent="0.25">
      <c r="B6788" s="94">
        <v>6737</v>
      </c>
      <c r="C6788" s="95"/>
      <c r="D6788" s="94"/>
      <c r="E6788" s="95"/>
      <c r="F6788" s="94"/>
      <c r="G6788" s="95">
        <f t="shared" si="633"/>
        <v>0</v>
      </c>
      <c r="H6788" s="110">
        <f t="shared" si="634"/>
        <v>0</v>
      </c>
      <c r="P6788" s="107" t="str">
        <f t="shared" si="635"/>
        <v/>
      </c>
      <c r="Q6788" s="108" t="str">
        <f t="shared" si="636"/>
        <v/>
      </c>
      <c r="S6788" s="109" t="str">
        <f t="shared" si="637"/>
        <v/>
      </c>
      <c r="T6788" s="109" t="str">
        <f t="shared" si="638"/>
        <v/>
      </c>
    </row>
    <row r="6789" spans="2:20" ht="15" customHeight="1" x14ac:dyDescent="0.25">
      <c r="B6789" s="94">
        <v>6738</v>
      </c>
      <c r="C6789" s="95"/>
      <c r="D6789" s="94"/>
      <c r="E6789" s="95"/>
      <c r="F6789" s="94"/>
      <c r="G6789" s="95">
        <f t="shared" si="633"/>
        <v>0</v>
      </c>
      <c r="H6789" s="110">
        <f t="shared" si="634"/>
        <v>0</v>
      </c>
      <c r="P6789" s="107" t="str">
        <f t="shared" si="635"/>
        <v/>
      </c>
      <c r="Q6789" s="108" t="str">
        <f t="shared" si="636"/>
        <v/>
      </c>
      <c r="S6789" s="109" t="str">
        <f t="shared" si="637"/>
        <v/>
      </c>
      <c r="T6789" s="109" t="str">
        <f t="shared" si="638"/>
        <v/>
      </c>
    </row>
    <row r="6790" spans="2:20" ht="15" customHeight="1" x14ac:dyDescent="0.25">
      <c r="B6790" s="94">
        <v>6739</v>
      </c>
      <c r="C6790" s="95"/>
      <c r="D6790" s="94"/>
      <c r="E6790" s="95"/>
      <c r="F6790" s="94"/>
      <c r="G6790" s="95">
        <f t="shared" si="633"/>
        <v>0</v>
      </c>
      <c r="H6790" s="110">
        <f t="shared" si="634"/>
        <v>0</v>
      </c>
      <c r="P6790" s="107" t="str">
        <f t="shared" si="635"/>
        <v/>
      </c>
      <c r="Q6790" s="108" t="str">
        <f t="shared" si="636"/>
        <v/>
      </c>
      <c r="S6790" s="109" t="str">
        <f t="shared" si="637"/>
        <v/>
      </c>
      <c r="T6790" s="109" t="str">
        <f t="shared" si="638"/>
        <v/>
      </c>
    </row>
    <row r="6791" spans="2:20" ht="15" customHeight="1" x14ac:dyDescent="0.25">
      <c r="B6791" s="94">
        <v>6740</v>
      </c>
      <c r="C6791" s="95"/>
      <c r="D6791" s="94"/>
      <c r="E6791" s="95"/>
      <c r="F6791" s="94"/>
      <c r="G6791" s="95">
        <f t="shared" si="633"/>
        <v>0</v>
      </c>
      <c r="H6791" s="110">
        <f t="shared" si="634"/>
        <v>0</v>
      </c>
      <c r="P6791" s="107" t="str">
        <f t="shared" si="635"/>
        <v/>
      </c>
      <c r="Q6791" s="108" t="str">
        <f t="shared" si="636"/>
        <v/>
      </c>
      <c r="S6791" s="109" t="str">
        <f t="shared" si="637"/>
        <v/>
      </c>
      <c r="T6791" s="109" t="str">
        <f t="shared" si="638"/>
        <v/>
      </c>
    </row>
    <row r="6792" spans="2:20" ht="15" customHeight="1" x14ac:dyDescent="0.25">
      <c r="B6792" s="94">
        <v>6741</v>
      </c>
      <c r="C6792" s="95"/>
      <c r="D6792" s="94"/>
      <c r="E6792" s="95"/>
      <c r="F6792" s="94"/>
      <c r="G6792" s="95">
        <f t="shared" si="633"/>
        <v>0</v>
      </c>
      <c r="H6792" s="110">
        <f t="shared" si="634"/>
        <v>0</v>
      </c>
      <c r="P6792" s="107" t="str">
        <f t="shared" si="635"/>
        <v/>
      </c>
      <c r="Q6792" s="108" t="str">
        <f t="shared" si="636"/>
        <v/>
      </c>
      <c r="S6792" s="109" t="str">
        <f t="shared" si="637"/>
        <v/>
      </c>
      <c r="T6792" s="109" t="str">
        <f t="shared" si="638"/>
        <v/>
      </c>
    </row>
    <row r="6793" spans="2:20" ht="15" customHeight="1" x14ac:dyDescent="0.25">
      <c r="B6793" s="94">
        <v>6742</v>
      </c>
      <c r="C6793" s="95"/>
      <c r="D6793" s="94"/>
      <c r="E6793" s="95"/>
      <c r="F6793" s="94"/>
      <c r="G6793" s="95">
        <f t="shared" si="633"/>
        <v>0</v>
      </c>
      <c r="H6793" s="110">
        <f t="shared" si="634"/>
        <v>0</v>
      </c>
      <c r="P6793" s="107" t="str">
        <f t="shared" si="635"/>
        <v/>
      </c>
      <c r="Q6793" s="108" t="str">
        <f t="shared" si="636"/>
        <v/>
      </c>
      <c r="S6793" s="109" t="str">
        <f t="shared" si="637"/>
        <v/>
      </c>
      <c r="T6793" s="109" t="str">
        <f t="shared" si="638"/>
        <v/>
      </c>
    </row>
    <row r="6794" spans="2:20" ht="15" customHeight="1" x14ac:dyDescent="0.25">
      <c r="B6794" s="94">
        <v>6743</v>
      </c>
      <c r="C6794" s="95"/>
      <c r="D6794" s="94"/>
      <c r="E6794" s="95"/>
      <c r="F6794" s="94"/>
      <c r="G6794" s="95">
        <f t="shared" si="633"/>
        <v>0</v>
      </c>
      <c r="H6794" s="110">
        <f t="shared" si="634"/>
        <v>0</v>
      </c>
      <c r="P6794" s="107" t="str">
        <f t="shared" si="635"/>
        <v/>
      </c>
      <c r="Q6794" s="108" t="str">
        <f t="shared" si="636"/>
        <v/>
      </c>
      <c r="S6794" s="109" t="str">
        <f t="shared" si="637"/>
        <v/>
      </c>
      <c r="T6794" s="109" t="str">
        <f t="shared" si="638"/>
        <v/>
      </c>
    </row>
    <row r="6795" spans="2:20" ht="15" customHeight="1" x14ac:dyDescent="0.25">
      <c r="B6795" s="94">
        <v>6744</v>
      </c>
      <c r="C6795" s="95"/>
      <c r="D6795" s="94"/>
      <c r="E6795" s="95"/>
      <c r="F6795" s="94"/>
      <c r="G6795" s="95">
        <f t="shared" si="633"/>
        <v>0</v>
      </c>
      <c r="H6795" s="110">
        <f t="shared" si="634"/>
        <v>0</v>
      </c>
      <c r="P6795" s="107" t="str">
        <f t="shared" si="635"/>
        <v/>
      </c>
      <c r="Q6795" s="108" t="str">
        <f t="shared" si="636"/>
        <v/>
      </c>
      <c r="S6795" s="109" t="str">
        <f t="shared" si="637"/>
        <v/>
      </c>
      <c r="T6795" s="109" t="str">
        <f t="shared" si="638"/>
        <v/>
      </c>
    </row>
    <row r="6796" spans="2:20" ht="15" customHeight="1" x14ac:dyDescent="0.25">
      <c r="B6796" s="94">
        <v>6745</v>
      </c>
      <c r="C6796" s="95"/>
      <c r="D6796" s="94"/>
      <c r="E6796" s="95"/>
      <c r="F6796" s="94"/>
      <c r="G6796" s="95">
        <f t="shared" si="633"/>
        <v>0</v>
      </c>
      <c r="H6796" s="110">
        <f t="shared" si="634"/>
        <v>0</v>
      </c>
      <c r="P6796" s="107" t="str">
        <f t="shared" si="635"/>
        <v/>
      </c>
      <c r="Q6796" s="108" t="str">
        <f t="shared" si="636"/>
        <v/>
      </c>
      <c r="S6796" s="109" t="str">
        <f t="shared" si="637"/>
        <v/>
      </c>
      <c r="T6796" s="109" t="str">
        <f t="shared" si="638"/>
        <v/>
      </c>
    </row>
    <row r="6797" spans="2:20" ht="15" customHeight="1" x14ac:dyDescent="0.25">
      <c r="B6797" s="94">
        <v>6746</v>
      </c>
      <c r="C6797" s="95"/>
      <c r="D6797" s="94"/>
      <c r="E6797" s="95"/>
      <c r="F6797" s="94"/>
      <c r="G6797" s="95">
        <f t="shared" si="633"/>
        <v>0</v>
      </c>
      <c r="H6797" s="110">
        <f t="shared" si="634"/>
        <v>0</v>
      </c>
      <c r="P6797" s="107" t="str">
        <f t="shared" si="635"/>
        <v/>
      </c>
      <c r="Q6797" s="108" t="str">
        <f t="shared" si="636"/>
        <v/>
      </c>
      <c r="S6797" s="109" t="str">
        <f t="shared" si="637"/>
        <v/>
      </c>
      <c r="T6797" s="109" t="str">
        <f t="shared" si="638"/>
        <v/>
      </c>
    </row>
    <row r="6798" spans="2:20" ht="15" customHeight="1" x14ac:dyDescent="0.25">
      <c r="B6798" s="94">
        <v>6747</v>
      </c>
      <c r="C6798" s="95"/>
      <c r="D6798" s="94"/>
      <c r="E6798" s="95"/>
      <c r="F6798" s="94"/>
      <c r="G6798" s="95">
        <f t="shared" si="633"/>
        <v>0</v>
      </c>
      <c r="H6798" s="110">
        <f t="shared" si="634"/>
        <v>0</v>
      </c>
      <c r="P6798" s="107" t="str">
        <f t="shared" si="635"/>
        <v/>
      </c>
      <c r="Q6798" s="108" t="str">
        <f t="shared" si="636"/>
        <v/>
      </c>
      <c r="S6798" s="109" t="str">
        <f t="shared" si="637"/>
        <v/>
      </c>
      <c r="T6798" s="109" t="str">
        <f t="shared" si="638"/>
        <v/>
      </c>
    </row>
    <row r="6799" spans="2:20" ht="15" customHeight="1" x14ac:dyDescent="0.25">
      <c r="B6799" s="94">
        <v>6748</v>
      </c>
      <c r="C6799" s="95"/>
      <c r="D6799" s="94"/>
      <c r="E6799" s="95"/>
      <c r="F6799" s="94"/>
      <c r="G6799" s="95">
        <f t="shared" si="633"/>
        <v>0</v>
      </c>
      <c r="H6799" s="110">
        <f t="shared" si="634"/>
        <v>0</v>
      </c>
      <c r="P6799" s="107" t="str">
        <f t="shared" si="635"/>
        <v/>
      </c>
      <c r="Q6799" s="108" t="str">
        <f t="shared" si="636"/>
        <v/>
      </c>
      <c r="S6799" s="109" t="str">
        <f t="shared" si="637"/>
        <v/>
      </c>
      <c r="T6799" s="109" t="str">
        <f t="shared" si="638"/>
        <v/>
      </c>
    </row>
    <row r="6800" spans="2:20" ht="15" customHeight="1" x14ac:dyDescent="0.25">
      <c r="B6800" s="94">
        <v>6749</v>
      </c>
      <c r="C6800" s="95"/>
      <c r="D6800" s="94"/>
      <c r="E6800" s="95"/>
      <c r="F6800" s="94"/>
      <c r="G6800" s="95">
        <f t="shared" si="633"/>
        <v>0</v>
      </c>
      <c r="H6800" s="110">
        <f t="shared" si="634"/>
        <v>0</v>
      </c>
      <c r="P6800" s="107" t="str">
        <f t="shared" si="635"/>
        <v/>
      </c>
      <c r="Q6800" s="108" t="str">
        <f t="shared" si="636"/>
        <v/>
      </c>
      <c r="S6800" s="109" t="str">
        <f t="shared" si="637"/>
        <v/>
      </c>
      <c r="T6800" s="109" t="str">
        <f t="shared" si="638"/>
        <v/>
      </c>
    </row>
    <row r="6801" spans="2:20" ht="15" customHeight="1" x14ac:dyDescent="0.25">
      <c r="B6801" s="94">
        <v>6750</v>
      </c>
      <c r="C6801" s="95"/>
      <c r="D6801" s="94"/>
      <c r="E6801" s="95"/>
      <c r="F6801" s="94"/>
      <c r="G6801" s="95">
        <f t="shared" si="633"/>
        <v>0</v>
      </c>
      <c r="H6801" s="110">
        <f t="shared" si="634"/>
        <v>0</v>
      </c>
      <c r="P6801" s="107" t="str">
        <f t="shared" si="635"/>
        <v/>
      </c>
      <c r="Q6801" s="108" t="str">
        <f t="shared" si="636"/>
        <v/>
      </c>
      <c r="S6801" s="109" t="str">
        <f t="shared" si="637"/>
        <v/>
      </c>
      <c r="T6801" s="109" t="str">
        <f t="shared" si="638"/>
        <v/>
      </c>
    </row>
    <row r="6802" spans="2:20" ht="15" customHeight="1" x14ac:dyDescent="0.25">
      <c r="B6802" s="94">
        <v>6751</v>
      </c>
      <c r="C6802" s="95"/>
      <c r="D6802" s="94"/>
      <c r="E6802" s="95"/>
      <c r="F6802" s="94"/>
      <c r="G6802" s="95">
        <f t="shared" si="633"/>
        <v>0</v>
      </c>
      <c r="H6802" s="110">
        <f t="shared" si="634"/>
        <v>0</v>
      </c>
      <c r="P6802" s="107" t="str">
        <f t="shared" si="635"/>
        <v/>
      </c>
      <c r="Q6802" s="108" t="str">
        <f t="shared" si="636"/>
        <v/>
      </c>
      <c r="S6802" s="109" t="str">
        <f t="shared" si="637"/>
        <v/>
      </c>
      <c r="T6802" s="109" t="str">
        <f t="shared" si="638"/>
        <v/>
      </c>
    </row>
    <row r="6803" spans="2:20" ht="15" customHeight="1" x14ac:dyDescent="0.25">
      <c r="B6803" s="94">
        <v>6752</v>
      </c>
      <c r="C6803" s="95"/>
      <c r="D6803" s="94"/>
      <c r="E6803" s="95"/>
      <c r="F6803" s="94"/>
      <c r="G6803" s="95">
        <f t="shared" si="633"/>
        <v>0</v>
      </c>
      <c r="H6803" s="110">
        <f t="shared" si="634"/>
        <v>0</v>
      </c>
      <c r="P6803" s="107" t="str">
        <f t="shared" si="635"/>
        <v/>
      </c>
      <c r="Q6803" s="108" t="str">
        <f t="shared" si="636"/>
        <v/>
      </c>
      <c r="S6803" s="109" t="str">
        <f t="shared" si="637"/>
        <v/>
      </c>
      <c r="T6803" s="109" t="str">
        <f t="shared" si="638"/>
        <v/>
      </c>
    </row>
    <row r="6804" spans="2:20" ht="15" customHeight="1" x14ac:dyDescent="0.25">
      <c r="B6804" s="94">
        <v>6753</v>
      </c>
      <c r="C6804" s="95"/>
      <c r="D6804" s="94"/>
      <c r="E6804" s="95"/>
      <c r="F6804" s="94"/>
      <c r="G6804" s="95">
        <f t="shared" si="633"/>
        <v>0</v>
      </c>
      <c r="H6804" s="110">
        <f t="shared" si="634"/>
        <v>0</v>
      </c>
      <c r="P6804" s="107" t="str">
        <f t="shared" si="635"/>
        <v/>
      </c>
      <c r="Q6804" s="108" t="str">
        <f t="shared" si="636"/>
        <v/>
      </c>
      <c r="S6804" s="109" t="str">
        <f t="shared" si="637"/>
        <v/>
      </c>
      <c r="T6804" s="109" t="str">
        <f t="shared" si="638"/>
        <v/>
      </c>
    </row>
    <row r="6805" spans="2:20" ht="15" customHeight="1" x14ac:dyDescent="0.25">
      <c r="B6805" s="94">
        <v>6754</v>
      </c>
      <c r="C6805" s="95"/>
      <c r="D6805" s="94"/>
      <c r="E6805" s="95"/>
      <c r="F6805" s="94"/>
      <c r="G6805" s="95">
        <f t="shared" si="633"/>
        <v>0</v>
      </c>
      <c r="H6805" s="110">
        <f t="shared" si="634"/>
        <v>0</v>
      </c>
      <c r="P6805" s="107" t="str">
        <f t="shared" si="635"/>
        <v/>
      </c>
      <c r="Q6805" s="108" t="str">
        <f t="shared" si="636"/>
        <v/>
      </c>
      <c r="S6805" s="109" t="str">
        <f t="shared" si="637"/>
        <v/>
      </c>
      <c r="T6805" s="109" t="str">
        <f t="shared" si="638"/>
        <v/>
      </c>
    </row>
    <row r="6806" spans="2:20" ht="15" customHeight="1" x14ac:dyDescent="0.25">
      <c r="B6806" s="94">
        <v>6755</v>
      </c>
      <c r="C6806" s="95"/>
      <c r="D6806" s="94"/>
      <c r="E6806" s="95"/>
      <c r="F6806" s="94"/>
      <c r="G6806" s="95">
        <f t="shared" si="633"/>
        <v>0</v>
      </c>
      <c r="H6806" s="110">
        <f t="shared" si="634"/>
        <v>0</v>
      </c>
      <c r="P6806" s="107" t="str">
        <f t="shared" si="635"/>
        <v/>
      </c>
      <c r="Q6806" s="108" t="str">
        <f t="shared" si="636"/>
        <v/>
      </c>
      <c r="S6806" s="109" t="str">
        <f t="shared" si="637"/>
        <v/>
      </c>
      <c r="T6806" s="109" t="str">
        <f t="shared" si="638"/>
        <v/>
      </c>
    </row>
    <row r="6807" spans="2:20" ht="15" customHeight="1" x14ac:dyDescent="0.25">
      <c r="B6807" s="94">
        <v>6756</v>
      </c>
      <c r="C6807" s="95"/>
      <c r="D6807" s="94"/>
      <c r="E6807" s="95"/>
      <c r="F6807" s="94"/>
      <c r="G6807" s="95">
        <f t="shared" si="633"/>
        <v>0</v>
      </c>
      <c r="H6807" s="110">
        <f t="shared" si="634"/>
        <v>0</v>
      </c>
      <c r="P6807" s="107" t="str">
        <f t="shared" si="635"/>
        <v/>
      </c>
      <c r="Q6807" s="108" t="str">
        <f t="shared" si="636"/>
        <v/>
      </c>
      <c r="S6807" s="109" t="str">
        <f t="shared" si="637"/>
        <v/>
      </c>
      <c r="T6807" s="109" t="str">
        <f t="shared" si="638"/>
        <v/>
      </c>
    </row>
    <row r="6808" spans="2:20" ht="15" customHeight="1" x14ac:dyDescent="0.25">
      <c r="B6808" s="94">
        <v>6757</v>
      </c>
      <c r="C6808" s="95"/>
      <c r="D6808" s="94"/>
      <c r="E6808" s="95"/>
      <c r="F6808" s="94"/>
      <c r="G6808" s="95">
        <f t="shared" si="633"/>
        <v>0</v>
      </c>
      <c r="H6808" s="110">
        <f t="shared" si="634"/>
        <v>0</v>
      </c>
      <c r="P6808" s="107" t="str">
        <f t="shared" si="635"/>
        <v/>
      </c>
      <c r="Q6808" s="108" t="str">
        <f t="shared" si="636"/>
        <v/>
      </c>
      <c r="S6808" s="109" t="str">
        <f t="shared" si="637"/>
        <v/>
      </c>
      <c r="T6808" s="109" t="str">
        <f t="shared" si="638"/>
        <v/>
      </c>
    </row>
    <row r="6809" spans="2:20" ht="15" customHeight="1" x14ac:dyDescent="0.25">
      <c r="B6809" s="94">
        <v>6758</v>
      </c>
      <c r="C6809" s="95"/>
      <c r="D6809" s="94"/>
      <c r="E6809" s="95"/>
      <c r="F6809" s="94"/>
      <c r="G6809" s="95">
        <f t="shared" si="633"/>
        <v>0</v>
      </c>
      <c r="H6809" s="110">
        <f t="shared" si="634"/>
        <v>0</v>
      </c>
      <c r="P6809" s="107" t="str">
        <f t="shared" si="635"/>
        <v/>
      </c>
      <c r="Q6809" s="108" t="str">
        <f t="shared" si="636"/>
        <v/>
      </c>
      <c r="S6809" s="109" t="str">
        <f t="shared" si="637"/>
        <v/>
      </c>
      <c r="T6809" s="109" t="str">
        <f t="shared" si="638"/>
        <v/>
      </c>
    </row>
    <row r="6810" spans="2:20" ht="15" customHeight="1" x14ac:dyDescent="0.25">
      <c r="B6810" s="94">
        <v>6759</v>
      </c>
      <c r="C6810" s="95"/>
      <c r="D6810" s="94"/>
      <c r="E6810" s="95"/>
      <c r="F6810" s="94"/>
      <c r="G6810" s="95">
        <f t="shared" si="633"/>
        <v>0</v>
      </c>
      <c r="H6810" s="110">
        <f t="shared" si="634"/>
        <v>0</v>
      </c>
      <c r="P6810" s="107" t="str">
        <f t="shared" si="635"/>
        <v/>
      </c>
      <c r="Q6810" s="108" t="str">
        <f t="shared" si="636"/>
        <v/>
      </c>
      <c r="S6810" s="109" t="str">
        <f t="shared" si="637"/>
        <v/>
      </c>
      <c r="T6810" s="109" t="str">
        <f t="shared" si="638"/>
        <v/>
      </c>
    </row>
    <row r="6811" spans="2:20" ht="15" customHeight="1" x14ac:dyDescent="0.25">
      <c r="B6811" s="94">
        <v>6760</v>
      </c>
      <c r="C6811" s="95"/>
      <c r="D6811" s="94"/>
      <c r="E6811" s="95"/>
      <c r="F6811" s="94"/>
      <c r="G6811" s="95">
        <f t="shared" si="633"/>
        <v>0</v>
      </c>
      <c r="H6811" s="110">
        <f t="shared" si="634"/>
        <v>0</v>
      </c>
      <c r="P6811" s="107" t="str">
        <f t="shared" si="635"/>
        <v/>
      </c>
      <c r="Q6811" s="108" t="str">
        <f t="shared" si="636"/>
        <v/>
      </c>
      <c r="S6811" s="109" t="str">
        <f t="shared" si="637"/>
        <v/>
      </c>
      <c r="T6811" s="109" t="str">
        <f t="shared" si="638"/>
        <v/>
      </c>
    </row>
    <row r="6812" spans="2:20" ht="15" customHeight="1" x14ac:dyDescent="0.25">
      <c r="B6812" s="94">
        <v>6761</v>
      </c>
      <c r="C6812" s="95"/>
      <c r="D6812" s="94"/>
      <c r="E6812" s="95"/>
      <c r="F6812" s="94"/>
      <c r="G6812" s="95">
        <f t="shared" ref="G6812:G6875" si="639">E6812-C6812</f>
        <v>0</v>
      </c>
      <c r="H6812" s="110">
        <f t="shared" ref="H6812:H6875" si="640">F6812-D6812</f>
        <v>0</v>
      </c>
      <c r="P6812" s="107" t="str">
        <f t="shared" ref="P6812:P6875" si="641">IF(C6812="","",D6812*PSA_WTP-C6812)</f>
        <v/>
      </c>
      <c r="Q6812" s="108" t="str">
        <f t="shared" ref="Q6812:Q6875" si="642">IF(C6812="","",F6812*PSA_WTP-E6812)</f>
        <v/>
      </c>
      <c r="S6812" s="109" t="str">
        <f t="shared" ref="S6812:S6875" si="643">IF(Q6812="","",IF(Q6812=MAX(P6812,Q6812),0,1))</f>
        <v/>
      </c>
      <c r="T6812" s="109" t="str">
        <f t="shared" ref="T6812:T6875" si="644">IF(Q6812="","",IF(Q6812=MAX(P6812,Q6812),1,0))</f>
        <v/>
      </c>
    </row>
    <row r="6813" spans="2:20" ht="15" customHeight="1" x14ac:dyDescent="0.25">
      <c r="B6813" s="94">
        <v>6762</v>
      </c>
      <c r="C6813" s="95"/>
      <c r="D6813" s="94"/>
      <c r="E6813" s="95"/>
      <c r="F6813" s="94"/>
      <c r="G6813" s="95">
        <f t="shared" si="639"/>
        <v>0</v>
      </c>
      <c r="H6813" s="110">
        <f t="shared" si="640"/>
        <v>0</v>
      </c>
      <c r="P6813" s="107" t="str">
        <f t="shared" si="641"/>
        <v/>
      </c>
      <c r="Q6813" s="108" t="str">
        <f t="shared" si="642"/>
        <v/>
      </c>
      <c r="S6813" s="109" t="str">
        <f t="shared" si="643"/>
        <v/>
      </c>
      <c r="T6813" s="109" t="str">
        <f t="shared" si="644"/>
        <v/>
      </c>
    </row>
    <row r="6814" spans="2:20" ht="15" customHeight="1" x14ac:dyDescent="0.25">
      <c r="B6814" s="94">
        <v>6763</v>
      </c>
      <c r="C6814" s="95"/>
      <c r="D6814" s="94"/>
      <c r="E6814" s="95"/>
      <c r="F6814" s="94"/>
      <c r="G6814" s="95">
        <f t="shared" si="639"/>
        <v>0</v>
      </c>
      <c r="H6814" s="110">
        <f t="shared" si="640"/>
        <v>0</v>
      </c>
      <c r="P6814" s="107" t="str">
        <f t="shared" si="641"/>
        <v/>
      </c>
      <c r="Q6814" s="108" t="str">
        <f t="shared" si="642"/>
        <v/>
      </c>
      <c r="S6814" s="109" t="str">
        <f t="shared" si="643"/>
        <v/>
      </c>
      <c r="T6814" s="109" t="str">
        <f t="shared" si="644"/>
        <v/>
      </c>
    </row>
    <row r="6815" spans="2:20" ht="15" customHeight="1" x14ac:dyDescent="0.25">
      <c r="B6815" s="94">
        <v>6764</v>
      </c>
      <c r="C6815" s="95"/>
      <c r="D6815" s="94"/>
      <c r="E6815" s="95"/>
      <c r="F6815" s="94"/>
      <c r="G6815" s="95">
        <f t="shared" si="639"/>
        <v>0</v>
      </c>
      <c r="H6815" s="110">
        <f t="shared" si="640"/>
        <v>0</v>
      </c>
      <c r="P6815" s="107" t="str">
        <f t="shared" si="641"/>
        <v/>
      </c>
      <c r="Q6815" s="108" t="str">
        <f t="shared" si="642"/>
        <v/>
      </c>
      <c r="S6815" s="109" t="str">
        <f t="shared" si="643"/>
        <v/>
      </c>
      <c r="T6815" s="109" t="str">
        <f t="shared" si="644"/>
        <v/>
      </c>
    </row>
    <row r="6816" spans="2:20" ht="15" customHeight="1" x14ac:dyDescent="0.25">
      <c r="B6816" s="94">
        <v>6765</v>
      </c>
      <c r="C6816" s="95"/>
      <c r="D6816" s="94"/>
      <c r="E6816" s="95"/>
      <c r="F6816" s="94"/>
      <c r="G6816" s="95">
        <f t="shared" si="639"/>
        <v>0</v>
      </c>
      <c r="H6816" s="110">
        <f t="shared" si="640"/>
        <v>0</v>
      </c>
      <c r="P6816" s="107" t="str">
        <f t="shared" si="641"/>
        <v/>
      </c>
      <c r="Q6816" s="108" t="str">
        <f t="shared" si="642"/>
        <v/>
      </c>
      <c r="S6816" s="109" t="str">
        <f t="shared" si="643"/>
        <v/>
      </c>
      <c r="T6816" s="109" t="str">
        <f t="shared" si="644"/>
        <v/>
      </c>
    </row>
    <row r="6817" spans="2:20" ht="15" customHeight="1" x14ac:dyDescent="0.25">
      <c r="B6817" s="94">
        <v>6766</v>
      </c>
      <c r="C6817" s="95"/>
      <c r="D6817" s="94"/>
      <c r="E6817" s="95"/>
      <c r="F6817" s="94"/>
      <c r="G6817" s="95">
        <f t="shared" si="639"/>
        <v>0</v>
      </c>
      <c r="H6817" s="110">
        <f t="shared" si="640"/>
        <v>0</v>
      </c>
      <c r="P6817" s="107" t="str">
        <f t="shared" si="641"/>
        <v/>
      </c>
      <c r="Q6817" s="108" t="str">
        <f t="shared" si="642"/>
        <v/>
      </c>
      <c r="S6817" s="109" t="str">
        <f t="shared" si="643"/>
        <v/>
      </c>
      <c r="T6817" s="109" t="str">
        <f t="shared" si="644"/>
        <v/>
      </c>
    </row>
    <row r="6818" spans="2:20" ht="15" customHeight="1" x14ac:dyDescent="0.25">
      <c r="B6818" s="94">
        <v>6767</v>
      </c>
      <c r="C6818" s="95"/>
      <c r="D6818" s="94"/>
      <c r="E6818" s="95"/>
      <c r="F6818" s="94"/>
      <c r="G6818" s="95">
        <f t="shared" si="639"/>
        <v>0</v>
      </c>
      <c r="H6818" s="110">
        <f t="shared" si="640"/>
        <v>0</v>
      </c>
      <c r="P6818" s="107" t="str">
        <f t="shared" si="641"/>
        <v/>
      </c>
      <c r="Q6818" s="108" t="str">
        <f t="shared" si="642"/>
        <v/>
      </c>
      <c r="S6818" s="109" t="str">
        <f t="shared" si="643"/>
        <v/>
      </c>
      <c r="T6818" s="109" t="str">
        <f t="shared" si="644"/>
        <v/>
      </c>
    </row>
    <row r="6819" spans="2:20" ht="15" customHeight="1" x14ac:dyDescent="0.25">
      <c r="B6819" s="94">
        <v>6768</v>
      </c>
      <c r="C6819" s="95"/>
      <c r="D6819" s="94"/>
      <c r="E6819" s="95"/>
      <c r="F6819" s="94"/>
      <c r="G6819" s="95">
        <f t="shared" si="639"/>
        <v>0</v>
      </c>
      <c r="H6819" s="110">
        <f t="shared" si="640"/>
        <v>0</v>
      </c>
      <c r="P6819" s="107" t="str">
        <f t="shared" si="641"/>
        <v/>
      </c>
      <c r="Q6819" s="108" t="str">
        <f t="shared" si="642"/>
        <v/>
      </c>
      <c r="S6819" s="109" t="str">
        <f t="shared" si="643"/>
        <v/>
      </c>
      <c r="T6819" s="109" t="str">
        <f t="shared" si="644"/>
        <v/>
      </c>
    </row>
    <row r="6820" spans="2:20" ht="15" customHeight="1" x14ac:dyDescent="0.25">
      <c r="B6820" s="94">
        <v>6769</v>
      </c>
      <c r="C6820" s="95"/>
      <c r="D6820" s="94"/>
      <c r="E6820" s="95"/>
      <c r="F6820" s="94"/>
      <c r="G6820" s="95">
        <f t="shared" si="639"/>
        <v>0</v>
      </c>
      <c r="H6820" s="110">
        <f t="shared" si="640"/>
        <v>0</v>
      </c>
      <c r="P6820" s="107" t="str">
        <f t="shared" si="641"/>
        <v/>
      </c>
      <c r="Q6820" s="108" t="str">
        <f t="shared" si="642"/>
        <v/>
      </c>
      <c r="S6820" s="109" t="str">
        <f t="shared" si="643"/>
        <v/>
      </c>
      <c r="T6820" s="109" t="str">
        <f t="shared" si="644"/>
        <v/>
      </c>
    </row>
    <row r="6821" spans="2:20" ht="15" customHeight="1" x14ac:dyDescent="0.25">
      <c r="B6821" s="94">
        <v>6770</v>
      </c>
      <c r="C6821" s="95"/>
      <c r="D6821" s="94"/>
      <c r="E6821" s="95"/>
      <c r="F6821" s="94"/>
      <c r="G6821" s="95">
        <f t="shared" si="639"/>
        <v>0</v>
      </c>
      <c r="H6821" s="110">
        <f t="shared" si="640"/>
        <v>0</v>
      </c>
      <c r="P6821" s="107" t="str">
        <f t="shared" si="641"/>
        <v/>
      </c>
      <c r="Q6821" s="108" t="str">
        <f t="shared" si="642"/>
        <v/>
      </c>
      <c r="S6821" s="109" t="str">
        <f t="shared" si="643"/>
        <v/>
      </c>
      <c r="T6821" s="109" t="str">
        <f t="shared" si="644"/>
        <v/>
      </c>
    </row>
    <row r="6822" spans="2:20" ht="15" customHeight="1" x14ac:dyDescent="0.25">
      <c r="B6822" s="94">
        <v>6771</v>
      </c>
      <c r="C6822" s="95"/>
      <c r="D6822" s="94"/>
      <c r="E6822" s="95"/>
      <c r="F6822" s="94"/>
      <c r="G6822" s="95">
        <f t="shared" si="639"/>
        <v>0</v>
      </c>
      <c r="H6822" s="110">
        <f t="shared" si="640"/>
        <v>0</v>
      </c>
      <c r="P6822" s="107" t="str">
        <f t="shared" si="641"/>
        <v/>
      </c>
      <c r="Q6822" s="108" t="str">
        <f t="shared" si="642"/>
        <v/>
      </c>
      <c r="S6822" s="109" t="str">
        <f t="shared" si="643"/>
        <v/>
      </c>
      <c r="T6822" s="109" t="str">
        <f t="shared" si="644"/>
        <v/>
      </c>
    </row>
    <row r="6823" spans="2:20" ht="15" customHeight="1" x14ac:dyDescent="0.25">
      <c r="B6823" s="94">
        <v>6772</v>
      </c>
      <c r="C6823" s="95"/>
      <c r="D6823" s="94"/>
      <c r="E6823" s="95"/>
      <c r="F6823" s="94"/>
      <c r="G6823" s="95">
        <f t="shared" si="639"/>
        <v>0</v>
      </c>
      <c r="H6823" s="110">
        <f t="shared" si="640"/>
        <v>0</v>
      </c>
      <c r="P6823" s="107" t="str">
        <f t="shared" si="641"/>
        <v/>
      </c>
      <c r="Q6823" s="108" t="str">
        <f t="shared" si="642"/>
        <v/>
      </c>
      <c r="S6823" s="109" t="str">
        <f t="shared" si="643"/>
        <v/>
      </c>
      <c r="T6823" s="109" t="str">
        <f t="shared" si="644"/>
        <v/>
      </c>
    </row>
    <row r="6824" spans="2:20" ht="15" customHeight="1" x14ac:dyDescent="0.25">
      <c r="B6824" s="94">
        <v>6773</v>
      </c>
      <c r="C6824" s="95"/>
      <c r="D6824" s="94"/>
      <c r="E6824" s="95"/>
      <c r="F6824" s="94"/>
      <c r="G6824" s="95">
        <f t="shared" si="639"/>
        <v>0</v>
      </c>
      <c r="H6824" s="110">
        <f t="shared" si="640"/>
        <v>0</v>
      </c>
      <c r="P6824" s="107" t="str">
        <f t="shared" si="641"/>
        <v/>
      </c>
      <c r="Q6824" s="108" t="str">
        <f t="shared" si="642"/>
        <v/>
      </c>
      <c r="S6824" s="109" t="str">
        <f t="shared" si="643"/>
        <v/>
      </c>
      <c r="T6824" s="109" t="str">
        <f t="shared" si="644"/>
        <v/>
      </c>
    </row>
    <row r="6825" spans="2:20" ht="15" customHeight="1" x14ac:dyDescent="0.25">
      <c r="B6825" s="94">
        <v>6774</v>
      </c>
      <c r="C6825" s="95"/>
      <c r="D6825" s="94"/>
      <c r="E6825" s="95"/>
      <c r="F6825" s="94"/>
      <c r="G6825" s="95">
        <f t="shared" si="639"/>
        <v>0</v>
      </c>
      <c r="H6825" s="110">
        <f t="shared" si="640"/>
        <v>0</v>
      </c>
      <c r="P6825" s="107" t="str">
        <f t="shared" si="641"/>
        <v/>
      </c>
      <c r="Q6825" s="108" t="str">
        <f t="shared" si="642"/>
        <v/>
      </c>
      <c r="S6825" s="109" t="str">
        <f t="shared" si="643"/>
        <v/>
      </c>
      <c r="T6825" s="109" t="str">
        <f t="shared" si="644"/>
        <v/>
      </c>
    </row>
    <row r="6826" spans="2:20" ht="15" customHeight="1" x14ac:dyDescent="0.25">
      <c r="B6826" s="94">
        <v>6775</v>
      </c>
      <c r="C6826" s="95"/>
      <c r="D6826" s="94"/>
      <c r="E6826" s="95"/>
      <c r="F6826" s="94"/>
      <c r="G6826" s="95">
        <f t="shared" si="639"/>
        <v>0</v>
      </c>
      <c r="H6826" s="110">
        <f t="shared" si="640"/>
        <v>0</v>
      </c>
      <c r="P6826" s="107" t="str">
        <f t="shared" si="641"/>
        <v/>
      </c>
      <c r="Q6826" s="108" t="str">
        <f t="shared" si="642"/>
        <v/>
      </c>
      <c r="S6826" s="109" t="str">
        <f t="shared" si="643"/>
        <v/>
      </c>
      <c r="T6826" s="109" t="str">
        <f t="shared" si="644"/>
        <v/>
      </c>
    </row>
    <row r="6827" spans="2:20" ht="15" customHeight="1" x14ac:dyDescent="0.25">
      <c r="B6827" s="94">
        <v>6776</v>
      </c>
      <c r="C6827" s="95"/>
      <c r="D6827" s="94"/>
      <c r="E6827" s="95"/>
      <c r="F6827" s="94"/>
      <c r="G6827" s="95">
        <f t="shared" si="639"/>
        <v>0</v>
      </c>
      <c r="H6827" s="110">
        <f t="shared" si="640"/>
        <v>0</v>
      </c>
      <c r="P6827" s="107" t="str">
        <f t="shared" si="641"/>
        <v/>
      </c>
      <c r="Q6827" s="108" t="str">
        <f t="shared" si="642"/>
        <v/>
      </c>
      <c r="S6827" s="109" t="str">
        <f t="shared" si="643"/>
        <v/>
      </c>
      <c r="T6827" s="109" t="str">
        <f t="shared" si="644"/>
        <v/>
      </c>
    </row>
    <row r="6828" spans="2:20" ht="15" customHeight="1" x14ac:dyDescent="0.25">
      <c r="B6828" s="94">
        <v>6777</v>
      </c>
      <c r="C6828" s="95"/>
      <c r="D6828" s="94"/>
      <c r="E6828" s="95"/>
      <c r="F6828" s="94"/>
      <c r="G6828" s="95">
        <f t="shared" si="639"/>
        <v>0</v>
      </c>
      <c r="H6828" s="110">
        <f t="shared" si="640"/>
        <v>0</v>
      </c>
      <c r="P6828" s="107" t="str">
        <f t="shared" si="641"/>
        <v/>
      </c>
      <c r="Q6828" s="108" t="str">
        <f t="shared" si="642"/>
        <v/>
      </c>
      <c r="S6828" s="109" t="str">
        <f t="shared" si="643"/>
        <v/>
      </c>
      <c r="T6828" s="109" t="str">
        <f t="shared" si="644"/>
        <v/>
      </c>
    </row>
    <row r="6829" spans="2:20" ht="15" customHeight="1" x14ac:dyDescent="0.25">
      <c r="B6829" s="94">
        <v>6778</v>
      </c>
      <c r="C6829" s="95"/>
      <c r="D6829" s="94"/>
      <c r="E6829" s="95"/>
      <c r="F6829" s="94"/>
      <c r="G6829" s="95">
        <f t="shared" si="639"/>
        <v>0</v>
      </c>
      <c r="H6829" s="110">
        <f t="shared" si="640"/>
        <v>0</v>
      </c>
      <c r="P6829" s="107" t="str">
        <f t="shared" si="641"/>
        <v/>
      </c>
      <c r="Q6829" s="108" t="str">
        <f t="shared" si="642"/>
        <v/>
      </c>
      <c r="S6829" s="109" t="str">
        <f t="shared" si="643"/>
        <v/>
      </c>
      <c r="T6829" s="109" t="str">
        <f t="shared" si="644"/>
        <v/>
      </c>
    </row>
    <row r="6830" spans="2:20" ht="15" customHeight="1" x14ac:dyDescent="0.25">
      <c r="B6830" s="94">
        <v>6779</v>
      </c>
      <c r="C6830" s="95"/>
      <c r="D6830" s="94"/>
      <c r="E6830" s="95"/>
      <c r="F6830" s="94"/>
      <c r="G6830" s="95">
        <f t="shared" si="639"/>
        <v>0</v>
      </c>
      <c r="H6830" s="110">
        <f t="shared" si="640"/>
        <v>0</v>
      </c>
      <c r="P6830" s="107" t="str">
        <f t="shared" si="641"/>
        <v/>
      </c>
      <c r="Q6830" s="108" t="str">
        <f t="shared" si="642"/>
        <v/>
      </c>
      <c r="S6830" s="109" t="str">
        <f t="shared" si="643"/>
        <v/>
      </c>
      <c r="T6830" s="109" t="str">
        <f t="shared" si="644"/>
        <v/>
      </c>
    </row>
    <row r="6831" spans="2:20" ht="15" customHeight="1" x14ac:dyDescent="0.25">
      <c r="B6831" s="94">
        <v>6780</v>
      </c>
      <c r="C6831" s="95"/>
      <c r="D6831" s="94"/>
      <c r="E6831" s="95"/>
      <c r="F6831" s="94"/>
      <c r="G6831" s="95">
        <f t="shared" si="639"/>
        <v>0</v>
      </c>
      <c r="H6831" s="110">
        <f t="shared" si="640"/>
        <v>0</v>
      </c>
      <c r="P6831" s="107" t="str">
        <f t="shared" si="641"/>
        <v/>
      </c>
      <c r="Q6831" s="108" t="str">
        <f t="shared" si="642"/>
        <v/>
      </c>
      <c r="S6831" s="109" t="str">
        <f t="shared" si="643"/>
        <v/>
      </c>
      <c r="T6831" s="109" t="str">
        <f t="shared" si="644"/>
        <v/>
      </c>
    </row>
    <row r="6832" spans="2:20" ht="15" customHeight="1" x14ac:dyDescent="0.25">
      <c r="B6832" s="94">
        <v>6781</v>
      </c>
      <c r="C6832" s="95"/>
      <c r="D6832" s="94"/>
      <c r="E6832" s="95"/>
      <c r="F6832" s="94"/>
      <c r="G6832" s="95">
        <f t="shared" si="639"/>
        <v>0</v>
      </c>
      <c r="H6832" s="110">
        <f t="shared" si="640"/>
        <v>0</v>
      </c>
      <c r="P6832" s="107" t="str">
        <f t="shared" si="641"/>
        <v/>
      </c>
      <c r="Q6832" s="108" t="str">
        <f t="shared" si="642"/>
        <v/>
      </c>
      <c r="S6832" s="109" t="str">
        <f t="shared" si="643"/>
        <v/>
      </c>
      <c r="T6832" s="109" t="str">
        <f t="shared" si="644"/>
        <v/>
      </c>
    </row>
    <row r="6833" spans="2:20" ht="15" customHeight="1" x14ac:dyDescent="0.25">
      <c r="B6833" s="94">
        <v>6782</v>
      </c>
      <c r="C6833" s="95"/>
      <c r="D6833" s="94"/>
      <c r="E6833" s="95"/>
      <c r="F6833" s="94"/>
      <c r="G6833" s="95">
        <f t="shared" si="639"/>
        <v>0</v>
      </c>
      <c r="H6833" s="110">
        <f t="shared" si="640"/>
        <v>0</v>
      </c>
      <c r="P6833" s="107" t="str">
        <f t="shared" si="641"/>
        <v/>
      </c>
      <c r="Q6833" s="108" t="str">
        <f t="shared" si="642"/>
        <v/>
      </c>
      <c r="S6833" s="109" t="str">
        <f t="shared" si="643"/>
        <v/>
      </c>
      <c r="T6833" s="109" t="str">
        <f t="shared" si="644"/>
        <v/>
      </c>
    </row>
    <row r="6834" spans="2:20" ht="15" customHeight="1" x14ac:dyDescent="0.25">
      <c r="B6834" s="94">
        <v>6783</v>
      </c>
      <c r="C6834" s="95"/>
      <c r="D6834" s="94"/>
      <c r="E6834" s="95"/>
      <c r="F6834" s="94"/>
      <c r="G6834" s="95">
        <f t="shared" si="639"/>
        <v>0</v>
      </c>
      <c r="H6834" s="110">
        <f t="shared" si="640"/>
        <v>0</v>
      </c>
      <c r="P6834" s="107" t="str">
        <f t="shared" si="641"/>
        <v/>
      </c>
      <c r="Q6834" s="108" t="str">
        <f t="shared" si="642"/>
        <v/>
      </c>
      <c r="S6834" s="109" t="str">
        <f t="shared" si="643"/>
        <v/>
      </c>
      <c r="T6834" s="109" t="str">
        <f t="shared" si="644"/>
        <v/>
      </c>
    </row>
    <row r="6835" spans="2:20" ht="15" customHeight="1" x14ac:dyDescent="0.25">
      <c r="B6835" s="94">
        <v>6784</v>
      </c>
      <c r="C6835" s="95"/>
      <c r="D6835" s="94"/>
      <c r="E6835" s="95"/>
      <c r="F6835" s="94"/>
      <c r="G6835" s="95">
        <f t="shared" si="639"/>
        <v>0</v>
      </c>
      <c r="H6835" s="110">
        <f t="shared" si="640"/>
        <v>0</v>
      </c>
      <c r="P6835" s="107" t="str">
        <f t="shared" si="641"/>
        <v/>
      </c>
      <c r="Q6835" s="108" t="str">
        <f t="shared" si="642"/>
        <v/>
      </c>
      <c r="S6835" s="109" t="str">
        <f t="shared" si="643"/>
        <v/>
      </c>
      <c r="T6835" s="109" t="str">
        <f t="shared" si="644"/>
        <v/>
      </c>
    </row>
    <row r="6836" spans="2:20" ht="15" customHeight="1" x14ac:dyDescent="0.25">
      <c r="B6836" s="94">
        <v>6785</v>
      </c>
      <c r="C6836" s="95"/>
      <c r="D6836" s="94"/>
      <c r="E6836" s="95"/>
      <c r="F6836" s="94"/>
      <c r="G6836" s="95">
        <f t="shared" si="639"/>
        <v>0</v>
      </c>
      <c r="H6836" s="110">
        <f t="shared" si="640"/>
        <v>0</v>
      </c>
      <c r="P6836" s="107" t="str">
        <f t="shared" si="641"/>
        <v/>
      </c>
      <c r="Q6836" s="108" t="str">
        <f t="shared" si="642"/>
        <v/>
      </c>
      <c r="S6836" s="109" t="str">
        <f t="shared" si="643"/>
        <v/>
      </c>
      <c r="T6836" s="109" t="str">
        <f t="shared" si="644"/>
        <v/>
      </c>
    </row>
    <row r="6837" spans="2:20" ht="15" customHeight="1" x14ac:dyDescent="0.25">
      <c r="B6837" s="94">
        <v>6786</v>
      </c>
      <c r="C6837" s="95"/>
      <c r="D6837" s="94"/>
      <c r="E6837" s="95"/>
      <c r="F6837" s="94"/>
      <c r="G6837" s="95">
        <f t="shared" si="639"/>
        <v>0</v>
      </c>
      <c r="H6837" s="110">
        <f t="shared" si="640"/>
        <v>0</v>
      </c>
      <c r="P6837" s="107" t="str">
        <f t="shared" si="641"/>
        <v/>
      </c>
      <c r="Q6837" s="108" t="str">
        <f t="shared" si="642"/>
        <v/>
      </c>
      <c r="S6837" s="109" t="str">
        <f t="shared" si="643"/>
        <v/>
      </c>
      <c r="T6837" s="109" t="str">
        <f t="shared" si="644"/>
        <v/>
      </c>
    </row>
    <row r="6838" spans="2:20" ht="15" customHeight="1" x14ac:dyDescent="0.25">
      <c r="B6838" s="94">
        <v>6787</v>
      </c>
      <c r="C6838" s="95"/>
      <c r="D6838" s="94"/>
      <c r="E6838" s="95"/>
      <c r="F6838" s="94"/>
      <c r="G6838" s="95">
        <f t="shared" si="639"/>
        <v>0</v>
      </c>
      <c r="H6838" s="110">
        <f t="shared" si="640"/>
        <v>0</v>
      </c>
      <c r="P6838" s="107" t="str">
        <f t="shared" si="641"/>
        <v/>
      </c>
      <c r="Q6838" s="108" t="str">
        <f t="shared" si="642"/>
        <v/>
      </c>
      <c r="S6838" s="109" t="str">
        <f t="shared" si="643"/>
        <v/>
      </c>
      <c r="T6838" s="109" t="str">
        <f t="shared" si="644"/>
        <v/>
      </c>
    </row>
    <row r="6839" spans="2:20" ht="15" customHeight="1" x14ac:dyDescent="0.25">
      <c r="B6839" s="94">
        <v>6788</v>
      </c>
      <c r="C6839" s="95"/>
      <c r="D6839" s="94"/>
      <c r="E6839" s="95"/>
      <c r="F6839" s="94"/>
      <c r="G6839" s="95">
        <f t="shared" si="639"/>
        <v>0</v>
      </c>
      <c r="H6839" s="110">
        <f t="shared" si="640"/>
        <v>0</v>
      </c>
      <c r="P6839" s="107" t="str">
        <f t="shared" si="641"/>
        <v/>
      </c>
      <c r="Q6839" s="108" t="str">
        <f t="shared" si="642"/>
        <v/>
      </c>
      <c r="S6839" s="109" t="str">
        <f t="shared" si="643"/>
        <v/>
      </c>
      <c r="T6839" s="109" t="str">
        <f t="shared" si="644"/>
        <v/>
      </c>
    </row>
    <row r="6840" spans="2:20" ht="15" customHeight="1" x14ac:dyDescent="0.25">
      <c r="B6840" s="94">
        <v>6789</v>
      </c>
      <c r="C6840" s="95"/>
      <c r="D6840" s="94"/>
      <c r="E6840" s="95"/>
      <c r="F6840" s="94"/>
      <c r="G6840" s="95">
        <f t="shared" si="639"/>
        <v>0</v>
      </c>
      <c r="H6840" s="110">
        <f t="shared" si="640"/>
        <v>0</v>
      </c>
      <c r="P6840" s="107" t="str">
        <f t="shared" si="641"/>
        <v/>
      </c>
      <c r="Q6840" s="108" t="str">
        <f t="shared" si="642"/>
        <v/>
      </c>
      <c r="S6840" s="109" t="str">
        <f t="shared" si="643"/>
        <v/>
      </c>
      <c r="T6840" s="109" t="str">
        <f t="shared" si="644"/>
        <v/>
      </c>
    </row>
    <row r="6841" spans="2:20" ht="15" customHeight="1" x14ac:dyDescent="0.25">
      <c r="B6841" s="94">
        <v>6790</v>
      </c>
      <c r="C6841" s="95"/>
      <c r="D6841" s="94"/>
      <c r="E6841" s="95"/>
      <c r="F6841" s="94"/>
      <c r="G6841" s="95">
        <f t="shared" si="639"/>
        <v>0</v>
      </c>
      <c r="H6841" s="110">
        <f t="shared" si="640"/>
        <v>0</v>
      </c>
      <c r="P6841" s="107" t="str">
        <f t="shared" si="641"/>
        <v/>
      </c>
      <c r="Q6841" s="108" t="str">
        <f t="shared" si="642"/>
        <v/>
      </c>
      <c r="S6841" s="109" t="str">
        <f t="shared" si="643"/>
        <v/>
      </c>
      <c r="T6841" s="109" t="str">
        <f t="shared" si="644"/>
        <v/>
      </c>
    </row>
    <row r="6842" spans="2:20" ht="15" customHeight="1" x14ac:dyDescent="0.25">
      <c r="B6842" s="94">
        <v>6791</v>
      </c>
      <c r="C6842" s="95"/>
      <c r="D6842" s="94"/>
      <c r="E6842" s="95"/>
      <c r="F6842" s="94"/>
      <c r="G6842" s="95">
        <f t="shared" si="639"/>
        <v>0</v>
      </c>
      <c r="H6842" s="110">
        <f t="shared" si="640"/>
        <v>0</v>
      </c>
      <c r="P6842" s="107" t="str">
        <f t="shared" si="641"/>
        <v/>
      </c>
      <c r="Q6842" s="108" t="str">
        <f t="shared" si="642"/>
        <v/>
      </c>
      <c r="S6842" s="109" t="str">
        <f t="shared" si="643"/>
        <v/>
      </c>
      <c r="T6842" s="109" t="str">
        <f t="shared" si="644"/>
        <v/>
      </c>
    </row>
    <row r="6843" spans="2:20" ht="15" customHeight="1" x14ac:dyDescent="0.25">
      <c r="B6843" s="94">
        <v>6792</v>
      </c>
      <c r="C6843" s="95"/>
      <c r="D6843" s="94"/>
      <c r="E6843" s="95"/>
      <c r="F6843" s="94"/>
      <c r="G6843" s="95">
        <f t="shared" si="639"/>
        <v>0</v>
      </c>
      <c r="H6843" s="110">
        <f t="shared" si="640"/>
        <v>0</v>
      </c>
      <c r="P6843" s="107" t="str">
        <f t="shared" si="641"/>
        <v/>
      </c>
      <c r="Q6843" s="108" t="str">
        <f t="shared" si="642"/>
        <v/>
      </c>
      <c r="S6843" s="109" t="str">
        <f t="shared" si="643"/>
        <v/>
      </c>
      <c r="T6843" s="109" t="str">
        <f t="shared" si="644"/>
        <v/>
      </c>
    </row>
    <row r="6844" spans="2:20" ht="15" customHeight="1" x14ac:dyDescent="0.25">
      <c r="B6844" s="94">
        <v>6793</v>
      </c>
      <c r="C6844" s="95"/>
      <c r="D6844" s="94"/>
      <c r="E6844" s="95"/>
      <c r="F6844" s="94"/>
      <c r="G6844" s="95">
        <f t="shared" si="639"/>
        <v>0</v>
      </c>
      <c r="H6844" s="110">
        <f t="shared" si="640"/>
        <v>0</v>
      </c>
      <c r="P6844" s="107" t="str">
        <f t="shared" si="641"/>
        <v/>
      </c>
      <c r="Q6844" s="108" t="str">
        <f t="shared" si="642"/>
        <v/>
      </c>
      <c r="S6844" s="109" t="str">
        <f t="shared" si="643"/>
        <v/>
      </c>
      <c r="T6844" s="109" t="str">
        <f t="shared" si="644"/>
        <v/>
      </c>
    </row>
    <row r="6845" spans="2:20" ht="15" customHeight="1" x14ac:dyDescent="0.25">
      <c r="B6845" s="94">
        <v>6794</v>
      </c>
      <c r="C6845" s="95"/>
      <c r="D6845" s="94"/>
      <c r="E6845" s="95"/>
      <c r="F6845" s="94"/>
      <c r="G6845" s="95">
        <f t="shared" si="639"/>
        <v>0</v>
      </c>
      <c r="H6845" s="110">
        <f t="shared" si="640"/>
        <v>0</v>
      </c>
      <c r="P6845" s="107" t="str">
        <f t="shared" si="641"/>
        <v/>
      </c>
      <c r="Q6845" s="108" t="str">
        <f t="shared" si="642"/>
        <v/>
      </c>
      <c r="S6845" s="109" t="str">
        <f t="shared" si="643"/>
        <v/>
      </c>
      <c r="T6845" s="109" t="str">
        <f t="shared" si="644"/>
        <v/>
      </c>
    </row>
    <row r="6846" spans="2:20" ht="15" customHeight="1" x14ac:dyDescent="0.25">
      <c r="B6846" s="94">
        <v>6795</v>
      </c>
      <c r="C6846" s="95"/>
      <c r="D6846" s="94"/>
      <c r="E6846" s="95"/>
      <c r="F6846" s="94"/>
      <c r="G6846" s="95">
        <f t="shared" si="639"/>
        <v>0</v>
      </c>
      <c r="H6846" s="110">
        <f t="shared" si="640"/>
        <v>0</v>
      </c>
      <c r="P6846" s="107" t="str">
        <f t="shared" si="641"/>
        <v/>
      </c>
      <c r="Q6846" s="108" t="str">
        <f t="shared" si="642"/>
        <v/>
      </c>
      <c r="S6846" s="109" t="str">
        <f t="shared" si="643"/>
        <v/>
      </c>
      <c r="T6846" s="109" t="str">
        <f t="shared" si="644"/>
        <v/>
      </c>
    </row>
    <row r="6847" spans="2:20" ht="15" customHeight="1" x14ac:dyDescent="0.25">
      <c r="B6847" s="94">
        <v>6796</v>
      </c>
      <c r="C6847" s="95"/>
      <c r="D6847" s="94"/>
      <c r="E6847" s="95"/>
      <c r="F6847" s="94"/>
      <c r="G6847" s="95">
        <f t="shared" si="639"/>
        <v>0</v>
      </c>
      <c r="H6847" s="110">
        <f t="shared" si="640"/>
        <v>0</v>
      </c>
      <c r="P6847" s="107" t="str">
        <f t="shared" si="641"/>
        <v/>
      </c>
      <c r="Q6847" s="108" t="str">
        <f t="shared" si="642"/>
        <v/>
      </c>
      <c r="S6847" s="109" t="str">
        <f t="shared" si="643"/>
        <v/>
      </c>
      <c r="T6847" s="109" t="str">
        <f t="shared" si="644"/>
        <v/>
      </c>
    </row>
    <row r="6848" spans="2:20" ht="15" customHeight="1" x14ac:dyDescent="0.25">
      <c r="B6848" s="94">
        <v>6797</v>
      </c>
      <c r="C6848" s="95"/>
      <c r="D6848" s="94"/>
      <c r="E6848" s="95"/>
      <c r="F6848" s="94"/>
      <c r="G6848" s="95">
        <f t="shared" si="639"/>
        <v>0</v>
      </c>
      <c r="H6848" s="110">
        <f t="shared" si="640"/>
        <v>0</v>
      </c>
      <c r="P6848" s="107" t="str">
        <f t="shared" si="641"/>
        <v/>
      </c>
      <c r="Q6848" s="108" t="str">
        <f t="shared" si="642"/>
        <v/>
      </c>
      <c r="S6848" s="109" t="str">
        <f t="shared" si="643"/>
        <v/>
      </c>
      <c r="T6848" s="109" t="str">
        <f t="shared" si="644"/>
        <v/>
      </c>
    </row>
    <row r="6849" spans="2:20" ht="15" customHeight="1" x14ac:dyDescent="0.25">
      <c r="B6849" s="94">
        <v>6798</v>
      </c>
      <c r="C6849" s="95"/>
      <c r="D6849" s="94"/>
      <c r="E6849" s="95"/>
      <c r="F6849" s="94"/>
      <c r="G6849" s="95">
        <f t="shared" si="639"/>
        <v>0</v>
      </c>
      <c r="H6849" s="110">
        <f t="shared" si="640"/>
        <v>0</v>
      </c>
      <c r="P6849" s="107" t="str">
        <f t="shared" si="641"/>
        <v/>
      </c>
      <c r="Q6849" s="108" t="str">
        <f t="shared" si="642"/>
        <v/>
      </c>
      <c r="S6849" s="109" t="str">
        <f t="shared" si="643"/>
        <v/>
      </c>
      <c r="T6849" s="109" t="str">
        <f t="shared" si="644"/>
        <v/>
      </c>
    </row>
    <row r="6850" spans="2:20" ht="15" customHeight="1" x14ac:dyDescent="0.25">
      <c r="B6850" s="94">
        <v>6799</v>
      </c>
      <c r="C6850" s="95"/>
      <c r="D6850" s="94"/>
      <c r="E6850" s="95"/>
      <c r="F6850" s="94"/>
      <c r="G6850" s="95">
        <f t="shared" si="639"/>
        <v>0</v>
      </c>
      <c r="H6850" s="110">
        <f t="shared" si="640"/>
        <v>0</v>
      </c>
      <c r="P6850" s="107" t="str">
        <f t="shared" si="641"/>
        <v/>
      </c>
      <c r="Q6850" s="108" t="str">
        <f t="shared" si="642"/>
        <v/>
      </c>
      <c r="S6850" s="109" t="str">
        <f t="shared" si="643"/>
        <v/>
      </c>
      <c r="T6850" s="109" t="str">
        <f t="shared" si="644"/>
        <v/>
      </c>
    </row>
    <row r="6851" spans="2:20" ht="15" customHeight="1" x14ac:dyDescent="0.25">
      <c r="B6851" s="94">
        <v>6800</v>
      </c>
      <c r="C6851" s="95"/>
      <c r="D6851" s="94"/>
      <c r="E6851" s="95"/>
      <c r="F6851" s="94"/>
      <c r="G6851" s="95">
        <f t="shared" si="639"/>
        <v>0</v>
      </c>
      <c r="H6851" s="110">
        <f t="shared" si="640"/>
        <v>0</v>
      </c>
      <c r="P6851" s="107" t="str">
        <f t="shared" si="641"/>
        <v/>
      </c>
      <c r="Q6851" s="108" t="str">
        <f t="shared" si="642"/>
        <v/>
      </c>
      <c r="S6851" s="109" t="str">
        <f t="shared" si="643"/>
        <v/>
      </c>
      <c r="T6851" s="109" t="str">
        <f t="shared" si="644"/>
        <v/>
      </c>
    </row>
    <row r="6852" spans="2:20" ht="15" customHeight="1" x14ac:dyDescent="0.25">
      <c r="B6852" s="94">
        <v>6801</v>
      </c>
      <c r="C6852" s="95"/>
      <c r="D6852" s="94"/>
      <c r="E6852" s="95"/>
      <c r="F6852" s="94"/>
      <c r="G6852" s="95">
        <f t="shared" si="639"/>
        <v>0</v>
      </c>
      <c r="H6852" s="110">
        <f t="shared" si="640"/>
        <v>0</v>
      </c>
      <c r="P6852" s="107" t="str">
        <f t="shared" si="641"/>
        <v/>
      </c>
      <c r="Q6852" s="108" t="str">
        <f t="shared" si="642"/>
        <v/>
      </c>
      <c r="S6852" s="109" t="str">
        <f t="shared" si="643"/>
        <v/>
      </c>
      <c r="T6852" s="109" t="str">
        <f t="shared" si="644"/>
        <v/>
      </c>
    </row>
    <row r="6853" spans="2:20" ht="15" customHeight="1" x14ac:dyDescent="0.25">
      <c r="B6853" s="94">
        <v>6802</v>
      </c>
      <c r="C6853" s="95"/>
      <c r="D6853" s="94"/>
      <c r="E6853" s="95"/>
      <c r="F6853" s="94"/>
      <c r="G6853" s="95">
        <f t="shared" si="639"/>
        <v>0</v>
      </c>
      <c r="H6853" s="110">
        <f t="shared" si="640"/>
        <v>0</v>
      </c>
      <c r="P6853" s="107" t="str">
        <f t="shared" si="641"/>
        <v/>
      </c>
      <c r="Q6853" s="108" t="str">
        <f t="shared" si="642"/>
        <v/>
      </c>
      <c r="S6853" s="109" t="str">
        <f t="shared" si="643"/>
        <v/>
      </c>
      <c r="T6853" s="109" t="str">
        <f t="shared" si="644"/>
        <v/>
      </c>
    </row>
    <row r="6854" spans="2:20" ht="15" customHeight="1" x14ac:dyDescent="0.25">
      <c r="B6854" s="94">
        <v>6803</v>
      </c>
      <c r="C6854" s="95"/>
      <c r="D6854" s="94"/>
      <c r="E6854" s="95"/>
      <c r="F6854" s="94"/>
      <c r="G6854" s="95">
        <f t="shared" si="639"/>
        <v>0</v>
      </c>
      <c r="H6854" s="110">
        <f t="shared" si="640"/>
        <v>0</v>
      </c>
      <c r="P6854" s="107" t="str">
        <f t="shared" si="641"/>
        <v/>
      </c>
      <c r="Q6854" s="108" t="str">
        <f t="shared" si="642"/>
        <v/>
      </c>
      <c r="S6854" s="109" t="str">
        <f t="shared" si="643"/>
        <v/>
      </c>
      <c r="T6854" s="109" t="str">
        <f t="shared" si="644"/>
        <v/>
      </c>
    </row>
    <row r="6855" spans="2:20" ht="15" customHeight="1" x14ac:dyDescent="0.25">
      <c r="B6855" s="94">
        <v>6804</v>
      </c>
      <c r="C6855" s="95"/>
      <c r="D6855" s="94"/>
      <c r="E6855" s="95"/>
      <c r="F6855" s="94"/>
      <c r="G6855" s="95">
        <f t="shared" si="639"/>
        <v>0</v>
      </c>
      <c r="H6855" s="110">
        <f t="shared" si="640"/>
        <v>0</v>
      </c>
      <c r="P6855" s="107" t="str">
        <f t="shared" si="641"/>
        <v/>
      </c>
      <c r="Q6855" s="108" t="str">
        <f t="shared" si="642"/>
        <v/>
      </c>
      <c r="S6855" s="109" t="str">
        <f t="shared" si="643"/>
        <v/>
      </c>
      <c r="T6855" s="109" t="str">
        <f t="shared" si="644"/>
        <v/>
      </c>
    </row>
    <row r="6856" spans="2:20" ht="15" customHeight="1" x14ac:dyDescent="0.25">
      <c r="B6856" s="94">
        <v>6805</v>
      </c>
      <c r="C6856" s="95"/>
      <c r="D6856" s="94"/>
      <c r="E6856" s="95"/>
      <c r="F6856" s="94"/>
      <c r="G6856" s="95">
        <f t="shared" si="639"/>
        <v>0</v>
      </c>
      <c r="H6856" s="110">
        <f t="shared" si="640"/>
        <v>0</v>
      </c>
      <c r="P6856" s="107" t="str">
        <f t="shared" si="641"/>
        <v/>
      </c>
      <c r="Q6856" s="108" t="str">
        <f t="shared" si="642"/>
        <v/>
      </c>
      <c r="S6856" s="109" t="str">
        <f t="shared" si="643"/>
        <v/>
      </c>
      <c r="T6856" s="109" t="str">
        <f t="shared" si="644"/>
        <v/>
      </c>
    </row>
    <row r="6857" spans="2:20" ht="15" customHeight="1" x14ac:dyDescent="0.25">
      <c r="B6857" s="94">
        <v>6806</v>
      </c>
      <c r="C6857" s="95"/>
      <c r="D6857" s="94"/>
      <c r="E6857" s="95"/>
      <c r="F6857" s="94"/>
      <c r="G6857" s="95">
        <f t="shared" si="639"/>
        <v>0</v>
      </c>
      <c r="H6857" s="110">
        <f t="shared" si="640"/>
        <v>0</v>
      </c>
      <c r="P6857" s="107" t="str">
        <f t="shared" si="641"/>
        <v/>
      </c>
      <c r="Q6857" s="108" t="str">
        <f t="shared" si="642"/>
        <v/>
      </c>
      <c r="S6857" s="109" t="str">
        <f t="shared" si="643"/>
        <v/>
      </c>
      <c r="T6857" s="109" t="str">
        <f t="shared" si="644"/>
        <v/>
      </c>
    </row>
    <row r="6858" spans="2:20" ht="15" customHeight="1" x14ac:dyDescent="0.25">
      <c r="B6858" s="94">
        <v>6807</v>
      </c>
      <c r="C6858" s="95"/>
      <c r="D6858" s="94"/>
      <c r="E6858" s="95"/>
      <c r="F6858" s="94"/>
      <c r="G6858" s="95">
        <f t="shared" si="639"/>
        <v>0</v>
      </c>
      <c r="H6858" s="110">
        <f t="shared" si="640"/>
        <v>0</v>
      </c>
      <c r="P6858" s="107" t="str">
        <f t="shared" si="641"/>
        <v/>
      </c>
      <c r="Q6858" s="108" t="str">
        <f t="shared" si="642"/>
        <v/>
      </c>
      <c r="S6858" s="109" t="str">
        <f t="shared" si="643"/>
        <v/>
      </c>
      <c r="T6858" s="109" t="str">
        <f t="shared" si="644"/>
        <v/>
      </c>
    </row>
    <row r="6859" spans="2:20" ht="15" customHeight="1" x14ac:dyDescent="0.25">
      <c r="B6859" s="94">
        <v>6808</v>
      </c>
      <c r="C6859" s="95"/>
      <c r="D6859" s="94"/>
      <c r="E6859" s="95"/>
      <c r="F6859" s="94"/>
      <c r="G6859" s="95">
        <f t="shared" si="639"/>
        <v>0</v>
      </c>
      <c r="H6859" s="110">
        <f t="shared" si="640"/>
        <v>0</v>
      </c>
      <c r="P6859" s="107" t="str">
        <f t="shared" si="641"/>
        <v/>
      </c>
      <c r="Q6859" s="108" t="str">
        <f t="shared" si="642"/>
        <v/>
      </c>
      <c r="S6859" s="109" t="str">
        <f t="shared" si="643"/>
        <v/>
      </c>
      <c r="T6859" s="109" t="str">
        <f t="shared" si="644"/>
        <v/>
      </c>
    </row>
    <row r="6860" spans="2:20" ht="15" customHeight="1" x14ac:dyDescent="0.25">
      <c r="B6860" s="94">
        <v>6809</v>
      </c>
      <c r="C6860" s="95"/>
      <c r="D6860" s="94"/>
      <c r="E6860" s="95"/>
      <c r="F6860" s="94"/>
      <c r="G6860" s="95">
        <f t="shared" si="639"/>
        <v>0</v>
      </c>
      <c r="H6860" s="110">
        <f t="shared" si="640"/>
        <v>0</v>
      </c>
      <c r="P6860" s="107" t="str">
        <f t="shared" si="641"/>
        <v/>
      </c>
      <c r="Q6860" s="108" t="str">
        <f t="shared" si="642"/>
        <v/>
      </c>
      <c r="S6860" s="109" t="str">
        <f t="shared" si="643"/>
        <v/>
      </c>
      <c r="T6860" s="109" t="str">
        <f t="shared" si="644"/>
        <v/>
      </c>
    </row>
    <row r="6861" spans="2:20" ht="15" customHeight="1" x14ac:dyDescent="0.25">
      <c r="B6861" s="94">
        <v>6810</v>
      </c>
      <c r="C6861" s="95"/>
      <c r="D6861" s="94"/>
      <c r="E6861" s="95"/>
      <c r="F6861" s="94"/>
      <c r="G6861" s="95">
        <f t="shared" si="639"/>
        <v>0</v>
      </c>
      <c r="H6861" s="110">
        <f t="shared" si="640"/>
        <v>0</v>
      </c>
      <c r="P6861" s="107" t="str">
        <f t="shared" si="641"/>
        <v/>
      </c>
      <c r="Q6861" s="108" t="str">
        <f t="shared" si="642"/>
        <v/>
      </c>
      <c r="S6861" s="109" t="str">
        <f t="shared" si="643"/>
        <v/>
      </c>
      <c r="T6861" s="109" t="str">
        <f t="shared" si="644"/>
        <v/>
      </c>
    </row>
    <row r="6862" spans="2:20" ht="15" customHeight="1" x14ac:dyDescent="0.25">
      <c r="B6862" s="94">
        <v>6811</v>
      </c>
      <c r="C6862" s="95"/>
      <c r="D6862" s="94"/>
      <c r="E6862" s="95"/>
      <c r="F6862" s="94"/>
      <c r="G6862" s="95">
        <f t="shared" si="639"/>
        <v>0</v>
      </c>
      <c r="H6862" s="110">
        <f t="shared" si="640"/>
        <v>0</v>
      </c>
      <c r="P6862" s="107" t="str">
        <f t="shared" si="641"/>
        <v/>
      </c>
      <c r="Q6862" s="108" t="str">
        <f t="shared" si="642"/>
        <v/>
      </c>
      <c r="S6862" s="109" t="str">
        <f t="shared" si="643"/>
        <v/>
      </c>
      <c r="T6862" s="109" t="str">
        <f t="shared" si="644"/>
        <v/>
      </c>
    </row>
    <row r="6863" spans="2:20" ht="15" customHeight="1" x14ac:dyDescent="0.25">
      <c r="B6863" s="94">
        <v>6812</v>
      </c>
      <c r="C6863" s="95"/>
      <c r="D6863" s="94"/>
      <c r="E6863" s="95"/>
      <c r="F6863" s="94"/>
      <c r="G6863" s="95">
        <f t="shared" si="639"/>
        <v>0</v>
      </c>
      <c r="H6863" s="110">
        <f t="shared" si="640"/>
        <v>0</v>
      </c>
      <c r="P6863" s="107" t="str">
        <f t="shared" si="641"/>
        <v/>
      </c>
      <c r="Q6863" s="108" t="str">
        <f t="shared" si="642"/>
        <v/>
      </c>
      <c r="S6863" s="109" t="str">
        <f t="shared" si="643"/>
        <v/>
      </c>
      <c r="T6863" s="109" t="str">
        <f t="shared" si="644"/>
        <v/>
      </c>
    </row>
    <row r="6864" spans="2:20" ht="15" customHeight="1" x14ac:dyDescent="0.25">
      <c r="B6864" s="94">
        <v>6813</v>
      </c>
      <c r="C6864" s="95"/>
      <c r="D6864" s="94"/>
      <c r="E6864" s="95"/>
      <c r="F6864" s="94"/>
      <c r="G6864" s="95">
        <f t="shared" si="639"/>
        <v>0</v>
      </c>
      <c r="H6864" s="110">
        <f t="shared" si="640"/>
        <v>0</v>
      </c>
      <c r="P6864" s="107" t="str">
        <f t="shared" si="641"/>
        <v/>
      </c>
      <c r="Q6864" s="108" t="str">
        <f t="shared" si="642"/>
        <v/>
      </c>
      <c r="S6864" s="109" t="str">
        <f t="shared" si="643"/>
        <v/>
      </c>
      <c r="T6864" s="109" t="str">
        <f t="shared" si="644"/>
        <v/>
      </c>
    </row>
    <row r="6865" spans="2:20" ht="15" customHeight="1" x14ac:dyDescent="0.25">
      <c r="B6865" s="94">
        <v>6814</v>
      </c>
      <c r="C6865" s="95"/>
      <c r="D6865" s="94"/>
      <c r="E6865" s="95"/>
      <c r="F6865" s="94"/>
      <c r="G6865" s="95">
        <f t="shared" si="639"/>
        <v>0</v>
      </c>
      <c r="H6865" s="110">
        <f t="shared" si="640"/>
        <v>0</v>
      </c>
      <c r="P6865" s="107" t="str">
        <f t="shared" si="641"/>
        <v/>
      </c>
      <c r="Q6865" s="108" t="str">
        <f t="shared" si="642"/>
        <v/>
      </c>
      <c r="S6865" s="109" t="str">
        <f t="shared" si="643"/>
        <v/>
      </c>
      <c r="T6865" s="109" t="str">
        <f t="shared" si="644"/>
        <v/>
      </c>
    </row>
    <row r="6866" spans="2:20" ht="15" customHeight="1" x14ac:dyDescent="0.25">
      <c r="B6866" s="94">
        <v>6815</v>
      </c>
      <c r="C6866" s="95"/>
      <c r="D6866" s="94"/>
      <c r="E6866" s="95"/>
      <c r="F6866" s="94"/>
      <c r="G6866" s="95">
        <f t="shared" si="639"/>
        <v>0</v>
      </c>
      <c r="H6866" s="110">
        <f t="shared" si="640"/>
        <v>0</v>
      </c>
      <c r="P6866" s="107" t="str">
        <f t="shared" si="641"/>
        <v/>
      </c>
      <c r="Q6866" s="108" t="str">
        <f t="shared" si="642"/>
        <v/>
      </c>
      <c r="S6866" s="109" t="str">
        <f t="shared" si="643"/>
        <v/>
      </c>
      <c r="T6866" s="109" t="str">
        <f t="shared" si="644"/>
        <v/>
      </c>
    </row>
    <row r="6867" spans="2:20" ht="15" customHeight="1" x14ac:dyDescent="0.25">
      <c r="B6867" s="94">
        <v>6816</v>
      </c>
      <c r="C6867" s="95"/>
      <c r="D6867" s="94"/>
      <c r="E6867" s="95"/>
      <c r="F6867" s="94"/>
      <c r="G6867" s="95">
        <f t="shared" si="639"/>
        <v>0</v>
      </c>
      <c r="H6867" s="110">
        <f t="shared" si="640"/>
        <v>0</v>
      </c>
      <c r="P6867" s="107" t="str">
        <f t="shared" si="641"/>
        <v/>
      </c>
      <c r="Q6867" s="108" t="str">
        <f t="shared" si="642"/>
        <v/>
      </c>
      <c r="S6867" s="109" t="str">
        <f t="shared" si="643"/>
        <v/>
      </c>
      <c r="T6867" s="109" t="str">
        <f t="shared" si="644"/>
        <v/>
      </c>
    </row>
    <row r="6868" spans="2:20" ht="15" customHeight="1" x14ac:dyDescent="0.25">
      <c r="B6868" s="94">
        <v>6817</v>
      </c>
      <c r="C6868" s="95"/>
      <c r="D6868" s="94"/>
      <c r="E6868" s="95"/>
      <c r="F6868" s="94"/>
      <c r="G6868" s="95">
        <f t="shared" si="639"/>
        <v>0</v>
      </c>
      <c r="H6868" s="110">
        <f t="shared" si="640"/>
        <v>0</v>
      </c>
      <c r="P6868" s="107" t="str">
        <f t="shared" si="641"/>
        <v/>
      </c>
      <c r="Q6868" s="108" t="str">
        <f t="shared" si="642"/>
        <v/>
      </c>
      <c r="S6868" s="109" t="str">
        <f t="shared" si="643"/>
        <v/>
      </c>
      <c r="T6868" s="109" t="str">
        <f t="shared" si="644"/>
        <v/>
      </c>
    </row>
    <row r="6869" spans="2:20" ht="15" customHeight="1" x14ac:dyDescent="0.25">
      <c r="B6869" s="94">
        <v>6818</v>
      </c>
      <c r="C6869" s="95"/>
      <c r="D6869" s="94"/>
      <c r="E6869" s="95"/>
      <c r="F6869" s="94"/>
      <c r="G6869" s="95">
        <f t="shared" si="639"/>
        <v>0</v>
      </c>
      <c r="H6869" s="110">
        <f t="shared" si="640"/>
        <v>0</v>
      </c>
      <c r="P6869" s="107" t="str">
        <f t="shared" si="641"/>
        <v/>
      </c>
      <c r="Q6869" s="108" t="str">
        <f t="shared" si="642"/>
        <v/>
      </c>
      <c r="S6869" s="109" t="str">
        <f t="shared" si="643"/>
        <v/>
      </c>
      <c r="T6869" s="109" t="str">
        <f t="shared" si="644"/>
        <v/>
      </c>
    </row>
    <row r="6870" spans="2:20" ht="15" customHeight="1" x14ac:dyDescent="0.25">
      <c r="B6870" s="94">
        <v>6819</v>
      </c>
      <c r="C6870" s="95"/>
      <c r="D6870" s="94"/>
      <c r="E6870" s="95"/>
      <c r="F6870" s="94"/>
      <c r="G6870" s="95">
        <f t="shared" si="639"/>
        <v>0</v>
      </c>
      <c r="H6870" s="110">
        <f t="shared" si="640"/>
        <v>0</v>
      </c>
      <c r="P6870" s="107" t="str">
        <f t="shared" si="641"/>
        <v/>
      </c>
      <c r="Q6870" s="108" t="str">
        <f t="shared" si="642"/>
        <v/>
      </c>
      <c r="S6870" s="109" t="str">
        <f t="shared" si="643"/>
        <v/>
      </c>
      <c r="T6870" s="109" t="str">
        <f t="shared" si="644"/>
        <v/>
      </c>
    </row>
    <row r="6871" spans="2:20" ht="15" customHeight="1" x14ac:dyDescent="0.25">
      <c r="B6871" s="94">
        <v>6820</v>
      </c>
      <c r="C6871" s="95"/>
      <c r="D6871" s="94"/>
      <c r="E6871" s="95"/>
      <c r="F6871" s="94"/>
      <c r="G6871" s="95">
        <f t="shared" si="639"/>
        <v>0</v>
      </c>
      <c r="H6871" s="110">
        <f t="shared" si="640"/>
        <v>0</v>
      </c>
      <c r="P6871" s="107" t="str">
        <f t="shared" si="641"/>
        <v/>
      </c>
      <c r="Q6871" s="108" t="str">
        <f t="shared" si="642"/>
        <v/>
      </c>
      <c r="S6871" s="109" t="str">
        <f t="shared" si="643"/>
        <v/>
      </c>
      <c r="T6871" s="109" t="str">
        <f t="shared" si="644"/>
        <v/>
      </c>
    </row>
    <row r="6872" spans="2:20" ht="15" customHeight="1" x14ac:dyDescent="0.25">
      <c r="B6872" s="94">
        <v>6821</v>
      </c>
      <c r="C6872" s="95"/>
      <c r="D6872" s="94"/>
      <c r="E6872" s="95"/>
      <c r="F6872" s="94"/>
      <c r="G6872" s="95">
        <f t="shared" si="639"/>
        <v>0</v>
      </c>
      <c r="H6872" s="110">
        <f t="shared" si="640"/>
        <v>0</v>
      </c>
      <c r="P6872" s="107" t="str">
        <f t="shared" si="641"/>
        <v/>
      </c>
      <c r="Q6872" s="108" t="str">
        <f t="shared" si="642"/>
        <v/>
      </c>
      <c r="S6872" s="109" t="str">
        <f t="shared" si="643"/>
        <v/>
      </c>
      <c r="T6872" s="109" t="str">
        <f t="shared" si="644"/>
        <v/>
      </c>
    </row>
    <row r="6873" spans="2:20" ht="15" customHeight="1" x14ac:dyDescent="0.25">
      <c r="B6873" s="94">
        <v>6822</v>
      </c>
      <c r="C6873" s="95"/>
      <c r="D6873" s="94"/>
      <c r="E6873" s="95"/>
      <c r="F6873" s="94"/>
      <c r="G6873" s="95">
        <f t="shared" si="639"/>
        <v>0</v>
      </c>
      <c r="H6873" s="110">
        <f t="shared" si="640"/>
        <v>0</v>
      </c>
      <c r="P6873" s="107" t="str">
        <f t="shared" si="641"/>
        <v/>
      </c>
      <c r="Q6873" s="108" t="str">
        <f t="shared" si="642"/>
        <v/>
      </c>
      <c r="S6873" s="109" t="str">
        <f t="shared" si="643"/>
        <v/>
      </c>
      <c r="T6873" s="109" t="str">
        <f t="shared" si="644"/>
        <v/>
      </c>
    </row>
    <row r="6874" spans="2:20" ht="15" customHeight="1" x14ac:dyDescent="0.25">
      <c r="B6874" s="94">
        <v>6823</v>
      </c>
      <c r="C6874" s="95"/>
      <c r="D6874" s="94"/>
      <c r="E6874" s="95"/>
      <c r="F6874" s="94"/>
      <c r="G6874" s="95">
        <f t="shared" si="639"/>
        <v>0</v>
      </c>
      <c r="H6874" s="110">
        <f t="shared" si="640"/>
        <v>0</v>
      </c>
      <c r="P6874" s="107" t="str">
        <f t="shared" si="641"/>
        <v/>
      </c>
      <c r="Q6874" s="108" t="str">
        <f t="shared" si="642"/>
        <v/>
      </c>
      <c r="S6874" s="109" t="str">
        <f t="shared" si="643"/>
        <v/>
      </c>
      <c r="T6874" s="109" t="str">
        <f t="shared" si="644"/>
        <v/>
      </c>
    </row>
    <row r="6875" spans="2:20" ht="15" customHeight="1" x14ac:dyDescent="0.25">
      <c r="B6875" s="94">
        <v>6824</v>
      </c>
      <c r="C6875" s="95"/>
      <c r="D6875" s="94"/>
      <c r="E6875" s="95"/>
      <c r="F6875" s="94"/>
      <c r="G6875" s="95">
        <f t="shared" si="639"/>
        <v>0</v>
      </c>
      <c r="H6875" s="110">
        <f t="shared" si="640"/>
        <v>0</v>
      </c>
      <c r="P6875" s="107" t="str">
        <f t="shared" si="641"/>
        <v/>
      </c>
      <c r="Q6875" s="108" t="str">
        <f t="shared" si="642"/>
        <v/>
      </c>
      <c r="S6875" s="109" t="str">
        <f t="shared" si="643"/>
        <v/>
      </c>
      <c r="T6875" s="109" t="str">
        <f t="shared" si="644"/>
        <v/>
      </c>
    </row>
    <row r="6876" spans="2:20" ht="15" customHeight="1" x14ac:dyDescent="0.25">
      <c r="B6876" s="94">
        <v>6825</v>
      </c>
      <c r="C6876" s="95"/>
      <c r="D6876" s="94"/>
      <c r="E6876" s="95"/>
      <c r="F6876" s="94"/>
      <c r="G6876" s="95">
        <f t="shared" ref="G6876:G6939" si="645">E6876-C6876</f>
        <v>0</v>
      </c>
      <c r="H6876" s="110">
        <f t="shared" ref="H6876:H6939" si="646">F6876-D6876</f>
        <v>0</v>
      </c>
      <c r="P6876" s="107" t="str">
        <f t="shared" ref="P6876:P6939" si="647">IF(C6876="","",D6876*PSA_WTP-C6876)</f>
        <v/>
      </c>
      <c r="Q6876" s="108" t="str">
        <f t="shared" ref="Q6876:Q6939" si="648">IF(C6876="","",F6876*PSA_WTP-E6876)</f>
        <v/>
      </c>
      <c r="S6876" s="109" t="str">
        <f t="shared" ref="S6876:S6939" si="649">IF(Q6876="","",IF(Q6876=MAX(P6876,Q6876),0,1))</f>
        <v/>
      </c>
      <c r="T6876" s="109" t="str">
        <f t="shared" ref="T6876:T6939" si="650">IF(Q6876="","",IF(Q6876=MAX(P6876,Q6876),1,0))</f>
        <v/>
      </c>
    </row>
    <row r="6877" spans="2:20" ht="15" customHeight="1" x14ac:dyDescent="0.25">
      <c r="B6877" s="94">
        <v>6826</v>
      </c>
      <c r="C6877" s="95"/>
      <c r="D6877" s="94"/>
      <c r="E6877" s="95"/>
      <c r="F6877" s="94"/>
      <c r="G6877" s="95">
        <f t="shared" si="645"/>
        <v>0</v>
      </c>
      <c r="H6877" s="110">
        <f t="shared" si="646"/>
        <v>0</v>
      </c>
      <c r="P6877" s="107" t="str">
        <f t="shared" si="647"/>
        <v/>
      </c>
      <c r="Q6877" s="108" t="str">
        <f t="shared" si="648"/>
        <v/>
      </c>
      <c r="S6877" s="109" t="str">
        <f t="shared" si="649"/>
        <v/>
      </c>
      <c r="T6877" s="109" t="str">
        <f t="shared" si="650"/>
        <v/>
      </c>
    </row>
    <row r="6878" spans="2:20" ht="15" customHeight="1" x14ac:dyDescent="0.25">
      <c r="B6878" s="94">
        <v>6827</v>
      </c>
      <c r="C6878" s="95"/>
      <c r="D6878" s="94"/>
      <c r="E6878" s="95"/>
      <c r="F6878" s="94"/>
      <c r="G6878" s="95">
        <f t="shared" si="645"/>
        <v>0</v>
      </c>
      <c r="H6878" s="110">
        <f t="shared" si="646"/>
        <v>0</v>
      </c>
      <c r="P6878" s="107" t="str">
        <f t="shared" si="647"/>
        <v/>
      </c>
      <c r="Q6878" s="108" t="str">
        <f t="shared" si="648"/>
        <v/>
      </c>
      <c r="S6878" s="109" t="str">
        <f t="shared" si="649"/>
        <v/>
      </c>
      <c r="T6878" s="109" t="str">
        <f t="shared" si="650"/>
        <v/>
      </c>
    </row>
    <row r="6879" spans="2:20" ht="15" customHeight="1" x14ac:dyDescent="0.25">
      <c r="B6879" s="94">
        <v>6828</v>
      </c>
      <c r="C6879" s="95"/>
      <c r="D6879" s="94"/>
      <c r="E6879" s="95"/>
      <c r="F6879" s="94"/>
      <c r="G6879" s="95">
        <f t="shared" si="645"/>
        <v>0</v>
      </c>
      <c r="H6879" s="110">
        <f t="shared" si="646"/>
        <v>0</v>
      </c>
      <c r="P6879" s="107" t="str">
        <f t="shared" si="647"/>
        <v/>
      </c>
      <c r="Q6879" s="108" t="str">
        <f t="shared" si="648"/>
        <v/>
      </c>
      <c r="S6879" s="109" t="str">
        <f t="shared" si="649"/>
        <v/>
      </c>
      <c r="T6879" s="109" t="str">
        <f t="shared" si="650"/>
        <v/>
      </c>
    </row>
    <row r="6880" spans="2:20" ht="15" customHeight="1" x14ac:dyDescent="0.25">
      <c r="B6880" s="94">
        <v>6829</v>
      </c>
      <c r="C6880" s="95"/>
      <c r="D6880" s="94"/>
      <c r="E6880" s="95"/>
      <c r="F6880" s="94"/>
      <c r="G6880" s="95">
        <f t="shared" si="645"/>
        <v>0</v>
      </c>
      <c r="H6880" s="110">
        <f t="shared" si="646"/>
        <v>0</v>
      </c>
      <c r="P6880" s="107" t="str">
        <f t="shared" si="647"/>
        <v/>
      </c>
      <c r="Q6880" s="108" t="str">
        <f t="shared" si="648"/>
        <v/>
      </c>
      <c r="S6880" s="109" t="str">
        <f t="shared" si="649"/>
        <v/>
      </c>
      <c r="T6880" s="109" t="str">
        <f t="shared" si="650"/>
        <v/>
      </c>
    </row>
    <row r="6881" spans="2:20" ht="15" customHeight="1" x14ac:dyDescent="0.25">
      <c r="B6881" s="94">
        <v>6830</v>
      </c>
      <c r="C6881" s="95"/>
      <c r="D6881" s="94"/>
      <c r="E6881" s="95"/>
      <c r="F6881" s="94"/>
      <c r="G6881" s="95">
        <f t="shared" si="645"/>
        <v>0</v>
      </c>
      <c r="H6881" s="110">
        <f t="shared" si="646"/>
        <v>0</v>
      </c>
      <c r="P6881" s="107" t="str">
        <f t="shared" si="647"/>
        <v/>
      </c>
      <c r="Q6881" s="108" t="str">
        <f t="shared" si="648"/>
        <v/>
      </c>
      <c r="S6881" s="109" t="str">
        <f t="shared" si="649"/>
        <v/>
      </c>
      <c r="T6881" s="109" t="str">
        <f t="shared" si="650"/>
        <v/>
      </c>
    </row>
    <row r="6882" spans="2:20" ht="15" customHeight="1" x14ac:dyDescent="0.25">
      <c r="B6882" s="94">
        <v>6831</v>
      </c>
      <c r="C6882" s="95"/>
      <c r="D6882" s="94"/>
      <c r="E6882" s="95"/>
      <c r="F6882" s="94"/>
      <c r="G6882" s="95">
        <f t="shared" si="645"/>
        <v>0</v>
      </c>
      <c r="H6882" s="110">
        <f t="shared" si="646"/>
        <v>0</v>
      </c>
      <c r="P6882" s="107" t="str">
        <f t="shared" si="647"/>
        <v/>
      </c>
      <c r="Q6882" s="108" t="str">
        <f t="shared" si="648"/>
        <v/>
      </c>
      <c r="S6882" s="109" t="str">
        <f t="shared" si="649"/>
        <v/>
      </c>
      <c r="T6882" s="109" t="str">
        <f t="shared" si="650"/>
        <v/>
      </c>
    </row>
    <row r="6883" spans="2:20" ht="15" customHeight="1" x14ac:dyDescent="0.25">
      <c r="B6883" s="94">
        <v>6832</v>
      </c>
      <c r="C6883" s="95"/>
      <c r="D6883" s="94"/>
      <c r="E6883" s="95"/>
      <c r="F6883" s="94"/>
      <c r="G6883" s="95">
        <f t="shared" si="645"/>
        <v>0</v>
      </c>
      <c r="H6883" s="110">
        <f t="shared" si="646"/>
        <v>0</v>
      </c>
      <c r="P6883" s="107" t="str">
        <f t="shared" si="647"/>
        <v/>
      </c>
      <c r="Q6883" s="108" t="str">
        <f t="shared" si="648"/>
        <v/>
      </c>
      <c r="S6883" s="109" t="str">
        <f t="shared" si="649"/>
        <v/>
      </c>
      <c r="T6883" s="109" t="str">
        <f t="shared" si="650"/>
        <v/>
      </c>
    </row>
    <row r="6884" spans="2:20" ht="15" customHeight="1" x14ac:dyDescent="0.25">
      <c r="B6884" s="94">
        <v>6833</v>
      </c>
      <c r="C6884" s="95"/>
      <c r="D6884" s="94"/>
      <c r="E6884" s="95"/>
      <c r="F6884" s="94"/>
      <c r="G6884" s="95">
        <f t="shared" si="645"/>
        <v>0</v>
      </c>
      <c r="H6884" s="110">
        <f t="shared" si="646"/>
        <v>0</v>
      </c>
      <c r="P6884" s="107" t="str">
        <f t="shared" si="647"/>
        <v/>
      </c>
      <c r="Q6884" s="108" t="str">
        <f t="shared" si="648"/>
        <v/>
      </c>
      <c r="S6884" s="109" t="str">
        <f t="shared" si="649"/>
        <v/>
      </c>
      <c r="T6884" s="109" t="str">
        <f t="shared" si="650"/>
        <v/>
      </c>
    </row>
    <row r="6885" spans="2:20" ht="15" customHeight="1" x14ac:dyDescent="0.25">
      <c r="B6885" s="94">
        <v>6834</v>
      </c>
      <c r="C6885" s="95"/>
      <c r="D6885" s="94"/>
      <c r="E6885" s="95"/>
      <c r="F6885" s="94"/>
      <c r="G6885" s="95">
        <f t="shared" si="645"/>
        <v>0</v>
      </c>
      <c r="H6885" s="110">
        <f t="shared" si="646"/>
        <v>0</v>
      </c>
      <c r="P6885" s="107" t="str">
        <f t="shared" si="647"/>
        <v/>
      </c>
      <c r="Q6885" s="108" t="str">
        <f t="shared" si="648"/>
        <v/>
      </c>
      <c r="S6885" s="109" t="str">
        <f t="shared" si="649"/>
        <v/>
      </c>
      <c r="T6885" s="109" t="str">
        <f t="shared" si="650"/>
        <v/>
      </c>
    </row>
    <row r="6886" spans="2:20" ht="15" customHeight="1" x14ac:dyDescent="0.25">
      <c r="B6886" s="94">
        <v>6835</v>
      </c>
      <c r="C6886" s="95"/>
      <c r="D6886" s="94"/>
      <c r="E6886" s="95"/>
      <c r="F6886" s="94"/>
      <c r="G6886" s="95">
        <f t="shared" si="645"/>
        <v>0</v>
      </c>
      <c r="H6886" s="110">
        <f t="shared" si="646"/>
        <v>0</v>
      </c>
      <c r="P6886" s="107" t="str">
        <f t="shared" si="647"/>
        <v/>
      </c>
      <c r="Q6886" s="108" t="str">
        <f t="shared" si="648"/>
        <v/>
      </c>
      <c r="S6886" s="109" t="str">
        <f t="shared" si="649"/>
        <v/>
      </c>
      <c r="T6886" s="109" t="str">
        <f t="shared" si="650"/>
        <v/>
      </c>
    </row>
    <row r="6887" spans="2:20" ht="15" customHeight="1" x14ac:dyDescent="0.25">
      <c r="B6887" s="94">
        <v>6836</v>
      </c>
      <c r="C6887" s="95"/>
      <c r="D6887" s="94"/>
      <c r="E6887" s="95"/>
      <c r="F6887" s="94"/>
      <c r="G6887" s="95">
        <f t="shared" si="645"/>
        <v>0</v>
      </c>
      <c r="H6887" s="110">
        <f t="shared" si="646"/>
        <v>0</v>
      </c>
      <c r="P6887" s="107" t="str">
        <f t="shared" si="647"/>
        <v/>
      </c>
      <c r="Q6887" s="108" t="str">
        <f t="shared" si="648"/>
        <v/>
      </c>
      <c r="S6887" s="109" t="str">
        <f t="shared" si="649"/>
        <v/>
      </c>
      <c r="T6887" s="109" t="str">
        <f t="shared" si="650"/>
        <v/>
      </c>
    </row>
    <row r="6888" spans="2:20" ht="15" customHeight="1" x14ac:dyDescent="0.25">
      <c r="B6888" s="94">
        <v>6837</v>
      </c>
      <c r="C6888" s="95"/>
      <c r="D6888" s="94"/>
      <c r="E6888" s="95"/>
      <c r="F6888" s="94"/>
      <c r="G6888" s="95">
        <f t="shared" si="645"/>
        <v>0</v>
      </c>
      <c r="H6888" s="110">
        <f t="shared" si="646"/>
        <v>0</v>
      </c>
      <c r="P6888" s="107" t="str">
        <f t="shared" si="647"/>
        <v/>
      </c>
      <c r="Q6888" s="108" t="str">
        <f t="shared" si="648"/>
        <v/>
      </c>
      <c r="S6888" s="109" t="str">
        <f t="shared" si="649"/>
        <v/>
      </c>
      <c r="T6888" s="109" t="str">
        <f t="shared" si="650"/>
        <v/>
      </c>
    </row>
    <row r="6889" spans="2:20" ht="15" customHeight="1" x14ac:dyDescent="0.25">
      <c r="B6889" s="94">
        <v>6838</v>
      </c>
      <c r="C6889" s="95"/>
      <c r="D6889" s="94"/>
      <c r="E6889" s="95"/>
      <c r="F6889" s="94"/>
      <c r="G6889" s="95">
        <f t="shared" si="645"/>
        <v>0</v>
      </c>
      <c r="H6889" s="110">
        <f t="shared" si="646"/>
        <v>0</v>
      </c>
      <c r="P6889" s="107" t="str">
        <f t="shared" si="647"/>
        <v/>
      </c>
      <c r="Q6889" s="108" t="str">
        <f t="shared" si="648"/>
        <v/>
      </c>
      <c r="S6889" s="109" t="str">
        <f t="shared" si="649"/>
        <v/>
      </c>
      <c r="T6889" s="109" t="str">
        <f t="shared" si="650"/>
        <v/>
      </c>
    </row>
    <row r="6890" spans="2:20" ht="15" customHeight="1" x14ac:dyDescent="0.25">
      <c r="B6890" s="94">
        <v>6839</v>
      </c>
      <c r="C6890" s="95"/>
      <c r="D6890" s="94"/>
      <c r="E6890" s="95"/>
      <c r="F6890" s="94"/>
      <c r="G6890" s="95">
        <f t="shared" si="645"/>
        <v>0</v>
      </c>
      <c r="H6890" s="110">
        <f t="shared" si="646"/>
        <v>0</v>
      </c>
      <c r="P6890" s="107" t="str">
        <f t="shared" si="647"/>
        <v/>
      </c>
      <c r="Q6890" s="108" t="str">
        <f t="shared" si="648"/>
        <v/>
      </c>
      <c r="S6890" s="109" t="str">
        <f t="shared" si="649"/>
        <v/>
      </c>
      <c r="T6890" s="109" t="str">
        <f t="shared" si="650"/>
        <v/>
      </c>
    </row>
    <row r="6891" spans="2:20" ht="15" customHeight="1" x14ac:dyDescent="0.25">
      <c r="B6891" s="94">
        <v>6840</v>
      </c>
      <c r="C6891" s="95"/>
      <c r="D6891" s="94"/>
      <c r="E6891" s="95"/>
      <c r="F6891" s="94"/>
      <c r="G6891" s="95">
        <f t="shared" si="645"/>
        <v>0</v>
      </c>
      <c r="H6891" s="110">
        <f t="shared" si="646"/>
        <v>0</v>
      </c>
      <c r="P6891" s="107" t="str">
        <f t="shared" si="647"/>
        <v/>
      </c>
      <c r="Q6891" s="108" t="str">
        <f t="shared" si="648"/>
        <v/>
      </c>
      <c r="S6891" s="109" t="str">
        <f t="shared" si="649"/>
        <v/>
      </c>
      <c r="T6891" s="109" t="str">
        <f t="shared" si="650"/>
        <v/>
      </c>
    </row>
    <row r="6892" spans="2:20" ht="15" customHeight="1" x14ac:dyDescent="0.25">
      <c r="B6892" s="94">
        <v>6841</v>
      </c>
      <c r="C6892" s="95"/>
      <c r="D6892" s="94"/>
      <c r="E6892" s="95"/>
      <c r="F6892" s="94"/>
      <c r="G6892" s="95">
        <f t="shared" si="645"/>
        <v>0</v>
      </c>
      <c r="H6892" s="110">
        <f t="shared" si="646"/>
        <v>0</v>
      </c>
      <c r="P6892" s="107" t="str">
        <f t="shared" si="647"/>
        <v/>
      </c>
      <c r="Q6892" s="108" t="str">
        <f t="shared" si="648"/>
        <v/>
      </c>
      <c r="S6892" s="109" t="str">
        <f t="shared" si="649"/>
        <v/>
      </c>
      <c r="T6892" s="109" t="str">
        <f t="shared" si="650"/>
        <v/>
      </c>
    </row>
    <row r="6893" spans="2:20" ht="15" customHeight="1" x14ac:dyDescent="0.25">
      <c r="B6893" s="94">
        <v>6842</v>
      </c>
      <c r="C6893" s="95"/>
      <c r="D6893" s="94"/>
      <c r="E6893" s="95"/>
      <c r="F6893" s="94"/>
      <c r="G6893" s="95">
        <f t="shared" si="645"/>
        <v>0</v>
      </c>
      <c r="H6893" s="110">
        <f t="shared" si="646"/>
        <v>0</v>
      </c>
      <c r="P6893" s="107" t="str">
        <f t="shared" si="647"/>
        <v/>
      </c>
      <c r="Q6893" s="108" t="str">
        <f t="shared" si="648"/>
        <v/>
      </c>
      <c r="S6893" s="109" t="str">
        <f t="shared" si="649"/>
        <v/>
      </c>
      <c r="T6893" s="109" t="str">
        <f t="shared" si="650"/>
        <v/>
      </c>
    </row>
    <row r="6894" spans="2:20" ht="15" customHeight="1" x14ac:dyDescent="0.25">
      <c r="B6894" s="94">
        <v>6843</v>
      </c>
      <c r="C6894" s="95"/>
      <c r="D6894" s="94"/>
      <c r="E6894" s="95"/>
      <c r="F6894" s="94"/>
      <c r="G6894" s="95">
        <f t="shared" si="645"/>
        <v>0</v>
      </c>
      <c r="H6894" s="110">
        <f t="shared" si="646"/>
        <v>0</v>
      </c>
      <c r="P6894" s="107" t="str">
        <f t="shared" si="647"/>
        <v/>
      </c>
      <c r="Q6894" s="108" t="str">
        <f t="shared" si="648"/>
        <v/>
      </c>
      <c r="S6894" s="109" t="str">
        <f t="shared" si="649"/>
        <v/>
      </c>
      <c r="T6894" s="109" t="str">
        <f t="shared" si="650"/>
        <v/>
      </c>
    </row>
    <row r="6895" spans="2:20" ht="15" customHeight="1" x14ac:dyDescent="0.25">
      <c r="B6895" s="94">
        <v>6844</v>
      </c>
      <c r="C6895" s="95"/>
      <c r="D6895" s="94"/>
      <c r="E6895" s="95"/>
      <c r="F6895" s="94"/>
      <c r="G6895" s="95">
        <f t="shared" si="645"/>
        <v>0</v>
      </c>
      <c r="H6895" s="110">
        <f t="shared" si="646"/>
        <v>0</v>
      </c>
      <c r="P6895" s="107" t="str">
        <f t="shared" si="647"/>
        <v/>
      </c>
      <c r="Q6895" s="108" t="str">
        <f t="shared" si="648"/>
        <v/>
      </c>
      <c r="S6895" s="109" t="str">
        <f t="shared" si="649"/>
        <v/>
      </c>
      <c r="T6895" s="109" t="str">
        <f t="shared" si="650"/>
        <v/>
      </c>
    </row>
    <row r="6896" spans="2:20" ht="15" customHeight="1" x14ac:dyDescent="0.25">
      <c r="B6896" s="94">
        <v>6845</v>
      </c>
      <c r="C6896" s="95"/>
      <c r="D6896" s="94"/>
      <c r="E6896" s="95"/>
      <c r="F6896" s="94"/>
      <c r="G6896" s="95">
        <f t="shared" si="645"/>
        <v>0</v>
      </c>
      <c r="H6896" s="110">
        <f t="shared" si="646"/>
        <v>0</v>
      </c>
      <c r="P6896" s="107" t="str">
        <f t="shared" si="647"/>
        <v/>
      </c>
      <c r="Q6896" s="108" t="str">
        <f t="shared" si="648"/>
        <v/>
      </c>
      <c r="S6896" s="109" t="str">
        <f t="shared" si="649"/>
        <v/>
      </c>
      <c r="T6896" s="109" t="str">
        <f t="shared" si="650"/>
        <v/>
      </c>
    </row>
    <row r="6897" spans="2:20" ht="15" customHeight="1" x14ac:dyDescent="0.25">
      <c r="B6897" s="94">
        <v>6846</v>
      </c>
      <c r="C6897" s="95"/>
      <c r="D6897" s="94"/>
      <c r="E6897" s="95"/>
      <c r="F6897" s="94"/>
      <c r="G6897" s="95">
        <f t="shared" si="645"/>
        <v>0</v>
      </c>
      <c r="H6897" s="110">
        <f t="shared" si="646"/>
        <v>0</v>
      </c>
      <c r="P6897" s="107" t="str">
        <f t="shared" si="647"/>
        <v/>
      </c>
      <c r="Q6897" s="108" t="str">
        <f t="shared" si="648"/>
        <v/>
      </c>
      <c r="S6897" s="109" t="str">
        <f t="shared" si="649"/>
        <v/>
      </c>
      <c r="T6897" s="109" t="str">
        <f t="shared" si="650"/>
        <v/>
      </c>
    </row>
    <row r="6898" spans="2:20" ht="15" customHeight="1" x14ac:dyDescent="0.25">
      <c r="B6898" s="94">
        <v>6847</v>
      </c>
      <c r="C6898" s="95"/>
      <c r="D6898" s="94"/>
      <c r="E6898" s="95"/>
      <c r="F6898" s="94"/>
      <c r="G6898" s="95">
        <f t="shared" si="645"/>
        <v>0</v>
      </c>
      <c r="H6898" s="110">
        <f t="shared" si="646"/>
        <v>0</v>
      </c>
      <c r="P6898" s="107" t="str">
        <f t="shared" si="647"/>
        <v/>
      </c>
      <c r="Q6898" s="108" t="str">
        <f t="shared" si="648"/>
        <v/>
      </c>
      <c r="S6898" s="109" t="str">
        <f t="shared" si="649"/>
        <v/>
      </c>
      <c r="T6898" s="109" t="str">
        <f t="shared" si="650"/>
        <v/>
      </c>
    </row>
    <row r="6899" spans="2:20" ht="15" customHeight="1" x14ac:dyDescent="0.25">
      <c r="B6899" s="94">
        <v>6848</v>
      </c>
      <c r="C6899" s="95"/>
      <c r="D6899" s="94"/>
      <c r="E6899" s="95"/>
      <c r="F6899" s="94"/>
      <c r="G6899" s="95">
        <f t="shared" si="645"/>
        <v>0</v>
      </c>
      <c r="H6899" s="110">
        <f t="shared" si="646"/>
        <v>0</v>
      </c>
      <c r="P6899" s="107" t="str">
        <f t="shared" si="647"/>
        <v/>
      </c>
      <c r="Q6899" s="108" t="str">
        <f t="shared" si="648"/>
        <v/>
      </c>
      <c r="S6899" s="109" t="str">
        <f t="shared" si="649"/>
        <v/>
      </c>
      <c r="T6899" s="109" t="str">
        <f t="shared" si="650"/>
        <v/>
      </c>
    </row>
    <row r="6900" spans="2:20" ht="15" customHeight="1" x14ac:dyDescent="0.25">
      <c r="B6900" s="94">
        <v>6849</v>
      </c>
      <c r="C6900" s="95"/>
      <c r="D6900" s="94"/>
      <c r="E6900" s="95"/>
      <c r="F6900" s="94"/>
      <c r="G6900" s="95">
        <f t="shared" si="645"/>
        <v>0</v>
      </c>
      <c r="H6900" s="110">
        <f t="shared" si="646"/>
        <v>0</v>
      </c>
      <c r="P6900" s="107" t="str">
        <f t="shared" si="647"/>
        <v/>
      </c>
      <c r="Q6900" s="108" t="str">
        <f t="shared" si="648"/>
        <v/>
      </c>
      <c r="S6900" s="109" t="str">
        <f t="shared" si="649"/>
        <v/>
      </c>
      <c r="T6900" s="109" t="str">
        <f t="shared" si="650"/>
        <v/>
      </c>
    </row>
    <row r="6901" spans="2:20" ht="15" customHeight="1" x14ac:dyDescent="0.25">
      <c r="B6901" s="94">
        <v>6850</v>
      </c>
      <c r="C6901" s="95"/>
      <c r="D6901" s="94"/>
      <c r="E6901" s="95"/>
      <c r="F6901" s="94"/>
      <c r="G6901" s="95">
        <f t="shared" si="645"/>
        <v>0</v>
      </c>
      <c r="H6901" s="110">
        <f t="shared" si="646"/>
        <v>0</v>
      </c>
      <c r="P6901" s="107" t="str">
        <f t="shared" si="647"/>
        <v/>
      </c>
      <c r="Q6901" s="108" t="str">
        <f t="shared" si="648"/>
        <v/>
      </c>
      <c r="S6901" s="109" t="str">
        <f t="shared" si="649"/>
        <v/>
      </c>
      <c r="T6901" s="109" t="str">
        <f t="shared" si="650"/>
        <v/>
      </c>
    </row>
    <row r="6902" spans="2:20" ht="15" customHeight="1" x14ac:dyDescent="0.25">
      <c r="B6902" s="94">
        <v>6851</v>
      </c>
      <c r="C6902" s="95"/>
      <c r="D6902" s="94"/>
      <c r="E6902" s="95"/>
      <c r="F6902" s="94"/>
      <c r="G6902" s="95">
        <f t="shared" si="645"/>
        <v>0</v>
      </c>
      <c r="H6902" s="110">
        <f t="shared" si="646"/>
        <v>0</v>
      </c>
      <c r="P6902" s="107" t="str">
        <f t="shared" si="647"/>
        <v/>
      </c>
      <c r="Q6902" s="108" t="str">
        <f t="shared" si="648"/>
        <v/>
      </c>
      <c r="S6902" s="109" t="str">
        <f t="shared" si="649"/>
        <v/>
      </c>
      <c r="T6902" s="109" t="str">
        <f t="shared" si="650"/>
        <v/>
      </c>
    </row>
    <row r="6903" spans="2:20" ht="15" customHeight="1" x14ac:dyDescent="0.25">
      <c r="B6903" s="94">
        <v>6852</v>
      </c>
      <c r="C6903" s="95"/>
      <c r="D6903" s="94"/>
      <c r="E6903" s="95"/>
      <c r="F6903" s="94"/>
      <c r="G6903" s="95">
        <f t="shared" si="645"/>
        <v>0</v>
      </c>
      <c r="H6903" s="110">
        <f t="shared" si="646"/>
        <v>0</v>
      </c>
      <c r="P6903" s="107" t="str">
        <f t="shared" si="647"/>
        <v/>
      </c>
      <c r="Q6903" s="108" t="str">
        <f t="shared" si="648"/>
        <v/>
      </c>
      <c r="S6903" s="109" t="str">
        <f t="shared" si="649"/>
        <v/>
      </c>
      <c r="T6903" s="109" t="str">
        <f t="shared" si="650"/>
        <v/>
      </c>
    </row>
    <row r="6904" spans="2:20" ht="15" customHeight="1" x14ac:dyDescent="0.25">
      <c r="B6904" s="94">
        <v>6853</v>
      </c>
      <c r="C6904" s="95"/>
      <c r="D6904" s="94"/>
      <c r="E6904" s="95"/>
      <c r="F6904" s="94"/>
      <c r="G6904" s="95">
        <f t="shared" si="645"/>
        <v>0</v>
      </c>
      <c r="H6904" s="110">
        <f t="shared" si="646"/>
        <v>0</v>
      </c>
      <c r="P6904" s="107" t="str">
        <f t="shared" si="647"/>
        <v/>
      </c>
      <c r="Q6904" s="108" t="str">
        <f t="shared" si="648"/>
        <v/>
      </c>
      <c r="S6904" s="109" t="str">
        <f t="shared" si="649"/>
        <v/>
      </c>
      <c r="T6904" s="109" t="str">
        <f t="shared" si="650"/>
        <v/>
      </c>
    </row>
    <row r="6905" spans="2:20" ht="15" customHeight="1" x14ac:dyDescent="0.25">
      <c r="B6905" s="94">
        <v>6854</v>
      </c>
      <c r="C6905" s="95"/>
      <c r="D6905" s="94"/>
      <c r="E6905" s="95"/>
      <c r="F6905" s="94"/>
      <c r="G6905" s="95">
        <f t="shared" si="645"/>
        <v>0</v>
      </c>
      <c r="H6905" s="110">
        <f t="shared" si="646"/>
        <v>0</v>
      </c>
      <c r="P6905" s="107" t="str">
        <f t="shared" si="647"/>
        <v/>
      </c>
      <c r="Q6905" s="108" t="str">
        <f t="shared" si="648"/>
        <v/>
      </c>
      <c r="S6905" s="109" t="str">
        <f t="shared" si="649"/>
        <v/>
      </c>
      <c r="T6905" s="109" t="str">
        <f t="shared" si="650"/>
        <v/>
      </c>
    </row>
    <row r="6906" spans="2:20" ht="15" customHeight="1" x14ac:dyDescent="0.25">
      <c r="B6906" s="94">
        <v>6855</v>
      </c>
      <c r="C6906" s="95"/>
      <c r="D6906" s="94"/>
      <c r="E6906" s="95"/>
      <c r="F6906" s="94"/>
      <c r="G6906" s="95">
        <f t="shared" si="645"/>
        <v>0</v>
      </c>
      <c r="H6906" s="110">
        <f t="shared" si="646"/>
        <v>0</v>
      </c>
      <c r="P6906" s="107" t="str">
        <f t="shared" si="647"/>
        <v/>
      </c>
      <c r="Q6906" s="108" t="str">
        <f t="shared" si="648"/>
        <v/>
      </c>
      <c r="S6906" s="109" t="str">
        <f t="shared" si="649"/>
        <v/>
      </c>
      <c r="T6906" s="109" t="str">
        <f t="shared" si="650"/>
        <v/>
      </c>
    </row>
    <row r="6907" spans="2:20" ht="15" customHeight="1" x14ac:dyDescent="0.25">
      <c r="B6907" s="94">
        <v>6856</v>
      </c>
      <c r="C6907" s="95"/>
      <c r="D6907" s="94"/>
      <c r="E6907" s="95"/>
      <c r="F6907" s="94"/>
      <c r="G6907" s="95">
        <f t="shared" si="645"/>
        <v>0</v>
      </c>
      <c r="H6907" s="110">
        <f t="shared" si="646"/>
        <v>0</v>
      </c>
      <c r="P6907" s="107" t="str">
        <f t="shared" si="647"/>
        <v/>
      </c>
      <c r="Q6907" s="108" t="str">
        <f t="shared" si="648"/>
        <v/>
      </c>
      <c r="S6907" s="109" t="str">
        <f t="shared" si="649"/>
        <v/>
      </c>
      <c r="T6907" s="109" t="str">
        <f t="shared" si="650"/>
        <v/>
      </c>
    </row>
    <row r="6908" spans="2:20" ht="15" customHeight="1" x14ac:dyDescent="0.25">
      <c r="B6908" s="94">
        <v>6857</v>
      </c>
      <c r="C6908" s="95"/>
      <c r="D6908" s="94"/>
      <c r="E6908" s="95"/>
      <c r="F6908" s="94"/>
      <c r="G6908" s="95">
        <f t="shared" si="645"/>
        <v>0</v>
      </c>
      <c r="H6908" s="110">
        <f t="shared" si="646"/>
        <v>0</v>
      </c>
      <c r="P6908" s="107" t="str">
        <f t="shared" si="647"/>
        <v/>
      </c>
      <c r="Q6908" s="108" t="str">
        <f t="shared" si="648"/>
        <v/>
      </c>
      <c r="S6908" s="109" t="str">
        <f t="shared" si="649"/>
        <v/>
      </c>
      <c r="T6908" s="109" t="str">
        <f t="shared" si="650"/>
        <v/>
      </c>
    </row>
    <row r="6909" spans="2:20" ht="15" customHeight="1" x14ac:dyDescent="0.25">
      <c r="B6909" s="94">
        <v>6858</v>
      </c>
      <c r="C6909" s="95"/>
      <c r="D6909" s="94"/>
      <c r="E6909" s="95"/>
      <c r="F6909" s="94"/>
      <c r="G6909" s="95">
        <f t="shared" si="645"/>
        <v>0</v>
      </c>
      <c r="H6909" s="110">
        <f t="shared" si="646"/>
        <v>0</v>
      </c>
      <c r="P6909" s="107" t="str">
        <f t="shared" si="647"/>
        <v/>
      </c>
      <c r="Q6909" s="108" t="str">
        <f t="shared" si="648"/>
        <v/>
      </c>
      <c r="S6909" s="109" t="str">
        <f t="shared" si="649"/>
        <v/>
      </c>
      <c r="T6909" s="109" t="str">
        <f t="shared" si="650"/>
        <v/>
      </c>
    </row>
    <row r="6910" spans="2:20" ht="15" customHeight="1" x14ac:dyDescent="0.25">
      <c r="B6910" s="94">
        <v>6859</v>
      </c>
      <c r="C6910" s="95"/>
      <c r="D6910" s="94"/>
      <c r="E6910" s="95"/>
      <c r="F6910" s="94"/>
      <c r="G6910" s="95">
        <f t="shared" si="645"/>
        <v>0</v>
      </c>
      <c r="H6910" s="110">
        <f t="shared" si="646"/>
        <v>0</v>
      </c>
      <c r="P6910" s="107" t="str">
        <f t="shared" si="647"/>
        <v/>
      </c>
      <c r="Q6910" s="108" t="str">
        <f t="shared" si="648"/>
        <v/>
      </c>
      <c r="S6910" s="109" t="str">
        <f t="shared" si="649"/>
        <v/>
      </c>
      <c r="T6910" s="109" t="str">
        <f t="shared" si="650"/>
        <v/>
      </c>
    </row>
    <row r="6911" spans="2:20" ht="15" customHeight="1" x14ac:dyDescent="0.25">
      <c r="B6911" s="94">
        <v>6860</v>
      </c>
      <c r="C6911" s="95"/>
      <c r="D6911" s="94"/>
      <c r="E6911" s="95"/>
      <c r="F6911" s="94"/>
      <c r="G6911" s="95">
        <f t="shared" si="645"/>
        <v>0</v>
      </c>
      <c r="H6911" s="110">
        <f t="shared" si="646"/>
        <v>0</v>
      </c>
      <c r="P6911" s="107" t="str">
        <f t="shared" si="647"/>
        <v/>
      </c>
      <c r="Q6911" s="108" t="str">
        <f t="shared" si="648"/>
        <v/>
      </c>
      <c r="S6911" s="109" t="str">
        <f t="shared" si="649"/>
        <v/>
      </c>
      <c r="T6911" s="109" t="str">
        <f t="shared" si="650"/>
        <v/>
      </c>
    </row>
    <row r="6912" spans="2:20" ht="15" customHeight="1" x14ac:dyDescent="0.25">
      <c r="B6912" s="94">
        <v>6861</v>
      </c>
      <c r="C6912" s="95"/>
      <c r="D6912" s="94"/>
      <c r="E6912" s="95"/>
      <c r="F6912" s="94"/>
      <c r="G6912" s="95">
        <f t="shared" si="645"/>
        <v>0</v>
      </c>
      <c r="H6912" s="110">
        <f t="shared" si="646"/>
        <v>0</v>
      </c>
      <c r="P6912" s="107" t="str">
        <f t="shared" si="647"/>
        <v/>
      </c>
      <c r="Q6912" s="108" t="str">
        <f t="shared" si="648"/>
        <v/>
      </c>
      <c r="S6912" s="109" t="str">
        <f t="shared" si="649"/>
        <v/>
      </c>
      <c r="T6912" s="109" t="str">
        <f t="shared" si="650"/>
        <v/>
      </c>
    </row>
    <row r="6913" spans="2:20" ht="15" customHeight="1" x14ac:dyDescent="0.25">
      <c r="B6913" s="94">
        <v>6862</v>
      </c>
      <c r="C6913" s="95"/>
      <c r="D6913" s="94"/>
      <c r="E6913" s="95"/>
      <c r="F6913" s="94"/>
      <c r="G6913" s="95">
        <f t="shared" si="645"/>
        <v>0</v>
      </c>
      <c r="H6913" s="110">
        <f t="shared" si="646"/>
        <v>0</v>
      </c>
      <c r="P6913" s="107" t="str">
        <f t="shared" si="647"/>
        <v/>
      </c>
      <c r="Q6913" s="108" t="str">
        <f t="shared" si="648"/>
        <v/>
      </c>
      <c r="S6913" s="109" t="str">
        <f t="shared" si="649"/>
        <v/>
      </c>
      <c r="T6913" s="109" t="str">
        <f t="shared" si="650"/>
        <v/>
      </c>
    </row>
    <row r="6914" spans="2:20" ht="15" customHeight="1" x14ac:dyDescent="0.25">
      <c r="B6914" s="94">
        <v>6863</v>
      </c>
      <c r="C6914" s="95"/>
      <c r="D6914" s="94"/>
      <c r="E6914" s="95"/>
      <c r="F6914" s="94"/>
      <c r="G6914" s="95">
        <f t="shared" si="645"/>
        <v>0</v>
      </c>
      <c r="H6914" s="110">
        <f t="shared" si="646"/>
        <v>0</v>
      </c>
      <c r="P6914" s="107" t="str">
        <f t="shared" si="647"/>
        <v/>
      </c>
      <c r="Q6914" s="108" t="str">
        <f t="shared" si="648"/>
        <v/>
      </c>
      <c r="S6914" s="109" t="str">
        <f t="shared" si="649"/>
        <v/>
      </c>
      <c r="T6914" s="109" t="str">
        <f t="shared" si="650"/>
        <v/>
      </c>
    </row>
    <row r="6915" spans="2:20" ht="15" customHeight="1" x14ac:dyDescent="0.25">
      <c r="B6915" s="94">
        <v>6864</v>
      </c>
      <c r="C6915" s="95"/>
      <c r="D6915" s="94"/>
      <c r="E6915" s="95"/>
      <c r="F6915" s="94"/>
      <c r="G6915" s="95">
        <f t="shared" si="645"/>
        <v>0</v>
      </c>
      <c r="H6915" s="110">
        <f t="shared" si="646"/>
        <v>0</v>
      </c>
      <c r="P6915" s="107" t="str">
        <f t="shared" si="647"/>
        <v/>
      </c>
      <c r="Q6915" s="108" t="str">
        <f t="shared" si="648"/>
        <v/>
      </c>
      <c r="S6915" s="109" t="str">
        <f t="shared" si="649"/>
        <v/>
      </c>
      <c r="T6915" s="109" t="str">
        <f t="shared" si="650"/>
        <v/>
      </c>
    </row>
    <row r="6916" spans="2:20" ht="15" customHeight="1" x14ac:dyDescent="0.25">
      <c r="B6916" s="94">
        <v>6865</v>
      </c>
      <c r="C6916" s="95"/>
      <c r="D6916" s="94"/>
      <c r="E6916" s="95"/>
      <c r="F6916" s="94"/>
      <c r="G6916" s="95">
        <f t="shared" si="645"/>
        <v>0</v>
      </c>
      <c r="H6916" s="110">
        <f t="shared" si="646"/>
        <v>0</v>
      </c>
      <c r="P6916" s="107" t="str">
        <f t="shared" si="647"/>
        <v/>
      </c>
      <c r="Q6916" s="108" t="str">
        <f t="shared" si="648"/>
        <v/>
      </c>
      <c r="S6916" s="109" t="str">
        <f t="shared" si="649"/>
        <v/>
      </c>
      <c r="T6916" s="109" t="str">
        <f t="shared" si="650"/>
        <v/>
      </c>
    </row>
    <row r="6917" spans="2:20" ht="15" customHeight="1" x14ac:dyDescent="0.25">
      <c r="B6917" s="94">
        <v>6866</v>
      </c>
      <c r="C6917" s="95"/>
      <c r="D6917" s="94"/>
      <c r="E6917" s="95"/>
      <c r="F6917" s="94"/>
      <c r="G6917" s="95">
        <f t="shared" si="645"/>
        <v>0</v>
      </c>
      <c r="H6917" s="110">
        <f t="shared" si="646"/>
        <v>0</v>
      </c>
      <c r="P6917" s="107" t="str">
        <f t="shared" si="647"/>
        <v/>
      </c>
      <c r="Q6917" s="108" t="str">
        <f t="shared" si="648"/>
        <v/>
      </c>
      <c r="S6917" s="109" t="str">
        <f t="shared" si="649"/>
        <v/>
      </c>
      <c r="T6917" s="109" t="str">
        <f t="shared" si="650"/>
        <v/>
      </c>
    </row>
    <row r="6918" spans="2:20" ht="15" customHeight="1" x14ac:dyDescent="0.25">
      <c r="B6918" s="94">
        <v>6867</v>
      </c>
      <c r="C6918" s="95"/>
      <c r="D6918" s="94"/>
      <c r="E6918" s="95"/>
      <c r="F6918" s="94"/>
      <c r="G6918" s="95">
        <f t="shared" si="645"/>
        <v>0</v>
      </c>
      <c r="H6918" s="110">
        <f t="shared" si="646"/>
        <v>0</v>
      </c>
      <c r="P6918" s="107" t="str">
        <f t="shared" si="647"/>
        <v/>
      </c>
      <c r="Q6918" s="108" t="str">
        <f t="shared" si="648"/>
        <v/>
      </c>
      <c r="S6918" s="109" t="str">
        <f t="shared" si="649"/>
        <v/>
      </c>
      <c r="T6918" s="109" t="str">
        <f t="shared" si="650"/>
        <v/>
      </c>
    </row>
    <row r="6919" spans="2:20" ht="15" customHeight="1" x14ac:dyDescent="0.25">
      <c r="B6919" s="94">
        <v>6868</v>
      </c>
      <c r="C6919" s="95"/>
      <c r="D6919" s="94"/>
      <c r="E6919" s="95"/>
      <c r="F6919" s="94"/>
      <c r="G6919" s="95">
        <f t="shared" si="645"/>
        <v>0</v>
      </c>
      <c r="H6919" s="110">
        <f t="shared" si="646"/>
        <v>0</v>
      </c>
      <c r="P6919" s="107" t="str">
        <f t="shared" si="647"/>
        <v/>
      </c>
      <c r="Q6919" s="108" t="str">
        <f t="shared" si="648"/>
        <v/>
      </c>
      <c r="S6919" s="109" t="str">
        <f t="shared" si="649"/>
        <v/>
      </c>
      <c r="T6919" s="109" t="str">
        <f t="shared" si="650"/>
        <v/>
      </c>
    </row>
    <row r="6920" spans="2:20" ht="15" customHeight="1" x14ac:dyDescent="0.25">
      <c r="B6920" s="94">
        <v>6869</v>
      </c>
      <c r="C6920" s="95"/>
      <c r="D6920" s="94"/>
      <c r="E6920" s="95"/>
      <c r="F6920" s="94"/>
      <c r="G6920" s="95">
        <f t="shared" si="645"/>
        <v>0</v>
      </c>
      <c r="H6920" s="110">
        <f t="shared" si="646"/>
        <v>0</v>
      </c>
      <c r="P6920" s="107" t="str">
        <f t="shared" si="647"/>
        <v/>
      </c>
      <c r="Q6920" s="108" t="str">
        <f t="shared" si="648"/>
        <v/>
      </c>
      <c r="S6920" s="109" t="str">
        <f t="shared" si="649"/>
        <v/>
      </c>
      <c r="T6920" s="109" t="str">
        <f t="shared" si="650"/>
        <v/>
      </c>
    </row>
    <row r="6921" spans="2:20" ht="15" customHeight="1" x14ac:dyDescent="0.25">
      <c r="B6921" s="94">
        <v>6870</v>
      </c>
      <c r="C6921" s="95"/>
      <c r="D6921" s="94"/>
      <c r="E6921" s="95"/>
      <c r="F6921" s="94"/>
      <c r="G6921" s="95">
        <f t="shared" si="645"/>
        <v>0</v>
      </c>
      <c r="H6921" s="110">
        <f t="shared" si="646"/>
        <v>0</v>
      </c>
      <c r="P6921" s="107" t="str">
        <f t="shared" si="647"/>
        <v/>
      </c>
      <c r="Q6921" s="108" t="str">
        <f t="shared" si="648"/>
        <v/>
      </c>
      <c r="S6921" s="109" t="str">
        <f t="shared" si="649"/>
        <v/>
      </c>
      <c r="T6921" s="109" t="str">
        <f t="shared" si="650"/>
        <v/>
      </c>
    </row>
    <row r="6922" spans="2:20" ht="15" customHeight="1" x14ac:dyDescent="0.25">
      <c r="B6922" s="94">
        <v>6871</v>
      </c>
      <c r="C6922" s="95"/>
      <c r="D6922" s="94"/>
      <c r="E6922" s="95"/>
      <c r="F6922" s="94"/>
      <c r="G6922" s="95">
        <f t="shared" si="645"/>
        <v>0</v>
      </c>
      <c r="H6922" s="110">
        <f t="shared" si="646"/>
        <v>0</v>
      </c>
      <c r="P6922" s="107" t="str">
        <f t="shared" si="647"/>
        <v/>
      </c>
      <c r="Q6922" s="108" t="str">
        <f t="shared" si="648"/>
        <v/>
      </c>
      <c r="S6922" s="109" t="str">
        <f t="shared" si="649"/>
        <v/>
      </c>
      <c r="T6922" s="109" t="str">
        <f t="shared" si="650"/>
        <v/>
      </c>
    </row>
    <row r="6923" spans="2:20" ht="15" customHeight="1" x14ac:dyDescent="0.25">
      <c r="B6923" s="94">
        <v>6872</v>
      </c>
      <c r="C6923" s="95"/>
      <c r="D6923" s="94"/>
      <c r="E6923" s="95"/>
      <c r="F6923" s="94"/>
      <c r="G6923" s="95">
        <f t="shared" si="645"/>
        <v>0</v>
      </c>
      <c r="H6923" s="110">
        <f t="shared" si="646"/>
        <v>0</v>
      </c>
      <c r="P6923" s="107" t="str">
        <f t="shared" si="647"/>
        <v/>
      </c>
      <c r="Q6923" s="108" t="str">
        <f t="shared" si="648"/>
        <v/>
      </c>
      <c r="S6923" s="109" t="str">
        <f t="shared" si="649"/>
        <v/>
      </c>
      <c r="T6923" s="109" t="str">
        <f t="shared" si="650"/>
        <v/>
      </c>
    </row>
    <row r="6924" spans="2:20" ht="15" customHeight="1" x14ac:dyDescent="0.25">
      <c r="B6924" s="94">
        <v>6873</v>
      </c>
      <c r="C6924" s="95"/>
      <c r="D6924" s="94"/>
      <c r="E6924" s="95"/>
      <c r="F6924" s="94"/>
      <c r="G6924" s="95">
        <f t="shared" si="645"/>
        <v>0</v>
      </c>
      <c r="H6924" s="110">
        <f t="shared" si="646"/>
        <v>0</v>
      </c>
      <c r="P6924" s="107" t="str">
        <f t="shared" si="647"/>
        <v/>
      </c>
      <c r="Q6924" s="108" t="str">
        <f t="shared" si="648"/>
        <v/>
      </c>
      <c r="S6924" s="109" t="str">
        <f t="shared" si="649"/>
        <v/>
      </c>
      <c r="T6924" s="109" t="str">
        <f t="shared" si="650"/>
        <v/>
      </c>
    </row>
    <row r="6925" spans="2:20" ht="15" customHeight="1" x14ac:dyDescent="0.25">
      <c r="B6925" s="94">
        <v>6874</v>
      </c>
      <c r="C6925" s="95"/>
      <c r="D6925" s="94"/>
      <c r="E6925" s="95"/>
      <c r="F6925" s="94"/>
      <c r="G6925" s="95">
        <f t="shared" si="645"/>
        <v>0</v>
      </c>
      <c r="H6925" s="110">
        <f t="shared" si="646"/>
        <v>0</v>
      </c>
      <c r="P6925" s="107" t="str">
        <f t="shared" si="647"/>
        <v/>
      </c>
      <c r="Q6925" s="108" t="str">
        <f t="shared" si="648"/>
        <v/>
      </c>
      <c r="S6925" s="109" t="str">
        <f t="shared" si="649"/>
        <v/>
      </c>
      <c r="T6925" s="109" t="str">
        <f t="shared" si="650"/>
        <v/>
      </c>
    </row>
    <row r="6926" spans="2:20" ht="15" customHeight="1" x14ac:dyDescent="0.25">
      <c r="B6926" s="94">
        <v>6875</v>
      </c>
      <c r="C6926" s="95"/>
      <c r="D6926" s="94"/>
      <c r="E6926" s="95"/>
      <c r="F6926" s="94"/>
      <c r="G6926" s="95">
        <f t="shared" si="645"/>
        <v>0</v>
      </c>
      <c r="H6926" s="110">
        <f t="shared" si="646"/>
        <v>0</v>
      </c>
      <c r="P6926" s="107" t="str">
        <f t="shared" si="647"/>
        <v/>
      </c>
      <c r="Q6926" s="108" t="str">
        <f t="shared" si="648"/>
        <v/>
      </c>
      <c r="S6926" s="109" t="str">
        <f t="shared" si="649"/>
        <v/>
      </c>
      <c r="T6926" s="109" t="str">
        <f t="shared" si="650"/>
        <v/>
      </c>
    </row>
    <row r="6927" spans="2:20" ht="15" customHeight="1" x14ac:dyDescent="0.25">
      <c r="B6927" s="94">
        <v>6876</v>
      </c>
      <c r="C6927" s="95"/>
      <c r="D6927" s="94"/>
      <c r="E6927" s="95"/>
      <c r="F6927" s="94"/>
      <c r="G6927" s="95">
        <f t="shared" si="645"/>
        <v>0</v>
      </c>
      <c r="H6927" s="110">
        <f t="shared" si="646"/>
        <v>0</v>
      </c>
      <c r="P6927" s="107" t="str">
        <f t="shared" si="647"/>
        <v/>
      </c>
      <c r="Q6927" s="108" t="str">
        <f t="shared" si="648"/>
        <v/>
      </c>
      <c r="S6927" s="109" t="str">
        <f t="shared" si="649"/>
        <v/>
      </c>
      <c r="T6927" s="109" t="str">
        <f t="shared" si="650"/>
        <v/>
      </c>
    </row>
    <row r="6928" spans="2:20" ht="15" customHeight="1" x14ac:dyDescent="0.25">
      <c r="B6928" s="94">
        <v>6877</v>
      </c>
      <c r="C6928" s="95"/>
      <c r="D6928" s="94"/>
      <c r="E6928" s="95"/>
      <c r="F6928" s="94"/>
      <c r="G6928" s="95">
        <f t="shared" si="645"/>
        <v>0</v>
      </c>
      <c r="H6928" s="110">
        <f t="shared" si="646"/>
        <v>0</v>
      </c>
      <c r="P6928" s="107" t="str">
        <f t="shared" si="647"/>
        <v/>
      </c>
      <c r="Q6928" s="108" t="str">
        <f t="shared" si="648"/>
        <v/>
      </c>
      <c r="S6928" s="109" t="str">
        <f t="shared" si="649"/>
        <v/>
      </c>
      <c r="T6928" s="109" t="str">
        <f t="shared" si="650"/>
        <v/>
      </c>
    </row>
    <row r="6929" spans="2:20" ht="15" customHeight="1" x14ac:dyDescent="0.25">
      <c r="B6929" s="94">
        <v>6878</v>
      </c>
      <c r="C6929" s="95"/>
      <c r="D6929" s="94"/>
      <c r="E6929" s="95"/>
      <c r="F6929" s="94"/>
      <c r="G6929" s="95">
        <f t="shared" si="645"/>
        <v>0</v>
      </c>
      <c r="H6929" s="110">
        <f t="shared" si="646"/>
        <v>0</v>
      </c>
      <c r="P6929" s="107" t="str">
        <f t="shared" si="647"/>
        <v/>
      </c>
      <c r="Q6929" s="108" t="str">
        <f t="shared" si="648"/>
        <v/>
      </c>
      <c r="S6929" s="109" t="str">
        <f t="shared" si="649"/>
        <v/>
      </c>
      <c r="T6929" s="109" t="str">
        <f t="shared" si="650"/>
        <v/>
      </c>
    </row>
    <row r="6930" spans="2:20" ht="15" customHeight="1" x14ac:dyDescent="0.25">
      <c r="B6930" s="94">
        <v>6879</v>
      </c>
      <c r="C6930" s="95"/>
      <c r="D6930" s="94"/>
      <c r="E6930" s="95"/>
      <c r="F6930" s="94"/>
      <c r="G6930" s="95">
        <f t="shared" si="645"/>
        <v>0</v>
      </c>
      <c r="H6930" s="110">
        <f t="shared" si="646"/>
        <v>0</v>
      </c>
      <c r="P6930" s="107" t="str">
        <f t="shared" si="647"/>
        <v/>
      </c>
      <c r="Q6930" s="108" t="str">
        <f t="shared" si="648"/>
        <v/>
      </c>
      <c r="S6930" s="109" t="str">
        <f t="shared" si="649"/>
        <v/>
      </c>
      <c r="T6930" s="109" t="str">
        <f t="shared" si="650"/>
        <v/>
      </c>
    </row>
    <row r="6931" spans="2:20" ht="15" customHeight="1" x14ac:dyDescent="0.25">
      <c r="B6931" s="94">
        <v>6880</v>
      </c>
      <c r="C6931" s="95"/>
      <c r="D6931" s="94"/>
      <c r="E6931" s="95"/>
      <c r="F6931" s="94"/>
      <c r="G6931" s="95">
        <f t="shared" si="645"/>
        <v>0</v>
      </c>
      <c r="H6931" s="110">
        <f t="shared" si="646"/>
        <v>0</v>
      </c>
      <c r="P6931" s="107" t="str">
        <f t="shared" si="647"/>
        <v/>
      </c>
      <c r="Q6931" s="108" t="str">
        <f t="shared" si="648"/>
        <v/>
      </c>
      <c r="S6931" s="109" t="str">
        <f t="shared" si="649"/>
        <v/>
      </c>
      <c r="T6931" s="109" t="str">
        <f t="shared" si="650"/>
        <v/>
      </c>
    </row>
    <row r="6932" spans="2:20" ht="15" customHeight="1" x14ac:dyDescent="0.25">
      <c r="B6932" s="94">
        <v>6881</v>
      </c>
      <c r="C6932" s="95"/>
      <c r="D6932" s="94"/>
      <c r="E6932" s="95"/>
      <c r="F6932" s="94"/>
      <c r="G6932" s="95">
        <f t="shared" si="645"/>
        <v>0</v>
      </c>
      <c r="H6932" s="110">
        <f t="shared" si="646"/>
        <v>0</v>
      </c>
      <c r="P6932" s="107" t="str">
        <f t="shared" si="647"/>
        <v/>
      </c>
      <c r="Q6932" s="108" t="str">
        <f t="shared" si="648"/>
        <v/>
      </c>
      <c r="S6932" s="109" t="str">
        <f t="shared" si="649"/>
        <v/>
      </c>
      <c r="T6932" s="109" t="str">
        <f t="shared" si="650"/>
        <v/>
      </c>
    </row>
    <row r="6933" spans="2:20" ht="15" customHeight="1" x14ac:dyDescent="0.25">
      <c r="B6933" s="94">
        <v>6882</v>
      </c>
      <c r="C6933" s="95"/>
      <c r="D6933" s="94"/>
      <c r="E6933" s="95"/>
      <c r="F6933" s="94"/>
      <c r="G6933" s="95">
        <f t="shared" si="645"/>
        <v>0</v>
      </c>
      <c r="H6933" s="110">
        <f t="shared" si="646"/>
        <v>0</v>
      </c>
      <c r="P6933" s="107" t="str">
        <f t="shared" si="647"/>
        <v/>
      </c>
      <c r="Q6933" s="108" t="str">
        <f t="shared" si="648"/>
        <v/>
      </c>
      <c r="S6933" s="109" t="str">
        <f t="shared" si="649"/>
        <v/>
      </c>
      <c r="T6933" s="109" t="str">
        <f t="shared" si="650"/>
        <v/>
      </c>
    </row>
    <row r="6934" spans="2:20" ht="15" customHeight="1" x14ac:dyDescent="0.25">
      <c r="B6934" s="94">
        <v>6883</v>
      </c>
      <c r="C6934" s="95"/>
      <c r="D6934" s="94"/>
      <c r="E6934" s="95"/>
      <c r="F6934" s="94"/>
      <c r="G6934" s="95">
        <f t="shared" si="645"/>
        <v>0</v>
      </c>
      <c r="H6934" s="110">
        <f t="shared" si="646"/>
        <v>0</v>
      </c>
      <c r="P6934" s="107" t="str">
        <f t="shared" si="647"/>
        <v/>
      </c>
      <c r="Q6934" s="108" t="str">
        <f t="shared" si="648"/>
        <v/>
      </c>
      <c r="S6934" s="109" t="str">
        <f t="shared" si="649"/>
        <v/>
      </c>
      <c r="T6934" s="109" t="str">
        <f t="shared" si="650"/>
        <v/>
      </c>
    </row>
    <row r="6935" spans="2:20" ht="15" customHeight="1" x14ac:dyDescent="0.25">
      <c r="B6935" s="94">
        <v>6884</v>
      </c>
      <c r="C6935" s="95"/>
      <c r="D6935" s="94"/>
      <c r="E6935" s="95"/>
      <c r="F6935" s="94"/>
      <c r="G6935" s="95">
        <f t="shared" si="645"/>
        <v>0</v>
      </c>
      <c r="H6935" s="110">
        <f t="shared" si="646"/>
        <v>0</v>
      </c>
      <c r="P6935" s="107" t="str">
        <f t="shared" si="647"/>
        <v/>
      </c>
      <c r="Q6935" s="108" t="str">
        <f t="shared" si="648"/>
        <v/>
      </c>
      <c r="S6935" s="109" t="str">
        <f t="shared" si="649"/>
        <v/>
      </c>
      <c r="T6935" s="109" t="str">
        <f t="shared" si="650"/>
        <v/>
      </c>
    </row>
    <row r="6936" spans="2:20" ht="15" customHeight="1" x14ac:dyDescent="0.25">
      <c r="B6936" s="94">
        <v>6885</v>
      </c>
      <c r="C6936" s="95"/>
      <c r="D6936" s="94"/>
      <c r="E6936" s="95"/>
      <c r="F6936" s="94"/>
      <c r="G6936" s="95">
        <f t="shared" si="645"/>
        <v>0</v>
      </c>
      <c r="H6936" s="110">
        <f t="shared" si="646"/>
        <v>0</v>
      </c>
      <c r="P6936" s="107" t="str">
        <f t="shared" si="647"/>
        <v/>
      </c>
      <c r="Q6936" s="108" t="str">
        <f t="shared" si="648"/>
        <v/>
      </c>
      <c r="S6936" s="109" t="str">
        <f t="shared" si="649"/>
        <v/>
      </c>
      <c r="T6936" s="109" t="str">
        <f t="shared" si="650"/>
        <v/>
      </c>
    </row>
    <row r="6937" spans="2:20" ht="15" customHeight="1" x14ac:dyDescent="0.25">
      <c r="B6937" s="94">
        <v>6886</v>
      </c>
      <c r="C6937" s="95"/>
      <c r="D6937" s="94"/>
      <c r="E6937" s="95"/>
      <c r="F6937" s="94"/>
      <c r="G6937" s="95">
        <f t="shared" si="645"/>
        <v>0</v>
      </c>
      <c r="H6937" s="110">
        <f t="shared" si="646"/>
        <v>0</v>
      </c>
      <c r="P6937" s="107" t="str">
        <f t="shared" si="647"/>
        <v/>
      </c>
      <c r="Q6937" s="108" t="str">
        <f t="shared" si="648"/>
        <v/>
      </c>
      <c r="S6937" s="109" t="str">
        <f t="shared" si="649"/>
        <v/>
      </c>
      <c r="T6937" s="109" t="str">
        <f t="shared" si="650"/>
        <v/>
      </c>
    </row>
    <row r="6938" spans="2:20" ht="15" customHeight="1" x14ac:dyDescent="0.25">
      <c r="B6938" s="94">
        <v>6887</v>
      </c>
      <c r="C6938" s="95"/>
      <c r="D6938" s="94"/>
      <c r="E6938" s="95"/>
      <c r="F6938" s="94"/>
      <c r="G6938" s="95">
        <f t="shared" si="645"/>
        <v>0</v>
      </c>
      <c r="H6938" s="110">
        <f t="shared" si="646"/>
        <v>0</v>
      </c>
      <c r="P6938" s="107" t="str">
        <f t="shared" si="647"/>
        <v/>
      </c>
      <c r="Q6938" s="108" t="str">
        <f t="shared" si="648"/>
        <v/>
      </c>
      <c r="S6938" s="109" t="str">
        <f t="shared" si="649"/>
        <v/>
      </c>
      <c r="T6938" s="109" t="str">
        <f t="shared" si="650"/>
        <v/>
      </c>
    </row>
    <row r="6939" spans="2:20" ht="15" customHeight="1" x14ac:dyDescent="0.25">
      <c r="B6939" s="94">
        <v>6888</v>
      </c>
      <c r="C6939" s="95"/>
      <c r="D6939" s="94"/>
      <c r="E6939" s="95"/>
      <c r="F6939" s="94"/>
      <c r="G6939" s="95">
        <f t="shared" si="645"/>
        <v>0</v>
      </c>
      <c r="H6939" s="110">
        <f t="shared" si="646"/>
        <v>0</v>
      </c>
      <c r="P6939" s="107" t="str">
        <f t="shared" si="647"/>
        <v/>
      </c>
      <c r="Q6939" s="108" t="str">
        <f t="shared" si="648"/>
        <v/>
      </c>
      <c r="S6939" s="109" t="str">
        <f t="shared" si="649"/>
        <v/>
      </c>
      <c r="T6939" s="109" t="str">
        <f t="shared" si="650"/>
        <v/>
      </c>
    </row>
    <row r="6940" spans="2:20" ht="15" customHeight="1" x14ac:dyDescent="0.25">
      <c r="B6940" s="94">
        <v>6889</v>
      </c>
      <c r="C6940" s="95"/>
      <c r="D6940" s="94"/>
      <c r="E6940" s="95"/>
      <c r="F6940" s="94"/>
      <c r="G6940" s="95">
        <f t="shared" ref="G6940:G7003" si="651">E6940-C6940</f>
        <v>0</v>
      </c>
      <c r="H6940" s="110">
        <f t="shared" ref="H6940:H7003" si="652">F6940-D6940</f>
        <v>0</v>
      </c>
      <c r="P6940" s="107" t="str">
        <f t="shared" ref="P6940:P7003" si="653">IF(C6940="","",D6940*PSA_WTP-C6940)</f>
        <v/>
      </c>
      <c r="Q6940" s="108" t="str">
        <f t="shared" ref="Q6940:Q7003" si="654">IF(C6940="","",F6940*PSA_WTP-E6940)</f>
        <v/>
      </c>
      <c r="S6940" s="109" t="str">
        <f t="shared" ref="S6940:S7003" si="655">IF(Q6940="","",IF(Q6940=MAX(P6940,Q6940),0,1))</f>
        <v/>
      </c>
      <c r="T6940" s="109" t="str">
        <f t="shared" ref="T6940:T7003" si="656">IF(Q6940="","",IF(Q6940=MAX(P6940,Q6940),1,0))</f>
        <v/>
      </c>
    </row>
    <row r="6941" spans="2:20" ht="15" customHeight="1" x14ac:dyDescent="0.25">
      <c r="B6941" s="94">
        <v>6890</v>
      </c>
      <c r="C6941" s="95"/>
      <c r="D6941" s="94"/>
      <c r="E6941" s="95"/>
      <c r="F6941" s="94"/>
      <c r="G6941" s="95">
        <f t="shared" si="651"/>
        <v>0</v>
      </c>
      <c r="H6941" s="110">
        <f t="shared" si="652"/>
        <v>0</v>
      </c>
      <c r="P6941" s="107" t="str">
        <f t="shared" si="653"/>
        <v/>
      </c>
      <c r="Q6941" s="108" t="str">
        <f t="shared" si="654"/>
        <v/>
      </c>
      <c r="S6941" s="109" t="str">
        <f t="shared" si="655"/>
        <v/>
      </c>
      <c r="T6941" s="109" t="str">
        <f t="shared" si="656"/>
        <v/>
      </c>
    </row>
    <row r="6942" spans="2:20" ht="15" customHeight="1" x14ac:dyDescent="0.25">
      <c r="B6942" s="94">
        <v>6891</v>
      </c>
      <c r="C6942" s="95"/>
      <c r="D6942" s="94"/>
      <c r="E6942" s="95"/>
      <c r="F6942" s="94"/>
      <c r="G6942" s="95">
        <f t="shared" si="651"/>
        <v>0</v>
      </c>
      <c r="H6942" s="110">
        <f t="shared" si="652"/>
        <v>0</v>
      </c>
      <c r="P6942" s="107" t="str">
        <f t="shared" si="653"/>
        <v/>
      </c>
      <c r="Q6942" s="108" t="str">
        <f t="shared" si="654"/>
        <v/>
      </c>
      <c r="S6942" s="109" t="str">
        <f t="shared" si="655"/>
        <v/>
      </c>
      <c r="T6942" s="109" t="str">
        <f t="shared" si="656"/>
        <v/>
      </c>
    </row>
    <row r="6943" spans="2:20" ht="15" customHeight="1" x14ac:dyDescent="0.25">
      <c r="B6943" s="94">
        <v>6892</v>
      </c>
      <c r="C6943" s="95"/>
      <c r="D6943" s="94"/>
      <c r="E6943" s="95"/>
      <c r="F6943" s="94"/>
      <c r="G6943" s="95">
        <f t="shared" si="651"/>
        <v>0</v>
      </c>
      <c r="H6943" s="110">
        <f t="shared" si="652"/>
        <v>0</v>
      </c>
      <c r="P6943" s="107" t="str">
        <f t="shared" si="653"/>
        <v/>
      </c>
      <c r="Q6943" s="108" t="str">
        <f t="shared" si="654"/>
        <v/>
      </c>
      <c r="S6943" s="109" t="str">
        <f t="shared" si="655"/>
        <v/>
      </c>
      <c r="T6943" s="109" t="str">
        <f t="shared" si="656"/>
        <v/>
      </c>
    </row>
    <row r="6944" spans="2:20" ht="15" customHeight="1" x14ac:dyDescent="0.25">
      <c r="B6944" s="94">
        <v>6893</v>
      </c>
      <c r="C6944" s="95"/>
      <c r="D6944" s="94"/>
      <c r="E6944" s="95"/>
      <c r="F6944" s="94"/>
      <c r="G6944" s="95">
        <f t="shared" si="651"/>
        <v>0</v>
      </c>
      <c r="H6944" s="110">
        <f t="shared" si="652"/>
        <v>0</v>
      </c>
      <c r="P6944" s="107" t="str">
        <f t="shared" si="653"/>
        <v/>
      </c>
      <c r="Q6944" s="108" t="str">
        <f t="shared" si="654"/>
        <v/>
      </c>
      <c r="S6944" s="109" t="str">
        <f t="shared" si="655"/>
        <v/>
      </c>
      <c r="T6944" s="109" t="str">
        <f t="shared" si="656"/>
        <v/>
      </c>
    </row>
    <row r="6945" spans="2:20" ht="15" customHeight="1" x14ac:dyDescent="0.25">
      <c r="B6945" s="94">
        <v>6894</v>
      </c>
      <c r="C6945" s="95"/>
      <c r="D6945" s="94"/>
      <c r="E6945" s="95"/>
      <c r="F6945" s="94"/>
      <c r="G6945" s="95">
        <f t="shared" si="651"/>
        <v>0</v>
      </c>
      <c r="H6945" s="110">
        <f t="shared" si="652"/>
        <v>0</v>
      </c>
      <c r="P6945" s="107" t="str">
        <f t="shared" si="653"/>
        <v/>
      </c>
      <c r="Q6945" s="108" t="str">
        <f t="shared" si="654"/>
        <v/>
      </c>
      <c r="S6945" s="109" t="str">
        <f t="shared" si="655"/>
        <v/>
      </c>
      <c r="T6945" s="109" t="str">
        <f t="shared" si="656"/>
        <v/>
      </c>
    </row>
    <row r="6946" spans="2:20" ht="15" customHeight="1" x14ac:dyDescent="0.25">
      <c r="B6946" s="94">
        <v>6895</v>
      </c>
      <c r="C6946" s="95"/>
      <c r="D6946" s="94"/>
      <c r="E6946" s="95"/>
      <c r="F6946" s="94"/>
      <c r="G6946" s="95">
        <f t="shared" si="651"/>
        <v>0</v>
      </c>
      <c r="H6946" s="110">
        <f t="shared" si="652"/>
        <v>0</v>
      </c>
      <c r="P6946" s="107" t="str">
        <f t="shared" si="653"/>
        <v/>
      </c>
      <c r="Q6946" s="108" t="str">
        <f t="shared" si="654"/>
        <v/>
      </c>
      <c r="S6946" s="109" t="str">
        <f t="shared" si="655"/>
        <v/>
      </c>
      <c r="T6946" s="109" t="str">
        <f t="shared" si="656"/>
        <v/>
      </c>
    </row>
    <row r="6947" spans="2:20" ht="15" customHeight="1" x14ac:dyDescent="0.25">
      <c r="B6947" s="94">
        <v>6896</v>
      </c>
      <c r="C6947" s="95"/>
      <c r="D6947" s="94"/>
      <c r="E6947" s="95"/>
      <c r="F6947" s="94"/>
      <c r="G6947" s="95">
        <f t="shared" si="651"/>
        <v>0</v>
      </c>
      <c r="H6947" s="110">
        <f t="shared" si="652"/>
        <v>0</v>
      </c>
      <c r="P6947" s="107" t="str">
        <f t="shared" si="653"/>
        <v/>
      </c>
      <c r="Q6947" s="108" t="str">
        <f t="shared" si="654"/>
        <v/>
      </c>
      <c r="S6947" s="109" t="str">
        <f t="shared" si="655"/>
        <v/>
      </c>
      <c r="T6947" s="109" t="str">
        <f t="shared" si="656"/>
        <v/>
      </c>
    </row>
    <row r="6948" spans="2:20" ht="15" customHeight="1" x14ac:dyDescent="0.25">
      <c r="B6948" s="94">
        <v>6897</v>
      </c>
      <c r="C6948" s="95"/>
      <c r="D6948" s="94"/>
      <c r="E6948" s="95"/>
      <c r="F6948" s="94"/>
      <c r="G6948" s="95">
        <f t="shared" si="651"/>
        <v>0</v>
      </c>
      <c r="H6948" s="110">
        <f t="shared" si="652"/>
        <v>0</v>
      </c>
      <c r="P6948" s="107" t="str">
        <f t="shared" si="653"/>
        <v/>
      </c>
      <c r="Q6948" s="108" t="str">
        <f t="shared" si="654"/>
        <v/>
      </c>
      <c r="S6948" s="109" t="str">
        <f t="shared" si="655"/>
        <v/>
      </c>
      <c r="T6948" s="109" t="str">
        <f t="shared" si="656"/>
        <v/>
      </c>
    </row>
    <row r="6949" spans="2:20" ht="15" customHeight="1" x14ac:dyDescent="0.25">
      <c r="B6949" s="94">
        <v>6898</v>
      </c>
      <c r="C6949" s="95"/>
      <c r="D6949" s="94"/>
      <c r="E6949" s="95"/>
      <c r="F6949" s="94"/>
      <c r="G6949" s="95">
        <f t="shared" si="651"/>
        <v>0</v>
      </c>
      <c r="H6949" s="110">
        <f t="shared" si="652"/>
        <v>0</v>
      </c>
      <c r="P6949" s="107" t="str">
        <f t="shared" si="653"/>
        <v/>
      </c>
      <c r="Q6949" s="108" t="str">
        <f t="shared" si="654"/>
        <v/>
      </c>
      <c r="S6949" s="109" t="str">
        <f t="shared" si="655"/>
        <v/>
      </c>
      <c r="T6949" s="109" t="str">
        <f t="shared" si="656"/>
        <v/>
      </c>
    </row>
    <row r="6950" spans="2:20" ht="15" customHeight="1" x14ac:dyDescent="0.25">
      <c r="B6950" s="94">
        <v>6899</v>
      </c>
      <c r="C6950" s="95"/>
      <c r="D6950" s="94"/>
      <c r="E6950" s="95"/>
      <c r="F6950" s="94"/>
      <c r="G6950" s="95">
        <f t="shared" si="651"/>
        <v>0</v>
      </c>
      <c r="H6950" s="110">
        <f t="shared" si="652"/>
        <v>0</v>
      </c>
      <c r="P6950" s="107" t="str">
        <f t="shared" si="653"/>
        <v/>
      </c>
      <c r="Q6950" s="108" t="str">
        <f t="shared" si="654"/>
        <v/>
      </c>
      <c r="S6950" s="109" t="str">
        <f t="shared" si="655"/>
        <v/>
      </c>
      <c r="T6950" s="109" t="str">
        <f t="shared" si="656"/>
        <v/>
      </c>
    </row>
    <row r="6951" spans="2:20" ht="15" customHeight="1" x14ac:dyDescent="0.25">
      <c r="B6951" s="94">
        <v>6900</v>
      </c>
      <c r="C6951" s="95"/>
      <c r="D6951" s="94"/>
      <c r="E6951" s="95"/>
      <c r="F6951" s="94"/>
      <c r="G6951" s="95">
        <f t="shared" si="651"/>
        <v>0</v>
      </c>
      <c r="H6951" s="110">
        <f t="shared" si="652"/>
        <v>0</v>
      </c>
      <c r="P6951" s="107" t="str">
        <f t="shared" si="653"/>
        <v/>
      </c>
      <c r="Q6951" s="108" t="str">
        <f t="shared" si="654"/>
        <v/>
      </c>
      <c r="S6951" s="109" t="str">
        <f t="shared" si="655"/>
        <v/>
      </c>
      <c r="T6951" s="109" t="str">
        <f t="shared" si="656"/>
        <v/>
      </c>
    </row>
    <row r="6952" spans="2:20" ht="15" customHeight="1" x14ac:dyDescent="0.25">
      <c r="B6952" s="94">
        <v>6901</v>
      </c>
      <c r="C6952" s="95"/>
      <c r="D6952" s="94"/>
      <c r="E6952" s="95"/>
      <c r="F6952" s="94"/>
      <c r="G6952" s="95">
        <f t="shared" si="651"/>
        <v>0</v>
      </c>
      <c r="H6952" s="110">
        <f t="shared" si="652"/>
        <v>0</v>
      </c>
      <c r="P6952" s="107" t="str">
        <f t="shared" si="653"/>
        <v/>
      </c>
      <c r="Q6952" s="108" t="str">
        <f t="shared" si="654"/>
        <v/>
      </c>
      <c r="S6952" s="109" t="str">
        <f t="shared" si="655"/>
        <v/>
      </c>
      <c r="T6952" s="109" t="str">
        <f t="shared" si="656"/>
        <v/>
      </c>
    </row>
    <row r="6953" spans="2:20" ht="15" customHeight="1" x14ac:dyDescent="0.25">
      <c r="B6953" s="94">
        <v>6902</v>
      </c>
      <c r="C6953" s="95"/>
      <c r="D6953" s="94"/>
      <c r="E6953" s="95"/>
      <c r="F6953" s="94"/>
      <c r="G6953" s="95">
        <f t="shared" si="651"/>
        <v>0</v>
      </c>
      <c r="H6953" s="110">
        <f t="shared" si="652"/>
        <v>0</v>
      </c>
      <c r="P6953" s="107" t="str">
        <f t="shared" si="653"/>
        <v/>
      </c>
      <c r="Q6953" s="108" t="str">
        <f t="shared" si="654"/>
        <v/>
      </c>
      <c r="S6953" s="109" t="str">
        <f t="shared" si="655"/>
        <v/>
      </c>
      <c r="T6953" s="109" t="str">
        <f t="shared" si="656"/>
        <v/>
      </c>
    </row>
    <row r="6954" spans="2:20" ht="15" customHeight="1" x14ac:dyDescent="0.25">
      <c r="B6954" s="94">
        <v>6903</v>
      </c>
      <c r="C6954" s="95"/>
      <c r="D6954" s="94"/>
      <c r="E6954" s="95"/>
      <c r="F6954" s="94"/>
      <c r="G6954" s="95">
        <f t="shared" si="651"/>
        <v>0</v>
      </c>
      <c r="H6954" s="110">
        <f t="shared" si="652"/>
        <v>0</v>
      </c>
      <c r="P6954" s="107" t="str">
        <f t="shared" si="653"/>
        <v/>
      </c>
      <c r="Q6954" s="108" t="str">
        <f t="shared" si="654"/>
        <v/>
      </c>
      <c r="S6954" s="109" t="str">
        <f t="shared" si="655"/>
        <v/>
      </c>
      <c r="T6954" s="109" t="str">
        <f t="shared" si="656"/>
        <v/>
      </c>
    </row>
    <row r="6955" spans="2:20" ht="15" customHeight="1" x14ac:dyDescent="0.25">
      <c r="B6955" s="94">
        <v>6904</v>
      </c>
      <c r="C6955" s="95"/>
      <c r="D6955" s="94"/>
      <c r="E6955" s="95"/>
      <c r="F6955" s="94"/>
      <c r="G6955" s="95">
        <f t="shared" si="651"/>
        <v>0</v>
      </c>
      <c r="H6955" s="110">
        <f t="shared" si="652"/>
        <v>0</v>
      </c>
      <c r="P6955" s="107" t="str">
        <f t="shared" si="653"/>
        <v/>
      </c>
      <c r="Q6955" s="108" t="str">
        <f t="shared" si="654"/>
        <v/>
      </c>
      <c r="S6955" s="109" t="str">
        <f t="shared" si="655"/>
        <v/>
      </c>
      <c r="T6955" s="109" t="str">
        <f t="shared" si="656"/>
        <v/>
      </c>
    </row>
    <row r="6956" spans="2:20" ht="15" customHeight="1" x14ac:dyDescent="0.25">
      <c r="B6956" s="94">
        <v>6905</v>
      </c>
      <c r="C6956" s="95"/>
      <c r="D6956" s="94"/>
      <c r="E6956" s="95"/>
      <c r="F6956" s="94"/>
      <c r="G6956" s="95">
        <f t="shared" si="651"/>
        <v>0</v>
      </c>
      <c r="H6956" s="110">
        <f t="shared" si="652"/>
        <v>0</v>
      </c>
      <c r="P6956" s="107" t="str">
        <f t="shared" si="653"/>
        <v/>
      </c>
      <c r="Q6956" s="108" t="str">
        <f t="shared" si="654"/>
        <v/>
      </c>
      <c r="S6956" s="109" t="str">
        <f t="shared" si="655"/>
        <v/>
      </c>
      <c r="T6956" s="109" t="str">
        <f t="shared" si="656"/>
        <v/>
      </c>
    </row>
    <row r="6957" spans="2:20" ht="15" customHeight="1" x14ac:dyDescent="0.25">
      <c r="B6957" s="94">
        <v>6906</v>
      </c>
      <c r="C6957" s="95"/>
      <c r="D6957" s="94"/>
      <c r="E6957" s="95"/>
      <c r="F6957" s="94"/>
      <c r="G6957" s="95">
        <f t="shared" si="651"/>
        <v>0</v>
      </c>
      <c r="H6957" s="110">
        <f t="shared" si="652"/>
        <v>0</v>
      </c>
      <c r="P6957" s="107" t="str">
        <f t="shared" si="653"/>
        <v/>
      </c>
      <c r="Q6957" s="108" t="str">
        <f t="shared" si="654"/>
        <v/>
      </c>
      <c r="S6957" s="109" t="str">
        <f t="shared" si="655"/>
        <v/>
      </c>
      <c r="T6957" s="109" t="str">
        <f t="shared" si="656"/>
        <v/>
      </c>
    </row>
    <row r="6958" spans="2:20" ht="15" customHeight="1" x14ac:dyDescent="0.25">
      <c r="B6958" s="94">
        <v>6907</v>
      </c>
      <c r="C6958" s="95"/>
      <c r="D6958" s="94"/>
      <c r="E6958" s="95"/>
      <c r="F6958" s="94"/>
      <c r="G6958" s="95">
        <f t="shared" si="651"/>
        <v>0</v>
      </c>
      <c r="H6958" s="110">
        <f t="shared" si="652"/>
        <v>0</v>
      </c>
      <c r="P6958" s="107" t="str">
        <f t="shared" si="653"/>
        <v/>
      </c>
      <c r="Q6958" s="108" t="str">
        <f t="shared" si="654"/>
        <v/>
      </c>
      <c r="S6958" s="109" t="str">
        <f t="shared" si="655"/>
        <v/>
      </c>
      <c r="T6958" s="109" t="str">
        <f t="shared" si="656"/>
        <v/>
      </c>
    </row>
    <row r="6959" spans="2:20" ht="15" customHeight="1" x14ac:dyDescent="0.25">
      <c r="B6959" s="94">
        <v>6908</v>
      </c>
      <c r="C6959" s="95"/>
      <c r="D6959" s="94"/>
      <c r="E6959" s="95"/>
      <c r="F6959" s="94"/>
      <c r="G6959" s="95">
        <f t="shared" si="651"/>
        <v>0</v>
      </c>
      <c r="H6959" s="110">
        <f t="shared" si="652"/>
        <v>0</v>
      </c>
      <c r="P6959" s="107" t="str">
        <f t="shared" si="653"/>
        <v/>
      </c>
      <c r="Q6959" s="108" t="str">
        <f t="shared" si="654"/>
        <v/>
      </c>
      <c r="S6959" s="109" t="str">
        <f t="shared" si="655"/>
        <v/>
      </c>
      <c r="T6959" s="109" t="str">
        <f t="shared" si="656"/>
        <v/>
      </c>
    </row>
    <row r="6960" spans="2:20" ht="15" customHeight="1" x14ac:dyDescent="0.25">
      <c r="B6960" s="94">
        <v>6909</v>
      </c>
      <c r="C6960" s="95"/>
      <c r="D6960" s="94"/>
      <c r="E6960" s="95"/>
      <c r="F6960" s="94"/>
      <c r="G6960" s="95">
        <f t="shared" si="651"/>
        <v>0</v>
      </c>
      <c r="H6960" s="110">
        <f t="shared" si="652"/>
        <v>0</v>
      </c>
      <c r="P6960" s="107" t="str">
        <f t="shared" si="653"/>
        <v/>
      </c>
      <c r="Q6960" s="108" t="str">
        <f t="shared" si="654"/>
        <v/>
      </c>
      <c r="S6960" s="109" t="str">
        <f t="shared" si="655"/>
        <v/>
      </c>
      <c r="T6960" s="109" t="str">
        <f t="shared" si="656"/>
        <v/>
      </c>
    </row>
    <row r="6961" spans="2:20" ht="15" customHeight="1" x14ac:dyDescent="0.25">
      <c r="B6961" s="94">
        <v>6910</v>
      </c>
      <c r="C6961" s="95"/>
      <c r="D6961" s="94"/>
      <c r="E6961" s="95"/>
      <c r="F6961" s="94"/>
      <c r="G6961" s="95">
        <f t="shared" si="651"/>
        <v>0</v>
      </c>
      <c r="H6961" s="110">
        <f t="shared" si="652"/>
        <v>0</v>
      </c>
      <c r="P6961" s="107" t="str">
        <f t="shared" si="653"/>
        <v/>
      </c>
      <c r="Q6961" s="108" t="str">
        <f t="shared" si="654"/>
        <v/>
      </c>
      <c r="S6961" s="109" t="str">
        <f t="shared" si="655"/>
        <v/>
      </c>
      <c r="T6961" s="109" t="str">
        <f t="shared" si="656"/>
        <v/>
      </c>
    </row>
    <row r="6962" spans="2:20" ht="15" customHeight="1" x14ac:dyDescent="0.25">
      <c r="B6962" s="94">
        <v>6911</v>
      </c>
      <c r="C6962" s="95"/>
      <c r="D6962" s="94"/>
      <c r="E6962" s="95"/>
      <c r="F6962" s="94"/>
      <c r="G6962" s="95">
        <f t="shared" si="651"/>
        <v>0</v>
      </c>
      <c r="H6962" s="110">
        <f t="shared" si="652"/>
        <v>0</v>
      </c>
      <c r="P6962" s="107" t="str">
        <f t="shared" si="653"/>
        <v/>
      </c>
      <c r="Q6962" s="108" t="str">
        <f t="shared" si="654"/>
        <v/>
      </c>
      <c r="S6962" s="109" t="str">
        <f t="shared" si="655"/>
        <v/>
      </c>
      <c r="T6962" s="109" t="str">
        <f t="shared" si="656"/>
        <v/>
      </c>
    </row>
    <row r="6963" spans="2:20" ht="15" customHeight="1" x14ac:dyDescent="0.25">
      <c r="B6963" s="94">
        <v>6912</v>
      </c>
      <c r="C6963" s="95"/>
      <c r="D6963" s="94"/>
      <c r="E6963" s="95"/>
      <c r="F6963" s="94"/>
      <c r="G6963" s="95">
        <f t="shared" si="651"/>
        <v>0</v>
      </c>
      <c r="H6963" s="110">
        <f t="shared" si="652"/>
        <v>0</v>
      </c>
      <c r="P6963" s="107" t="str">
        <f t="shared" si="653"/>
        <v/>
      </c>
      <c r="Q6963" s="108" t="str">
        <f t="shared" si="654"/>
        <v/>
      </c>
      <c r="S6963" s="109" t="str">
        <f t="shared" si="655"/>
        <v/>
      </c>
      <c r="T6963" s="109" t="str">
        <f t="shared" si="656"/>
        <v/>
      </c>
    </row>
    <row r="6964" spans="2:20" ht="15" customHeight="1" x14ac:dyDescent="0.25">
      <c r="B6964" s="94">
        <v>6913</v>
      </c>
      <c r="C6964" s="95"/>
      <c r="D6964" s="94"/>
      <c r="E6964" s="95"/>
      <c r="F6964" s="94"/>
      <c r="G6964" s="95">
        <f t="shared" si="651"/>
        <v>0</v>
      </c>
      <c r="H6964" s="110">
        <f t="shared" si="652"/>
        <v>0</v>
      </c>
      <c r="P6964" s="107" t="str">
        <f t="shared" si="653"/>
        <v/>
      </c>
      <c r="Q6964" s="108" t="str">
        <f t="shared" si="654"/>
        <v/>
      </c>
      <c r="S6964" s="109" t="str">
        <f t="shared" si="655"/>
        <v/>
      </c>
      <c r="T6964" s="109" t="str">
        <f t="shared" si="656"/>
        <v/>
      </c>
    </row>
    <row r="6965" spans="2:20" ht="15" customHeight="1" x14ac:dyDescent="0.25">
      <c r="B6965" s="94">
        <v>6914</v>
      </c>
      <c r="C6965" s="95"/>
      <c r="D6965" s="94"/>
      <c r="E6965" s="95"/>
      <c r="F6965" s="94"/>
      <c r="G6965" s="95">
        <f t="shared" si="651"/>
        <v>0</v>
      </c>
      <c r="H6965" s="110">
        <f t="shared" si="652"/>
        <v>0</v>
      </c>
      <c r="P6965" s="107" t="str">
        <f t="shared" si="653"/>
        <v/>
      </c>
      <c r="Q6965" s="108" t="str">
        <f t="shared" si="654"/>
        <v/>
      </c>
      <c r="S6965" s="109" t="str">
        <f t="shared" si="655"/>
        <v/>
      </c>
      <c r="T6965" s="109" t="str">
        <f t="shared" si="656"/>
        <v/>
      </c>
    </row>
    <row r="6966" spans="2:20" ht="15" customHeight="1" x14ac:dyDescent="0.25">
      <c r="B6966" s="94">
        <v>6915</v>
      </c>
      <c r="C6966" s="95"/>
      <c r="D6966" s="94"/>
      <c r="E6966" s="95"/>
      <c r="F6966" s="94"/>
      <c r="G6966" s="95">
        <f t="shared" si="651"/>
        <v>0</v>
      </c>
      <c r="H6966" s="110">
        <f t="shared" si="652"/>
        <v>0</v>
      </c>
      <c r="P6966" s="107" t="str">
        <f t="shared" si="653"/>
        <v/>
      </c>
      <c r="Q6966" s="108" t="str">
        <f t="shared" si="654"/>
        <v/>
      </c>
      <c r="S6966" s="109" t="str">
        <f t="shared" si="655"/>
        <v/>
      </c>
      <c r="T6966" s="109" t="str">
        <f t="shared" si="656"/>
        <v/>
      </c>
    </row>
    <row r="6967" spans="2:20" ht="15" customHeight="1" x14ac:dyDescent="0.25">
      <c r="B6967" s="94">
        <v>6916</v>
      </c>
      <c r="C6967" s="95"/>
      <c r="D6967" s="94"/>
      <c r="E6967" s="95"/>
      <c r="F6967" s="94"/>
      <c r="G6967" s="95">
        <f t="shared" si="651"/>
        <v>0</v>
      </c>
      <c r="H6967" s="110">
        <f t="shared" si="652"/>
        <v>0</v>
      </c>
      <c r="P6967" s="107" t="str">
        <f t="shared" si="653"/>
        <v/>
      </c>
      <c r="Q6967" s="108" t="str">
        <f t="shared" si="654"/>
        <v/>
      </c>
      <c r="S6967" s="109" t="str">
        <f t="shared" si="655"/>
        <v/>
      </c>
      <c r="T6967" s="109" t="str">
        <f t="shared" si="656"/>
        <v/>
      </c>
    </row>
    <row r="6968" spans="2:20" ht="15" customHeight="1" x14ac:dyDescent="0.25">
      <c r="B6968" s="94">
        <v>6917</v>
      </c>
      <c r="C6968" s="95"/>
      <c r="D6968" s="94"/>
      <c r="E6968" s="95"/>
      <c r="F6968" s="94"/>
      <c r="G6968" s="95">
        <f t="shared" si="651"/>
        <v>0</v>
      </c>
      <c r="H6968" s="110">
        <f t="shared" si="652"/>
        <v>0</v>
      </c>
      <c r="P6968" s="107" t="str">
        <f t="shared" si="653"/>
        <v/>
      </c>
      <c r="Q6968" s="108" t="str">
        <f t="shared" si="654"/>
        <v/>
      </c>
      <c r="S6968" s="109" t="str">
        <f t="shared" si="655"/>
        <v/>
      </c>
      <c r="T6968" s="109" t="str">
        <f t="shared" si="656"/>
        <v/>
      </c>
    </row>
    <row r="6969" spans="2:20" ht="15" customHeight="1" x14ac:dyDescent="0.25">
      <c r="B6969" s="94">
        <v>6918</v>
      </c>
      <c r="C6969" s="95"/>
      <c r="D6969" s="94"/>
      <c r="E6969" s="95"/>
      <c r="F6969" s="94"/>
      <c r="G6969" s="95">
        <f t="shared" si="651"/>
        <v>0</v>
      </c>
      <c r="H6969" s="110">
        <f t="shared" si="652"/>
        <v>0</v>
      </c>
      <c r="P6969" s="107" t="str">
        <f t="shared" si="653"/>
        <v/>
      </c>
      <c r="Q6969" s="108" t="str">
        <f t="shared" si="654"/>
        <v/>
      </c>
      <c r="S6969" s="109" t="str">
        <f t="shared" si="655"/>
        <v/>
      </c>
      <c r="T6969" s="109" t="str">
        <f t="shared" si="656"/>
        <v/>
      </c>
    </row>
    <row r="6970" spans="2:20" ht="15" customHeight="1" x14ac:dyDescent="0.25">
      <c r="B6970" s="94">
        <v>6919</v>
      </c>
      <c r="C6970" s="95"/>
      <c r="D6970" s="94"/>
      <c r="E6970" s="95"/>
      <c r="F6970" s="94"/>
      <c r="G6970" s="95">
        <f t="shared" si="651"/>
        <v>0</v>
      </c>
      <c r="H6970" s="110">
        <f t="shared" si="652"/>
        <v>0</v>
      </c>
      <c r="P6970" s="107" t="str">
        <f t="shared" si="653"/>
        <v/>
      </c>
      <c r="Q6970" s="108" t="str">
        <f t="shared" si="654"/>
        <v/>
      </c>
      <c r="S6970" s="109" t="str">
        <f t="shared" si="655"/>
        <v/>
      </c>
      <c r="T6970" s="109" t="str">
        <f t="shared" si="656"/>
        <v/>
      </c>
    </row>
    <row r="6971" spans="2:20" ht="15" customHeight="1" x14ac:dyDescent="0.25">
      <c r="B6971" s="94">
        <v>6920</v>
      </c>
      <c r="C6971" s="95"/>
      <c r="D6971" s="94"/>
      <c r="E6971" s="95"/>
      <c r="F6971" s="94"/>
      <c r="G6971" s="95">
        <f t="shared" si="651"/>
        <v>0</v>
      </c>
      <c r="H6971" s="110">
        <f t="shared" si="652"/>
        <v>0</v>
      </c>
      <c r="P6971" s="107" t="str">
        <f t="shared" si="653"/>
        <v/>
      </c>
      <c r="Q6971" s="108" t="str">
        <f t="shared" si="654"/>
        <v/>
      </c>
      <c r="S6971" s="109" t="str">
        <f t="shared" si="655"/>
        <v/>
      </c>
      <c r="T6971" s="109" t="str">
        <f t="shared" si="656"/>
        <v/>
      </c>
    </row>
    <row r="6972" spans="2:20" ht="15" customHeight="1" x14ac:dyDescent="0.25">
      <c r="B6972" s="94">
        <v>6921</v>
      </c>
      <c r="C6972" s="95"/>
      <c r="D6972" s="94"/>
      <c r="E6972" s="95"/>
      <c r="F6972" s="94"/>
      <c r="G6972" s="95">
        <f t="shared" si="651"/>
        <v>0</v>
      </c>
      <c r="H6972" s="110">
        <f t="shared" si="652"/>
        <v>0</v>
      </c>
      <c r="P6972" s="107" t="str">
        <f t="shared" si="653"/>
        <v/>
      </c>
      <c r="Q6972" s="108" t="str">
        <f t="shared" si="654"/>
        <v/>
      </c>
      <c r="S6972" s="109" t="str">
        <f t="shared" si="655"/>
        <v/>
      </c>
      <c r="T6972" s="109" t="str">
        <f t="shared" si="656"/>
        <v/>
      </c>
    </row>
    <row r="6973" spans="2:20" ht="15" customHeight="1" x14ac:dyDescent="0.25">
      <c r="B6973" s="94">
        <v>6922</v>
      </c>
      <c r="C6973" s="95"/>
      <c r="D6973" s="94"/>
      <c r="E6973" s="95"/>
      <c r="F6973" s="94"/>
      <c r="G6973" s="95">
        <f t="shared" si="651"/>
        <v>0</v>
      </c>
      <c r="H6973" s="110">
        <f t="shared" si="652"/>
        <v>0</v>
      </c>
      <c r="P6973" s="107" t="str">
        <f t="shared" si="653"/>
        <v/>
      </c>
      <c r="Q6973" s="108" t="str">
        <f t="shared" si="654"/>
        <v/>
      </c>
      <c r="S6973" s="109" t="str">
        <f t="shared" si="655"/>
        <v/>
      </c>
      <c r="T6973" s="109" t="str">
        <f t="shared" si="656"/>
        <v/>
      </c>
    </row>
    <row r="6974" spans="2:20" ht="15" customHeight="1" x14ac:dyDescent="0.25">
      <c r="B6974" s="94">
        <v>6923</v>
      </c>
      <c r="C6974" s="95"/>
      <c r="D6974" s="94"/>
      <c r="E6974" s="95"/>
      <c r="F6974" s="94"/>
      <c r="G6974" s="95">
        <f t="shared" si="651"/>
        <v>0</v>
      </c>
      <c r="H6974" s="110">
        <f t="shared" si="652"/>
        <v>0</v>
      </c>
      <c r="P6974" s="107" t="str">
        <f t="shared" si="653"/>
        <v/>
      </c>
      <c r="Q6974" s="108" t="str">
        <f t="shared" si="654"/>
        <v/>
      </c>
      <c r="S6974" s="109" t="str">
        <f t="shared" si="655"/>
        <v/>
      </c>
      <c r="T6974" s="109" t="str">
        <f t="shared" si="656"/>
        <v/>
      </c>
    </row>
    <row r="6975" spans="2:20" ht="15" customHeight="1" x14ac:dyDescent="0.25">
      <c r="B6975" s="94">
        <v>6924</v>
      </c>
      <c r="C6975" s="95"/>
      <c r="D6975" s="94"/>
      <c r="E6975" s="95"/>
      <c r="F6975" s="94"/>
      <c r="G6975" s="95">
        <f t="shared" si="651"/>
        <v>0</v>
      </c>
      <c r="H6975" s="110">
        <f t="shared" si="652"/>
        <v>0</v>
      </c>
      <c r="P6975" s="107" t="str">
        <f t="shared" si="653"/>
        <v/>
      </c>
      <c r="Q6975" s="108" t="str">
        <f t="shared" si="654"/>
        <v/>
      </c>
      <c r="S6975" s="109" t="str">
        <f t="shared" si="655"/>
        <v/>
      </c>
      <c r="T6975" s="109" t="str">
        <f t="shared" si="656"/>
        <v/>
      </c>
    </row>
    <row r="6976" spans="2:20" ht="15" customHeight="1" x14ac:dyDescent="0.25">
      <c r="B6976" s="94">
        <v>6925</v>
      </c>
      <c r="C6976" s="95"/>
      <c r="D6976" s="94"/>
      <c r="E6976" s="95"/>
      <c r="F6976" s="94"/>
      <c r="G6976" s="95">
        <f t="shared" si="651"/>
        <v>0</v>
      </c>
      <c r="H6976" s="110">
        <f t="shared" si="652"/>
        <v>0</v>
      </c>
      <c r="P6976" s="107" t="str">
        <f t="shared" si="653"/>
        <v/>
      </c>
      <c r="Q6976" s="108" t="str">
        <f t="shared" si="654"/>
        <v/>
      </c>
      <c r="S6976" s="109" t="str">
        <f t="shared" si="655"/>
        <v/>
      </c>
      <c r="T6976" s="109" t="str">
        <f t="shared" si="656"/>
        <v/>
      </c>
    </row>
    <row r="6977" spans="2:20" ht="15" customHeight="1" x14ac:dyDescent="0.25">
      <c r="B6977" s="94">
        <v>6926</v>
      </c>
      <c r="C6977" s="95"/>
      <c r="D6977" s="94"/>
      <c r="E6977" s="95"/>
      <c r="F6977" s="94"/>
      <c r="G6977" s="95">
        <f t="shared" si="651"/>
        <v>0</v>
      </c>
      <c r="H6977" s="110">
        <f t="shared" si="652"/>
        <v>0</v>
      </c>
      <c r="P6977" s="107" t="str">
        <f t="shared" si="653"/>
        <v/>
      </c>
      <c r="Q6977" s="108" t="str">
        <f t="shared" si="654"/>
        <v/>
      </c>
      <c r="S6977" s="109" t="str">
        <f t="shared" si="655"/>
        <v/>
      </c>
      <c r="T6977" s="109" t="str">
        <f t="shared" si="656"/>
        <v/>
      </c>
    </row>
    <row r="6978" spans="2:20" ht="15" customHeight="1" x14ac:dyDescent="0.25">
      <c r="B6978" s="94">
        <v>6927</v>
      </c>
      <c r="C6978" s="95"/>
      <c r="D6978" s="94"/>
      <c r="E6978" s="95"/>
      <c r="F6978" s="94"/>
      <c r="G6978" s="95">
        <f t="shared" si="651"/>
        <v>0</v>
      </c>
      <c r="H6978" s="110">
        <f t="shared" si="652"/>
        <v>0</v>
      </c>
      <c r="P6978" s="107" t="str">
        <f t="shared" si="653"/>
        <v/>
      </c>
      <c r="Q6978" s="108" t="str">
        <f t="shared" si="654"/>
        <v/>
      </c>
      <c r="S6978" s="109" t="str">
        <f t="shared" si="655"/>
        <v/>
      </c>
      <c r="T6978" s="109" t="str">
        <f t="shared" si="656"/>
        <v/>
      </c>
    </row>
    <row r="6979" spans="2:20" ht="15" customHeight="1" x14ac:dyDescent="0.25">
      <c r="B6979" s="94">
        <v>6928</v>
      </c>
      <c r="C6979" s="95"/>
      <c r="D6979" s="94"/>
      <c r="E6979" s="95"/>
      <c r="F6979" s="94"/>
      <c r="G6979" s="95">
        <f t="shared" si="651"/>
        <v>0</v>
      </c>
      <c r="H6979" s="110">
        <f t="shared" si="652"/>
        <v>0</v>
      </c>
      <c r="P6979" s="107" t="str">
        <f t="shared" si="653"/>
        <v/>
      </c>
      <c r="Q6979" s="108" t="str">
        <f t="shared" si="654"/>
        <v/>
      </c>
      <c r="S6979" s="109" t="str">
        <f t="shared" si="655"/>
        <v/>
      </c>
      <c r="T6979" s="109" t="str">
        <f t="shared" si="656"/>
        <v/>
      </c>
    </row>
    <row r="6980" spans="2:20" ht="15" customHeight="1" x14ac:dyDescent="0.25">
      <c r="B6980" s="94">
        <v>6929</v>
      </c>
      <c r="C6980" s="95"/>
      <c r="D6980" s="94"/>
      <c r="E6980" s="95"/>
      <c r="F6980" s="94"/>
      <c r="G6980" s="95">
        <f t="shared" si="651"/>
        <v>0</v>
      </c>
      <c r="H6980" s="110">
        <f t="shared" si="652"/>
        <v>0</v>
      </c>
      <c r="P6980" s="107" t="str">
        <f t="shared" si="653"/>
        <v/>
      </c>
      <c r="Q6980" s="108" t="str">
        <f t="shared" si="654"/>
        <v/>
      </c>
      <c r="S6980" s="109" t="str">
        <f t="shared" si="655"/>
        <v/>
      </c>
      <c r="T6980" s="109" t="str">
        <f t="shared" si="656"/>
        <v/>
      </c>
    </row>
    <row r="6981" spans="2:20" ht="15" customHeight="1" x14ac:dyDescent="0.25">
      <c r="B6981" s="94">
        <v>6930</v>
      </c>
      <c r="C6981" s="95"/>
      <c r="D6981" s="94"/>
      <c r="E6981" s="95"/>
      <c r="F6981" s="94"/>
      <c r="G6981" s="95">
        <f t="shared" si="651"/>
        <v>0</v>
      </c>
      <c r="H6981" s="110">
        <f t="shared" si="652"/>
        <v>0</v>
      </c>
      <c r="P6981" s="107" t="str">
        <f t="shared" si="653"/>
        <v/>
      </c>
      <c r="Q6981" s="108" t="str">
        <f t="shared" si="654"/>
        <v/>
      </c>
      <c r="S6981" s="109" t="str">
        <f t="shared" si="655"/>
        <v/>
      </c>
      <c r="T6981" s="109" t="str">
        <f t="shared" si="656"/>
        <v/>
      </c>
    </row>
    <row r="6982" spans="2:20" ht="15" customHeight="1" x14ac:dyDescent="0.25">
      <c r="B6982" s="94">
        <v>6931</v>
      </c>
      <c r="C6982" s="95"/>
      <c r="D6982" s="94"/>
      <c r="E6982" s="95"/>
      <c r="F6982" s="94"/>
      <c r="G6982" s="95">
        <f t="shared" si="651"/>
        <v>0</v>
      </c>
      <c r="H6982" s="110">
        <f t="shared" si="652"/>
        <v>0</v>
      </c>
      <c r="P6982" s="107" t="str">
        <f t="shared" si="653"/>
        <v/>
      </c>
      <c r="Q6982" s="108" t="str">
        <f t="shared" si="654"/>
        <v/>
      </c>
      <c r="S6982" s="109" t="str">
        <f t="shared" si="655"/>
        <v/>
      </c>
      <c r="T6982" s="109" t="str">
        <f t="shared" si="656"/>
        <v/>
      </c>
    </row>
    <row r="6983" spans="2:20" ht="15" customHeight="1" x14ac:dyDescent="0.25">
      <c r="B6983" s="94">
        <v>6932</v>
      </c>
      <c r="C6983" s="95"/>
      <c r="D6983" s="94"/>
      <c r="E6983" s="95"/>
      <c r="F6983" s="94"/>
      <c r="G6983" s="95">
        <f t="shared" si="651"/>
        <v>0</v>
      </c>
      <c r="H6983" s="110">
        <f t="shared" si="652"/>
        <v>0</v>
      </c>
      <c r="P6983" s="107" t="str">
        <f t="shared" si="653"/>
        <v/>
      </c>
      <c r="Q6983" s="108" t="str">
        <f t="shared" si="654"/>
        <v/>
      </c>
      <c r="S6983" s="109" t="str">
        <f t="shared" si="655"/>
        <v/>
      </c>
      <c r="T6983" s="109" t="str">
        <f t="shared" si="656"/>
        <v/>
      </c>
    </row>
    <row r="6984" spans="2:20" ht="15" customHeight="1" x14ac:dyDescent="0.25">
      <c r="B6984" s="94">
        <v>6933</v>
      </c>
      <c r="C6984" s="95"/>
      <c r="D6984" s="94"/>
      <c r="E6984" s="95"/>
      <c r="F6984" s="94"/>
      <c r="G6984" s="95">
        <f t="shared" si="651"/>
        <v>0</v>
      </c>
      <c r="H6984" s="110">
        <f t="shared" si="652"/>
        <v>0</v>
      </c>
      <c r="P6984" s="107" t="str">
        <f t="shared" si="653"/>
        <v/>
      </c>
      <c r="Q6984" s="108" t="str">
        <f t="shared" si="654"/>
        <v/>
      </c>
      <c r="S6984" s="109" t="str">
        <f t="shared" si="655"/>
        <v/>
      </c>
      <c r="T6984" s="109" t="str">
        <f t="shared" si="656"/>
        <v/>
      </c>
    </row>
    <row r="6985" spans="2:20" ht="15" customHeight="1" x14ac:dyDescent="0.25">
      <c r="B6985" s="94">
        <v>6934</v>
      </c>
      <c r="C6985" s="95"/>
      <c r="D6985" s="94"/>
      <c r="E6985" s="95"/>
      <c r="F6985" s="94"/>
      <c r="G6985" s="95">
        <f t="shared" si="651"/>
        <v>0</v>
      </c>
      <c r="H6985" s="110">
        <f t="shared" si="652"/>
        <v>0</v>
      </c>
      <c r="P6985" s="107" t="str">
        <f t="shared" si="653"/>
        <v/>
      </c>
      <c r="Q6985" s="108" t="str">
        <f t="shared" si="654"/>
        <v/>
      </c>
      <c r="S6985" s="109" t="str">
        <f t="shared" si="655"/>
        <v/>
      </c>
      <c r="T6985" s="109" t="str">
        <f t="shared" si="656"/>
        <v/>
      </c>
    </row>
    <row r="6986" spans="2:20" ht="15" customHeight="1" x14ac:dyDescent="0.25">
      <c r="B6986" s="94">
        <v>6935</v>
      </c>
      <c r="C6986" s="95"/>
      <c r="D6986" s="94"/>
      <c r="E6986" s="95"/>
      <c r="F6986" s="94"/>
      <c r="G6986" s="95">
        <f t="shared" si="651"/>
        <v>0</v>
      </c>
      <c r="H6986" s="110">
        <f t="shared" si="652"/>
        <v>0</v>
      </c>
      <c r="P6986" s="107" t="str">
        <f t="shared" si="653"/>
        <v/>
      </c>
      <c r="Q6986" s="108" t="str">
        <f t="shared" si="654"/>
        <v/>
      </c>
      <c r="S6986" s="109" t="str">
        <f t="shared" si="655"/>
        <v/>
      </c>
      <c r="T6986" s="109" t="str">
        <f t="shared" si="656"/>
        <v/>
      </c>
    </row>
    <row r="6987" spans="2:20" ht="15" customHeight="1" x14ac:dyDescent="0.25">
      <c r="B6987" s="94">
        <v>6936</v>
      </c>
      <c r="C6987" s="95"/>
      <c r="D6987" s="94"/>
      <c r="E6987" s="95"/>
      <c r="F6987" s="94"/>
      <c r="G6987" s="95">
        <f t="shared" si="651"/>
        <v>0</v>
      </c>
      <c r="H6987" s="110">
        <f t="shared" si="652"/>
        <v>0</v>
      </c>
      <c r="P6987" s="107" t="str">
        <f t="shared" si="653"/>
        <v/>
      </c>
      <c r="Q6987" s="108" t="str">
        <f t="shared" si="654"/>
        <v/>
      </c>
      <c r="S6987" s="109" t="str">
        <f t="shared" si="655"/>
        <v/>
      </c>
      <c r="T6987" s="109" t="str">
        <f t="shared" si="656"/>
        <v/>
      </c>
    </row>
    <row r="6988" spans="2:20" ht="15" customHeight="1" x14ac:dyDescent="0.25">
      <c r="B6988" s="94">
        <v>6937</v>
      </c>
      <c r="C6988" s="95"/>
      <c r="D6988" s="94"/>
      <c r="E6988" s="95"/>
      <c r="F6988" s="94"/>
      <c r="G6988" s="95">
        <f t="shared" si="651"/>
        <v>0</v>
      </c>
      <c r="H6988" s="110">
        <f t="shared" si="652"/>
        <v>0</v>
      </c>
      <c r="P6988" s="107" t="str">
        <f t="shared" si="653"/>
        <v/>
      </c>
      <c r="Q6988" s="108" t="str">
        <f t="shared" si="654"/>
        <v/>
      </c>
      <c r="S6988" s="109" t="str">
        <f t="shared" si="655"/>
        <v/>
      </c>
      <c r="T6988" s="109" t="str">
        <f t="shared" si="656"/>
        <v/>
      </c>
    </row>
    <row r="6989" spans="2:20" ht="15" customHeight="1" x14ac:dyDescent="0.25">
      <c r="B6989" s="94">
        <v>6938</v>
      </c>
      <c r="C6989" s="95"/>
      <c r="D6989" s="94"/>
      <c r="E6989" s="95"/>
      <c r="F6989" s="94"/>
      <c r="G6989" s="95">
        <f t="shared" si="651"/>
        <v>0</v>
      </c>
      <c r="H6989" s="110">
        <f t="shared" si="652"/>
        <v>0</v>
      </c>
      <c r="P6989" s="107" t="str">
        <f t="shared" si="653"/>
        <v/>
      </c>
      <c r="Q6989" s="108" t="str">
        <f t="shared" si="654"/>
        <v/>
      </c>
      <c r="S6989" s="109" t="str">
        <f t="shared" si="655"/>
        <v/>
      </c>
      <c r="T6989" s="109" t="str">
        <f t="shared" si="656"/>
        <v/>
      </c>
    </row>
    <row r="6990" spans="2:20" ht="15" customHeight="1" x14ac:dyDescent="0.25">
      <c r="B6990" s="94">
        <v>6939</v>
      </c>
      <c r="C6990" s="95"/>
      <c r="D6990" s="94"/>
      <c r="E6990" s="95"/>
      <c r="F6990" s="94"/>
      <c r="G6990" s="95">
        <f t="shared" si="651"/>
        <v>0</v>
      </c>
      <c r="H6990" s="110">
        <f t="shared" si="652"/>
        <v>0</v>
      </c>
      <c r="P6990" s="107" t="str">
        <f t="shared" si="653"/>
        <v/>
      </c>
      <c r="Q6990" s="108" t="str">
        <f t="shared" si="654"/>
        <v/>
      </c>
      <c r="S6990" s="109" t="str">
        <f t="shared" si="655"/>
        <v/>
      </c>
      <c r="T6990" s="109" t="str">
        <f t="shared" si="656"/>
        <v/>
      </c>
    </row>
    <row r="6991" spans="2:20" ht="15" customHeight="1" x14ac:dyDescent="0.25">
      <c r="B6991" s="94">
        <v>6940</v>
      </c>
      <c r="C6991" s="95"/>
      <c r="D6991" s="94"/>
      <c r="E6991" s="95"/>
      <c r="F6991" s="94"/>
      <c r="G6991" s="95">
        <f t="shared" si="651"/>
        <v>0</v>
      </c>
      <c r="H6991" s="110">
        <f t="shared" si="652"/>
        <v>0</v>
      </c>
      <c r="P6991" s="107" t="str">
        <f t="shared" si="653"/>
        <v/>
      </c>
      <c r="Q6991" s="108" t="str">
        <f t="shared" si="654"/>
        <v/>
      </c>
      <c r="S6991" s="109" t="str">
        <f t="shared" si="655"/>
        <v/>
      </c>
      <c r="T6991" s="109" t="str">
        <f t="shared" si="656"/>
        <v/>
      </c>
    </row>
    <row r="6992" spans="2:20" ht="15" customHeight="1" x14ac:dyDescent="0.25">
      <c r="B6992" s="94">
        <v>6941</v>
      </c>
      <c r="C6992" s="95"/>
      <c r="D6992" s="94"/>
      <c r="E6992" s="95"/>
      <c r="F6992" s="94"/>
      <c r="G6992" s="95">
        <f t="shared" si="651"/>
        <v>0</v>
      </c>
      <c r="H6992" s="110">
        <f t="shared" si="652"/>
        <v>0</v>
      </c>
      <c r="P6992" s="107" t="str">
        <f t="shared" si="653"/>
        <v/>
      </c>
      <c r="Q6992" s="108" t="str">
        <f t="shared" si="654"/>
        <v/>
      </c>
      <c r="S6992" s="109" t="str">
        <f t="shared" si="655"/>
        <v/>
      </c>
      <c r="T6992" s="109" t="str">
        <f t="shared" si="656"/>
        <v/>
      </c>
    </row>
    <row r="6993" spans="2:20" ht="15" customHeight="1" x14ac:dyDescent="0.25">
      <c r="B6993" s="94">
        <v>6942</v>
      </c>
      <c r="C6993" s="95"/>
      <c r="D6993" s="94"/>
      <c r="E6993" s="95"/>
      <c r="F6993" s="94"/>
      <c r="G6993" s="95">
        <f t="shared" si="651"/>
        <v>0</v>
      </c>
      <c r="H6993" s="110">
        <f t="shared" si="652"/>
        <v>0</v>
      </c>
      <c r="P6993" s="107" t="str">
        <f t="shared" si="653"/>
        <v/>
      </c>
      <c r="Q6993" s="108" t="str">
        <f t="shared" si="654"/>
        <v/>
      </c>
      <c r="S6993" s="109" t="str">
        <f t="shared" si="655"/>
        <v/>
      </c>
      <c r="T6993" s="109" t="str">
        <f t="shared" si="656"/>
        <v/>
      </c>
    </row>
    <row r="6994" spans="2:20" ht="15" customHeight="1" x14ac:dyDescent="0.25">
      <c r="B6994" s="94">
        <v>6943</v>
      </c>
      <c r="C6994" s="95"/>
      <c r="D6994" s="94"/>
      <c r="E6994" s="95"/>
      <c r="F6994" s="94"/>
      <c r="G6994" s="95">
        <f t="shared" si="651"/>
        <v>0</v>
      </c>
      <c r="H6994" s="110">
        <f t="shared" si="652"/>
        <v>0</v>
      </c>
      <c r="P6994" s="107" t="str">
        <f t="shared" si="653"/>
        <v/>
      </c>
      <c r="Q6994" s="108" t="str">
        <f t="shared" si="654"/>
        <v/>
      </c>
      <c r="S6994" s="109" t="str">
        <f t="shared" si="655"/>
        <v/>
      </c>
      <c r="T6994" s="109" t="str">
        <f t="shared" si="656"/>
        <v/>
      </c>
    </row>
    <row r="6995" spans="2:20" ht="15" customHeight="1" x14ac:dyDescent="0.25">
      <c r="B6995" s="94">
        <v>6944</v>
      </c>
      <c r="C6995" s="95"/>
      <c r="D6995" s="94"/>
      <c r="E6995" s="95"/>
      <c r="F6995" s="94"/>
      <c r="G6995" s="95">
        <f t="shared" si="651"/>
        <v>0</v>
      </c>
      <c r="H6995" s="110">
        <f t="shared" si="652"/>
        <v>0</v>
      </c>
      <c r="P6995" s="107" t="str">
        <f t="shared" si="653"/>
        <v/>
      </c>
      <c r="Q6995" s="108" t="str">
        <f t="shared" si="654"/>
        <v/>
      </c>
      <c r="S6995" s="109" t="str">
        <f t="shared" si="655"/>
        <v/>
      </c>
      <c r="T6995" s="109" t="str">
        <f t="shared" si="656"/>
        <v/>
      </c>
    </row>
    <row r="6996" spans="2:20" ht="15" customHeight="1" x14ac:dyDescent="0.25">
      <c r="B6996" s="94">
        <v>6945</v>
      </c>
      <c r="C6996" s="95"/>
      <c r="D6996" s="94"/>
      <c r="E6996" s="95"/>
      <c r="F6996" s="94"/>
      <c r="G6996" s="95">
        <f t="shared" si="651"/>
        <v>0</v>
      </c>
      <c r="H6996" s="110">
        <f t="shared" si="652"/>
        <v>0</v>
      </c>
      <c r="P6996" s="107" t="str">
        <f t="shared" si="653"/>
        <v/>
      </c>
      <c r="Q6996" s="108" t="str">
        <f t="shared" si="654"/>
        <v/>
      </c>
      <c r="S6996" s="109" t="str">
        <f t="shared" si="655"/>
        <v/>
      </c>
      <c r="T6996" s="109" t="str">
        <f t="shared" si="656"/>
        <v/>
      </c>
    </row>
    <row r="6997" spans="2:20" ht="15" customHeight="1" x14ac:dyDescent="0.25">
      <c r="B6997" s="94">
        <v>6946</v>
      </c>
      <c r="C6997" s="95"/>
      <c r="D6997" s="94"/>
      <c r="E6997" s="95"/>
      <c r="F6997" s="94"/>
      <c r="G6997" s="95">
        <f t="shared" si="651"/>
        <v>0</v>
      </c>
      <c r="H6997" s="110">
        <f t="shared" si="652"/>
        <v>0</v>
      </c>
      <c r="P6997" s="107" t="str">
        <f t="shared" si="653"/>
        <v/>
      </c>
      <c r="Q6997" s="108" t="str">
        <f t="shared" si="654"/>
        <v/>
      </c>
      <c r="S6997" s="109" t="str">
        <f t="shared" si="655"/>
        <v/>
      </c>
      <c r="T6997" s="109" t="str">
        <f t="shared" si="656"/>
        <v/>
      </c>
    </row>
    <row r="6998" spans="2:20" ht="15" customHeight="1" x14ac:dyDescent="0.25">
      <c r="B6998" s="94">
        <v>6947</v>
      </c>
      <c r="C6998" s="95"/>
      <c r="D6998" s="94"/>
      <c r="E6998" s="95"/>
      <c r="F6998" s="94"/>
      <c r="G6998" s="95">
        <f t="shared" si="651"/>
        <v>0</v>
      </c>
      <c r="H6998" s="110">
        <f t="shared" si="652"/>
        <v>0</v>
      </c>
      <c r="P6998" s="107" t="str">
        <f t="shared" si="653"/>
        <v/>
      </c>
      <c r="Q6998" s="108" t="str">
        <f t="shared" si="654"/>
        <v/>
      </c>
      <c r="S6998" s="109" t="str">
        <f t="shared" si="655"/>
        <v/>
      </c>
      <c r="T6998" s="109" t="str">
        <f t="shared" si="656"/>
        <v/>
      </c>
    </row>
    <row r="6999" spans="2:20" ht="15" customHeight="1" x14ac:dyDescent="0.25">
      <c r="B6999" s="94">
        <v>6948</v>
      </c>
      <c r="C6999" s="95"/>
      <c r="D6999" s="94"/>
      <c r="E6999" s="95"/>
      <c r="F6999" s="94"/>
      <c r="G6999" s="95">
        <f t="shared" si="651"/>
        <v>0</v>
      </c>
      <c r="H6999" s="110">
        <f t="shared" si="652"/>
        <v>0</v>
      </c>
      <c r="P6999" s="107" t="str">
        <f t="shared" si="653"/>
        <v/>
      </c>
      <c r="Q6999" s="108" t="str">
        <f t="shared" si="654"/>
        <v/>
      </c>
      <c r="S6999" s="109" t="str">
        <f t="shared" si="655"/>
        <v/>
      </c>
      <c r="T6999" s="109" t="str">
        <f t="shared" si="656"/>
        <v/>
      </c>
    </row>
    <row r="7000" spans="2:20" ht="15" customHeight="1" x14ac:dyDescent="0.25">
      <c r="B7000" s="94">
        <v>6949</v>
      </c>
      <c r="C7000" s="95"/>
      <c r="D7000" s="94"/>
      <c r="E7000" s="95"/>
      <c r="F7000" s="94"/>
      <c r="G7000" s="95">
        <f t="shared" si="651"/>
        <v>0</v>
      </c>
      <c r="H7000" s="110">
        <f t="shared" si="652"/>
        <v>0</v>
      </c>
      <c r="P7000" s="107" t="str">
        <f t="shared" si="653"/>
        <v/>
      </c>
      <c r="Q7000" s="108" t="str">
        <f t="shared" si="654"/>
        <v/>
      </c>
      <c r="S7000" s="109" t="str">
        <f t="shared" si="655"/>
        <v/>
      </c>
      <c r="T7000" s="109" t="str">
        <f t="shared" si="656"/>
        <v/>
      </c>
    </row>
    <row r="7001" spans="2:20" ht="15" customHeight="1" x14ac:dyDescent="0.25">
      <c r="B7001" s="94">
        <v>6950</v>
      </c>
      <c r="C7001" s="95"/>
      <c r="D7001" s="94"/>
      <c r="E7001" s="95"/>
      <c r="F7001" s="94"/>
      <c r="G7001" s="95">
        <f t="shared" si="651"/>
        <v>0</v>
      </c>
      <c r="H7001" s="110">
        <f t="shared" si="652"/>
        <v>0</v>
      </c>
      <c r="P7001" s="107" t="str">
        <f t="shared" si="653"/>
        <v/>
      </c>
      <c r="Q7001" s="108" t="str">
        <f t="shared" si="654"/>
        <v/>
      </c>
      <c r="S7001" s="109" t="str">
        <f t="shared" si="655"/>
        <v/>
      </c>
      <c r="T7001" s="109" t="str">
        <f t="shared" si="656"/>
        <v/>
      </c>
    </row>
    <row r="7002" spans="2:20" ht="15" customHeight="1" x14ac:dyDescent="0.25">
      <c r="B7002" s="94">
        <v>6951</v>
      </c>
      <c r="C7002" s="95"/>
      <c r="D7002" s="94"/>
      <c r="E7002" s="95"/>
      <c r="F7002" s="94"/>
      <c r="G7002" s="95">
        <f t="shared" si="651"/>
        <v>0</v>
      </c>
      <c r="H7002" s="110">
        <f t="shared" si="652"/>
        <v>0</v>
      </c>
      <c r="P7002" s="107" t="str">
        <f t="shared" si="653"/>
        <v/>
      </c>
      <c r="Q7002" s="108" t="str">
        <f t="shared" si="654"/>
        <v/>
      </c>
      <c r="S7002" s="109" t="str">
        <f t="shared" si="655"/>
        <v/>
      </c>
      <c r="T7002" s="109" t="str">
        <f t="shared" si="656"/>
        <v/>
      </c>
    </row>
    <row r="7003" spans="2:20" ht="15" customHeight="1" x14ac:dyDescent="0.25">
      <c r="B7003" s="94">
        <v>6952</v>
      </c>
      <c r="C7003" s="95"/>
      <c r="D7003" s="94"/>
      <c r="E7003" s="95"/>
      <c r="F7003" s="94"/>
      <c r="G7003" s="95">
        <f t="shared" si="651"/>
        <v>0</v>
      </c>
      <c r="H7003" s="110">
        <f t="shared" si="652"/>
        <v>0</v>
      </c>
      <c r="P7003" s="107" t="str">
        <f t="shared" si="653"/>
        <v/>
      </c>
      <c r="Q7003" s="108" t="str">
        <f t="shared" si="654"/>
        <v/>
      </c>
      <c r="S7003" s="109" t="str">
        <f t="shared" si="655"/>
        <v/>
      </c>
      <c r="T7003" s="109" t="str">
        <f t="shared" si="656"/>
        <v/>
      </c>
    </row>
    <row r="7004" spans="2:20" ht="15" customHeight="1" x14ac:dyDescent="0.25">
      <c r="B7004" s="94">
        <v>6953</v>
      </c>
      <c r="C7004" s="95"/>
      <c r="D7004" s="94"/>
      <c r="E7004" s="95"/>
      <c r="F7004" s="94"/>
      <c r="G7004" s="95">
        <f t="shared" ref="G7004:G7067" si="657">E7004-C7004</f>
        <v>0</v>
      </c>
      <c r="H7004" s="110">
        <f t="shared" ref="H7004:H7067" si="658">F7004-D7004</f>
        <v>0</v>
      </c>
      <c r="P7004" s="107" t="str">
        <f t="shared" ref="P7004:P7067" si="659">IF(C7004="","",D7004*PSA_WTP-C7004)</f>
        <v/>
      </c>
      <c r="Q7004" s="108" t="str">
        <f t="shared" ref="Q7004:Q7067" si="660">IF(C7004="","",F7004*PSA_WTP-E7004)</f>
        <v/>
      </c>
      <c r="S7004" s="109" t="str">
        <f t="shared" ref="S7004:S7067" si="661">IF(Q7004="","",IF(Q7004=MAX(P7004,Q7004),0,1))</f>
        <v/>
      </c>
      <c r="T7004" s="109" t="str">
        <f t="shared" ref="T7004:T7067" si="662">IF(Q7004="","",IF(Q7004=MAX(P7004,Q7004),1,0))</f>
        <v/>
      </c>
    </row>
    <row r="7005" spans="2:20" ht="15" customHeight="1" x14ac:dyDescent="0.25">
      <c r="B7005" s="94">
        <v>6954</v>
      </c>
      <c r="C7005" s="95"/>
      <c r="D7005" s="94"/>
      <c r="E7005" s="95"/>
      <c r="F7005" s="94"/>
      <c r="G7005" s="95">
        <f t="shared" si="657"/>
        <v>0</v>
      </c>
      <c r="H7005" s="110">
        <f t="shared" si="658"/>
        <v>0</v>
      </c>
      <c r="P7005" s="107" t="str">
        <f t="shared" si="659"/>
        <v/>
      </c>
      <c r="Q7005" s="108" t="str">
        <f t="shared" si="660"/>
        <v/>
      </c>
      <c r="S7005" s="109" t="str">
        <f t="shared" si="661"/>
        <v/>
      </c>
      <c r="T7005" s="109" t="str">
        <f t="shared" si="662"/>
        <v/>
      </c>
    </row>
    <row r="7006" spans="2:20" ht="15" customHeight="1" x14ac:dyDescent="0.25">
      <c r="B7006" s="94">
        <v>6955</v>
      </c>
      <c r="C7006" s="95"/>
      <c r="D7006" s="94"/>
      <c r="E7006" s="95"/>
      <c r="F7006" s="94"/>
      <c r="G7006" s="95">
        <f t="shared" si="657"/>
        <v>0</v>
      </c>
      <c r="H7006" s="110">
        <f t="shared" si="658"/>
        <v>0</v>
      </c>
      <c r="P7006" s="107" t="str">
        <f t="shared" si="659"/>
        <v/>
      </c>
      <c r="Q7006" s="108" t="str">
        <f t="shared" si="660"/>
        <v/>
      </c>
      <c r="S7006" s="109" t="str">
        <f t="shared" si="661"/>
        <v/>
      </c>
      <c r="T7006" s="109" t="str">
        <f t="shared" si="662"/>
        <v/>
      </c>
    </row>
    <row r="7007" spans="2:20" ht="15" customHeight="1" x14ac:dyDescent="0.25">
      <c r="B7007" s="94">
        <v>6956</v>
      </c>
      <c r="C7007" s="95"/>
      <c r="D7007" s="94"/>
      <c r="E7007" s="95"/>
      <c r="F7007" s="94"/>
      <c r="G7007" s="95">
        <f t="shared" si="657"/>
        <v>0</v>
      </c>
      <c r="H7007" s="110">
        <f t="shared" si="658"/>
        <v>0</v>
      </c>
      <c r="P7007" s="107" t="str">
        <f t="shared" si="659"/>
        <v/>
      </c>
      <c r="Q7007" s="108" t="str">
        <f t="shared" si="660"/>
        <v/>
      </c>
      <c r="S7007" s="109" t="str">
        <f t="shared" si="661"/>
        <v/>
      </c>
      <c r="T7007" s="109" t="str">
        <f t="shared" si="662"/>
        <v/>
      </c>
    </row>
    <row r="7008" spans="2:20" ht="15" customHeight="1" x14ac:dyDescent="0.25">
      <c r="B7008" s="94">
        <v>6957</v>
      </c>
      <c r="C7008" s="95"/>
      <c r="D7008" s="94"/>
      <c r="E7008" s="95"/>
      <c r="F7008" s="94"/>
      <c r="G7008" s="95">
        <f t="shared" si="657"/>
        <v>0</v>
      </c>
      <c r="H7008" s="110">
        <f t="shared" si="658"/>
        <v>0</v>
      </c>
      <c r="P7008" s="107" t="str">
        <f t="shared" si="659"/>
        <v/>
      </c>
      <c r="Q7008" s="108" t="str">
        <f t="shared" si="660"/>
        <v/>
      </c>
      <c r="S7008" s="109" t="str">
        <f t="shared" si="661"/>
        <v/>
      </c>
      <c r="T7008" s="109" t="str">
        <f t="shared" si="662"/>
        <v/>
      </c>
    </row>
    <row r="7009" spans="2:20" ht="15" customHeight="1" x14ac:dyDescent="0.25">
      <c r="B7009" s="94">
        <v>6958</v>
      </c>
      <c r="C7009" s="95"/>
      <c r="D7009" s="94"/>
      <c r="E7009" s="95"/>
      <c r="F7009" s="94"/>
      <c r="G7009" s="95">
        <f t="shared" si="657"/>
        <v>0</v>
      </c>
      <c r="H7009" s="110">
        <f t="shared" si="658"/>
        <v>0</v>
      </c>
      <c r="P7009" s="107" t="str">
        <f t="shared" si="659"/>
        <v/>
      </c>
      <c r="Q7009" s="108" t="str">
        <f t="shared" si="660"/>
        <v/>
      </c>
      <c r="S7009" s="109" t="str">
        <f t="shared" si="661"/>
        <v/>
      </c>
      <c r="T7009" s="109" t="str">
        <f t="shared" si="662"/>
        <v/>
      </c>
    </row>
    <row r="7010" spans="2:20" ht="15" customHeight="1" x14ac:dyDescent="0.25">
      <c r="B7010" s="94">
        <v>6959</v>
      </c>
      <c r="C7010" s="95"/>
      <c r="D7010" s="94"/>
      <c r="E7010" s="95"/>
      <c r="F7010" s="94"/>
      <c r="G7010" s="95">
        <f t="shared" si="657"/>
        <v>0</v>
      </c>
      <c r="H7010" s="110">
        <f t="shared" si="658"/>
        <v>0</v>
      </c>
      <c r="P7010" s="107" t="str">
        <f t="shared" si="659"/>
        <v/>
      </c>
      <c r="Q7010" s="108" t="str">
        <f t="shared" si="660"/>
        <v/>
      </c>
      <c r="S7010" s="109" t="str">
        <f t="shared" si="661"/>
        <v/>
      </c>
      <c r="T7010" s="109" t="str">
        <f t="shared" si="662"/>
        <v/>
      </c>
    </row>
    <row r="7011" spans="2:20" ht="15" customHeight="1" x14ac:dyDescent="0.25">
      <c r="B7011" s="94">
        <v>6960</v>
      </c>
      <c r="C7011" s="95"/>
      <c r="D7011" s="94"/>
      <c r="E7011" s="95"/>
      <c r="F7011" s="94"/>
      <c r="G7011" s="95">
        <f t="shared" si="657"/>
        <v>0</v>
      </c>
      <c r="H7011" s="110">
        <f t="shared" si="658"/>
        <v>0</v>
      </c>
      <c r="P7011" s="107" t="str">
        <f t="shared" si="659"/>
        <v/>
      </c>
      <c r="Q7011" s="108" t="str">
        <f t="shared" si="660"/>
        <v/>
      </c>
      <c r="S7011" s="109" t="str">
        <f t="shared" si="661"/>
        <v/>
      </c>
      <c r="T7011" s="109" t="str">
        <f t="shared" si="662"/>
        <v/>
      </c>
    </row>
    <row r="7012" spans="2:20" ht="15" customHeight="1" x14ac:dyDescent="0.25">
      <c r="B7012" s="94">
        <v>6961</v>
      </c>
      <c r="C7012" s="95"/>
      <c r="D7012" s="94"/>
      <c r="E7012" s="95"/>
      <c r="F7012" s="94"/>
      <c r="G7012" s="95">
        <f t="shared" si="657"/>
        <v>0</v>
      </c>
      <c r="H7012" s="110">
        <f t="shared" si="658"/>
        <v>0</v>
      </c>
      <c r="P7012" s="107" t="str">
        <f t="shared" si="659"/>
        <v/>
      </c>
      <c r="Q7012" s="108" t="str">
        <f t="shared" si="660"/>
        <v/>
      </c>
      <c r="S7012" s="109" t="str">
        <f t="shared" si="661"/>
        <v/>
      </c>
      <c r="T7012" s="109" t="str">
        <f t="shared" si="662"/>
        <v/>
      </c>
    </row>
    <row r="7013" spans="2:20" ht="15" customHeight="1" x14ac:dyDescent="0.25">
      <c r="B7013" s="94">
        <v>6962</v>
      </c>
      <c r="C7013" s="95"/>
      <c r="D7013" s="94"/>
      <c r="E7013" s="95"/>
      <c r="F7013" s="94"/>
      <c r="G7013" s="95">
        <f t="shared" si="657"/>
        <v>0</v>
      </c>
      <c r="H7013" s="110">
        <f t="shared" si="658"/>
        <v>0</v>
      </c>
      <c r="P7013" s="107" t="str">
        <f t="shared" si="659"/>
        <v/>
      </c>
      <c r="Q7013" s="108" t="str">
        <f t="shared" si="660"/>
        <v/>
      </c>
      <c r="S7013" s="109" t="str">
        <f t="shared" si="661"/>
        <v/>
      </c>
      <c r="T7013" s="109" t="str">
        <f t="shared" si="662"/>
        <v/>
      </c>
    </row>
    <row r="7014" spans="2:20" ht="15" customHeight="1" x14ac:dyDescent="0.25">
      <c r="B7014" s="94">
        <v>6963</v>
      </c>
      <c r="C7014" s="95"/>
      <c r="D7014" s="94"/>
      <c r="E7014" s="95"/>
      <c r="F7014" s="94"/>
      <c r="G7014" s="95">
        <f t="shared" si="657"/>
        <v>0</v>
      </c>
      <c r="H7014" s="110">
        <f t="shared" si="658"/>
        <v>0</v>
      </c>
      <c r="P7014" s="107" t="str">
        <f t="shared" si="659"/>
        <v/>
      </c>
      <c r="Q7014" s="108" t="str">
        <f t="shared" si="660"/>
        <v/>
      </c>
      <c r="S7014" s="109" t="str">
        <f t="shared" si="661"/>
        <v/>
      </c>
      <c r="T7014" s="109" t="str">
        <f t="shared" si="662"/>
        <v/>
      </c>
    </row>
    <row r="7015" spans="2:20" ht="15" customHeight="1" x14ac:dyDescent="0.25">
      <c r="B7015" s="94">
        <v>6964</v>
      </c>
      <c r="C7015" s="95"/>
      <c r="D7015" s="94"/>
      <c r="E7015" s="95"/>
      <c r="F7015" s="94"/>
      <c r="G7015" s="95">
        <f t="shared" si="657"/>
        <v>0</v>
      </c>
      <c r="H7015" s="110">
        <f t="shared" si="658"/>
        <v>0</v>
      </c>
      <c r="P7015" s="107" t="str">
        <f t="shared" si="659"/>
        <v/>
      </c>
      <c r="Q7015" s="108" t="str">
        <f t="shared" si="660"/>
        <v/>
      </c>
      <c r="S7015" s="109" t="str">
        <f t="shared" si="661"/>
        <v/>
      </c>
      <c r="T7015" s="109" t="str">
        <f t="shared" si="662"/>
        <v/>
      </c>
    </row>
    <row r="7016" spans="2:20" ht="15" customHeight="1" x14ac:dyDescent="0.25">
      <c r="B7016" s="94">
        <v>6965</v>
      </c>
      <c r="C7016" s="95"/>
      <c r="D7016" s="94"/>
      <c r="E7016" s="95"/>
      <c r="F7016" s="94"/>
      <c r="G7016" s="95">
        <f t="shared" si="657"/>
        <v>0</v>
      </c>
      <c r="H7016" s="110">
        <f t="shared" si="658"/>
        <v>0</v>
      </c>
      <c r="P7016" s="107" t="str">
        <f t="shared" si="659"/>
        <v/>
      </c>
      <c r="Q7016" s="108" t="str">
        <f t="shared" si="660"/>
        <v/>
      </c>
      <c r="S7016" s="109" t="str">
        <f t="shared" si="661"/>
        <v/>
      </c>
      <c r="T7016" s="109" t="str">
        <f t="shared" si="662"/>
        <v/>
      </c>
    </row>
    <row r="7017" spans="2:20" ht="15" customHeight="1" x14ac:dyDescent="0.25">
      <c r="B7017" s="94">
        <v>6966</v>
      </c>
      <c r="C7017" s="95"/>
      <c r="D7017" s="94"/>
      <c r="E7017" s="95"/>
      <c r="F7017" s="94"/>
      <c r="G7017" s="95">
        <f t="shared" si="657"/>
        <v>0</v>
      </c>
      <c r="H7017" s="110">
        <f t="shared" si="658"/>
        <v>0</v>
      </c>
      <c r="P7017" s="107" t="str">
        <f t="shared" si="659"/>
        <v/>
      </c>
      <c r="Q7017" s="108" t="str">
        <f t="shared" si="660"/>
        <v/>
      </c>
      <c r="S7017" s="109" t="str">
        <f t="shared" si="661"/>
        <v/>
      </c>
      <c r="T7017" s="109" t="str">
        <f t="shared" si="662"/>
        <v/>
      </c>
    </row>
    <row r="7018" spans="2:20" ht="15" customHeight="1" x14ac:dyDescent="0.25">
      <c r="B7018" s="94">
        <v>6967</v>
      </c>
      <c r="C7018" s="95"/>
      <c r="D7018" s="94"/>
      <c r="E7018" s="95"/>
      <c r="F7018" s="94"/>
      <c r="G7018" s="95">
        <f t="shared" si="657"/>
        <v>0</v>
      </c>
      <c r="H7018" s="110">
        <f t="shared" si="658"/>
        <v>0</v>
      </c>
      <c r="P7018" s="107" t="str">
        <f t="shared" si="659"/>
        <v/>
      </c>
      <c r="Q7018" s="108" t="str">
        <f t="shared" si="660"/>
        <v/>
      </c>
      <c r="S7018" s="109" t="str">
        <f t="shared" si="661"/>
        <v/>
      </c>
      <c r="T7018" s="109" t="str">
        <f t="shared" si="662"/>
        <v/>
      </c>
    </row>
    <row r="7019" spans="2:20" ht="15" customHeight="1" x14ac:dyDescent="0.25">
      <c r="B7019" s="94">
        <v>6968</v>
      </c>
      <c r="C7019" s="95"/>
      <c r="D7019" s="94"/>
      <c r="E7019" s="95"/>
      <c r="F7019" s="94"/>
      <c r="G7019" s="95">
        <f t="shared" si="657"/>
        <v>0</v>
      </c>
      <c r="H7019" s="110">
        <f t="shared" si="658"/>
        <v>0</v>
      </c>
      <c r="P7019" s="107" t="str">
        <f t="shared" si="659"/>
        <v/>
      </c>
      <c r="Q7019" s="108" t="str">
        <f t="shared" si="660"/>
        <v/>
      </c>
      <c r="S7019" s="109" t="str">
        <f t="shared" si="661"/>
        <v/>
      </c>
      <c r="T7019" s="109" t="str">
        <f t="shared" si="662"/>
        <v/>
      </c>
    </row>
    <row r="7020" spans="2:20" ht="15" customHeight="1" x14ac:dyDescent="0.25">
      <c r="B7020" s="94">
        <v>6969</v>
      </c>
      <c r="C7020" s="95"/>
      <c r="D7020" s="94"/>
      <c r="E7020" s="95"/>
      <c r="F7020" s="94"/>
      <c r="G7020" s="95">
        <f t="shared" si="657"/>
        <v>0</v>
      </c>
      <c r="H7020" s="110">
        <f t="shared" si="658"/>
        <v>0</v>
      </c>
      <c r="P7020" s="107" t="str">
        <f t="shared" si="659"/>
        <v/>
      </c>
      <c r="Q7020" s="108" t="str">
        <f t="shared" si="660"/>
        <v/>
      </c>
      <c r="S7020" s="109" t="str">
        <f t="shared" si="661"/>
        <v/>
      </c>
      <c r="T7020" s="109" t="str">
        <f t="shared" si="662"/>
        <v/>
      </c>
    </row>
    <row r="7021" spans="2:20" ht="15" customHeight="1" x14ac:dyDescent="0.25">
      <c r="B7021" s="94">
        <v>6970</v>
      </c>
      <c r="C7021" s="95"/>
      <c r="D7021" s="94"/>
      <c r="E7021" s="95"/>
      <c r="F7021" s="94"/>
      <c r="G7021" s="95">
        <f t="shared" si="657"/>
        <v>0</v>
      </c>
      <c r="H7021" s="110">
        <f t="shared" si="658"/>
        <v>0</v>
      </c>
      <c r="P7021" s="107" t="str">
        <f t="shared" si="659"/>
        <v/>
      </c>
      <c r="Q7021" s="108" t="str">
        <f t="shared" si="660"/>
        <v/>
      </c>
      <c r="S7021" s="109" t="str">
        <f t="shared" si="661"/>
        <v/>
      </c>
      <c r="T7021" s="109" t="str">
        <f t="shared" si="662"/>
        <v/>
      </c>
    </row>
    <row r="7022" spans="2:20" ht="15" customHeight="1" x14ac:dyDescent="0.25">
      <c r="B7022" s="94">
        <v>6971</v>
      </c>
      <c r="C7022" s="95"/>
      <c r="D7022" s="94"/>
      <c r="E7022" s="95"/>
      <c r="F7022" s="94"/>
      <c r="G7022" s="95">
        <f t="shared" si="657"/>
        <v>0</v>
      </c>
      <c r="H7022" s="110">
        <f t="shared" si="658"/>
        <v>0</v>
      </c>
      <c r="P7022" s="107" t="str">
        <f t="shared" si="659"/>
        <v/>
      </c>
      <c r="Q7022" s="108" t="str">
        <f t="shared" si="660"/>
        <v/>
      </c>
      <c r="S7022" s="109" t="str">
        <f t="shared" si="661"/>
        <v/>
      </c>
      <c r="T7022" s="109" t="str">
        <f t="shared" si="662"/>
        <v/>
      </c>
    </row>
    <row r="7023" spans="2:20" ht="15" customHeight="1" x14ac:dyDescent="0.25">
      <c r="B7023" s="94">
        <v>6972</v>
      </c>
      <c r="C7023" s="95"/>
      <c r="D7023" s="94"/>
      <c r="E7023" s="95"/>
      <c r="F7023" s="94"/>
      <c r="G7023" s="95">
        <f t="shared" si="657"/>
        <v>0</v>
      </c>
      <c r="H7023" s="110">
        <f t="shared" si="658"/>
        <v>0</v>
      </c>
      <c r="P7023" s="107" t="str">
        <f t="shared" si="659"/>
        <v/>
      </c>
      <c r="Q7023" s="108" t="str">
        <f t="shared" si="660"/>
        <v/>
      </c>
      <c r="S7023" s="109" t="str">
        <f t="shared" si="661"/>
        <v/>
      </c>
      <c r="T7023" s="109" t="str">
        <f t="shared" si="662"/>
        <v/>
      </c>
    </row>
    <row r="7024" spans="2:20" ht="15" customHeight="1" x14ac:dyDescent="0.25">
      <c r="B7024" s="94">
        <v>6973</v>
      </c>
      <c r="C7024" s="95"/>
      <c r="D7024" s="94"/>
      <c r="E7024" s="95"/>
      <c r="F7024" s="94"/>
      <c r="G7024" s="95">
        <f t="shared" si="657"/>
        <v>0</v>
      </c>
      <c r="H7024" s="110">
        <f t="shared" si="658"/>
        <v>0</v>
      </c>
      <c r="P7024" s="107" t="str">
        <f t="shared" si="659"/>
        <v/>
      </c>
      <c r="Q7024" s="108" t="str">
        <f t="shared" si="660"/>
        <v/>
      </c>
      <c r="S7024" s="109" t="str">
        <f t="shared" si="661"/>
        <v/>
      </c>
      <c r="T7024" s="109" t="str">
        <f t="shared" si="662"/>
        <v/>
      </c>
    </row>
    <row r="7025" spans="2:20" ht="15" customHeight="1" x14ac:dyDescent="0.25">
      <c r="B7025" s="94">
        <v>6974</v>
      </c>
      <c r="C7025" s="95"/>
      <c r="D7025" s="94"/>
      <c r="E7025" s="95"/>
      <c r="F7025" s="94"/>
      <c r="G7025" s="95">
        <f t="shared" si="657"/>
        <v>0</v>
      </c>
      <c r="H7025" s="110">
        <f t="shared" si="658"/>
        <v>0</v>
      </c>
      <c r="P7025" s="107" t="str">
        <f t="shared" si="659"/>
        <v/>
      </c>
      <c r="Q7025" s="108" t="str">
        <f t="shared" si="660"/>
        <v/>
      </c>
      <c r="S7025" s="109" t="str">
        <f t="shared" si="661"/>
        <v/>
      </c>
      <c r="T7025" s="109" t="str">
        <f t="shared" si="662"/>
        <v/>
      </c>
    </row>
    <row r="7026" spans="2:20" ht="15" customHeight="1" x14ac:dyDescent="0.25">
      <c r="B7026" s="94">
        <v>6975</v>
      </c>
      <c r="C7026" s="95"/>
      <c r="D7026" s="94"/>
      <c r="E7026" s="95"/>
      <c r="F7026" s="94"/>
      <c r="G7026" s="95">
        <f t="shared" si="657"/>
        <v>0</v>
      </c>
      <c r="H7026" s="110">
        <f t="shared" si="658"/>
        <v>0</v>
      </c>
      <c r="P7026" s="107" t="str">
        <f t="shared" si="659"/>
        <v/>
      </c>
      <c r="Q7026" s="108" t="str">
        <f t="shared" si="660"/>
        <v/>
      </c>
      <c r="S7026" s="109" t="str">
        <f t="shared" si="661"/>
        <v/>
      </c>
      <c r="T7026" s="109" t="str">
        <f t="shared" si="662"/>
        <v/>
      </c>
    </row>
    <row r="7027" spans="2:20" ht="15" customHeight="1" x14ac:dyDescent="0.25">
      <c r="B7027" s="94">
        <v>6976</v>
      </c>
      <c r="C7027" s="95"/>
      <c r="D7027" s="94"/>
      <c r="E7027" s="95"/>
      <c r="F7027" s="94"/>
      <c r="G7027" s="95">
        <f t="shared" si="657"/>
        <v>0</v>
      </c>
      <c r="H7027" s="110">
        <f t="shared" si="658"/>
        <v>0</v>
      </c>
      <c r="P7027" s="107" t="str">
        <f t="shared" si="659"/>
        <v/>
      </c>
      <c r="Q7027" s="108" t="str">
        <f t="shared" si="660"/>
        <v/>
      </c>
      <c r="S7027" s="109" t="str">
        <f t="shared" si="661"/>
        <v/>
      </c>
      <c r="T7027" s="109" t="str">
        <f t="shared" si="662"/>
        <v/>
      </c>
    </row>
    <row r="7028" spans="2:20" ht="15" customHeight="1" x14ac:dyDescent="0.25">
      <c r="B7028" s="94">
        <v>6977</v>
      </c>
      <c r="C7028" s="95"/>
      <c r="D7028" s="94"/>
      <c r="E7028" s="95"/>
      <c r="F7028" s="94"/>
      <c r="G7028" s="95">
        <f t="shared" si="657"/>
        <v>0</v>
      </c>
      <c r="H7028" s="110">
        <f t="shared" si="658"/>
        <v>0</v>
      </c>
      <c r="P7028" s="107" t="str">
        <f t="shared" si="659"/>
        <v/>
      </c>
      <c r="Q7028" s="108" t="str">
        <f t="shared" si="660"/>
        <v/>
      </c>
      <c r="S7028" s="109" t="str">
        <f t="shared" si="661"/>
        <v/>
      </c>
      <c r="T7028" s="109" t="str">
        <f t="shared" si="662"/>
        <v/>
      </c>
    </row>
    <row r="7029" spans="2:20" ht="15" customHeight="1" x14ac:dyDescent="0.25">
      <c r="B7029" s="94">
        <v>6978</v>
      </c>
      <c r="C7029" s="95"/>
      <c r="D7029" s="94"/>
      <c r="E7029" s="95"/>
      <c r="F7029" s="94"/>
      <c r="G7029" s="95">
        <f t="shared" si="657"/>
        <v>0</v>
      </c>
      <c r="H7029" s="110">
        <f t="shared" si="658"/>
        <v>0</v>
      </c>
      <c r="P7029" s="107" t="str">
        <f t="shared" si="659"/>
        <v/>
      </c>
      <c r="Q7029" s="108" t="str">
        <f t="shared" si="660"/>
        <v/>
      </c>
      <c r="S7029" s="109" t="str">
        <f t="shared" si="661"/>
        <v/>
      </c>
      <c r="T7029" s="109" t="str">
        <f t="shared" si="662"/>
        <v/>
      </c>
    </row>
    <row r="7030" spans="2:20" ht="15" customHeight="1" x14ac:dyDescent="0.25">
      <c r="B7030" s="94">
        <v>6979</v>
      </c>
      <c r="C7030" s="95"/>
      <c r="D7030" s="94"/>
      <c r="E7030" s="95"/>
      <c r="F7030" s="94"/>
      <c r="G7030" s="95">
        <f t="shared" si="657"/>
        <v>0</v>
      </c>
      <c r="H7030" s="110">
        <f t="shared" si="658"/>
        <v>0</v>
      </c>
      <c r="P7030" s="107" t="str">
        <f t="shared" si="659"/>
        <v/>
      </c>
      <c r="Q7030" s="108" t="str">
        <f t="shared" si="660"/>
        <v/>
      </c>
      <c r="S7030" s="109" t="str">
        <f t="shared" si="661"/>
        <v/>
      </c>
      <c r="T7030" s="109" t="str">
        <f t="shared" si="662"/>
        <v/>
      </c>
    </row>
    <row r="7031" spans="2:20" ht="15" customHeight="1" x14ac:dyDescent="0.25">
      <c r="B7031" s="94">
        <v>6980</v>
      </c>
      <c r="C7031" s="95"/>
      <c r="D7031" s="94"/>
      <c r="E7031" s="95"/>
      <c r="F7031" s="94"/>
      <c r="G7031" s="95">
        <f t="shared" si="657"/>
        <v>0</v>
      </c>
      <c r="H7031" s="110">
        <f t="shared" si="658"/>
        <v>0</v>
      </c>
      <c r="P7031" s="107" t="str">
        <f t="shared" si="659"/>
        <v/>
      </c>
      <c r="Q7031" s="108" t="str">
        <f t="shared" si="660"/>
        <v/>
      </c>
      <c r="S7031" s="109" t="str">
        <f t="shared" si="661"/>
        <v/>
      </c>
      <c r="T7031" s="109" t="str">
        <f t="shared" si="662"/>
        <v/>
      </c>
    </row>
    <row r="7032" spans="2:20" ht="15" customHeight="1" x14ac:dyDescent="0.25">
      <c r="B7032" s="94">
        <v>6981</v>
      </c>
      <c r="C7032" s="95"/>
      <c r="D7032" s="94"/>
      <c r="E7032" s="95"/>
      <c r="F7032" s="94"/>
      <c r="G7032" s="95">
        <f t="shared" si="657"/>
        <v>0</v>
      </c>
      <c r="H7032" s="110">
        <f t="shared" si="658"/>
        <v>0</v>
      </c>
      <c r="P7032" s="107" t="str">
        <f t="shared" si="659"/>
        <v/>
      </c>
      <c r="Q7032" s="108" t="str">
        <f t="shared" si="660"/>
        <v/>
      </c>
      <c r="S7032" s="109" t="str">
        <f t="shared" si="661"/>
        <v/>
      </c>
      <c r="T7032" s="109" t="str">
        <f t="shared" si="662"/>
        <v/>
      </c>
    </row>
    <row r="7033" spans="2:20" ht="15" customHeight="1" x14ac:dyDescent="0.25">
      <c r="B7033" s="94">
        <v>6982</v>
      </c>
      <c r="C7033" s="95"/>
      <c r="D7033" s="94"/>
      <c r="E7033" s="95"/>
      <c r="F7033" s="94"/>
      <c r="G7033" s="95">
        <f t="shared" si="657"/>
        <v>0</v>
      </c>
      <c r="H7033" s="110">
        <f t="shared" si="658"/>
        <v>0</v>
      </c>
      <c r="P7033" s="107" t="str">
        <f t="shared" si="659"/>
        <v/>
      </c>
      <c r="Q7033" s="108" t="str">
        <f t="shared" si="660"/>
        <v/>
      </c>
      <c r="S7033" s="109" t="str">
        <f t="shared" si="661"/>
        <v/>
      </c>
      <c r="T7033" s="109" t="str">
        <f t="shared" si="662"/>
        <v/>
      </c>
    </row>
    <row r="7034" spans="2:20" ht="15" customHeight="1" x14ac:dyDescent="0.25">
      <c r="B7034" s="94">
        <v>6983</v>
      </c>
      <c r="C7034" s="95"/>
      <c r="D7034" s="94"/>
      <c r="E7034" s="95"/>
      <c r="F7034" s="94"/>
      <c r="G7034" s="95">
        <f t="shared" si="657"/>
        <v>0</v>
      </c>
      <c r="H7034" s="110">
        <f t="shared" si="658"/>
        <v>0</v>
      </c>
      <c r="P7034" s="107" t="str">
        <f t="shared" si="659"/>
        <v/>
      </c>
      <c r="Q7034" s="108" t="str">
        <f t="shared" si="660"/>
        <v/>
      </c>
      <c r="S7034" s="109" t="str">
        <f t="shared" si="661"/>
        <v/>
      </c>
      <c r="T7034" s="109" t="str">
        <f t="shared" si="662"/>
        <v/>
      </c>
    </row>
    <row r="7035" spans="2:20" ht="15" customHeight="1" x14ac:dyDescent="0.25">
      <c r="B7035" s="94">
        <v>6984</v>
      </c>
      <c r="C7035" s="95"/>
      <c r="D7035" s="94"/>
      <c r="E7035" s="95"/>
      <c r="F7035" s="94"/>
      <c r="G7035" s="95">
        <f t="shared" si="657"/>
        <v>0</v>
      </c>
      <c r="H7035" s="110">
        <f t="shared" si="658"/>
        <v>0</v>
      </c>
      <c r="P7035" s="107" t="str">
        <f t="shared" si="659"/>
        <v/>
      </c>
      <c r="Q7035" s="108" t="str">
        <f t="shared" si="660"/>
        <v/>
      </c>
      <c r="S7035" s="109" t="str">
        <f t="shared" si="661"/>
        <v/>
      </c>
      <c r="T7035" s="109" t="str">
        <f t="shared" si="662"/>
        <v/>
      </c>
    </row>
    <row r="7036" spans="2:20" ht="15" customHeight="1" x14ac:dyDescent="0.25">
      <c r="B7036" s="94">
        <v>6985</v>
      </c>
      <c r="C7036" s="95"/>
      <c r="D7036" s="94"/>
      <c r="E7036" s="95"/>
      <c r="F7036" s="94"/>
      <c r="G7036" s="95">
        <f t="shared" si="657"/>
        <v>0</v>
      </c>
      <c r="H7036" s="110">
        <f t="shared" si="658"/>
        <v>0</v>
      </c>
      <c r="P7036" s="107" t="str">
        <f t="shared" si="659"/>
        <v/>
      </c>
      <c r="Q7036" s="108" t="str">
        <f t="shared" si="660"/>
        <v/>
      </c>
      <c r="S7036" s="109" t="str">
        <f t="shared" si="661"/>
        <v/>
      </c>
      <c r="T7036" s="109" t="str">
        <f t="shared" si="662"/>
        <v/>
      </c>
    </row>
    <row r="7037" spans="2:20" ht="15" customHeight="1" x14ac:dyDescent="0.25">
      <c r="B7037" s="94">
        <v>6986</v>
      </c>
      <c r="C7037" s="95"/>
      <c r="D7037" s="94"/>
      <c r="E7037" s="95"/>
      <c r="F7037" s="94"/>
      <c r="G7037" s="95">
        <f t="shared" si="657"/>
        <v>0</v>
      </c>
      <c r="H7037" s="110">
        <f t="shared" si="658"/>
        <v>0</v>
      </c>
      <c r="P7037" s="107" t="str">
        <f t="shared" si="659"/>
        <v/>
      </c>
      <c r="Q7037" s="108" t="str">
        <f t="shared" si="660"/>
        <v/>
      </c>
      <c r="S7037" s="109" t="str">
        <f t="shared" si="661"/>
        <v/>
      </c>
      <c r="T7037" s="109" t="str">
        <f t="shared" si="662"/>
        <v/>
      </c>
    </row>
    <row r="7038" spans="2:20" ht="15" customHeight="1" x14ac:dyDescent="0.25">
      <c r="B7038" s="94">
        <v>6987</v>
      </c>
      <c r="C7038" s="95"/>
      <c r="D7038" s="94"/>
      <c r="E7038" s="95"/>
      <c r="F7038" s="94"/>
      <c r="G7038" s="95">
        <f t="shared" si="657"/>
        <v>0</v>
      </c>
      <c r="H7038" s="110">
        <f t="shared" si="658"/>
        <v>0</v>
      </c>
      <c r="P7038" s="107" t="str">
        <f t="shared" si="659"/>
        <v/>
      </c>
      <c r="Q7038" s="108" t="str">
        <f t="shared" si="660"/>
        <v/>
      </c>
      <c r="S7038" s="109" t="str">
        <f t="shared" si="661"/>
        <v/>
      </c>
      <c r="T7038" s="109" t="str">
        <f t="shared" si="662"/>
        <v/>
      </c>
    </row>
    <row r="7039" spans="2:20" ht="15" customHeight="1" x14ac:dyDescent="0.25">
      <c r="B7039" s="94">
        <v>6988</v>
      </c>
      <c r="C7039" s="95"/>
      <c r="D7039" s="94"/>
      <c r="E7039" s="95"/>
      <c r="F7039" s="94"/>
      <c r="G7039" s="95">
        <f t="shared" si="657"/>
        <v>0</v>
      </c>
      <c r="H7039" s="110">
        <f t="shared" si="658"/>
        <v>0</v>
      </c>
      <c r="P7039" s="107" t="str">
        <f t="shared" si="659"/>
        <v/>
      </c>
      <c r="Q7039" s="108" t="str">
        <f t="shared" si="660"/>
        <v/>
      </c>
      <c r="S7039" s="109" t="str">
        <f t="shared" si="661"/>
        <v/>
      </c>
      <c r="T7039" s="109" t="str">
        <f t="shared" si="662"/>
        <v/>
      </c>
    </row>
    <row r="7040" spans="2:20" ht="15" customHeight="1" x14ac:dyDescent="0.25">
      <c r="B7040" s="94">
        <v>6989</v>
      </c>
      <c r="C7040" s="95"/>
      <c r="D7040" s="94"/>
      <c r="E7040" s="95"/>
      <c r="F7040" s="94"/>
      <c r="G7040" s="95">
        <f t="shared" si="657"/>
        <v>0</v>
      </c>
      <c r="H7040" s="110">
        <f t="shared" si="658"/>
        <v>0</v>
      </c>
      <c r="P7040" s="107" t="str">
        <f t="shared" si="659"/>
        <v/>
      </c>
      <c r="Q7040" s="108" t="str">
        <f t="shared" si="660"/>
        <v/>
      </c>
      <c r="S7040" s="109" t="str">
        <f t="shared" si="661"/>
        <v/>
      </c>
      <c r="T7040" s="109" t="str">
        <f t="shared" si="662"/>
        <v/>
      </c>
    </row>
    <row r="7041" spans="2:20" ht="15" customHeight="1" x14ac:dyDescent="0.25">
      <c r="B7041" s="94">
        <v>6990</v>
      </c>
      <c r="C7041" s="95"/>
      <c r="D7041" s="94"/>
      <c r="E7041" s="95"/>
      <c r="F7041" s="94"/>
      <c r="G7041" s="95">
        <f t="shared" si="657"/>
        <v>0</v>
      </c>
      <c r="H7041" s="110">
        <f t="shared" si="658"/>
        <v>0</v>
      </c>
      <c r="P7041" s="107" t="str">
        <f t="shared" si="659"/>
        <v/>
      </c>
      <c r="Q7041" s="108" t="str">
        <f t="shared" si="660"/>
        <v/>
      </c>
      <c r="S7041" s="109" t="str">
        <f t="shared" si="661"/>
        <v/>
      </c>
      <c r="T7041" s="109" t="str">
        <f t="shared" si="662"/>
        <v/>
      </c>
    </row>
    <row r="7042" spans="2:20" ht="15" customHeight="1" x14ac:dyDescent="0.25">
      <c r="B7042" s="94">
        <v>6991</v>
      </c>
      <c r="C7042" s="95"/>
      <c r="D7042" s="94"/>
      <c r="E7042" s="95"/>
      <c r="F7042" s="94"/>
      <c r="G7042" s="95">
        <f t="shared" si="657"/>
        <v>0</v>
      </c>
      <c r="H7042" s="110">
        <f t="shared" si="658"/>
        <v>0</v>
      </c>
      <c r="P7042" s="107" t="str">
        <f t="shared" si="659"/>
        <v/>
      </c>
      <c r="Q7042" s="108" t="str">
        <f t="shared" si="660"/>
        <v/>
      </c>
      <c r="S7042" s="109" t="str">
        <f t="shared" si="661"/>
        <v/>
      </c>
      <c r="T7042" s="109" t="str">
        <f t="shared" si="662"/>
        <v/>
      </c>
    </row>
    <row r="7043" spans="2:20" ht="15" customHeight="1" x14ac:dyDescent="0.25">
      <c r="B7043" s="94">
        <v>6992</v>
      </c>
      <c r="C7043" s="95"/>
      <c r="D7043" s="94"/>
      <c r="E7043" s="95"/>
      <c r="F7043" s="94"/>
      <c r="G7043" s="95">
        <f t="shared" si="657"/>
        <v>0</v>
      </c>
      <c r="H7043" s="110">
        <f t="shared" si="658"/>
        <v>0</v>
      </c>
      <c r="P7043" s="107" t="str">
        <f t="shared" si="659"/>
        <v/>
      </c>
      <c r="Q7043" s="108" t="str">
        <f t="shared" si="660"/>
        <v/>
      </c>
      <c r="S7043" s="109" t="str">
        <f t="shared" si="661"/>
        <v/>
      </c>
      <c r="T7043" s="109" t="str">
        <f t="shared" si="662"/>
        <v/>
      </c>
    </row>
    <row r="7044" spans="2:20" ht="15" customHeight="1" x14ac:dyDescent="0.25">
      <c r="B7044" s="94">
        <v>6993</v>
      </c>
      <c r="C7044" s="95"/>
      <c r="D7044" s="94"/>
      <c r="E7044" s="95"/>
      <c r="F7044" s="94"/>
      <c r="G7044" s="95">
        <f t="shared" si="657"/>
        <v>0</v>
      </c>
      <c r="H7044" s="110">
        <f t="shared" si="658"/>
        <v>0</v>
      </c>
      <c r="P7044" s="107" t="str">
        <f t="shared" si="659"/>
        <v/>
      </c>
      <c r="Q7044" s="108" t="str">
        <f t="shared" si="660"/>
        <v/>
      </c>
      <c r="S7044" s="109" t="str">
        <f t="shared" si="661"/>
        <v/>
      </c>
      <c r="T7044" s="109" t="str">
        <f t="shared" si="662"/>
        <v/>
      </c>
    </row>
    <row r="7045" spans="2:20" ht="15" customHeight="1" x14ac:dyDescent="0.25">
      <c r="B7045" s="94">
        <v>6994</v>
      </c>
      <c r="C7045" s="95"/>
      <c r="D7045" s="94"/>
      <c r="E7045" s="95"/>
      <c r="F7045" s="94"/>
      <c r="G7045" s="95">
        <f t="shared" si="657"/>
        <v>0</v>
      </c>
      <c r="H7045" s="110">
        <f t="shared" si="658"/>
        <v>0</v>
      </c>
      <c r="P7045" s="107" t="str">
        <f t="shared" si="659"/>
        <v/>
      </c>
      <c r="Q7045" s="108" t="str">
        <f t="shared" si="660"/>
        <v/>
      </c>
      <c r="S7045" s="109" t="str">
        <f t="shared" si="661"/>
        <v/>
      </c>
      <c r="T7045" s="109" t="str">
        <f t="shared" si="662"/>
        <v/>
      </c>
    </row>
    <row r="7046" spans="2:20" ht="15" customHeight="1" x14ac:dyDescent="0.25">
      <c r="B7046" s="94">
        <v>6995</v>
      </c>
      <c r="C7046" s="95"/>
      <c r="D7046" s="94"/>
      <c r="E7046" s="95"/>
      <c r="F7046" s="94"/>
      <c r="G7046" s="95">
        <f t="shared" si="657"/>
        <v>0</v>
      </c>
      <c r="H7046" s="110">
        <f t="shared" si="658"/>
        <v>0</v>
      </c>
      <c r="P7046" s="107" t="str">
        <f t="shared" si="659"/>
        <v/>
      </c>
      <c r="Q7046" s="108" t="str">
        <f t="shared" si="660"/>
        <v/>
      </c>
      <c r="S7046" s="109" t="str">
        <f t="shared" si="661"/>
        <v/>
      </c>
      <c r="T7046" s="109" t="str">
        <f t="shared" si="662"/>
        <v/>
      </c>
    </row>
    <row r="7047" spans="2:20" ht="15" customHeight="1" x14ac:dyDescent="0.25">
      <c r="B7047" s="94">
        <v>6996</v>
      </c>
      <c r="C7047" s="95"/>
      <c r="D7047" s="94"/>
      <c r="E7047" s="95"/>
      <c r="F7047" s="94"/>
      <c r="G7047" s="95">
        <f t="shared" si="657"/>
        <v>0</v>
      </c>
      <c r="H7047" s="110">
        <f t="shared" si="658"/>
        <v>0</v>
      </c>
      <c r="P7047" s="107" t="str">
        <f t="shared" si="659"/>
        <v/>
      </c>
      <c r="Q7047" s="108" t="str">
        <f t="shared" si="660"/>
        <v/>
      </c>
      <c r="S7047" s="109" t="str">
        <f t="shared" si="661"/>
        <v/>
      </c>
      <c r="T7047" s="109" t="str">
        <f t="shared" si="662"/>
        <v/>
      </c>
    </row>
    <row r="7048" spans="2:20" ht="15" customHeight="1" x14ac:dyDescent="0.25">
      <c r="B7048" s="94">
        <v>6997</v>
      </c>
      <c r="C7048" s="95"/>
      <c r="D7048" s="94"/>
      <c r="E7048" s="95"/>
      <c r="F7048" s="94"/>
      <c r="G7048" s="95">
        <f t="shared" si="657"/>
        <v>0</v>
      </c>
      <c r="H7048" s="110">
        <f t="shared" si="658"/>
        <v>0</v>
      </c>
      <c r="P7048" s="107" t="str">
        <f t="shared" si="659"/>
        <v/>
      </c>
      <c r="Q7048" s="108" t="str">
        <f t="shared" si="660"/>
        <v/>
      </c>
      <c r="S7048" s="109" t="str">
        <f t="shared" si="661"/>
        <v/>
      </c>
      <c r="T7048" s="109" t="str">
        <f t="shared" si="662"/>
        <v/>
      </c>
    </row>
    <row r="7049" spans="2:20" ht="15" customHeight="1" x14ac:dyDescent="0.25">
      <c r="B7049" s="94">
        <v>6998</v>
      </c>
      <c r="C7049" s="95"/>
      <c r="D7049" s="94"/>
      <c r="E7049" s="95"/>
      <c r="F7049" s="94"/>
      <c r="G7049" s="95">
        <f t="shared" si="657"/>
        <v>0</v>
      </c>
      <c r="H7049" s="110">
        <f t="shared" si="658"/>
        <v>0</v>
      </c>
      <c r="P7049" s="107" t="str">
        <f t="shared" si="659"/>
        <v/>
      </c>
      <c r="Q7049" s="108" t="str">
        <f t="shared" si="660"/>
        <v/>
      </c>
      <c r="S7049" s="109" t="str">
        <f t="shared" si="661"/>
        <v/>
      </c>
      <c r="T7049" s="109" t="str">
        <f t="shared" si="662"/>
        <v/>
      </c>
    </row>
    <row r="7050" spans="2:20" ht="15" customHeight="1" x14ac:dyDescent="0.25">
      <c r="B7050" s="94">
        <v>6999</v>
      </c>
      <c r="C7050" s="95"/>
      <c r="D7050" s="94"/>
      <c r="E7050" s="95"/>
      <c r="F7050" s="94"/>
      <c r="G7050" s="95">
        <f t="shared" si="657"/>
        <v>0</v>
      </c>
      <c r="H7050" s="110">
        <f t="shared" si="658"/>
        <v>0</v>
      </c>
      <c r="P7050" s="107" t="str">
        <f t="shared" si="659"/>
        <v/>
      </c>
      <c r="Q7050" s="108" t="str">
        <f t="shared" si="660"/>
        <v/>
      </c>
      <c r="S7050" s="109" t="str">
        <f t="shared" si="661"/>
        <v/>
      </c>
      <c r="T7050" s="109" t="str">
        <f t="shared" si="662"/>
        <v/>
      </c>
    </row>
    <row r="7051" spans="2:20" ht="15" customHeight="1" x14ac:dyDescent="0.25">
      <c r="B7051" s="94">
        <v>7000</v>
      </c>
      <c r="C7051" s="95"/>
      <c r="D7051" s="94"/>
      <c r="E7051" s="95"/>
      <c r="F7051" s="94"/>
      <c r="G7051" s="95">
        <f t="shared" si="657"/>
        <v>0</v>
      </c>
      <c r="H7051" s="110">
        <f t="shared" si="658"/>
        <v>0</v>
      </c>
      <c r="P7051" s="107" t="str">
        <f t="shared" si="659"/>
        <v/>
      </c>
      <c r="Q7051" s="108" t="str">
        <f t="shared" si="660"/>
        <v/>
      </c>
      <c r="S7051" s="109" t="str">
        <f t="shared" si="661"/>
        <v/>
      </c>
      <c r="T7051" s="109" t="str">
        <f t="shared" si="662"/>
        <v/>
      </c>
    </row>
    <row r="7052" spans="2:20" ht="15" customHeight="1" x14ac:dyDescent="0.25">
      <c r="B7052" s="94">
        <v>7001</v>
      </c>
      <c r="C7052" s="95"/>
      <c r="D7052" s="94"/>
      <c r="E7052" s="95"/>
      <c r="F7052" s="94"/>
      <c r="G7052" s="95">
        <f t="shared" si="657"/>
        <v>0</v>
      </c>
      <c r="H7052" s="110">
        <f t="shared" si="658"/>
        <v>0</v>
      </c>
      <c r="P7052" s="107" t="str">
        <f t="shared" si="659"/>
        <v/>
      </c>
      <c r="Q7052" s="108" t="str">
        <f t="shared" si="660"/>
        <v/>
      </c>
      <c r="S7052" s="109" t="str">
        <f t="shared" si="661"/>
        <v/>
      </c>
      <c r="T7052" s="109" t="str">
        <f t="shared" si="662"/>
        <v/>
      </c>
    </row>
    <row r="7053" spans="2:20" ht="15" customHeight="1" x14ac:dyDescent="0.25">
      <c r="B7053" s="94">
        <v>7002</v>
      </c>
      <c r="C7053" s="95"/>
      <c r="D7053" s="94"/>
      <c r="E7053" s="95"/>
      <c r="F7053" s="94"/>
      <c r="G7053" s="95">
        <f t="shared" si="657"/>
        <v>0</v>
      </c>
      <c r="H7053" s="110">
        <f t="shared" si="658"/>
        <v>0</v>
      </c>
      <c r="P7053" s="107" t="str">
        <f t="shared" si="659"/>
        <v/>
      </c>
      <c r="Q7053" s="108" t="str">
        <f t="shared" si="660"/>
        <v/>
      </c>
      <c r="S7053" s="109" t="str">
        <f t="shared" si="661"/>
        <v/>
      </c>
      <c r="T7053" s="109" t="str">
        <f t="shared" si="662"/>
        <v/>
      </c>
    </row>
    <row r="7054" spans="2:20" ht="15" customHeight="1" x14ac:dyDescent="0.25">
      <c r="B7054" s="94">
        <v>7003</v>
      </c>
      <c r="C7054" s="95"/>
      <c r="D7054" s="94"/>
      <c r="E7054" s="95"/>
      <c r="F7054" s="94"/>
      <c r="G7054" s="95">
        <f t="shared" si="657"/>
        <v>0</v>
      </c>
      <c r="H7054" s="110">
        <f t="shared" si="658"/>
        <v>0</v>
      </c>
      <c r="P7054" s="107" t="str">
        <f t="shared" si="659"/>
        <v/>
      </c>
      <c r="Q7054" s="108" t="str">
        <f t="shared" si="660"/>
        <v/>
      </c>
      <c r="S7054" s="109" t="str">
        <f t="shared" si="661"/>
        <v/>
      </c>
      <c r="T7054" s="109" t="str">
        <f t="shared" si="662"/>
        <v/>
      </c>
    </row>
    <row r="7055" spans="2:20" ht="15" customHeight="1" x14ac:dyDescent="0.25">
      <c r="B7055" s="94">
        <v>7004</v>
      </c>
      <c r="C7055" s="95"/>
      <c r="D7055" s="94"/>
      <c r="E7055" s="95"/>
      <c r="F7055" s="94"/>
      <c r="G7055" s="95">
        <f t="shared" si="657"/>
        <v>0</v>
      </c>
      <c r="H7055" s="110">
        <f t="shared" si="658"/>
        <v>0</v>
      </c>
      <c r="P7055" s="107" t="str">
        <f t="shared" si="659"/>
        <v/>
      </c>
      <c r="Q7055" s="108" t="str">
        <f t="shared" si="660"/>
        <v/>
      </c>
      <c r="S7055" s="109" t="str">
        <f t="shared" si="661"/>
        <v/>
      </c>
      <c r="T7055" s="109" t="str">
        <f t="shared" si="662"/>
        <v/>
      </c>
    </row>
    <row r="7056" spans="2:20" ht="15" customHeight="1" x14ac:dyDescent="0.25">
      <c r="B7056" s="94">
        <v>7005</v>
      </c>
      <c r="C7056" s="95"/>
      <c r="D7056" s="94"/>
      <c r="E7056" s="95"/>
      <c r="F7056" s="94"/>
      <c r="G7056" s="95">
        <f t="shared" si="657"/>
        <v>0</v>
      </c>
      <c r="H7056" s="110">
        <f t="shared" si="658"/>
        <v>0</v>
      </c>
      <c r="P7056" s="107" t="str">
        <f t="shared" si="659"/>
        <v/>
      </c>
      <c r="Q7056" s="108" t="str">
        <f t="shared" si="660"/>
        <v/>
      </c>
      <c r="S7056" s="109" t="str">
        <f t="shared" si="661"/>
        <v/>
      </c>
      <c r="T7056" s="109" t="str">
        <f t="shared" si="662"/>
        <v/>
      </c>
    </row>
    <row r="7057" spans="2:20" ht="15" customHeight="1" x14ac:dyDescent="0.25">
      <c r="B7057" s="94">
        <v>7006</v>
      </c>
      <c r="C7057" s="95"/>
      <c r="D7057" s="94"/>
      <c r="E7057" s="95"/>
      <c r="F7057" s="94"/>
      <c r="G7057" s="95">
        <f t="shared" si="657"/>
        <v>0</v>
      </c>
      <c r="H7057" s="110">
        <f t="shared" si="658"/>
        <v>0</v>
      </c>
      <c r="P7057" s="107" t="str">
        <f t="shared" si="659"/>
        <v/>
      </c>
      <c r="Q7057" s="108" t="str">
        <f t="shared" si="660"/>
        <v/>
      </c>
      <c r="S7057" s="109" t="str">
        <f t="shared" si="661"/>
        <v/>
      </c>
      <c r="T7057" s="109" t="str">
        <f t="shared" si="662"/>
        <v/>
      </c>
    </row>
    <row r="7058" spans="2:20" ht="15" customHeight="1" x14ac:dyDescent="0.25">
      <c r="B7058" s="94">
        <v>7007</v>
      </c>
      <c r="C7058" s="95"/>
      <c r="D7058" s="94"/>
      <c r="E7058" s="95"/>
      <c r="F7058" s="94"/>
      <c r="G7058" s="95">
        <f t="shared" si="657"/>
        <v>0</v>
      </c>
      <c r="H7058" s="110">
        <f t="shared" si="658"/>
        <v>0</v>
      </c>
      <c r="P7058" s="107" t="str">
        <f t="shared" si="659"/>
        <v/>
      </c>
      <c r="Q7058" s="108" t="str">
        <f t="shared" si="660"/>
        <v/>
      </c>
      <c r="S7058" s="109" t="str">
        <f t="shared" si="661"/>
        <v/>
      </c>
      <c r="T7058" s="109" t="str">
        <f t="shared" si="662"/>
        <v/>
      </c>
    </row>
    <row r="7059" spans="2:20" ht="15" customHeight="1" x14ac:dyDescent="0.25">
      <c r="B7059" s="94">
        <v>7008</v>
      </c>
      <c r="C7059" s="95"/>
      <c r="D7059" s="94"/>
      <c r="E7059" s="95"/>
      <c r="F7059" s="94"/>
      <c r="G7059" s="95">
        <f t="shared" si="657"/>
        <v>0</v>
      </c>
      <c r="H7059" s="110">
        <f t="shared" si="658"/>
        <v>0</v>
      </c>
      <c r="P7059" s="107" t="str">
        <f t="shared" si="659"/>
        <v/>
      </c>
      <c r="Q7059" s="108" t="str">
        <f t="shared" si="660"/>
        <v/>
      </c>
      <c r="S7059" s="109" t="str">
        <f t="shared" si="661"/>
        <v/>
      </c>
      <c r="T7059" s="109" t="str">
        <f t="shared" si="662"/>
        <v/>
      </c>
    </row>
    <row r="7060" spans="2:20" ht="15" customHeight="1" x14ac:dyDescent="0.25">
      <c r="B7060" s="94">
        <v>7009</v>
      </c>
      <c r="C7060" s="95"/>
      <c r="D7060" s="94"/>
      <c r="E7060" s="95"/>
      <c r="F7060" s="94"/>
      <c r="G7060" s="95">
        <f t="shared" si="657"/>
        <v>0</v>
      </c>
      <c r="H7060" s="110">
        <f t="shared" si="658"/>
        <v>0</v>
      </c>
      <c r="P7060" s="107" t="str">
        <f t="shared" si="659"/>
        <v/>
      </c>
      <c r="Q7060" s="108" t="str">
        <f t="shared" si="660"/>
        <v/>
      </c>
      <c r="S7060" s="109" t="str">
        <f t="shared" si="661"/>
        <v/>
      </c>
      <c r="T7060" s="109" t="str">
        <f t="shared" si="662"/>
        <v/>
      </c>
    </row>
    <row r="7061" spans="2:20" ht="15" customHeight="1" x14ac:dyDescent="0.25">
      <c r="B7061" s="94">
        <v>7010</v>
      </c>
      <c r="C7061" s="95"/>
      <c r="D7061" s="94"/>
      <c r="E7061" s="95"/>
      <c r="F7061" s="94"/>
      <c r="G7061" s="95">
        <f t="shared" si="657"/>
        <v>0</v>
      </c>
      <c r="H7061" s="110">
        <f t="shared" si="658"/>
        <v>0</v>
      </c>
      <c r="P7061" s="107" t="str">
        <f t="shared" si="659"/>
        <v/>
      </c>
      <c r="Q7061" s="108" t="str">
        <f t="shared" si="660"/>
        <v/>
      </c>
      <c r="S7061" s="109" t="str">
        <f t="shared" si="661"/>
        <v/>
      </c>
      <c r="T7061" s="109" t="str">
        <f t="shared" si="662"/>
        <v/>
      </c>
    </row>
    <row r="7062" spans="2:20" ht="15" customHeight="1" x14ac:dyDescent="0.25">
      <c r="B7062" s="94">
        <v>7011</v>
      </c>
      <c r="C7062" s="95"/>
      <c r="D7062" s="94"/>
      <c r="E7062" s="95"/>
      <c r="F7062" s="94"/>
      <c r="G7062" s="95">
        <f t="shared" si="657"/>
        <v>0</v>
      </c>
      <c r="H7062" s="110">
        <f t="shared" si="658"/>
        <v>0</v>
      </c>
      <c r="P7062" s="107" t="str">
        <f t="shared" si="659"/>
        <v/>
      </c>
      <c r="Q7062" s="108" t="str">
        <f t="shared" si="660"/>
        <v/>
      </c>
      <c r="S7062" s="109" t="str">
        <f t="shared" si="661"/>
        <v/>
      </c>
      <c r="T7062" s="109" t="str">
        <f t="shared" si="662"/>
        <v/>
      </c>
    </row>
    <row r="7063" spans="2:20" ht="15" customHeight="1" x14ac:dyDescent="0.25">
      <c r="B7063" s="94">
        <v>7012</v>
      </c>
      <c r="C7063" s="95"/>
      <c r="D7063" s="94"/>
      <c r="E7063" s="95"/>
      <c r="F7063" s="94"/>
      <c r="G7063" s="95">
        <f t="shared" si="657"/>
        <v>0</v>
      </c>
      <c r="H7063" s="110">
        <f t="shared" si="658"/>
        <v>0</v>
      </c>
      <c r="P7063" s="107" t="str">
        <f t="shared" si="659"/>
        <v/>
      </c>
      <c r="Q7063" s="108" t="str">
        <f t="shared" si="660"/>
        <v/>
      </c>
      <c r="S7063" s="109" t="str">
        <f t="shared" si="661"/>
        <v/>
      </c>
      <c r="T7063" s="109" t="str">
        <f t="shared" si="662"/>
        <v/>
      </c>
    </row>
    <row r="7064" spans="2:20" ht="15" customHeight="1" x14ac:dyDescent="0.25">
      <c r="B7064" s="94">
        <v>7013</v>
      </c>
      <c r="C7064" s="95"/>
      <c r="D7064" s="94"/>
      <c r="E7064" s="95"/>
      <c r="F7064" s="94"/>
      <c r="G7064" s="95">
        <f t="shared" si="657"/>
        <v>0</v>
      </c>
      <c r="H7064" s="110">
        <f t="shared" si="658"/>
        <v>0</v>
      </c>
      <c r="P7064" s="107" t="str">
        <f t="shared" si="659"/>
        <v/>
      </c>
      <c r="Q7064" s="108" t="str">
        <f t="shared" si="660"/>
        <v/>
      </c>
      <c r="S7064" s="109" t="str">
        <f t="shared" si="661"/>
        <v/>
      </c>
      <c r="T7064" s="109" t="str">
        <f t="shared" si="662"/>
        <v/>
      </c>
    </row>
    <row r="7065" spans="2:20" ht="15" customHeight="1" x14ac:dyDescent="0.25">
      <c r="B7065" s="94">
        <v>7014</v>
      </c>
      <c r="C7065" s="95"/>
      <c r="D7065" s="94"/>
      <c r="E7065" s="95"/>
      <c r="F7065" s="94"/>
      <c r="G7065" s="95">
        <f t="shared" si="657"/>
        <v>0</v>
      </c>
      <c r="H7065" s="110">
        <f t="shared" si="658"/>
        <v>0</v>
      </c>
      <c r="P7065" s="107" t="str">
        <f t="shared" si="659"/>
        <v/>
      </c>
      <c r="Q7065" s="108" t="str">
        <f t="shared" si="660"/>
        <v/>
      </c>
      <c r="S7065" s="109" t="str">
        <f t="shared" si="661"/>
        <v/>
      </c>
      <c r="T7065" s="109" t="str">
        <f t="shared" si="662"/>
        <v/>
      </c>
    </row>
    <row r="7066" spans="2:20" ht="15" customHeight="1" x14ac:dyDescent="0.25">
      <c r="B7066" s="94">
        <v>7015</v>
      </c>
      <c r="C7066" s="95"/>
      <c r="D7066" s="94"/>
      <c r="E7066" s="95"/>
      <c r="F7066" s="94"/>
      <c r="G7066" s="95">
        <f t="shared" si="657"/>
        <v>0</v>
      </c>
      <c r="H7066" s="110">
        <f t="shared" si="658"/>
        <v>0</v>
      </c>
      <c r="P7066" s="107" t="str">
        <f t="shared" si="659"/>
        <v/>
      </c>
      <c r="Q7066" s="108" t="str">
        <f t="shared" si="660"/>
        <v/>
      </c>
      <c r="S7066" s="109" t="str">
        <f t="shared" si="661"/>
        <v/>
      </c>
      <c r="T7066" s="109" t="str">
        <f t="shared" si="662"/>
        <v/>
      </c>
    </row>
    <row r="7067" spans="2:20" ht="15" customHeight="1" x14ac:dyDescent="0.25">
      <c r="B7067" s="94">
        <v>7016</v>
      </c>
      <c r="C7067" s="95"/>
      <c r="D7067" s="94"/>
      <c r="E7067" s="95"/>
      <c r="F7067" s="94"/>
      <c r="G7067" s="95">
        <f t="shared" si="657"/>
        <v>0</v>
      </c>
      <c r="H7067" s="110">
        <f t="shared" si="658"/>
        <v>0</v>
      </c>
      <c r="P7067" s="107" t="str">
        <f t="shared" si="659"/>
        <v/>
      </c>
      <c r="Q7067" s="108" t="str">
        <f t="shared" si="660"/>
        <v/>
      </c>
      <c r="S7067" s="109" t="str">
        <f t="shared" si="661"/>
        <v/>
      </c>
      <c r="T7067" s="109" t="str">
        <f t="shared" si="662"/>
        <v/>
      </c>
    </row>
    <row r="7068" spans="2:20" ht="15" customHeight="1" x14ac:dyDescent="0.25">
      <c r="B7068" s="94">
        <v>7017</v>
      </c>
      <c r="C7068" s="95"/>
      <c r="D7068" s="94"/>
      <c r="E7068" s="95"/>
      <c r="F7068" s="94"/>
      <c r="G7068" s="95">
        <f t="shared" ref="G7068:G7131" si="663">E7068-C7068</f>
        <v>0</v>
      </c>
      <c r="H7068" s="110">
        <f t="shared" ref="H7068:H7131" si="664">F7068-D7068</f>
        <v>0</v>
      </c>
      <c r="P7068" s="107" t="str">
        <f t="shared" ref="P7068:P7131" si="665">IF(C7068="","",D7068*PSA_WTP-C7068)</f>
        <v/>
      </c>
      <c r="Q7068" s="108" t="str">
        <f t="shared" ref="Q7068:Q7131" si="666">IF(C7068="","",F7068*PSA_WTP-E7068)</f>
        <v/>
      </c>
      <c r="S7068" s="109" t="str">
        <f t="shared" ref="S7068:S7131" si="667">IF(Q7068="","",IF(Q7068=MAX(P7068,Q7068),0,1))</f>
        <v/>
      </c>
      <c r="T7068" s="109" t="str">
        <f t="shared" ref="T7068:T7131" si="668">IF(Q7068="","",IF(Q7068=MAX(P7068,Q7068),1,0))</f>
        <v/>
      </c>
    </row>
    <row r="7069" spans="2:20" ht="15" customHeight="1" x14ac:dyDescent="0.25">
      <c r="B7069" s="94">
        <v>7018</v>
      </c>
      <c r="C7069" s="95"/>
      <c r="D7069" s="94"/>
      <c r="E7069" s="95"/>
      <c r="F7069" s="94"/>
      <c r="G7069" s="95">
        <f t="shared" si="663"/>
        <v>0</v>
      </c>
      <c r="H7069" s="110">
        <f t="shared" si="664"/>
        <v>0</v>
      </c>
      <c r="P7069" s="107" t="str">
        <f t="shared" si="665"/>
        <v/>
      </c>
      <c r="Q7069" s="108" t="str">
        <f t="shared" si="666"/>
        <v/>
      </c>
      <c r="S7069" s="109" t="str">
        <f t="shared" si="667"/>
        <v/>
      </c>
      <c r="T7069" s="109" t="str">
        <f t="shared" si="668"/>
        <v/>
      </c>
    </row>
    <row r="7070" spans="2:20" ht="15" customHeight="1" x14ac:dyDescent="0.25">
      <c r="B7070" s="94">
        <v>7019</v>
      </c>
      <c r="C7070" s="95"/>
      <c r="D7070" s="94"/>
      <c r="E7070" s="95"/>
      <c r="F7070" s="94"/>
      <c r="G7070" s="95">
        <f t="shared" si="663"/>
        <v>0</v>
      </c>
      <c r="H7070" s="110">
        <f t="shared" si="664"/>
        <v>0</v>
      </c>
      <c r="P7070" s="107" t="str">
        <f t="shared" si="665"/>
        <v/>
      </c>
      <c r="Q7070" s="108" t="str">
        <f t="shared" si="666"/>
        <v/>
      </c>
      <c r="S7070" s="109" t="str">
        <f t="shared" si="667"/>
        <v/>
      </c>
      <c r="T7070" s="109" t="str">
        <f t="shared" si="668"/>
        <v/>
      </c>
    </row>
    <row r="7071" spans="2:20" ht="15" customHeight="1" x14ac:dyDescent="0.25">
      <c r="B7071" s="94">
        <v>7020</v>
      </c>
      <c r="C7071" s="95"/>
      <c r="D7071" s="94"/>
      <c r="E7071" s="95"/>
      <c r="F7071" s="94"/>
      <c r="G7071" s="95">
        <f t="shared" si="663"/>
        <v>0</v>
      </c>
      <c r="H7071" s="110">
        <f t="shared" si="664"/>
        <v>0</v>
      </c>
      <c r="P7071" s="107" t="str">
        <f t="shared" si="665"/>
        <v/>
      </c>
      <c r="Q7071" s="108" t="str">
        <f t="shared" si="666"/>
        <v/>
      </c>
      <c r="S7071" s="109" t="str">
        <f t="shared" si="667"/>
        <v/>
      </c>
      <c r="T7071" s="109" t="str">
        <f t="shared" si="668"/>
        <v/>
      </c>
    </row>
    <row r="7072" spans="2:20" ht="15" customHeight="1" x14ac:dyDescent="0.25">
      <c r="B7072" s="94">
        <v>7021</v>
      </c>
      <c r="C7072" s="95"/>
      <c r="D7072" s="94"/>
      <c r="E7072" s="95"/>
      <c r="F7072" s="94"/>
      <c r="G7072" s="95">
        <f t="shared" si="663"/>
        <v>0</v>
      </c>
      <c r="H7072" s="110">
        <f t="shared" si="664"/>
        <v>0</v>
      </c>
      <c r="P7072" s="107" t="str">
        <f t="shared" si="665"/>
        <v/>
      </c>
      <c r="Q7072" s="108" t="str">
        <f t="shared" si="666"/>
        <v/>
      </c>
      <c r="S7072" s="109" t="str">
        <f t="shared" si="667"/>
        <v/>
      </c>
      <c r="T7072" s="109" t="str">
        <f t="shared" si="668"/>
        <v/>
      </c>
    </row>
    <row r="7073" spans="2:20" ht="15" customHeight="1" x14ac:dyDescent="0.25">
      <c r="B7073" s="94">
        <v>7022</v>
      </c>
      <c r="C7073" s="95"/>
      <c r="D7073" s="94"/>
      <c r="E7073" s="95"/>
      <c r="F7073" s="94"/>
      <c r="G7073" s="95">
        <f t="shared" si="663"/>
        <v>0</v>
      </c>
      <c r="H7073" s="110">
        <f t="shared" si="664"/>
        <v>0</v>
      </c>
      <c r="P7073" s="107" t="str">
        <f t="shared" si="665"/>
        <v/>
      </c>
      <c r="Q7073" s="108" t="str">
        <f t="shared" si="666"/>
        <v/>
      </c>
      <c r="S7073" s="109" t="str">
        <f t="shared" si="667"/>
        <v/>
      </c>
      <c r="T7073" s="109" t="str">
        <f t="shared" si="668"/>
        <v/>
      </c>
    </row>
    <row r="7074" spans="2:20" ht="15" customHeight="1" x14ac:dyDescent="0.25">
      <c r="B7074" s="94">
        <v>7023</v>
      </c>
      <c r="C7074" s="95"/>
      <c r="D7074" s="94"/>
      <c r="E7074" s="95"/>
      <c r="F7074" s="94"/>
      <c r="G7074" s="95">
        <f t="shared" si="663"/>
        <v>0</v>
      </c>
      <c r="H7074" s="110">
        <f t="shared" si="664"/>
        <v>0</v>
      </c>
      <c r="P7074" s="107" t="str">
        <f t="shared" si="665"/>
        <v/>
      </c>
      <c r="Q7074" s="108" t="str">
        <f t="shared" si="666"/>
        <v/>
      </c>
      <c r="S7074" s="109" t="str">
        <f t="shared" si="667"/>
        <v/>
      </c>
      <c r="T7074" s="109" t="str">
        <f t="shared" si="668"/>
        <v/>
      </c>
    </row>
    <row r="7075" spans="2:20" ht="15" customHeight="1" x14ac:dyDescent="0.25">
      <c r="B7075" s="94">
        <v>7024</v>
      </c>
      <c r="C7075" s="95"/>
      <c r="D7075" s="94"/>
      <c r="E7075" s="95"/>
      <c r="F7075" s="94"/>
      <c r="G7075" s="95">
        <f t="shared" si="663"/>
        <v>0</v>
      </c>
      <c r="H7075" s="110">
        <f t="shared" si="664"/>
        <v>0</v>
      </c>
      <c r="P7075" s="107" t="str">
        <f t="shared" si="665"/>
        <v/>
      </c>
      <c r="Q7075" s="108" t="str">
        <f t="shared" si="666"/>
        <v/>
      </c>
      <c r="S7075" s="109" t="str">
        <f t="shared" si="667"/>
        <v/>
      </c>
      <c r="T7075" s="109" t="str">
        <f t="shared" si="668"/>
        <v/>
      </c>
    </row>
    <row r="7076" spans="2:20" ht="15" customHeight="1" x14ac:dyDescent="0.25">
      <c r="B7076" s="94">
        <v>7025</v>
      </c>
      <c r="C7076" s="95"/>
      <c r="D7076" s="94"/>
      <c r="E7076" s="95"/>
      <c r="F7076" s="94"/>
      <c r="G7076" s="95">
        <f t="shared" si="663"/>
        <v>0</v>
      </c>
      <c r="H7076" s="110">
        <f t="shared" si="664"/>
        <v>0</v>
      </c>
      <c r="P7076" s="107" t="str">
        <f t="shared" si="665"/>
        <v/>
      </c>
      <c r="Q7076" s="108" t="str">
        <f t="shared" si="666"/>
        <v/>
      </c>
      <c r="S7076" s="109" t="str">
        <f t="shared" si="667"/>
        <v/>
      </c>
      <c r="T7076" s="109" t="str">
        <f t="shared" si="668"/>
        <v/>
      </c>
    </row>
    <row r="7077" spans="2:20" ht="15" customHeight="1" x14ac:dyDescent="0.25">
      <c r="B7077" s="94">
        <v>7026</v>
      </c>
      <c r="C7077" s="95"/>
      <c r="D7077" s="94"/>
      <c r="E7077" s="95"/>
      <c r="F7077" s="94"/>
      <c r="G7077" s="95">
        <f t="shared" si="663"/>
        <v>0</v>
      </c>
      <c r="H7077" s="110">
        <f t="shared" si="664"/>
        <v>0</v>
      </c>
      <c r="P7077" s="107" t="str">
        <f t="shared" si="665"/>
        <v/>
      </c>
      <c r="Q7077" s="108" t="str">
        <f t="shared" si="666"/>
        <v/>
      </c>
      <c r="S7077" s="109" t="str">
        <f t="shared" si="667"/>
        <v/>
      </c>
      <c r="T7077" s="109" t="str">
        <f t="shared" si="668"/>
        <v/>
      </c>
    </row>
    <row r="7078" spans="2:20" ht="15" customHeight="1" x14ac:dyDescent="0.25">
      <c r="B7078" s="94">
        <v>7027</v>
      </c>
      <c r="C7078" s="95"/>
      <c r="D7078" s="94"/>
      <c r="E7078" s="95"/>
      <c r="F7078" s="94"/>
      <c r="G7078" s="95">
        <f t="shared" si="663"/>
        <v>0</v>
      </c>
      <c r="H7078" s="110">
        <f t="shared" si="664"/>
        <v>0</v>
      </c>
      <c r="P7078" s="107" t="str">
        <f t="shared" si="665"/>
        <v/>
      </c>
      <c r="Q7078" s="108" t="str">
        <f t="shared" si="666"/>
        <v/>
      </c>
      <c r="S7078" s="109" t="str">
        <f t="shared" si="667"/>
        <v/>
      </c>
      <c r="T7078" s="109" t="str">
        <f t="shared" si="668"/>
        <v/>
      </c>
    </row>
    <row r="7079" spans="2:20" ht="15" customHeight="1" x14ac:dyDescent="0.25">
      <c r="B7079" s="94">
        <v>7028</v>
      </c>
      <c r="C7079" s="95"/>
      <c r="D7079" s="94"/>
      <c r="E7079" s="95"/>
      <c r="F7079" s="94"/>
      <c r="G7079" s="95">
        <f t="shared" si="663"/>
        <v>0</v>
      </c>
      <c r="H7079" s="110">
        <f t="shared" si="664"/>
        <v>0</v>
      </c>
      <c r="P7079" s="107" t="str">
        <f t="shared" si="665"/>
        <v/>
      </c>
      <c r="Q7079" s="108" t="str">
        <f t="shared" si="666"/>
        <v/>
      </c>
      <c r="S7079" s="109" t="str">
        <f t="shared" si="667"/>
        <v/>
      </c>
      <c r="T7079" s="109" t="str">
        <f t="shared" si="668"/>
        <v/>
      </c>
    </row>
    <row r="7080" spans="2:20" ht="15" customHeight="1" x14ac:dyDescent="0.25">
      <c r="B7080" s="94">
        <v>7029</v>
      </c>
      <c r="C7080" s="95"/>
      <c r="D7080" s="94"/>
      <c r="E7080" s="95"/>
      <c r="F7080" s="94"/>
      <c r="G7080" s="95">
        <f t="shared" si="663"/>
        <v>0</v>
      </c>
      <c r="H7080" s="110">
        <f t="shared" si="664"/>
        <v>0</v>
      </c>
      <c r="P7080" s="107" t="str">
        <f t="shared" si="665"/>
        <v/>
      </c>
      <c r="Q7080" s="108" t="str">
        <f t="shared" si="666"/>
        <v/>
      </c>
      <c r="S7080" s="109" t="str">
        <f t="shared" si="667"/>
        <v/>
      </c>
      <c r="T7080" s="109" t="str">
        <f t="shared" si="668"/>
        <v/>
      </c>
    </row>
    <row r="7081" spans="2:20" ht="15" customHeight="1" x14ac:dyDescent="0.25">
      <c r="B7081" s="94">
        <v>7030</v>
      </c>
      <c r="C7081" s="95"/>
      <c r="D7081" s="94"/>
      <c r="E7081" s="95"/>
      <c r="F7081" s="94"/>
      <c r="G7081" s="95">
        <f t="shared" si="663"/>
        <v>0</v>
      </c>
      <c r="H7081" s="110">
        <f t="shared" si="664"/>
        <v>0</v>
      </c>
      <c r="P7081" s="107" t="str">
        <f t="shared" si="665"/>
        <v/>
      </c>
      <c r="Q7081" s="108" t="str">
        <f t="shared" si="666"/>
        <v/>
      </c>
      <c r="S7081" s="109" t="str">
        <f t="shared" si="667"/>
        <v/>
      </c>
      <c r="T7081" s="109" t="str">
        <f t="shared" si="668"/>
        <v/>
      </c>
    </row>
    <row r="7082" spans="2:20" ht="15" customHeight="1" x14ac:dyDescent="0.25">
      <c r="B7082" s="94">
        <v>7031</v>
      </c>
      <c r="C7082" s="95"/>
      <c r="D7082" s="94"/>
      <c r="E7082" s="95"/>
      <c r="F7082" s="94"/>
      <c r="G7082" s="95">
        <f t="shared" si="663"/>
        <v>0</v>
      </c>
      <c r="H7082" s="110">
        <f t="shared" si="664"/>
        <v>0</v>
      </c>
      <c r="P7082" s="107" t="str">
        <f t="shared" si="665"/>
        <v/>
      </c>
      <c r="Q7082" s="108" t="str">
        <f t="shared" si="666"/>
        <v/>
      </c>
      <c r="S7082" s="109" t="str">
        <f t="shared" si="667"/>
        <v/>
      </c>
      <c r="T7082" s="109" t="str">
        <f t="shared" si="668"/>
        <v/>
      </c>
    </row>
    <row r="7083" spans="2:20" ht="15" customHeight="1" x14ac:dyDescent="0.25">
      <c r="B7083" s="94">
        <v>7032</v>
      </c>
      <c r="C7083" s="95"/>
      <c r="D7083" s="94"/>
      <c r="E7083" s="95"/>
      <c r="F7083" s="94"/>
      <c r="G7083" s="95">
        <f t="shared" si="663"/>
        <v>0</v>
      </c>
      <c r="H7083" s="110">
        <f t="shared" si="664"/>
        <v>0</v>
      </c>
      <c r="P7083" s="107" t="str">
        <f t="shared" si="665"/>
        <v/>
      </c>
      <c r="Q7083" s="108" t="str">
        <f t="shared" si="666"/>
        <v/>
      </c>
      <c r="S7083" s="109" t="str">
        <f t="shared" si="667"/>
        <v/>
      </c>
      <c r="T7083" s="109" t="str">
        <f t="shared" si="668"/>
        <v/>
      </c>
    </row>
    <row r="7084" spans="2:20" ht="15" customHeight="1" x14ac:dyDescent="0.25">
      <c r="B7084" s="94">
        <v>7033</v>
      </c>
      <c r="C7084" s="95"/>
      <c r="D7084" s="94"/>
      <c r="E7084" s="95"/>
      <c r="F7084" s="94"/>
      <c r="G7084" s="95">
        <f t="shared" si="663"/>
        <v>0</v>
      </c>
      <c r="H7084" s="110">
        <f t="shared" si="664"/>
        <v>0</v>
      </c>
      <c r="P7084" s="107" t="str">
        <f t="shared" si="665"/>
        <v/>
      </c>
      <c r="Q7084" s="108" t="str">
        <f t="shared" si="666"/>
        <v/>
      </c>
      <c r="S7084" s="109" t="str">
        <f t="shared" si="667"/>
        <v/>
      </c>
      <c r="T7084" s="109" t="str">
        <f t="shared" si="668"/>
        <v/>
      </c>
    </row>
    <row r="7085" spans="2:20" ht="15" customHeight="1" x14ac:dyDescent="0.25">
      <c r="B7085" s="94">
        <v>7034</v>
      </c>
      <c r="C7085" s="95"/>
      <c r="D7085" s="94"/>
      <c r="E7085" s="95"/>
      <c r="F7085" s="94"/>
      <c r="G7085" s="95">
        <f t="shared" si="663"/>
        <v>0</v>
      </c>
      <c r="H7085" s="110">
        <f t="shared" si="664"/>
        <v>0</v>
      </c>
      <c r="P7085" s="107" t="str">
        <f t="shared" si="665"/>
        <v/>
      </c>
      <c r="Q7085" s="108" t="str">
        <f t="shared" si="666"/>
        <v/>
      </c>
      <c r="S7085" s="109" t="str">
        <f t="shared" si="667"/>
        <v/>
      </c>
      <c r="T7085" s="109" t="str">
        <f t="shared" si="668"/>
        <v/>
      </c>
    </row>
    <row r="7086" spans="2:20" ht="15" customHeight="1" x14ac:dyDescent="0.25">
      <c r="B7086" s="94">
        <v>7035</v>
      </c>
      <c r="C7086" s="95"/>
      <c r="D7086" s="94"/>
      <c r="E7086" s="95"/>
      <c r="F7086" s="94"/>
      <c r="G7086" s="95">
        <f t="shared" si="663"/>
        <v>0</v>
      </c>
      <c r="H7086" s="110">
        <f t="shared" si="664"/>
        <v>0</v>
      </c>
      <c r="P7086" s="107" t="str">
        <f t="shared" si="665"/>
        <v/>
      </c>
      <c r="Q7086" s="108" t="str">
        <f t="shared" si="666"/>
        <v/>
      </c>
      <c r="S7086" s="109" t="str">
        <f t="shared" si="667"/>
        <v/>
      </c>
      <c r="T7086" s="109" t="str">
        <f t="shared" si="668"/>
        <v/>
      </c>
    </row>
    <row r="7087" spans="2:20" ht="15" customHeight="1" x14ac:dyDescent="0.25">
      <c r="B7087" s="94">
        <v>7036</v>
      </c>
      <c r="C7087" s="95"/>
      <c r="D7087" s="94"/>
      <c r="E7087" s="95"/>
      <c r="F7087" s="94"/>
      <c r="G7087" s="95">
        <f t="shared" si="663"/>
        <v>0</v>
      </c>
      <c r="H7087" s="110">
        <f t="shared" si="664"/>
        <v>0</v>
      </c>
      <c r="P7087" s="107" t="str">
        <f t="shared" si="665"/>
        <v/>
      </c>
      <c r="Q7087" s="108" t="str">
        <f t="shared" si="666"/>
        <v/>
      </c>
      <c r="S7087" s="109" t="str">
        <f t="shared" si="667"/>
        <v/>
      </c>
      <c r="T7087" s="109" t="str">
        <f t="shared" si="668"/>
        <v/>
      </c>
    </row>
    <row r="7088" spans="2:20" ht="15" customHeight="1" x14ac:dyDescent="0.25">
      <c r="B7088" s="94">
        <v>7037</v>
      </c>
      <c r="C7088" s="95"/>
      <c r="D7088" s="94"/>
      <c r="E7088" s="95"/>
      <c r="F7088" s="94"/>
      <c r="G7088" s="95">
        <f t="shared" si="663"/>
        <v>0</v>
      </c>
      <c r="H7088" s="110">
        <f t="shared" si="664"/>
        <v>0</v>
      </c>
      <c r="P7088" s="107" t="str">
        <f t="shared" si="665"/>
        <v/>
      </c>
      <c r="Q7088" s="108" t="str">
        <f t="shared" si="666"/>
        <v/>
      </c>
      <c r="S7088" s="109" t="str">
        <f t="shared" si="667"/>
        <v/>
      </c>
      <c r="T7088" s="109" t="str">
        <f t="shared" si="668"/>
        <v/>
      </c>
    </row>
    <row r="7089" spans="2:20" ht="15" customHeight="1" x14ac:dyDescent="0.25">
      <c r="B7089" s="94">
        <v>7038</v>
      </c>
      <c r="C7089" s="95"/>
      <c r="D7089" s="94"/>
      <c r="E7089" s="95"/>
      <c r="F7089" s="94"/>
      <c r="G7089" s="95">
        <f t="shared" si="663"/>
        <v>0</v>
      </c>
      <c r="H7089" s="110">
        <f t="shared" si="664"/>
        <v>0</v>
      </c>
      <c r="P7089" s="107" t="str">
        <f t="shared" si="665"/>
        <v/>
      </c>
      <c r="Q7089" s="108" t="str">
        <f t="shared" si="666"/>
        <v/>
      </c>
      <c r="S7089" s="109" t="str">
        <f t="shared" si="667"/>
        <v/>
      </c>
      <c r="T7089" s="109" t="str">
        <f t="shared" si="668"/>
        <v/>
      </c>
    </row>
    <row r="7090" spans="2:20" ht="15" customHeight="1" x14ac:dyDescent="0.25">
      <c r="B7090" s="94">
        <v>7039</v>
      </c>
      <c r="C7090" s="95"/>
      <c r="D7090" s="94"/>
      <c r="E7090" s="95"/>
      <c r="F7090" s="94"/>
      <c r="G7090" s="95">
        <f t="shared" si="663"/>
        <v>0</v>
      </c>
      <c r="H7090" s="110">
        <f t="shared" si="664"/>
        <v>0</v>
      </c>
      <c r="P7090" s="107" t="str">
        <f t="shared" si="665"/>
        <v/>
      </c>
      <c r="Q7090" s="108" t="str">
        <f t="shared" si="666"/>
        <v/>
      </c>
      <c r="S7090" s="109" t="str">
        <f t="shared" si="667"/>
        <v/>
      </c>
      <c r="T7090" s="109" t="str">
        <f t="shared" si="668"/>
        <v/>
      </c>
    </row>
    <row r="7091" spans="2:20" ht="15" customHeight="1" x14ac:dyDescent="0.25">
      <c r="B7091" s="94">
        <v>7040</v>
      </c>
      <c r="C7091" s="95"/>
      <c r="D7091" s="94"/>
      <c r="E7091" s="95"/>
      <c r="F7091" s="94"/>
      <c r="G7091" s="95">
        <f t="shared" si="663"/>
        <v>0</v>
      </c>
      <c r="H7091" s="110">
        <f t="shared" si="664"/>
        <v>0</v>
      </c>
      <c r="P7091" s="107" t="str">
        <f t="shared" si="665"/>
        <v/>
      </c>
      <c r="Q7091" s="108" t="str">
        <f t="shared" si="666"/>
        <v/>
      </c>
      <c r="S7091" s="109" t="str">
        <f t="shared" si="667"/>
        <v/>
      </c>
      <c r="T7091" s="109" t="str">
        <f t="shared" si="668"/>
        <v/>
      </c>
    </row>
    <row r="7092" spans="2:20" ht="15" customHeight="1" x14ac:dyDescent="0.25">
      <c r="B7092" s="94">
        <v>7041</v>
      </c>
      <c r="C7092" s="95"/>
      <c r="D7092" s="94"/>
      <c r="E7092" s="95"/>
      <c r="F7092" s="94"/>
      <c r="G7092" s="95">
        <f t="shared" si="663"/>
        <v>0</v>
      </c>
      <c r="H7092" s="110">
        <f t="shared" si="664"/>
        <v>0</v>
      </c>
      <c r="P7092" s="107" t="str">
        <f t="shared" si="665"/>
        <v/>
      </c>
      <c r="Q7092" s="108" t="str">
        <f t="shared" si="666"/>
        <v/>
      </c>
      <c r="S7092" s="109" t="str">
        <f t="shared" si="667"/>
        <v/>
      </c>
      <c r="T7092" s="109" t="str">
        <f t="shared" si="668"/>
        <v/>
      </c>
    </row>
    <row r="7093" spans="2:20" ht="15" customHeight="1" x14ac:dyDescent="0.25">
      <c r="B7093" s="94">
        <v>7042</v>
      </c>
      <c r="C7093" s="95"/>
      <c r="D7093" s="94"/>
      <c r="E7093" s="95"/>
      <c r="F7093" s="94"/>
      <c r="G7093" s="95">
        <f t="shared" si="663"/>
        <v>0</v>
      </c>
      <c r="H7093" s="110">
        <f t="shared" si="664"/>
        <v>0</v>
      </c>
      <c r="P7093" s="107" t="str">
        <f t="shared" si="665"/>
        <v/>
      </c>
      <c r="Q7093" s="108" t="str">
        <f t="shared" si="666"/>
        <v/>
      </c>
      <c r="S7093" s="109" t="str">
        <f t="shared" si="667"/>
        <v/>
      </c>
      <c r="T7093" s="109" t="str">
        <f t="shared" si="668"/>
        <v/>
      </c>
    </row>
    <row r="7094" spans="2:20" ht="15" customHeight="1" x14ac:dyDescent="0.25">
      <c r="B7094" s="94">
        <v>7043</v>
      </c>
      <c r="C7094" s="95"/>
      <c r="D7094" s="94"/>
      <c r="E7094" s="95"/>
      <c r="F7094" s="94"/>
      <c r="G7094" s="95">
        <f t="shared" si="663"/>
        <v>0</v>
      </c>
      <c r="H7094" s="110">
        <f t="shared" si="664"/>
        <v>0</v>
      </c>
      <c r="P7094" s="107" t="str">
        <f t="shared" si="665"/>
        <v/>
      </c>
      <c r="Q7094" s="108" t="str">
        <f t="shared" si="666"/>
        <v/>
      </c>
      <c r="S7094" s="109" t="str">
        <f t="shared" si="667"/>
        <v/>
      </c>
      <c r="T7094" s="109" t="str">
        <f t="shared" si="668"/>
        <v/>
      </c>
    </row>
    <row r="7095" spans="2:20" ht="15" customHeight="1" x14ac:dyDescent="0.25">
      <c r="B7095" s="94">
        <v>7044</v>
      </c>
      <c r="C7095" s="95"/>
      <c r="D7095" s="94"/>
      <c r="E7095" s="95"/>
      <c r="F7095" s="94"/>
      <c r="G7095" s="95">
        <f t="shared" si="663"/>
        <v>0</v>
      </c>
      <c r="H7095" s="110">
        <f t="shared" si="664"/>
        <v>0</v>
      </c>
      <c r="P7095" s="107" t="str">
        <f t="shared" si="665"/>
        <v/>
      </c>
      <c r="Q7095" s="108" t="str">
        <f t="shared" si="666"/>
        <v/>
      </c>
      <c r="S7095" s="109" t="str">
        <f t="shared" si="667"/>
        <v/>
      </c>
      <c r="T7095" s="109" t="str">
        <f t="shared" si="668"/>
        <v/>
      </c>
    </row>
    <row r="7096" spans="2:20" ht="15" customHeight="1" x14ac:dyDescent="0.25">
      <c r="B7096" s="94">
        <v>7045</v>
      </c>
      <c r="C7096" s="95"/>
      <c r="D7096" s="94"/>
      <c r="E7096" s="95"/>
      <c r="F7096" s="94"/>
      <c r="G7096" s="95">
        <f t="shared" si="663"/>
        <v>0</v>
      </c>
      <c r="H7096" s="110">
        <f t="shared" si="664"/>
        <v>0</v>
      </c>
      <c r="P7096" s="107" t="str">
        <f t="shared" si="665"/>
        <v/>
      </c>
      <c r="Q7096" s="108" t="str">
        <f t="shared" si="666"/>
        <v/>
      </c>
      <c r="S7096" s="109" t="str">
        <f t="shared" si="667"/>
        <v/>
      </c>
      <c r="T7096" s="109" t="str">
        <f t="shared" si="668"/>
        <v/>
      </c>
    </row>
    <row r="7097" spans="2:20" ht="15" customHeight="1" x14ac:dyDescent="0.25">
      <c r="B7097" s="94">
        <v>7046</v>
      </c>
      <c r="C7097" s="95"/>
      <c r="D7097" s="94"/>
      <c r="E7097" s="95"/>
      <c r="F7097" s="94"/>
      <c r="G7097" s="95">
        <f t="shared" si="663"/>
        <v>0</v>
      </c>
      <c r="H7097" s="110">
        <f t="shared" si="664"/>
        <v>0</v>
      </c>
      <c r="P7097" s="107" t="str">
        <f t="shared" si="665"/>
        <v/>
      </c>
      <c r="Q7097" s="108" t="str">
        <f t="shared" si="666"/>
        <v/>
      </c>
      <c r="S7097" s="109" t="str">
        <f t="shared" si="667"/>
        <v/>
      </c>
      <c r="T7097" s="109" t="str">
        <f t="shared" si="668"/>
        <v/>
      </c>
    </row>
    <row r="7098" spans="2:20" ht="15" customHeight="1" x14ac:dyDescent="0.25">
      <c r="B7098" s="94">
        <v>7047</v>
      </c>
      <c r="C7098" s="95"/>
      <c r="D7098" s="94"/>
      <c r="E7098" s="95"/>
      <c r="F7098" s="94"/>
      <c r="G7098" s="95">
        <f t="shared" si="663"/>
        <v>0</v>
      </c>
      <c r="H7098" s="110">
        <f t="shared" si="664"/>
        <v>0</v>
      </c>
      <c r="P7098" s="107" t="str">
        <f t="shared" si="665"/>
        <v/>
      </c>
      <c r="Q7098" s="108" t="str">
        <f t="shared" si="666"/>
        <v/>
      </c>
      <c r="S7098" s="109" t="str">
        <f t="shared" si="667"/>
        <v/>
      </c>
      <c r="T7098" s="109" t="str">
        <f t="shared" si="668"/>
        <v/>
      </c>
    </row>
    <row r="7099" spans="2:20" ht="15" customHeight="1" x14ac:dyDescent="0.25">
      <c r="B7099" s="94">
        <v>7048</v>
      </c>
      <c r="C7099" s="95"/>
      <c r="D7099" s="94"/>
      <c r="E7099" s="95"/>
      <c r="F7099" s="94"/>
      <c r="G7099" s="95">
        <f t="shared" si="663"/>
        <v>0</v>
      </c>
      <c r="H7099" s="110">
        <f t="shared" si="664"/>
        <v>0</v>
      </c>
      <c r="P7099" s="107" t="str">
        <f t="shared" si="665"/>
        <v/>
      </c>
      <c r="Q7099" s="108" t="str">
        <f t="shared" si="666"/>
        <v/>
      </c>
      <c r="S7099" s="109" t="str">
        <f t="shared" si="667"/>
        <v/>
      </c>
      <c r="T7099" s="109" t="str">
        <f t="shared" si="668"/>
        <v/>
      </c>
    </row>
    <row r="7100" spans="2:20" ht="15" customHeight="1" x14ac:dyDescent="0.25">
      <c r="B7100" s="94">
        <v>7049</v>
      </c>
      <c r="C7100" s="95"/>
      <c r="D7100" s="94"/>
      <c r="E7100" s="95"/>
      <c r="F7100" s="94"/>
      <c r="G7100" s="95">
        <f t="shared" si="663"/>
        <v>0</v>
      </c>
      <c r="H7100" s="110">
        <f t="shared" si="664"/>
        <v>0</v>
      </c>
      <c r="P7100" s="107" t="str">
        <f t="shared" si="665"/>
        <v/>
      </c>
      <c r="Q7100" s="108" t="str">
        <f t="shared" si="666"/>
        <v/>
      </c>
      <c r="S7100" s="109" t="str">
        <f t="shared" si="667"/>
        <v/>
      </c>
      <c r="T7100" s="109" t="str">
        <f t="shared" si="668"/>
        <v/>
      </c>
    </row>
    <row r="7101" spans="2:20" ht="15" customHeight="1" x14ac:dyDescent="0.25">
      <c r="B7101" s="94">
        <v>7050</v>
      </c>
      <c r="C7101" s="95"/>
      <c r="D7101" s="94"/>
      <c r="E7101" s="95"/>
      <c r="F7101" s="94"/>
      <c r="G7101" s="95">
        <f t="shared" si="663"/>
        <v>0</v>
      </c>
      <c r="H7101" s="110">
        <f t="shared" si="664"/>
        <v>0</v>
      </c>
      <c r="P7101" s="107" t="str">
        <f t="shared" si="665"/>
        <v/>
      </c>
      <c r="Q7101" s="108" t="str">
        <f t="shared" si="666"/>
        <v/>
      </c>
      <c r="S7101" s="109" t="str">
        <f t="shared" si="667"/>
        <v/>
      </c>
      <c r="T7101" s="109" t="str">
        <f t="shared" si="668"/>
        <v/>
      </c>
    </row>
    <row r="7102" spans="2:20" ht="15" customHeight="1" x14ac:dyDescent="0.25">
      <c r="B7102" s="94">
        <v>7051</v>
      </c>
      <c r="C7102" s="95"/>
      <c r="D7102" s="94"/>
      <c r="E7102" s="95"/>
      <c r="F7102" s="94"/>
      <c r="G7102" s="95">
        <f t="shared" si="663"/>
        <v>0</v>
      </c>
      <c r="H7102" s="110">
        <f t="shared" si="664"/>
        <v>0</v>
      </c>
      <c r="P7102" s="107" t="str">
        <f t="shared" si="665"/>
        <v/>
      </c>
      <c r="Q7102" s="108" t="str">
        <f t="shared" si="666"/>
        <v/>
      </c>
      <c r="S7102" s="109" t="str">
        <f t="shared" si="667"/>
        <v/>
      </c>
      <c r="T7102" s="109" t="str">
        <f t="shared" si="668"/>
        <v/>
      </c>
    </row>
    <row r="7103" spans="2:20" ht="15" customHeight="1" x14ac:dyDescent="0.25">
      <c r="B7103" s="94">
        <v>7052</v>
      </c>
      <c r="C7103" s="95"/>
      <c r="D7103" s="94"/>
      <c r="E7103" s="95"/>
      <c r="F7103" s="94"/>
      <c r="G7103" s="95">
        <f t="shared" si="663"/>
        <v>0</v>
      </c>
      <c r="H7103" s="110">
        <f t="shared" si="664"/>
        <v>0</v>
      </c>
      <c r="P7103" s="107" t="str">
        <f t="shared" si="665"/>
        <v/>
      </c>
      <c r="Q7103" s="108" t="str">
        <f t="shared" si="666"/>
        <v/>
      </c>
      <c r="S7103" s="109" t="str">
        <f t="shared" si="667"/>
        <v/>
      </c>
      <c r="T7103" s="109" t="str">
        <f t="shared" si="668"/>
        <v/>
      </c>
    </row>
    <row r="7104" spans="2:20" ht="15" customHeight="1" x14ac:dyDescent="0.25">
      <c r="B7104" s="94">
        <v>7053</v>
      </c>
      <c r="C7104" s="95"/>
      <c r="D7104" s="94"/>
      <c r="E7104" s="95"/>
      <c r="F7104" s="94"/>
      <c r="G7104" s="95">
        <f t="shared" si="663"/>
        <v>0</v>
      </c>
      <c r="H7104" s="110">
        <f t="shared" si="664"/>
        <v>0</v>
      </c>
      <c r="P7104" s="107" t="str">
        <f t="shared" si="665"/>
        <v/>
      </c>
      <c r="Q7104" s="108" t="str">
        <f t="shared" si="666"/>
        <v/>
      </c>
      <c r="S7104" s="109" t="str">
        <f t="shared" si="667"/>
        <v/>
      </c>
      <c r="T7104" s="109" t="str">
        <f t="shared" si="668"/>
        <v/>
      </c>
    </row>
    <row r="7105" spans="2:20" ht="15" customHeight="1" x14ac:dyDescent="0.25">
      <c r="B7105" s="94">
        <v>7054</v>
      </c>
      <c r="C7105" s="95"/>
      <c r="D7105" s="94"/>
      <c r="E7105" s="95"/>
      <c r="F7105" s="94"/>
      <c r="G7105" s="95">
        <f t="shared" si="663"/>
        <v>0</v>
      </c>
      <c r="H7105" s="110">
        <f t="shared" si="664"/>
        <v>0</v>
      </c>
      <c r="P7105" s="107" t="str">
        <f t="shared" si="665"/>
        <v/>
      </c>
      <c r="Q7105" s="108" t="str">
        <f t="shared" si="666"/>
        <v/>
      </c>
      <c r="S7105" s="109" t="str">
        <f t="shared" si="667"/>
        <v/>
      </c>
      <c r="T7105" s="109" t="str">
        <f t="shared" si="668"/>
        <v/>
      </c>
    </row>
    <row r="7106" spans="2:20" ht="15" customHeight="1" x14ac:dyDescent="0.25">
      <c r="B7106" s="94">
        <v>7055</v>
      </c>
      <c r="C7106" s="95"/>
      <c r="D7106" s="94"/>
      <c r="E7106" s="95"/>
      <c r="F7106" s="94"/>
      <c r="G7106" s="95">
        <f t="shared" si="663"/>
        <v>0</v>
      </c>
      <c r="H7106" s="110">
        <f t="shared" si="664"/>
        <v>0</v>
      </c>
      <c r="P7106" s="107" t="str">
        <f t="shared" si="665"/>
        <v/>
      </c>
      <c r="Q7106" s="108" t="str">
        <f t="shared" si="666"/>
        <v/>
      </c>
      <c r="S7106" s="109" t="str">
        <f t="shared" si="667"/>
        <v/>
      </c>
      <c r="T7106" s="109" t="str">
        <f t="shared" si="668"/>
        <v/>
      </c>
    </row>
    <row r="7107" spans="2:20" ht="15" customHeight="1" x14ac:dyDescent="0.25">
      <c r="B7107" s="94">
        <v>7056</v>
      </c>
      <c r="C7107" s="95"/>
      <c r="D7107" s="94"/>
      <c r="E7107" s="95"/>
      <c r="F7107" s="94"/>
      <c r="G7107" s="95">
        <f t="shared" si="663"/>
        <v>0</v>
      </c>
      <c r="H7107" s="110">
        <f t="shared" si="664"/>
        <v>0</v>
      </c>
      <c r="P7107" s="107" t="str">
        <f t="shared" si="665"/>
        <v/>
      </c>
      <c r="Q7107" s="108" t="str">
        <f t="shared" si="666"/>
        <v/>
      </c>
      <c r="S7107" s="109" t="str">
        <f t="shared" si="667"/>
        <v/>
      </c>
      <c r="T7107" s="109" t="str">
        <f t="shared" si="668"/>
        <v/>
      </c>
    </row>
    <row r="7108" spans="2:20" ht="15" customHeight="1" x14ac:dyDescent="0.25">
      <c r="B7108" s="94">
        <v>7057</v>
      </c>
      <c r="C7108" s="95"/>
      <c r="D7108" s="94"/>
      <c r="E7108" s="95"/>
      <c r="F7108" s="94"/>
      <c r="G7108" s="95">
        <f t="shared" si="663"/>
        <v>0</v>
      </c>
      <c r="H7108" s="110">
        <f t="shared" si="664"/>
        <v>0</v>
      </c>
      <c r="P7108" s="107" t="str">
        <f t="shared" si="665"/>
        <v/>
      </c>
      <c r="Q7108" s="108" t="str">
        <f t="shared" si="666"/>
        <v/>
      </c>
      <c r="S7108" s="109" t="str">
        <f t="shared" si="667"/>
        <v/>
      </c>
      <c r="T7108" s="109" t="str">
        <f t="shared" si="668"/>
        <v/>
      </c>
    </row>
    <row r="7109" spans="2:20" ht="15" customHeight="1" x14ac:dyDescent="0.25">
      <c r="B7109" s="94">
        <v>7058</v>
      </c>
      <c r="C7109" s="95"/>
      <c r="D7109" s="94"/>
      <c r="E7109" s="95"/>
      <c r="F7109" s="94"/>
      <c r="G7109" s="95">
        <f t="shared" si="663"/>
        <v>0</v>
      </c>
      <c r="H7109" s="110">
        <f t="shared" si="664"/>
        <v>0</v>
      </c>
      <c r="P7109" s="107" t="str">
        <f t="shared" si="665"/>
        <v/>
      </c>
      <c r="Q7109" s="108" t="str">
        <f t="shared" si="666"/>
        <v/>
      </c>
      <c r="S7109" s="109" t="str">
        <f t="shared" si="667"/>
        <v/>
      </c>
      <c r="T7109" s="109" t="str">
        <f t="shared" si="668"/>
        <v/>
      </c>
    </row>
    <row r="7110" spans="2:20" ht="15" customHeight="1" x14ac:dyDescent="0.25">
      <c r="B7110" s="94">
        <v>7059</v>
      </c>
      <c r="C7110" s="95"/>
      <c r="D7110" s="94"/>
      <c r="E7110" s="95"/>
      <c r="F7110" s="94"/>
      <c r="G7110" s="95">
        <f t="shared" si="663"/>
        <v>0</v>
      </c>
      <c r="H7110" s="110">
        <f t="shared" si="664"/>
        <v>0</v>
      </c>
      <c r="P7110" s="107" t="str">
        <f t="shared" si="665"/>
        <v/>
      </c>
      <c r="Q7110" s="108" t="str">
        <f t="shared" si="666"/>
        <v/>
      </c>
      <c r="S7110" s="109" t="str">
        <f t="shared" si="667"/>
        <v/>
      </c>
      <c r="T7110" s="109" t="str">
        <f t="shared" si="668"/>
        <v/>
      </c>
    </row>
    <row r="7111" spans="2:20" ht="15" customHeight="1" x14ac:dyDescent="0.25">
      <c r="B7111" s="94">
        <v>7060</v>
      </c>
      <c r="C7111" s="95"/>
      <c r="D7111" s="94"/>
      <c r="E7111" s="95"/>
      <c r="F7111" s="94"/>
      <c r="G7111" s="95">
        <f t="shared" si="663"/>
        <v>0</v>
      </c>
      <c r="H7111" s="110">
        <f t="shared" si="664"/>
        <v>0</v>
      </c>
      <c r="P7111" s="107" t="str">
        <f t="shared" si="665"/>
        <v/>
      </c>
      <c r="Q7111" s="108" t="str">
        <f t="shared" si="666"/>
        <v/>
      </c>
      <c r="S7111" s="109" t="str">
        <f t="shared" si="667"/>
        <v/>
      </c>
      <c r="T7111" s="109" t="str">
        <f t="shared" si="668"/>
        <v/>
      </c>
    </row>
    <row r="7112" spans="2:20" ht="15" customHeight="1" x14ac:dyDescent="0.25">
      <c r="B7112" s="94">
        <v>7061</v>
      </c>
      <c r="C7112" s="95"/>
      <c r="D7112" s="94"/>
      <c r="E7112" s="95"/>
      <c r="F7112" s="94"/>
      <c r="G7112" s="95">
        <f t="shared" si="663"/>
        <v>0</v>
      </c>
      <c r="H7112" s="110">
        <f t="shared" si="664"/>
        <v>0</v>
      </c>
      <c r="P7112" s="107" t="str">
        <f t="shared" si="665"/>
        <v/>
      </c>
      <c r="Q7112" s="108" t="str">
        <f t="shared" si="666"/>
        <v/>
      </c>
      <c r="S7112" s="109" t="str">
        <f t="shared" si="667"/>
        <v/>
      </c>
      <c r="T7112" s="109" t="str">
        <f t="shared" si="668"/>
        <v/>
      </c>
    </row>
    <row r="7113" spans="2:20" ht="15" customHeight="1" x14ac:dyDescent="0.25">
      <c r="B7113" s="94">
        <v>7062</v>
      </c>
      <c r="C7113" s="95"/>
      <c r="D7113" s="94"/>
      <c r="E7113" s="95"/>
      <c r="F7113" s="94"/>
      <c r="G7113" s="95">
        <f t="shared" si="663"/>
        <v>0</v>
      </c>
      <c r="H7113" s="110">
        <f t="shared" si="664"/>
        <v>0</v>
      </c>
      <c r="P7113" s="107" t="str">
        <f t="shared" si="665"/>
        <v/>
      </c>
      <c r="Q7113" s="108" t="str">
        <f t="shared" si="666"/>
        <v/>
      </c>
      <c r="S7113" s="109" t="str">
        <f t="shared" si="667"/>
        <v/>
      </c>
      <c r="T7113" s="109" t="str">
        <f t="shared" si="668"/>
        <v/>
      </c>
    </row>
    <row r="7114" spans="2:20" ht="15" customHeight="1" x14ac:dyDescent="0.25">
      <c r="B7114" s="94">
        <v>7063</v>
      </c>
      <c r="C7114" s="95"/>
      <c r="D7114" s="94"/>
      <c r="E7114" s="95"/>
      <c r="F7114" s="94"/>
      <c r="G7114" s="95">
        <f t="shared" si="663"/>
        <v>0</v>
      </c>
      <c r="H7114" s="110">
        <f t="shared" si="664"/>
        <v>0</v>
      </c>
      <c r="P7114" s="107" t="str">
        <f t="shared" si="665"/>
        <v/>
      </c>
      <c r="Q7114" s="108" t="str">
        <f t="shared" si="666"/>
        <v/>
      </c>
      <c r="S7114" s="109" t="str">
        <f t="shared" si="667"/>
        <v/>
      </c>
      <c r="T7114" s="109" t="str">
        <f t="shared" si="668"/>
        <v/>
      </c>
    </row>
    <row r="7115" spans="2:20" ht="15" customHeight="1" x14ac:dyDescent="0.25">
      <c r="B7115" s="94">
        <v>7064</v>
      </c>
      <c r="C7115" s="95"/>
      <c r="D7115" s="94"/>
      <c r="E7115" s="95"/>
      <c r="F7115" s="94"/>
      <c r="G7115" s="95">
        <f t="shared" si="663"/>
        <v>0</v>
      </c>
      <c r="H7115" s="110">
        <f t="shared" si="664"/>
        <v>0</v>
      </c>
      <c r="P7115" s="107" t="str">
        <f t="shared" si="665"/>
        <v/>
      </c>
      <c r="Q7115" s="108" t="str">
        <f t="shared" si="666"/>
        <v/>
      </c>
      <c r="S7115" s="109" t="str">
        <f t="shared" si="667"/>
        <v/>
      </c>
      <c r="T7115" s="109" t="str">
        <f t="shared" si="668"/>
        <v/>
      </c>
    </row>
    <row r="7116" spans="2:20" ht="15" customHeight="1" x14ac:dyDescent="0.25">
      <c r="B7116" s="94">
        <v>7065</v>
      </c>
      <c r="C7116" s="95"/>
      <c r="D7116" s="94"/>
      <c r="E7116" s="95"/>
      <c r="F7116" s="94"/>
      <c r="G7116" s="95">
        <f t="shared" si="663"/>
        <v>0</v>
      </c>
      <c r="H7116" s="110">
        <f t="shared" si="664"/>
        <v>0</v>
      </c>
      <c r="P7116" s="107" t="str">
        <f t="shared" si="665"/>
        <v/>
      </c>
      <c r="Q7116" s="108" t="str">
        <f t="shared" si="666"/>
        <v/>
      </c>
      <c r="S7116" s="109" t="str">
        <f t="shared" si="667"/>
        <v/>
      </c>
      <c r="T7116" s="109" t="str">
        <f t="shared" si="668"/>
        <v/>
      </c>
    </row>
    <row r="7117" spans="2:20" ht="15" customHeight="1" x14ac:dyDescent="0.25">
      <c r="B7117" s="94">
        <v>7066</v>
      </c>
      <c r="C7117" s="95"/>
      <c r="D7117" s="94"/>
      <c r="E7117" s="95"/>
      <c r="F7117" s="94"/>
      <c r="G7117" s="95">
        <f t="shared" si="663"/>
        <v>0</v>
      </c>
      <c r="H7117" s="110">
        <f t="shared" si="664"/>
        <v>0</v>
      </c>
      <c r="P7117" s="107" t="str">
        <f t="shared" si="665"/>
        <v/>
      </c>
      <c r="Q7117" s="108" t="str">
        <f t="shared" si="666"/>
        <v/>
      </c>
      <c r="S7117" s="109" t="str">
        <f t="shared" si="667"/>
        <v/>
      </c>
      <c r="T7117" s="109" t="str">
        <f t="shared" si="668"/>
        <v/>
      </c>
    </row>
    <row r="7118" spans="2:20" ht="15" customHeight="1" x14ac:dyDescent="0.25">
      <c r="B7118" s="94">
        <v>7067</v>
      </c>
      <c r="C7118" s="95"/>
      <c r="D7118" s="94"/>
      <c r="E7118" s="95"/>
      <c r="F7118" s="94"/>
      <c r="G7118" s="95">
        <f t="shared" si="663"/>
        <v>0</v>
      </c>
      <c r="H7118" s="110">
        <f t="shared" si="664"/>
        <v>0</v>
      </c>
      <c r="P7118" s="107" t="str">
        <f t="shared" si="665"/>
        <v/>
      </c>
      <c r="Q7118" s="108" t="str">
        <f t="shared" si="666"/>
        <v/>
      </c>
      <c r="S7118" s="109" t="str">
        <f t="shared" si="667"/>
        <v/>
      </c>
      <c r="T7118" s="109" t="str">
        <f t="shared" si="668"/>
        <v/>
      </c>
    </row>
    <row r="7119" spans="2:20" ht="15" customHeight="1" x14ac:dyDescent="0.25">
      <c r="B7119" s="94">
        <v>7068</v>
      </c>
      <c r="C7119" s="95"/>
      <c r="D7119" s="94"/>
      <c r="E7119" s="95"/>
      <c r="F7119" s="94"/>
      <c r="G7119" s="95">
        <f t="shared" si="663"/>
        <v>0</v>
      </c>
      <c r="H7119" s="110">
        <f t="shared" si="664"/>
        <v>0</v>
      </c>
      <c r="P7119" s="107" t="str">
        <f t="shared" si="665"/>
        <v/>
      </c>
      <c r="Q7119" s="108" t="str">
        <f t="shared" si="666"/>
        <v/>
      </c>
      <c r="S7119" s="109" t="str">
        <f t="shared" si="667"/>
        <v/>
      </c>
      <c r="T7119" s="109" t="str">
        <f t="shared" si="668"/>
        <v/>
      </c>
    </row>
    <row r="7120" spans="2:20" ht="15" customHeight="1" x14ac:dyDescent="0.25">
      <c r="B7120" s="94">
        <v>7069</v>
      </c>
      <c r="C7120" s="95"/>
      <c r="D7120" s="94"/>
      <c r="E7120" s="95"/>
      <c r="F7120" s="94"/>
      <c r="G7120" s="95">
        <f t="shared" si="663"/>
        <v>0</v>
      </c>
      <c r="H7120" s="110">
        <f t="shared" si="664"/>
        <v>0</v>
      </c>
      <c r="P7120" s="107" t="str">
        <f t="shared" si="665"/>
        <v/>
      </c>
      <c r="Q7120" s="108" t="str">
        <f t="shared" si="666"/>
        <v/>
      </c>
      <c r="S7120" s="109" t="str">
        <f t="shared" si="667"/>
        <v/>
      </c>
      <c r="T7120" s="109" t="str">
        <f t="shared" si="668"/>
        <v/>
      </c>
    </row>
    <row r="7121" spans="2:20" ht="15" customHeight="1" x14ac:dyDescent="0.25">
      <c r="B7121" s="94">
        <v>7070</v>
      </c>
      <c r="C7121" s="95"/>
      <c r="D7121" s="94"/>
      <c r="E7121" s="95"/>
      <c r="F7121" s="94"/>
      <c r="G7121" s="95">
        <f t="shared" si="663"/>
        <v>0</v>
      </c>
      <c r="H7121" s="110">
        <f t="shared" si="664"/>
        <v>0</v>
      </c>
      <c r="P7121" s="107" t="str">
        <f t="shared" si="665"/>
        <v/>
      </c>
      <c r="Q7121" s="108" t="str">
        <f t="shared" si="666"/>
        <v/>
      </c>
      <c r="S7121" s="109" t="str">
        <f t="shared" si="667"/>
        <v/>
      </c>
      <c r="T7121" s="109" t="str">
        <f t="shared" si="668"/>
        <v/>
      </c>
    </row>
    <row r="7122" spans="2:20" ht="15" customHeight="1" x14ac:dyDescent="0.25">
      <c r="B7122" s="94">
        <v>7071</v>
      </c>
      <c r="C7122" s="95"/>
      <c r="D7122" s="94"/>
      <c r="E7122" s="95"/>
      <c r="F7122" s="94"/>
      <c r="G7122" s="95">
        <f t="shared" si="663"/>
        <v>0</v>
      </c>
      <c r="H7122" s="110">
        <f t="shared" si="664"/>
        <v>0</v>
      </c>
      <c r="P7122" s="107" t="str">
        <f t="shared" si="665"/>
        <v/>
      </c>
      <c r="Q7122" s="108" t="str">
        <f t="shared" si="666"/>
        <v/>
      </c>
      <c r="S7122" s="109" t="str">
        <f t="shared" si="667"/>
        <v/>
      </c>
      <c r="T7122" s="109" t="str">
        <f t="shared" si="668"/>
        <v/>
      </c>
    </row>
    <row r="7123" spans="2:20" ht="15" customHeight="1" x14ac:dyDescent="0.25">
      <c r="B7123" s="94">
        <v>7072</v>
      </c>
      <c r="C7123" s="95"/>
      <c r="D7123" s="94"/>
      <c r="E7123" s="95"/>
      <c r="F7123" s="94"/>
      <c r="G7123" s="95">
        <f t="shared" si="663"/>
        <v>0</v>
      </c>
      <c r="H7123" s="110">
        <f t="shared" si="664"/>
        <v>0</v>
      </c>
      <c r="P7123" s="107" t="str">
        <f t="shared" si="665"/>
        <v/>
      </c>
      <c r="Q7123" s="108" t="str">
        <f t="shared" si="666"/>
        <v/>
      </c>
      <c r="S7123" s="109" t="str">
        <f t="shared" si="667"/>
        <v/>
      </c>
      <c r="T7123" s="109" t="str">
        <f t="shared" si="668"/>
        <v/>
      </c>
    </row>
    <row r="7124" spans="2:20" ht="15" customHeight="1" x14ac:dyDescent="0.25">
      <c r="B7124" s="94">
        <v>7073</v>
      </c>
      <c r="C7124" s="95"/>
      <c r="D7124" s="94"/>
      <c r="E7124" s="95"/>
      <c r="F7124" s="94"/>
      <c r="G7124" s="95">
        <f t="shared" si="663"/>
        <v>0</v>
      </c>
      <c r="H7124" s="110">
        <f t="shared" si="664"/>
        <v>0</v>
      </c>
      <c r="P7124" s="107" t="str">
        <f t="shared" si="665"/>
        <v/>
      </c>
      <c r="Q7124" s="108" t="str">
        <f t="shared" si="666"/>
        <v/>
      </c>
      <c r="S7124" s="109" t="str">
        <f t="shared" si="667"/>
        <v/>
      </c>
      <c r="T7124" s="109" t="str">
        <f t="shared" si="668"/>
        <v/>
      </c>
    </row>
    <row r="7125" spans="2:20" ht="15" customHeight="1" x14ac:dyDescent="0.25">
      <c r="B7125" s="94">
        <v>7074</v>
      </c>
      <c r="C7125" s="95"/>
      <c r="D7125" s="94"/>
      <c r="E7125" s="95"/>
      <c r="F7125" s="94"/>
      <c r="G7125" s="95">
        <f t="shared" si="663"/>
        <v>0</v>
      </c>
      <c r="H7125" s="110">
        <f t="shared" si="664"/>
        <v>0</v>
      </c>
      <c r="P7125" s="107" t="str">
        <f t="shared" si="665"/>
        <v/>
      </c>
      <c r="Q7125" s="108" t="str">
        <f t="shared" si="666"/>
        <v/>
      </c>
      <c r="S7125" s="109" t="str">
        <f t="shared" si="667"/>
        <v/>
      </c>
      <c r="T7125" s="109" t="str">
        <f t="shared" si="668"/>
        <v/>
      </c>
    </row>
    <row r="7126" spans="2:20" ht="15" customHeight="1" x14ac:dyDescent="0.25">
      <c r="B7126" s="94">
        <v>7075</v>
      </c>
      <c r="C7126" s="95"/>
      <c r="D7126" s="94"/>
      <c r="E7126" s="95"/>
      <c r="F7126" s="94"/>
      <c r="G7126" s="95">
        <f t="shared" si="663"/>
        <v>0</v>
      </c>
      <c r="H7126" s="110">
        <f t="shared" si="664"/>
        <v>0</v>
      </c>
      <c r="P7126" s="107" t="str">
        <f t="shared" si="665"/>
        <v/>
      </c>
      <c r="Q7126" s="108" t="str">
        <f t="shared" si="666"/>
        <v/>
      </c>
      <c r="S7126" s="109" t="str">
        <f t="shared" si="667"/>
        <v/>
      </c>
      <c r="T7126" s="109" t="str">
        <f t="shared" si="668"/>
        <v/>
      </c>
    </row>
    <row r="7127" spans="2:20" ht="15" customHeight="1" x14ac:dyDescent="0.25">
      <c r="B7127" s="94">
        <v>7076</v>
      </c>
      <c r="C7127" s="95"/>
      <c r="D7127" s="94"/>
      <c r="E7127" s="95"/>
      <c r="F7127" s="94"/>
      <c r="G7127" s="95">
        <f t="shared" si="663"/>
        <v>0</v>
      </c>
      <c r="H7127" s="110">
        <f t="shared" si="664"/>
        <v>0</v>
      </c>
      <c r="P7127" s="107" t="str">
        <f t="shared" si="665"/>
        <v/>
      </c>
      <c r="Q7127" s="108" t="str">
        <f t="shared" si="666"/>
        <v/>
      </c>
      <c r="S7127" s="109" t="str">
        <f t="shared" si="667"/>
        <v/>
      </c>
      <c r="T7127" s="109" t="str">
        <f t="shared" si="668"/>
        <v/>
      </c>
    </row>
    <row r="7128" spans="2:20" ht="15" customHeight="1" x14ac:dyDescent="0.25">
      <c r="B7128" s="94">
        <v>7077</v>
      </c>
      <c r="C7128" s="95"/>
      <c r="D7128" s="94"/>
      <c r="E7128" s="95"/>
      <c r="F7128" s="94"/>
      <c r="G7128" s="95">
        <f t="shared" si="663"/>
        <v>0</v>
      </c>
      <c r="H7128" s="110">
        <f t="shared" si="664"/>
        <v>0</v>
      </c>
      <c r="P7128" s="107" t="str">
        <f t="shared" si="665"/>
        <v/>
      </c>
      <c r="Q7128" s="108" t="str">
        <f t="shared" si="666"/>
        <v/>
      </c>
      <c r="S7128" s="109" t="str">
        <f t="shared" si="667"/>
        <v/>
      </c>
      <c r="T7128" s="109" t="str">
        <f t="shared" si="668"/>
        <v/>
      </c>
    </row>
    <row r="7129" spans="2:20" ht="15" customHeight="1" x14ac:dyDescent="0.25">
      <c r="B7129" s="94">
        <v>7078</v>
      </c>
      <c r="C7129" s="95"/>
      <c r="D7129" s="94"/>
      <c r="E7129" s="95"/>
      <c r="F7129" s="94"/>
      <c r="G7129" s="95">
        <f t="shared" si="663"/>
        <v>0</v>
      </c>
      <c r="H7129" s="110">
        <f t="shared" si="664"/>
        <v>0</v>
      </c>
      <c r="P7129" s="107" t="str">
        <f t="shared" si="665"/>
        <v/>
      </c>
      <c r="Q7129" s="108" t="str">
        <f t="shared" si="666"/>
        <v/>
      </c>
      <c r="S7129" s="109" t="str">
        <f t="shared" si="667"/>
        <v/>
      </c>
      <c r="T7129" s="109" t="str">
        <f t="shared" si="668"/>
        <v/>
      </c>
    </row>
    <row r="7130" spans="2:20" ht="15" customHeight="1" x14ac:dyDescent="0.25">
      <c r="B7130" s="94">
        <v>7079</v>
      </c>
      <c r="C7130" s="95"/>
      <c r="D7130" s="94"/>
      <c r="E7130" s="95"/>
      <c r="F7130" s="94"/>
      <c r="G7130" s="95">
        <f t="shared" si="663"/>
        <v>0</v>
      </c>
      <c r="H7130" s="110">
        <f t="shared" si="664"/>
        <v>0</v>
      </c>
      <c r="P7130" s="107" t="str">
        <f t="shared" si="665"/>
        <v/>
      </c>
      <c r="Q7130" s="108" t="str">
        <f t="shared" si="666"/>
        <v/>
      </c>
      <c r="S7130" s="109" t="str">
        <f t="shared" si="667"/>
        <v/>
      </c>
      <c r="T7130" s="109" t="str">
        <f t="shared" si="668"/>
        <v/>
      </c>
    </row>
    <row r="7131" spans="2:20" ht="15" customHeight="1" x14ac:dyDescent="0.25">
      <c r="B7131" s="94">
        <v>7080</v>
      </c>
      <c r="C7131" s="95"/>
      <c r="D7131" s="94"/>
      <c r="E7131" s="95"/>
      <c r="F7131" s="94"/>
      <c r="G7131" s="95">
        <f t="shared" si="663"/>
        <v>0</v>
      </c>
      <c r="H7131" s="110">
        <f t="shared" si="664"/>
        <v>0</v>
      </c>
      <c r="P7131" s="107" t="str">
        <f t="shared" si="665"/>
        <v/>
      </c>
      <c r="Q7131" s="108" t="str">
        <f t="shared" si="666"/>
        <v/>
      </c>
      <c r="S7131" s="109" t="str">
        <f t="shared" si="667"/>
        <v/>
      </c>
      <c r="T7131" s="109" t="str">
        <f t="shared" si="668"/>
        <v/>
      </c>
    </row>
    <row r="7132" spans="2:20" ht="15" customHeight="1" x14ac:dyDescent="0.25">
      <c r="B7132" s="94">
        <v>7081</v>
      </c>
      <c r="C7132" s="95"/>
      <c r="D7132" s="94"/>
      <c r="E7132" s="95"/>
      <c r="F7132" s="94"/>
      <c r="G7132" s="95">
        <f t="shared" ref="G7132:G7195" si="669">E7132-C7132</f>
        <v>0</v>
      </c>
      <c r="H7132" s="110">
        <f t="shared" ref="H7132:H7195" si="670">F7132-D7132</f>
        <v>0</v>
      </c>
      <c r="P7132" s="107" t="str">
        <f t="shared" ref="P7132:P7195" si="671">IF(C7132="","",D7132*PSA_WTP-C7132)</f>
        <v/>
      </c>
      <c r="Q7132" s="108" t="str">
        <f t="shared" ref="Q7132:Q7195" si="672">IF(C7132="","",F7132*PSA_WTP-E7132)</f>
        <v/>
      </c>
      <c r="S7132" s="109" t="str">
        <f t="shared" ref="S7132:S7195" si="673">IF(Q7132="","",IF(Q7132=MAX(P7132,Q7132),0,1))</f>
        <v/>
      </c>
      <c r="T7132" s="109" t="str">
        <f t="shared" ref="T7132:T7195" si="674">IF(Q7132="","",IF(Q7132=MAX(P7132,Q7132),1,0))</f>
        <v/>
      </c>
    </row>
    <row r="7133" spans="2:20" ht="15" customHeight="1" x14ac:dyDescent="0.25">
      <c r="B7133" s="94">
        <v>7082</v>
      </c>
      <c r="C7133" s="95"/>
      <c r="D7133" s="94"/>
      <c r="E7133" s="95"/>
      <c r="F7133" s="94"/>
      <c r="G7133" s="95">
        <f t="shared" si="669"/>
        <v>0</v>
      </c>
      <c r="H7133" s="110">
        <f t="shared" si="670"/>
        <v>0</v>
      </c>
      <c r="P7133" s="107" t="str">
        <f t="shared" si="671"/>
        <v/>
      </c>
      <c r="Q7133" s="108" t="str">
        <f t="shared" si="672"/>
        <v/>
      </c>
      <c r="S7133" s="109" t="str">
        <f t="shared" si="673"/>
        <v/>
      </c>
      <c r="T7133" s="109" t="str">
        <f t="shared" si="674"/>
        <v/>
      </c>
    </row>
    <row r="7134" spans="2:20" ht="15" customHeight="1" x14ac:dyDescent="0.25">
      <c r="B7134" s="94">
        <v>7083</v>
      </c>
      <c r="C7134" s="95"/>
      <c r="D7134" s="94"/>
      <c r="E7134" s="95"/>
      <c r="F7134" s="94"/>
      <c r="G7134" s="95">
        <f t="shared" si="669"/>
        <v>0</v>
      </c>
      <c r="H7134" s="110">
        <f t="shared" si="670"/>
        <v>0</v>
      </c>
      <c r="P7134" s="107" t="str">
        <f t="shared" si="671"/>
        <v/>
      </c>
      <c r="Q7134" s="108" t="str">
        <f t="shared" si="672"/>
        <v/>
      </c>
      <c r="S7134" s="109" t="str">
        <f t="shared" si="673"/>
        <v/>
      </c>
      <c r="T7134" s="109" t="str">
        <f t="shared" si="674"/>
        <v/>
      </c>
    </row>
    <row r="7135" spans="2:20" ht="15" customHeight="1" x14ac:dyDescent="0.25">
      <c r="B7135" s="94">
        <v>7084</v>
      </c>
      <c r="C7135" s="95"/>
      <c r="D7135" s="94"/>
      <c r="E7135" s="95"/>
      <c r="F7135" s="94"/>
      <c r="G7135" s="95">
        <f t="shared" si="669"/>
        <v>0</v>
      </c>
      <c r="H7135" s="110">
        <f t="shared" si="670"/>
        <v>0</v>
      </c>
      <c r="P7135" s="107" t="str">
        <f t="shared" si="671"/>
        <v/>
      </c>
      <c r="Q7135" s="108" t="str">
        <f t="shared" si="672"/>
        <v/>
      </c>
      <c r="S7135" s="109" t="str">
        <f t="shared" si="673"/>
        <v/>
      </c>
      <c r="T7135" s="109" t="str">
        <f t="shared" si="674"/>
        <v/>
      </c>
    </row>
    <row r="7136" spans="2:20" ht="15" customHeight="1" x14ac:dyDescent="0.25">
      <c r="B7136" s="94">
        <v>7085</v>
      </c>
      <c r="C7136" s="95"/>
      <c r="D7136" s="94"/>
      <c r="E7136" s="95"/>
      <c r="F7136" s="94"/>
      <c r="G7136" s="95">
        <f t="shared" si="669"/>
        <v>0</v>
      </c>
      <c r="H7136" s="110">
        <f t="shared" si="670"/>
        <v>0</v>
      </c>
      <c r="P7136" s="107" t="str">
        <f t="shared" si="671"/>
        <v/>
      </c>
      <c r="Q7136" s="108" t="str">
        <f t="shared" si="672"/>
        <v/>
      </c>
      <c r="S7136" s="109" t="str">
        <f t="shared" si="673"/>
        <v/>
      </c>
      <c r="T7136" s="109" t="str">
        <f t="shared" si="674"/>
        <v/>
      </c>
    </row>
    <row r="7137" spans="2:20" ht="15" customHeight="1" x14ac:dyDescent="0.25">
      <c r="B7137" s="94">
        <v>7086</v>
      </c>
      <c r="C7137" s="95"/>
      <c r="D7137" s="94"/>
      <c r="E7137" s="95"/>
      <c r="F7137" s="94"/>
      <c r="G7137" s="95">
        <f t="shared" si="669"/>
        <v>0</v>
      </c>
      <c r="H7137" s="110">
        <f t="shared" si="670"/>
        <v>0</v>
      </c>
      <c r="P7137" s="107" t="str">
        <f t="shared" si="671"/>
        <v/>
      </c>
      <c r="Q7137" s="108" t="str">
        <f t="shared" si="672"/>
        <v/>
      </c>
      <c r="S7137" s="109" t="str">
        <f t="shared" si="673"/>
        <v/>
      </c>
      <c r="T7137" s="109" t="str">
        <f t="shared" si="674"/>
        <v/>
      </c>
    </row>
    <row r="7138" spans="2:20" ht="15" customHeight="1" x14ac:dyDescent="0.25">
      <c r="B7138" s="94">
        <v>7087</v>
      </c>
      <c r="C7138" s="95"/>
      <c r="D7138" s="94"/>
      <c r="E7138" s="95"/>
      <c r="F7138" s="94"/>
      <c r="G7138" s="95">
        <f t="shared" si="669"/>
        <v>0</v>
      </c>
      <c r="H7138" s="110">
        <f t="shared" si="670"/>
        <v>0</v>
      </c>
      <c r="P7138" s="107" t="str">
        <f t="shared" si="671"/>
        <v/>
      </c>
      <c r="Q7138" s="108" t="str">
        <f t="shared" si="672"/>
        <v/>
      </c>
      <c r="S7138" s="109" t="str">
        <f t="shared" si="673"/>
        <v/>
      </c>
      <c r="T7138" s="109" t="str">
        <f t="shared" si="674"/>
        <v/>
      </c>
    </row>
    <row r="7139" spans="2:20" ht="15" customHeight="1" x14ac:dyDescent="0.25">
      <c r="B7139" s="94">
        <v>7088</v>
      </c>
      <c r="C7139" s="95"/>
      <c r="D7139" s="94"/>
      <c r="E7139" s="95"/>
      <c r="F7139" s="94"/>
      <c r="G7139" s="95">
        <f t="shared" si="669"/>
        <v>0</v>
      </c>
      <c r="H7139" s="110">
        <f t="shared" si="670"/>
        <v>0</v>
      </c>
      <c r="P7139" s="107" t="str">
        <f t="shared" si="671"/>
        <v/>
      </c>
      <c r="Q7139" s="108" t="str">
        <f t="shared" si="672"/>
        <v/>
      </c>
      <c r="S7139" s="109" t="str">
        <f t="shared" si="673"/>
        <v/>
      </c>
      <c r="T7139" s="109" t="str">
        <f t="shared" si="674"/>
        <v/>
      </c>
    </row>
    <row r="7140" spans="2:20" ht="15" customHeight="1" x14ac:dyDescent="0.25">
      <c r="B7140" s="94">
        <v>7089</v>
      </c>
      <c r="C7140" s="95"/>
      <c r="D7140" s="94"/>
      <c r="E7140" s="95"/>
      <c r="F7140" s="94"/>
      <c r="G7140" s="95">
        <f t="shared" si="669"/>
        <v>0</v>
      </c>
      <c r="H7140" s="110">
        <f t="shared" si="670"/>
        <v>0</v>
      </c>
      <c r="P7140" s="107" t="str">
        <f t="shared" si="671"/>
        <v/>
      </c>
      <c r="Q7140" s="108" t="str">
        <f t="shared" si="672"/>
        <v/>
      </c>
      <c r="S7140" s="109" t="str">
        <f t="shared" si="673"/>
        <v/>
      </c>
      <c r="T7140" s="109" t="str">
        <f t="shared" si="674"/>
        <v/>
      </c>
    </row>
    <row r="7141" spans="2:20" ht="15" customHeight="1" x14ac:dyDescent="0.25">
      <c r="B7141" s="94">
        <v>7090</v>
      </c>
      <c r="C7141" s="95"/>
      <c r="D7141" s="94"/>
      <c r="E7141" s="95"/>
      <c r="F7141" s="94"/>
      <c r="G7141" s="95">
        <f t="shared" si="669"/>
        <v>0</v>
      </c>
      <c r="H7141" s="110">
        <f t="shared" si="670"/>
        <v>0</v>
      </c>
      <c r="P7141" s="107" t="str">
        <f t="shared" si="671"/>
        <v/>
      </c>
      <c r="Q7141" s="108" t="str">
        <f t="shared" si="672"/>
        <v/>
      </c>
      <c r="S7141" s="109" t="str">
        <f t="shared" si="673"/>
        <v/>
      </c>
      <c r="T7141" s="109" t="str">
        <f t="shared" si="674"/>
        <v/>
      </c>
    </row>
    <row r="7142" spans="2:20" ht="15" customHeight="1" x14ac:dyDescent="0.25">
      <c r="B7142" s="94">
        <v>7091</v>
      </c>
      <c r="C7142" s="95"/>
      <c r="D7142" s="94"/>
      <c r="E7142" s="95"/>
      <c r="F7142" s="94"/>
      <c r="G7142" s="95">
        <f t="shared" si="669"/>
        <v>0</v>
      </c>
      <c r="H7142" s="110">
        <f t="shared" si="670"/>
        <v>0</v>
      </c>
      <c r="P7142" s="107" t="str">
        <f t="shared" si="671"/>
        <v/>
      </c>
      <c r="Q7142" s="108" t="str">
        <f t="shared" si="672"/>
        <v/>
      </c>
      <c r="S7142" s="109" t="str">
        <f t="shared" si="673"/>
        <v/>
      </c>
      <c r="T7142" s="109" t="str">
        <f t="shared" si="674"/>
        <v/>
      </c>
    </row>
    <row r="7143" spans="2:20" ht="15" customHeight="1" x14ac:dyDescent="0.25">
      <c r="B7143" s="94">
        <v>7092</v>
      </c>
      <c r="C7143" s="95"/>
      <c r="D7143" s="94"/>
      <c r="E7143" s="95"/>
      <c r="F7143" s="94"/>
      <c r="G7143" s="95">
        <f t="shared" si="669"/>
        <v>0</v>
      </c>
      <c r="H7143" s="110">
        <f t="shared" si="670"/>
        <v>0</v>
      </c>
      <c r="P7143" s="107" t="str">
        <f t="shared" si="671"/>
        <v/>
      </c>
      <c r="Q7143" s="108" t="str">
        <f t="shared" si="672"/>
        <v/>
      </c>
      <c r="S7143" s="109" t="str">
        <f t="shared" si="673"/>
        <v/>
      </c>
      <c r="T7143" s="109" t="str">
        <f t="shared" si="674"/>
        <v/>
      </c>
    </row>
    <row r="7144" spans="2:20" ht="15" customHeight="1" x14ac:dyDescent="0.25">
      <c r="B7144" s="94">
        <v>7093</v>
      </c>
      <c r="C7144" s="95"/>
      <c r="D7144" s="94"/>
      <c r="E7144" s="95"/>
      <c r="F7144" s="94"/>
      <c r="G7144" s="95">
        <f t="shared" si="669"/>
        <v>0</v>
      </c>
      <c r="H7144" s="110">
        <f t="shared" si="670"/>
        <v>0</v>
      </c>
      <c r="P7144" s="107" t="str">
        <f t="shared" si="671"/>
        <v/>
      </c>
      <c r="Q7144" s="108" t="str">
        <f t="shared" si="672"/>
        <v/>
      </c>
      <c r="S7144" s="109" t="str">
        <f t="shared" si="673"/>
        <v/>
      </c>
      <c r="T7144" s="109" t="str">
        <f t="shared" si="674"/>
        <v/>
      </c>
    </row>
    <row r="7145" spans="2:20" ht="15" customHeight="1" x14ac:dyDescent="0.25">
      <c r="B7145" s="94">
        <v>7094</v>
      </c>
      <c r="C7145" s="95"/>
      <c r="D7145" s="94"/>
      <c r="E7145" s="95"/>
      <c r="F7145" s="94"/>
      <c r="G7145" s="95">
        <f t="shared" si="669"/>
        <v>0</v>
      </c>
      <c r="H7145" s="110">
        <f t="shared" si="670"/>
        <v>0</v>
      </c>
      <c r="P7145" s="107" t="str">
        <f t="shared" si="671"/>
        <v/>
      </c>
      <c r="Q7145" s="108" t="str">
        <f t="shared" si="672"/>
        <v/>
      </c>
      <c r="S7145" s="109" t="str">
        <f t="shared" si="673"/>
        <v/>
      </c>
      <c r="T7145" s="109" t="str">
        <f t="shared" si="674"/>
        <v/>
      </c>
    </row>
    <row r="7146" spans="2:20" ht="15" customHeight="1" x14ac:dyDescent="0.25">
      <c r="B7146" s="94">
        <v>7095</v>
      </c>
      <c r="C7146" s="95"/>
      <c r="D7146" s="94"/>
      <c r="E7146" s="95"/>
      <c r="F7146" s="94"/>
      <c r="G7146" s="95">
        <f t="shared" si="669"/>
        <v>0</v>
      </c>
      <c r="H7146" s="110">
        <f t="shared" si="670"/>
        <v>0</v>
      </c>
      <c r="P7146" s="107" t="str">
        <f t="shared" si="671"/>
        <v/>
      </c>
      <c r="Q7146" s="108" t="str">
        <f t="shared" si="672"/>
        <v/>
      </c>
      <c r="S7146" s="109" t="str">
        <f t="shared" si="673"/>
        <v/>
      </c>
      <c r="T7146" s="109" t="str">
        <f t="shared" si="674"/>
        <v/>
      </c>
    </row>
    <row r="7147" spans="2:20" ht="15" customHeight="1" x14ac:dyDescent="0.25">
      <c r="B7147" s="94">
        <v>7096</v>
      </c>
      <c r="C7147" s="95"/>
      <c r="D7147" s="94"/>
      <c r="E7147" s="95"/>
      <c r="F7147" s="94"/>
      <c r="G7147" s="95">
        <f t="shared" si="669"/>
        <v>0</v>
      </c>
      <c r="H7147" s="110">
        <f t="shared" si="670"/>
        <v>0</v>
      </c>
      <c r="P7147" s="107" t="str">
        <f t="shared" si="671"/>
        <v/>
      </c>
      <c r="Q7147" s="108" t="str">
        <f t="shared" si="672"/>
        <v/>
      </c>
      <c r="S7147" s="109" t="str">
        <f t="shared" si="673"/>
        <v/>
      </c>
      <c r="T7147" s="109" t="str">
        <f t="shared" si="674"/>
        <v/>
      </c>
    </row>
    <row r="7148" spans="2:20" ht="15" customHeight="1" x14ac:dyDescent="0.25">
      <c r="B7148" s="94">
        <v>7097</v>
      </c>
      <c r="C7148" s="95"/>
      <c r="D7148" s="94"/>
      <c r="E7148" s="95"/>
      <c r="F7148" s="94"/>
      <c r="G7148" s="95">
        <f t="shared" si="669"/>
        <v>0</v>
      </c>
      <c r="H7148" s="110">
        <f t="shared" si="670"/>
        <v>0</v>
      </c>
      <c r="P7148" s="107" t="str">
        <f t="shared" si="671"/>
        <v/>
      </c>
      <c r="Q7148" s="108" t="str">
        <f t="shared" si="672"/>
        <v/>
      </c>
      <c r="S7148" s="109" t="str">
        <f t="shared" si="673"/>
        <v/>
      </c>
      <c r="T7148" s="109" t="str">
        <f t="shared" si="674"/>
        <v/>
      </c>
    </row>
    <row r="7149" spans="2:20" ht="15" customHeight="1" x14ac:dyDescent="0.25">
      <c r="B7149" s="94">
        <v>7098</v>
      </c>
      <c r="C7149" s="95"/>
      <c r="D7149" s="94"/>
      <c r="E7149" s="95"/>
      <c r="F7149" s="94"/>
      <c r="G7149" s="95">
        <f t="shared" si="669"/>
        <v>0</v>
      </c>
      <c r="H7149" s="110">
        <f t="shared" si="670"/>
        <v>0</v>
      </c>
      <c r="P7149" s="107" t="str">
        <f t="shared" si="671"/>
        <v/>
      </c>
      <c r="Q7149" s="108" t="str">
        <f t="shared" si="672"/>
        <v/>
      </c>
      <c r="S7149" s="109" t="str">
        <f t="shared" si="673"/>
        <v/>
      </c>
      <c r="T7149" s="109" t="str">
        <f t="shared" si="674"/>
        <v/>
      </c>
    </row>
    <row r="7150" spans="2:20" ht="15" customHeight="1" x14ac:dyDescent="0.25">
      <c r="B7150" s="94">
        <v>7099</v>
      </c>
      <c r="C7150" s="95"/>
      <c r="D7150" s="94"/>
      <c r="E7150" s="95"/>
      <c r="F7150" s="94"/>
      <c r="G7150" s="95">
        <f t="shared" si="669"/>
        <v>0</v>
      </c>
      <c r="H7150" s="110">
        <f t="shared" si="670"/>
        <v>0</v>
      </c>
      <c r="P7150" s="107" t="str">
        <f t="shared" si="671"/>
        <v/>
      </c>
      <c r="Q7150" s="108" t="str">
        <f t="shared" si="672"/>
        <v/>
      </c>
      <c r="S7150" s="109" t="str">
        <f t="shared" si="673"/>
        <v/>
      </c>
      <c r="T7150" s="109" t="str">
        <f t="shared" si="674"/>
        <v/>
      </c>
    </row>
    <row r="7151" spans="2:20" ht="15" customHeight="1" x14ac:dyDescent="0.25">
      <c r="B7151" s="94">
        <v>7100</v>
      </c>
      <c r="C7151" s="95"/>
      <c r="D7151" s="94"/>
      <c r="E7151" s="95"/>
      <c r="F7151" s="94"/>
      <c r="G7151" s="95">
        <f t="shared" si="669"/>
        <v>0</v>
      </c>
      <c r="H7151" s="110">
        <f t="shared" si="670"/>
        <v>0</v>
      </c>
      <c r="P7151" s="107" t="str">
        <f t="shared" si="671"/>
        <v/>
      </c>
      <c r="Q7151" s="108" t="str">
        <f t="shared" si="672"/>
        <v/>
      </c>
      <c r="S7151" s="109" t="str">
        <f t="shared" si="673"/>
        <v/>
      </c>
      <c r="T7151" s="109" t="str">
        <f t="shared" si="674"/>
        <v/>
      </c>
    </row>
    <row r="7152" spans="2:20" ht="15" customHeight="1" x14ac:dyDescent="0.25">
      <c r="B7152" s="94">
        <v>7101</v>
      </c>
      <c r="C7152" s="95"/>
      <c r="D7152" s="94"/>
      <c r="E7152" s="95"/>
      <c r="F7152" s="94"/>
      <c r="G7152" s="95">
        <f t="shared" si="669"/>
        <v>0</v>
      </c>
      <c r="H7152" s="110">
        <f t="shared" si="670"/>
        <v>0</v>
      </c>
      <c r="P7152" s="107" t="str">
        <f t="shared" si="671"/>
        <v/>
      </c>
      <c r="Q7152" s="108" t="str">
        <f t="shared" si="672"/>
        <v/>
      </c>
      <c r="S7152" s="109" t="str">
        <f t="shared" si="673"/>
        <v/>
      </c>
      <c r="T7152" s="109" t="str">
        <f t="shared" si="674"/>
        <v/>
      </c>
    </row>
    <row r="7153" spans="2:20" ht="15" customHeight="1" x14ac:dyDescent="0.25">
      <c r="B7153" s="94">
        <v>7102</v>
      </c>
      <c r="C7153" s="95"/>
      <c r="D7153" s="94"/>
      <c r="E7153" s="95"/>
      <c r="F7153" s="94"/>
      <c r="G7153" s="95">
        <f t="shared" si="669"/>
        <v>0</v>
      </c>
      <c r="H7153" s="110">
        <f t="shared" si="670"/>
        <v>0</v>
      </c>
      <c r="P7153" s="107" t="str">
        <f t="shared" si="671"/>
        <v/>
      </c>
      <c r="Q7153" s="108" t="str">
        <f t="shared" si="672"/>
        <v/>
      </c>
      <c r="S7153" s="109" t="str">
        <f t="shared" si="673"/>
        <v/>
      </c>
      <c r="T7153" s="109" t="str">
        <f t="shared" si="674"/>
        <v/>
      </c>
    </row>
    <row r="7154" spans="2:20" ht="15" customHeight="1" x14ac:dyDescent="0.25">
      <c r="B7154" s="94">
        <v>7103</v>
      </c>
      <c r="C7154" s="95"/>
      <c r="D7154" s="94"/>
      <c r="E7154" s="95"/>
      <c r="F7154" s="94"/>
      <c r="G7154" s="95">
        <f t="shared" si="669"/>
        <v>0</v>
      </c>
      <c r="H7154" s="110">
        <f t="shared" si="670"/>
        <v>0</v>
      </c>
      <c r="P7154" s="107" t="str">
        <f t="shared" si="671"/>
        <v/>
      </c>
      <c r="Q7154" s="108" t="str">
        <f t="shared" si="672"/>
        <v/>
      </c>
      <c r="S7154" s="109" t="str">
        <f t="shared" si="673"/>
        <v/>
      </c>
      <c r="T7154" s="109" t="str">
        <f t="shared" si="674"/>
        <v/>
      </c>
    </row>
    <row r="7155" spans="2:20" ht="15" customHeight="1" x14ac:dyDescent="0.25">
      <c r="B7155" s="94">
        <v>7104</v>
      </c>
      <c r="C7155" s="95"/>
      <c r="D7155" s="94"/>
      <c r="E7155" s="95"/>
      <c r="F7155" s="94"/>
      <c r="G7155" s="95">
        <f t="shared" si="669"/>
        <v>0</v>
      </c>
      <c r="H7155" s="110">
        <f t="shared" si="670"/>
        <v>0</v>
      </c>
      <c r="P7155" s="107" t="str">
        <f t="shared" si="671"/>
        <v/>
      </c>
      <c r="Q7155" s="108" t="str">
        <f t="shared" si="672"/>
        <v/>
      </c>
      <c r="S7155" s="109" t="str">
        <f t="shared" si="673"/>
        <v/>
      </c>
      <c r="T7155" s="109" t="str">
        <f t="shared" si="674"/>
        <v/>
      </c>
    </row>
    <row r="7156" spans="2:20" ht="15" customHeight="1" x14ac:dyDescent="0.25">
      <c r="B7156" s="94">
        <v>7105</v>
      </c>
      <c r="C7156" s="95"/>
      <c r="D7156" s="94"/>
      <c r="E7156" s="95"/>
      <c r="F7156" s="94"/>
      <c r="G7156" s="95">
        <f t="shared" si="669"/>
        <v>0</v>
      </c>
      <c r="H7156" s="110">
        <f t="shared" si="670"/>
        <v>0</v>
      </c>
      <c r="P7156" s="107" t="str">
        <f t="shared" si="671"/>
        <v/>
      </c>
      <c r="Q7156" s="108" t="str">
        <f t="shared" si="672"/>
        <v/>
      </c>
      <c r="S7156" s="109" t="str">
        <f t="shared" si="673"/>
        <v/>
      </c>
      <c r="T7156" s="109" t="str">
        <f t="shared" si="674"/>
        <v/>
      </c>
    </row>
    <row r="7157" spans="2:20" ht="15" customHeight="1" x14ac:dyDescent="0.25">
      <c r="B7157" s="94">
        <v>7106</v>
      </c>
      <c r="C7157" s="95"/>
      <c r="D7157" s="94"/>
      <c r="E7157" s="95"/>
      <c r="F7157" s="94"/>
      <c r="G7157" s="95">
        <f t="shared" si="669"/>
        <v>0</v>
      </c>
      <c r="H7157" s="110">
        <f t="shared" si="670"/>
        <v>0</v>
      </c>
      <c r="P7157" s="107" t="str">
        <f t="shared" si="671"/>
        <v/>
      </c>
      <c r="Q7157" s="108" t="str">
        <f t="shared" si="672"/>
        <v/>
      </c>
      <c r="S7157" s="109" t="str">
        <f t="shared" si="673"/>
        <v/>
      </c>
      <c r="T7157" s="109" t="str">
        <f t="shared" si="674"/>
        <v/>
      </c>
    </row>
    <row r="7158" spans="2:20" ht="15" customHeight="1" x14ac:dyDescent="0.25">
      <c r="B7158" s="94">
        <v>7107</v>
      </c>
      <c r="C7158" s="95"/>
      <c r="D7158" s="94"/>
      <c r="E7158" s="95"/>
      <c r="F7158" s="94"/>
      <c r="G7158" s="95">
        <f t="shared" si="669"/>
        <v>0</v>
      </c>
      <c r="H7158" s="110">
        <f t="shared" si="670"/>
        <v>0</v>
      </c>
      <c r="P7158" s="107" t="str">
        <f t="shared" si="671"/>
        <v/>
      </c>
      <c r="Q7158" s="108" t="str">
        <f t="shared" si="672"/>
        <v/>
      </c>
      <c r="S7158" s="109" t="str">
        <f t="shared" si="673"/>
        <v/>
      </c>
      <c r="T7158" s="109" t="str">
        <f t="shared" si="674"/>
        <v/>
      </c>
    </row>
    <row r="7159" spans="2:20" ht="15" customHeight="1" x14ac:dyDescent="0.25">
      <c r="B7159" s="94">
        <v>7108</v>
      </c>
      <c r="C7159" s="95"/>
      <c r="D7159" s="94"/>
      <c r="E7159" s="95"/>
      <c r="F7159" s="94"/>
      <c r="G7159" s="95">
        <f t="shared" si="669"/>
        <v>0</v>
      </c>
      <c r="H7159" s="110">
        <f t="shared" si="670"/>
        <v>0</v>
      </c>
      <c r="P7159" s="107" t="str">
        <f t="shared" si="671"/>
        <v/>
      </c>
      <c r="Q7159" s="108" t="str">
        <f t="shared" si="672"/>
        <v/>
      </c>
      <c r="S7159" s="109" t="str">
        <f t="shared" si="673"/>
        <v/>
      </c>
      <c r="T7159" s="109" t="str">
        <f t="shared" si="674"/>
        <v/>
      </c>
    </row>
    <row r="7160" spans="2:20" ht="15" customHeight="1" x14ac:dyDescent="0.25">
      <c r="B7160" s="94">
        <v>7109</v>
      </c>
      <c r="C7160" s="95"/>
      <c r="D7160" s="94"/>
      <c r="E7160" s="95"/>
      <c r="F7160" s="94"/>
      <c r="G7160" s="95">
        <f t="shared" si="669"/>
        <v>0</v>
      </c>
      <c r="H7160" s="110">
        <f t="shared" si="670"/>
        <v>0</v>
      </c>
      <c r="P7160" s="107" t="str">
        <f t="shared" si="671"/>
        <v/>
      </c>
      <c r="Q7160" s="108" t="str">
        <f t="shared" si="672"/>
        <v/>
      </c>
      <c r="S7160" s="109" t="str">
        <f t="shared" si="673"/>
        <v/>
      </c>
      <c r="T7160" s="109" t="str">
        <f t="shared" si="674"/>
        <v/>
      </c>
    </row>
    <row r="7161" spans="2:20" ht="15" customHeight="1" x14ac:dyDescent="0.25">
      <c r="B7161" s="94">
        <v>7110</v>
      </c>
      <c r="C7161" s="95"/>
      <c r="D7161" s="94"/>
      <c r="E7161" s="95"/>
      <c r="F7161" s="94"/>
      <c r="G7161" s="95">
        <f t="shared" si="669"/>
        <v>0</v>
      </c>
      <c r="H7161" s="110">
        <f t="shared" si="670"/>
        <v>0</v>
      </c>
      <c r="P7161" s="107" t="str">
        <f t="shared" si="671"/>
        <v/>
      </c>
      <c r="Q7161" s="108" t="str">
        <f t="shared" si="672"/>
        <v/>
      </c>
      <c r="S7161" s="109" t="str">
        <f t="shared" si="673"/>
        <v/>
      </c>
      <c r="T7161" s="109" t="str">
        <f t="shared" si="674"/>
        <v/>
      </c>
    </row>
    <row r="7162" spans="2:20" ht="15" customHeight="1" x14ac:dyDescent="0.25">
      <c r="B7162" s="94">
        <v>7111</v>
      </c>
      <c r="C7162" s="95"/>
      <c r="D7162" s="94"/>
      <c r="E7162" s="95"/>
      <c r="F7162" s="94"/>
      <c r="G7162" s="95">
        <f t="shared" si="669"/>
        <v>0</v>
      </c>
      <c r="H7162" s="110">
        <f t="shared" si="670"/>
        <v>0</v>
      </c>
      <c r="P7162" s="107" t="str">
        <f t="shared" si="671"/>
        <v/>
      </c>
      <c r="Q7162" s="108" t="str">
        <f t="shared" si="672"/>
        <v/>
      </c>
      <c r="S7162" s="109" t="str">
        <f t="shared" si="673"/>
        <v/>
      </c>
      <c r="T7162" s="109" t="str">
        <f t="shared" si="674"/>
        <v/>
      </c>
    </row>
    <row r="7163" spans="2:20" ht="15" customHeight="1" x14ac:dyDescent="0.25">
      <c r="B7163" s="94">
        <v>7112</v>
      </c>
      <c r="C7163" s="95"/>
      <c r="D7163" s="94"/>
      <c r="E7163" s="95"/>
      <c r="F7163" s="94"/>
      <c r="G7163" s="95">
        <f t="shared" si="669"/>
        <v>0</v>
      </c>
      <c r="H7163" s="110">
        <f t="shared" si="670"/>
        <v>0</v>
      </c>
      <c r="P7163" s="107" t="str">
        <f t="shared" si="671"/>
        <v/>
      </c>
      <c r="Q7163" s="108" t="str">
        <f t="shared" si="672"/>
        <v/>
      </c>
      <c r="S7163" s="109" t="str">
        <f t="shared" si="673"/>
        <v/>
      </c>
      <c r="T7163" s="109" t="str">
        <f t="shared" si="674"/>
        <v/>
      </c>
    </row>
    <row r="7164" spans="2:20" ht="15" customHeight="1" x14ac:dyDescent="0.25">
      <c r="B7164" s="94">
        <v>7113</v>
      </c>
      <c r="C7164" s="95"/>
      <c r="D7164" s="94"/>
      <c r="E7164" s="95"/>
      <c r="F7164" s="94"/>
      <c r="G7164" s="95">
        <f t="shared" si="669"/>
        <v>0</v>
      </c>
      <c r="H7164" s="110">
        <f t="shared" si="670"/>
        <v>0</v>
      </c>
      <c r="P7164" s="107" t="str">
        <f t="shared" si="671"/>
        <v/>
      </c>
      <c r="Q7164" s="108" t="str">
        <f t="shared" si="672"/>
        <v/>
      </c>
      <c r="S7164" s="109" t="str">
        <f t="shared" si="673"/>
        <v/>
      </c>
      <c r="T7164" s="109" t="str">
        <f t="shared" si="674"/>
        <v/>
      </c>
    </row>
    <row r="7165" spans="2:20" ht="15" customHeight="1" x14ac:dyDescent="0.25">
      <c r="B7165" s="94">
        <v>7114</v>
      </c>
      <c r="C7165" s="95"/>
      <c r="D7165" s="94"/>
      <c r="E7165" s="95"/>
      <c r="F7165" s="94"/>
      <c r="G7165" s="95">
        <f t="shared" si="669"/>
        <v>0</v>
      </c>
      <c r="H7165" s="110">
        <f t="shared" si="670"/>
        <v>0</v>
      </c>
      <c r="P7165" s="107" t="str">
        <f t="shared" si="671"/>
        <v/>
      </c>
      <c r="Q7165" s="108" t="str">
        <f t="shared" si="672"/>
        <v/>
      </c>
      <c r="S7165" s="109" t="str">
        <f t="shared" si="673"/>
        <v/>
      </c>
      <c r="T7165" s="109" t="str">
        <f t="shared" si="674"/>
        <v/>
      </c>
    </row>
    <row r="7166" spans="2:20" ht="15" customHeight="1" x14ac:dyDescent="0.25">
      <c r="B7166" s="94">
        <v>7115</v>
      </c>
      <c r="C7166" s="95"/>
      <c r="D7166" s="94"/>
      <c r="E7166" s="95"/>
      <c r="F7166" s="94"/>
      <c r="G7166" s="95">
        <f t="shared" si="669"/>
        <v>0</v>
      </c>
      <c r="H7166" s="110">
        <f t="shared" si="670"/>
        <v>0</v>
      </c>
      <c r="P7166" s="107" t="str">
        <f t="shared" si="671"/>
        <v/>
      </c>
      <c r="Q7166" s="108" t="str">
        <f t="shared" si="672"/>
        <v/>
      </c>
      <c r="S7166" s="109" t="str">
        <f t="shared" si="673"/>
        <v/>
      </c>
      <c r="T7166" s="109" t="str">
        <f t="shared" si="674"/>
        <v/>
      </c>
    </row>
    <row r="7167" spans="2:20" ht="15" customHeight="1" x14ac:dyDescent="0.25">
      <c r="B7167" s="94">
        <v>7116</v>
      </c>
      <c r="C7167" s="95"/>
      <c r="D7167" s="94"/>
      <c r="E7167" s="95"/>
      <c r="F7167" s="94"/>
      <c r="G7167" s="95">
        <f t="shared" si="669"/>
        <v>0</v>
      </c>
      <c r="H7167" s="110">
        <f t="shared" si="670"/>
        <v>0</v>
      </c>
      <c r="P7167" s="107" t="str">
        <f t="shared" si="671"/>
        <v/>
      </c>
      <c r="Q7167" s="108" t="str">
        <f t="shared" si="672"/>
        <v/>
      </c>
      <c r="S7167" s="109" t="str">
        <f t="shared" si="673"/>
        <v/>
      </c>
      <c r="T7167" s="109" t="str">
        <f t="shared" si="674"/>
        <v/>
      </c>
    </row>
    <row r="7168" spans="2:20" ht="15" customHeight="1" x14ac:dyDescent="0.25">
      <c r="B7168" s="94">
        <v>7117</v>
      </c>
      <c r="C7168" s="95"/>
      <c r="D7168" s="94"/>
      <c r="E7168" s="95"/>
      <c r="F7168" s="94"/>
      <c r="G7168" s="95">
        <f t="shared" si="669"/>
        <v>0</v>
      </c>
      <c r="H7168" s="110">
        <f t="shared" si="670"/>
        <v>0</v>
      </c>
      <c r="P7168" s="107" t="str">
        <f t="shared" si="671"/>
        <v/>
      </c>
      <c r="Q7168" s="108" t="str">
        <f t="shared" si="672"/>
        <v/>
      </c>
      <c r="S7168" s="109" t="str">
        <f t="shared" si="673"/>
        <v/>
      </c>
      <c r="T7168" s="109" t="str">
        <f t="shared" si="674"/>
        <v/>
      </c>
    </row>
    <row r="7169" spans="2:20" ht="15" customHeight="1" x14ac:dyDescent="0.25">
      <c r="B7169" s="94">
        <v>7118</v>
      </c>
      <c r="C7169" s="95"/>
      <c r="D7169" s="94"/>
      <c r="E7169" s="95"/>
      <c r="F7169" s="94"/>
      <c r="G7169" s="95">
        <f t="shared" si="669"/>
        <v>0</v>
      </c>
      <c r="H7169" s="110">
        <f t="shared" si="670"/>
        <v>0</v>
      </c>
      <c r="P7169" s="107" t="str">
        <f t="shared" si="671"/>
        <v/>
      </c>
      <c r="Q7169" s="108" t="str">
        <f t="shared" si="672"/>
        <v/>
      </c>
      <c r="S7169" s="109" t="str">
        <f t="shared" si="673"/>
        <v/>
      </c>
      <c r="T7169" s="109" t="str">
        <f t="shared" si="674"/>
        <v/>
      </c>
    </row>
    <row r="7170" spans="2:20" ht="15" customHeight="1" x14ac:dyDescent="0.25">
      <c r="B7170" s="94">
        <v>7119</v>
      </c>
      <c r="C7170" s="95"/>
      <c r="D7170" s="94"/>
      <c r="E7170" s="95"/>
      <c r="F7170" s="94"/>
      <c r="G7170" s="95">
        <f t="shared" si="669"/>
        <v>0</v>
      </c>
      <c r="H7170" s="110">
        <f t="shared" si="670"/>
        <v>0</v>
      </c>
      <c r="P7170" s="107" t="str">
        <f t="shared" si="671"/>
        <v/>
      </c>
      <c r="Q7170" s="108" t="str">
        <f t="shared" si="672"/>
        <v/>
      </c>
      <c r="S7170" s="109" t="str">
        <f t="shared" si="673"/>
        <v/>
      </c>
      <c r="T7170" s="109" t="str">
        <f t="shared" si="674"/>
        <v/>
      </c>
    </row>
    <row r="7171" spans="2:20" ht="15" customHeight="1" x14ac:dyDescent="0.25">
      <c r="B7171" s="94">
        <v>7120</v>
      </c>
      <c r="C7171" s="95"/>
      <c r="D7171" s="94"/>
      <c r="E7171" s="95"/>
      <c r="F7171" s="94"/>
      <c r="G7171" s="95">
        <f t="shared" si="669"/>
        <v>0</v>
      </c>
      <c r="H7171" s="110">
        <f t="shared" si="670"/>
        <v>0</v>
      </c>
      <c r="P7171" s="107" t="str">
        <f t="shared" si="671"/>
        <v/>
      </c>
      <c r="Q7171" s="108" t="str">
        <f t="shared" si="672"/>
        <v/>
      </c>
      <c r="S7171" s="109" t="str">
        <f t="shared" si="673"/>
        <v/>
      </c>
      <c r="T7171" s="109" t="str">
        <f t="shared" si="674"/>
        <v/>
      </c>
    </row>
    <row r="7172" spans="2:20" ht="15" customHeight="1" x14ac:dyDescent="0.25">
      <c r="B7172" s="94">
        <v>7121</v>
      </c>
      <c r="C7172" s="95"/>
      <c r="D7172" s="94"/>
      <c r="E7172" s="95"/>
      <c r="F7172" s="94"/>
      <c r="G7172" s="95">
        <f t="shared" si="669"/>
        <v>0</v>
      </c>
      <c r="H7172" s="110">
        <f t="shared" si="670"/>
        <v>0</v>
      </c>
      <c r="P7172" s="107" t="str">
        <f t="shared" si="671"/>
        <v/>
      </c>
      <c r="Q7172" s="108" t="str">
        <f t="shared" si="672"/>
        <v/>
      </c>
      <c r="S7172" s="109" t="str">
        <f t="shared" si="673"/>
        <v/>
      </c>
      <c r="T7172" s="109" t="str">
        <f t="shared" si="674"/>
        <v/>
      </c>
    </row>
    <row r="7173" spans="2:20" ht="15" customHeight="1" x14ac:dyDescent="0.25">
      <c r="B7173" s="94">
        <v>7122</v>
      </c>
      <c r="C7173" s="95"/>
      <c r="D7173" s="94"/>
      <c r="E7173" s="95"/>
      <c r="F7173" s="94"/>
      <c r="G7173" s="95">
        <f t="shared" si="669"/>
        <v>0</v>
      </c>
      <c r="H7173" s="110">
        <f t="shared" si="670"/>
        <v>0</v>
      </c>
      <c r="P7173" s="107" t="str">
        <f t="shared" si="671"/>
        <v/>
      </c>
      <c r="Q7173" s="108" t="str">
        <f t="shared" si="672"/>
        <v/>
      </c>
      <c r="S7173" s="109" t="str">
        <f t="shared" si="673"/>
        <v/>
      </c>
      <c r="T7173" s="109" t="str">
        <f t="shared" si="674"/>
        <v/>
      </c>
    </row>
    <row r="7174" spans="2:20" ht="15" customHeight="1" x14ac:dyDescent="0.25">
      <c r="B7174" s="94">
        <v>7123</v>
      </c>
      <c r="C7174" s="95"/>
      <c r="D7174" s="94"/>
      <c r="E7174" s="95"/>
      <c r="F7174" s="94"/>
      <c r="G7174" s="95">
        <f t="shared" si="669"/>
        <v>0</v>
      </c>
      <c r="H7174" s="110">
        <f t="shared" si="670"/>
        <v>0</v>
      </c>
      <c r="P7174" s="107" t="str">
        <f t="shared" si="671"/>
        <v/>
      </c>
      <c r="Q7174" s="108" t="str">
        <f t="shared" si="672"/>
        <v/>
      </c>
      <c r="S7174" s="109" t="str">
        <f t="shared" si="673"/>
        <v/>
      </c>
      <c r="T7174" s="109" t="str">
        <f t="shared" si="674"/>
        <v/>
      </c>
    </row>
    <row r="7175" spans="2:20" ht="15" customHeight="1" x14ac:dyDescent="0.25">
      <c r="B7175" s="94">
        <v>7124</v>
      </c>
      <c r="C7175" s="95"/>
      <c r="D7175" s="94"/>
      <c r="E7175" s="95"/>
      <c r="F7175" s="94"/>
      <c r="G7175" s="95">
        <f t="shared" si="669"/>
        <v>0</v>
      </c>
      <c r="H7175" s="110">
        <f t="shared" si="670"/>
        <v>0</v>
      </c>
      <c r="P7175" s="107" t="str">
        <f t="shared" si="671"/>
        <v/>
      </c>
      <c r="Q7175" s="108" t="str">
        <f t="shared" si="672"/>
        <v/>
      </c>
      <c r="S7175" s="109" t="str">
        <f t="shared" si="673"/>
        <v/>
      </c>
      <c r="T7175" s="109" t="str">
        <f t="shared" si="674"/>
        <v/>
      </c>
    </row>
    <row r="7176" spans="2:20" ht="15" customHeight="1" x14ac:dyDescent="0.25">
      <c r="B7176" s="94">
        <v>7125</v>
      </c>
      <c r="C7176" s="95"/>
      <c r="D7176" s="94"/>
      <c r="E7176" s="95"/>
      <c r="F7176" s="94"/>
      <c r="G7176" s="95">
        <f t="shared" si="669"/>
        <v>0</v>
      </c>
      <c r="H7176" s="110">
        <f t="shared" si="670"/>
        <v>0</v>
      </c>
      <c r="P7176" s="107" t="str">
        <f t="shared" si="671"/>
        <v/>
      </c>
      <c r="Q7176" s="108" t="str">
        <f t="shared" si="672"/>
        <v/>
      </c>
      <c r="S7176" s="109" t="str">
        <f t="shared" si="673"/>
        <v/>
      </c>
      <c r="T7176" s="109" t="str">
        <f t="shared" si="674"/>
        <v/>
      </c>
    </row>
    <row r="7177" spans="2:20" ht="15" customHeight="1" x14ac:dyDescent="0.25">
      <c r="B7177" s="94">
        <v>7126</v>
      </c>
      <c r="C7177" s="95"/>
      <c r="D7177" s="94"/>
      <c r="E7177" s="95"/>
      <c r="F7177" s="94"/>
      <c r="G7177" s="95">
        <f t="shared" si="669"/>
        <v>0</v>
      </c>
      <c r="H7177" s="110">
        <f t="shared" si="670"/>
        <v>0</v>
      </c>
      <c r="P7177" s="107" t="str">
        <f t="shared" si="671"/>
        <v/>
      </c>
      <c r="Q7177" s="108" t="str">
        <f t="shared" si="672"/>
        <v/>
      </c>
      <c r="S7177" s="109" t="str">
        <f t="shared" si="673"/>
        <v/>
      </c>
      <c r="T7177" s="109" t="str">
        <f t="shared" si="674"/>
        <v/>
      </c>
    </row>
    <row r="7178" spans="2:20" ht="15" customHeight="1" x14ac:dyDescent="0.25">
      <c r="B7178" s="94">
        <v>7127</v>
      </c>
      <c r="C7178" s="95"/>
      <c r="D7178" s="94"/>
      <c r="E7178" s="95"/>
      <c r="F7178" s="94"/>
      <c r="G7178" s="95">
        <f t="shared" si="669"/>
        <v>0</v>
      </c>
      <c r="H7178" s="110">
        <f t="shared" si="670"/>
        <v>0</v>
      </c>
      <c r="P7178" s="107" t="str">
        <f t="shared" si="671"/>
        <v/>
      </c>
      <c r="Q7178" s="108" t="str">
        <f t="shared" si="672"/>
        <v/>
      </c>
      <c r="S7178" s="109" t="str">
        <f t="shared" si="673"/>
        <v/>
      </c>
      <c r="T7178" s="109" t="str">
        <f t="shared" si="674"/>
        <v/>
      </c>
    </row>
    <row r="7179" spans="2:20" ht="15" customHeight="1" x14ac:dyDescent="0.25">
      <c r="B7179" s="94">
        <v>7128</v>
      </c>
      <c r="C7179" s="95"/>
      <c r="D7179" s="94"/>
      <c r="E7179" s="95"/>
      <c r="F7179" s="94"/>
      <c r="G7179" s="95">
        <f t="shared" si="669"/>
        <v>0</v>
      </c>
      <c r="H7179" s="110">
        <f t="shared" si="670"/>
        <v>0</v>
      </c>
      <c r="P7179" s="107" t="str">
        <f t="shared" si="671"/>
        <v/>
      </c>
      <c r="Q7179" s="108" t="str">
        <f t="shared" si="672"/>
        <v/>
      </c>
      <c r="S7179" s="109" t="str">
        <f t="shared" si="673"/>
        <v/>
      </c>
      <c r="T7179" s="109" t="str">
        <f t="shared" si="674"/>
        <v/>
      </c>
    </row>
    <row r="7180" spans="2:20" ht="15" customHeight="1" x14ac:dyDescent="0.25">
      <c r="B7180" s="94">
        <v>7129</v>
      </c>
      <c r="C7180" s="95"/>
      <c r="D7180" s="94"/>
      <c r="E7180" s="95"/>
      <c r="F7180" s="94"/>
      <c r="G7180" s="95">
        <f t="shared" si="669"/>
        <v>0</v>
      </c>
      <c r="H7180" s="110">
        <f t="shared" si="670"/>
        <v>0</v>
      </c>
      <c r="P7180" s="107" t="str">
        <f t="shared" si="671"/>
        <v/>
      </c>
      <c r="Q7180" s="108" t="str">
        <f t="shared" si="672"/>
        <v/>
      </c>
      <c r="S7180" s="109" t="str">
        <f t="shared" si="673"/>
        <v/>
      </c>
      <c r="T7180" s="109" t="str">
        <f t="shared" si="674"/>
        <v/>
      </c>
    </row>
    <row r="7181" spans="2:20" ht="15" customHeight="1" x14ac:dyDescent="0.25">
      <c r="B7181" s="94">
        <v>7130</v>
      </c>
      <c r="C7181" s="95"/>
      <c r="D7181" s="94"/>
      <c r="E7181" s="95"/>
      <c r="F7181" s="94"/>
      <c r="G7181" s="95">
        <f t="shared" si="669"/>
        <v>0</v>
      </c>
      <c r="H7181" s="110">
        <f t="shared" si="670"/>
        <v>0</v>
      </c>
      <c r="P7181" s="107" t="str">
        <f t="shared" si="671"/>
        <v/>
      </c>
      <c r="Q7181" s="108" t="str">
        <f t="shared" si="672"/>
        <v/>
      </c>
      <c r="S7181" s="109" t="str">
        <f t="shared" si="673"/>
        <v/>
      </c>
      <c r="T7181" s="109" t="str">
        <f t="shared" si="674"/>
        <v/>
      </c>
    </row>
    <row r="7182" spans="2:20" ht="15" customHeight="1" x14ac:dyDescent="0.25">
      <c r="B7182" s="94">
        <v>7131</v>
      </c>
      <c r="C7182" s="95"/>
      <c r="D7182" s="94"/>
      <c r="E7182" s="95"/>
      <c r="F7182" s="94"/>
      <c r="G7182" s="95">
        <f t="shared" si="669"/>
        <v>0</v>
      </c>
      <c r="H7182" s="110">
        <f t="shared" si="670"/>
        <v>0</v>
      </c>
      <c r="P7182" s="107" t="str">
        <f t="shared" si="671"/>
        <v/>
      </c>
      <c r="Q7182" s="108" t="str">
        <f t="shared" si="672"/>
        <v/>
      </c>
      <c r="S7182" s="109" t="str">
        <f t="shared" si="673"/>
        <v/>
      </c>
      <c r="T7182" s="109" t="str">
        <f t="shared" si="674"/>
        <v/>
      </c>
    </row>
    <row r="7183" spans="2:20" ht="15" customHeight="1" x14ac:dyDescent="0.25">
      <c r="B7183" s="94">
        <v>7132</v>
      </c>
      <c r="C7183" s="95"/>
      <c r="D7183" s="94"/>
      <c r="E7183" s="95"/>
      <c r="F7183" s="94"/>
      <c r="G7183" s="95">
        <f t="shared" si="669"/>
        <v>0</v>
      </c>
      <c r="H7183" s="110">
        <f t="shared" si="670"/>
        <v>0</v>
      </c>
      <c r="P7183" s="107" t="str">
        <f t="shared" si="671"/>
        <v/>
      </c>
      <c r="Q7183" s="108" t="str">
        <f t="shared" si="672"/>
        <v/>
      </c>
      <c r="S7183" s="109" t="str">
        <f t="shared" si="673"/>
        <v/>
      </c>
      <c r="T7183" s="109" t="str">
        <f t="shared" si="674"/>
        <v/>
      </c>
    </row>
    <row r="7184" spans="2:20" ht="15" customHeight="1" x14ac:dyDescent="0.25">
      <c r="B7184" s="94">
        <v>7133</v>
      </c>
      <c r="C7184" s="95"/>
      <c r="D7184" s="94"/>
      <c r="E7184" s="95"/>
      <c r="F7184" s="94"/>
      <c r="G7184" s="95">
        <f t="shared" si="669"/>
        <v>0</v>
      </c>
      <c r="H7184" s="110">
        <f t="shared" si="670"/>
        <v>0</v>
      </c>
      <c r="P7184" s="107" t="str">
        <f t="shared" si="671"/>
        <v/>
      </c>
      <c r="Q7184" s="108" t="str">
        <f t="shared" si="672"/>
        <v/>
      </c>
      <c r="S7184" s="109" t="str">
        <f t="shared" si="673"/>
        <v/>
      </c>
      <c r="T7184" s="109" t="str">
        <f t="shared" si="674"/>
        <v/>
      </c>
    </row>
    <row r="7185" spans="2:20" ht="15" customHeight="1" x14ac:dyDescent="0.25">
      <c r="B7185" s="94">
        <v>7134</v>
      </c>
      <c r="C7185" s="95"/>
      <c r="D7185" s="94"/>
      <c r="E7185" s="95"/>
      <c r="F7185" s="94"/>
      <c r="G7185" s="95">
        <f t="shared" si="669"/>
        <v>0</v>
      </c>
      <c r="H7185" s="110">
        <f t="shared" si="670"/>
        <v>0</v>
      </c>
      <c r="P7185" s="107" t="str">
        <f t="shared" si="671"/>
        <v/>
      </c>
      <c r="Q7185" s="108" t="str">
        <f t="shared" si="672"/>
        <v/>
      </c>
      <c r="S7185" s="109" t="str">
        <f t="shared" si="673"/>
        <v/>
      </c>
      <c r="T7185" s="109" t="str">
        <f t="shared" si="674"/>
        <v/>
      </c>
    </row>
    <row r="7186" spans="2:20" ht="15" customHeight="1" x14ac:dyDescent="0.25">
      <c r="B7186" s="94">
        <v>7135</v>
      </c>
      <c r="C7186" s="95"/>
      <c r="D7186" s="94"/>
      <c r="E7186" s="95"/>
      <c r="F7186" s="94"/>
      <c r="G7186" s="95">
        <f t="shared" si="669"/>
        <v>0</v>
      </c>
      <c r="H7186" s="110">
        <f t="shared" si="670"/>
        <v>0</v>
      </c>
      <c r="P7186" s="107" t="str">
        <f t="shared" si="671"/>
        <v/>
      </c>
      <c r="Q7186" s="108" t="str">
        <f t="shared" si="672"/>
        <v/>
      </c>
      <c r="S7186" s="109" t="str">
        <f t="shared" si="673"/>
        <v/>
      </c>
      <c r="T7186" s="109" t="str">
        <f t="shared" si="674"/>
        <v/>
      </c>
    </row>
    <row r="7187" spans="2:20" ht="15" customHeight="1" x14ac:dyDescent="0.25">
      <c r="B7187" s="94">
        <v>7136</v>
      </c>
      <c r="C7187" s="95"/>
      <c r="D7187" s="94"/>
      <c r="E7187" s="95"/>
      <c r="F7187" s="94"/>
      <c r="G7187" s="95">
        <f t="shared" si="669"/>
        <v>0</v>
      </c>
      <c r="H7187" s="110">
        <f t="shared" si="670"/>
        <v>0</v>
      </c>
      <c r="P7187" s="107" t="str">
        <f t="shared" si="671"/>
        <v/>
      </c>
      <c r="Q7187" s="108" t="str">
        <f t="shared" si="672"/>
        <v/>
      </c>
      <c r="S7187" s="109" t="str">
        <f t="shared" si="673"/>
        <v/>
      </c>
      <c r="T7187" s="109" t="str">
        <f t="shared" si="674"/>
        <v/>
      </c>
    </row>
    <row r="7188" spans="2:20" ht="15" customHeight="1" x14ac:dyDescent="0.25">
      <c r="B7188" s="94">
        <v>7137</v>
      </c>
      <c r="C7188" s="95"/>
      <c r="D7188" s="94"/>
      <c r="E7188" s="95"/>
      <c r="F7188" s="94"/>
      <c r="G7188" s="95">
        <f t="shared" si="669"/>
        <v>0</v>
      </c>
      <c r="H7188" s="110">
        <f t="shared" si="670"/>
        <v>0</v>
      </c>
      <c r="P7188" s="107" t="str">
        <f t="shared" si="671"/>
        <v/>
      </c>
      <c r="Q7188" s="108" t="str">
        <f t="shared" si="672"/>
        <v/>
      </c>
      <c r="S7188" s="109" t="str">
        <f t="shared" si="673"/>
        <v/>
      </c>
      <c r="T7188" s="109" t="str">
        <f t="shared" si="674"/>
        <v/>
      </c>
    </row>
    <row r="7189" spans="2:20" ht="15" customHeight="1" x14ac:dyDescent="0.25">
      <c r="B7189" s="94">
        <v>7138</v>
      </c>
      <c r="C7189" s="95"/>
      <c r="D7189" s="94"/>
      <c r="E7189" s="95"/>
      <c r="F7189" s="94"/>
      <c r="G7189" s="95">
        <f t="shared" si="669"/>
        <v>0</v>
      </c>
      <c r="H7189" s="110">
        <f t="shared" si="670"/>
        <v>0</v>
      </c>
      <c r="P7189" s="107" t="str">
        <f t="shared" si="671"/>
        <v/>
      </c>
      <c r="Q7189" s="108" t="str">
        <f t="shared" si="672"/>
        <v/>
      </c>
      <c r="S7189" s="109" t="str">
        <f t="shared" si="673"/>
        <v/>
      </c>
      <c r="T7189" s="109" t="str">
        <f t="shared" si="674"/>
        <v/>
      </c>
    </row>
    <row r="7190" spans="2:20" ht="15" customHeight="1" x14ac:dyDescent="0.25">
      <c r="B7190" s="94">
        <v>7139</v>
      </c>
      <c r="C7190" s="95"/>
      <c r="D7190" s="94"/>
      <c r="E7190" s="95"/>
      <c r="F7190" s="94"/>
      <c r="G7190" s="95">
        <f t="shared" si="669"/>
        <v>0</v>
      </c>
      <c r="H7190" s="110">
        <f t="shared" si="670"/>
        <v>0</v>
      </c>
      <c r="P7190" s="107" t="str">
        <f t="shared" si="671"/>
        <v/>
      </c>
      <c r="Q7190" s="108" t="str">
        <f t="shared" si="672"/>
        <v/>
      </c>
      <c r="S7190" s="109" t="str">
        <f t="shared" si="673"/>
        <v/>
      </c>
      <c r="T7190" s="109" t="str">
        <f t="shared" si="674"/>
        <v/>
      </c>
    </row>
    <row r="7191" spans="2:20" ht="15" customHeight="1" x14ac:dyDescent="0.25">
      <c r="B7191" s="94">
        <v>7140</v>
      </c>
      <c r="C7191" s="95"/>
      <c r="D7191" s="94"/>
      <c r="E7191" s="95"/>
      <c r="F7191" s="94"/>
      <c r="G7191" s="95">
        <f t="shared" si="669"/>
        <v>0</v>
      </c>
      <c r="H7191" s="110">
        <f t="shared" si="670"/>
        <v>0</v>
      </c>
      <c r="P7191" s="107" t="str">
        <f t="shared" si="671"/>
        <v/>
      </c>
      <c r="Q7191" s="108" t="str">
        <f t="shared" si="672"/>
        <v/>
      </c>
      <c r="S7191" s="109" t="str">
        <f t="shared" si="673"/>
        <v/>
      </c>
      <c r="T7191" s="109" t="str">
        <f t="shared" si="674"/>
        <v/>
      </c>
    </row>
    <row r="7192" spans="2:20" ht="15" customHeight="1" x14ac:dyDescent="0.25">
      <c r="B7192" s="94">
        <v>7141</v>
      </c>
      <c r="C7192" s="95"/>
      <c r="D7192" s="94"/>
      <c r="E7192" s="95"/>
      <c r="F7192" s="94"/>
      <c r="G7192" s="95">
        <f t="shared" si="669"/>
        <v>0</v>
      </c>
      <c r="H7192" s="110">
        <f t="shared" si="670"/>
        <v>0</v>
      </c>
      <c r="P7192" s="107" t="str">
        <f t="shared" si="671"/>
        <v/>
      </c>
      <c r="Q7192" s="108" t="str">
        <f t="shared" si="672"/>
        <v/>
      </c>
      <c r="S7192" s="109" t="str">
        <f t="shared" si="673"/>
        <v/>
      </c>
      <c r="T7192" s="109" t="str">
        <f t="shared" si="674"/>
        <v/>
      </c>
    </row>
    <row r="7193" spans="2:20" ht="15" customHeight="1" x14ac:dyDescent="0.25">
      <c r="B7193" s="94">
        <v>7142</v>
      </c>
      <c r="C7193" s="95"/>
      <c r="D7193" s="94"/>
      <c r="E7193" s="95"/>
      <c r="F7193" s="94"/>
      <c r="G7193" s="95">
        <f t="shared" si="669"/>
        <v>0</v>
      </c>
      <c r="H7193" s="110">
        <f t="shared" si="670"/>
        <v>0</v>
      </c>
      <c r="P7193" s="107" t="str">
        <f t="shared" si="671"/>
        <v/>
      </c>
      <c r="Q7193" s="108" t="str">
        <f t="shared" si="672"/>
        <v/>
      </c>
      <c r="S7193" s="109" t="str">
        <f t="shared" si="673"/>
        <v/>
      </c>
      <c r="T7193" s="109" t="str">
        <f t="shared" si="674"/>
        <v/>
      </c>
    </row>
    <row r="7194" spans="2:20" ht="15" customHeight="1" x14ac:dyDescent="0.25">
      <c r="B7194" s="94">
        <v>7143</v>
      </c>
      <c r="C7194" s="95"/>
      <c r="D7194" s="94"/>
      <c r="E7194" s="95"/>
      <c r="F7194" s="94"/>
      <c r="G7194" s="95">
        <f t="shared" si="669"/>
        <v>0</v>
      </c>
      <c r="H7194" s="110">
        <f t="shared" si="670"/>
        <v>0</v>
      </c>
      <c r="P7194" s="107" t="str">
        <f t="shared" si="671"/>
        <v/>
      </c>
      <c r="Q7194" s="108" t="str">
        <f t="shared" si="672"/>
        <v/>
      </c>
      <c r="S7194" s="109" t="str">
        <f t="shared" si="673"/>
        <v/>
      </c>
      <c r="T7194" s="109" t="str">
        <f t="shared" si="674"/>
        <v/>
      </c>
    </row>
    <row r="7195" spans="2:20" ht="15" customHeight="1" x14ac:dyDescent="0.25">
      <c r="B7195" s="94">
        <v>7144</v>
      </c>
      <c r="C7195" s="95"/>
      <c r="D7195" s="94"/>
      <c r="E7195" s="95"/>
      <c r="F7195" s="94"/>
      <c r="G7195" s="95">
        <f t="shared" si="669"/>
        <v>0</v>
      </c>
      <c r="H7195" s="110">
        <f t="shared" si="670"/>
        <v>0</v>
      </c>
      <c r="P7195" s="107" t="str">
        <f t="shared" si="671"/>
        <v/>
      </c>
      <c r="Q7195" s="108" t="str">
        <f t="shared" si="672"/>
        <v/>
      </c>
      <c r="S7195" s="109" t="str">
        <f t="shared" si="673"/>
        <v/>
      </c>
      <c r="T7195" s="109" t="str">
        <f t="shared" si="674"/>
        <v/>
      </c>
    </row>
    <row r="7196" spans="2:20" ht="15" customHeight="1" x14ac:dyDescent="0.25">
      <c r="B7196" s="94">
        <v>7145</v>
      </c>
      <c r="C7196" s="95"/>
      <c r="D7196" s="94"/>
      <c r="E7196" s="95"/>
      <c r="F7196" s="94"/>
      <c r="G7196" s="95">
        <f t="shared" ref="G7196:G7259" si="675">E7196-C7196</f>
        <v>0</v>
      </c>
      <c r="H7196" s="110">
        <f t="shared" ref="H7196:H7259" si="676">F7196-D7196</f>
        <v>0</v>
      </c>
      <c r="P7196" s="107" t="str">
        <f t="shared" ref="P7196:P7259" si="677">IF(C7196="","",D7196*PSA_WTP-C7196)</f>
        <v/>
      </c>
      <c r="Q7196" s="108" t="str">
        <f t="shared" ref="Q7196:Q7259" si="678">IF(C7196="","",F7196*PSA_WTP-E7196)</f>
        <v/>
      </c>
      <c r="S7196" s="109" t="str">
        <f t="shared" ref="S7196:S7259" si="679">IF(Q7196="","",IF(Q7196=MAX(P7196,Q7196),0,1))</f>
        <v/>
      </c>
      <c r="T7196" s="109" t="str">
        <f t="shared" ref="T7196:T7259" si="680">IF(Q7196="","",IF(Q7196=MAX(P7196,Q7196),1,0))</f>
        <v/>
      </c>
    </row>
    <row r="7197" spans="2:20" ht="15" customHeight="1" x14ac:dyDescent="0.25">
      <c r="B7197" s="94">
        <v>7146</v>
      </c>
      <c r="C7197" s="95"/>
      <c r="D7197" s="94"/>
      <c r="E7197" s="95"/>
      <c r="F7197" s="94"/>
      <c r="G7197" s="95">
        <f t="shared" si="675"/>
        <v>0</v>
      </c>
      <c r="H7197" s="110">
        <f t="shared" si="676"/>
        <v>0</v>
      </c>
      <c r="P7197" s="107" t="str">
        <f t="shared" si="677"/>
        <v/>
      </c>
      <c r="Q7197" s="108" t="str">
        <f t="shared" si="678"/>
        <v/>
      </c>
      <c r="S7197" s="109" t="str">
        <f t="shared" si="679"/>
        <v/>
      </c>
      <c r="T7197" s="109" t="str">
        <f t="shared" si="680"/>
        <v/>
      </c>
    </row>
    <row r="7198" spans="2:20" ht="15" customHeight="1" x14ac:dyDescent="0.25">
      <c r="B7198" s="94">
        <v>7147</v>
      </c>
      <c r="C7198" s="95"/>
      <c r="D7198" s="94"/>
      <c r="E7198" s="95"/>
      <c r="F7198" s="94"/>
      <c r="G7198" s="95">
        <f t="shared" si="675"/>
        <v>0</v>
      </c>
      <c r="H7198" s="110">
        <f t="shared" si="676"/>
        <v>0</v>
      </c>
      <c r="P7198" s="107" t="str">
        <f t="shared" si="677"/>
        <v/>
      </c>
      <c r="Q7198" s="108" t="str">
        <f t="shared" si="678"/>
        <v/>
      </c>
      <c r="S7198" s="109" t="str">
        <f t="shared" si="679"/>
        <v/>
      </c>
      <c r="T7198" s="109" t="str">
        <f t="shared" si="680"/>
        <v/>
      </c>
    </row>
    <row r="7199" spans="2:20" ht="15" customHeight="1" x14ac:dyDescent="0.25">
      <c r="B7199" s="94">
        <v>7148</v>
      </c>
      <c r="C7199" s="95"/>
      <c r="D7199" s="94"/>
      <c r="E7199" s="95"/>
      <c r="F7199" s="94"/>
      <c r="G7199" s="95">
        <f t="shared" si="675"/>
        <v>0</v>
      </c>
      <c r="H7199" s="110">
        <f t="shared" si="676"/>
        <v>0</v>
      </c>
      <c r="P7199" s="107" t="str">
        <f t="shared" si="677"/>
        <v/>
      </c>
      <c r="Q7199" s="108" t="str">
        <f t="shared" si="678"/>
        <v/>
      </c>
      <c r="S7199" s="109" t="str">
        <f t="shared" si="679"/>
        <v/>
      </c>
      <c r="T7199" s="109" t="str">
        <f t="shared" si="680"/>
        <v/>
      </c>
    </row>
    <row r="7200" spans="2:20" ht="15" customHeight="1" x14ac:dyDescent="0.25">
      <c r="B7200" s="94">
        <v>7149</v>
      </c>
      <c r="C7200" s="95"/>
      <c r="D7200" s="94"/>
      <c r="E7200" s="95"/>
      <c r="F7200" s="94"/>
      <c r="G7200" s="95">
        <f t="shared" si="675"/>
        <v>0</v>
      </c>
      <c r="H7200" s="110">
        <f t="shared" si="676"/>
        <v>0</v>
      </c>
      <c r="P7200" s="107" t="str">
        <f t="shared" si="677"/>
        <v/>
      </c>
      <c r="Q7200" s="108" t="str">
        <f t="shared" si="678"/>
        <v/>
      </c>
      <c r="S7200" s="109" t="str">
        <f t="shared" si="679"/>
        <v/>
      </c>
      <c r="T7200" s="109" t="str">
        <f t="shared" si="680"/>
        <v/>
      </c>
    </row>
    <row r="7201" spans="2:20" ht="15" customHeight="1" x14ac:dyDescent="0.25">
      <c r="B7201" s="94">
        <v>7150</v>
      </c>
      <c r="C7201" s="95"/>
      <c r="D7201" s="94"/>
      <c r="E7201" s="95"/>
      <c r="F7201" s="94"/>
      <c r="G7201" s="95">
        <f t="shared" si="675"/>
        <v>0</v>
      </c>
      <c r="H7201" s="110">
        <f t="shared" si="676"/>
        <v>0</v>
      </c>
      <c r="P7201" s="107" t="str">
        <f t="shared" si="677"/>
        <v/>
      </c>
      <c r="Q7201" s="108" t="str">
        <f t="shared" si="678"/>
        <v/>
      </c>
      <c r="S7201" s="109" t="str">
        <f t="shared" si="679"/>
        <v/>
      </c>
      <c r="T7201" s="109" t="str">
        <f t="shared" si="680"/>
        <v/>
      </c>
    </row>
    <row r="7202" spans="2:20" ht="15" customHeight="1" x14ac:dyDescent="0.25">
      <c r="B7202" s="94">
        <v>7151</v>
      </c>
      <c r="C7202" s="95"/>
      <c r="D7202" s="94"/>
      <c r="E7202" s="95"/>
      <c r="F7202" s="94"/>
      <c r="G7202" s="95">
        <f t="shared" si="675"/>
        <v>0</v>
      </c>
      <c r="H7202" s="110">
        <f t="shared" si="676"/>
        <v>0</v>
      </c>
      <c r="P7202" s="107" t="str">
        <f t="shared" si="677"/>
        <v/>
      </c>
      <c r="Q7202" s="108" t="str">
        <f t="shared" si="678"/>
        <v/>
      </c>
      <c r="S7202" s="109" t="str">
        <f t="shared" si="679"/>
        <v/>
      </c>
      <c r="T7202" s="109" t="str">
        <f t="shared" si="680"/>
        <v/>
      </c>
    </row>
    <row r="7203" spans="2:20" ht="15" customHeight="1" x14ac:dyDescent="0.25">
      <c r="B7203" s="94">
        <v>7152</v>
      </c>
      <c r="C7203" s="95"/>
      <c r="D7203" s="94"/>
      <c r="E7203" s="95"/>
      <c r="F7203" s="94"/>
      <c r="G7203" s="95">
        <f t="shared" si="675"/>
        <v>0</v>
      </c>
      <c r="H7203" s="110">
        <f t="shared" si="676"/>
        <v>0</v>
      </c>
      <c r="P7203" s="107" t="str">
        <f t="shared" si="677"/>
        <v/>
      </c>
      <c r="Q7203" s="108" t="str">
        <f t="shared" si="678"/>
        <v/>
      </c>
      <c r="S7203" s="109" t="str">
        <f t="shared" si="679"/>
        <v/>
      </c>
      <c r="T7203" s="109" t="str">
        <f t="shared" si="680"/>
        <v/>
      </c>
    </row>
    <row r="7204" spans="2:20" ht="15" customHeight="1" x14ac:dyDescent="0.25">
      <c r="B7204" s="94">
        <v>7153</v>
      </c>
      <c r="C7204" s="95"/>
      <c r="D7204" s="94"/>
      <c r="E7204" s="95"/>
      <c r="F7204" s="94"/>
      <c r="G7204" s="95">
        <f t="shared" si="675"/>
        <v>0</v>
      </c>
      <c r="H7204" s="110">
        <f t="shared" si="676"/>
        <v>0</v>
      </c>
      <c r="P7204" s="107" t="str">
        <f t="shared" si="677"/>
        <v/>
      </c>
      <c r="Q7204" s="108" t="str">
        <f t="shared" si="678"/>
        <v/>
      </c>
      <c r="S7204" s="109" t="str">
        <f t="shared" si="679"/>
        <v/>
      </c>
      <c r="T7204" s="109" t="str">
        <f t="shared" si="680"/>
        <v/>
      </c>
    </row>
    <row r="7205" spans="2:20" ht="15" customHeight="1" x14ac:dyDescent="0.25">
      <c r="B7205" s="94">
        <v>7154</v>
      </c>
      <c r="C7205" s="95"/>
      <c r="D7205" s="94"/>
      <c r="E7205" s="95"/>
      <c r="F7205" s="94"/>
      <c r="G7205" s="95">
        <f t="shared" si="675"/>
        <v>0</v>
      </c>
      <c r="H7205" s="110">
        <f t="shared" si="676"/>
        <v>0</v>
      </c>
      <c r="P7205" s="107" t="str">
        <f t="shared" si="677"/>
        <v/>
      </c>
      <c r="Q7205" s="108" t="str">
        <f t="shared" si="678"/>
        <v/>
      </c>
      <c r="S7205" s="109" t="str">
        <f t="shared" si="679"/>
        <v/>
      </c>
      <c r="T7205" s="109" t="str">
        <f t="shared" si="680"/>
        <v/>
      </c>
    </row>
    <row r="7206" spans="2:20" ht="15" customHeight="1" x14ac:dyDescent="0.25">
      <c r="B7206" s="94">
        <v>7155</v>
      </c>
      <c r="C7206" s="95"/>
      <c r="D7206" s="94"/>
      <c r="E7206" s="95"/>
      <c r="F7206" s="94"/>
      <c r="G7206" s="95">
        <f t="shared" si="675"/>
        <v>0</v>
      </c>
      <c r="H7206" s="110">
        <f t="shared" si="676"/>
        <v>0</v>
      </c>
      <c r="P7206" s="107" t="str">
        <f t="shared" si="677"/>
        <v/>
      </c>
      <c r="Q7206" s="108" t="str">
        <f t="shared" si="678"/>
        <v/>
      </c>
      <c r="S7206" s="109" t="str">
        <f t="shared" si="679"/>
        <v/>
      </c>
      <c r="T7206" s="109" t="str">
        <f t="shared" si="680"/>
        <v/>
      </c>
    </row>
    <row r="7207" spans="2:20" ht="15" customHeight="1" x14ac:dyDescent="0.25">
      <c r="B7207" s="94">
        <v>7156</v>
      </c>
      <c r="C7207" s="95"/>
      <c r="D7207" s="94"/>
      <c r="E7207" s="95"/>
      <c r="F7207" s="94"/>
      <c r="G7207" s="95">
        <f t="shared" si="675"/>
        <v>0</v>
      </c>
      <c r="H7207" s="110">
        <f t="shared" si="676"/>
        <v>0</v>
      </c>
      <c r="P7207" s="107" t="str">
        <f t="shared" si="677"/>
        <v/>
      </c>
      <c r="Q7207" s="108" t="str">
        <f t="shared" si="678"/>
        <v/>
      </c>
      <c r="S7207" s="109" t="str">
        <f t="shared" si="679"/>
        <v/>
      </c>
      <c r="T7207" s="109" t="str">
        <f t="shared" si="680"/>
        <v/>
      </c>
    </row>
    <row r="7208" spans="2:20" ht="15" customHeight="1" x14ac:dyDescent="0.25">
      <c r="B7208" s="94">
        <v>7157</v>
      </c>
      <c r="C7208" s="95"/>
      <c r="D7208" s="94"/>
      <c r="E7208" s="95"/>
      <c r="F7208" s="94"/>
      <c r="G7208" s="95">
        <f t="shared" si="675"/>
        <v>0</v>
      </c>
      <c r="H7208" s="110">
        <f t="shared" si="676"/>
        <v>0</v>
      </c>
      <c r="P7208" s="107" t="str">
        <f t="shared" si="677"/>
        <v/>
      </c>
      <c r="Q7208" s="108" t="str">
        <f t="shared" si="678"/>
        <v/>
      </c>
      <c r="S7208" s="109" t="str">
        <f t="shared" si="679"/>
        <v/>
      </c>
      <c r="T7208" s="109" t="str">
        <f t="shared" si="680"/>
        <v/>
      </c>
    </row>
    <row r="7209" spans="2:20" ht="15" customHeight="1" x14ac:dyDescent="0.25">
      <c r="B7209" s="94">
        <v>7158</v>
      </c>
      <c r="C7209" s="95"/>
      <c r="D7209" s="94"/>
      <c r="E7209" s="95"/>
      <c r="F7209" s="94"/>
      <c r="G7209" s="95">
        <f t="shared" si="675"/>
        <v>0</v>
      </c>
      <c r="H7209" s="110">
        <f t="shared" si="676"/>
        <v>0</v>
      </c>
      <c r="P7209" s="107" t="str">
        <f t="shared" si="677"/>
        <v/>
      </c>
      <c r="Q7209" s="108" t="str">
        <f t="shared" si="678"/>
        <v/>
      </c>
      <c r="S7209" s="109" t="str">
        <f t="shared" si="679"/>
        <v/>
      </c>
      <c r="T7209" s="109" t="str">
        <f t="shared" si="680"/>
        <v/>
      </c>
    </row>
    <row r="7210" spans="2:20" ht="15" customHeight="1" x14ac:dyDescent="0.25">
      <c r="B7210" s="94">
        <v>7159</v>
      </c>
      <c r="C7210" s="95"/>
      <c r="D7210" s="94"/>
      <c r="E7210" s="95"/>
      <c r="F7210" s="94"/>
      <c r="G7210" s="95">
        <f t="shared" si="675"/>
        <v>0</v>
      </c>
      <c r="H7210" s="110">
        <f t="shared" si="676"/>
        <v>0</v>
      </c>
      <c r="P7210" s="107" t="str">
        <f t="shared" si="677"/>
        <v/>
      </c>
      <c r="Q7210" s="108" t="str">
        <f t="shared" si="678"/>
        <v/>
      </c>
      <c r="S7210" s="109" t="str">
        <f t="shared" si="679"/>
        <v/>
      </c>
      <c r="T7210" s="109" t="str">
        <f t="shared" si="680"/>
        <v/>
      </c>
    </row>
    <row r="7211" spans="2:20" ht="15" customHeight="1" x14ac:dyDescent="0.25">
      <c r="B7211" s="94">
        <v>7160</v>
      </c>
      <c r="C7211" s="95"/>
      <c r="D7211" s="94"/>
      <c r="E7211" s="95"/>
      <c r="F7211" s="94"/>
      <c r="G7211" s="95">
        <f t="shared" si="675"/>
        <v>0</v>
      </c>
      <c r="H7211" s="110">
        <f t="shared" si="676"/>
        <v>0</v>
      </c>
      <c r="P7211" s="107" t="str">
        <f t="shared" si="677"/>
        <v/>
      </c>
      <c r="Q7211" s="108" t="str">
        <f t="shared" si="678"/>
        <v/>
      </c>
      <c r="S7211" s="109" t="str">
        <f t="shared" si="679"/>
        <v/>
      </c>
      <c r="T7211" s="109" t="str">
        <f t="shared" si="680"/>
        <v/>
      </c>
    </row>
    <row r="7212" spans="2:20" ht="15" customHeight="1" x14ac:dyDescent="0.25">
      <c r="B7212" s="94">
        <v>7161</v>
      </c>
      <c r="C7212" s="95"/>
      <c r="D7212" s="94"/>
      <c r="E7212" s="95"/>
      <c r="F7212" s="94"/>
      <c r="G7212" s="95">
        <f t="shared" si="675"/>
        <v>0</v>
      </c>
      <c r="H7212" s="110">
        <f t="shared" si="676"/>
        <v>0</v>
      </c>
      <c r="P7212" s="107" t="str">
        <f t="shared" si="677"/>
        <v/>
      </c>
      <c r="Q7212" s="108" t="str">
        <f t="shared" si="678"/>
        <v/>
      </c>
      <c r="S7212" s="109" t="str">
        <f t="shared" si="679"/>
        <v/>
      </c>
      <c r="T7212" s="109" t="str">
        <f t="shared" si="680"/>
        <v/>
      </c>
    </row>
    <row r="7213" spans="2:20" ht="15" customHeight="1" x14ac:dyDescent="0.25">
      <c r="B7213" s="94">
        <v>7162</v>
      </c>
      <c r="C7213" s="95"/>
      <c r="D7213" s="94"/>
      <c r="E7213" s="95"/>
      <c r="F7213" s="94"/>
      <c r="G7213" s="95">
        <f t="shared" si="675"/>
        <v>0</v>
      </c>
      <c r="H7213" s="110">
        <f t="shared" si="676"/>
        <v>0</v>
      </c>
      <c r="P7213" s="107" t="str">
        <f t="shared" si="677"/>
        <v/>
      </c>
      <c r="Q7213" s="108" t="str">
        <f t="shared" si="678"/>
        <v/>
      </c>
      <c r="S7213" s="109" t="str">
        <f t="shared" si="679"/>
        <v/>
      </c>
      <c r="T7213" s="109" t="str">
        <f t="shared" si="680"/>
        <v/>
      </c>
    </row>
    <row r="7214" spans="2:20" ht="15" customHeight="1" x14ac:dyDescent="0.25">
      <c r="B7214" s="94">
        <v>7163</v>
      </c>
      <c r="C7214" s="95"/>
      <c r="D7214" s="94"/>
      <c r="E7214" s="95"/>
      <c r="F7214" s="94"/>
      <c r="G7214" s="95">
        <f t="shared" si="675"/>
        <v>0</v>
      </c>
      <c r="H7214" s="110">
        <f t="shared" si="676"/>
        <v>0</v>
      </c>
      <c r="P7214" s="107" t="str">
        <f t="shared" si="677"/>
        <v/>
      </c>
      <c r="Q7214" s="108" t="str">
        <f t="shared" si="678"/>
        <v/>
      </c>
      <c r="S7214" s="109" t="str">
        <f t="shared" si="679"/>
        <v/>
      </c>
      <c r="T7214" s="109" t="str">
        <f t="shared" si="680"/>
        <v/>
      </c>
    </row>
    <row r="7215" spans="2:20" ht="15" customHeight="1" x14ac:dyDescent="0.25">
      <c r="B7215" s="94">
        <v>7164</v>
      </c>
      <c r="C7215" s="95"/>
      <c r="D7215" s="94"/>
      <c r="E7215" s="95"/>
      <c r="F7215" s="94"/>
      <c r="G7215" s="95">
        <f t="shared" si="675"/>
        <v>0</v>
      </c>
      <c r="H7215" s="110">
        <f t="shared" si="676"/>
        <v>0</v>
      </c>
      <c r="P7215" s="107" t="str">
        <f t="shared" si="677"/>
        <v/>
      </c>
      <c r="Q7215" s="108" t="str">
        <f t="shared" si="678"/>
        <v/>
      </c>
      <c r="S7215" s="109" t="str">
        <f t="shared" si="679"/>
        <v/>
      </c>
      <c r="T7215" s="109" t="str">
        <f t="shared" si="680"/>
        <v/>
      </c>
    </row>
    <row r="7216" spans="2:20" ht="15" customHeight="1" x14ac:dyDescent="0.25">
      <c r="B7216" s="94">
        <v>7165</v>
      </c>
      <c r="C7216" s="95"/>
      <c r="D7216" s="94"/>
      <c r="E7216" s="95"/>
      <c r="F7216" s="94"/>
      <c r="G7216" s="95">
        <f t="shared" si="675"/>
        <v>0</v>
      </c>
      <c r="H7216" s="110">
        <f t="shared" si="676"/>
        <v>0</v>
      </c>
      <c r="P7216" s="107" t="str">
        <f t="shared" si="677"/>
        <v/>
      </c>
      <c r="Q7216" s="108" t="str">
        <f t="shared" si="678"/>
        <v/>
      </c>
      <c r="S7216" s="109" t="str">
        <f t="shared" si="679"/>
        <v/>
      </c>
      <c r="T7216" s="109" t="str">
        <f t="shared" si="680"/>
        <v/>
      </c>
    </row>
    <row r="7217" spans="2:20" ht="15" customHeight="1" x14ac:dyDescent="0.25">
      <c r="B7217" s="94">
        <v>7166</v>
      </c>
      <c r="C7217" s="95"/>
      <c r="D7217" s="94"/>
      <c r="E7217" s="95"/>
      <c r="F7217" s="94"/>
      <c r="G7217" s="95">
        <f t="shared" si="675"/>
        <v>0</v>
      </c>
      <c r="H7217" s="110">
        <f t="shared" si="676"/>
        <v>0</v>
      </c>
      <c r="P7217" s="107" t="str">
        <f t="shared" si="677"/>
        <v/>
      </c>
      <c r="Q7217" s="108" t="str">
        <f t="shared" si="678"/>
        <v/>
      </c>
      <c r="S7217" s="109" t="str">
        <f t="shared" si="679"/>
        <v/>
      </c>
      <c r="T7217" s="109" t="str">
        <f t="shared" si="680"/>
        <v/>
      </c>
    </row>
    <row r="7218" spans="2:20" ht="15" customHeight="1" x14ac:dyDescent="0.25">
      <c r="B7218" s="94">
        <v>7167</v>
      </c>
      <c r="C7218" s="95"/>
      <c r="D7218" s="94"/>
      <c r="E7218" s="95"/>
      <c r="F7218" s="94"/>
      <c r="G7218" s="95">
        <f t="shared" si="675"/>
        <v>0</v>
      </c>
      <c r="H7218" s="110">
        <f t="shared" si="676"/>
        <v>0</v>
      </c>
      <c r="P7218" s="107" t="str">
        <f t="shared" si="677"/>
        <v/>
      </c>
      <c r="Q7218" s="108" t="str">
        <f t="shared" si="678"/>
        <v/>
      </c>
      <c r="S7218" s="109" t="str">
        <f t="shared" si="679"/>
        <v/>
      </c>
      <c r="T7218" s="109" t="str">
        <f t="shared" si="680"/>
        <v/>
      </c>
    </row>
    <row r="7219" spans="2:20" ht="15" customHeight="1" x14ac:dyDescent="0.25">
      <c r="B7219" s="94">
        <v>7168</v>
      </c>
      <c r="C7219" s="95"/>
      <c r="D7219" s="94"/>
      <c r="E7219" s="95"/>
      <c r="F7219" s="94"/>
      <c r="G7219" s="95">
        <f t="shared" si="675"/>
        <v>0</v>
      </c>
      <c r="H7219" s="110">
        <f t="shared" si="676"/>
        <v>0</v>
      </c>
      <c r="P7219" s="107" t="str">
        <f t="shared" si="677"/>
        <v/>
      </c>
      <c r="Q7219" s="108" t="str">
        <f t="shared" si="678"/>
        <v/>
      </c>
      <c r="S7219" s="109" t="str">
        <f t="shared" si="679"/>
        <v/>
      </c>
      <c r="T7219" s="109" t="str">
        <f t="shared" si="680"/>
        <v/>
      </c>
    </row>
    <row r="7220" spans="2:20" ht="15" customHeight="1" x14ac:dyDescent="0.25">
      <c r="B7220" s="94">
        <v>7169</v>
      </c>
      <c r="C7220" s="95"/>
      <c r="D7220" s="94"/>
      <c r="E7220" s="95"/>
      <c r="F7220" s="94"/>
      <c r="G7220" s="95">
        <f t="shared" si="675"/>
        <v>0</v>
      </c>
      <c r="H7220" s="110">
        <f t="shared" si="676"/>
        <v>0</v>
      </c>
      <c r="P7220" s="107" t="str">
        <f t="shared" si="677"/>
        <v/>
      </c>
      <c r="Q7220" s="108" t="str">
        <f t="shared" si="678"/>
        <v/>
      </c>
      <c r="S7220" s="109" t="str">
        <f t="shared" si="679"/>
        <v/>
      </c>
      <c r="T7220" s="109" t="str">
        <f t="shared" si="680"/>
        <v/>
      </c>
    </row>
    <row r="7221" spans="2:20" ht="15" customHeight="1" x14ac:dyDescent="0.25">
      <c r="B7221" s="94">
        <v>7170</v>
      </c>
      <c r="C7221" s="95"/>
      <c r="D7221" s="94"/>
      <c r="E7221" s="95"/>
      <c r="F7221" s="94"/>
      <c r="G7221" s="95">
        <f t="shared" si="675"/>
        <v>0</v>
      </c>
      <c r="H7221" s="110">
        <f t="shared" si="676"/>
        <v>0</v>
      </c>
      <c r="P7221" s="107" t="str">
        <f t="shared" si="677"/>
        <v/>
      </c>
      <c r="Q7221" s="108" t="str">
        <f t="shared" si="678"/>
        <v/>
      </c>
      <c r="S7221" s="109" t="str">
        <f t="shared" si="679"/>
        <v/>
      </c>
      <c r="T7221" s="109" t="str">
        <f t="shared" si="680"/>
        <v/>
      </c>
    </row>
    <row r="7222" spans="2:20" ht="15" customHeight="1" x14ac:dyDescent="0.25">
      <c r="B7222" s="94">
        <v>7171</v>
      </c>
      <c r="C7222" s="95"/>
      <c r="D7222" s="94"/>
      <c r="E7222" s="95"/>
      <c r="F7222" s="94"/>
      <c r="G7222" s="95">
        <f t="shared" si="675"/>
        <v>0</v>
      </c>
      <c r="H7222" s="110">
        <f t="shared" si="676"/>
        <v>0</v>
      </c>
      <c r="P7222" s="107" t="str">
        <f t="shared" si="677"/>
        <v/>
      </c>
      <c r="Q7222" s="108" t="str">
        <f t="shared" si="678"/>
        <v/>
      </c>
      <c r="S7222" s="109" t="str">
        <f t="shared" si="679"/>
        <v/>
      </c>
      <c r="T7222" s="109" t="str">
        <f t="shared" si="680"/>
        <v/>
      </c>
    </row>
    <row r="7223" spans="2:20" ht="15" customHeight="1" x14ac:dyDescent="0.25">
      <c r="B7223" s="94">
        <v>7172</v>
      </c>
      <c r="C7223" s="95"/>
      <c r="D7223" s="94"/>
      <c r="E7223" s="95"/>
      <c r="F7223" s="94"/>
      <c r="G7223" s="95">
        <f t="shared" si="675"/>
        <v>0</v>
      </c>
      <c r="H7223" s="110">
        <f t="shared" si="676"/>
        <v>0</v>
      </c>
      <c r="P7223" s="107" t="str">
        <f t="shared" si="677"/>
        <v/>
      </c>
      <c r="Q7223" s="108" t="str">
        <f t="shared" si="678"/>
        <v/>
      </c>
      <c r="S7223" s="109" t="str">
        <f t="shared" si="679"/>
        <v/>
      </c>
      <c r="T7223" s="109" t="str">
        <f t="shared" si="680"/>
        <v/>
      </c>
    </row>
    <row r="7224" spans="2:20" ht="15" customHeight="1" x14ac:dyDescent="0.25">
      <c r="B7224" s="94">
        <v>7173</v>
      </c>
      <c r="C7224" s="95"/>
      <c r="D7224" s="94"/>
      <c r="E7224" s="95"/>
      <c r="F7224" s="94"/>
      <c r="G7224" s="95">
        <f t="shared" si="675"/>
        <v>0</v>
      </c>
      <c r="H7224" s="110">
        <f t="shared" si="676"/>
        <v>0</v>
      </c>
      <c r="P7224" s="107" t="str">
        <f t="shared" si="677"/>
        <v/>
      </c>
      <c r="Q7224" s="108" t="str">
        <f t="shared" si="678"/>
        <v/>
      </c>
      <c r="S7224" s="109" t="str">
        <f t="shared" si="679"/>
        <v/>
      </c>
      <c r="T7224" s="109" t="str">
        <f t="shared" si="680"/>
        <v/>
      </c>
    </row>
    <row r="7225" spans="2:20" ht="15" customHeight="1" x14ac:dyDescent="0.25">
      <c r="B7225" s="94">
        <v>7174</v>
      </c>
      <c r="C7225" s="95"/>
      <c r="D7225" s="94"/>
      <c r="E7225" s="95"/>
      <c r="F7225" s="94"/>
      <c r="G7225" s="95">
        <f t="shared" si="675"/>
        <v>0</v>
      </c>
      <c r="H7225" s="110">
        <f t="shared" si="676"/>
        <v>0</v>
      </c>
      <c r="P7225" s="107" t="str">
        <f t="shared" si="677"/>
        <v/>
      </c>
      <c r="Q7225" s="108" t="str">
        <f t="shared" si="678"/>
        <v/>
      </c>
      <c r="S7225" s="109" t="str">
        <f t="shared" si="679"/>
        <v/>
      </c>
      <c r="T7225" s="109" t="str">
        <f t="shared" si="680"/>
        <v/>
      </c>
    </row>
    <row r="7226" spans="2:20" ht="15" customHeight="1" x14ac:dyDescent="0.25">
      <c r="B7226" s="94">
        <v>7175</v>
      </c>
      <c r="C7226" s="95"/>
      <c r="D7226" s="94"/>
      <c r="E7226" s="95"/>
      <c r="F7226" s="94"/>
      <c r="G7226" s="95">
        <f t="shared" si="675"/>
        <v>0</v>
      </c>
      <c r="H7226" s="110">
        <f t="shared" si="676"/>
        <v>0</v>
      </c>
      <c r="P7226" s="107" t="str">
        <f t="shared" si="677"/>
        <v/>
      </c>
      <c r="Q7226" s="108" t="str">
        <f t="shared" si="678"/>
        <v/>
      </c>
      <c r="S7226" s="109" t="str">
        <f t="shared" si="679"/>
        <v/>
      </c>
      <c r="T7226" s="109" t="str">
        <f t="shared" si="680"/>
        <v/>
      </c>
    </row>
    <row r="7227" spans="2:20" ht="15" customHeight="1" x14ac:dyDescent="0.25">
      <c r="B7227" s="94">
        <v>7176</v>
      </c>
      <c r="C7227" s="95"/>
      <c r="D7227" s="94"/>
      <c r="E7227" s="95"/>
      <c r="F7227" s="94"/>
      <c r="G7227" s="95">
        <f t="shared" si="675"/>
        <v>0</v>
      </c>
      <c r="H7227" s="110">
        <f t="shared" si="676"/>
        <v>0</v>
      </c>
      <c r="P7227" s="107" t="str">
        <f t="shared" si="677"/>
        <v/>
      </c>
      <c r="Q7227" s="108" t="str">
        <f t="shared" si="678"/>
        <v/>
      </c>
      <c r="S7227" s="109" t="str">
        <f t="shared" si="679"/>
        <v/>
      </c>
      <c r="T7227" s="109" t="str">
        <f t="shared" si="680"/>
        <v/>
      </c>
    </row>
    <row r="7228" spans="2:20" ht="15" customHeight="1" x14ac:dyDescent="0.25">
      <c r="B7228" s="94">
        <v>7177</v>
      </c>
      <c r="C7228" s="95"/>
      <c r="D7228" s="94"/>
      <c r="E7228" s="95"/>
      <c r="F7228" s="94"/>
      <c r="G7228" s="95">
        <f t="shared" si="675"/>
        <v>0</v>
      </c>
      <c r="H7228" s="110">
        <f t="shared" si="676"/>
        <v>0</v>
      </c>
      <c r="P7228" s="107" t="str">
        <f t="shared" si="677"/>
        <v/>
      </c>
      <c r="Q7228" s="108" t="str">
        <f t="shared" si="678"/>
        <v/>
      </c>
      <c r="S7228" s="109" t="str">
        <f t="shared" si="679"/>
        <v/>
      </c>
      <c r="T7228" s="109" t="str">
        <f t="shared" si="680"/>
        <v/>
      </c>
    </row>
    <row r="7229" spans="2:20" ht="15" customHeight="1" x14ac:dyDescent="0.25">
      <c r="B7229" s="94">
        <v>7178</v>
      </c>
      <c r="C7229" s="95"/>
      <c r="D7229" s="94"/>
      <c r="E7229" s="95"/>
      <c r="F7229" s="94"/>
      <c r="G7229" s="95">
        <f t="shared" si="675"/>
        <v>0</v>
      </c>
      <c r="H7229" s="110">
        <f t="shared" si="676"/>
        <v>0</v>
      </c>
      <c r="P7229" s="107" t="str">
        <f t="shared" si="677"/>
        <v/>
      </c>
      <c r="Q7229" s="108" t="str">
        <f t="shared" si="678"/>
        <v/>
      </c>
      <c r="S7229" s="109" t="str">
        <f t="shared" si="679"/>
        <v/>
      </c>
      <c r="T7229" s="109" t="str">
        <f t="shared" si="680"/>
        <v/>
      </c>
    </row>
    <row r="7230" spans="2:20" ht="15" customHeight="1" x14ac:dyDescent="0.25">
      <c r="B7230" s="94">
        <v>7179</v>
      </c>
      <c r="C7230" s="95"/>
      <c r="D7230" s="94"/>
      <c r="E7230" s="95"/>
      <c r="F7230" s="94"/>
      <c r="G7230" s="95">
        <f t="shared" si="675"/>
        <v>0</v>
      </c>
      <c r="H7230" s="110">
        <f t="shared" si="676"/>
        <v>0</v>
      </c>
      <c r="P7230" s="107" t="str">
        <f t="shared" si="677"/>
        <v/>
      </c>
      <c r="Q7230" s="108" t="str">
        <f t="shared" si="678"/>
        <v/>
      </c>
      <c r="S7230" s="109" t="str">
        <f t="shared" si="679"/>
        <v/>
      </c>
      <c r="T7230" s="109" t="str">
        <f t="shared" si="680"/>
        <v/>
      </c>
    </row>
    <row r="7231" spans="2:20" ht="15" customHeight="1" x14ac:dyDescent="0.25">
      <c r="B7231" s="94">
        <v>7180</v>
      </c>
      <c r="C7231" s="95"/>
      <c r="D7231" s="94"/>
      <c r="E7231" s="95"/>
      <c r="F7231" s="94"/>
      <c r="G7231" s="95">
        <f t="shared" si="675"/>
        <v>0</v>
      </c>
      <c r="H7231" s="110">
        <f t="shared" si="676"/>
        <v>0</v>
      </c>
      <c r="P7231" s="107" t="str">
        <f t="shared" si="677"/>
        <v/>
      </c>
      <c r="Q7231" s="108" t="str">
        <f t="shared" si="678"/>
        <v/>
      </c>
      <c r="S7231" s="109" t="str">
        <f t="shared" si="679"/>
        <v/>
      </c>
      <c r="T7231" s="109" t="str">
        <f t="shared" si="680"/>
        <v/>
      </c>
    </row>
    <row r="7232" spans="2:20" ht="15" customHeight="1" x14ac:dyDescent="0.25">
      <c r="B7232" s="94">
        <v>7181</v>
      </c>
      <c r="C7232" s="95"/>
      <c r="D7232" s="94"/>
      <c r="E7232" s="95"/>
      <c r="F7232" s="94"/>
      <c r="G7232" s="95">
        <f t="shared" si="675"/>
        <v>0</v>
      </c>
      <c r="H7232" s="110">
        <f t="shared" si="676"/>
        <v>0</v>
      </c>
      <c r="P7232" s="107" t="str">
        <f t="shared" si="677"/>
        <v/>
      </c>
      <c r="Q7232" s="108" t="str">
        <f t="shared" si="678"/>
        <v/>
      </c>
      <c r="S7232" s="109" t="str">
        <f t="shared" si="679"/>
        <v/>
      </c>
      <c r="T7232" s="109" t="str">
        <f t="shared" si="680"/>
        <v/>
      </c>
    </row>
    <row r="7233" spans="2:20" ht="15" customHeight="1" x14ac:dyDescent="0.25">
      <c r="B7233" s="94">
        <v>7182</v>
      </c>
      <c r="C7233" s="95"/>
      <c r="D7233" s="94"/>
      <c r="E7233" s="95"/>
      <c r="F7233" s="94"/>
      <c r="G7233" s="95">
        <f t="shared" si="675"/>
        <v>0</v>
      </c>
      <c r="H7233" s="110">
        <f t="shared" si="676"/>
        <v>0</v>
      </c>
      <c r="P7233" s="107" t="str">
        <f t="shared" si="677"/>
        <v/>
      </c>
      <c r="Q7233" s="108" t="str">
        <f t="shared" si="678"/>
        <v/>
      </c>
      <c r="S7233" s="109" t="str">
        <f t="shared" si="679"/>
        <v/>
      </c>
      <c r="T7233" s="109" t="str">
        <f t="shared" si="680"/>
        <v/>
      </c>
    </row>
    <row r="7234" spans="2:20" ht="15" customHeight="1" x14ac:dyDescent="0.25">
      <c r="B7234" s="94">
        <v>7183</v>
      </c>
      <c r="C7234" s="95"/>
      <c r="D7234" s="94"/>
      <c r="E7234" s="95"/>
      <c r="F7234" s="94"/>
      <c r="G7234" s="95">
        <f t="shared" si="675"/>
        <v>0</v>
      </c>
      <c r="H7234" s="110">
        <f t="shared" si="676"/>
        <v>0</v>
      </c>
      <c r="P7234" s="107" t="str">
        <f t="shared" si="677"/>
        <v/>
      </c>
      <c r="Q7234" s="108" t="str">
        <f t="shared" si="678"/>
        <v/>
      </c>
      <c r="S7234" s="109" t="str">
        <f t="shared" si="679"/>
        <v/>
      </c>
      <c r="T7234" s="109" t="str">
        <f t="shared" si="680"/>
        <v/>
      </c>
    </row>
    <row r="7235" spans="2:20" ht="15" customHeight="1" x14ac:dyDescent="0.25">
      <c r="B7235" s="94">
        <v>7184</v>
      </c>
      <c r="C7235" s="95"/>
      <c r="D7235" s="94"/>
      <c r="E7235" s="95"/>
      <c r="F7235" s="94"/>
      <c r="G7235" s="95">
        <f t="shared" si="675"/>
        <v>0</v>
      </c>
      <c r="H7235" s="110">
        <f t="shared" si="676"/>
        <v>0</v>
      </c>
      <c r="P7235" s="107" t="str">
        <f t="shared" si="677"/>
        <v/>
      </c>
      <c r="Q7235" s="108" t="str">
        <f t="shared" si="678"/>
        <v/>
      </c>
      <c r="S7235" s="109" t="str">
        <f t="shared" si="679"/>
        <v/>
      </c>
      <c r="T7235" s="109" t="str">
        <f t="shared" si="680"/>
        <v/>
      </c>
    </row>
    <row r="7236" spans="2:20" ht="15" customHeight="1" x14ac:dyDescent="0.25">
      <c r="B7236" s="94">
        <v>7185</v>
      </c>
      <c r="C7236" s="95"/>
      <c r="D7236" s="94"/>
      <c r="E7236" s="95"/>
      <c r="F7236" s="94"/>
      <c r="G7236" s="95">
        <f t="shared" si="675"/>
        <v>0</v>
      </c>
      <c r="H7236" s="110">
        <f t="shared" si="676"/>
        <v>0</v>
      </c>
      <c r="P7236" s="107" t="str">
        <f t="shared" si="677"/>
        <v/>
      </c>
      <c r="Q7236" s="108" t="str">
        <f t="shared" si="678"/>
        <v/>
      </c>
      <c r="S7236" s="109" t="str">
        <f t="shared" si="679"/>
        <v/>
      </c>
      <c r="T7236" s="109" t="str">
        <f t="shared" si="680"/>
        <v/>
      </c>
    </row>
    <row r="7237" spans="2:20" ht="15" customHeight="1" x14ac:dyDescent="0.25">
      <c r="B7237" s="94">
        <v>7186</v>
      </c>
      <c r="C7237" s="95"/>
      <c r="D7237" s="94"/>
      <c r="E7237" s="95"/>
      <c r="F7237" s="94"/>
      <c r="G7237" s="95">
        <f t="shared" si="675"/>
        <v>0</v>
      </c>
      <c r="H7237" s="110">
        <f t="shared" si="676"/>
        <v>0</v>
      </c>
      <c r="P7237" s="107" t="str">
        <f t="shared" si="677"/>
        <v/>
      </c>
      <c r="Q7237" s="108" t="str">
        <f t="shared" si="678"/>
        <v/>
      </c>
      <c r="S7237" s="109" t="str">
        <f t="shared" si="679"/>
        <v/>
      </c>
      <c r="T7237" s="109" t="str">
        <f t="shared" si="680"/>
        <v/>
      </c>
    </row>
    <row r="7238" spans="2:20" ht="15" customHeight="1" x14ac:dyDescent="0.25">
      <c r="B7238" s="94">
        <v>7187</v>
      </c>
      <c r="C7238" s="95"/>
      <c r="D7238" s="94"/>
      <c r="E7238" s="95"/>
      <c r="F7238" s="94"/>
      <c r="G7238" s="95">
        <f t="shared" si="675"/>
        <v>0</v>
      </c>
      <c r="H7238" s="110">
        <f t="shared" si="676"/>
        <v>0</v>
      </c>
      <c r="P7238" s="107" t="str">
        <f t="shared" si="677"/>
        <v/>
      </c>
      <c r="Q7238" s="108" t="str">
        <f t="shared" si="678"/>
        <v/>
      </c>
      <c r="S7238" s="109" t="str">
        <f t="shared" si="679"/>
        <v/>
      </c>
      <c r="T7238" s="109" t="str">
        <f t="shared" si="680"/>
        <v/>
      </c>
    </row>
    <row r="7239" spans="2:20" ht="15" customHeight="1" x14ac:dyDescent="0.25">
      <c r="B7239" s="94">
        <v>7188</v>
      </c>
      <c r="C7239" s="95"/>
      <c r="D7239" s="94"/>
      <c r="E7239" s="95"/>
      <c r="F7239" s="94"/>
      <c r="G7239" s="95">
        <f t="shared" si="675"/>
        <v>0</v>
      </c>
      <c r="H7239" s="110">
        <f t="shared" si="676"/>
        <v>0</v>
      </c>
      <c r="P7239" s="107" t="str">
        <f t="shared" si="677"/>
        <v/>
      </c>
      <c r="Q7239" s="108" t="str">
        <f t="shared" si="678"/>
        <v/>
      </c>
      <c r="S7239" s="109" t="str">
        <f t="shared" si="679"/>
        <v/>
      </c>
      <c r="T7239" s="109" t="str">
        <f t="shared" si="680"/>
        <v/>
      </c>
    </row>
    <row r="7240" spans="2:20" ht="15" customHeight="1" x14ac:dyDescent="0.25">
      <c r="B7240" s="94">
        <v>7189</v>
      </c>
      <c r="C7240" s="95"/>
      <c r="D7240" s="94"/>
      <c r="E7240" s="95"/>
      <c r="F7240" s="94"/>
      <c r="G7240" s="95">
        <f t="shared" si="675"/>
        <v>0</v>
      </c>
      <c r="H7240" s="110">
        <f t="shared" si="676"/>
        <v>0</v>
      </c>
      <c r="P7240" s="107" t="str">
        <f t="shared" si="677"/>
        <v/>
      </c>
      <c r="Q7240" s="108" t="str">
        <f t="shared" si="678"/>
        <v/>
      </c>
      <c r="S7240" s="109" t="str">
        <f t="shared" si="679"/>
        <v/>
      </c>
      <c r="T7240" s="109" t="str">
        <f t="shared" si="680"/>
        <v/>
      </c>
    </row>
    <row r="7241" spans="2:20" ht="15" customHeight="1" x14ac:dyDescent="0.25">
      <c r="B7241" s="94">
        <v>7190</v>
      </c>
      <c r="C7241" s="95"/>
      <c r="D7241" s="94"/>
      <c r="E7241" s="95"/>
      <c r="F7241" s="94"/>
      <c r="G7241" s="95">
        <f t="shared" si="675"/>
        <v>0</v>
      </c>
      <c r="H7241" s="110">
        <f t="shared" si="676"/>
        <v>0</v>
      </c>
      <c r="P7241" s="107" t="str">
        <f t="shared" si="677"/>
        <v/>
      </c>
      <c r="Q7241" s="108" t="str">
        <f t="shared" si="678"/>
        <v/>
      </c>
      <c r="S7241" s="109" t="str">
        <f t="shared" si="679"/>
        <v/>
      </c>
      <c r="T7241" s="109" t="str">
        <f t="shared" si="680"/>
        <v/>
      </c>
    </row>
    <row r="7242" spans="2:20" ht="15" customHeight="1" x14ac:dyDescent="0.25">
      <c r="B7242" s="94">
        <v>7191</v>
      </c>
      <c r="C7242" s="95"/>
      <c r="D7242" s="94"/>
      <c r="E7242" s="95"/>
      <c r="F7242" s="94"/>
      <c r="G7242" s="95">
        <f t="shared" si="675"/>
        <v>0</v>
      </c>
      <c r="H7242" s="110">
        <f t="shared" si="676"/>
        <v>0</v>
      </c>
      <c r="P7242" s="107" t="str">
        <f t="shared" si="677"/>
        <v/>
      </c>
      <c r="Q7242" s="108" t="str">
        <f t="shared" si="678"/>
        <v/>
      </c>
      <c r="S7242" s="109" t="str">
        <f t="shared" si="679"/>
        <v/>
      </c>
      <c r="T7242" s="109" t="str">
        <f t="shared" si="680"/>
        <v/>
      </c>
    </row>
    <row r="7243" spans="2:20" ht="15" customHeight="1" x14ac:dyDescent="0.25">
      <c r="B7243" s="94">
        <v>7192</v>
      </c>
      <c r="C7243" s="95"/>
      <c r="D7243" s="94"/>
      <c r="E7243" s="95"/>
      <c r="F7243" s="94"/>
      <c r="G7243" s="95">
        <f t="shared" si="675"/>
        <v>0</v>
      </c>
      <c r="H7243" s="110">
        <f t="shared" si="676"/>
        <v>0</v>
      </c>
      <c r="P7243" s="107" t="str">
        <f t="shared" si="677"/>
        <v/>
      </c>
      <c r="Q7243" s="108" t="str">
        <f t="shared" si="678"/>
        <v/>
      </c>
      <c r="S7243" s="109" t="str">
        <f t="shared" si="679"/>
        <v/>
      </c>
      <c r="T7243" s="109" t="str">
        <f t="shared" si="680"/>
        <v/>
      </c>
    </row>
    <row r="7244" spans="2:20" ht="15" customHeight="1" x14ac:dyDescent="0.25">
      <c r="B7244" s="94">
        <v>7193</v>
      </c>
      <c r="C7244" s="95"/>
      <c r="D7244" s="94"/>
      <c r="E7244" s="95"/>
      <c r="F7244" s="94"/>
      <c r="G7244" s="95">
        <f t="shared" si="675"/>
        <v>0</v>
      </c>
      <c r="H7244" s="110">
        <f t="shared" si="676"/>
        <v>0</v>
      </c>
      <c r="P7244" s="107" t="str">
        <f t="shared" si="677"/>
        <v/>
      </c>
      <c r="Q7244" s="108" t="str">
        <f t="shared" si="678"/>
        <v/>
      </c>
      <c r="S7244" s="109" t="str">
        <f t="shared" si="679"/>
        <v/>
      </c>
      <c r="T7244" s="109" t="str">
        <f t="shared" si="680"/>
        <v/>
      </c>
    </row>
    <row r="7245" spans="2:20" ht="15" customHeight="1" x14ac:dyDescent="0.25">
      <c r="B7245" s="94">
        <v>7194</v>
      </c>
      <c r="C7245" s="95"/>
      <c r="D7245" s="94"/>
      <c r="E7245" s="95"/>
      <c r="F7245" s="94"/>
      <c r="G7245" s="95">
        <f t="shared" si="675"/>
        <v>0</v>
      </c>
      <c r="H7245" s="110">
        <f t="shared" si="676"/>
        <v>0</v>
      </c>
      <c r="P7245" s="107" t="str">
        <f t="shared" si="677"/>
        <v/>
      </c>
      <c r="Q7245" s="108" t="str">
        <f t="shared" si="678"/>
        <v/>
      </c>
      <c r="S7245" s="109" t="str">
        <f t="shared" si="679"/>
        <v/>
      </c>
      <c r="T7245" s="109" t="str">
        <f t="shared" si="680"/>
        <v/>
      </c>
    </row>
    <row r="7246" spans="2:20" ht="15" customHeight="1" x14ac:dyDescent="0.25">
      <c r="B7246" s="94">
        <v>7195</v>
      </c>
      <c r="C7246" s="95"/>
      <c r="D7246" s="94"/>
      <c r="E7246" s="95"/>
      <c r="F7246" s="94"/>
      <c r="G7246" s="95">
        <f t="shared" si="675"/>
        <v>0</v>
      </c>
      <c r="H7246" s="110">
        <f t="shared" si="676"/>
        <v>0</v>
      </c>
      <c r="P7246" s="107" t="str">
        <f t="shared" si="677"/>
        <v/>
      </c>
      <c r="Q7246" s="108" t="str">
        <f t="shared" si="678"/>
        <v/>
      </c>
      <c r="S7246" s="109" t="str">
        <f t="shared" si="679"/>
        <v/>
      </c>
      <c r="T7246" s="109" t="str">
        <f t="shared" si="680"/>
        <v/>
      </c>
    </row>
    <row r="7247" spans="2:20" ht="15" customHeight="1" x14ac:dyDescent="0.25">
      <c r="B7247" s="94">
        <v>7196</v>
      </c>
      <c r="C7247" s="95"/>
      <c r="D7247" s="94"/>
      <c r="E7247" s="95"/>
      <c r="F7247" s="94"/>
      <c r="G7247" s="95">
        <f t="shared" si="675"/>
        <v>0</v>
      </c>
      <c r="H7247" s="110">
        <f t="shared" si="676"/>
        <v>0</v>
      </c>
      <c r="P7247" s="107" t="str">
        <f t="shared" si="677"/>
        <v/>
      </c>
      <c r="Q7247" s="108" t="str">
        <f t="shared" si="678"/>
        <v/>
      </c>
      <c r="S7247" s="109" t="str">
        <f t="shared" si="679"/>
        <v/>
      </c>
      <c r="T7247" s="109" t="str">
        <f t="shared" si="680"/>
        <v/>
      </c>
    </row>
    <row r="7248" spans="2:20" ht="15" customHeight="1" x14ac:dyDescent="0.25">
      <c r="B7248" s="94">
        <v>7197</v>
      </c>
      <c r="C7248" s="95"/>
      <c r="D7248" s="94"/>
      <c r="E7248" s="95"/>
      <c r="F7248" s="94"/>
      <c r="G7248" s="95">
        <f t="shared" si="675"/>
        <v>0</v>
      </c>
      <c r="H7248" s="110">
        <f t="shared" si="676"/>
        <v>0</v>
      </c>
      <c r="P7248" s="107" t="str">
        <f t="shared" si="677"/>
        <v/>
      </c>
      <c r="Q7248" s="108" t="str">
        <f t="shared" si="678"/>
        <v/>
      </c>
      <c r="S7248" s="109" t="str">
        <f t="shared" si="679"/>
        <v/>
      </c>
      <c r="T7248" s="109" t="str">
        <f t="shared" si="680"/>
        <v/>
      </c>
    </row>
    <row r="7249" spans="2:20" ht="15" customHeight="1" x14ac:dyDescent="0.25">
      <c r="B7249" s="94">
        <v>7198</v>
      </c>
      <c r="C7249" s="95"/>
      <c r="D7249" s="94"/>
      <c r="E7249" s="95"/>
      <c r="F7249" s="94"/>
      <c r="G7249" s="95">
        <f t="shared" si="675"/>
        <v>0</v>
      </c>
      <c r="H7249" s="110">
        <f t="shared" si="676"/>
        <v>0</v>
      </c>
      <c r="P7249" s="107" t="str">
        <f t="shared" si="677"/>
        <v/>
      </c>
      <c r="Q7249" s="108" t="str">
        <f t="shared" si="678"/>
        <v/>
      </c>
      <c r="S7249" s="109" t="str">
        <f t="shared" si="679"/>
        <v/>
      </c>
      <c r="T7249" s="109" t="str">
        <f t="shared" si="680"/>
        <v/>
      </c>
    </row>
    <row r="7250" spans="2:20" ht="15" customHeight="1" x14ac:dyDescent="0.25">
      <c r="B7250" s="94">
        <v>7199</v>
      </c>
      <c r="C7250" s="95"/>
      <c r="D7250" s="94"/>
      <c r="E7250" s="95"/>
      <c r="F7250" s="94"/>
      <c r="G7250" s="95">
        <f t="shared" si="675"/>
        <v>0</v>
      </c>
      <c r="H7250" s="110">
        <f t="shared" si="676"/>
        <v>0</v>
      </c>
      <c r="P7250" s="107" t="str">
        <f t="shared" si="677"/>
        <v/>
      </c>
      <c r="Q7250" s="108" t="str">
        <f t="shared" si="678"/>
        <v/>
      </c>
      <c r="S7250" s="109" t="str">
        <f t="shared" si="679"/>
        <v/>
      </c>
      <c r="T7250" s="109" t="str">
        <f t="shared" si="680"/>
        <v/>
      </c>
    </row>
    <row r="7251" spans="2:20" ht="15" customHeight="1" x14ac:dyDescent="0.25">
      <c r="B7251" s="94">
        <v>7200</v>
      </c>
      <c r="C7251" s="95"/>
      <c r="D7251" s="94"/>
      <c r="E7251" s="95"/>
      <c r="F7251" s="94"/>
      <c r="G7251" s="95">
        <f t="shared" si="675"/>
        <v>0</v>
      </c>
      <c r="H7251" s="110">
        <f t="shared" si="676"/>
        <v>0</v>
      </c>
      <c r="P7251" s="107" t="str">
        <f t="shared" si="677"/>
        <v/>
      </c>
      <c r="Q7251" s="108" t="str">
        <f t="shared" si="678"/>
        <v/>
      </c>
      <c r="S7251" s="109" t="str">
        <f t="shared" si="679"/>
        <v/>
      </c>
      <c r="T7251" s="109" t="str">
        <f t="shared" si="680"/>
        <v/>
      </c>
    </row>
    <row r="7252" spans="2:20" ht="15" customHeight="1" x14ac:dyDescent="0.25">
      <c r="B7252" s="94">
        <v>7201</v>
      </c>
      <c r="C7252" s="95"/>
      <c r="D7252" s="94"/>
      <c r="E7252" s="95"/>
      <c r="F7252" s="94"/>
      <c r="G7252" s="95">
        <f t="shared" si="675"/>
        <v>0</v>
      </c>
      <c r="H7252" s="110">
        <f t="shared" si="676"/>
        <v>0</v>
      </c>
      <c r="P7252" s="107" t="str">
        <f t="shared" si="677"/>
        <v/>
      </c>
      <c r="Q7252" s="108" t="str">
        <f t="shared" si="678"/>
        <v/>
      </c>
      <c r="S7252" s="109" t="str">
        <f t="shared" si="679"/>
        <v/>
      </c>
      <c r="T7252" s="109" t="str">
        <f t="shared" si="680"/>
        <v/>
      </c>
    </row>
    <row r="7253" spans="2:20" ht="15" customHeight="1" x14ac:dyDescent="0.25">
      <c r="B7253" s="94">
        <v>7202</v>
      </c>
      <c r="C7253" s="95"/>
      <c r="D7253" s="94"/>
      <c r="E7253" s="95"/>
      <c r="F7253" s="94"/>
      <c r="G7253" s="95">
        <f t="shared" si="675"/>
        <v>0</v>
      </c>
      <c r="H7253" s="110">
        <f t="shared" si="676"/>
        <v>0</v>
      </c>
      <c r="P7253" s="107" t="str">
        <f t="shared" si="677"/>
        <v/>
      </c>
      <c r="Q7253" s="108" t="str">
        <f t="shared" si="678"/>
        <v/>
      </c>
      <c r="S7253" s="109" t="str">
        <f t="shared" si="679"/>
        <v/>
      </c>
      <c r="T7253" s="109" t="str">
        <f t="shared" si="680"/>
        <v/>
      </c>
    </row>
    <row r="7254" spans="2:20" ht="15" customHeight="1" x14ac:dyDescent="0.25">
      <c r="B7254" s="94">
        <v>7203</v>
      </c>
      <c r="C7254" s="95"/>
      <c r="D7254" s="94"/>
      <c r="E7254" s="95"/>
      <c r="F7254" s="94"/>
      <c r="G7254" s="95">
        <f t="shared" si="675"/>
        <v>0</v>
      </c>
      <c r="H7254" s="110">
        <f t="shared" si="676"/>
        <v>0</v>
      </c>
      <c r="P7254" s="107" t="str">
        <f t="shared" si="677"/>
        <v/>
      </c>
      <c r="Q7254" s="108" t="str">
        <f t="shared" si="678"/>
        <v/>
      </c>
      <c r="S7254" s="109" t="str">
        <f t="shared" si="679"/>
        <v/>
      </c>
      <c r="T7254" s="109" t="str">
        <f t="shared" si="680"/>
        <v/>
      </c>
    </row>
    <row r="7255" spans="2:20" ht="15" customHeight="1" x14ac:dyDescent="0.25">
      <c r="B7255" s="94">
        <v>7204</v>
      </c>
      <c r="C7255" s="95"/>
      <c r="D7255" s="94"/>
      <c r="E7255" s="95"/>
      <c r="F7255" s="94"/>
      <c r="G7255" s="95">
        <f t="shared" si="675"/>
        <v>0</v>
      </c>
      <c r="H7255" s="110">
        <f t="shared" si="676"/>
        <v>0</v>
      </c>
      <c r="P7255" s="107" t="str">
        <f t="shared" si="677"/>
        <v/>
      </c>
      <c r="Q7255" s="108" t="str">
        <f t="shared" si="678"/>
        <v/>
      </c>
      <c r="S7255" s="109" t="str">
        <f t="shared" si="679"/>
        <v/>
      </c>
      <c r="T7255" s="109" t="str">
        <f t="shared" si="680"/>
        <v/>
      </c>
    </row>
    <row r="7256" spans="2:20" ht="15" customHeight="1" x14ac:dyDescent="0.25">
      <c r="B7256" s="94">
        <v>7205</v>
      </c>
      <c r="C7256" s="95"/>
      <c r="D7256" s="94"/>
      <c r="E7256" s="95"/>
      <c r="F7256" s="94"/>
      <c r="G7256" s="95">
        <f t="shared" si="675"/>
        <v>0</v>
      </c>
      <c r="H7256" s="110">
        <f t="shared" si="676"/>
        <v>0</v>
      </c>
      <c r="P7256" s="107" t="str">
        <f t="shared" si="677"/>
        <v/>
      </c>
      <c r="Q7256" s="108" t="str">
        <f t="shared" si="678"/>
        <v/>
      </c>
      <c r="S7256" s="109" t="str">
        <f t="shared" si="679"/>
        <v/>
      </c>
      <c r="T7256" s="109" t="str">
        <f t="shared" si="680"/>
        <v/>
      </c>
    </row>
    <row r="7257" spans="2:20" ht="15" customHeight="1" x14ac:dyDescent="0.25">
      <c r="B7257" s="94">
        <v>7206</v>
      </c>
      <c r="C7257" s="95"/>
      <c r="D7257" s="94"/>
      <c r="E7257" s="95"/>
      <c r="F7257" s="94"/>
      <c r="G7257" s="95">
        <f t="shared" si="675"/>
        <v>0</v>
      </c>
      <c r="H7257" s="110">
        <f t="shared" si="676"/>
        <v>0</v>
      </c>
      <c r="P7257" s="107" t="str">
        <f t="shared" si="677"/>
        <v/>
      </c>
      <c r="Q7257" s="108" t="str">
        <f t="shared" si="678"/>
        <v/>
      </c>
      <c r="S7257" s="109" t="str">
        <f t="shared" si="679"/>
        <v/>
      </c>
      <c r="T7257" s="109" t="str">
        <f t="shared" si="680"/>
        <v/>
      </c>
    </row>
    <row r="7258" spans="2:20" ht="15" customHeight="1" x14ac:dyDescent="0.25">
      <c r="B7258" s="94">
        <v>7207</v>
      </c>
      <c r="C7258" s="95"/>
      <c r="D7258" s="94"/>
      <c r="E7258" s="95"/>
      <c r="F7258" s="94"/>
      <c r="G7258" s="95">
        <f t="shared" si="675"/>
        <v>0</v>
      </c>
      <c r="H7258" s="110">
        <f t="shared" si="676"/>
        <v>0</v>
      </c>
      <c r="P7258" s="107" t="str">
        <f t="shared" si="677"/>
        <v/>
      </c>
      <c r="Q7258" s="108" t="str">
        <f t="shared" si="678"/>
        <v/>
      </c>
      <c r="S7258" s="109" t="str">
        <f t="shared" si="679"/>
        <v/>
      </c>
      <c r="T7258" s="109" t="str">
        <f t="shared" si="680"/>
        <v/>
      </c>
    </row>
    <row r="7259" spans="2:20" ht="15" customHeight="1" x14ac:dyDescent="0.25">
      <c r="B7259" s="94">
        <v>7208</v>
      </c>
      <c r="C7259" s="95"/>
      <c r="D7259" s="94"/>
      <c r="E7259" s="95"/>
      <c r="F7259" s="94"/>
      <c r="G7259" s="95">
        <f t="shared" si="675"/>
        <v>0</v>
      </c>
      <c r="H7259" s="110">
        <f t="shared" si="676"/>
        <v>0</v>
      </c>
      <c r="P7259" s="107" t="str">
        <f t="shared" si="677"/>
        <v/>
      </c>
      <c r="Q7259" s="108" t="str">
        <f t="shared" si="678"/>
        <v/>
      </c>
      <c r="S7259" s="109" t="str">
        <f t="shared" si="679"/>
        <v/>
      </c>
      <c r="T7259" s="109" t="str">
        <f t="shared" si="680"/>
        <v/>
      </c>
    </row>
    <row r="7260" spans="2:20" ht="15" customHeight="1" x14ac:dyDescent="0.25">
      <c r="B7260" s="94">
        <v>7209</v>
      </c>
      <c r="C7260" s="95"/>
      <c r="D7260" s="94"/>
      <c r="E7260" s="95"/>
      <c r="F7260" s="94"/>
      <c r="G7260" s="95">
        <f t="shared" ref="G7260:G7323" si="681">E7260-C7260</f>
        <v>0</v>
      </c>
      <c r="H7260" s="110">
        <f t="shared" ref="H7260:H7323" si="682">F7260-D7260</f>
        <v>0</v>
      </c>
      <c r="P7260" s="107" t="str">
        <f t="shared" ref="P7260:P7323" si="683">IF(C7260="","",D7260*PSA_WTP-C7260)</f>
        <v/>
      </c>
      <c r="Q7260" s="108" t="str">
        <f t="shared" ref="Q7260:Q7323" si="684">IF(C7260="","",F7260*PSA_WTP-E7260)</f>
        <v/>
      </c>
      <c r="S7260" s="109" t="str">
        <f t="shared" ref="S7260:S7323" si="685">IF(Q7260="","",IF(Q7260=MAX(P7260,Q7260),0,1))</f>
        <v/>
      </c>
      <c r="T7260" s="109" t="str">
        <f t="shared" ref="T7260:T7323" si="686">IF(Q7260="","",IF(Q7260=MAX(P7260,Q7260),1,0))</f>
        <v/>
      </c>
    </row>
    <row r="7261" spans="2:20" ht="15" customHeight="1" x14ac:dyDescent="0.25">
      <c r="B7261" s="94">
        <v>7210</v>
      </c>
      <c r="C7261" s="95"/>
      <c r="D7261" s="94"/>
      <c r="E7261" s="95"/>
      <c r="F7261" s="94"/>
      <c r="G7261" s="95">
        <f t="shared" si="681"/>
        <v>0</v>
      </c>
      <c r="H7261" s="110">
        <f t="shared" si="682"/>
        <v>0</v>
      </c>
      <c r="P7261" s="107" t="str">
        <f t="shared" si="683"/>
        <v/>
      </c>
      <c r="Q7261" s="108" t="str">
        <f t="shared" si="684"/>
        <v/>
      </c>
      <c r="S7261" s="109" t="str">
        <f t="shared" si="685"/>
        <v/>
      </c>
      <c r="T7261" s="109" t="str">
        <f t="shared" si="686"/>
        <v/>
      </c>
    </row>
    <row r="7262" spans="2:20" ht="15" customHeight="1" x14ac:dyDescent="0.25">
      <c r="B7262" s="94">
        <v>7211</v>
      </c>
      <c r="C7262" s="95"/>
      <c r="D7262" s="94"/>
      <c r="E7262" s="95"/>
      <c r="F7262" s="94"/>
      <c r="G7262" s="95">
        <f t="shared" si="681"/>
        <v>0</v>
      </c>
      <c r="H7262" s="110">
        <f t="shared" si="682"/>
        <v>0</v>
      </c>
      <c r="P7262" s="107" t="str">
        <f t="shared" si="683"/>
        <v/>
      </c>
      <c r="Q7262" s="108" t="str">
        <f t="shared" si="684"/>
        <v/>
      </c>
      <c r="S7262" s="109" t="str">
        <f t="shared" si="685"/>
        <v/>
      </c>
      <c r="T7262" s="109" t="str">
        <f t="shared" si="686"/>
        <v/>
      </c>
    </row>
    <row r="7263" spans="2:20" ht="15" customHeight="1" x14ac:dyDescent="0.25">
      <c r="B7263" s="94">
        <v>7212</v>
      </c>
      <c r="C7263" s="95"/>
      <c r="D7263" s="94"/>
      <c r="E7263" s="95"/>
      <c r="F7263" s="94"/>
      <c r="G7263" s="95">
        <f t="shared" si="681"/>
        <v>0</v>
      </c>
      <c r="H7263" s="110">
        <f t="shared" si="682"/>
        <v>0</v>
      </c>
      <c r="P7263" s="107" t="str">
        <f t="shared" si="683"/>
        <v/>
      </c>
      <c r="Q7263" s="108" t="str">
        <f t="shared" si="684"/>
        <v/>
      </c>
      <c r="S7263" s="109" t="str">
        <f t="shared" si="685"/>
        <v/>
      </c>
      <c r="T7263" s="109" t="str">
        <f t="shared" si="686"/>
        <v/>
      </c>
    </row>
    <row r="7264" spans="2:20" ht="15" customHeight="1" x14ac:dyDescent="0.25">
      <c r="B7264" s="94">
        <v>7213</v>
      </c>
      <c r="C7264" s="95"/>
      <c r="D7264" s="94"/>
      <c r="E7264" s="95"/>
      <c r="F7264" s="94"/>
      <c r="G7264" s="95">
        <f t="shared" si="681"/>
        <v>0</v>
      </c>
      <c r="H7264" s="110">
        <f t="shared" si="682"/>
        <v>0</v>
      </c>
      <c r="P7264" s="107" t="str">
        <f t="shared" si="683"/>
        <v/>
      </c>
      <c r="Q7264" s="108" t="str">
        <f t="shared" si="684"/>
        <v/>
      </c>
      <c r="S7264" s="109" t="str">
        <f t="shared" si="685"/>
        <v/>
      </c>
      <c r="T7264" s="109" t="str">
        <f t="shared" si="686"/>
        <v/>
      </c>
    </row>
    <row r="7265" spans="2:20" ht="15" customHeight="1" x14ac:dyDescent="0.25">
      <c r="B7265" s="94">
        <v>7214</v>
      </c>
      <c r="C7265" s="95"/>
      <c r="D7265" s="94"/>
      <c r="E7265" s="95"/>
      <c r="F7265" s="94"/>
      <c r="G7265" s="95">
        <f t="shared" si="681"/>
        <v>0</v>
      </c>
      <c r="H7265" s="110">
        <f t="shared" si="682"/>
        <v>0</v>
      </c>
      <c r="P7265" s="107" t="str">
        <f t="shared" si="683"/>
        <v/>
      </c>
      <c r="Q7265" s="108" t="str">
        <f t="shared" si="684"/>
        <v/>
      </c>
      <c r="S7265" s="109" t="str">
        <f t="shared" si="685"/>
        <v/>
      </c>
      <c r="T7265" s="109" t="str">
        <f t="shared" si="686"/>
        <v/>
      </c>
    </row>
    <row r="7266" spans="2:20" ht="15" customHeight="1" x14ac:dyDescent="0.25">
      <c r="B7266" s="94">
        <v>7215</v>
      </c>
      <c r="C7266" s="95"/>
      <c r="D7266" s="94"/>
      <c r="E7266" s="95"/>
      <c r="F7266" s="94"/>
      <c r="G7266" s="95">
        <f t="shared" si="681"/>
        <v>0</v>
      </c>
      <c r="H7266" s="110">
        <f t="shared" si="682"/>
        <v>0</v>
      </c>
      <c r="P7266" s="107" t="str">
        <f t="shared" si="683"/>
        <v/>
      </c>
      <c r="Q7266" s="108" t="str">
        <f t="shared" si="684"/>
        <v/>
      </c>
      <c r="S7266" s="109" t="str">
        <f t="shared" si="685"/>
        <v/>
      </c>
      <c r="T7266" s="109" t="str">
        <f t="shared" si="686"/>
        <v/>
      </c>
    </row>
    <row r="7267" spans="2:20" ht="15" customHeight="1" x14ac:dyDescent="0.25">
      <c r="B7267" s="94">
        <v>7216</v>
      </c>
      <c r="C7267" s="95"/>
      <c r="D7267" s="94"/>
      <c r="E7267" s="95"/>
      <c r="F7267" s="94"/>
      <c r="G7267" s="95">
        <f t="shared" si="681"/>
        <v>0</v>
      </c>
      <c r="H7267" s="110">
        <f t="shared" si="682"/>
        <v>0</v>
      </c>
      <c r="P7267" s="107" t="str">
        <f t="shared" si="683"/>
        <v/>
      </c>
      <c r="Q7267" s="108" t="str">
        <f t="shared" si="684"/>
        <v/>
      </c>
      <c r="S7267" s="109" t="str">
        <f t="shared" si="685"/>
        <v/>
      </c>
      <c r="T7267" s="109" t="str">
        <f t="shared" si="686"/>
        <v/>
      </c>
    </row>
    <row r="7268" spans="2:20" ht="15" customHeight="1" x14ac:dyDescent="0.25">
      <c r="B7268" s="94">
        <v>7217</v>
      </c>
      <c r="C7268" s="95"/>
      <c r="D7268" s="94"/>
      <c r="E7268" s="95"/>
      <c r="F7268" s="94"/>
      <c r="G7268" s="95">
        <f t="shared" si="681"/>
        <v>0</v>
      </c>
      <c r="H7268" s="110">
        <f t="shared" si="682"/>
        <v>0</v>
      </c>
      <c r="P7268" s="107" t="str">
        <f t="shared" si="683"/>
        <v/>
      </c>
      <c r="Q7268" s="108" t="str">
        <f t="shared" si="684"/>
        <v/>
      </c>
      <c r="S7268" s="109" t="str">
        <f t="shared" si="685"/>
        <v/>
      </c>
      <c r="T7268" s="109" t="str">
        <f t="shared" si="686"/>
        <v/>
      </c>
    </row>
    <row r="7269" spans="2:20" ht="15" customHeight="1" x14ac:dyDescent="0.25">
      <c r="B7269" s="94">
        <v>7218</v>
      </c>
      <c r="C7269" s="95"/>
      <c r="D7269" s="94"/>
      <c r="E7269" s="95"/>
      <c r="F7269" s="94"/>
      <c r="G7269" s="95">
        <f t="shared" si="681"/>
        <v>0</v>
      </c>
      <c r="H7269" s="110">
        <f t="shared" si="682"/>
        <v>0</v>
      </c>
      <c r="P7269" s="107" t="str">
        <f t="shared" si="683"/>
        <v/>
      </c>
      <c r="Q7269" s="108" t="str">
        <f t="shared" si="684"/>
        <v/>
      </c>
      <c r="S7269" s="109" t="str">
        <f t="shared" si="685"/>
        <v/>
      </c>
      <c r="T7269" s="109" t="str">
        <f t="shared" si="686"/>
        <v/>
      </c>
    </row>
    <row r="7270" spans="2:20" ht="15" customHeight="1" x14ac:dyDescent="0.25">
      <c r="B7270" s="94">
        <v>7219</v>
      </c>
      <c r="C7270" s="95"/>
      <c r="D7270" s="94"/>
      <c r="E7270" s="95"/>
      <c r="F7270" s="94"/>
      <c r="G7270" s="95">
        <f t="shared" si="681"/>
        <v>0</v>
      </c>
      <c r="H7270" s="110">
        <f t="shared" si="682"/>
        <v>0</v>
      </c>
      <c r="P7270" s="107" t="str">
        <f t="shared" si="683"/>
        <v/>
      </c>
      <c r="Q7270" s="108" t="str">
        <f t="shared" si="684"/>
        <v/>
      </c>
      <c r="S7270" s="109" t="str">
        <f t="shared" si="685"/>
        <v/>
      </c>
      <c r="T7270" s="109" t="str">
        <f t="shared" si="686"/>
        <v/>
      </c>
    </row>
    <row r="7271" spans="2:20" ht="15" customHeight="1" x14ac:dyDescent="0.25">
      <c r="B7271" s="94">
        <v>7220</v>
      </c>
      <c r="C7271" s="95"/>
      <c r="D7271" s="94"/>
      <c r="E7271" s="95"/>
      <c r="F7271" s="94"/>
      <c r="G7271" s="95">
        <f t="shared" si="681"/>
        <v>0</v>
      </c>
      <c r="H7271" s="110">
        <f t="shared" si="682"/>
        <v>0</v>
      </c>
      <c r="P7271" s="107" t="str">
        <f t="shared" si="683"/>
        <v/>
      </c>
      <c r="Q7271" s="108" t="str">
        <f t="shared" si="684"/>
        <v/>
      </c>
      <c r="S7271" s="109" t="str">
        <f t="shared" si="685"/>
        <v/>
      </c>
      <c r="T7271" s="109" t="str">
        <f t="shared" si="686"/>
        <v/>
      </c>
    </row>
    <row r="7272" spans="2:20" ht="15" customHeight="1" x14ac:dyDescent="0.25">
      <c r="B7272" s="94">
        <v>7221</v>
      </c>
      <c r="C7272" s="95"/>
      <c r="D7272" s="94"/>
      <c r="E7272" s="95"/>
      <c r="F7272" s="94"/>
      <c r="G7272" s="95">
        <f t="shared" si="681"/>
        <v>0</v>
      </c>
      <c r="H7272" s="110">
        <f t="shared" si="682"/>
        <v>0</v>
      </c>
      <c r="P7272" s="107" t="str">
        <f t="shared" si="683"/>
        <v/>
      </c>
      <c r="Q7272" s="108" t="str">
        <f t="shared" si="684"/>
        <v/>
      </c>
      <c r="S7272" s="109" t="str">
        <f t="shared" si="685"/>
        <v/>
      </c>
      <c r="T7272" s="109" t="str">
        <f t="shared" si="686"/>
        <v/>
      </c>
    </row>
    <row r="7273" spans="2:20" ht="15" customHeight="1" x14ac:dyDescent="0.25">
      <c r="B7273" s="94">
        <v>7222</v>
      </c>
      <c r="C7273" s="95"/>
      <c r="D7273" s="94"/>
      <c r="E7273" s="95"/>
      <c r="F7273" s="94"/>
      <c r="G7273" s="95">
        <f t="shared" si="681"/>
        <v>0</v>
      </c>
      <c r="H7273" s="110">
        <f t="shared" si="682"/>
        <v>0</v>
      </c>
      <c r="P7273" s="107" t="str">
        <f t="shared" si="683"/>
        <v/>
      </c>
      <c r="Q7273" s="108" t="str">
        <f t="shared" si="684"/>
        <v/>
      </c>
      <c r="S7273" s="109" t="str">
        <f t="shared" si="685"/>
        <v/>
      </c>
      <c r="T7273" s="109" t="str">
        <f t="shared" si="686"/>
        <v/>
      </c>
    </row>
    <row r="7274" spans="2:20" ht="15" customHeight="1" x14ac:dyDescent="0.25">
      <c r="B7274" s="94">
        <v>7223</v>
      </c>
      <c r="C7274" s="95"/>
      <c r="D7274" s="94"/>
      <c r="E7274" s="95"/>
      <c r="F7274" s="94"/>
      <c r="G7274" s="95">
        <f t="shared" si="681"/>
        <v>0</v>
      </c>
      <c r="H7274" s="110">
        <f t="shared" si="682"/>
        <v>0</v>
      </c>
      <c r="P7274" s="107" t="str">
        <f t="shared" si="683"/>
        <v/>
      </c>
      <c r="Q7274" s="108" t="str">
        <f t="shared" si="684"/>
        <v/>
      </c>
      <c r="S7274" s="109" t="str">
        <f t="shared" si="685"/>
        <v/>
      </c>
      <c r="T7274" s="109" t="str">
        <f t="shared" si="686"/>
        <v/>
      </c>
    </row>
    <row r="7275" spans="2:20" ht="15" customHeight="1" x14ac:dyDescent="0.25">
      <c r="B7275" s="94">
        <v>7224</v>
      </c>
      <c r="C7275" s="95"/>
      <c r="D7275" s="94"/>
      <c r="E7275" s="95"/>
      <c r="F7275" s="94"/>
      <c r="G7275" s="95">
        <f t="shared" si="681"/>
        <v>0</v>
      </c>
      <c r="H7275" s="110">
        <f t="shared" si="682"/>
        <v>0</v>
      </c>
      <c r="P7275" s="107" t="str">
        <f t="shared" si="683"/>
        <v/>
      </c>
      <c r="Q7275" s="108" t="str">
        <f t="shared" si="684"/>
        <v/>
      </c>
      <c r="S7275" s="109" t="str">
        <f t="shared" si="685"/>
        <v/>
      </c>
      <c r="T7275" s="109" t="str">
        <f t="shared" si="686"/>
        <v/>
      </c>
    </row>
    <row r="7276" spans="2:20" ht="15" customHeight="1" x14ac:dyDescent="0.25">
      <c r="B7276" s="94">
        <v>7225</v>
      </c>
      <c r="C7276" s="95"/>
      <c r="D7276" s="94"/>
      <c r="E7276" s="95"/>
      <c r="F7276" s="94"/>
      <c r="G7276" s="95">
        <f t="shared" si="681"/>
        <v>0</v>
      </c>
      <c r="H7276" s="110">
        <f t="shared" si="682"/>
        <v>0</v>
      </c>
      <c r="P7276" s="107" t="str">
        <f t="shared" si="683"/>
        <v/>
      </c>
      <c r="Q7276" s="108" t="str">
        <f t="shared" si="684"/>
        <v/>
      </c>
      <c r="S7276" s="109" t="str">
        <f t="shared" si="685"/>
        <v/>
      </c>
      <c r="T7276" s="109" t="str">
        <f t="shared" si="686"/>
        <v/>
      </c>
    </row>
    <row r="7277" spans="2:20" ht="15" customHeight="1" x14ac:dyDescent="0.25">
      <c r="B7277" s="94">
        <v>7226</v>
      </c>
      <c r="C7277" s="95"/>
      <c r="D7277" s="94"/>
      <c r="E7277" s="95"/>
      <c r="F7277" s="94"/>
      <c r="G7277" s="95">
        <f t="shared" si="681"/>
        <v>0</v>
      </c>
      <c r="H7277" s="110">
        <f t="shared" si="682"/>
        <v>0</v>
      </c>
      <c r="P7277" s="107" t="str">
        <f t="shared" si="683"/>
        <v/>
      </c>
      <c r="Q7277" s="108" t="str">
        <f t="shared" si="684"/>
        <v/>
      </c>
      <c r="S7277" s="109" t="str">
        <f t="shared" si="685"/>
        <v/>
      </c>
      <c r="T7277" s="109" t="str">
        <f t="shared" si="686"/>
        <v/>
      </c>
    </row>
    <row r="7278" spans="2:20" ht="15" customHeight="1" x14ac:dyDescent="0.25">
      <c r="B7278" s="94">
        <v>7227</v>
      </c>
      <c r="C7278" s="95"/>
      <c r="D7278" s="94"/>
      <c r="E7278" s="95"/>
      <c r="F7278" s="94"/>
      <c r="G7278" s="95">
        <f t="shared" si="681"/>
        <v>0</v>
      </c>
      <c r="H7278" s="110">
        <f t="shared" si="682"/>
        <v>0</v>
      </c>
      <c r="P7278" s="107" t="str">
        <f t="shared" si="683"/>
        <v/>
      </c>
      <c r="Q7278" s="108" t="str">
        <f t="shared" si="684"/>
        <v/>
      </c>
      <c r="S7278" s="109" t="str">
        <f t="shared" si="685"/>
        <v/>
      </c>
      <c r="T7278" s="109" t="str">
        <f t="shared" si="686"/>
        <v/>
      </c>
    </row>
    <row r="7279" spans="2:20" ht="15" customHeight="1" x14ac:dyDescent="0.25">
      <c r="B7279" s="94">
        <v>7228</v>
      </c>
      <c r="C7279" s="95"/>
      <c r="D7279" s="94"/>
      <c r="E7279" s="95"/>
      <c r="F7279" s="94"/>
      <c r="G7279" s="95">
        <f t="shared" si="681"/>
        <v>0</v>
      </c>
      <c r="H7279" s="110">
        <f t="shared" si="682"/>
        <v>0</v>
      </c>
      <c r="P7279" s="107" t="str">
        <f t="shared" si="683"/>
        <v/>
      </c>
      <c r="Q7279" s="108" t="str">
        <f t="shared" si="684"/>
        <v/>
      </c>
      <c r="S7279" s="109" t="str">
        <f t="shared" si="685"/>
        <v/>
      </c>
      <c r="T7279" s="109" t="str">
        <f t="shared" si="686"/>
        <v/>
      </c>
    </row>
    <row r="7280" spans="2:20" ht="15" customHeight="1" x14ac:dyDescent="0.25">
      <c r="B7280" s="94">
        <v>7229</v>
      </c>
      <c r="C7280" s="95"/>
      <c r="D7280" s="94"/>
      <c r="E7280" s="95"/>
      <c r="F7280" s="94"/>
      <c r="G7280" s="95">
        <f t="shared" si="681"/>
        <v>0</v>
      </c>
      <c r="H7280" s="110">
        <f t="shared" si="682"/>
        <v>0</v>
      </c>
      <c r="P7280" s="107" t="str">
        <f t="shared" si="683"/>
        <v/>
      </c>
      <c r="Q7280" s="108" t="str">
        <f t="shared" si="684"/>
        <v/>
      </c>
      <c r="S7280" s="109" t="str">
        <f t="shared" si="685"/>
        <v/>
      </c>
      <c r="T7280" s="109" t="str">
        <f t="shared" si="686"/>
        <v/>
      </c>
    </row>
    <row r="7281" spans="2:20" ht="15" customHeight="1" x14ac:dyDescent="0.25">
      <c r="B7281" s="94">
        <v>7230</v>
      </c>
      <c r="C7281" s="95"/>
      <c r="D7281" s="94"/>
      <c r="E7281" s="95"/>
      <c r="F7281" s="94"/>
      <c r="G7281" s="95">
        <f t="shared" si="681"/>
        <v>0</v>
      </c>
      <c r="H7281" s="110">
        <f t="shared" si="682"/>
        <v>0</v>
      </c>
      <c r="P7281" s="107" t="str">
        <f t="shared" si="683"/>
        <v/>
      </c>
      <c r="Q7281" s="108" t="str">
        <f t="shared" si="684"/>
        <v/>
      </c>
      <c r="S7281" s="109" t="str">
        <f t="shared" si="685"/>
        <v/>
      </c>
      <c r="T7281" s="109" t="str">
        <f t="shared" si="686"/>
        <v/>
      </c>
    </row>
    <row r="7282" spans="2:20" ht="15" customHeight="1" x14ac:dyDescent="0.25">
      <c r="B7282" s="94">
        <v>7231</v>
      </c>
      <c r="C7282" s="95"/>
      <c r="D7282" s="94"/>
      <c r="E7282" s="95"/>
      <c r="F7282" s="94"/>
      <c r="G7282" s="95">
        <f t="shared" si="681"/>
        <v>0</v>
      </c>
      <c r="H7282" s="110">
        <f t="shared" si="682"/>
        <v>0</v>
      </c>
      <c r="P7282" s="107" t="str">
        <f t="shared" si="683"/>
        <v/>
      </c>
      <c r="Q7282" s="108" t="str">
        <f t="shared" si="684"/>
        <v/>
      </c>
      <c r="S7282" s="109" t="str">
        <f t="shared" si="685"/>
        <v/>
      </c>
      <c r="T7282" s="109" t="str">
        <f t="shared" si="686"/>
        <v/>
      </c>
    </row>
    <row r="7283" spans="2:20" ht="15" customHeight="1" x14ac:dyDescent="0.25">
      <c r="B7283" s="94">
        <v>7232</v>
      </c>
      <c r="C7283" s="95"/>
      <c r="D7283" s="94"/>
      <c r="E7283" s="95"/>
      <c r="F7283" s="94"/>
      <c r="G7283" s="95">
        <f t="shared" si="681"/>
        <v>0</v>
      </c>
      <c r="H7283" s="110">
        <f t="shared" si="682"/>
        <v>0</v>
      </c>
      <c r="P7283" s="107" t="str">
        <f t="shared" si="683"/>
        <v/>
      </c>
      <c r="Q7283" s="108" t="str">
        <f t="shared" si="684"/>
        <v/>
      </c>
      <c r="S7283" s="109" t="str">
        <f t="shared" si="685"/>
        <v/>
      </c>
      <c r="T7283" s="109" t="str">
        <f t="shared" si="686"/>
        <v/>
      </c>
    </row>
    <row r="7284" spans="2:20" ht="15" customHeight="1" x14ac:dyDescent="0.25">
      <c r="B7284" s="94">
        <v>7233</v>
      </c>
      <c r="C7284" s="95"/>
      <c r="D7284" s="94"/>
      <c r="E7284" s="95"/>
      <c r="F7284" s="94"/>
      <c r="G7284" s="95">
        <f t="shared" si="681"/>
        <v>0</v>
      </c>
      <c r="H7284" s="110">
        <f t="shared" si="682"/>
        <v>0</v>
      </c>
      <c r="P7284" s="107" t="str">
        <f t="shared" si="683"/>
        <v/>
      </c>
      <c r="Q7284" s="108" t="str">
        <f t="shared" si="684"/>
        <v/>
      </c>
      <c r="S7284" s="109" t="str">
        <f t="shared" si="685"/>
        <v/>
      </c>
      <c r="T7284" s="109" t="str">
        <f t="shared" si="686"/>
        <v/>
      </c>
    </row>
    <row r="7285" spans="2:20" ht="15" customHeight="1" x14ac:dyDescent="0.25">
      <c r="B7285" s="94">
        <v>7234</v>
      </c>
      <c r="C7285" s="95"/>
      <c r="D7285" s="94"/>
      <c r="E7285" s="95"/>
      <c r="F7285" s="94"/>
      <c r="G7285" s="95">
        <f t="shared" si="681"/>
        <v>0</v>
      </c>
      <c r="H7285" s="110">
        <f t="shared" si="682"/>
        <v>0</v>
      </c>
      <c r="P7285" s="107" t="str">
        <f t="shared" si="683"/>
        <v/>
      </c>
      <c r="Q7285" s="108" t="str">
        <f t="shared" si="684"/>
        <v/>
      </c>
      <c r="S7285" s="109" t="str">
        <f t="shared" si="685"/>
        <v/>
      </c>
      <c r="T7285" s="109" t="str">
        <f t="shared" si="686"/>
        <v/>
      </c>
    </row>
    <row r="7286" spans="2:20" ht="15" customHeight="1" x14ac:dyDescent="0.25">
      <c r="B7286" s="94">
        <v>7235</v>
      </c>
      <c r="C7286" s="95"/>
      <c r="D7286" s="94"/>
      <c r="E7286" s="95"/>
      <c r="F7286" s="94"/>
      <c r="G7286" s="95">
        <f t="shared" si="681"/>
        <v>0</v>
      </c>
      <c r="H7286" s="110">
        <f t="shared" si="682"/>
        <v>0</v>
      </c>
      <c r="P7286" s="107" t="str">
        <f t="shared" si="683"/>
        <v/>
      </c>
      <c r="Q7286" s="108" t="str">
        <f t="shared" si="684"/>
        <v/>
      </c>
      <c r="S7286" s="109" t="str">
        <f t="shared" si="685"/>
        <v/>
      </c>
      <c r="T7286" s="109" t="str">
        <f t="shared" si="686"/>
        <v/>
      </c>
    </row>
    <row r="7287" spans="2:20" ht="15" customHeight="1" x14ac:dyDescent="0.25">
      <c r="B7287" s="94">
        <v>7236</v>
      </c>
      <c r="C7287" s="95"/>
      <c r="D7287" s="94"/>
      <c r="E7287" s="95"/>
      <c r="F7287" s="94"/>
      <c r="G7287" s="95">
        <f t="shared" si="681"/>
        <v>0</v>
      </c>
      <c r="H7287" s="110">
        <f t="shared" si="682"/>
        <v>0</v>
      </c>
      <c r="P7287" s="107" t="str">
        <f t="shared" si="683"/>
        <v/>
      </c>
      <c r="Q7287" s="108" t="str">
        <f t="shared" si="684"/>
        <v/>
      </c>
      <c r="S7287" s="109" t="str">
        <f t="shared" si="685"/>
        <v/>
      </c>
      <c r="T7287" s="109" t="str">
        <f t="shared" si="686"/>
        <v/>
      </c>
    </row>
    <row r="7288" spans="2:20" ht="15" customHeight="1" x14ac:dyDescent="0.25">
      <c r="B7288" s="94">
        <v>7237</v>
      </c>
      <c r="C7288" s="95"/>
      <c r="D7288" s="94"/>
      <c r="E7288" s="95"/>
      <c r="F7288" s="94"/>
      <c r="G7288" s="95">
        <f t="shared" si="681"/>
        <v>0</v>
      </c>
      <c r="H7288" s="110">
        <f t="shared" si="682"/>
        <v>0</v>
      </c>
      <c r="P7288" s="107" t="str">
        <f t="shared" si="683"/>
        <v/>
      </c>
      <c r="Q7288" s="108" t="str">
        <f t="shared" si="684"/>
        <v/>
      </c>
      <c r="S7288" s="109" t="str">
        <f t="shared" si="685"/>
        <v/>
      </c>
      <c r="T7288" s="109" t="str">
        <f t="shared" si="686"/>
        <v/>
      </c>
    </row>
    <row r="7289" spans="2:20" ht="15" customHeight="1" x14ac:dyDescent="0.25">
      <c r="B7289" s="94">
        <v>7238</v>
      </c>
      <c r="C7289" s="95"/>
      <c r="D7289" s="94"/>
      <c r="E7289" s="95"/>
      <c r="F7289" s="94"/>
      <c r="G7289" s="95">
        <f t="shared" si="681"/>
        <v>0</v>
      </c>
      <c r="H7289" s="110">
        <f t="shared" si="682"/>
        <v>0</v>
      </c>
      <c r="P7289" s="107" t="str">
        <f t="shared" si="683"/>
        <v/>
      </c>
      <c r="Q7289" s="108" t="str">
        <f t="shared" si="684"/>
        <v/>
      </c>
      <c r="S7289" s="109" t="str">
        <f t="shared" si="685"/>
        <v/>
      </c>
      <c r="T7289" s="109" t="str">
        <f t="shared" si="686"/>
        <v/>
      </c>
    </row>
    <row r="7290" spans="2:20" ht="15" customHeight="1" x14ac:dyDescent="0.25">
      <c r="B7290" s="94">
        <v>7239</v>
      </c>
      <c r="C7290" s="95"/>
      <c r="D7290" s="94"/>
      <c r="E7290" s="95"/>
      <c r="F7290" s="94"/>
      <c r="G7290" s="95">
        <f t="shared" si="681"/>
        <v>0</v>
      </c>
      <c r="H7290" s="110">
        <f t="shared" si="682"/>
        <v>0</v>
      </c>
      <c r="P7290" s="107" t="str">
        <f t="shared" si="683"/>
        <v/>
      </c>
      <c r="Q7290" s="108" t="str">
        <f t="shared" si="684"/>
        <v/>
      </c>
      <c r="S7290" s="109" t="str">
        <f t="shared" si="685"/>
        <v/>
      </c>
      <c r="T7290" s="109" t="str">
        <f t="shared" si="686"/>
        <v/>
      </c>
    </row>
    <row r="7291" spans="2:20" ht="15" customHeight="1" x14ac:dyDescent="0.25">
      <c r="B7291" s="94">
        <v>7240</v>
      </c>
      <c r="C7291" s="95"/>
      <c r="D7291" s="94"/>
      <c r="E7291" s="95"/>
      <c r="F7291" s="94"/>
      <c r="G7291" s="95">
        <f t="shared" si="681"/>
        <v>0</v>
      </c>
      <c r="H7291" s="110">
        <f t="shared" si="682"/>
        <v>0</v>
      </c>
      <c r="P7291" s="107" t="str">
        <f t="shared" si="683"/>
        <v/>
      </c>
      <c r="Q7291" s="108" t="str">
        <f t="shared" si="684"/>
        <v/>
      </c>
      <c r="S7291" s="109" t="str">
        <f t="shared" si="685"/>
        <v/>
      </c>
      <c r="T7291" s="109" t="str">
        <f t="shared" si="686"/>
        <v/>
      </c>
    </row>
    <row r="7292" spans="2:20" ht="15" customHeight="1" x14ac:dyDescent="0.25">
      <c r="B7292" s="94">
        <v>7241</v>
      </c>
      <c r="C7292" s="95"/>
      <c r="D7292" s="94"/>
      <c r="E7292" s="95"/>
      <c r="F7292" s="94"/>
      <c r="G7292" s="95">
        <f t="shared" si="681"/>
        <v>0</v>
      </c>
      <c r="H7292" s="110">
        <f t="shared" si="682"/>
        <v>0</v>
      </c>
      <c r="P7292" s="107" t="str">
        <f t="shared" si="683"/>
        <v/>
      </c>
      <c r="Q7292" s="108" t="str">
        <f t="shared" si="684"/>
        <v/>
      </c>
      <c r="S7292" s="109" t="str">
        <f t="shared" si="685"/>
        <v/>
      </c>
      <c r="T7292" s="109" t="str">
        <f t="shared" si="686"/>
        <v/>
      </c>
    </row>
    <row r="7293" spans="2:20" ht="15" customHeight="1" x14ac:dyDescent="0.25">
      <c r="B7293" s="94">
        <v>7242</v>
      </c>
      <c r="C7293" s="95"/>
      <c r="D7293" s="94"/>
      <c r="E7293" s="95"/>
      <c r="F7293" s="94"/>
      <c r="G7293" s="95">
        <f t="shared" si="681"/>
        <v>0</v>
      </c>
      <c r="H7293" s="110">
        <f t="shared" si="682"/>
        <v>0</v>
      </c>
      <c r="P7293" s="107" t="str">
        <f t="shared" si="683"/>
        <v/>
      </c>
      <c r="Q7293" s="108" t="str">
        <f t="shared" si="684"/>
        <v/>
      </c>
      <c r="S7293" s="109" t="str">
        <f t="shared" si="685"/>
        <v/>
      </c>
      <c r="T7293" s="109" t="str">
        <f t="shared" si="686"/>
        <v/>
      </c>
    </row>
    <row r="7294" spans="2:20" ht="15" customHeight="1" x14ac:dyDescent="0.25">
      <c r="B7294" s="94">
        <v>7243</v>
      </c>
      <c r="C7294" s="95"/>
      <c r="D7294" s="94"/>
      <c r="E7294" s="95"/>
      <c r="F7294" s="94"/>
      <c r="G7294" s="95">
        <f t="shared" si="681"/>
        <v>0</v>
      </c>
      <c r="H7294" s="110">
        <f t="shared" si="682"/>
        <v>0</v>
      </c>
      <c r="P7294" s="107" t="str">
        <f t="shared" si="683"/>
        <v/>
      </c>
      <c r="Q7294" s="108" t="str">
        <f t="shared" si="684"/>
        <v/>
      </c>
      <c r="S7294" s="109" t="str">
        <f t="shared" si="685"/>
        <v/>
      </c>
      <c r="T7294" s="109" t="str">
        <f t="shared" si="686"/>
        <v/>
      </c>
    </row>
    <row r="7295" spans="2:20" ht="15" customHeight="1" x14ac:dyDescent="0.25">
      <c r="B7295" s="94">
        <v>7244</v>
      </c>
      <c r="C7295" s="95"/>
      <c r="D7295" s="94"/>
      <c r="E7295" s="95"/>
      <c r="F7295" s="94"/>
      <c r="G7295" s="95">
        <f t="shared" si="681"/>
        <v>0</v>
      </c>
      <c r="H7295" s="110">
        <f t="shared" si="682"/>
        <v>0</v>
      </c>
      <c r="P7295" s="107" t="str">
        <f t="shared" si="683"/>
        <v/>
      </c>
      <c r="Q7295" s="108" t="str">
        <f t="shared" si="684"/>
        <v/>
      </c>
      <c r="S7295" s="109" t="str">
        <f t="shared" si="685"/>
        <v/>
      </c>
      <c r="T7295" s="109" t="str">
        <f t="shared" si="686"/>
        <v/>
      </c>
    </row>
    <row r="7296" spans="2:20" ht="15" customHeight="1" x14ac:dyDescent="0.25">
      <c r="B7296" s="94">
        <v>7245</v>
      </c>
      <c r="C7296" s="95"/>
      <c r="D7296" s="94"/>
      <c r="E7296" s="95"/>
      <c r="F7296" s="94"/>
      <c r="G7296" s="95">
        <f t="shared" si="681"/>
        <v>0</v>
      </c>
      <c r="H7296" s="110">
        <f t="shared" si="682"/>
        <v>0</v>
      </c>
      <c r="P7296" s="107" t="str">
        <f t="shared" si="683"/>
        <v/>
      </c>
      <c r="Q7296" s="108" t="str">
        <f t="shared" si="684"/>
        <v/>
      </c>
      <c r="S7296" s="109" t="str">
        <f t="shared" si="685"/>
        <v/>
      </c>
      <c r="T7296" s="109" t="str">
        <f t="shared" si="686"/>
        <v/>
      </c>
    </row>
    <row r="7297" spans="2:20" ht="15" customHeight="1" x14ac:dyDescent="0.25">
      <c r="B7297" s="94">
        <v>7246</v>
      </c>
      <c r="C7297" s="95"/>
      <c r="D7297" s="94"/>
      <c r="E7297" s="95"/>
      <c r="F7297" s="94"/>
      <c r="G7297" s="95">
        <f t="shared" si="681"/>
        <v>0</v>
      </c>
      <c r="H7297" s="110">
        <f t="shared" si="682"/>
        <v>0</v>
      </c>
      <c r="P7297" s="107" t="str">
        <f t="shared" si="683"/>
        <v/>
      </c>
      <c r="Q7297" s="108" t="str">
        <f t="shared" si="684"/>
        <v/>
      </c>
      <c r="S7297" s="109" t="str">
        <f t="shared" si="685"/>
        <v/>
      </c>
      <c r="T7297" s="109" t="str">
        <f t="shared" si="686"/>
        <v/>
      </c>
    </row>
    <row r="7298" spans="2:20" ht="15" customHeight="1" x14ac:dyDescent="0.25">
      <c r="B7298" s="94">
        <v>7247</v>
      </c>
      <c r="C7298" s="95"/>
      <c r="D7298" s="94"/>
      <c r="E7298" s="95"/>
      <c r="F7298" s="94"/>
      <c r="G7298" s="95">
        <f t="shared" si="681"/>
        <v>0</v>
      </c>
      <c r="H7298" s="110">
        <f t="shared" si="682"/>
        <v>0</v>
      </c>
      <c r="P7298" s="107" t="str">
        <f t="shared" si="683"/>
        <v/>
      </c>
      <c r="Q7298" s="108" t="str">
        <f t="shared" si="684"/>
        <v/>
      </c>
      <c r="S7298" s="109" t="str">
        <f t="shared" si="685"/>
        <v/>
      </c>
      <c r="T7298" s="109" t="str">
        <f t="shared" si="686"/>
        <v/>
      </c>
    </row>
    <row r="7299" spans="2:20" ht="15" customHeight="1" x14ac:dyDescent="0.25">
      <c r="B7299" s="94">
        <v>7248</v>
      </c>
      <c r="C7299" s="95"/>
      <c r="D7299" s="94"/>
      <c r="E7299" s="95"/>
      <c r="F7299" s="94"/>
      <c r="G7299" s="95">
        <f t="shared" si="681"/>
        <v>0</v>
      </c>
      <c r="H7299" s="110">
        <f t="shared" si="682"/>
        <v>0</v>
      </c>
      <c r="P7299" s="107" t="str">
        <f t="shared" si="683"/>
        <v/>
      </c>
      <c r="Q7299" s="108" t="str">
        <f t="shared" si="684"/>
        <v/>
      </c>
      <c r="S7299" s="109" t="str">
        <f t="shared" si="685"/>
        <v/>
      </c>
      <c r="T7299" s="109" t="str">
        <f t="shared" si="686"/>
        <v/>
      </c>
    </row>
    <row r="7300" spans="2:20" ht="15" customHeight="1" x14ac:dyDescent="0.25">
      <c r="B7300" s="94">
        <v>7249</v>
      </c>
      <c r="C7300" s="95"/>
      <c r="D7300" s="94"/>
      <c r="E7300" s="95"/>
      <c r="F7300" s="94"/>
      <c r="G7300" s="95">
        <f t="shared" si="681"/>
        <v>0</v>
      </c>
      <c r="H7300" s="110">
        <f t="shared" si="682"/>
        <v>0</v>
      </c>
      <c r="P7300" s="107" t="str">
        <f t="shared" si="683"/>
        <v/>
      </c>
      <c r="Q7300" s="108" t="str">
        <f t="shared" si="684"/>
        <v/>
      </c>
      <c r="S7300" s="109" t="str">
        <f t="shared" si="685"/>
        <v/>
      </c>
      <c r="T7300" s="109" t="str">
        <f t="shared" si="686"/>
        <v/>
      </c>
    </row>
    <row r="7301" spans="2:20" ht="15" customHeight="1" x14ac:dyDescent="0.25">
      <c r="B7301" s="94">
        <v>7250</v>
      </c>
      <c r="C7301" s="95"/>
      <c r="D7301" s="94"/>
      <c r="E7301" s="95"/>
      <c r="F7301" s="94"/>
      <c r="G7301" s="95">
        <f t="shared" si="681"/>
        <v>0</v>
      </c>
      <c r="H7301" s="110">
        <f t="shared" si="682"/>
        <v>0</v>
      </c>
      <c r="P7301" s="107" t="str">
        <f t="shared" si="683"/>
        <v/>
      </c>
      <c r="Q7301" s="108" t="str">
        <f t="shared" si="684"/>
        <v/>
      </c>
      <c r="S7301" s="109" t="str">
        <f t="shared" si="685"/>
        <v/>
      </c>
      <c r="T7301" s="109" t="str">
        <f t="shared" si="686"/>
        <v/>
      </c>
    </row>
    <row r="7302" spans="2:20" ht="15" customHeight="1" x14ac:dyDescent="0.25">
      <c r="B7302" s="94">
        <v>7251</v>
      </c>
      <c r="C7302" s="95"/>
      <c r="D7302" s="94"/>
      <c r="E7302" s="95"/>
      <c r="F7302" s="94"/>
      <c r="G7302" s="95">
        <f t="shared" si="681"/>
        <v>0</v>
      </c>
      <c r="H7302" s="110">
        <f t="shared" si="682"/>
        <v>0</v>
      </c>
      <c r="P7302" s="107" t="str">
        <f t="shared" si="683"/>
        <v/>
      </c>
      <c r="Q7302" s="108" t="str">
        <f t="shared" si="684"/>
        <v/>
      </c>
      <c r="S7302" s="109" t="str">
        <f t="shared" si="685"/>
        <v/>
      </c>
      <c r="T7302" s="109" t="str">
        <f t="shared" si="686"/>
        <v/>
      </c>
    </row>
    <row r="7303" spans="2:20" ht="15" customHeight="1" x14ac:dyDescent="0.25">
      <c r="B7303" s="94">
        <v>7252</v>
      </c>
      <c r="C7303" s="95"/>
      <c r="D7303" s="94"/>
      <c r="E7303" s="95"/>
      <c r="F7303" s="94"/>
      <c r="G7303" s="95">
        <f t="shared" si="681"/>
        <v>0</v>
      </c>
      <c r="H7303" s="110">
        <f t="shared" si="682"/>
        <v>0</v>
      </c>
      <c r="P7303" s="107" t="str">
        <f t="shared" si="683"/>
        <v/>
      </c>
      <c r="Q7303" s="108" t="str">
        <f t="shared" si="684"/>
        <v/>
      </c>
      <c r="S7303" s="109" t="str">
        <f t="shared" si="685"/>
        <v/>
      </c>
      <c r="T7303" s="109" t="str">
        <f t="shared" si="686"/>
        <v/>
      </c>
    </row>
    <row r="7304" spans="2:20" ht="15" customHeight="1" x14ac:dyDescent="0.25">
      <c r="B7304" s="94">
        <v>7253</v>
      </c>
      <c r="C7304" s="95"/>
      <c r="D7304" s="94"/>
      <c r="E7304" s="95"/>
      <c r="F7304" s="94"/>
      <c r="G7304" s="95">
        <f t="shared" si="681"/>
        <v>0</v>
      </c>
      <c r="H7304" s="110">
        <f t="shared" si="682"/>
        <v>0</v>
      </c>
      <c r="P7304" s="107" t="str">
        <f t="shared" si="683"/>
        <v/>
      </c>
      <c r="Q7304" s="108" t="str">
        <f t="shared" si="684"/>
        <v/>
      </c>
      <c r="S7304" s="109" t="str">
        <f t="shared" si="685"/>
        <v/>
      </c>
      <c r="T7304" s="109" t="str">
        <f t="shared" si="686"/>
        <v/>
      </c>
    </row>
    <row r="7305" spans="2:20" ht="15" customHeight="1" x14ac:dyDescent="0.25">
      <c r="B7305" s="94">
        <v>7254</v>
      </c>
      <c r="C7305" s="95"/>
      <c r="D7305" s="94"/>
      <c r="E7305" s="95"/>
      <c r="F7305" s="94"/>
      <c r="G7305" s="95">
        <f t="shared" si="681"/>
        <v>0</v>
      </c>
      <c r="H7305" s="110">
        <f t="shared" si="682"/>
        <v>0</v>
      </c>
      <c r="P7305" s="107" t="str">
        <f t="shared" si="683"/>
        <v/>
      </c>
      <c r="Q7305" s="108" t="str">
        <f t="shared" si="684"/>
        <v/>
      </c>
      <c r="S7305" s="109" t="str">
        <f t="shared" si="685"/>
        <v/>
      </c>
      <c r="T7305" s="109" t="str">
        <f t="shared" si="686"/>
        <v/>
      </c>
    </row>
    <row r="7306" spans="2:20" ht="15" customHeight="1" x14ac:dyDescent="0.25">
      <c r="B7306" s="94">
        <v>7255</v>
      </c>
      <c r="C7306" s="95"/>
      <c r="D7306" s="94"/>
      <c r="E7306" s="95"/>
      <c r="F7306" s="94"/>
      <c r="G7306" s="95">
        <f t="shared" si="681"/>
        <v>0</v>
      </c>
      <c r="H7306" s="110">
        <f t="shared" si="682"/>
        <v>0</v>
      </c>
      <c r="P7306" s="107" t="str">
        <f t="shared" si="683"/>
        <v/>
      </c>
      <c r="Q7306" s="108" t="str">
        <f t="shared" si="684"/>
        <v/>
      </c>
      <c r="S7306" s="109" t="str">
        <f t="shared" si="685"/>
        <v/>
      </c>
      <c r="T7306" s="109" t="str">
        <f t="shared" si="686"/>
        <v/>
      </c>
    </row>
    <row r="7307" spans="2:20" ht="15" customHeight="1" x14ac:dyDescent="0.25">
      <c r="B7307" s="94">
        <v>7256</v>
      </c>
      <c r="C7307" s="95"/>
      <c r="D7307" s="94"/>
      <c r="E7307" s="95"/>
      <c r="F7307" s="94"/>
      <c r="G7307" s="95">
        <f t="shared" si="681"/>
        <v>0</v>
      </c>
      <c r="H7307" s="110">
        <f t="shared" si="682"/>
        <v>0</v>
      </c>
      <c r="P7307" s="107" t="str">
        <f t="shared" si="683"/>
        <v/>
      </c>
      <c r="Q7307" s="108" t="str">
        <f t="shared" si="684"/>
        <v/>
      </c>
      <c r="S7307" s="109" t="str">
        <f t="shared" si="685"/>
        <v/>
      </c>
      <c r="T7307" s="109" t="str">
        <f t="shared" si="686"/>
        <v/>
      </c>
    </row>
    <row r="7308" spans="2:20" ht="15" customHeight="1" x14ac:dyDescent="0.25">
      <c r="B7308" s="94">
        <v>7257</v>
      </c>
      <c r="C7308" s="95"/>
      <c r="D7308" s="94"/>
      <c r="E7308" s="95"/>
      <c r="F7308" s="94"/>
      <c r="G7308" s="95">
        <f t="shared" si="681"/>
        <v>0</v>
      </c>
      <c r="H7308" s="110">
        <f t="shared" si="682"/>
        <v>0</v>
      </c>
      <c r="P7308" s="107" t="str">
        <f t="shared" si="683"/>
        <v/>
      </c>
      <c r="Q7308" s="108" t="str">
        <f t="shared" si="684"/>
        <v/>
      </c>
      <c r="S7308" s="109" t="str">
        <f t="shared" si="685"/>
        <v/>
      </c>
      <c r="T7308" s="109" t="str">
        <f t="shared" si="686"/>
        <v/>
      </c>
    </row>
    <row r="7309" spans="2:20" ht="15" customHeight="1" x14ac:dyDescent="0.25">
      <c r="B7309" s="94">
        <v>7258</v>
      </c>
      <c r="C7309" s="95"/>
      <c r="D7309" s="94"/>
      <c r="E7309" s="95"/>
      <c r="F7309" s="94"/>
      <c r="G7309" s="95">
        <f t="shared" si="681"/>
        <v>0</v>
      </c>
      <c r="H7309" s="110">
        <f t="shared" si="682"/>
        <v>0</v>
      </c>
      <c r="P7309" s="107" t="str">
        <f t="shared" si="683"/>
        <v/>
      </c>
      <c r="Q7309" s="108" t="str">
        <f t="shared" si="684"/>
        <v/>
      </c>
      <c r="S7309" s="109" t="str">
        <f t="shared" si="685"/>
        <v/>
      </c>
      <c r="T7309" s="109" t="str">
        <f t="shared" si="686"/>
        <v/>
      </c>
    </row>
    <row r="7310" spans="2:20" ht="15" customHeight="1" x14ac:dyDescent="0.25">
      <c r="B7310" s="94">
        <v>7259</v>
      </c>
      <c r="C7310" s="95"/>
      <c r="D7310" s="94"/>
      <c r="E7310" s="95"/>
      <c r="F7310" s="94"/>
      <c r="G7310" s="95">
        <f t="shared" si="681"/>
        <v>0</v>
      </c>
      <c r="H7310" s="110">
        <f t="shared" si="682"/>
        <v>0</v>
      </c>
      <c r="P7310" s="107" t="str">
        <f t="shared" si="683"/>
        <v/>
      </c>
      <c r="Q7310" s="108" t="str">
        <f t="shared" si="684"/>
        <v/>
      </c>
      <c r="S7310" s="109" t="str">
        <f t="shared" si="685"/>
        <v/>
      </c>
      <c r="T7310" s="109" t="str">
        <f t="shared" si="686"/>
        <v/>
      </c>
    </row>
    <row r="7311" spans="2:20" ht="15" customHeight="1" x14ac:dyDescent="0.25">
      <c r="B7311" s="94">
        <v>7260</v>
      </c>
      <c r="C7311" s="95"/>
      <c r="D7311" s="94"/>
      <c r="E7311" s="95"/>
      <c r="F7311" s="94"/>
      <c r="G7311" s="95">
        <f t="shared" si="681"/>
        <v>0</v>
      </c>
      <c r="H7311" s="110">
        <f t="shared" si="682"/>
        <v>0</v>
      </c>
      <c r="P7311" s="107" t="str">
        <f t="shared" si="683"/>
        <v/>
      </c>
      <c r="Q7311" s="108" t="str">
        <f t="shared" si="684"/>
        <v/>
      </c>
      <c r="S7311" s="109" t="str">
        <f t="shared" si="685"/>
        <v/>
      </c>
      <c r="T7311" s="109" t="str">
        <f t="shared" si="686"/>
        <v/>
      </c>
    </row>
    <row r="7312" spans="2:20" ht="15" customHeight="1" x14ac:dyDescent="0.25">
      <c r="B7312" s="94">
        <v>7261</v>
      </c>
      <c r="C7312" s="95"/>
      <c r="D7312" s="94"/>
      <c r="E7312" s="95"/>
      <c r="F7312" s="94"/>
      <c r="G7312" s="95">
        <f t="shared" si="681"/>
        <v>0</v>
      </c>
      <c r="H7312" s="110">
        <f t="shared" si="682"/>
        <v>0</v>
      </c>
      <c r="P7312" s="107" t="str">
        <f t="shared" si="683"/>
        <v/>
      </c>
      <c r="Q7312" s="108" t="str">
        <f t="shared" si="684"/>
        <v/>
      </c>
      <c r="S7312" s="109" t="str">
        <f t="shared" si="685"/>
        <v/>
      </c>
      <c r="T7312" s="109" t="str">
        <f t="shared" si="686"/>
        <v/>
      </c>
    </row>
    <row r="7313" spans="2:20" ht="15" customHeight="1" x14ac:dyDescent="0.25">
      <c r="B7313" s="94">
        <v>7262</v>
      </c>
      <c r="C7313" s="95"/>
      <c r="D7313" s="94"/>
      <c r="E7313" s="95"/>
      <c r="F7313" s="94"/>
      <c r="G7313" s="95">
        <f t="shared" si="681"/>
        <v>0</v>
      </c>
      <c r="H7313" s="110">
        <f t="shared" si="682"/>
        <v>0</v>
      </c>
      <c r="P7313" s="107" t="str">
        <f t="shared" si="683"/>
        <v/>
      </c>
      <c r="Q7313" s="108" t="str">
        <f t="shared" si="684"/>
        <v/>
      </c>
      <c r="S7313" s="109" t="str">
        <f t="shared" si="685"/>
        <v/>
      </c>
      <c r="T7313" s="109" t="str">
        <f t="shared" si="686"/>
        <v/>
      </c>
    </row>
    <row r="7314" spans="2:20" ht="15" customHeight="1" x14ac:dyDescent="0.25">
      <c r="B7314" s="94">
        <v>7263</v>
      </c>
      <c r="C7314" s="95"/>
      <c r="D7314" s="94"/>
      <c r="E7314" s="95"/>
      <c r="F7314" s="94"/>
      <c r="G7314" s="95">
        <f t="shared" si="681"/>
        <v>0</v>
      </c>
      <c r="H7314" s="110">
        <f t="shared" si="682"/>
        <v>0</v>
      </c>
      <c r="P7314" s="107" t="str">
        <f t="shared" si="683"/>
        <v/>
      </c>
      <c r="Q7314" s="108" t="str">
        <f t="shared" si="684"/>
        <v/>
      </c>
      <c r="S7314" s="109" t="str">
        <f t="shared" si="685"/>
        <v/>
      </c>
      <c r="T7314" s="109" t="str">
        <f t="shared" si="686"/>
        <v/>
      </c>
    </row>
    <row r="7315" spans="2:20" ht="15" customHeight="1" x14ac:dyDescent="0.25">
      <c r="B7315" s="94">
        <v>7264</v>
      </c>
      <c r="C7315" s="95"/>
      <c r="D7315" s="94"/>
      <c r="E7315" s="95"/>
      <c r="F7315" s="94"/>
      <c r="G7315" s="95">
        <f t="shared" si="681"/>
        <v>0</v>
      </c>
      <c r="H7315" s="110">
        <f t="shared" si="682"/>
        <v>0</v>
      </c>
      <c r="P7315" s="107" t="str">
        <f t="shared" si="683"/>
        <v/>
      </c>
      <c r="Q7315" s="108" t="str">
        <f t="shared" si="684"/>
        <v/>
      </c>
      <c r="S7315" s="109" t="str">
        <f t="shared" si="685"/>
        <v/>
      </c>
      <c r="T7315" s="109" t="str">
        <f t="shared" si="686"/>
        <v/>
      </c>
    </row>
    <row r="7316" spans="2:20" ht="15" customHeight="1" x14ac:dyDescent="0.25">
      <c r="B7316" s="94">
        <v>7265</v>
      </c>
      <c r="C7316" s="95"/>
      <c r="D7316" s="94"/>
      <c r="E7316" s="95"/>
      <c r="F7316" s="94"/>
      <c r="G7316" s="95">
        <f t="shared" si="681"/>
        <v>0</v>
      </c>
      <c r="H7316" s="110">
        <f t="shared" si="682"/>
        <v>0</v>
      </c>
      <c r="P7316" s="107" t="str">
        <f t="shared" si="683"/>
        <v/>
      </c>
      <c r="Q7316" s="108" t="str">
        <f t="shared" si="684"/>
        <v/>
      </c>
      <c r="S7316" s="109" t="str">
        <f t="shared" si="685"/>
        <v/>
      </c>
      <c r="T7316" s="109" t="str">
        <f t="shared" si="686"/>
        <v/>
      </c>
    </row>
    <row r="7317" spans="2:20" ht="15" customHeight="1" x14ac:dyDescent="0.25">
      <c r="B7317" s="94">
        <v>7266</v>
      </c>
      <c r="C7317" s="95"/>
      <c r="D7317" s="94"/>
      <c r="E7317" s="95"/>
      <c r="F7317" s="94"/>
      <c r="G7317" s="95">
        <f t="shared" si="681"/>
        <v>0</v>
      </c>
      <c r="H7317" s="110">
        <f t="shared" si="682"/>
        <v>0</v>
      </c>
      <c r="P7317" s="107" t="str">
        <f t="shared" si="683"/>
        <v/>
      </c>
      <c r="Q7317" s="108" t="str">
        <f t="shared" si="684"/>
        <v/>
      </c>
      <c r="S7317" s="109" t="str">
        <f t="shared" si="685"/>
        <v/>
      </c>
      <c r="T7317" s="109" t="str">
        <f t="shared" si="686"/>
        <v/>
      </c>
    </row>
    <row r="7318" spans="2:20" ht="15" customHeight="1" x14ac:dyDescent="0.25">
      <c r="B7318" s="94">
        <v>7267</v>
      </c>
      <c r="C7318" s="95"/>
      <c r="D7318" s="94"/>
      <c r="E7318" s="95"/>
      <c r="F7318" s="94"/>
      <c r="G7318" s="95">
        <f t="shared" si="681"/>
        <v>0</v>
      </c>
      <c r="H7318" s="110">
        <f t="shared" si="682"/>
        <v>0</v>
      </c>
      <c r="P7318" s="107" t="str">
        <f t="shared" si="683"/>
        <v/>
      </c>
      <c r="Q7318" s="108" t="str">
        <f t="shared" si="684"/>
        <v/>
      </c>
      <c r="S7318" s="109" t="str">
        <f t="shared" si="685"/>
        <v/>
      </c>
      <c r="T7318" s="109" t="str">
        <f t="shared" si="686"/>
        <v/>
      </c>
    </row>
    <row r="7319" spans="2:20" ht="15" customHeight="1" x14ac:dyDescent="0.25">
      <c r="B7319" s="94">
        <v>7268</v>
      </c>
      <c r="C7319" s="95"/>
      <c r="D7319" s="94"/>
      <c r="E7319" s="95"/>
      <c r="F7319" s="94"/>
      <c r="G7319" s="95">
        <f t="shared" si="681"/>
        <v>0</v>
      </c>
      <c r="H7319" s="110">
        <f t="shared" si="682"/>
        <v>0</v>
      </c>
      <c r="P7319" s="107" t="str">
        <f t="shared" si="683"/>
        <v/>
      </c>
      <c r="Q7319" s="108" t="str">
        <f t="shared" si="684"/>
        <v/>
      </c>
      <c r="S7319" s="109" t="str">
        <f t="shared" si="685"/>
        <v/>
      </c>
      <c r="T7319" s="109" t="str">
        <f t="shared" si="686"/>
        <v/>
      </c>
    </row>
    <row r="7320" spans="2:20" ht="15" customHeight="1" x14ac:dyDescent="0.25">
      <c r="B7320" s="94">
        <v>7269</v>
      </c>
      <c r="C7320" s="95"/>
      <c r="D7320" s="94"/>
      <c r="E7320" s="95"/>
      <c r="F7320" s="94"/>
      <c r="G7320" s="95">
        <f t="shared" si="681"/>
        <v>0</v>
      </c>
      <c r="H7320" s="110">
        <f t="shared" si="682"/>
        <v>0</v>
      </c>
      <c r="P7320" s="107" t="str">
        <f t="shared" si="683"/>
        <v/>
      </c>
      <c r="Q7320" s="108" t="str">
        <f t="shared" si="684"/>
        <v/>
      </c>
      <c r="S7320" s="109" t="str">
        <f t="shared" si="685"/>
        <v/>
      </c>
      <c r="T7320" s="109" t="str">
        <f t="shared" si="686"/>
        <v/>
      </c>
    </row>
    <row r="7321" spans="2:20" ht="15" customHeight="1" x14ac:dyDescent="0.25">
      <c r="B7321" s="94">
        <v>7270</v>
      </c>
      <c r="C7321" s="95"/>
      <c r="D7321" s="94"/>
      <c r="E7321" s="95"/>
      <c r="F7321" s="94"/>
      <c r="G7321" s="95">
        <f t="shared" si="681"/>
        <v>0</v>
      </c>
      <c r="H7321" s="110">
        <f t="shared" si="682"/>
        <v>0</v>
      </c>
      <c r="P7321" s="107" t="str">
        <f t="shared" si="683"/>
        <v/>
      </c>
      <c r="Q7321" s="108" t="str">
        <f t="shared" si="684"/>
        <v/>
      </c>
      <c r="S7321" s="109" t="str">
        <f t="shared" si="685"/>
        <v/>
      </c>
      <c r="T7321" s="109" t="str">
        <f t="shared" si="686"/>
        <v/>
      </c>
    </row>
    <row r="7322" spans="2:20" ht="15" customHeight="1" x14ac:dyDescent="0.25">
      <c r="B7322" s="94">
        <v>7271</v>
      </c>
      <c r="C7322" s="95"/>
      <c r="D7322" s="94"/>
      <c r="E7322" s="95"/>
      <c r="F7322" s="94"/>
      <c r="G7322" s="95">
        <f t="shared" si="681"/>
        <v>0</v>
      </c>
      <c r="H7322" s="110">
        <f t="shared" si="682"/>
        <v>0</v>
      </c>
      <c r="P7322" s="107" t="str">
        <f t="shared" si="683"/>
        <v/>
      </c>
      <c r="Q7322" s="108" t="str">
        <f t="shared" si="684"/>
        <v/>
      </c>
      <c r="S7322" s="109" t="str">
        <f t="shared" si="685"/>
        <v/>
      </c>
      <c r="T7322" s="109" t="str">
        <f t="shared" si="686"/>
        <v/>
      </c>
    </row>
    <row r="7323" spans="2:20" ht="15" customHeight="1" x14ac:dyDescent="0.25">
      <c r="B7323" s="94">
        <v>7272</v>
      </c>
      <c r="C7323" s="95"/>
      <c r="D7323" s="94"/>
      <c r="E7323" s="95"/>
      <c r="F7323" s="94"/>
      <c r="G7323" s="95">
        <f t="shared" si="681"/>
        <v>0</v>
      </c>
      <c r="H7323" s="110">
        <f t="shared" si="682"/>
        <v>0</v>
      </c>
      <c r="P7323" s="107" t="str">
        <f t="shared" si="683"/>
        <v/>
      </c>
      <c r="Q7323" s="108" t="str">
        <f t="shared" si="684"/>
        <v/>
      </c>
      <c r="S7323" s="109" t="str">
        <f t="shared" si="685"/>
        <v/>
      </c>
      <c r="T7323" s="109" t="str">
        <f t="shared" si="686"/>
        <v/>
      </c>
    </row>
    <row r="7324" spans="2:20" ht="15" customHeight="1" x14ac:dyDescent="0.25">
      <c r="B7324" s="94">
        <v>7273</v>
      </c>
      <c r="C7324" s="95"/>
      <c r="D7324" s="94"/>
      <c r="E7324" s="95"/>
      <c r="F7324" s="94"/>
      <c r="G7324" s="95">
        <f t="shared" ref="G7324:G7387" si="687">E7324-C7324</f>
        <v>0</v>
      </c>
      <c r="H7324" s="110">
        <f t="shared" ref="H7324:H7387" si="688">F7324-D7324</f>
        <v>0</v>
      </c>
      <c r="P7324" s="107" t="str">
        <f t="shared" ref="P7324:P7387" si="689">IF(C7324="","",D7324*PSA_WTP-C7324)</f>
        <v/>
      </c>
      <c r="Q7324" s="108" t="str">
        <f t="shared" ref="Q7324:Q7387" si="690">IF(C7324="","",F7324*PSA_WTP-E7324)</f>
        <v/>
      </c>
      <c r="S7324" s="109" t="str">
        <f t="shared" ref="S7324:S7387" si="691">IF(Q7324="","",IF(Q7324=MAX(P7324,Q7324),0,1))</f>
        <v/>
      </c>
      <c r="T7324" s="109" t="str">
        <f t="shared" ref="T7324:T7387" si="692">IF(Q7324="","",IF(Q7324=MAX(P7324,Q7324),1,0))</f>
        <v/>
      </c>
    </row>
    <row r="7325" spans="2:20" ht="15" customHeight="1" x14ac:dyDescent="0.25">
      <c r="B7325" s="94">
        <v>7274</v>
      </c>
      <c r="C7325" s="95"/>
      <c r="D7325" s="94"/>
      <c r="E7325" s="95"/>
      <c r="F7325" s="94"/>
      <c r="G7325" s="95">
        <f t="shared" si="687"/>
        <v>0</v>
      </c>
      <c r="H7325" s="110">
        <f t="shared" si="688"/>
        <v>0</v>
      </c>
      <c r="P7325" s="107" t="str">
        <f t="shared" si="689"/>
        <v/>
      </c>
      <c r="Q7325" s="108" t="str">
        <f t="shared" si="690"/>
        <v/>
      </c>
      <c r="S7325" s="109" t="str">
        <f t="shared" si="691"/>
        <v/>
      </c>
      <c r="T7325" s="109" t="str">
        <f t="shared" si="692"/>
        <v/>
      </c>
    </row>
    <row r="7326" spans="2:20" ht="15" customHeight="1" x14ac:dyDescent="0.25">
      <c r="B7326" s="94">
        <v>7275</v>
      </c>
      <c r="C7326" s="95"/>
      <c r="D7326" s="94"/>
      <c r="E7326" s="95"/>
      <c r="F7326" s="94"/>
      <c r="G7326" s="95">
        <f t="shared" si="687"/>
        <v>0</v>
      </c>
      <c r="H7326" s="110">
        <f t="shared" si="688"/>
        <v>0</v>
      </c>
      <c r="P7326" s="107" t="str">
        <f t="shared" si="689"/>
        <v/>
      </c>
      <c r="Q7326" s="108" t="str">
        <f t="shared" si="690"/>
        <v/>
      </c>
      <c r="S7326" s="109" t="str">
        <f t="shared" si="691"/>
        <v/>
      </c>
      <c r="T7326" s="109" t="str">
        <f t="shared" si="692"/>
        <v/>
      </c>
    </row>
    <row r="7327" spans="2:20" ht="15" customHeight="1" x14ac:dyDescent="0.25">
      <c r="B7327" s="94">
        <v>7276</v>
      </c>
      <c r="C7327" s="95"/>
      <c r="D7327" s="94"/>
      <c r="E7327" s="95"/>
      <c r="F7327" s="94"/>
      <c r="G7327" s="95">
        <f t="shared" si="687"/>
        <v>0</v>
      </c>
      <c r="H7327" s="110">
        <f t="shared" si="688"/>
        <v>0</v>
      </c>
      <c r="P7327" s="107" t="str">
        <f t="shared" si="689"/>
        <v/>
      </c>
      <c r="Q7327" s="108" t="str">
        <f t="shared" si="690"/>
        <v/>
      </c>
      <c r="S7327" s="109" t="str">
        <f t="shared" si="691"/>
        <v/>
      </c>
      <c r="T7327" s="109" t="str">
        <f t="shared" si="692"/>
        <v/>
      </c>
    </row>
    <row r="7328" spans="2:20" ht="15" customHeight="1" x14ac:dyDescent="0.25">
      <c r="B7328" s="94">
        <v>7277</v>
      </c>
      <c r="C7328" s="95"/>
      <c r="D7328" s="94"/>
      <c r="E7328" s="95"/>
      <c r="F7328" s="94"/>
      <c r="G7328" s="95">
        <f t="shared" si="687"/>
        <v>0</v>
      </c>
      <c r="H7328" s="110">
        <f t="shared" si="688"/>
        <v>0</v>
      </c>
      <c r="P7328" s="107" t="str">
        <f t="shared" si="689"/>
        <v/>
      </c>
      <c r="Q7328" s="108" t="str">
        <f t="shared" si="690"/>
        <v/>
      </c>
      <c r="S7328" s="109" t="str">
        <f t="shared" si="691"/>
        <v/>
      </c>
      <c r="T7328" s="109" t="str">
        <f t="shared" si="692"/>
        <v/>
      </c>
    </row>
    <row r="7329" spans="2:20" ht="15" customHeight="1" x14ac:dyDescent="0.25">
      <c r="B7329" s="94">
        <v>7278</v>
      </c>
      <c r="C7329" s="95"/>
      <c r="D7329" s="94"/>
      <c r="E7329" s="95"/>
      <c r="F7329" s="94"/>
      <c r="G7329" s="95">
        <f t="shared" si="687"/>
        <v>0</v>
      </c>
      <c r="H7329" s="110">
        <f t="shared" si="688"/>
        <v>0</v>
      </c>
      <c r="P7329" s="107" t="str">
        <f t="shared" si="689"/>
        <v/>
      </c>
      <c r="Q7329" s="108" t="str">
        <f t="shared" si="690"/>
        <v/>
      </c>
      <c r="S7329" s="109" t="str">
        <f t="shared" si="691"/>
        <v/>
      </c>
      <c r="T7329" s="109" t="str">
        <f t="shared" si="692"/>
        <v/>
      </c>
    </row>
    <row r="7330" spans="2:20" ht="15" customHeight="1" x14ac:dyDescent="0.25">
      <c r="B7330" s="94">
        <v>7279</v>
      </c>
      <c r="C7330" s="95"/>
      <c r="D7330" s="94"/>
      <c r="E7330" s="95"/>
      <c r="F7330" s="94"/>
      <c r="G7330" s="95">
        <f t="shared" si="687"/>
        <v>0</v>
      </c>
      <c r="H7330" s="110">
        <f t="shared" si="688"/>
        <v>0</v>
      </c>
      <c r="P7330" s="107" t="str">
        <f t="shared" si="689"/>
        <v/>
      </c>
      <c r="Q7330" s="108" t="str">
        <f t="shared" si="690"/>
        <v/>
      </c>
      <c r="S7330" s="109" t="str">
        <f t="shared" si="691"/>
        <v/>
      </c>
      <c r="T7330" s="109" t="str">
        <f t="shared" si="692"/>
        <v/>
      </c>
    </row>
    <row r="7331" spans="2:20" ht="15" customHeight="1" x14ac:dyDescent="0.25">
      <c r="B7331" s="94">
        <v>7280</v>
      </c>
      <c r="C7331" s="95"/>
      <c r="D7331" s="94"/>
      <c r="E7331" s="95"/>
      <c r="F7331" s="94"/>
      <c r="G7331" s="95">
        <f t="shared" si="687"/>
        <v>0</v>
      </c>
      <c r="H7331" s="110">
        <f t="shared" si="688"/>
        <v>0</v>
      </c>
      <c r="P7331" s="107" t="str">
        <f t="shared" si="689"/>
        <v/>
      </c>
      <c r="Q7331" s="108" t="str">
        <f t="shared" si="690"/>
        <v/>
      </c>
      <c r="S7331" s="109" t="str">
        <f t="shared" si="691"/>
        <v/>
      </c>
      <c r="T7331" s="109" t="str">
        <f t="shared" si="692"/>
        <v/>
      </c>
    </row>
    <row r="7332" spans="2:20" ht="15" customHeight="1" x14ac:dyDescent="0.25">
      <c r="B7332" s="94">
        <v>7281</v>
      </c>
      <c r="C7332" s="95"/>
      <c r="D7332" s="94"/>
      <c r="E7332" s="95"/>
      <c r="F7332" s="94"/>
      <c r="G7332" s="95">
        <f t="shared" si="687"/>
        <v>0</v>
      </c>
      <c r="H7332" s="110">
        <f t="shared" si="688"/>
        <v>0</v>
      </c>
      <c r="P7332" s="107" t="str">
        <f t="shared" si="689"/>
        <v/>
      </c>
      <c r="Q7332" s="108" t="str">
        <f t="shared" si="690"/>
        <v/>
      </c>
      <c r="S7332" s="109" t="str">
        <f t="shared" si="691"/>
        <v/>
      </c>
      <c r="T7332" s="109" t="str">
        <f t="shared" si="692"/>
        <v/>
      </c>
    </row>
    <row r="7333" spans="2:20" ht="15" customHeight="1" x14ac:dyDescent="0.25">
      <c r="B7333" s="94">
        <v>7282</v>
      </c>
      <c r="C7333" s="95"/>
      <c r="D7333" s="94"/>
      <c r="E7333" s="95"/>
      <c r="F7333" s="94"/>
      <c r="G7333" s="95">
        <f t="shared" si="687"/>
        <v>0</v>
      </c>
      <c r="H7333" s="110">
        <f t="shared" si="688"/>
        <v>0</v>
      </c>
      <c r="P7333" s="107" t="str">
        <f t="shared" si="689"/>
        <v/>
      </c>
      <c r="Q7333" s="108" t="str">
        <f t="shared" si="690"/>
        <v/>
      </c>
      <c r="S7333" s="109" t="str">
        <f t="shared" si="691"/>
        <v/>
      </c>
      <c r="T7333" s="109" t="str">
        <f t="shared" si="692"/>
        <v/>
      </c>
    </row>
    <row r="7334" spans="2:20" ht="15" customHeight="1" x14ac:dyDescent="0.25">
      <c r="B7334" s="94">
        <v>7283</v>
      </c>
      <c r="C7334" s="95"/>
      <c r="D7334" s="94"/>
      <c r="E7334" s="95"/>
      <c r="F7334" s="94"/>
      <c r="G7334" s="95">
        <f t="shared" si="687"/>
        <v>0</v>
      </c>
      <c r="H7334" s="110">
        <f t="shared" si="688"/>
        <v>0</v>
      </c>
      <c r="P7334" s="107" t="str">
        <f t="shared" si="689"/>
        <v/>
      </c>
      <c r="Q7334" s="108" t="str">
        <f t="shared" si="690"/>
        <v/>
      </c>
      <c r="S7334" s="109" t="str">
        <f t="shared" si="691"/>
        <v/>
      </c>
      <c r="T7334" s="109" t="str">
        <f t="shared" si="692"/>
        <v/>
      </c>
    </row>
    <row r="7335" spans="2:20" ht="15" customHeight="1" x14ac:dyDescent="0.25">
      <c r="B7335" s="94">
        <v>7284</v>
      </c>
      <c r="C7335" s="95"/>
      <c r="D7335" s="94"/>
      <c r="E7335" s="95"/>
      <c r="F7335" s="94"/>
      <c r="G7335" s="95">
        <f t="shared" si="687"/>
        <v>0</v>
      </c>
      <c r="H7335" s="110">
        <f t="shared" si="688"/>
        <v>0</v>
      </c>
      <c r="P7335" s="107" t="str">
        <f t="shared" si="689"/>
        <v/>
      </c>
      <c r="Q7335" s="108" t="str">
        <f t="shared" si="690"/>
        <v/>
      </c>
      <c r="S7335" s="109" t="str">
        <f t="shared" si="691"/>
        <v/>
      </c>
      <c r="T7335" s="109" t="str">
        <f t="shared" si="692"/>
        <v/>
      </c>
    </row>
    <row r="7336" spans="2:20" ht="15" customHeight="1" x14ac:dyDescent="0.25">
      <c r="B7336" s="94">
        <v>7285</v>
      </c>
      <c r="C7336" s="95"/>
      <c r="D7336" s="94"/>
      <c r="E7336" s="95"/>
      <c r="F7336" s="94"/>
      <c r="G7336" s="95">
        <f t="shared" si="687"/>
        <v>0</v>
      </c>
      <c r="H7336" s="110">
        <f t="shared" si="688"/>
        <v>0</v>
      </c>
      <c r="P7336" s="107" t="str">
        <f t="shared" si="689"/>
        <v/>
      </c>
      <c r="Q7336" s="108" t="str">
        <f t="shared" si="690"/>
        <v/>
      </c>
      <c r="S7336" s="109" t="str">
        <f t="shared" si="691"/>
        <v/>
      </c>
      <c r="T7336" s="109" t="str">
        <f t="shared" si="692"/>
        <v/>
      </c>
    </row>
    <row r="7337" spans="2:20" ht="15" customHeight="1" x14ac:dyDescent="0.25">
      <c r="B7337" s="94">
        <v>7286</v>
      </c>
      <c r="C7337" s="95"/>
      <c r="D7337" s="94"/>
      <c r="E7337" s="95"/>
      <c r="F7337" s="94"/>
      <c r="G7337" s="95">
        <f t="shared" si="687"/>
        <v>0</v>
      </c>
      <c r="H7337" s="110">
        <f t="shared" si="688"/>
        <v>0</v>
      </c>
      <c r="P7337" s="107" t="str">
        <f t="shared" si="689"/>
        <v/>
      </c>
      <c r="Q7337" s="108" t="str">
        <f t="shared" si="690"/>
        <v/>
      </c>
      <c r="S7337" s="109" t="str">
        <f t="shared" si="691"/>
        <v/>
      </c>
      <c r="T7337" s="109" t="str">
        <f t="shared" si="692"/>
        <v/>
      </c>
    </row>
    <row r="7338" spans="2:20" ht="15" customHeight="1" x14ac:dyDescent="0.25">
      <c r="B7338" s="94">
        <v>7287</v>
      </c>
      <c r="C7338" s="95"/>
      <c r="D7338" s="94"/>
      <c r="E7338" s="95"/>
      <c r="F7338" s="94"/>
      <c r="G7338" s="95">
        <f t="shared" si="687"/>
        <v>0</v>
      </c>
      <c r="H7338" s="110">
        <f t="shared" si="688"/>
        <v>0</v>
      </c>
      <c r="P7338" s="107" t="str">
        <f t="shared" si="689"/>
        <v/>
      </c>
      <c r="Q7338" s="108" t="str">
        <f t="shared" si="690"/>
        <v/>
      </c>
      <c r="S7338" s="109" t="str">
        <f t="shared" si="691"/>
        <v/>
      </c>
      <c r="T7338" s="109" t="str">
        <f t="shared" si="692"/>
        <v/>
      </c>
    </row>
    <row r="7339" spans="2:20" ht="15" customHeight="1" x14ac:dyDescent="0.25">
      <c r="B7339" s="94">
        <v>7288</v>
      </c>
      <c r="C7339" s="95"/>
      <c r="D7339" s="94"/>
      <c r="E7339" s="95"/>
      <c r="F7339" s="94"/>
      <c r="G7339" s="95">
        <f t="shared" si="687"/>
        <v>0</v>
      </c>
      <c r="H7339" s="110">
        <f t="shared" si="688"/>
        <v>0</v>
      </c>
      <c r="P7339" s="107" t="str">
        <f t="shared" si="689"/>
        <v/>
      </c>
      <c r="Q7339" s="108" t="str">
        <f t="shared" si="690"/>
        <v/>
      </c>
      <c r="S7339" s="109" t="str">
        <f t="shared" si="691"/>
        <v/>
      </c>
      <c r="T7339" s="109" t="str">
        <f t="shared" si="692"/>
        <v/>
      </c>
    </row>
    <row r="7340" spans="2:20" ht="15" customHeight="1" x14ac:dyDescent="0.25">
      <c r="B7340" s="94">
        <v>7289</v>
      </c>
      <c r="C7340" s="95"/>
      <c r="D7340" s="94"/>
      <c r="E7340" s="95"/>
      <c r="F7340" s="94"/>
      <c r="G7340" s="95">
        <f t="shared" si="687"/>
        <v>0</v>
      </c>
      <c r="H7340" s="110">
        <f t="shared" si="688"/>
        <v>0</v>
      </c>
      <c r="P7340" s="107" t="str">
        <f t="shared" si="689"/>
        <v/>
      </c>
      <c r="Q7340" s="108" t="str">
        <f t="shared" si="690"/>
        <v/>
      </c>
      <c r="S7340" s="109" t="str">
        <f t="shared" si="691"/>
        <v/>
      </c>
      <c r="T7340" s="109" t="str">
        <f t="shared" si="692"/>
        <v/>
      </c>
    </row>
    <row r="7341" spans="2:20" ht="15" customHeight="1" x14ac:dyDescent="0.25">
      <c r="B7341" s="94">
        <v>7290</v>
      </c>
      <c r="C7341" s="95"/>
      <c r="D7341" s="94"/>
      <c r="E7341" s="95"/>
      <c r="F7341" s="94"/>
      <c r="G7341" s="95">
        <f t="shared" si="687"/>
        <v>0</v>
      </c>
      <c r="H7341" s="110">
        <f t="shared" si="688"/>
        <v>0</v>
      </c>
      <c r="P7341" s="107" t="str">
        <f t="shared" si="689"/>
        <v/>
      </c>
      <c r="Q7341" s="108" t="str">
        <f t="shared" si="690"/>
        <v/>
      </c>
      <c r="S7341" s="109" t="str">
        <f t="shared" si="691"/>
        <v/>
      </c>
      <c r="T7341" s="109" t="str">
        <f t="shared" si="692"/>
        <v/>
      </c>
    </row>
    <row r="7342" spans="2:20" ht="15" customHeight="1" x14ac:dyDescent="0.25">
      <c r="B7342" s="94">
        <v>7291</v>
      </c>
      <c r="C7342" s="95"/>
      <c r="D7342" s="94"/>
      <c r="E7342" s="95"/>
      <c r="F7342" s="94"/>
      <c r="G7342" s="95">
        <f t="shared" si="687"/>
        <v>0</v>
      </c>
      <c r="H7342" s="110">
        <f t="shared" si="688"/>
        <v>0</v>
      </c>
      <c r="P7342" s="107" t="str">
        <f t="shared" si="689"/>
        <v/>
      </c>
      <c r="Q7342" s="108" t="str">
        <f t="shared" si="690"/>
        <v/>
      </c>
      <c r="S7342" s="109" t="str">
        <f t="shared" si="691"/>
        <v/>
      </c>
      <c r="T7342" s="109" t="str">
        <f t="shared" si="692"/>
        <v/>
      </c>
    </row>
    <row r="7343" spans="2:20" ht="15" customHeight="1" x14ac:dyDescent="0.25">
      <c r="B7343" s="94">
        <v>7292</v>
      </c>
      <c r="C7343" s="95"/>
      <c r="D7343" s="94"/>
      <c r="E7343" s="95"/>
      <c r="F7343" s="94"/>
      <c r="G7343" s="95">
        <f t="shared" si="687"/>
        <v>0</v>
      </c>
      <c r="H7343" s="110">
        <f t="shared" si="688"/>
        <v>0</v>
      </c>
      <c r="P7343" s="107" t="str">
        <f t="shared" si="689"/>
        <v/>
      </c>
      <c r="Q7343" s="108" t="str">
        <f t="shared" si="690"/>
        <v/>
      </c>
      <c r="S7343" s="109" t="str">
        <f t="shared" si="691"/>
        <v/>
      </c>
      <c r="T7343" s="109" t="str">
        <f t="shared" si="692"/>
        <v/>
      </c>
    </row>
    <row r="7344" spans="2:20" ht="15" customHeight="1" x14ac:dyDescent="0.25">
      <c r="B7344" s="94">
        <v>7293</v>
      </c>
      <c r="C7344" s="95"/>
      <c r="D7344" s="94"/>
      <c r="E7344" s="95"/>
      <c r="F7344" s="94"/>
      <c r="G7344" s="95">
        <f t="shared" si="687"/>
        <v>0</v>
      </c>
      <c r="H7344" s="110">
        <f t="shared" si="688"/>
        <v>0</v>
      </c>
      <c r="P7344" s="107" t="str">
        <f t="shared" si="689"/>
        <v/>
      </c>
      <c r="Q7344" s="108" t="str">
        <f t="shared" si="690"/>
        <v/>
      </c>
      <c r="S7344" s="109" t="str">
        <f t="shared" si="691"/>
        <v/>
      </c>
      <c r="T7344" s="109" t="str">
        <f t="shared" si="692"/>
        <v/>
      </c>
    </row>
    <row r="7345" spans="2:20" ht="15" customHeight="1" x14ac:dyDescent="0.25">
      <c r="B7345" s="94">
        <v>7294</v>
      </c>
      <c r="C7345" s="95"/>
      <c r="D7345" s="94"/>
      <c r="E7345" s="95"/>
      <c r="F7345" s="94"/>
      <c r="G7345" s="95">
        <f t="shared" si="687"/>
        <v>0</v>
      </c>
      <c r="H7345" s="110">
        <f t="shared" si="688"/>
        <v>0</v>
      </c>
      <c r="P7345" s="107" t="str">
        <f t="shared" si="689"/>
        <v/>
      </c>
      <c r="Q7345" s="108" t="str">
        <f t="shared" si="690"/>
        <v/>
      </c>
      <c r="S7345" s="109" t="str">
        <f t="shared" si="691"/>
        <v/>
      </c>
      <c r="T7345" s="109" t="str">
        <f t="shared" si="692"/>
        <v/>
      </c>
    </row>
    <row r="7346" spans="2:20" ht="15" customHeight="1" x14ac:dyDescent="0.25">
      <c r="B7346" s="94">
        <v>7295</v>
      </c>
      <c r="C7346" s="95"/>
      <c r="D7346" s="94"/>
      <c r="E7346" s="95"/>
      <c r="F7346" s="94"/>
      <c r="G7346" s="95">
        <f t="shared" si="687"/>
        <v>0</v>
      </c>
      <c r="H7346" s="110">
        <f t="shared" si="688"/>
        <v>0</v>
      </c>
      <c r="P7346" s="107" t="str">
        <f t="shared" si="689"/>
        <v/>
      </c>
      <c r="Q7346" s="108" t="str">
        <f t="shared" si="690"/>
        <v/>
      </c>
      <c r="S7346" s="109" t="str">
        <f t="shared" si="691"/>
        <v/>
      </c>
      <c r="T7346" s="109" t="str">
        <f t="shared" si="692"/>
        <v/>
      </c>
    </row>
    <row r="7347" spans="2:20" ht="15" customHeight="1" x14ac:dyDescent="0.25">
      <c r="B7347" s="94">
        <v>7296</v>
      </c>
      <c r="C7347" s="95"/>
      <c r="D7347" s="94"/>
      <c r="E7347" s="95"/>
      <c r="F7347" s="94"/>
      <c r="G7347" s="95">
        <f t="shared" si="687"/>
        <v>0</v>
      </c>
      <c r="H7347" s="110">
        <f t="shared" si="688"/>
        <v>0</v>
      </c>
      <c r="P7347" s="107" t="str">
        <f t="shared" si="689"/>
        <v/>
      </c>
      <c r="Q7347" s="108" t="str">
        <f t="shared" si="690"/>
        <v/>
      </c>
      <c r="S7347" s="109" t="str">
        <f t="shared" si="691"/>
        <v/>
      </c>
      <c r="T7347" s="109" t="str">
        <f t="shared" si="692"/>
        <v/>
      </c>
    </row>
    <row r="7348" spans="2:20" ht="15" customHeight="1" x14ac:dyDescent="0.25">
      <c r="B7348" s="94">
        <v>7297</v>
      </c>
      <c r="C7348" s="95"/>
      <c r="D7348" s="94"/>
      <c r="E7348" s="95"/>
      <c r="F7348" s="94"/>
      <c r="G7348" s="95">
        <f t="shared" si="687"/>
        <v>0</v>
      </c>
      <c r="H7348" s="110">
        <f t="shared" si="688"/>
        <v>0</v>
      </c>
      <c r="P7348" s="107" t="str">
        <f t="shared" si="689"/>
        <v/>
      </c>
      <c r="Q7348" s="108" t="str">
        <f t="shared" si="690"/>
        <v/>
      </c>
      <c r="S7348" s="109" t="str">
        <f t="shared" si="691"/>
        <v/>
      </c>
      <c r="T7348" s="109" t="str">
        <f t="shared" si="692"/>
        <v/>
      </c>
    </row>
    <row r="7349" spans="2:20" ht="15" customHeight="1" x14ac:dyDescent="0.25">
      <c r="B7349" s="94">
        <v>7298</v>
      </c>
      <c r="C7349" s="95"/>
      <c r="D7349" s="94"/>
      <c r="E7349" s="95"/>
      <c r="F7349" s="94"/>
      <c r="G7349" s="95">
        <f t="shared" si="687"/>
        <v>0</v>
      </c>
      <c r="H7349" s="110">
        <f t="shared" si="688"/>
        <v>0</v>
      </c>
      <c r="P7349" s="107" t="str">
        <f t="shared" si="689"/>
        <v/>
      </c>
      <c r="Q7349" s="108" t="str">
        <f t="shared" si="690"/>
        <v/>
      </c>
      <c r="S7349" s="109" t="str">
        <f t="shared" si="691"/>
        <v/>
      </c>
      <c r="T7349" s="109" t="str">
        <f t="shared" si="692"/>
        <v/>
      </c>
    </row>
    <row r="7350" spans="2:20" ht="15" customHeight="1" x14ac:dyDescent="0.25">
      <c r="B7350" s="94">
        <v>7299</v>
      </c>
      <c r="C7350" s="95"/>
      <c r="D7350" s="94"/>
      <c r="E7350" s="95"/>
      <c r="F7350" s="94"/>
      <c r="G7350" s="95">
        <f t="shared" si="687"/>
        <v>0</v>
      </c>
      <c r="H7350" s="110">
        <f t="shared" si="688"/>
        <v>0</v>
      </c>
      <c r="P7350" s="107" t="str">
        <f t="shared" si="689"/>
        <v/>
      </c>
      <c r="Q7350" s="108" t="str">
        <f t="shared" si="690"/>
        <v/>
      </c>
      <c r="S7350" s="109" t="str">
        <f t="shared" si="691"/>
        <v/>
      </c>
      <c r="T7350" s="109" t="str">
        <f t="shared" si="692"/>
        <v/>
      </c>
    </row>
    <row r="7351" spans="2:20" ht="15" customHeight="1" x14ac:dyDescent="0.25">
      <c r="B7351" s="94">
        <v>7300</v>
      </c>
      <c r="C7351" s="95"/>
      <c r="D7351" s="94"/>
      <c r="E7351" s="95"/>
      <c r="F7351" s="94"/>
      <c r="G7351" s="95">
        <f t="shared" si="687"/>
        <v>0</v>
      </c>
      <c r="H7351" s="110">
        <f t="shared" si="688"/>
        <v>0</v>
      </c>
      <c r="P7351" s="107" t="str">
        <f t="shared" si="689"/>
        <v/>
      </c>
      <c r="Q7351" s="108" t="str">
        <f t="shared" si="690"/>
        <v/>
      </c>
      <c r="S7351" s="109" t="str">
        <f t="shared" si="691"/>
        <v/>
      </c>
      <c r="T7351" s="109" t="str">
        <f t="shared" si="692"/>
        <v/>
      </c>
    </row>
    <row r="7352" spans="2:20" ht="15" customHeight="1" x14ac:dyDescent="0.25">
      <c r="B7352" s="94">
        <v>7301</v>
      </c>
      <c r="C7352" s="95"/>
      <c r="D7352" s="94"/>
      <c r="E7352" s="95"/>
      <c r="F7352" s="94"/>
      <c r="G7352" s="95">
        <f t="shared" si="687"/>
        <v>0</v>
      </c>
      <c r="H7352" s="110">
        <f t="shared" si="688"/>
        <v>0</v>
      </c>
      <c r="P7352" s="107" t="str">
        <f t="shared" si="689"/>
        <v/>
      </c>
      <c r="Q7352" s="108" t="str">
        <f t="shared" si="690"/>
        <v/>
      </c>
      <c r="S7352" s="109" t="str">
        <f t="shared" si="691"/>
        <v/>
      </c>
      <c r="T7352" s="109" t="str">
        <f t="shared" si="692"/>
        <v/>
      </c>
    </row>
    <row r="7353" spans="2:20" ht="15" customHeight="1" x14ac:dyDescent="0.25">
      <c r="B7353" s="94">
        <v>7302</v>
      </c>
      <c r="C7353" s="95"/>
      <c r="D7353" s="94"/>
      <c r="E7353" s="95"/>
      <c r="F7353" s="94"/>
      <c r="G7353" s="95">
        <f t="shared" si="687"/>
        <v>0</v>
      </c>
      <c r="H7353" s="110">
        <f t="shared" si="688"/>
        <v>0</v>
      </c>
      <c r="P7353" s="107" t="str">
        <f t="shared" si="689"/>
        <v/>
      </c>
      <c r="Q7353" s="108" t="str">
        <f t="shared" si="690"/>
        <v/>
      </c>
      <c r="S7353" s="109" t="str">
        <f t="shared" si="691"/>
        <v/>
      </c>
      <c r="T7353" s="109" t="str">
        <f t="shared" si="692"/>
        <v/>
      </c>
    </row>
    <row r="7354" spans="2:20" ht="15" customHeight="1" x14ac:dyDescent="0.25">
      <c r="B7354" s="94">
        <v>7303</v>
      </c>
      <c r="C7354" s="95"/>
      <c r="D7354" s="94"/>
      <c r="E7354" s="95"/>
      <c r="F7354" s="94"/>
      <c r="G7354" s="95">
        <f t="shared" si="687"/>
        <v>0</v>
      </c>
      <c r="H7354" s="110">
        <f t="shared" si="688"/>
        <v>0</v>
      </c>
      <c r="P7354" s="107" t="str">
        <f t="shared" si="689"/>
        <v/>
      </c>
      <c r="Q7354" s="108" t="str">
        <f t="shared" si="690"/>
        <v/>
      </c>
      <c r="S7354" s="109" t="str">
        <f t="shared" si="691"/>
        <v/>
      </c>
      <c r="T7354" s="109" t="str">
        <f t="shared" si="692"/>
        <v/>
      </c>
    </row>
    <row r="7355" spans="2:20" ht="15" customHeight="1" x14ac:dyDescent="0.25">
      <c r="B7355" s="94">
        <v>7304</v>
      </c>
      <c r="C7355" s="95"/>
      <c r="D7355" s="94"/>
      <c r="E7355" s="95"/>
      <c r="F7355" s="94"/>
      <c r="G7355" s="95">
        <f t="shared" si="687"/>
        <v>0</v>
      </c>
      <c r="H7355" s="110">
        <f t="shared" si="688"/>
        <v>0</v>
      </c>
      <c r="P7355" s="107" t="str">
        <f t="shared" si="689"/>
        <v/>
      </c>
      <c r="Q7355" s="108" t="str">
        <f t="shared" si="690"/>
        <v/>
      </c>
      <c r="S7355" s="109" t="str">
        <f t="shared" si="691"/>
        <v/>
      </c>
      <c r="T7355" s="109" t="str">
        <f t="shared" si="692"/>
        <v/>
      </c>
    </row>
    <row r="7356" spans="2:20" ht="15" customHeight="1" x14ac:dyDescent="0.25">
      <c r="B7356" s="94">
        <v>7305</v>
      </c>
      <c r="C7356" s="95"/>
      <c r="D7356" s="94"/>
      <c r="E7356" s="95"/>
      <c r="F7356" s="94"/>
      <c r="G7356" s="95">
        <f t="shared" si="687"/>
        <v>0</v>
      </c>
      <c r="H7356" s="110">
        <f t="shared" si="688"/>
        <v>0</v>
      </c>
      <c r="P7356" s="107" t="str">
        <f t="shared" si="689"/>
        <v/>
      </c>
      <c r="Q7356" s="108" t="str">
        <f t="shared" si="690"/>
        <v/>
      </c>
      <c r="S7356" s="109" t="str">
        <f t="shared" si="691"/>
        <v/>
      </c>
      <c r="T7356" s="109" t="str">
        <f t="shared" si="692"/>
        <v/>
      </c>
    </row>
    <row r="7357" spans="2:20" ht="15" customHeight="1" x14ac:dyDescent="0.25">
      <c r="B7357" s="94">
        <v>7306</v>
      </c>
      <c r="C7357" s="95"/>
      <c r="D7357" s="94"/>
      <c r="E7357" s="95"/>
      <c r="F7357" s="94"/>
      <c r="G7357" s="95">
        <f t="shared" si="687"/>
        <v>0</v>
      </c>
      <c r="H7357" s="110">
        <f t="shared" si="688"/>
        <v>0</v>
      </c>
      <c r="P7357" s="107" t="str">
        <f t="shared" si="689"/>
        <v/>
      </c>
      <c r="Q7357" s="108" t="str">
        <f t="shared" si="690"/>
        <v/>
      </c>
      <c r="S7357" s="109" t="str">
        <f t="shared" si="691"/>
        <v/>
      </c>
      <c r="T7357" s="109" t="str">
        <f t="shared" si="692"/>
        <v/>
      </c>
    </row>
    <row r="7358" spans="2:20" ht="15" customHeight="1" x14ac:dyDescent="0.25">
      <c r="B7358" s="94">
        <v>7307</v>
      </c>
      <c r="C7358" s="95"/>
      <c r="D7358" s="94"/>
      <c r="E7358" s="95"/>
      <c r="F7358" s="94"/>
      <c r="G7358" s="95">
        <f t="shared" si="687"/>
        <v>0</v>
      </c>
      <c r="H7358" s="110">
        <f t="shared" si="688"/>
        <v>0</v>
      </c>
      <c r="P7358" s="107" t="str">
        <f t="shared" si="689"/>
        <v/>
      </c>
      <c r="Q7358" s="108" t="str">
        <f t="shared" si="690"/>
        <v/>
      </c>
      <c r="S7358" s="109" t="str">
        <f t="shared" si="691"/>
        <v/>
      </c>
      <c r="T7358" s="109" t="str">
        <f t="shared" si="692"/>
        <v/>
      </c>
    </row>
    <row r="7359" spans="2:20" ht="15" customHeight="1" x14ac:dyDescent="0.25">
      <c r="B7359" s="94">
        <v>7308</v>
      </c>
      <c r="C7359" s="95"/>
      <c r="D7359" s="94"/>
      <c r="E7359" s="95"/>
      <c r="F7359" s="94"/>
      <c r="G7359" s="95">
        <f t="shared" si="687"/>
        <v>0</v>
      </c>
      <c r="H7359" s="110">
        <f t="shared" si="688"/>
        <v>0</v>
      </c>
      <c r="P7359" s="107" t="str">
        <f t="shared" si="689"/>
        <v/>
      </c>
      <c r="Q7359" s="108" t="str">
        <f t="shared" si="690"/>
        <v/>
      </c>
      <c r="S7359" s="109" t="str">
        <f t="shared" si="691"/>
        <v/>
      </c>
      <c r="T7359" s="109" t="str">
        <f t="shared" si="692"/>
        <v/>
      </c>
    </row>
    <row r="7360" spans="2:20" ht="15" customHeight="1" x14ac:dyDescent="0.25">
      <c r="B7360" s="94">
        <v>7309</v>
      </c>
      <c r="C7360" s="95"/>
      <c r="D7360" s="94"/>
      <c r="E7360" s="95"/>
      <c r="F7360" s="94"/>
      <c r="G7360" s="95">
        <f t="shared" si="687"/>
        <v>0</v>
      </c>
      <c r="H7360" s="110">
        <f t="shared" si="688"/>
        <v>0</v>
      </c>
      <c r="P7360" s="107" t="str">
        <f t="shared" si="689"/>
        <v/>
      </c>
      <c r="Q7360" s="108" t="str">
        <f t="shared" si="690"/>
        <v/>
      </c>
      <c r="S7360" s="109" t="str">
        <f t="shared" si="691"/>
        <v/>
      </c>
      <c r="T7360" s="109" t="str">
        <f t="shared" si="692"/>
        <v/>
      </c>
    </row>
    <row r="7361" spans="2:20" ht="15" customHeight="1" x14ac:dyDescent="0.25">
      <c r="B7361" s="94">
        <v>7310</v>
      </c>
      <c r="C7361" s="95"/>
      <c r="D7361" s="94"/>
      <c r="E7361" s="95"/>
      <c r="F7361" s="94"/>
      <c r="G7361" s="95">
        <f t="shared" si="687"/>
        <v>0</v>
      </c>
      <c r="H7361" s="110">
        <f t="shared" si="688"/>
        <v>0</v>
      </c>
      <c r="P7361" s="107" t="str">
        <f t="shared" si="689"/>
        <v/>
      </c>
      <c r="Q7361" s="108" t="str">
        <f t="shared" si="690"/>
        <v/>
      </c>
      <c r="S7361" s="109" t="str">
        <f t="shared" si="691"/>
        <v/>
      </c>
      <c r="T7361" s="109" t="str">
        <f t="shared" si="692"/>
        <v/>
      </c>
    </row>
    <row r="7362" spans="2:20" ht="15" customHeight="1" x14ac:dyDescent="0.25">
      <c r="B7362" s="94">
        <v>7311</v>
      </c>
      <c r="C7362" s="95"/>
      <c r="D7362" s="94"/>
      <c r="E7362" s="95"/>
      <c r="F7362" s="94"/>
      <c r="G7362" s="95">
        <f t="shared" si="687"/>
        <v>0</v>
      </c>
      <c r="H7362" s="110">
        <f t="shared" si="688"/>
        <v>0</v>
      </c>
      <c r="P7362" s="107" t="str">
        <f t="shared" si="689"/>
        <v/>
      </c>
      <c r="Q7362" s="108" t="str">
        <f t="shared" si="690"/>
        <v/>
      </c>
      <c r="S7362" s="109" t="str">
        <f t="shared" si="691"/>
        <v/>
      </c>
      <c r="T7362" s="109" t="str">
        <f t="shared" si="692"/>
        <v/>
      </c>
    </row>
    <row r="7363" spans="2:20" ht="15" customHeight="1" x14ac:dyDescent="0.25">
      <c r="B7363" s="94">
        <v>7312</v>
      </c>
      <c r="C7363" s="95"/>
      <c r="D7363" s="94"/>
      <c r="E7363" s="95"/>
      <c r="F7363" s="94"/>
      <c r="G7363" s="95">
        <f t="shared" si="687"/>
        <v>0</v>
      </c>
      <c r="H7363" s="110">
        <f t="shared" si="688"/>
        <v>0</v>
      </c>
      <c r="P7363" s="107" t="str">
        <f t="shared" si="689"/>
        <v/>
      </c>
      <c r="Q7363" s="108" t="str">
        <f t="shared" si="690"/>
        <v/>
      </c>
      <c r="S7363" s="109" t="str">
        <f t="shared" si="691"/>
        <v/>
      </c>
      <c r="T7363" s="109" t="str">
        <f t="shared" si="692"/>
        <v/>
      </c>
    </row>
    <row r="7364" spans="2:20" ht="15" customHeight="1" x14ac:dyDescent="0.25">
      <c r="B7364" s="94">
        <v>7313</v>
      </c>
      <c r="C7364" s="95"/>
      <c r="D7364" s="94"/>
      <c r="E7364" s="95"/>
      <c r="F7364" s="94"/>
      <c r="G7364" s="95">
        <f t="shared" si="687"/>
        <v>0</v>
      </c>
      <c r="H7364" s="110">
        <f t="shared" si="688"/>
        <v>0</v>
      </c>
      <c r="P7364" s="107" t="str">
        <f t="shared" si="689"/>
        <v/>
      </c>
      <c r="Q7364" s="108" t="str">
        <f t="shared" si="690"/>
        <v/>
      </c>
      <c r="S7364" s="109" t="str">
        <f t="shared" si="691"/>
        <v/>
      </c>
      <c r="T7364" s="109" t="str">
        <f t="shared" si="692"/>
        <v/>
      </c>
    </row>
    <row r="7365" spans="2:20" ht="15" customHeight="1" x14ac:dyDescent="0.25">
      <c r="B7365" s="94">
        <v>7314</v>
      </c>
      <c r="C7365" s="95"/>
      <c r="D7365" s="94"/>
      <c r="E7365" s="95"/>
      <c r="F7365" s="94"/>
      <c r="G7365" s="95">
        <f t="shared" si="687"/>
        <v>0</v>
      </c>
      <c r="H7365" s="110">
        <f t="shared" si="688"/>
        <v>0</v>
      </c>
      <c r="P7365" s="107" t="str">
        <f t="shared" si="689"/>
        <v/>
      </c>
      <c r="Q7365" s="108" t="str">
        <f t="shared" si="690"/>
        <v/>
      </c>
      <c r="S7365" s="109" t="str">
        <f t="shared" si="691"/>
        <v/>
      </c>
      <c r="T7365" s="109" t="str">
        <f t="shared" si="692"/>
        <v/>
      </c>
    </row>
    <row r="7366" spans="2:20" ht="15" customHeight="1" x14ac:dyDescent="0.25">
      <c r="B7366" s="94">
        <v>7315</v>
      </c>
      <c r="C7366" s="95"/>
      <c r="D7366" s="94"/>
      <c r="E7366" s="95"/>
      <c r="F7366" s="94"/>
      <c r="G7366" s="95">
        <f t="shared" si="687"/>
        <v>0</v>
      </c>
      <c r="H7366" s="110">
        <f t="shared" si="688"/>
        <v>0</v>
      </c>
      <c r="P7366" s="107" t="str">
        <f t="shared" si="689"/>
        <v/>
      </c>
      <c r="Q7366" s="108" t="str">
        <f t="shared" si="690"/>
        <v/>
      </c>
      <c r="S7366" s="109" t="str">
        <f t="shared" si="691"/>
        <v/>
      </c>
      <c r="T7366" s="109" t="str">
        <f t="shared" si="692"/>
        <v/>
      </c>
    </row>
    <row r="7367" spans="2:20" ht="15" customHeight="1" x14ac:dyDescent="0.25">
      <c r="B7367" s="94">
        <v>7316</v>
      </c>
      <c r="C7367" s="95"/>
      <c r="D7367" s="94"/>
      <c r="E7367" s="95"/>
      <c r="F7367" s="94"/>
      <c r="G7367" s="95">
        <f t="shared" si="687"/>
        <v>0</v>
      </c>
      <c r="H7367" s="110">
        <f t="shared" si="688"/>
        <v>0</v>
      </c>
      <c r="P7367" s="107" t="str">
        <f t="shared" si="689"/>
        <v/>
      </c>
      <c r="Q7367" s="108" t="str">
        <f t="shared" si="690"/>
        <v/>
      </c>
      <c r="S7367" s="109" t="str">
        <f t="shared" si="691"/>
        <v/>
      </c>
      <c r="T7367" s="109" t="str">
        <f t="shared" si="692"/>
        <v/>
      </c>
    </row>
    <row r="7368" spans="2:20" ht="15" customHeight="1" x14ac:dyDescent="0.25">
      <c r="B7368" s="94">
        <v>7317</v>
      </c>
      <c r="C7368" s="95"/>
      <c r="D7368" s="94"/>
      <c r="E7368" s="95"/>
      <c r="F7368" s="94"/>
      <c r="G7368" s="95">
        <f t="shared" si="687"/>
        <v>0</v>
      </c>
      <c r="H7368" s="110">
        <f t="shared" si="688"/>
        <v>0</v>
      </c>
      <c r="P7368" s="107" t="str">
        <f t="shared" si="689"/>
        <v/>
      </c>
      <c r="Q7368" s="108" t="str">
        <f t="shared" si="690"/>
        <v/>
      </c>
      <c r="S7368" s="109" t="str">
        <f t="shared" si="691"/>
        <v/>
      </c>
      <c r="T7368" s="109" t="str">
        <f t="shared" si="692"/>
        <v/>
      </c>
    </row>
    <row r="7369" spans="2:20" ht="15" customHeight="1" x14ac:dyDescent="0.25">
      <c r="B7369" s="94">
        <v>7318</v>
      </c>
      <c r="C7369" s="95"/>
      <c r="D7369" s="94"/>
      <c r="E7369" s="95"/>
      <c r="F7369" s="94"/>
      <c r="G7369" s="95">
        <f t="shared" si="687"/>
        <v>0</v>
      </c>
      <c r="H7369" s="110">
        <f t="shared" si="688"/>
        <v>0</v>
      </c>
      <c r="P7369" s="107" t="str">
        <f t="shared" si="689"/>
        <v/>
      </c>
      <c r="Q7369" s="108" t="str">
        <f t="shared" si="690"/>
        <v/>
      </c>
      <c r="S7369" s="109" t="str">
        <f t="shared" si="691"/>
        <v/>
      </c>
      <c r="T7369" s="109" t="str">
        <f t="shared" si="692"/>
        <v/>
      </c>
    </row>
    <row r="7370" spans="2:20" ht="15" customHeight="1" x14ac:dyDescent="0.25">
      <c r="B7370" s="94">
        <v>7319</v>
      </c>
      <c r="C7370" s="95"/>
      <c r="D7370" s="94"/>
      <c r="E7370" s="95"/>
      <c r="F7370" s="94"/>
      <c r="G7370" s="95">
        <f t="shared" si="687"/>
        <v>0</v>
      </c>
      <c r="H7370" s="110">
        <f t="shared" si="688"/>
        <v>0</v>
      </c>
      <c r="P7370" s="107" t="str">
        <f t="shared" si="689"/>
        <v/>
      </c>
      <c r="Q7370" s="108" t="str">
        <f t="shared" si="690"/>
        <v/>
      </c>
      <c r="S7370" s="109" t="str">
        <f t="shared" si="691"/>
        <v/>
      </c>
      <c r="T7370" s="109" t="str">
        <f t="shared" si="692"/>
        <v/>
      </c>
    </row>
    <row r="7371" spans="2:20" ht="15" customHeight="1" x14ac:dyDescent="0.25">
      <c r="B7371" s="94">
        <v>7320</v>
      </c>
      <c r="C7371" s="95"/>
      <c r="D7371" s="94"/>
      <c r="E7371" s="95"/>
      <c r="F7371" s="94"/>
      <c r="G7371" s="95">
        <f t="shared" si="687"/>
        <v>0</v>
      </c>
      <c r="H7371" s="110">
        <f t="shared" si="688"/>
        <v>0</v>
      </c>
      <c r="P7371" s="107" t="str">
        <f t="shared" si="689"/>
        <v/>
      </c>
      <c r="Q7371" s="108" t="str">
        <f t="shared" si="690"/>
        <v/>
      </c>
      <c r="S7371" s="109" t="str">
        <f t="shared" si="691"/>
        <v/>
      </c>
      <c r="T7371" s="109" t="str">
        <f t="shared" si="692"/>
        <v/>
      </c>
    </row>
    <row r="7372" spans="2:20" ht="15" customHeight="1" x14ac:dyDescent="0.25">
      <c r="B7372" s="94">
        <v>7321</v>
      </c>
      <c r="C7372" s="95"/>
      <c r="D7372" s="94"/>
      <c r="E7372" s="95"/>
      <c r="F7372" s="94"/>
      <c r="G7372" s="95">
        <f t="shared" si="687"/>
        <v>0</v>
      </c>
      <c r="H7372" s="110">
        <f t="shared" si="688"/>
        <v>0</v>
      </c>
      <c r="P7372" s="107" t="str">
        <f t="shared" si="689"/>
        <v/>
      </c>
      <c r="Q7372" s="108" t="str">
        <f t="shared" si="690"/>
        <v/>
      </c>
      <c r="S7372" s="109" t="str">
        <f t="shared" si="691"/>
        <v/>
      </c>
      <c r="T7372" s="109" t="str">
        <f t="shared" si="692"/>
        <v/>
      </c>
    </row>
    <row r="7373" spans="2:20" ht="15" customHeight="1" x14ac:dyDescent="0.25">
      <c r="B7373" s="94">
        <v>7322</v>
      </c>
      <c r="C7373" s="95"/>
      <c r="D7373" s="94"/>
      <c r="E7373" s="95"/>
      <c r="F7373" s="94"/>
      <c r="G7373" s="95">
        <f t="shared" si="687"/>
        <v>0</v>
      </c>
      <c r="H7373" s="110">
        <f t="shared" si="688"/>
        <v>0</v>
      </c>
      <c r="P7373" s="107" t="str">
        <f t="shared" si="689"/>
        <v/>
      </c>
      <c r="Q7373" s="108" t="str">
        <f t="shared" si="690"/>
        <v/>
      </c>
      <c r="S7373" s="109" t="str">
        <f t="shared" si="691"/>
        <v/>
      </c>
      <c r="T7373" s="109" t="str">
        <f t="shared" si="692"/>
        <v/>
      </c>
    </row>
    <row r="7374" spans="2:20" ht="15" customHeight="1" x14ac:dyDescent="0.25">
      <c r="B7374" s="94">
        <v>7323</v>
      </c>
      <c r="C7374" s="95"/>
      <c r="D7374" s="94"/>
      <c r="E7374" s="95"/>
      <c r="F7374" s="94"/>
      <c r="G7374" s="95">
        <f t="shared" si="687"/>
        <v>0</v>
      </c>
      <c r="H7374" s="110">
        <f t="shared" si="688"/>
        <v>0</v>
      </c>
      <c r="P7374" s="107" t="str">
        <f t="shared" si="689"/>
        <v/>
      </c>
      <c r="Q7374" s="108" t="str">
        <f t="shared" si="690"/>
        <v/>
      </c>
      <c r="S7374" s="109" t="str">
        <f t="shared" si="691"/>
        <v/>
      </c>
      <c r="T7374" s="109" t="str">
        <f t="shared" si="692"/>
        <v/>
      </c>
    </row>
    <row r="7375" spans="2:20" ht="15" customHeight="1" x14ac:dyDescent="0.25">
      <c r="B7375" s="94">
        <v>7324</v>
      </c>
      <c r="C7375" s="95"/>
      <c r="D7375" s="94"/>
      <c r="E7375" s="95"/>
      <c r="F7375" s="94"/>
      <c r="G7375" s="95">
        <f t="shared" si="687"/>
        <v>0</v>
      </c>
      <c r="H7375" s="110">
        <f t="shared" si="688"/>
        <v>0</v>
      </c>
      <c r="P7375" s="107" t="str">
        <f t="shared" si="689"/>
        <v/>
      </c>
      <c r="Q7375" s="108" t="str">
        <f t="shared" si="690"/>
        <v/>
      </c>
      <c r="S7375" s="109" t="str">
        <f t="shared" si="691"/>
        <v/>
      </c>
      <c r="T7375" s="109" t="str">
        <f t="shared" si="692"/>
        <v/>
      </c>
    </row>
    <row r="7376" spans="2:20" ht="15" customHeight="1" x14ac:dyDescent="0.25">
      <c r="B7376" s="94">
        <v>7325</v>
      </c>
      <c r="C7376" s="95"/>
      <c r="D7376" s="94"/>
      <c r="E7376" s="95"/>
      <c r="F7376" s="94"/>
      <c r="G7376" s="95">
        <f t="shared" si="687"/>
        <v>0</v>
      </c>
      <c r="H7376" s="110">
        <f t="shared" si="688"/>
        <v>0</v>
      </c>
      <c r="P7376" s="107" t="str">
        <f t="shared" si="689"/>
        <v/>
      </c>
      <c r="Q7376" s="108" t="str">
        <f t="shared" si="690"/>
        <v/>
      </c>
      <c r="S7376" s="109" t="str">
        <f t="shared" si="691"/>
        <v/>
      </c>
      <c r="T7376" s="109" t="str">
        <f t="shared" si="692"/>
        <v/>
      </c>
    </row>
    <row r="7377" spans="2:20" ht="15" customHeight="1" x14ac:dyDescent="0.25">
      <c r="B7377" s="94">
        <v>7326</v>
      </c>
      <c r="C7377" s="95"/>
      <c r="D7377" s="94"/>
      <c r="E7377" s="95"/>
      <c r="F7377" s="94"/>
      <c r="G7377" s="95">
        <f t="shared" si="687"/>
        <v>0</v>
      </c>
      <c r="H7377" s="110">
        <f t="shared" si="688"/>
        <v>0</v>
      </c>
      <c r="P7377" s="107" t="str">
        <f t="shared" si="689"/>
        <v/>
      </c>
      <c r="Q7377" s="108" t="str">
        <f t="shared" si="690"/>
        <v/>
      </c>
      <c r="S7377" s="109" t="str">
        <f t="shared" si="691"/>
        <v/>
      </c>
      <c r="T7377" s="109" t="str">
        <f t="shared" si="692"/>
        <v/>
      </c>
    </row>
    <row r="7378" spans="2:20" ht="15" customHeight="1" x14ac:dyDescent="0.25">
      <c r="B7378" s="94">
        <v>7327</v>
      </c>
      <c r="C7378" s="95"/>
      <c r="D7378" s="94"/>
      <c r="E7378" s="95"/>
      <c r="F7378" s="94"/>
      <c r="G7378" s="95">
        <f t="shared" si="687"/>
        <v>0</v>
      </c>
      <c r="H7378" s="110">
        <f t="shared" si="688"/>
        <v>0</v>
      </c>
      <c r="P7378" s="107" t="str">
        <f t="shared" si="689"/>
        <v/>
      </c>
      <c r="Q7378" s="108" t="str">
        <f t="shared" si="690"/>
        <v/>
      </c>
      <c r="S7378" s="109" t="str">
        <f t="shared" si="691"/>
        <v/>
      </c>
      <c r="T7378" s="109" t="str">
        <f t="shared" si="692"/>
        <v/>
      </c>
    </row>
    <row r="7379" spans="2:20" ht="15" customHeight="1" x14ac:dyDescent="0.25">
      <c r="B7379" s="94">
        <v>7328</v>
      </c>
      <c r="C7379" s="95"/>
      <c r="D7379" s="94"/>
      <c r="E7379" s="95"/>
      <c r="F7379" s="94"/>
      <c r="G7379" s="95">
        <f t="shared" si="687"/>
        <v>0</v>
      </c>
      <c r="H7379" s="110">
        <f t="shared" si="688"/>
        <v>0</v>
      </c>
      <c r="P7379" s="107" t="str">
        <f t="shared" si="689"/>
        <v/>
      </c>
      <c r="Q7379" s="108" t="str">
        <f t="shared" si="690"/>
        <v/>
      </c>
      <c r="S7379" s="109" t="str">
        <f t="shared" si="691"/>
        <v/>
      </c>
      <c r="T7379" s="109" t="str">
        <f t="shared" si="692"/>
        <v/>
      </c>
    </row>
    <row r="7380" spans="2:20" ht="15" customHeight="1" x14ac:dyDescent="0.25">
      <c r="B7380" s="94">
        <v>7329</v>
      </c>
      <c r="C7380" s="95"/>
      <c r="D7380" s="94"/>
      <c r="E7380" s="95"/>
      <c r="F7380" s="94"/>
      <c r="G7380" s="95">
        <f t="shared" si="687"/>
        <v>0</v>
      </c>
      <c r="H7380" s="110">
        <f t="shared" si="688"/>
        <v>0</v>
      </c>
      <c r="P7380" s="107" t="str">
        <f t="shared" si="689"/>
        <v/>
      </c>
      <c r="Q7380" s="108" t="str">
        <f t="shared" si="690"/>
        <v/>
      </c>
      <c r="S7380" s="109" t="str">
        <f t="shared" si="691"/>
        <v/>
      </c>
      <c r="T7380" s="109" t="str">
        <f t="shared" si="692"/>
        <v/>
      </c>
    </row>
    <row r="7381" spans="2:20" ht="15" customHeight="1" x14ac:dyDescent="0.25">
      <c r="B7381" s="94">
        <v>7330</v>
      </c>
      <c r="C7381" s="95"/>
      <c r="D7381" s="94"/>
      <c r="E7381" s="95"/>
      <c r="F7381" s="94"/>
      <c r="G7381" s="95">
        <f t="shared" si="687"/>
        <v>0</v>
      </c>
      <c r="H7381" s="110">
        <f t="shared" si="688"/>
        <v>0</v>
      </c>
      <c r="P7381" s="107" t="str">
        <f t="shared" si="689"/>
        <v/>
      </c>
      <c r="Q7381" s="108" t="str">
        <f t="shared" si="690"/>
        <v/>
      </c>
      <c r="S7381" s="109" t="str">
        <f t="shared" si="691"/>
        <v/>
      </c>
      <c r="T7381" s="109" t="str">
        <f t="shared" si="692"/>
        <v/>
      </c>
    </row>
    <row r="7382" spans="2:20" ht="15" customHeight="1" x14ac:dyDescent="0.25">
      <c r="B7382" s="94">
        <v>7331</v>
      </c>
      <c r="C7382" s="95"/>
      <c r="D7382" s="94"/>
      <c r="E7382" s="95"/>
      <c r="F7382" s="94"/>
      <c r="G7382" s="95">
        <f t="shared" si="687"/>
        <v>0</v>
      </c>
      <c r="H7382" s="110">
        <f t="shared" si="688"/>
        <v>0</v>
      </c>
      <c r="P7382" s="107" t="str">
        <f t="shared" si="689"/>
        <v/>
      </c>
      <c r="Q7382" s="108" t="str">
        <f t="shared" si="690"/>
        <v/>
      </c>
      <c r="S7382" s="109" t="str">
        <f t="shared" si="691"/>
        <v/>
      </c>
      <c r="T7382" s="109" t="str">
        <f t="shared" si="692"/>
        <v/>
      </c>
    </row>
    <row r="7383" spans="2:20" ht="15" customHeight="1" x14ac:dyDescent="0.25">
      <c r="B7383" s="94">
        <v>7332</v>
      </c>
      <c r="C7383" s="95"/>
      <c r="D7383" s="94"/>
      <c r="E7383" s="95"/>
      <c r="F7383" s="94"/>
      <c r="G7383" s="95">
        <f t="shared" si="687"/>
        <v>0</v>
      </c>
      <c r="H7383" s="110">
        <f t="shared" si="688"/>
        <v>0</v>
      </c>
      <c r="P7383" s="107" t="str">
        <f t="shared" si="689"/>
        <v/>
      </c>
      <c r="Q7383" s="108" t="str">
        <f t="shared" si="690"/>
        <v/>
      </c>
      <c r="S7383" s="109" t="str">
        <f t="shared" si="691"/>
        <v/>
      </c>
      <c r="T7383" s="109" t="str">
        <f t="shared" si="692"/>
        <v/>
      </c>
    </row>
    <row r="7384" spans="2:20" ht="15" customHeight="1" x14ac:dyDescent="0.25">
      <c r="B7384" s="94">
        <v>7333</v>
      </c>
      <c r="C7384" s="95"/>
      <c r="D7384" s="94"/>
      <c r="E7384" s="95"/>
      <c r="F7384" s="94"/>
      <c r="G7384" s="95">
        <f t="shared" si="687"/>
        <v>0</v>
      </c>
      <c r="H7384" s="110">
        <f t="shared" si="688"/>
        <v>0</v>
      </c>
      <c r="P7384" s="107" t="str">
        <f t="shared" si="689"/>
        <v/>
      </c>
      <c r="Q7384" s="108" t="str">
        <f t="shared" si="690"/>
        <v/>
      </c>
      <c r="S7384" s="109" t="str">
        <f t="shared" si="691"/>
        <v/>
      </c>
      <c r="T7384" s="109" t="str">
        <f t="shared" si="692"/>
        <v/>
      </c>
    </row>
    <row r="7385" spans="2:20" ht="15" customHeight="1" x14ac:dyDescent="0.25">
      <c r="B7385" s="94">
        <v>7334</v>
      </c>
      <c r="C7385" s="95"/>
      <c r="D7385" s="94"/>
      <c r="E7385" s="95"/>
      <c r="F7385" s="94"/>
      <c r="G7385" s="95">
        <f t="shared" si="687"/>
        <v>0</v>
      </c>
      <c r="H7385" s="110">
        <f t="shared" si="688"/>
        <v>0</v>
      </c>
      <c r="P7385" s="107" t="str">
        <f t="shared" si="689"/>
        <v/>
      </c>
      <c r="Q7385" s="108" t="str">
        <f t="shared" si="690"/>
        <v/>
      </c>
      <c r="S7385" s="109" t="str">
        <f t="shared" si="691"/>
        <v/>
      </c>
      <c r="T7385" s="109" t="str">
        <f t="shared" si="692"/>
        <v/>
      </c>
    </row>
    <row r="7386" spans="2:20" ht="15" customHeight="1" x14ac:dyDescent="0.25">
      <c r="B7386" s="94">
        <v>7335</v>
      </c>
      <c r="C7386" s="95"/>
      <c r="D7386" s="94"/>
      <c r="E7386" s="95"/>
      <c r="F7386" s="94"/>
      <c r="G7386" s="95">
        <f t="shared" si="687"/>
        <v>0</v>
      </c>
      <c r="H7386" s="110">
        <f t="shared" si="688"/>
        <v>0</v>
      </c>
      <c r="P7386" s="107" t="str">
        <f t="shared" si="689"/>
        <v/>
      </c>
      <c r="Q7386" s="108" t="str">
        <f t="shared" si="690"/>
        <v/>
      </c>
      <c r="S7386" s="109" t="str">
        <f t="shared" si="691"/>
        <v/>
      </c>
      <c r="T7386" s="109" t="str">
        <f t="shared" si="692"/>
        <v/>
      </c>
    </row>
    <row r="7387" spans="2:20" ht="15" customHeight="1" x14ac:dyDescent="0.25">
      <c r="B7387" s="94">
        <v>7336</v>
      </c>
      <c r="C7387" s="95"/>
      <c r="D7387" s="94"/>
      <c r="E7387" s="95"/>
      <c r="F7387" s="94"/>
      <c r="G7387" s="95">
        <f t="shared" si="687"/>
        <v>0</v>
      </c>
      <c r="H7387" s="110">
        <f t="shared" si="688"/>
        <v>0</v>
      </c>
      <c r="P7387" s="107" t="str">
        <f t="shared" si="689"/>
        <v/>
      </c>
      <c r="Q7387" s="108" t="str">
        <f t="shared" si="690"/>
        <v/>
      </c>
      <c r="S7387" s="109" t="str">
        <f t="shared" si="691"/>
        <v/>
      </c>
      <c r="T7387" s="109" t="str">
        <f t="shared" si="692"/>
        <v/>
      </c>
    </row>
    <row r="7388" spans="2:20" ht="15" customHeight="1" x14ac:dyDescent="0.25">
      <c r="B7388" s="94">
        <v>7337</v>
      </c>
      <c r="C7388" s="95"/>
      <c r="D7388" s="94"/>
      <c r="E7388" s="95"/>
      <c r="F7388" s="94"/>
      <c r="G7388" s="95">
        <f t="shared" ref="G7388:G7451" si="693">E7388-C7388</f>
        <v>0</v>
      </c>
      <c r="H7388" s="110">
        <f t="shared" ref="H7388:H7451" si="694">F7388-D7388</f>
        <v>0</v>
      </c>
      <c r="P7388" s="107" t="str">
        <f t="shared" ref="P7388:P7451" si="695">IF(C7388="","",D7388*PSA_WTP-C7388)</f>
        <v/>
      </c>
      <c r="Q7388" s="108" t="str">
        <f t="shared" ref="Q7388:Q7451" si="696">IF(C7388="","",F7388*PSA_WTP-E7388)</f>
        <v/>
      </c>
      <c r="S7388" s="109" t="str">
        <f t="shared" ref="S7388:S7451" si="697">IF(Q7388="","",IF(Q7388=MAX(P7388,Q7388),0,1))</f>
        <v/>
      </c>
      <c r="T7388" s="109" t="str">
        <f t="shared" ref="T7388:T7451" si="698">IF(Q7388="","",IF(Q7388=MAX(P7388,Q7388),1,0))</f>
        <v/>
      </c>
    </row>
    <row r="7389" spans="2:20" ht="15" customHeight="1" x14ac:dyDescent="0.25">
      <c r="B7389" s="94">
        <v>7338</v>
      </c>
      <c r="C7389" s="95"/>
      <c r="D7389" s="94"/>
      <c r="E7389" s="95"/>
      <c r="F7389" s="94"/>
      <c r="G7389" s="95">
        <f t="shared" si="693"/>
        <v>0</v>
      </c>
      <c r="H7389" s="110">
        <f t="shared" si="694"/>
        <v>0</v>
      </c>
      <c r="P7389" s="107" t="str">
        <f t="shared" si="695"/>
        <v/>
      </c>
      <c r="Q7389" s="108" t="str">
        <f t="shared" si="696"/>
        <v/>
      </c>
      <c r="S7389" s="109" t="str">
        <f t="shared" si="697"/>
        <v/>
      </c>
      <c r="T7389" s="109" t="str">
        <f t="shared" si="698"/>
        <v/>
      </c>
    </row>
    <row r="7390" spans="2:20" ht="15" customHeight="1" x14ac:dyDescent="0.25">
      <c r="B7390" s="94">
        <v>7339</v>
      </c>
      <c r="C7390" s="95"/>
      <c r="D7390" s="94"/>
      <c r="E7390" s="95"/>
      <c r="F7390" s="94"/>
      <c r="G7390" s="95">
        <f t="shared" si="693"/>
        <v>0</v>
      </c>
      <c r="H7390" s="110">
        <f t="shared" si="694"/>
        <v>0</v>
      </c>
      <c r="P7390" s="107" t="str">
        <f t="shared" si="695"/>
        <v/>
      </c>
      <c r="Q7390" s="108" t="str">
        <f t="shared" si="696"/>
        <v/>
      </c>
      <c r="S7390" s="109" t="str">
        <f t="shared" si="697"/>
        <v/>
      </c>
      <c r="T7390" s="109" t="str">
        <f t="shared" si="698"/>
        <v/>
      </c>
    </row>
    <row r="7391" spans="2:20" ht="15" customHeight="1" x14ac:dyDescent="0.25">
      <c r="B7391" s="94">
        <v>7340</v>
      </c>
      <c r="C7391" s="95"/>
      <c r="D7391" s="94"/>
      <c r="E7391" s="95"/>
      <c r="F7391" s="94"/>
      <c r="G7391" s="95">
        <f t="shared" si="693"/>
        <v>0</v>
      </c>
      <c r="H7391" s="110">
        <f t="shared" si="694"/>
        <v>0</v>
      </c>
      <c r="P7391" s="107" t="str">
        <f t="shared" si="695"/>
        <v/>
      </c>
      <c r="Q7391" s="108" t="str">
        <f t="shared" si="696"/>
        <v/>
      </c>
      <c r="S7391" s="109" t="str">
        <f t="shared" si="697"/>
        <v/>
      </c>
      <c r="T7391" s="109" t="str">
        <f t="shared" si="698"/>
        <v/>
      </c>
    </row>
    <row r="7392" spans="2:20" ht="15" customHeight="1" x14ac:dyDescent="0.25">
      <c r="B7392" s="94">
        <v>7341</v>
      </c>
      <c r="C7392" s="95"/>
      <c r="D7392" s="94"/>
      <c r="E7392" s="95"/>
      <c r="F7392" s="94"/>
      <c r="G7392" s="95">
        <f t="shared" si="693"/>
        <v>0</v>
      </c>
      <c r="H7392" s="110">
        <f t="shared" si="694"/>
        <v>0</v>
      </c>
      <c r="P7392" s="107" t="str">
        <f t="shared" si="695"/>
        <v/>
      </c>
      <c r="Q7392" s="108" t="str">
        <f t="shared" si="696"/>
        <v/>
      </c>
      <c r="S7392" s="109" t="str">
        <f t="shared" si="697"/>
        <v/>
      </c>
      <c r="T7392" s="109" t="str">
        <f t="shared" si="698"/>
        <v/>
      </c>
    </row>
    <row r="7393" spans="2:20" ht="15" customHeight="1" x14ac:dyDescent="0.25">
      <c r="B7393" s="94">
        <v>7342</v>
      </c>
      <c r="C7393" s="95"/>
      <c r="D7393" s="94"/>
      <c r="E7393" s="95"/>
      <c r="F7393" s="94"/>
      <c r="G7393" s="95">
        <f t="shared" si="693"/>
        <v>0</v>
      </c>
      <c r="H7393" s="110">
        <f t="shared" si="694"/>
        <v>0</v>
      </c>
      <c r="P7393" s="107" t="str">
        <f t="shared" si="695"/>
        <v/>
      </c>
      <c r="Q7393" s="108" t="str">
        <f t="shared" si="696"/>
        <v/>
      </c>
      <c r="S7393" s="109" t="str">
        <f t="shared" si="697"/>
        <v/>
      </c>
      <c r="T7393" s="109" t="str">
        <f t="shared" si="698"/>
        <v/>
      </c>
    </row>
    <row r="7394" spans="2:20" ht="15" customHeight="1" x14ac:dyDescent="0.25">
      <c r="B7394" s="94">
        <v>7343</v>
      </c>
      <c r="C7394" s="95"/>
      <c r="D7394" s="94"/>
      <c r="E7394" s="95"/>
      <c r="F7394" s="94"/>
      <c r="G7394" s="95">
        <f t="shared" si="693"/>
        <v>0</v>
      </c>
      <c r="H7394" s="110">
        <f t="shared" si="694"/>
        <v>0</v>
      </c>
      <c r="P7394" s="107" t="str">
        <f t="shared" si="695"/>
        <v/>
      </c>
      <c r="Q7394" s="108" t="str">
        <f t="shared" si="696"/>
        <v/>
      </c>
      <c r="S7394" s="109" t="str">
        <f t="shared" si="697"/>
        <v/>
      </c>
      <c r="T7394" s="109" t="str">
        <f t="shared" si="698"/>
        <v/>
      </c>
    </row>
    <row r="7395" spans="2:20" ht="15" customHeight="1" x14ac:dyDescent="0.25">
      <c r="B7395" s="94">
        <v>7344</v>
      </c>
      <c r="C7395" s="95"/>
      <c r="D7395" s="94"/>
      <c r="E7395" s="95"/>
      <c r="F7395" s="94"/>
      <c r="G7395" s="95">
        <f t="shared" si="693"/>
        <v>0</v>
      </c>
      <c r="H7395" s="110">
        <f t="shared" si="694"/>
        <v>0</v>
      </c>
      <c r="P7395" s="107" t="str">
        <f t="shared" si="695"/>
        <v/>
      </c>
      <c r="Q7395" s="108" t="str">
        <f t="shared" si="696"/>
        <v/>
      </c>
      <c r="S7395" s="109" t="str">
        <f t="shared" si="697"/>
        <v/>
      </c>
      <c r="T7395" s="109" t="str">
        <f t="shared" si="698"/>
        <v/>
      </c>
    </row>
    <row r="7396" spans="2:20" ht="15" customHeight="1" x14ac:dyDescent="0.25">
      <c r="B7396" s="94">
        <v>7345</v>
      </c>
      <c r="C7396" s="95"/>
      <c r="D7396" s="94"/>
      <c r="E7396" s="95"/>
      <c r="F7396" s="94"/>
      <c r="G7396" s="95">
        <f t="shared" si="693"/>
        <v>0</v>
      </c>
      <c r="H7396" s="110">
        <f t="shared" si="694"/>
        <v>0</v>
      </c>
      <c r="P7396" s="107" t="str">
        <f t="shared" si="695"/>
        <v/>
      </c>
      <c r="Q7396" s="108" t="str">
        <f t="shared" si="696"/>
        <v/>
      </c>
      <c r="S7396" s="109" t="str">
        <f t="shared" si="697"/>
        <v/>
      </c>
      <c r="T7396" s="109" t="str">
        <f t="shared" si="698"/>
        <v/>
      </c>
    </row>
    <row r="7397" spans="2:20" ht="15" customHeight="1" x14ac:dyDescent="0.25">
      <c r="B7397" s="94">
        <v>7346</v>
      </c>
      <c r="C7397" s="95"/>
      <c r="D7397" s="94"/>
      <c r="E7397" s="95"/>
      <c r="F7397" s="94"/>
      <c r="G7397" s="95">
        <f t="shared" si="693"/>
        <v>0</v>
      </c>
      <c r="H7397" s="110">
        <f t="shared" si="694"/>
        <v>0</v>
      </c>
      <c r="P7397" s="107" t="str">
        <f t="shared" si="695"/>
        <v/>
      </c>
      <c r="Q7397" s="108" t="str">
        <f t="shared" si="696"/>
        <v/>
      </c>
      <c r="S7397" s="109" t="str">
        <f t="shared" si="697"/>
        <v/>
      </c>
      <c r="T7397" s="109" t="str">
        <f t="shared" si="698"/>
        <v/>
      </c>
    </row>
    <row r="7398" spans="2:20" ht="15" customHeight="1" x14ac:dyDescent="0.25">
      <c r="B7398" s="94">
        <v>7347</v>
      </c>
      <c r="C7398" s="95"/>
      <c r="D7398" s="94"/>
      <c r="E7398" s="95"/>
      <c r="F7398" s="94"/>
      <c r="G7398" s="95">
        <f t="shared" si="693"/>
        <v>0</v>
      </c>
      <c r="H7398" s="110">
        <f t="shared" si="694"/>
        <v>0</v>
      </c>
      <c r="P7398" s="107" t="str">
        <f t="shared" si="695"/>
        <v/>
      </c>
      <c r="Q7398" s="108" t="str">
        <f t="shared" si="696"/>
        <v/>
      </c>
      <c r="S7398" s="109" t="str">
        <f t="shared" si="697"/>
        <v/>
      </c>
      <c r="T7398" s="109" t="str">
        <f t="shared" si="698"/>
        <v/>
      </c>
    </row>
    <row r="7399" spans="2:20" ht="15" customHeight="1" x14ac:dyDescent="0.25">
      <c r="B7399" s="94">
        <v>7348</v>
      </c>
      <c r="C7399" s="95"/>
      <c r="D7399" s="94"/>
      <c r="E7399" s="95"/>
      <c r="F7399" s="94"/>
      <c r="G7399" s="95">
        <f t="shared" si="693"/>
        <v>0</v>
      </c>
      <c r="H7399" s="110">
        <f t="shared" si="694"/>
        <v>0</v>
      </c>
      <c r="P7399" s="107" t="str">
        <f t="shared" si="695"/>
        <v/>
      </c>
      <c r="Q7399" s="108" t="str">
        <f t="shared" si="696"/>
        <v/>
      </c>
      <c r="S7399" s="109" t="str">
        <f t="shared" si="697"/>
        <v/>
      </c>
      <c r="T7399" s="109" t="str">
        <f t="shared" si="698"/>
        <v/>
      </c>
    </row>
    <row r="7400" spans="2:20" ht="15" customHeight="1" x14ac:dyDescent="0.25">
      <c r="B7400" s="94">
        <v>7349</v>
      </c>
      <c r="C7400" s="95"/>
      <c r="D7400" s="94"/>
      <c r="E7400" s="95"/>
      <c r="F7400" s="94"/>
      <c r="G7400" s="95">
        <f t="shared" si="693"/>
        <v>0</v>
      </c>
      <c r="H7400" s="110">
        <f t="shared" si="694"/>
        <v>0</v>
      </c>
      <c r="P7400" s="107" t="str">
        <f t="shared" si="695"/>
        <v/>
      </c>
      <c r="Q7400" s="108" t="str">
        <f t="shared" si="696"/>
        <v/>
      </c>
      <c r="S7400" s="109" t="str">
        <f t="shared" si="697"/>
        <v/>
      </c>
      <c r="T7400" s="109" t="str">
        <f t="shared" si="698"/>
        <v/>
      </c>
    </row>
    <row r="7401" spans="2:20" ht="15" customHeight="1" x14ac:dyDescent="0.25">
      <c r="B7401" s="94">
        <v>7350</v>
      </c>
      <c r="C7401" s="95"/>
      <c r="D7401" s="94"/>
      <c r="E7401" s="95"/>
      <c r="F7401" s="94"/>
      <c r="G7401" s="95">
        <f t="shared" si="693"/>
        <v>0</v>
      </c>
      <c r="H7401" s="110">
        <f t="shared" si="694"/>
        <v>0</v>
      </c>
      <c r="P7401" s="107" t="str">
        <f t="shared" si="695"/>
        <v/>
      </c>
      <c r="Q7401" s="108" t="str">
        <f t="shared" si="696"/>
        <v/>
      </c>
      <c r="S7401" s="109" t="str">
        <f t="shared" si="697"/>
        <v/>
      </c>
      <c r="T7401" s="109" t="str">
        <f t="shared" si="698"/>
        <v/>
      </c>
    </row>
    <row r="7402" spans="2:20" ht="15" customHeight="1" x14ac:dyDescent="0.25">
      <c r="B7402" s="94">
        <v>7351</v>
      </c>
      <c r="C7402" s="95"/>
      <c r="D7402" s="94"/>
      <c r="E7402" s="95"/>
      <c r="F7402" s="94"/>
      <c r="G7402" s="95">
        <f t="shared" si="693"/>
        <v>0</v>
      </c>
      <c r="H7402" s="110">
        <f t="shared" si="694"/>
        <v>0</v>
      </c>
      <c r="P7402" s="107" t="str">
        <f t="shared" si="695"/>
        <v/>
      </c>
      <c r="Q7402" s="108" t="str">
        <f t="shared" si="696"/>
        <v/>
      </c>
      <c r="S7402" s="109" t="str">
        <f t="shared" si="697"/>
        <v/>
      </c>
      <c r="T7402" s="109" t="str">
        <f t="shared" si="698"/>
        <v/>
      </c>
    </row>
    <row r="7403" spans="2:20" ht="15" customHeight="1" x14ac:dyDescent="0.25">
      <c r="B7403" s="94">
        <v>7352</v>
      </c>
      <c r="C7403" s="95"/>
      <c r="D7403" s="94"/>
      <c r="E7403" s="95"/>
      <c r="F7403" s="94"/>
      <c r="G7403" s="95">
        <f t="shared" si="693"/>
        <v>0</v>
      </c>
      <c r="H7403" s="110">
        <f t="shared" si="694"/>
        <v>0</v>
      </c>
      <c r="P7403" s="107" t="str">
        <f t="shared" si="695"/>
        <v/>
      </c>
      <c r="Q7403" s="108" t="str">
        <f t="shared" si="696"/>
        <v/>
      </c>
      <c r="S7403" s="109" t="str">
        <f t="shared" si="697"/>
        <v/>
      </c>
      <c r="T7403" s="109" t="str">
        <f t="shared" si="698"/>
        <v/>
      </c>
    </row>
    <row r="7404" spans="2:20" ht="15" customHeight="1" x14ac:dyDescent="0.25">
      <c r="B7404" s="94">
        <v>7353</v>
      </c>
      <c r="C7404" s="95"/>
      <c r="D7404" s="94"/>
      <c r="E7404" s="95"/>
      <c r="F7404" s="94"/>
      <c r="G7404" s="95">
        <f t="shared" si="693"/>
        <v>0</v>
      </c>
      <c r="H7404" s="110">
        <f t="shared" si="694"/>
        <v>0</v>
      </c>
      <c r="P7404" s="107" t="str">
        <f t="shared" si="695"/>
        <v/>
      </c>
      <c r="Q7404" s="108" t="str">
        <f t="shared" si="696"/>
        <v/>
      </c>
      <c r="S7404" s="109" t="str">
        <f t="shared" si="697"/>
        <v/>
      </c>
      <c r="T7404" s="109" t="str">
        <f t="shared" si="698"/>
        <v/>
      </c>
    </row>
    <row r="7405" spans="2:20" ht="15" customHeight="1" x14ac:dyDescent="0.25">
      <c r="B7405" s="94">
        <v>7354</v>
      </c>
      <c r="C7405" s="95"/>
      <c r="D7405" s="94"/>
      <c r="E7405" s="95"/>
      <c r="F7405" s="94"/>
      <c r="G7405" s="95">
        <f t="shared" si="693"/>
        <v>0</v>
      </c>
      <c r="H7405" s="110">
        <f t="shared" si="694"/>
        <v>0</v>
      </c>
      <c r="P7405" s="107" t="str">
        <f t="shared" si="695"/>
        <v/>
      </c>
      <c r="Q7405" s="108" t="str">
        <f t="shared" si="696"/>
        <v/>
      </c>
      <c r="S7405" s="109" t="str">
        <f t="shared" si="697"/>
        <v/>
      </c>
      <c r="T7405" s="109" t="str">
        <f t="shared" si="698"/>
        <v/>
      </c>
    </row>
    <row r="7406" spans="2:20" ht="15" customHeight="1" x14ac:dyDescent="0.25">
      <c r="B7406" s="94">
        <v>7355</v>
      </c>
      <c r="C7406" s="95"/>
      <c r="D7406" s="94"/>
      <c r="E7406" s="95"/>
      <c r="F7406" s="94"/>
      <c r="G7406" s="95">
        <f t="shared" si="693"/>
        <v>0</v>
      </c>
      <c r="H7406" s="110">
        <f t="shared" si="694"/>
        <v>0</v>
      </c>
      <c r="P7406" s="107" t="str">
        <f t="shared" si="695"/>
        <v/>
      </c>
      <c r="Q7406" s="108" t="str">
        <f t="shared" si="696"/>
        <v/>
      </c>
      <c r="S7406" s="109" t="str">
        <f t="shared" si="697"/>
        <v/>
      </c>
      <c r="T7406" s="109" t="str">
        <f t="shared" si="698"/>
        <v/>
      </c>
    </row>
    <row r="7407" spans="2:20" ht="15" customHeight="1" x14ac:dyDescent="0.25">
      <c r="B7407" s="94">
        <v>7356</v>
      </c>
      <c r="C7407" s="95"/>
      <c r="D7407" s="94"/>
      <c r="E7407" s="95"/>
      <c r="F7407" s="94"/>
      <c r="G7407" s="95">
        <f t="shared" si="693"/>
        <v>0</v>
      </c>
      <c r="H7407" s="110">
        <f t="shared" si="694"/>
        <v>0</v>
      </c>
      <c r="P7407" s="107" t="str">
        <f t="shared" si="695"/>
        <v/>
      </c>
      <c r="Q7407" s="108" t="str">
        <f t="shared" si="696"/>
        <v/>
      </c>
      <c r="S7407" s="109" t="str">
        <f t="shared" si="697"/>
        <v/>
      </c>
      <c r="T7407" s="109" t="str">
        <f t="shared" si="698"/>
        <v/>
      </c>
    </row>
    <row r="7408" spans="2:20" ht="15" customHeight="1" x14ac:dyDescent="0.25">
      <c r="B7408" s="94">
        <v>7357</v>
      </c>
      <c r="C7408" s="95"/>
      <c r="D7408" s="94"/>
      <c r="E7408" s="95"/>
      <c r="F7408" s="94"/>
      <c r="G7408" s="95">
        <f t="shared" si="693"/>
        <v>0</v>
      </c>
      <c r="H7408" s="110">
        <f t="shared" si="694"/>
        <v>0</v>
      </c>
      <c r="P7408" s="107" t="str">
        <f t="shared" si="695"/>
        <v/>
      </c>
      <c r="Q7408" s="108" t="str">
        <f t="shared" si="696"/>
        <v/>
      </c>
      <c r="S7408" s="109" t="str">
        <f t="shared" si="697"/>
        <v/>
      </c>
      <c r="T7408" s="109" t="str">
        <f t="shared" si="698"/>
        <v/>
      </c>
    </row>
    <row r="7409" spans="2:20" ht="15" customHeight="1" x14ac:dyDescent="0.25">
      <c r="B7409" s="94">
        <v>7358</v>
      </c>
      <c r="C7409" s="95"/>
      <c r="D7409" s="94"/>
      <c r="E7409" s="95"/>
      <c r="F7409" s="94"/>
      <c r="G7409" s="95">
        <f t="shared" si="693"/>
        <v>0</v>
      </c>
      <c r="H7409" s="110">
        <f t="shared" si="694"/>
        <v>0</v>
      </c>
      <c r="P7409" s="107" t="str">
        <f t="shared" si="695"/>
        <v/>
      </c>
      <c r="Q7409" s="108" t="str">
        <f t="shared" si="696"/>
        <v/>
      </c>
      <c r="S7409" s="109" t="str">
        <f t="shared" si="697"/>
        <v/>
      </c>
      <c r="T7409" s="109" t="str">
        <f t="shared" si="698"/>
        <v/>
      </c>
    </row>
    <row r="7410" spans="2:20" ht="15" customHeight="1" x14ac:dyDescent="0.25">
      <c r="B7410" s="94">
        <v>7359</v>
      </c>
      <c r="C7410" s="95"/>
      <c r="D7410" s="94"/>
      <c r="E7410" s="95"/>
      <c r="F7410" s="94"/>
      <c r="G7410" s="95">
        <f t="shared" si="693"/>
        <v>0</v>
      </c>
      <c r="H7410" s="110">
        <f t="shared" si="694"/>
        <v>0</v>
      </c>
      <c r="P7410" s="107" t="str">
        <f t="shared" si="695"/>
        <v/>
      </c>
      <c r="Q7410" s="108" t="str">
        <f t="shared" si="696"/>
        <v/>
      </c>
      <c r="S7410" s="109" t="str">
        <f t="shared" si="697"/>
        <v/>
      </c>
      <c r="T7410" s="109" t="str">
        <f t="shared" si="698"/>
        <v/>
      </c>
    </row>
    <row r="7411" spans="2:20" ht="15" customHeight="1" x14ac:dyDescent="0.25">
      <c r="B7411" s="94">
        <v>7360</v>
      </c>
      <c r="C7411" s="95"/>
      <c r="D7411" s="94"/>
      <c r="E7411" s="95"/>
      <c r="F7411" s="94"/>
      <c r="G7411" s="95">
        <f t="shared" si="693"/>
        <v>0</v>
      </c>
      <c r="H7411" s="110">
        <f t="shared" si="694"/>
        <v>0</v>
      </c>
      <c r="P7411" s="107" t="str">
        <f t="shared" si="695"/>
        <v/>
      </c>
      <c r="Q7411" s="108" t="str">
        <f t="shared" si="696"/>
        <v/>
      </c>
      <c r="S7411" s="109" t="str">
        <f t="shared" si="697"/>
        <v/>
      </c>
      <c r="T7411" s="109" t="str">
        <f t="shared" si="698"/>
        <v/>
      </c>
    </row>
    <row r="7412" spans="2:20" ht="15" customHeight="1" x14ac:dyDescent="0.25">
      <c r="B7412" s="94">
        <v>7361</v>
      </c>
      <c r="C7412" s="95"/>
      <c r="D7412" s="94"/>
      <c r="E7412" s="95"/>
      <c r="F7412" s="94"/>
      <c r="G7412" s="95">
        <f t="shared" si="693"/>
        <v>0</v>
      </c>
      <c r="H7412" s="110">
        <f t="shared" si="694"/>
        <v>0</v>
      </c>
      <c r="P7412" s="107" t="str">
        <f t="shared" si="695"/>
        <v/>
      </c>
      <c r="Q7412" s="108" t="str">
        <f t="shared" si="696"/>
        <v/>
      </c>
      <c r="S7412" s="109" t="str">
        <f t="shared" si="697"/>
        <v/>
      </c>
      <c r="T7412" s="109" t="str">
        <f t="shared" si="698"/>
        <v/>
      </c>
    </row>
    <row r="7413" spans="2:20" ht="15" customHeight="1" x14ac:dyDescent="0.25">
      <c r="B7413" s="94">
        <v>7362</v>
      </c>
      <c r="C7413" s="95"/>
      <c r="D7413" s="94"/>
      <c r="E7413" s="95"/>
      <c r="F7413" s="94"/>
      <c r="G7413" s="95">
        <f t="shared" si="693"/>
        <v>0</v>
      </c>
      <c r="H7413" s="110">
        <f t="shared" si="694"/>
        <v>0</v>
      </c>
      <c r="P7413" s="107" t="str">
        <f t="shared" si="695"/>
        <v/>
      </c>
      <c r="Q7413" s="108" t="str">
        <f t="shared" si="696"/>
        <v/>
      </c>
      <c r="S7413" s="109" t="str">
        <f t="shared" si="697"/>
        <v/>
      </c>
      <c r="T7413" s="109" t="str">
        <f t="shared" si="698"/>
        <v/>
      </c>
    </row>
    <row r="7414" spans="2:20" ht="15" customHeight="1" x14ac:dyDescent="0.25">
      <c r="B7414" s="94">
        <v>7363</v>
      </c>
      <c r="C7414" s="95"/>
      <c r="D7414" s="94"/>
      <c r="E7414" s="95"/>
      <c r="F7414" s="94"/>
      <c r="G7414" s="95">
        <f t="shared" si="693"/>
        <v>0</v>
      </c>
      <c r="H7414" s="110">
        <f t="shared" si="694"/>
        <v>0</v>
      </c>
      <c r="P7414" s="107" t="str">
        <f t="shared" si="695"/>
        <v/>
      </c>
      <c r="Q7414" s="108" t="str">
        <f t="shared" si="696"/>
        <v/>
      </c>
      <c r="S7414" s="109" t="str">
        <f t="shared" si="697"/>
        <v/>
      </c>
      <c r="T7414" s="109" t="str">
        <f t="shared" si="698"/>
        <v/>
      </c>
    </row>
    <row r="7415" spans="2:20" ht="15" customHeight="1" x14ac:dyDescent="0.25">
      <c r="B7415" s="94">
        <v>7364</v>
      </c>
      <c r="C7415" s="95"/>
      <c r="D7415" s="94"/>
      <c r="E7415" s="95"/>
      <c r="F7415" s="94"/>
      <c r="G7415" s="95">
        <f t="shared" si="693"/>
        <v>0</v>
      </c>
      <c r="H7415" s="110">
        <f t="shared" si="694"/>
        <v>0</v>
      </c>
      <c r="P7415" s="107" t="str">
        <f t="shared" si="695"/>
        <v/>
      </c>
      <c r="Q7415" s="108" t="str">
        <f t="shared" si="696"/>
        <v/>
      </c>
      <c r="S7415" s="109" t="str">
        <f t="shared" si="697"/>
        <v/>
      </c>
      <c r="T7415" s="109" t="str">
        <f t="shared" si="698"/>
        <v/>
      </c>
    </row>
    <row r="7416" spans="2:20" ht="15" customHeight="1" x14ac:dyDescent="0.25">
      <c r="B7416" s="94">
        <v>7365</v>
      </c>
      <c r="C7416" s="95"/>
      <c r="D7416" s="94"/>
      <c r="E7416" s="95"/>
      <c r="F7416" s="94"/>
      <c r="G7416" s="95">
        <f t="shared" si="693"/>
        <v>0</v>
      </c>
      <c r="H7416" s="110">
        <f t="shared" si="694"/>
        <v>0</v>
      </c>
      <c r="P7416" s="107" t="str">
        <f t="shared" si="695"/>
        <v/>
      </c>
      <c r="Q7416" s="108" t="str">
        <f t="shared" si="696"/>
        <v/>
      </c>
      <c r="S7416" s="109" t="str">
        <f t="shared" si="697"/>
        <v/>
      </c>
      <c r="T7416" s="109" t="str">
        <f t="shared" si="698"/>
        <v/>
      </c>
    </row>
    <row r="7417" spans="2:20" ht="15" customHeight="1" x14ac:dyDescent="0.25">
      <c r="B7417" s="94">
        <v>7366</v>
      </c>
      <c r="C7417" s="95"/>
      <c r="D7417" s="94"/>
      <c r="E7417" s="95"/>
      <c r="F7417" s="94"/>
      <c r="G7417" s="95">
        <f t="shared" si="693"/>
        <v>0</v>
      </c>
      <c r="H7417" s="110">
        <f t="shared" si="694"/>
        <v>0</v>
      </c>
      <c r="P7417" s="107" t="str">
        <f t="shared" si="695"/>
        <v/>
      </c>
      <c r="Q7417" s="108" t="str">
        <f t="shared" si="696"/>
        <v/>
      </c>
      <c r="S7417" s="109" t="str">
        <f t="shared" si="697"/>
        <v/>
      </c>
      <c r="T7417" s="109" t="str">
        <f t="shared" si="698"/>
        <v/>
      </c>
    </row>
    <row r="7418" spans="2:20" ht="15" customHeight="1" x14ac:dyDescent="0.25">
      <c r="B7418" s="94">
        <v>7367</v>
      </c>
      <c r="C7418" s="95"/>
      <c r="D7418" s="94"/>
      <c r="E7418" s="95"/>
      <c r="F7418" s="94"/>
      <c r="G7418" s="95">
        <f t="shared" si="693"/>
        <v>0</v>
      </c>
      <c r="H7418" s="110">
        <f t="shared" si="694"/>
        <v>0</v>
      </c>
      <c r="P7418" s="107" t="str">
        <f t="shared" si="695"/>
        <v/>
      </c>
      <c r="Q7418" s="108" t="str">
        <f t="shared" si="696"/>
        <v/>
      </c>
      <c r="S7418" s="109" t="str">
        <f t="shared" si="697"/>
        <v/>
      </c>
      <c r="T7418" s="109" t="str">
        <f t="shared" si="698"/>
        <v/>
      </c>
    </row>
    <row r="7419" spans="2:20" ht="15" customHeight="1" x14ac:dyDescent="0.25">
      <c r="B7419" s="94">
        <v>7368</v>
      </c>
      <c r="C7419" s="95"/>
      <c r="D7419" s="94"/>
      <c r="E7419" s="95"/>
      <c r="F7419" s="94"/>
      <c r="G7419" s="95">
        <f t="shared" si="693"/>
        <v>0</v>
      </c>
      <c r="H7419" s="110">
        <f t="shared" si="694"/>
        <v>0</v>
      </c>
      <c r="P7419" s="107" t="str">
        <f t="shared" si="695"/>
        <v/>
      </c>
      <c r="Q7419" s="108" t="str">
        <f t="shared" si="696"/>
        <v/>
      </c>
      <c r="S7419" s="109" t="str">
        <f t="shared" si="697"/>
        <v/>
      </c>
      <c r="T7419" s="109" t="str">
        <f t="shared" si="698"/>
        <v/>
      </c>
    </row>
    <row r="7420" spans="2:20" ht="15" customHeight="1" x14ac:dyDescent="0.25">
      <c r="B7420" s="94">
        <v>7369</v>
      </c>
      <c r="C7420" s="95"/>
      <c r="D7420" s="94"/>
      <c r="E7420" s="95"/>
      <c r="F7420" s="94"/>
      <c r="G7420" s="95">
        <f t="shared" si="693"/>
        <v>0</v>
      </c>
      <c r="H7420" s="110">
        <f t="shared" si="694"/>
        <v>0</v>
      </c>
      <c r="P7420" s="107" t="str">
        <f t="shared" si="695"/>
        <v/>
      </c>
      <c r="Q7420" s="108" t="str">
        <f t="shared" si="696"/>
        <v/>
      </c>
      <c r="S7420" s="109" t="str">
        <f t="shared" si="697"/>
        <v/>
      </c>
      <c r="T7420" s="109" t="str">
        <f t="shared" si="698"/>
        <v/>
      </c>
    </row>
    <row r="7421" spans="2:20" ht="15" customHeight="1" x14ac:dyDescent="0.25">
      <c r="B7421" s="94">
        <v>7370</v>
      </c>
      <c r="C7421" s="95"/>
      <c r="D7421" s="94"/>
      <c r="E7421" s="95"/>
      <c r="F7421" s="94"/>
      <c r="G7421" s="95">
        <f t="shared" si="693"/>
        <v>0</v>
      </c>
      <c r="H7421" s="110">
        <f t="shared" si="694"/>
        <v>0</v>
      </c>
      <c r="P7421" s="107" t="str">
        <f t="shared" si="695"/>
        <v/>
      </c>
      <c r="Q7421" s="108" t="str">
        <f t="shared" si="696"/>
        <v/>
      </c>
      <c r="S7421" s="109" t="str">
        <f t="shared" si="697"/>
        <v/>
      </c>
      <c r="T7421" s="109" t="str">
        <f t="shared" si="698"/>
        <v/>
      </c>
    </row>
    <row r="7422" spans="2:20" ht="15" customHeight="1" x14ac:dyDescent="0.25">
      <c r="B7422" s="94">
        <v>7371</v>
      </c>
      <c r="C7422" s="95"/>
      <c r="D7422" s="94"/>
      <c r="E7422" s="95"/>
      <c r="F7422" s="94"/>
      <c r="G7422" s="95">
        <f t="shared" si="693"/>
        <v>0</v>
      </c>
      <c r="H7422" s="110">
        <f t="shared" si="694"/>
        <v>0</v>
      </c>
      <c r="P7422" s="107" t="str">
        <f t="shared" si="695"/>
        <v/>
      </c>
      <c r="Q7422" s="108" t="str">
        <f t="shared" si="696"/>
        <v/>
      </c>
      <c r="S7422" s="109" t="str">
        <f t="shared" si="697"/>
        <v/>
      </c>
      <c r="T7422" s="109" t="str">
        <f t="shared" si="698"/>
        <v/>
      </c>
    </row>
    <row r="7423" spans="2:20" ht="15" customHeight="1" x14ac:dyDescent="0.25">
      <c r="B7423" s="94">
        <v>7372</v>
      </c>
      <c r="C7423" s="95"/>
      <c r="D7423" s="94"/>
      <c r="E7423" s="95"/>
      <c r="F7423" s="94"/>
      <c r="G7423" s="95">
        <f t="shared" si="693"/>
        <v>0</v>
      </c>
      <c r="H7423" s="110">
        <f t="shared" si="694"/>
        <v>0</v>
      </c>
      <c r="P7423" s="107" t="str">
        <f t="shared" si="695"/>
        <v/>
      </c>
      <c r="Q7423" s="108" t="str">
        <f t="shared" si="696"/>
        <v/>
      </c>
      <c r="S7423" s="109" t="str">
        <f t="shared" si="697"/>
        <v/>
      </c>
      <c r="T7423" s="109" t="str">
        <f t="shared" si="698"/>
        <v/>
      </c>
    </row>
    <row r="7424" spans="2:20" ht="15" customHeight="1" x14ac:dyDescent="0.25">
      <c r="B7424" s="94">
        <v>7373</v>
      </c>
      <c r="C7424" s="95"/>
      <c r="D7424" s="94"/>
      <c r="E7424" s="95"/>
      <c r="F7424" s="94"/>
      <c r="G7424" s="95">
        <f t="shared" si="693"/>
        <v>0</v>
      </c>
      <c r="H7424" s="110">
        <f t="shared" si="694"/>
        <v>0</v>
      </c>
      <c r="P7424" s="107" t="str">
        <f t="shared" si="695"/>
        <v/>
      </c>
      <c r="Q7424" s="108" t="str">
        <f t="shared" si="696"/>
        <v/>
      </c>
      <c r="S7424" s="109" t="str">
        <f t="shared" si="697"/>
        <v/>
      </c>
      <c r="T7424" s="109" t="str">
        <f t="shared" si="698"/>
        <v/>
      </c>
    </row>
    <row r="7425" spans="2:20" ht="15" customHeight="1" x14ac:dyDescent="0.25">
      <c r="B7425" s="94">
        <v>7374</v>
      </c>
      <c r="C7425" s="95"/>
      <c r="D7425" s="94"/>
      <c r="E7425" s="95"/>
      <c r="F7425" s="94"/>
      <c r="G7425" s="95">
        <f t="shared" si="693"/>
        <v>0</v>
      </c>
      <c r="H7425" s="110">
        <f t="shared" si="694"/>
        <v>0</v>
      </c>
      <c r="P7425" s="107" t="str">
        <f t="shared" si="695"/>
        <v/>
      </c>
      <c r="Q7425" s="108" t="str">
        <f t="shared" si="696"/>
        <v/>
      </c>
      <c r="S7425" s="109" t="str">
        <f t="shared" si="697"/>
        <v/>
      </c>
      <c r="T7425" s="109" t="str">
        <f t="shared" si="698"/>
        <v/>
      </c>
    </row>
    <row r="7426" spans="2:20" ht="15" customHeight="1" x14ac:dyDescent="0.25">
      <c r="B7426" s="94">
        <v>7375</v>
      </c>
      <c r="C7426" s="95"/>
      <c r="D7426" s="94"/>
      <c r="E7426" s="95"/>
      <c r="F7426" s="94"/>
      <c r="G7426" s="95">
        <f t="shared" si="693"/>
        <v>0</v>
      </c>
      <c r="H7426" s="110">
        <f t="shared" si="694"/>
        <v>0</v>
      </c>
      <c r="P7426" s="107" t="str">
        <f t="shared" si="695"/>
        <v/>
      </c>
      <c r="Q7426" s="108" t="str">
        <f t="shared" si="696"/>
        <v/>
      </c>
      <c r="S7426" s="109" t="str">
        <f t="shared" si="697"/>
        <v/>
      </c>
      <c r="T7426" s="109" t="str">
        <f t="shared" si="698"/>
        <v/>
      </c>
    </row>
    <row r="7427" spans="2:20" ht="15" customHeight="1" x14ac:dyDescent="0.25">
      <c r="B7427" s="94">
        <v>7376</v>
      </c>
      <c r="C7427" s="95"/>
      <c r="D7427" s="94"/>
      <c r="E7427" s="95"/>
      <c r="F7427" s="94"/>
      <c r="G7427" s="95">
        <f t="shared" si="693"/>
        <v>0</v>
      </c>
      <c r="H7427" s="110">
        <f t="shared" si="694"/>
        <v>0</v>
      </c>
      <c r="P7427" s="107" t="str">
        <f t="shared" si="695"/>
        <v/>
      </c>
      <c r="Q7427" s="108" t="str">
        <f t="shared" si="696"/>
        <v/>
      </c>
      <c r="S7427" s="109" t="str">
        <f t="shared" si="697"/>
        <v/>
      </c>
      <c r="T7427" s="109" t="str">
        <f t="shared" si="698"/>
        <v/>
      </c>
    </row>
    <row r="7428" spans="2:20" ht="15" customHeight="1" x14ac:dyDescent="0.25">
      <c r="B7428" s="94">
        <v>7377</v>
      </c>
      <c r="C7428" s="95"/>
      <c r="D7428" s="94"/>
      <c r="E7428" s="95"/>
      <c r="F7428" s="94"/>
      <c r="G7428" s="95">
        <f t="shared" si="693"/>
        <v>0</v>
      </c>
      <c r="H7428" s="110">
        <f t="shared" si="694"/>
        <v>0</v>
      </c>
      <c r="P7428" s="107" t="str">
        <f t="shared" si="695"/>
        <v/>
      </c>
      <c r="Q7428" s="108" t="str">
        <f t="shared" si="696"/>
        <v/>
      </c>
      <c r="S7428" s="109" t="str">
        <f t="shared" si="697"/>
        <v/>
      </c>
      <c r="T7428" s="109" t="str">
        <f t="shared" si="698"/>
        <v/>
      </c>
    </row>
    <row r="7429" spans="2:20" ht="15" customHeight="1" x14ac:dyDescent="0.25">
      <c r="B7429" s="94">
        <v>7378</v>
      </c>
      <c r="C7429" s="95"/>
      <c r="D7429" s="94"/>
      <c r="E7429" s="95"/>
      <c r="F7429" s="94"/>
      <c r="G7429" s="95">
        <f t="shared" si="693"/>
        <v>0</v>
      </c>
      <c r="H7429" s="110">
        <f t="shared" si="694"/>
        <v>0</v>
      </c>
      <c r="P7429" s="107" t="str">
        <f t="shared" si="695"/>
        <v/>
      </c>
      <c r="Q7429" s="108" t="str">
        <f t="shared" si="696"/>
        <v/>
      </c>
      <c r="S7429" s="109" t="str">
        <f t="shared" si="697"/>
        <v/>
      </c>
      <c r="T7429" s="109" t="str">
        <f t="shared" si="698"/>
        <v/>
      </c>
    </row>
    <row r="7430" spans="2:20" ht="15" customHeight="1" x14ac:dyDescent="0.25">
      <c r="B7430" s="94">
        <v>7379</v>
      </c>
      <c r="C7430" s="95"/>
      <c r="D7430" s="94"/>
      <c r="E7430" s="95"/>
      <c r="F7430" s="94"/>
      <c r="G7430" s="95">
        <f t="shared" si="693"/>
        <v>0</v>
      </c>
      <c r="H7430" s="110">
        <f t="shared" si="694"/>
        <v>0</v>
      </c>
      <c r="P7430" s="107" t="str">
        <f t="shared" si="695"/>
        <v/>
      </c>
      <c r="Q7430" s="108" t="str">
        <f t="shared" si="696"/>
        <v/>
      </c>
      <c r="S7430" s="109" t="str">
        <f t="shared" si="697"/>
        <v/>
      </c>
      <c r="T7430" s="109" t="str">
        <f t="shared" si="698"/>
        <v/>
      </c>
    </row>
    <row r="7431" spans="2:20" ht="15" customHeight="1" x14ac:dyDescent="0.25">
      <c r="B7431" s="94">
        <v>7380</v>
      </c>
      <c r="C7431" s="95"/>
      <c r="D7431" s="94"/>
      <c r="E7431" s="95"/>
      <c r="F7431" s="94"/>
      <c r="G7431" s="95">
        <f t="shared" si="693"/>
        <v>0</v>
      </c>
      <c r="H7431" s="110">
        <f t="shared" si="694"/>
        <v>0</v>
      </c>
      <c r="P7431" s="107" t="str">
        <f t="shared" si="695"/>
        <v/>
      </c>
      <c r="Q7431" s="108" t="str">
        <f t="shared" si="696"/>
        <v/>
      </c>
      <c r="S7431" s="109" t="str">
        <f t="shared" si="697"/>
        <v/>
      </c>
      <c r="T7431" s="109" t="str">
        <f t="shared" si="698"/>
        <v/>
      </c>
    </row>
    <row r="7432" spans="2:20" ht="15" customHeight="1" x14ac:dyDescent="0.25">
      <c r="B7432" s="94">
        <v>7381</v>
      </c>
      <c r="C7432" s="95"/>
      <c r="D7432" s="94"/>
      <c r="E7432" s="95"/>
      <c r="F7432" s="94"/>
      <c r="G7432" s="95">
        <f t="shared" si="693"/>
        <v>0</v>
      </c>
      <c r="H7432" s="110">
        <f t="shared" si="694"/>
        <v>0</v>
      </c>
      <c r="P7432" s="107" t="str">
        <f t="shared" si="695"/>
        <v/>
      </c>
      <c r="Q7432" s="108" t="str">
        <f t="shared" si="696"/>
        <v/>
      </c>
      <c r="S7432" s="109" t="str">
        <f t="shared" si="697"/>
        <v/>
      </c>
      <c r="T7432" s="109" t="str">
        <f t="shared" si="698"/>
        <v/>
      </c>
    </row>
    <row r="7433" spans="2:20" ht="15" customHeight="1" x14ac:dyDescent="0.25">
      <c r="B7433" s="94">
        <v>7382</v>
      </c>
      <c r="C7433" s="95"/>
      <c r="D7433" s="94"/>
      <c r="E7433" s="95"/>
      <c r="F7433" s="94"/>
      <c r="G7433" s="95">
        <f t="shared" si="693"/>
        <v>0</v>
      </c>
      <c r="H7433" s="110">
        <f t="shared" si="694"/>
        <v>0</v>
      </c>
      <c r="P7433" s="107" t="str">
        <f t="shared" si="695"/>
        <v/>
      </c>
      <c r="Q7433" s="108" t="str">
        <f t="shared" si="696"/>
        <v/>
      </c>
      <c r="S7433" s="109" t="str">
        <f t="shared" si="697"/>
        <v/>
      </c>
      <c r="T7433" s="109" t="str">
        <f t="shared" si="698"/>
        <v/>
      </c>
    </row>
    <row r="7434" spans="2:20" ht="15" customHeight="1" x14ac:dyDescent="0.25">
      <c r="B7434" s="94">
        <v>7383</v>
      </c>
      <c r="C7434" s="95"/>
      <c r="D7434" s="94"/>
      <c r="E7434" s="95"/>
      <c r="F7434" s="94"/>
      <c r="G7434" s="95">
        <f t="shared" si="693"/>
        <v>0</v>
      </c>
      <c r="H7434" s="110">
        <f t="shared" si="694"/>
        <v>0</v>
      </c>
      <c r="P7434" s="107" t="str">
        <f t="shared" si="695"/>
        <v/>
      </c>
      <c r="Q7434" s="108" t="str">
        <f t="shared" si="696"/>
        <v/>
      </c>
      <c r="S7434" s="109" t="str">
        <f t="shared" si="697"/>
        <v/>
      </c>
      <c r="T7434" s="109" t="str">
        <f t="shared" si="698"/>
        <v/>
      </c>
    </row>
    <row r="7435" spans="2:20" ht="15" customHeight="1" x14ac:dyDescent="0.25">
      <c r="B7435" s="94">
        <v>7384</v>
      </c>
      <c r="C7435" s="95"/>
      <c r="D7435" s="94"/>
      <c r="E7435" s="95"/>
      <c r="F7435" s="94"/>
      <c r="G7435" s="95">
        <f t="shared" si="693"/>
        <v>0</v>
      </c>
      <c r="H7435" s="110">
        <f t="shared" si="694"/>
        <v>0</v>
      </c>
      <c r="P7435" s="107" t="str">
        <f t="shared" si="695"/>
        <v/>
      </c>
      <c r="Q7435" s="108" t="str">
        <f t="shared" si="696"/>
        <v/>
      </c>
      <c r="S7435" s="109" t="str">
        <f t="shared" si="697"/>
        <v/>
      </c>
      <c r="T7435" s="109" t="str">
        <f t="shared" si="698"/>
        <v/>
      </c>
    </row>
    <row r="7436" spans="2:20" ht="15" customHeight="1" x14ac:dyDescent="0.25">
      <c r="B7436" s="94">
        <v>7385</v>
      </c>
      <c r="C7436" s="95"/>
      <c r="D7436" s="94"/>
      <c r="E7436" s="95"/>
      <c r="F7436" s="94"/>
      <c r="G7436" s="95">
        <f t="shared" si="693"/>
        <v>0</v>
      </c>
      <c r="H7436" s="110">
        <f t="shared" si="694"/>
        <v>0</v>
      </c>
      <c r="P7436" s="107" t="str">
        <f t="shared" si="695"/>
        <v/>
      </c>
      <c r="Q7436" s="108" t="str">
        <f t="shared" si="696"/>
        <v/>
      </c>
      <c r="S7436" s="109" t="str">
        <f t="shared" si="697"/>
        <v/>
      </c>
      <c r="T7436" s="109" t="str">
        <f t="shared" si="698"/>
        <v/>
      </c>
    </row>
    <row r="7437" spans="2:20" ht="15" customHeight="1" x14ac:dyDescent="0.25">
      <c r="B7437" s="94">
        <v>7386</v>
      </c>
      <c r="C7437" s="95"/>
      <c r="D7437" s="94"/>
      <c r="E7437" s="95"/>
      <c r="F7437" s="94"/>
      <c r="G7437" s="95">
        <f t="shared" si="693"/>
        <v>0</v>
      </c>
      <c r="H7437" s="110">
        <f t="shared" si="694"/>
        <v>0</v>
      </c>
      <c r="P7437" s="107" t="str">
        <f t="shared" si="695"/>
        <v/>
      </c>
      <c r="Q7437" s="108" t="str">
        <f t="shared" si="696"/>
        <v/>
      </c>
      <c r="S7437" s="109" t="str">
        <f t="shared" si="697"/>
        <v/>
      </c>
      <c r="T7437" s="109" t="str">
        <f t="shared" si="698"/>
        <v/>
      </c>
    </row>
    <row r="7438" spans="2:20" ht="15" customHeight="1" x14ac:dyDescent="0.25">
      <c r="B7438" s="94">
        <v>7387</v>
      </c>
      <c r="C7438" s="95"/>
      <c r="D7438" s="94"/>
      <c r="E7438" s="95"/>
      <c r="F7438" s="94"/>
      <c r="G7438" s="95">
        <f t="shared" si="693"/>
        <v>0</v>
      </c>
      <c r="H7438" s="110">
        <f t="shared" si="694"/>
        <v>0</v>
      </c>
      <c r="P7438" s="107" t="str">
        <f t="shared" si="695"/>
        <v/>
      </c>
      <c r="Q7438" s="108" t="str">
        <f t="shared" si="696"/>
        <v/>
      </c>
      <c r="S7438" s="109" t="str">
        <f t="shared" si="697"/>
        <v/>
      </c>
      <c r="T7438" s="109" t="str">
        <f t="shared" si="698"/>
        <v/>
      </c>
    </row>
    <row r="7439" spans="2:20" ht="15" customHeight="1" x14ac:dyDescent="0.25">
      <c r="B7439" s="94">
        <v>7388</v>
      </c>
      <c r="C7439" s="95"/>
      <c r="D7439" s="94"/>
      <c r="E7439" s="95"/>
      <c r="F7439" s="94"/>
      <c r="G7439" s="95">
        <f t="shared" si="693"/>
        <v>0</v>
      </c>
      <c r="H7439" s="110">
        <f t="shared" si="694"/>
        <v>0</v>
      </c>
      <c r="P7439" s="107" t="str">
        <f t="shared" si="695"/>
        <v/>
      </c>
      <c r="Q7439" s="108" t="str">
        <f t="shared" si="696"/>
        <v/>
      </c>
      <c r="S7439" s="109" t="str">
        <f t="shared" si="697"/>
        <v/>
      </c>
      <c r="T7439" s="109" t="str">
        <f t="shared" si="698"/>
        <v/>
      </c>
    </row>
    <row r="7440" spans="2:20" ht="15" customHeight="1" x14ac:dyDescent="0.25">
      <c r="B7440" s="94">
        <v>7389</v>
      </c>
      <c r="C7440" s="95"/>
      <c r="D7440" s="94"/>
      <c r="E7440" s="95"/>
      <c r="F7440" s="94"/>
      <c r="G7440" s="95">
        <f t="shared" si="693"/>
        <v>0</v>
      </c>
      <c r="H7440" s="110">
        <f t="shared" si="694"/>
        <v>0</v>
      </c>
      <c r="P7440" s="107" t="str">
        <f t="shared" si="695"/>
        <v/>
      </c>
      <c r="Q7440" s="108" t="str">
        <f t="shared" si="696"/>
        <v/>
      </c>
      <c r="S7440" s="109" t="str">
        <f t="shared" si="697"/>
        <v/>
      </c>
      <c r="T7440" s="109" t="str">
        <f t="shared" si="698"/>
        <v/>
      </c>
    </row>
    <row r="7441" spans="2:20" ht="15" customHeight="1" x14ac:dyDescent="0.25">
      <c r="B7441" s="94">
        <v>7390</v>
      </c>
      <c r="C7441" s="95"/>
      <c r="D7441" s="94"/>
      <c r="E7441" s="95"/>
      <c r="F7441" s="94"/>
      <c r="G7441" s="95">
        <f t="shared" si="693"/>
        <v>0</v>
      </c>
      <c r="H7441" s="110">
        <f t="shared" si="694"/>
        <v>0</v>
      </c>
      <c r="P7441" s="107" t="str">
        <f t="shared" si="695"/>
        <v/>
      </c>
      <c r="Q7441" s="108" t="str">
        <f t="shared" si="696"/>
        <v/>
      </c>
      <c r="S7441" s="109" t="str">
        <f t="shared" si="697"/>
        <v/>
      </c>
      <c r="T7441" s="109" t="str">
        <f t="shared" si="698"/>
        <v/>
      </c>
    </row>
    <row r="7442" spans="2:20" ht="15" customHeight="1" x14ac:dyDescent="0.25">
      <c r="B7442" s="94">
        <v>7391</v>
      </c>
      <c r="C7442" s="95"/>
      <c r="D7442" s="94"/>
      <c r="E7442" s="95"/>
      <c r="F7442" s="94"/>
      <c r="G7442" s="95">
        <f t="shared" si="693"/>
        <v>0</v>
      </c>
      <c r="H7442" s="110">
        <f t="shared" si="694"/>
        <v>0</v>
      </c>
      <c r="P7442" s="107" t="str">
        <f t="shared" si="695"/>
        <v/>
      </c>
      <c r="Q7442" s="108" t="str">
        <f t="shared" si="696"/>
        <v/>
      </c>
      <c r="S7442" s="109" t="str">
        <f t="shared" si="697"/>
        <v/>
      </c>
      <c r="T7442" s="109" t="str">
        <f t="shared" si="698"/>
        <v/>
      </c>
    </row>
    <row r="7443" spans="2:20" ht="15" customHeight="1" x14ac:dyDescent="0.25">
      <c r="B7443" s="94">
        <v>7392</v>
      </c>
      <c r="C7443" s="95"/>
      <c r="D7443" s="94"/>
      <c r="E7443" s="95"/>
      <c r="F7443" s="94"/>
      <c r="G7443" s="95">
        <f t="shared" si="693"/>
        <v>0</v>
      </c>
      <c r="H7443" s="110">
        <f t="shared" si="694"/>
        <v>0</v>
      </c>
      <c r="P7443" s="107" t="str">
        <f t="shared" si="695"/>
        <v/>
      </c>
      <c r="Q7443" s="108" t="str">
        <f t="shared" si="696"/>
        <v/>
      </c>
      <c r="S7443" s="109" t="str">
        <f t="shared" si="697"/>
        <v/>
      </c>
      <c r="T7443" s="109" t="str">
        <f t="shared" si="698"/>
        <v/>
      </c>
    </row>
    <row r="7444" spans="2:20" ht="15" customHeight="1" x14ac:dyDescent="0.25">
      <c r="B7444" s="94">
        <v>7393</v>
      </c>
      <c r="C7444" s="95"/>
      <c r="D7444" s="94"/>
      <c r="E7444" s="95"/>
      <c r="F7444" s="94"/>
      <c r="G7444" s="95">
        <f t="shared" si="693"/>
        <v>0</v>
      </c>
      <c r="H7444" s="110">
        <f t="shared" si="694"/>
        <v>0</v>
      </c>
      <c r="P7444" s="107" t="str">
        <f t="shared" si="695"/>
        <v/>
      </c>
      <c r="Q7444" s="108" t="str">
        <f t="shared" si="696"/>
        <v/>
      </c>
      <c r="S7444" s="109" t="str">
        <f t="shared" si="697"/>
        <v/>
      </c>
      <c r="T7444" s="109" t="str">
        <f t="shared" si="698"/>
        <v/>
      </c>
    </row>
    <row r="7445" spans="2:20" ht="15" customHeight="1" x14ac:dyDescent="0.25">
      <c r="B7445" s="94">
        <v>7394</v>
      </c>
      <c r="C7445" s="95"/>
      <c r="D7445" s="94"/>
      <c r="E7445" s="95"/>
      <c r="F7445" s="94"/>
      <c r="G7445" s="95">
        <f t="shared" si="693"/>
        <v>0</v>
      </c>
      <c r="H7445" s="110">
        <f t="shared" si="694"/>
        <v>0</v>
      </c>
      <c r="P7445" s="107" t="str">
        <f t="shared" si="695"/>
        <v/>
      </c>
      <c r="Q7445" s="108" t="str">
        <f t="shared" si="696"/>
        <v/>
      </c>
      <c r="S7445" s="109" t="str">
        <f t="shared" si="697"/>
        <v/>
      </c>
      <c r="T7445" s="109" t="str">
        <f t="shared" si="698"/>
        <v/>
      </c>
    </row>
    <row r="7446" spans="2:20" ht="15" customHeight="1" x14ac:dyDescent="0.25">
      <c r="B7446" s="94">
        <v>7395</v>
      </c>
      <c r="C7446" s="95"/>
      <c r="D7446" s="94"/>
      <c r="E7446" s="95"/>
      <c r="F7446" s="94"/>
      <c r="G7446" s="95">
        <f t="shared" si="693"/>
        <v>0</v>
      </c>
      <c r="H7446" s="110">
        <f t="shared" si="694"/>
        <v>0</v>
      </c>
      <c r="P7446" s="107" t="str">
        <f t="shared" si="695"/>
        <v/>
      </c>
      <c r="Q7446" s="108" t="str">
        <f t="shared" si="696"/>
        <v/>
      </c>
      <c r="S7446" s="109" t="str">
        <f t="shared" si="697"/>
        <v/>
      </c>
      <c r="T7446" s="109" t="str">
        <f t="shared" si="698"/>
        <v/>
      </c>
    </row>
    <row r="7447" spans="2:20" ht="15" customHeight="1" x14ac:dyDescent="0.25">
      <c r="B7447" s="94">
        <v>7396</v>
      </c>
      <c r="C7447" s="95"/>
      <c r="D7447" s="94"/>
      <c r="E7447" s="95"/>
      <c r="F7447" s="94"/>
      <c r="G7447" s="95">
        <f t="shared" si="693"/>
        <v>0</v>
      </c>
      <c r="H7447" s="110">
        <f t="shared" si="694"/>
        <v>0</v>
      </c>
      <c r="P7447" s="107" t="str">
        <f t="shared" si="695"/>
        <v/>
      </c>
      <c r="Q7447" s="108" t="str">
        <f t="shared" si="696"/>
        <v/>
      </c>
      <c r="S7447" s="109" t="str">
        <f t="shared" si="697"/>
        <v/>
      </c>
      <c r="T7447" s="109" t="str">
        <f t="shared" si="698"/>
        <v/>
      </c>
    </row>
    <row r="7448" spans="2:20" ht="15" customHeight="1" x14ac:dyDescent="0.25">
      <c r="B7448" s="94">
        <v>7397</v>
      </c>
      <c r="C7448" s="95"/>
      <c r="D7448" s="94"/>
      <c r="E7448" s="95"/>
      <c r="F7448" s="94"/>
      <c r="G7448" s="95">
        <f t="shared" si="693"/>
        <v>0</v>
      </c>
      <c r="H7448" s="110">
        <f t="shared" si="694"/>
        <v>0</v>
      </c>
      <c r="P7448" s="107" t="str">
        <f t="shared" si="695"/>
        <v/>
      </c>
      <c r="Q7448" s="108" t="str">
        <f t="shared" si="696"/>
        <v/>
      </c>
      <c r="S7448" s="109" t="str">
        <f t="shared" si="697"/>
        <v/>
      </c>
      <c r="T7448" s="109" t="str">
        <f t="shared" si="698"/>
        <v/>
      </c>
    </row>
    <row r="7449" spans="2:20" ht="15" customHeight="1" x14ac:dyDescent="0.25">
      <c r="B7449" s="94">
        <v>7398</v>
      </c>
      <c r="C7449" s="95"/>
      <c r="D7449" s="94"/>
      <c r="E7449" s="95"/>
      <c r="F7449" s="94"/>
      <c r="G7449" s="95">
        <f t="shared" si="693"/>
        <v>0</v>
      </c>
      <c r="H7449" s="110">
        <f t="shared" si="694"/>
        <v>0</v>
      </c>
      <c r="P7449" s="107" t="str">
        <f t="shared" si="695"/>
        <v/>
      </c>
      <c r="Q7449" s="108" t="str">
        <f t="shared" si="696"/>
        <v/>
      </c>
      <c r="S7449" s="109" t="str">
        <f t="shared" si="697"/>
        <v/>
      </c>
      <c r="T7449" s="109" t="str">
        <f t="shared" si="698"/>
        <v/>
      </c>
    </row>
    <row r="7450" spans="2:20" ht="15" customHeight="1" x14ac:dyDescent="0.25">
      <c r="B7450" s="94">
        <v>7399</v>
      </c>
      <c r="C7450" s="95"/>
      <c r="D7450" s="94"/>
      <c r="E7450" s="95"/>
      <c r="F7450" s="94"/>
      <c r="G7450" s="95">
        <f t="shared" si="693"/>
        <v>0</v>
      </c>
      <c r="H7450" s="110">
        <f t="shared" si="694"/>
        <v>0</v>
      </c>
      <c r="P7450" s="107" t="str">
        <f t="shared" si="695"/>
        <v/>
      </c>
      <c r="Q7450" s="108" t="str">
        <f t="shared" si="696"/>
        <v/>
      </c>
      <c r="S7450" s="109" t="str">
        <f t="shared" si="697"/>
        <v/>
      </c>
      <c r="T7450" s="109" t="str">
        <f t="shared" si="698"/>
        <v/>
      </c>
    </row>
    <row r="7451" spans="2:20" ht="15" customHeight="1" x14ac:dyDescent="0.25">
      <c r="B7451" s="94">
        <v>7400</v>
      </c>
      <c r="C7451" s="95"/>
      <c r="D7451" s="94"/>
      <c r="E7451" s="95"/>
      <c r="F7451" s="94"/>
      <c r="G7451" s="95">
        <f t="shared" si="693"/>
        <v>0</v>
      </c>
      <c r="H7451" s="110">
        <f t="shared" si="694"/>
        <v>0</v>
      </c>
      <c r="P7451" s="107" t="str">
        <f t="shared" si="695"/>
        <v/>
      </c>
      <c r="Q7451" s="108" t="str">
        <f t="shared" si="696"/>
        <v/>
      </c>
      <c r="S7451" s="109" t="str">
        <f t="shared" si="697"/>
        <v/>
      </c>
      <c r="T7451" s="109" t="str">
        <f t="shared" si="698"/>
        <v/>
      </c>
    </row>
    <row r="7452" spans="2:20" ht="15" customHeight="1" x14ac:dyDescent="0.25">
      <c r="B7452" s="94">
        <v>7401</v>
      </c>
      <c r="C7452" s="95"/>
      <c r="D7452" s="94"/>
      <c r="E7452" s="95"/>
      <c r="F7452" s="94"/>
      <c r="G7452" s="95">
        <f t="shared" ref="G7452:G7515" si="699">E7452-C7452</f>
        <v>0</v>
      </c>
      <c r="H7452" s="110">
        <f t="shared" ref="H7452:H7515" si="700">F7452-D7452</f>
        <v>0</v>
      </c>
      <c r="P7452" s="107" t="str">
        <f t="shared" ref="P7452:P7515" si="701">IF(C7452="","",D7452*PSA_WTP-C7452)</f>
        <v/>
      </c>
      <c r="Q7452" s="108" t="str">
        <f t="shared" ref="Q7452:Q7515" si="702">IF(C7452="","",F7452*PSA_WTP-E7452)</f>
        <v/>
      </c>
      <c r="S7452" s="109" t="str">
        <f t="shared" ref="S7452:S7515" si="703">IF(Q7452="","",IF(Q7452=MAX(P7452,Q7452),0,1))</f>
        <v/>
      </c>
      <c r="T7452" s="109" t="str">
        <f t="shared" ref="T7452:T7515" si="704">IF(Q7452="","",IF(Q7452=MAX(P7452,Q7452),1,0))</f>
        <v/>
      </c>
    </row>
    <row r="7453" spans="2:20" ht="15" customHeight="1" x14ac:dyDescent="0.25">
      <c r="B7453" s="94">
        <v>7402</v>
      </c>
      <c r="C7453" s="95"/>
      <c r="D7453" s="94"/>
      <c r="E7453" s="95"/>
      <c r="F7453" s="94"/>
      <c r="G7453" s="95">
        <f t="shared" si="699"/>
        <v>0</v>
      </c>
      <c r="H7453" s="110">
        <f t="shared" si="700"/>
        <v>0</v>
      </c>
      <c r="P7453" s="107" t="str">
        <f t="shared" si="701"/>
        <v/>
      </c>
      <c r="Q7453" s="108" t="str">
        <f t="shared" si="702"/>
        <v/>
      </c>
      <c r="S7453" s="109" t="str">
        <f t="shared" si="703"/>
        <v/>
      </c>
      <c r="T7453" s="109" t="str">
        <f t="shared" si="704"/>
        <v/>
      </c>
    </row>
    <row r="7454" spans="2:20" ht="15" customHeight="1" x14ac:dyDescent="0.25">
      <c r="B7454" s="94">
        <v>7403</v>
      </c>
      <c r="C7454" s="95"/>
      <c r="D7454" s="94"/>
      <c r="E7454" s="95"/>
      <c r="F7454" s="94"/>
      <c r="G7454" s="95">
        <f t="shared" si="699"/>
        <v>0</v>
      </c>
      <c r="H7454" s="110">
        <f t="shared" si="700"/>
        <v>0</v>
      </c>
      <c r="P7454" s="107" t="str">
        <f t="shared" si="701"/>
        <v/>
      </c>
      <c r="Q7454" s="108" t="str">
        <f t="shared" si="702"/>
        <v/>
      </c>
      <c r="S7454" s="109" t="str">
        <f t="shared" si="703"/>
        <v/>
      </c>
      <c r="T7454" s="109" t="str">
        <f t="shared" si="704"/>
        <v/>
      </c>
    </row>
    <row r="7455" spans="2:20" ht="15" customHeight="1" x14ac:dyDescent="0.25">
      <c r="B7455" s="94">
        <v>7404</v>
      </c>
      <c r="C7455" s="95"/>
      <c r="D7455" s="94"/>
      <c r="E7455" s="95"/>
      <c r="F7455" s="94"/>
      <c r="G7455" s="95">
        <f t="shared" si="699"/>
        <v>0</v>
      </c>
      <c r="H7455" s="110">
        <f t="shared" si="700"/>
        <v>0</v>
      </c>
      <c r="P7455" s="107" t="str">
        <f t="shared" si="701"/>
        <v/>
      </c>
      <c r="Q7455" s="108" t="str">
        <f t="shared" si="702"/>
        <v/>
      </c>
      <c r="S7455" s="109" t="str">
        <f t="shared" si="703"/>
        <v/>
      </c>
      <c r="T7455" s="109" t="str">
        <f t="shared" si="704"/>
        <v/>
      </c>
    </row>
    <row r="7456" spans="2:20" ht="15" customHeight="1" x14ac:dyDescent="0.25">
      <c r="B7456" s="94">
        <v>7405</v>
      </c>
      <c r="C7456" s="95"/>
      <c r="D7456" s="94"/>
      <c r="E7456" s="95"/>
      <c r="F7456" s="94"/>
      <c r="G7456" s="95">
        <f t="shared" si="699"/>
        <v>0</v>
      </c>
      <c r="H7456" s="110">
        <f t="shared" si="700"/>
        <v>0</v>
      </c>
      <c r="P7456" s="107" t="str">
        <f t="shared" si="701"/>
        <v/>
      </c>
      <c r="Q7456" s="108" t="str">
        <f t="shared" si="702"/>
        <v/>
      </c>
      <c r="S7456" s="109" t="str">
        <f t="shared" si="703"/>
        <v/>
      </c>
      <c r="T7456" s="109" t="str">
        <f t="shared" si="704"/>
        <v/>
      </c>
    </row>
    <row r="7457" spans="2:20" ht="15" customHeight="1" x14ac:dyDescent="0.25">
      <c r="B7457" s="94">
        <v>7406</v>
      </c>
      <c r="C7457" s="95"/>
      <c r="D7457" s="94"/>
      <c r="E7457" s="95"/>
      <c r="F7457" s="94"/>
      <c r="G7457" s="95">
        <f t="shared" si="699"/>
        <v>0</v>
      </c>
      <c r="H7457" s="110">
        <f t="shared" si="700"/>
        <v>0</v>
      </c>
      <c r="P7457" s="107" t="str">
        <f t="shared" si="701"/>
        <v/>
      </c>
      <c r="Q7457" s="108" t="str">
        <f t="shared" si="702"/>
        <v/>
      </c>
      <c r="S7457" s="109" t="str">
        <f t="shared" si="703"/>
        <v/>
      </c>
      <c r="T7457" s="109" t="str">
        <f t="shared" si="704"/>
        <v/>
      </c>
    </row>
    <row r="7458" spans="2:20" ht="15" customHeight="1" x14ac:dyDescent="0.25">
      <c r="B7458" s="94">
        <v>7407</v>
      </c>
      <c r="C7458" s="95"/>
      <c r="D7458" s="94"/>
      <c r="E7458" s="95"/>
      <c r="F7458" s="94"/>
      <c r="G7458" s="95">
        <f t="shared" si="699"/>
        <v>0</v>
      </c>
      <c r="H7458" s="110">
        <f t="shared" si="700"/>
        <v>0</v>
      </c>
      <c r="P7458" s="107" t="str">
        <f t="shared" si="701"/>
        <v/>
      </c>
      <c r="Q7458" s="108" t="str">
        <f t="shared" si="702"/>
        <v/>
      </c>
      <c r="S7458" s="109" t="str">
        <f t="shared" si="703"/>
        <v/>
      </c>
      <c r="T7458" s="109" t="str">
        <f t="shared" si="704"/>
        <v/>
      </c>
    </row>
    <row r="7459" spans="2:20" ht="15" customHeight="1" x14ac:dyDescent="0.25">
      <c r="B7459" s="94">
        <v>7408</v>
      </c>
      <c r="C7459" s="95"/>
      <c r="D7459" s="94"/>
      <c r="E7459" s="95"/>
      <c r="F7459" s="94"/>
      <c r="G7459" s="95">
        <f t="shared" si="699"/>
        <v>0</v>
      </c>
      <c r="H7459" s="110">
        <f t="shared" si="700"/>
        <v>0</v>
      </c>
      <c r="P7459" s="107" t="str">
        <f t="shared" si="701"/>
        <v/>
      </c>
      <c r="Q7459" s="108" t="str">
        <f t="shared" si="702"/>
        <v/>
      </c>
      <c r="S7459" s="109" t="str">
        <f t="shared" si="703"/>
        <v/>
      </c>
      <c r="T7459" s="109" t="str">
        <f t="shared" si="704"/>
        <v/>
      </c>
    </row>
    <row r="7460" spans="2:20" ht="15" customHeight="1" x14ac:dyDescent="0.25">
      <c r="B7460" s="94">
        <v>7409</v>
      </c>
      <c r="C7460" s="95"/>
      <c r="D7460" s="94"/>
      <c r="E7460" s="95"/>
      <c r="F7460" s="94"/>
      <c r="G7460" s="95">
        <f t="shared" si="699"/>
        <v>0</v>
      </c>
      <c r="H7460" s="110">
        <f t="shared" si="700"/>
        <v>0</v>
      </c>
      <c r="P7460" s="107" t="str">
        <f t="shared" si="701"/>
        <v/>
      </c>
      <c r="Q7460" s="108" t="str">
        <f t="shared" si="702"/>
        <v/>
      </c>
      <c r="S7460" s="109" t="str">
        <f t="shared" si="703"/>
        <v/>
      </c>
      <c r="T7460" s="109" t="str">
        <f t="shared" si="704"/>
        <v/>
      </c>
    </row>
    <row r="7461" spans="2:20" ht="15" customHeight="1" x14ac:dyDescent="0.25">
      <c r="B7461" s="94">
        <v>7410</v>
      </c>
      <c r="C7461" s="95"/>
      <c r="D7461" s="94"/>
      <c r="E7461" s="95"/>
      <c r="F7461" s="94"/>
      <c r="G7461" s="95">
        <f t="shared" si="699"/>
        <v>0</v>
      </c>
      <c r="H7461" s="110">
        <f t="shared" si="700"/>
        <v>0</v>
      </c>
      <c r="P7461" s="107" t="str">
        <f t="shared" si="701"/>
        <v/>
      </c>
      <c r="Q7461" s="108" t="str">
        <f t="shared" si="702"/>
        <v/>
      </c>
      <c r="S7461" s="109" t="str">
        <f t="shared" si="703"/>
        <v/>
      </c>
      <c r="T7461" s="109" t="str">
        <f t="shared" si="704"/>
        <v/>
      </c>
    </row>
    <row r="7462" spans="2:20" ht="15" customHeight="1" x14ac:dyDescent="0.25">
      <c r="B7462" s="94">
        <v>7411</v>
      </c>
      <c r="C7462" s="95"/>
      <c r="D7462" s="94"/>
      <c r="E7462" s="95"/>
      <c r="F7462" s="94"/>
      <c r="G7462" s="95">
        <f t="shared" si="699"/>
        <v>0</v>
      </c>
      <c r="H7462" s="110">
        <f t="shared" si="700"/>
        <v>0</v>
      </c>
      <c r="P7462" s="107" t="str">
        <f t="shared" si="701"/>
        <v/>
      </c>
      <c r="Q7462" s="108" t="str">
        <f t="shared" si="702"/>
        <v/>
      </c>
      <c r="S7462" s="109" t="str">
        <f t="shared" si="703"/>
        <v/>
      </c>
      <c r="T7462" s="109" t="str">
        <f t="shared" si="704"/>
        <v/>
      </c>
    </row>
    <row r="7463" spans="2:20" ht="15" customHeight="1" x14ac:dyDescent="0.25">
      <c r="B7463" s="94">
        <v>7412</v>
      </c>
      <c r="C7463" s="95"/>
      <c r="D7463" s="94"/>
      <c r="E7463" s="95"/>
      <c r="F7463" s="94"/>
      <c r="G7463" s="95">
        <f t="shared" si="699"/>
        <v>0</v>
      </c>
      <c r="H7463" s="110">
        <f t="shared" si="700"/>
        <v>0</v>
      </c>
      <c r="P7463" s="107" t="str">
        <f t="shared" si="701"/>
        <v/>
      </c>
      <c r="Q7463" s="108" t="str">
        <f t="shared" si="702"/>
        <v/>
      </c>
      <c r="S7463" s="109" t="str">
        <f t="shared" si="703"/>
        <v/>
      </c>
      <c r="T7463" s="109" t="str">
        <f t="shared" si="704"/>
        <v/>
      </c>
    </row>
    <row r="7464" spans="2:20" ht="15" customHeight="1" x14ac:dyDescent="0.25">
      <c r="B7464" s="94">
        <v>7413</v>
      </c>
      <c r="C7464" s="95"/>
      <c r="D7464" s="94"/>
      <c r="E7464" s="95"/>
      <c r="F7464" s="94"/>
      <c r="G7464" s="95">
        <f t="shared" si="699"/>
        <v>0</v>
      </c>
      <c r="H7464" s="110">
        <f t="shared" si="700"/>
        <v>0</v>
      </c>
      <c r="P7464" s="107" t="str">
        <f t="shared" si="701"/>
        <v/>
      </c>
      <c r="Q7464" s="108" t="str">
        <f t="shared" si="702"/>
        <v/>
      </c>
      <c r="S7464" s="109" t="str">
        <f t="shared" si="703"/>
        <v/>
      </c>
      <c r="T7464" s="109" t="str">
        <f t="shared" si="704"/>
        <v/>
      </c>
    </row>
    <row r="7465" spans="2:20" ht="15" customHeight="1" x14ac:dyDescent="0.25">
      <c r="B7465" s="94">
        <v>7414</v>
      </c>
      <c r="C7465" s="95"/>
      <c r="D7465" s="94"/>
      <c r="E7465" s="95"/>
      <c r="F7465" s="94"/>
      <c r="G7465" s="95">
        <f t="shared" si="699"/>
        <v>0</v>
      </c>
      <c r="H7465" s="110">
        <f t="shared" si="700"/>
        <v>0</v>
      </c>
      <c r="P7465" s="107" t="str">
        <f t="shared" si="701"/>
        <v/>
      </c>
      <c r="Q7465" s="108" t="str">
        <f t="shared" si="702"/>
        <v/>
      </c>
      <c r="S7465" s="109" t="str">
        <f t="shared" si="703"/>
        <v/>
      </c>
      <c r="T7465" s="109" t="str">
        <f t="shared" si="704"/>
        <v/>
      </c>
    </row>
    <row r="7466" spans="2:20" ht="15" customHeight="1" x14ac:dyDescent="0.25">
      <c r="B7466" s="94">
        <v>7415</v>
      </c>
      <c r="C7466" s="95"/>
      <c r="D7466" s="94"/>
      <c r="E7466" s="95"/>
      <c r="F7466" s="94"/>
      <c r="G7466" s="95">
        <f t="shared" si="699"/>
        <v>0</v>
      </c>
      <c r="H7466" s="110">
        <f t="shared" si="700"/>
        <v>0</v>
      </c>
      <c r="P7466" s="107" t="str">
        <f t="shared" si="701"/>
        <v/>
      </c>
      <c r="Q7466" s="108" t="str">
        <f t="shared" si="702"/>
        <v/>
      </c>
      <c r="S7466" s="109" t="str">
        <f t="shared" si="703"/>
        <v/>
      </c>
      <c r="T7466" s="109" t="str">
        <f t="shared" si="704"/>
        <v/>
      </c>
    </row>
    <row r="7467" spans="2:20" ht="15" customHeight="1" x14ac:dyDescent="0.25">
      <c r="B7467" s="94">
        <v>7416</v>
      </c>
      <c r="C7467" s="95"/>
      <c r="D7467" s="94"/>
      <c r="E7467" s="95"/>
      <c r="F7467" s="94"/>
      <c r="G7467" s="95">
        <f t="shared" si="699"/>
        <v>0</v>
      </c>
      <c r="H7467" s="110">
        <f t="shared" si="700"/>
        <v>0</v>
      </c>
      <c r="P7467" s="107" t="str">
        <f t="shared" si="701"/>
        <v/>
      </c>
      <c r="Q7467" s="108" t="str">
        <f t="shared" si="702"/>
        <v/>
      </c>
      <c r="S7467" s="109" t="str">
        <f t="shared" si="703"/>
        <v/>
      </c>
      <c r="T7467" s="109" t="str">
        <f t="shared" si="704"/>
        <v/>
      </c>
    </row>
    <row r="7468" spans="2:20" ht="15" customHeight="1" x14ac:dyDescent="0.25">
      <c r="B7468" s="94">
        <v>7417</v>
      </c>
      <c r="C7468" s="95"/>
      <c r="D7468" s="94"/>
      <c r="E7468" s="95"/>
      <c r="F7468" s="94"/>
      <c r="G7468" s="95">
        <f t="shared" si="699"/>
        <v>0</v>
      </c>
      <c r="H7468" s="110">
        <f t="shared" si="700"/>
        <v>0</v>
      </c>
      <c r="P7468" s="107" t="str">
        <f t="shared" si="701"/>
        <v/>
      </c>
      <c r="Q7468" s="108" t="str">
        <f t="shared" si="702"/>
        <v/>
      </c>
      <c r="S7468" s="109" t="str">
        <f t="shared" si="703"/>
        <v/>
      </c>
      <c r="T7468" s="109" t="str">
        <f t="shared" si="704"/>
        <v/>
      </c>
    </row>
    <row r="7469" spans="2:20" ht="15" customHeight="1" x14ac:dyDescent="0.25">
      <c r="B7469" s="94">
        <v>7418</v>
      </c>
      <c r="C7469" s="95"/>
      <c r="D7469" s="94"/>
      <c r="E7469" s="95"/>
      <c r="F7469" s="94"/>
      <c r="G7469" s="95">
        <f t="shared" si="699"/>
        <v>0</v>
      </c>
      <c r="H7469" s="110">
        <f t="shared" si="700"/>
        <v>0</v>
      </c>
      <c r="P7469" s="107" t="str">
        <f t="shared" si="701"/>
        <v/>
      </c>
      <c r="Q7469" s="108" t="str">
        <f t="shared" si="702"/>
        <v/>
      </c>
      <c r="S7469" s="109" t="str">
        <f t="shared" si="703"/>
        <v/>
      </c>
      <c r="T7469" s="109" t="str">
        <f t="shared" si="704"/>
        <v/>
      </c>
    </row>
    <row r="7470" spans="2:20" ht="15" customHeight="1" x14ac:dyDescent="0.25">
      <c r="B7470" s="94">
        <v>7419</v>
      </c>
      <c r="C7470" s="95"/>
      <c r="D7470" s="94"/>
      <c r="E7470" s="95"/>
      <c r="F7470" s="94"/>
      <c r="G7470" s="95">
        <f t="shared" si="699"/>
        <v>0</v>
      </c>
      <c r="H7470" s="110">
        <f t="shared" si="700"/>
        <v>0</v>
      </c>
      <c r="P7470" s="107" t="str">
        <f t="shared" si="701"/>
        <v/>
      </c>
      <c r="Q7470" s="108" t="str">
        <f t="shared" si="702"/>
        <v/>
      </c>
      <c r="S7470" s="109" t="str">
        <f t="shared" si="703"/>
        <v/>
      </c>
      <c r="T7470" s="109" t="str">
        <f t="shared" si="704"/>
        <v/>
      </c>
    </row>
    <row r="7471" spans="2:20" ht="15" customHeight="1" x14ac:dyDescent="0.25">
      <c r="B7471" s="94">
        <v>7420</v>
      </c>
      <c r="C7471" s="95"/>
      <c r="D7471" s="94"/>
      <c r="E7471" s="95"/>
      <c r="F7471" s="94"/>
      <c r="G7471" s="95">
        <f t="shared" si="699"/>
        <v>0</v>
      </c>
      <c r="H7471" s="110">
        <f t="shared" si="700"/>
        <v>0</v>
      </c>
      <c r="P7471" s="107" t="str">
        <f t="shared" si="701"/>
        <v/>
      </c>
      <c r="Q7471" s="108" t="str">
        <f t="shared" si="702"/>
        <v/>
      </c>
      <c r="S7471" s="109" t="str">
        <f t="shared" si="703"/>
        <v/>
      </c>
      <c r="T7471" s="109" t="str">
        <f t="shared" si="704"/>
        <v/>
      </c>
    </row>
    <row r="7472" spans="2:20" ht="15" customHeight="1" x14ac:dyDescent="0.25">
      <c r="B7472" s="94">
        <v>7421</v>
      </c>
      <c r="C7472" s="95"/>
      <c r="D7472" s="94"/>
      <c r="E7472" s="95"/>
      <c r="F7472" s="94"/>
      <c r="G7472" s="95">
        <f t="shared" si="699"/>
        <v>0</v>
      </c>
      <c r="H7472" s="110">
        <f t="shared" si="700"/>
        <v>0</v>
      </c>
      <c r="P7472" s="107" t="str">
        <f t="shared" si="701"/>
        <v/>
      </c>
      <c r="Q7472" s="108" t="str">
        <f t="shared" si="702"/>
        <v/>
      </c>
      <c r="S7472" s="109" t="str">
        <f t="shared" si="703"/>
        <v/>
      </c>
      <c r="T7472" s="109" t="str">
        <f t="shared" si="704"/>
        <v/>
      </c>
    </row>
    <row r="7473" spans="2:20" ht="15" customHeight="1" x14ac:dyDescent="0.25">
      <c r="B7473" s="94">
        <v>7422</v>
      </c>
      <c r="C7473" s="95"/>
      <c r="D7473" s="94"/>
      <c r="E7473" s="95"/>
      <c r="F7473" s="94"/>
      <c r="G7473" s="95">
        <f t="shared" si="699"/>
        <v>0</v>
      </c>
      <c r="H7473" s="110">
        <f t="shared" si="700"/>
        <v>0</v>
      </c>
      <c r="P7473" s="107" t="str">
        <f t="shared" si="701"/>
        <v/>
      </c>
      <c r="Q7473" s="108" t="str">
        <f t="shared" si="702"/>
        <v/>
      </c>
      <c r="S7473" s="109" t="str">
        <f t="shared" si="703"/>
        <v/>
      </c>
      <c r="T7473" s="109" t="str">
        <f t="shared" si="704"/>
        <v/>
      </c>
    </row>
    <row r="7474" spans="2:20" ht="15" customHeight="1" x14ac:dyDescent="0.25">
      <c r="B7474" s="94">
        <v>7423</v>
      </c>
      <c r="C7474" s="95"/>
      <c r="D7474" s="94"/>
      <c r="E7474" s="95"/>
      <c r="F7474" s="94"/>
      <c r="G7474" s="95">
        <f t="shared" si="699"/>
        <v>0</v>
      </c>
      <c r="H7474" s="110">
        <f t="shared" si="700"/>
        <v>0</v>
      </c>
      <c r="P7474" s="107" t="str">
        <f t="shared" si="701"/>
        <v/>
      </c>
      <c r="Q7474" s="108" t="str">
        <f t="shared" si="702"/>
        <v/>
      </c>
      <c r="S7474" s="109" t="str">
        <f t="shared" si="703"/>
        <v/>
      </c>
      <c r="T7474" s="109" t="str">
        <f t="shared" si="704"/>
        <v/>
      </c>
    </row>
    <row r="7475" spans="2:20" ht="15" customHeight="1" x14ac:dyDescent="0.25">
      <c r="B7475" s="94">
        <v>7424</v>
      </c>
      <c r="C7475" s="95"/>
      <c r="D7475" s="94"/>
      <c r="E7475" s="95"/>
      <c r="F7475" s="94"/>
      <c r="G7475" s="95">
        <f t="shared" si="699"/>
        <v>0</v>
      </c>
      <c r="H7475" s="110">
        <f t="shared" si="700"/>
        <v>0</v>
      </c>
      <c r="P7475" s="107" t="str">
        <f t="shared" si="701"/>
        <v/>
      </c>
      <c r="Q7475" s="108" t="str">
        <f t="shared" si="702"/>
        <v/>
      </c>
      <c r="S7475" s="109" t="str">
        <f t="shared" si="703"/>
        <v/>
      </c>
      <c r="T7475" s="109" t="str">
        <f t="shared" si="704"/>
        <v/>
      </c>
    </row>
    <row r="7476" spans="2:20" ht="15" customHeight="1" x14ac:dyDescent="0.25">
      <c r="B7476" s="94">
        <v>7425</v>
      </c>
      <c r="C7476" s="95"/>
      <c r="D7476" s="94"/>
      <c r="E7476" s="95"/>
      <c r="F7476" s="94"/>
      <c r="G7476" s="95">
        <f t="shared" si="699"/>
        <v>0</v>
      </c>
      <c r="H7476" s="110">
        <f t="shared" si="700"/>
        <v>0</v>
      </c>
      <c r="P7476" s="107" t="str">
        <f t="shared" si="701"/>
        <v/>
      </c>
      <c r="Q7476" s="108" t="str">
        <f t="shared" si="702"/>
        <v/>
      </c>
      <c r="S7476" s="109" t="str">
        <f t="shared" si="703"/>
        <v/>
      </c>
      <c r="T7476" s="109" t="str">
        <f t="shared" si="704"/>
        <v/>
      </c>
    </row>
    <row r="7477" spans="2:20" ht="15" customHeight="1" x14ac:dyDescent="0.25">
      <c r="B7477" s="94">
        <v>7426</v>
      </c>
      <c r="C7477" s="95"/>
      <c r="D7477" s="94"/>
      <c r="E7477" s="95"/>
      <c r="F7477" s="94"/>
      <c r="G7477" s="95">
        <f t="shared" si="699"/>
        <v>0</v>
      </c>
      <c r="H7477" s="110">
        <f t="shared" si="700"/>
        <v>0</v>
      </c>
      <c r="P7477" s="107" t="str">
        <f t="shared" si="701"/>
        <v/>
      </c>
      <c r="Q7477" s="108" t="str">
        <f t="shared" si="702"/>
        <v/>
      </c>
      <c r="S7477" s="109" t="str">
        <f t="shared" si="703"/>
        <v/>
      </c>
      <c r="T7477" s="109" t="str">
        <f t="shared" si="704"/>
        <v/>
      </c>
    </row>
    <row r="7478" spans="2:20" ht="15" customHeight="1" x14ac:dyDescent="0.25">
      <c r="B7478" s="94">
        <v>7427</v>
      </c>
      <c r="C7478" s="95"/>
      <c r="D7478" s="94"/>
      <c r="E7478" s="95"/>
      <c r="F7478" s="94"/>
      <c r="G7478" s="95">
        <f t="shared" si="699"/>
        <v>0</v>
      </c>
      <c r="H7478" s="110">
        <f t="shared" si="700"/>
        <v>0</v>
      </c>
      <c r="P7478" s="107" t="str">
        <f t="shared" si="701"/>
        <v/>
      </c>
      <c r="Q7478" s="108" t="str">
        <f t="shared" si="702"/>
        <v/>
      </c>
      <c r="S7478" s="109" t="str">
        <f t="shared" si="703"/>
        <v/>
      </c>
      <c r="T7478" s="109" t="str">
        <f t="shared" si="704"/>
        <v/>
      </c>
    </row>
    <row r="7479" spans="2:20" ht="15" customHeight="1" x14ac:dyDescent="0.25">
      <c r="B7479" s="94">
        <v>7428</v>
      </c>
      <c r="C7479" s="95"/>
      <c r="D7479" s="94"/>
      <c r="E7479" s="95"/>
      <c r="F7479" s="94"/>
      <c r="G7479" s="95">
        <f t="shared" si="699"/>
        <v>0</v>
      </c>
      <c r="H7479" s="110">
        <f t="shared" si="700"/>
        <v>0</v>
      </c>
      <c r="P7479" s="107" t="str">
        <f t="shared" si="701"/>
        <v/>
      </c>
      <c r="Q7479" s="108" t="str">
        <f t="shared" si="702"/>
        <v/>
      </c>
      <c r="S7479" s="109" t="str">
        <f t="shared" si="703"/>
        <v/>
      </c>
      <c r="T7479" s="109" t="str">
        <f t="shared" si="704"/>
        <v/>
      </c>
    </row>
    <row r="7480" spans="2:20" ht="15" customHeight="1" x14ac:dyDescent="0.25">
      <c r="B7480" s="94">
        <v>7429</v>
      </c>
      <c r="C7480" s="95"/>
      <c r="D7480" s="94"/>
      <c r="E7480" s="95"/>
      <c r="F7480" s="94"/>
      <c r="G7480" s="95">
        <f t="shared" si="699"/>
        <v>0</v>
      </c>
      <c r="H7480" s="110">
        <f t="shared" si="700"/>
        <v>0</v>
      </c>
      <c r="P7480" s="107" t="str">
        <f t="shared" si="701"/>
        <v/>
      </c>
      <c r="Q7480" s="108" t="str">
        <f t="shared" si="702"/>
        <v/>
      </c>
      <c r="S7480" s="109" t="str">
        <f t="shared" si="703"/>
        <v/>
      </c>
      <c r="T7480" s="109" t="str">
        <f t="shared" si="704"/>
        <v/>
      </c>
    </row>
    <row r="7481" spans="2:20" ht="15" customHeight="1" x14ac:dyDescent="0.25">
      <c r="B7481" s="94">
        <v>7430</v>
      </c>
      <c r="C7481" s="95"/>
      <c r="D7481" s="94"/>
      <c r="E7481" s="95"/>
      <c r="F7481" s="94"/>
      <c r="G7481" s="95">
        <f t="shared" si="699"/>
        <v>0</v>
      </c>
      <c r="H7481" s="110">
        <f t="shared" si="700"/>
        <v>0</v>
      </c>
      <c r="P7481" s="107" t="str">
        <f t="shared" si="701"/>
        <v/>
      </c>
      <c r="Q7481" s="108" t="str">
        <f t="shared" si="702"/>
        <v/>
      </c>
      <c r="S7481" s="109" t="str">
        <f t="shared" si="703"/>
        <v/>
      </c>
      <c r="T7481" s="109" t="str">
        <f t="shared" si="704"/>
        <v/>
      </c>
    </row>
    <row r="7482" spans="2:20" ht="15" customHeight="1" x14ac:dyDescent="0.25">
      <c r="B7482" s="94">
        <v>7431</v>
      </c>
      <c r="C7482" s="95"/>
      <c r="D7482" s="94"/>
      <c r="E7482" s="95"/>
      <c r="F7482" s="94"/>
      <c r="G7482" s="95">
        <f t="shared" si="699"/>
        <v>0</v>
      </c>
      <c r="H7482" s="110">
        <f t="shared" si="700"/>
        <v>0</v>
      </c>
      <c r="P7482" s="107" t="str">
        <f t="shared" si="701"/>
        <v/>
      </c>
      <c r="Q7482" s="108" t="str">
        <f t="shared" si="702"/>
        <v/>
      </c>
      <c r="S7482" s="109" t="str">
        <f t="shared" si="703"/>
        <v/>
      </c>
      <c r="T7482" s="109" t="str">
        <f t="shared" si="704"/>
        <v/>
      </c>
    </row>
    <row r="7483" spans="2:20" ht="15" customHeight="1" x14ac:dyDescent="0.25">
      <c r="B7483" s="94">
        <v>7432</v>
      </c>
      <c r="C7483" s="95"/>
      <c r="D7483" s="94"/>
      <c r="E7483" s="95"/>
      <c r="F7483" s="94"/>
      <c r="G7483" s="95">
        <f t="shared" si="699"/>
        <v>0</v>
      </c>
      <c r="H7483" s="110">
        <f t="shared" si="700"/>
        <v>0</v>
      </c>
      <c r="P7483" s="107" t="str">
        <f t="shared" si="701"/>
        <v/>
      </c>
      <c r="Q7483" s="108" t="str">
        <f t="shared" si="702"/>
        <v/>
      </c>
      <c r="S7483" s="109" t="str">
        <f t="shared" si="703"/>
        <v/>
      </c>
      <c r="T7483" s="109" t="str">
        <f t="shared" si="704"/>
        <v/>
      </c>
    </row>
    <row r="7484" spans="2:20" ht="15" customHeight="1" x14ac:dyDescent="0.25">
      <c r="B7484" s="94">
        <v>7433</v>
      </c>
      <c r="C7484" s="95"/>
      <c r="D7484" s="94"/>
      <c r="E7484" s="95"/>
      <c r="F7484" s="94"/>
      <c r="G7484" s="95">
        <f t="shared" si="699"/>
        <v>0</v>
      </c>
      <c r="H7484" s="110">
        <f t="shared" si="700"/>
        <v>0</v>
      </c>
      <c r="P7484" s="107" t="str">
        <f t="shared" si="701"/>
        <v/>
      </c>
      <c r="Q7484" s="108" t="str">
        <f t="shared" si="702"/>
        <v/>
      </c>
      <c r="S7484" s="109" t="str">
        <f t="shared" si="703"/>
        <v/>
      </c>
      <c r="T7484" s="109" t="str">
        <f t="shared" si="704"/>
        <v/>
      </c>
    </row>
    <row r="7485" spans="2:20" ht="15" customHeight="1" x14ac:dyDescent="0.25">
      <c r="B7485" s="94">
        <v>7434</v>
      </c>
      <c r="C7485" s="95"/>
      <c r="D7485" s="94"/>
      <c r="E7485" s="95"/>
      <c r="F7485" s="94"/>
      <c r="G7485" s="95">
        <f t="shared" si="699"/>
        <v>0</v>
      </c>
      <c r="H7485" s="110">
        <f t="shared" si="700"/>
        <v>0</v>
      </c>
      <c r="P7485" s="107" t="str">
        <f t="shared" si="701"/>
        <v/>
      </c>
      <c r="Q7485" s="108" t="str">
        <f t="shared" si="702"/>
        <v/>
      </c>
      <c r="S7485" s="109" t="str">
        <f t="shared" si="703"/>
        <v/>
      </c>
      <c r="T7485" s="109" t="str">
        <f t="shared" si="704"/>
        <v/>
      </c>
    </row>
    <row r="7486" spans="2:20" ht="15" customHeight="1" x14ac:dyDescent="0.25">
      <c r="B7486" s="94">
        <v>7435</v>
      </c>
      <c r="C7486" s="95"/>
      <c r="D7486" s="94"/>
      <c r="E7486" s="95"/>
      <c r="F7486" s="94"/>
      <c r="G7486" s="95">
        <f t="shared" si="699"/>
        <v>0</v>
      </c>
      <c r="H7486" s="110">
        <f t="shared" si="700"/>
        <v>0</v>
      </c>
      <c r="P7486" s="107" t="str">
        <f t="shared" si="701"/>
        <v/>
      </c>
      <c r="Q7486" s="108" t="str">
        <f t="shared" si="702"/>
        <v/>
      </c>
      <c r="S7486" s="109" t="str">
        <f t="shared" si="703"/>
        <v/>
      </c>
      <c r="T7486" s="109" t="str">
        <f t="shared" si="704"/>
        <v/>
      </c>
    </row>
    <row r="7487" spans="2:20" ht="15" customHeight="1" x14ac:dyDescent="0.25">
      <c r="B7487" s="94">
        <v>7436</v>
      </c>
      <c r="C7487" s="95"/>
      <c r="D7487" s="94"/>
      <c r="E7487" s="95"/>
      <c r="F7487" s="94"/>
      <c r="G7487" s="95">
        <f t="shared" si="699"/>
        <v>0</v>
      </c>
      <c r="H7487" s="110">
        <f t="shared" si="700"/>
        <v>0</v>
      </c>
      <c r="P7487" s="107" t="str">
        <f t="shared" si="701"/>
        <v/>
      </c>
      <c r="Q7487" s="108" t="str">
        <f t="shared" si="702"/>
        <v/>
      </c>
      <c r="S7487" s="109" t="str">
        <f t="shared" si="703"/>
        <v/>
      </c>
      <c r="T7487" s="109" t="str">
        <f t="shared" si="704"/>
        <v/>
      </c>
    </row>
    <row r="7488" spans="2:20" ht="15" customHeight="1" x14ac:dyDescent="0.25">
      <c r="B7488" s="94">
        <v>7437</v>
      </c>
      <c r="C7488" s="95"/>
      <c r="D7488" s="94"/>
      <c r="E7488" s="95"/>
      <c r="F7488" s="94"/>
      <c r="G7488" s="95">
        <f t="shared" si="699"/>
        <v>0</v>
      </c>
      <c r="H7488" s="110">
        <f t="shared" si="700"/>
        <v>0</v>
      </c>
      <c r="P7488" s="107" t="str">
        <f t="shared" si="701"/>
        <v/>
      </c>
      <c r="Q7488" s="108" t="str">
        <f t="shared" si="702"/>
        <v/>
      </c>
      <c r="S7488" s="109" t="str">
        <f t="shared" si="703"/>
        <v/>
      </c>
      <c r="T7488" s="109" t="str">
        <f t="shared" si="704"/>
        <v/>
      </c>
    </row>
    <row r="7489" spans="2:20" ht="15" customHeight="1" x14ac:dyDescent="0.25">
      <c r="B7489" s="94">
        <v>7438</v>
      </c>
      <c r="C7489" s="95"/>
      <c r="D7489" s="94"/>
      <c r="E7489" s="95"/>
      <c r="F7489" s="94"/>
      <c r="G7489" s="95">
        <f t="shared" si="699"/>
        <v>0</v>
      </c>
      <c r="H7489" s="110">
        <f t="shared" si="700"/>
        <v>0</v>
      </c>
      <c r="P7489" s="107" t="str">
        <f t="shared" si="701"/>
        <v/>
      </c>
      <c r="Q7489" s="108" t="str">
        <f t="shared" si="702"/>
        <v/>
      </c>
      <c r="S7489" s="109" t="str">
        <f t="shared" si="703"/>
        <v/>
      </c>
      <c r="T7489" s="109" t="str">
        <f t="shared" si="704"/>
        <v/>
      </c>
    </row>
    <row r="7490" spans="2:20" ht="15" customHeight="1" x14ac:dyDescent="0.25">
      <c r="B7490" s="94">
        <v>7439</v>
      </c>
      <c r="C7490" s="95"/>
      <c r="D7490" s="94"/>
      <c r="E7490" s="95"/>
      <c r="F7490" s="94"/>
      <c r="G7490" s="95">
        <f t="shared" si="699"/>
        <v>0</v>
      </c>
      <c r="H7490" s="110">
        <f t="shared" si="700"/>
        <v>0</v>
      </c>
      <c r="P7490" s="107" t="str">
        <f t="shared" si="701"/>
        <v/>
      </c>
      <c r="Q7490" s="108" t="str">
        <f t="shared" si="702"/>
        <v/>
      </c>
      <c r="S7490" s="109" t="str">
        <f t="shared" si="703"/>
        <v/>
      </c>
      <c r="T7490" s="109" t="str">
        <f t="shared" si="704"/>
        <v/>
      </c>
    </row>
    <row r="7491" spans="2:20" ht="15" customHeight="1" x14ac:dyDescent="0.25">
      <c r="B7491" s="94">
        <v>7440</v>
      </c>
      <c r="C7491" s="95"/>
      <c r="D7491" s="94"/>
      <c r="E7491" s="95"/>
      <c r="F7491" s="94"/>
      <c r="G7491" s="95">
        <f t="shared" si="699"/>
        <v>0</v>
      </c>
      <c r="H7491" s="110">
        <f t="shared" si="700"/>
        <v>0</v>
      </c>
      <c r="P7491" s="107" t="str">
        <f t="shared" si="701"/>
        <v/>
      </c>
      <c r="Q7491" s="108" t="str">
        <f t="shared" si="702"/>
        <v/>
      </c>
      <c r="S7491" s="109" t="str">
        <f t="shared" si="703"/>
        <v/>
      </c>
      <c r="T7491" s="109" t="str">
        <f t="shared" si="704"/>
        <v/>
      </c>
    </row>
    <row r="7492" spans="2:20" ht="15" customHeight="1" x14ac:dyDescent="0.25">
      <c r="B7492" s="94">
        <v>7441</v>
      </c>
      <c r="C7492" s="95"/>
      <c r="D7492" s="94"/>
      <c r="E7492" s="95"/>
      <c r="F7492" s="94"/>
      <c r="G7492" s="95">
        <f t="shared" si="699"/>
        <v>0</v>
      </c>
      <c r="H7492" s="110">
        <f t="shared" si="700"/>
        <v>0</v>
      </c>
      <c r="P7492" s="107" t="str">
        <f t="shared" si="701"/>
        <v/>
      </c>
      <c r="Q7492" s="108" t="str">
        <f t="shared" si="702"/>
        <v/>
      </c>
      <c r="S7492" s="109" t="str">
        <f t="shared" si="703"/>
        <v/>
      </c>
      <c r="T7492" s="109" t="str">
        <f t="shared" si="704"/>
        <v/>
      </c>
    </row>
    <row r="7493" spans="2:20" ht="15" customHeight="1" x14ac:dyDescent="0.25">
      <c r="B7493" s="94">
        <v>7442</v>
      </c>
      <c r="C7493" s="95"/>
      <c r="D7493" s="94"/>
      <c r="E7493" s="95"/>
      <c r="F7493" s="94"/>
      <c r="G7493" s="95">
        <f t="shared" si="699"/>
        <v>0</v>
      </c>
      <c r="H7493" s="110">
        <f t="shared" si="700"/>
        <v>0</v>
      </c>
      <c r="P7493" s="107" t="str">
        <f t="shared" si="701"/>
        <v/>
      </c>
      <c r="Q7493" s="108" t="str">
        <f t="shared" si="702"/>
        <v/>
      </c>
      <c r="S7493" s="109" t="str">
        <f t="shared" si="703"/>
        <v/>
      </c>
      <c r="T7493" s="109" t="str">
        <f t="shared" si="704"/>
        <v/>
      </c>
    </row>
    <row r="7494" spans="2:20" ht="15" customHeight="1" x14ac:dyDescent="0.25">
      <c r="B7494" s="94">
        <v>7443</v>
      </c>
      <c r="C7494" s="95"/>
      <c r="D7494" s="94"/>
      <c r="E7494" s="95"/>
      <c r="F7494" s="94"/>
      <c r="G7494" s="95">
        <f t="shared" si="699"/>
        <v>0</v>
      </c>
      <c r="H7494" s="110">
        <f t="shared" si="700"/>
        <v>0</v>
      </c>
      <c r="P7494" s="107" t="str">
        <f t="shared" si="701"/>
        <v/>
      </c>
      <c r="Q7494" s="108" t="str">
        <f t="shared" si="702"/>
        <v/>
      </c>
      <c r="S7494" s="109" t="str">
        <f t="shared" si="703"/>
        <v/>
      </c>
      <c r="T7494" s="109" t="str">
        <f t="shared" si="704"/>
        <v/>
      </c>
    </row>
    <row r="7495" spans="2:20" ht="15" customHeight="1" x14ac:dyDescent="0.25">
      <c r="B7495" s="94">
        <v>7444</v>
      </c>
      <c r="C7495" s="95"/>
      <c r="D7495" s="94"/>
      <c r="E7495" s="95"/>
      <c r="F7495" s="94"/>
      <c r="G7495" s="95">
        <f t="shared" si="699"/>
        <v>0</v>
      </c>
      <c r="H7495" s="110">
        <f t="shared" si="700"/>
        <v>0</v>
      </c>
      <c r="P7495" s="107" t="str">
        <f t="shared" si="701"/>
        <v/>
      </c>
      <c r="Q7495" s="108" t="str">
        <f t="shared" si="702"/>
        <v/>
      </c>
      <c r="S7495" s="109" t="str">
        <f t="shared" si="703"/>
        <v/>
      </c>
      <c r="T7495" s="109" t="str">
        <f t="shared" si="704"/>
        <v/>
      </c>
    </row>
    <row r="7496" spans="2:20" ht="15" customHeight="1" x14ac:dyDescent="0.25">
      <c r="B7496" s="94">
        <v>7445</v>
      </c>
      <c r="C7496" s="95"/>
      <c r="D7496" s="94"/>
      <c r="E7496" s="95"/>
      <c r="F7496" s="94"/>
      <c r="G7496" s="95">
        <f t="shared" si="699"/>
        <v>0</v>
      </c>
      <c r="H7496" s="110">
        <f t="shared" si="700"/>
        <v>0</v>
      </c>
      <c r="P7496" s="107" t="str">
        <f t="shared" si="701"/>
        <v/>
      </c>
      <c r="Q7496" s="108" t="str">
        <f t="shared" si="702"/>
        <v/>
      </c>
      <c r="S7496" s="109" t="str">
        <f t="shared" si="703"/>
        <v/>
      </c>
      <c r="T7496" s="109" t="str">
        <f t="shared" si="704"/>
        <v/>
      </c>
    </row>
    <row r="7497" spans="2:20" ht="15" customHeight="1" x14ac:dyDescent="0.25">
      <c r="B7497" s="94">
        <v>7446</v>
      </c>
      <c r="C7497" s="95"/>
      <c r="D7497" s="94"/>
      <c r="E7497" s="95"/>
      <c r="F7497" s="94"/>
      <c r="G7497" s="95">
        <f t="shared" si="699"/>
        <v>0</v>
      </c>
      <c r="H7497" s="110">
        <f t="shared" si="700"/>
        <v>0</v>
      </c>
      <c r="P7497" s="107" t="str">
        <f t="shared" si="701"/>
        <v/>
      </c>
      <c r="Q7497" s="108" t="str">
        <f t="shared" si="702"/>
        <v/>
      </c>
      <c r="S7497" s="109" t="str">
        <f t="shared" si="703"/>
        <v/>
      </c>
      <c r="T7497" s="109" t="str">
        <f t="shared" si="704"/>
        <v/>
      </c>
    </row>
    <row r="7498" spans="2:20" ht="15" customHeight="1" x14ac:dyDescent="0.25">
      <c r="B7498" s="94">
        <v>7447</v>
      </c>
      <c r="C7498" s="95"/>
      <c r="D7498" s="94"/>
      <c r="E7498" s="95"/>
      <c r="F7498" s="94"/>
      <c r="G7498" s="95">
        <f t="shared" si="699"/>
        <v>0</v>
      </c>
      <c r="H7498" s="110">
        <f t="shared" si="700"/>
        <v>0</v>
      </c>
      <c r="P7498" s="107" t="str">
        <f t="shared" si="701"/>
        <v/>
      </c>
      <c r="Q7498" s="108" t="str">
        <f t="shared" si="702"/>
        <v/>
      </c>
      <c r="S7498" s="109" t="str">
        <f t="shared" si="703"/>
        <v/>
      </c>
      <c r="T7498" s="109" t="str">
        <f t="shared" si="704"/>
        <v/>
      </c>
    </row>
    <row r="7499" spans="2:20" ht="15" customHeight="1" x14ac:dyDescent="0.25">
      <c r="B7499" s="94">
        <v>7448</v>
      </c>
      <c r="C7499" s="95"/>
      <c r="D7499" s="94"/>
      <c r="E7499" s="95"/>
      <c r="F7499" s="94"/>
      <c r="G7499" s="95">
        <f t="shared" si="699"/>
        <v>0</v>
      </c>
      <c r="H7499" s="110">
        <f t="shared" si="700"/>
        <v>0</v>
      </c>
      <c r="P7499" s="107" t="str">
        <f t="shared" si="701"/>
        <v/>
      </c>
      <c r="Q7499" s="108" t="str">
        <f t="shared" si="702"/>
        <v/>
      </c>
      <c r="S7499" s="109" t="str">
        <f t="shared" si="703"/>
        <v/>
      </c>
      <c r="T7499" s="109" t="str">
        <f t="shared" si="704"/>
        <v/>
      </c>
    </row>
    <row r="7500" spans="2:20" ht="15" customHeight="1" x14ac:dyDescent="0.25">
      <c r="B7500" s="94">
        <v>7449</v>
      </c>
      <c r="C7500" s="95"/>
      <c r="D7500" s="94"/>
      <c r="E7500" s="95"/>
      <c r="F7500" s="94"/>
      <c r="G7500" s="95">
        <f t="shared" si="699"/>
        <v>0</v>
      </c>
      <c r="H7500" s="110">
        <f t="shared" si="700"/>
        <v>0</v>
      </c>
      <c r="P7500" s="107" t="str">
        <f t="shared" si="701"/>
        <v/>
      </c>
      <c r="Q7500" s="108" t="str">
        <f t="shared" si="702"/>
        <v/>
      </c>
      <c r="S7500" s="109" t="str">
        <f t="shared" si="703"/>
        <v/>
      </c>
      <c r="T7500" s="109" t="str">
        <f t="shared" si="704"/>
        <v/>
      </c>
    </row>
    <row r="7501" spans="2:20" ht="15" customHeight="1" x14ac:dyDescent="0.25">
      <c r="B7501" s="94">
        <v>7450</v>
      </c>
      <c r="C7501" s="95"/>
      <c r="D7501" s="94"/>
      <c r="E7501" s="95"/>
      <c r="F7501" s="94"/>
      <c r="G7501" s="95">
        <f t="shared" si="699"/>
        <v>0</v>
      </c>
      <c r="H7501" s="110">
        <f t="shared" si="700"/>
        <v>0</v>
      </c>
      <c r="P7501" s="107" t="str">
        <f t="shared" si="701"/>
        <v/>
      </c>
      <c r="Q7501" s="108" t="str">
        <f t="shared" si="702"/>
        <v/>
      </c>
      <c r="S7501" s="109" t="str">
        <f t="shared" si="703"/>
        <v/>
      </c>
      <c r="T7501" s="109" t="str">
        <f t="shared" si="704"/>
        <v/>
      </c>
    </row>
    <row r="7502" spans="2:20" ht="15" customHeight="1" x14ac:dyDescent="0.25">
      <c r="B7502" s="94">
        <v>7451</v>
      </c>
      <c r="C7502" s="95"/>
      <c r="D7502" s="94"/>
      <c r="E7502" s="95"/>
      <c r="F7502" s="94"/>
      <c r="G7502" s="95">
        <f t="shared" si="699"/>
        <v>0</v>
      </c>
      <c r="H7502" s="110">
        <f t="shared" si="700"/>
        <v>0</v>
      </c>
      <c r="P7502" s="107" t="str">
        <f t="shared" si="701"/>
        <v/>
      </c>
      <c r="Q7502" s="108" t="str">
        <f t="shared" si="702"/>
        <v/>
      </c>
      <c r="S7502" s="109" t="str">
        <f t="shared" si="703"/>
        <v/>
      </c>
      <c r="T7502" s="109" t="str">
        <f t="shared" si="704"/>
        <v/>
      </c>
    </row>
    <row r="7503" spans="2:20" ht="15" customHeight="1" x14ac:dyDescent="0.25">
      <c r="B7503" s="94">
        <v>7452</v>
      </c>
      <c r="C7503" s="95"/>
      <c r="D7503" s="94"/>
      <c r="E7503" s="95"/>
      <c r="F7503" s="94"/>
      <c r="G7503" s="95">
        <f t="shared" si="699"/>
        <v>0</v>
      </c>
      <c r="H7503" s="110">
        <f t="shared" si="700"/>
        <v>0</v>
      </c>
      <c r="P7503" s="107" t="str">
        <f t="shared" si="701"/>
        <v/>
      </c>
      <c r="Q7503" s="108" t="str">
        <f t="shared" si="702"/>
        <v/>
      </c>
      <c r="S7503" s="109" t="str">
        <f t="shared" si="703"/>
        <v/>
      </c>
      <c r="T7503" s="109" t="str">
        <f t="shared" si="704"/>
        <v/>
      </c>
    </row>
    <row r="7504" spans="2:20" ht="15" customHeight="1" x14ac:dyDescent="0.25">
      <c r="B7504" s="94">
        <v>7453</v>
      </c>
      <c r="C7504" s="95"/>
      <c r="D7504" s="94"/>
      <c r="E7504" s="95"/>
      <c r="F7504" s="94"/>
      <c r="G7504" s="95">
        <f t="shared" si="699"/>
        <v>0</v>
      </c>
      <c r="H7504" s="110">
        <f t="shared" si="700"/>
        <v>0</v>
      </c>
      <c r="P7504" s="107" t="str">
        <f t="shared" si="701"/>
        <v/>
      </c>
      <c r="Q7504" s="108" t="str">
        <f t="shared" si="702"/>
        <v/>
      </c>
      <c r="S7504" s="109" t="str">
        <f t="shared" si="703"/>
        <v/>
      </c>
      <c r="T7504" s="109" t="str">
        <f t="shared" si="704"/>
        <v/>
      </c>
    </row>
    <row r="7505" spans="2:20" ht="15" customHeight="1" x14ac:dyDescent="0.25">
      <c r="B7505" s="94">
        <v>7454</v>
      </c>
      <c r="C7505" s="95"/>
      <c r="D7505" s="94"/>
      <c r="E7505" s="95"/>
      <c r="F7505" s="94"/>
      <c r="G7505" s="95">
        <f t="shared" si="699"/>
        <v>0</v>
      </c>
      <c r="H7505" s="110">
        <f t="shared" si="700"/>
        <v>0</v>
      </c>
      <c r="P7505" s="107" t="str">
        <f t="shared" si="701"/>
        <v/>
      </c>
      <c r="Q7505" s="108" t="str">
        <f t="shared" si="702"/>
        <v/>
      </c>
      <c r="S7505" s="109" t="str">
        <f t="shared" si="703"/>
        <v/>
      </c>
      <c r="T7505" s="109" t="str">
        <f t="shared" si="704"/>
        <v/>
      </c>
    </row>
    <row r="7506" spans="2:20" ht="15" customHeight="1" x14ac:dyDescent="0.25">
      <c r="B7506" s="94">
        <v>7455</v>
      </c>
      <c r="C7506" s="95"/>
      <c r="D7506" s="94"/>
      <c r="E7506" s="95"/>
      <c r="F7506" s="94"/>
      <c r="G7506" s="95">
        <f t="shared" si="699"/>
        <v>0</v>
      </c>
      <c r="H7506" s="110">
        <f t="shared" si="700"/>
        <v>0</v>
      </c>
      <c r="P7506" s="107" t="str">
        <f t="shared" si="701"/>
        <v/>
      </c>
      <c r="Q7506" s="108" t="str">
        <f t="shared" si="702"/>
        <v/>
      </c>
      <c r="S7506" s="109" t="str">
        <f t="shared" si="703"/>
        <v/>
      </c>
      <c r="T7506" s="109" t="str">
        <f t="shared" si="704"/>
        <v/>
      </c>
    </row>
    <row r="7507" spans="2:20" ht="15" customHeight="1" x14ac:dyDescent="0.25">
      <c r="B7507" s="94">
        <v>7456</v>
      </c>
      <c r="C7507" s="95"/>
      <c r="D7507" s="94"/>
      <c r="E7507" s="95"/>
      <c r="F7507" s="94"/>
      <c r="G7507" s="95">
        <f t="shared" si="699"/>
        <v>0</v>
      </c>
      <c r="H7507" s="110">
        <f t="shared" si="700"/>
        <v>0</v>
      </c>
      <c r="P7507" s="107" t="str">
        <f t="shared" si="701"/>
        <v/>
      </c>
      <c r="Q7507" s="108" t="str">
        <f t="shared" si="702"/>
        <v/>
      </c>
      <c r="S7507" s="109" t="str">
        <f t="shared" si="703"/>
        <v/>
      </c>
      <c r="T7507" s="109" t="str">
        <f t="shared" si="704"/>
        <v/>
      </c>
    </row>
    <row r="7508" spans="2:20" ht="15" customHeight="1" x14ac:dyDescent="0.25">
      <c r="B7508" s="94">
        <v>7457</v>
      </c>
      <c r="C7508" s="95"/>
      <c r="D7508" s="94"/>
      <c r="E7508" s="95"/>
      <c r="F7508" s="94"/>
      <c r="G7508" s="95">
        <f t="shared" si="699"/>
        <v>0</v>
      </c>
      <c r="H7508" s="110">
        <f t="shared" si="700"/>
        <v>0</v>
      </c>
      <c r="P7508" s="107" t="str">
        <f t="shared" si="701"/>
        <v/>
      </c>
      <c r="Q7508" s="108" t="str">
        <f t="shared" si="702"/>
        <v/>
      </c>
      <c r="S7508" s="109" t="str">
        <f t="shared" si="703"/>
        <v/>
      </c>
      <c r="T7508" s="109" t="str">
        <f t="shared" si="704"/>
        <v/>
      </c>
    </row>
    <row r="7509" spans="2:20" ht="15" customHeight="1" x14ac:dyDescent="0.25">
      <c r="B7509" s="94">
        <v>7458</v>
      </c>
      <c r="C7509" s="95"/>
      <c r="D7509" s="94"/>
      <c r="E7509" s="95"/>
      <c r="F7509" s="94"/>
      <c r="G7509" s="95">
        <f t="shared" si="699"/>
        <v>0</v>
      </c>
      <c r="H7509" s="110">
        <f t="shared" si="700"/>
        <v>0</v>
      </c>
      <c r="P7509" s="107" t="str">
        <f t="shared" si="701"/>
        <v/>
      </c>
      <c r="Q7509" s="108" t="str">
        <f t="shared" si="702"/>
        <v/>
      </c>
      <c r="S7509" s="109" t="str">
        <f t="shared" si="703"/>
        <v/>
      </c>
      <c r="T7509" s="109" t="str">
        <f t="shared" si="704"/>
        <v/>
      </c>
    </row>
    <row r="7510" spans="2:20" ht="15" customHeight="1" x14ac:dyDescent="0.25">
      <c r="B7510" s="94">
        <v>7459</v>
      </c>
      <c r="C7510" s="95"/>
      <c r="D7510" s="94"/>
      <c r="E7510" s="95"/>
      <c r="F7510" s="94"/>
      <c r="G7510" s="95">
        <f t="shared" si="699"/>
        <v>0</v>
      </c>
      <c r="H7510" s="110">
        <f t="shared" si="700"/>
        <v>0</v>
      </c>
      <c r="P7510" s="107" t="str">
        <f t="shared" si="701"/>
        <v/>
      </c>
      <c r="Q7510" s="108" t="str">
        <f t="shared" si="702"/>
        <v/>
      </c>
      <c r="S7510" s="109" t="str">
        <f t="shared" si="703"/>
        <v/>
      </c>
      <c r="T7510" s="109" t="str">
        <f t="shared" si="704"/>
        <v/>
      </c>
    </row>
    <row r="7511" spans="2:20" ht="15" customHeight="1" x14ac:dyDescent="0.25">
      <c r="B7511" s="94">
        <v>7460</v>
      </c>
      <c r="C7511" s="95"/>
      <c r="D7511" s="94"/>
      <c r="E7511" s="95"/>
      <c r="F7511" s="94"/>
      <c r="G7511" s="95">
        <f t="shared" si="699"/>
        <v>0</v>
      </c>
      <c r="H7511" s="110">
        <f t="shared" si="700"/>
        <v>0</v>
      </c>
      <c r="P7511" s="107" t="str">
        <f t="shared" si="701"/>
        <v/>
      </c>
      <c r="Q7511" s="108" t="str">
        <f t="shared" si="702"/>
        <v/>
      </c>
      <c r="S7511" s="109" t="str">
        <f t="shared" si="703"/>
        <v/>
      </c>
      <c r="T7511" s="109" t="str">
        <f t="shared" si="704"/>
        <v/>
      </c>
    </row>
    <row r="7512" spans="2:20" ht="15" customHeight="1" x14ac:dyDescent="0.25">
      <c r="B7512" s="94">
        <v>7461</v>
      </c>
      <c r="C7512" s="95"/>
      <c r="D7512" s="94"/>
      <c r="E7512" s="95"/>
      <c r="F7512" s="94"/>
      <c r="G7512" s="95">
        <f t="shared" si="699"/>
        <v>0</v>
      </c>
      <c r="H7512" s="110">
        <f t="shared" si="700"/>
        <v>0</v>
      </c>
      <c r="P7512" s="107" t="str">
        <f t="shared" si="701"/>
        <v/>
      </c>
      <c r="Q7512" s="108" t="str">
        <f t="shared" si="702"/>
        <v/>
      </c>
      <c r="S7512" s="109" t="str">
        <f t="shared" si="703"/>
        <v/>
      </c>
      <c r="T7512" s="109" t="str">
        <f t="shared" si="704"/>
        <v/>
      </c>
    </row>
    <row r="7513" spans="2:20" ht="15" customHeight="1" x14ac:dyDescent="0.25">
      <c r="B7513" s="94">
        <v>7462</v>
      </c>
      <c r="C7513" s="95"/>
      <c r="D7513" s="94"/>
      <c r="E7513" s="95"/>
      <c r="F7513" s="94"/>
      <c r="G7513" s="95">
        <f t="shared" si="699"/>
        <v>0</v>
      </c>
      <c r="H7513" s="110">
        <f t="shared" si="700"/>
        <v>0</v>
      </c>
      <c r="P7513" s="107" t="str">
        <f t="shared" si="701"/>
        <v/>
      </c>
      <c r="Q7513" s="108" t="str">
        <f t="shared" si="702"/>
        <v/>
      </c>
      <c r="S7513" s="109" t="str">
        <f t="shared" si="703"/>
        <v/>
      </c>
      <c r="T7513" s="109" t="str">
        <f t="shared" si="704"/>
        <v/>
      </c>
    </row>
    <row r="7514" spans="2:20" ht="15" customHeight="1" x14ac:dyDescent="0.25">
      <c r="B7514" s="94">
        <v>7463</v>
      </c>
      <c r="C7514" s="95"/>
      <c r="D7514" s="94"/>
      <c r="E7514" s="95"/>
      <c r="F7514" s="94"/>
      <c r="G7514" s="95">
        <f t="shared" si="699"/>
        <v>0</v>
      </c>
      <c r="H7514" s="110">
        <f t="shared" si="700"/>
        <v>0</v>
      </c>
      <c r="P7514" s="107" t="str">
        <f t="shared" si="701"/>
        <v/>
      </c>
      <c r="Q7514" s="108" t="str">
        <f t="shared" si="702"/>
        <v/>
      </c>
      <c r="S7514" s="109" t="str">
        <f t="shared" si="703"/>
        <v/>
      </c>
      <c r="T7514" s="109" t="str">
        <f t="shared" si="704"/>
        <v/>
      </c>
    </row>
    <row r="7515" spans="2:20" ht="15" customHeight="1" x14ac:dyDescent="0.25">
      <c r="B7515" s="94">
        <v>7464</v>
      </c>
      <c r="C7515" s="95"/>
      <c r="D7515" s="94"/>
      <c r="E7515" s="95"/>
      <c r="F7515" s="94"/>
      <c r="G7515" s="95">
        <f t="shared" si="699"/>
        <v>0</v>
      </c>
      <c r="H7515" s="110">
        <f t="shared" si="700"/>
        <v>0</v>
      </c>
      <c r="P7515" s="107" t="str">
        <f t="shared" si="701"/>
        <v/>
      </c>
      <c r="Q7515" s="108" t="str">
        <f t="shared" si="702"/>
        <v/>
      </c>
      <c r="S7515" s="109" t="str">
        <f t="shared" si="703"/>
        <v/>
      </c>
      <c r="T7515" s="109" t="str">
        <f t="shared" si="704"/>
        <v/>
      </c>
    </row>
    <row r="7516" spans="2:20" ht="15" customHeight="1" x14ac:dyDescent="0.25">
      <c r="B7516" s="94">
        <v>7465</v>
      </c>
      <c r="C7516" s="95"/>
      <c r="D7516" s="94"/>
      <c r="E7516" s="95"/>
      <c r="F7516" s="94"/>
      <c r="G7516" s="95">
        <f t="shared" ref="G7516:G7579" si="705">E7516-C7516</f>
        <v>0</v>
      </c>
      <c r="H7516" s="110">
        <f t="shared" ref="H7516:H7579" si="706">F7516-D7516</f>
        <v>0</v>
      </c>
      <c r="P7516" s="107" t="str">
        <f t="shared" ref="P7516:P7579" si="707">IF(C7516="","",D7516*PSA_WTP-C7516)</f>
        <v/>
      </c>
      <c r="Q7516" s="108" t="str">
        <f t="shared" ref="Q7516:Q7579" si="708">IF(C7516="","",F7516*PSA_WTP-E7516)</f>
        <v/>
      </c>
      <c r="S7516" s="109" t="str">
        <f t="shared" ref="S7516:S7579" si="709">IF(Q7516="","",IF(Q7516=MAX(P7516,Q7516),0,1))</f>
        <v/>
      </c>
      <c r="T7516" s="109" t="str">
        <f t="shared" ref="T7516:T7579" si="710">IF(Q7516="","",IF(Q7516=MAX(P7516,Q7516),1,0))</f>
        <v/>
      </c>
    </row>
    <row r="7517" spans="2:20" ht="15" customHeight="1" x14ac:dyDescent="0.25">
      <c r="B7517" s="94">
        <v>7466</v>
      </c>
      <c r="C7517" s="95"/>
      <c r="D7517" s="94"/>
      <c r="E7517" s="95"/>
      <c r="F7517" s="94"/>
      <c r="G7517" s="95">
        <f t="shared" si="705"/>
        <v>0</v>
      </c>
      <c r="H7517" s="110">
        <f t="shared" si="706"/>
        <v>0</v>
      </c>
      <c r="P7517" s="107" t="str">
        <f t="shared" si="707"/>
        <v/>
      </c>
      <c r="Q7517" s="108" t="str">
        <f t="shared" si="708"/>
        <v/>
      </c>
      <c r="S7517" s="109" t="str">
        <f t="shared" si="709"/>
        <v/>
      </c>
      <c r="T7517" s="109" t="str">
        <f t="shared" si="710"/>
        <v/>
      </c>
    </row>
    <row r="7518" spans="2:20" ht="15" customHeight="1" x14ac:dyDescent="0.25">
      <c r="B7518" s="94">
        <v>7467</v>
      </c>
      <c r="C7518" s="95"/>
      <c r="D7518" s="94"/>
      <c r="E7518" s="95"/>
      <c r="F7518" s="94"/>
      <c r="G7518" s="95">
        <f t="shared" si="705"/>
        <v>0</v>
      </c>
      <c r="H7518" s="110">
        <f t="shared" si="706"/>
        <v>0</v>
      </c>
      <c r="P7518" s="107" t="str">
        <f t="shared" si="707"/>
        <v/>
      </c>
      <c r="Q7518" s="108" t="str">
        <f t="shared" si="708"/>
        <v/>
      </c>
      <c r="S7518" s="109" t="str">
        <f t="shared" si="709"/>
        <v/>
      </c>
      <c r="T7518" s="109" t="str">
        <f t="shared" si="710"/>
        <v/>
      </c>
    </row>
    <row r="7519" spans="2:20" ht="15" customHeight="1" x14ac:dyDescent="0.25">
      <c r="B7519" s="94">
        <v>7468</v>
      </c>
      <c r="C7519" s="95"/>
      <c r="D7519" s="94"/>
      <c r="E7519" s="95"/>
      <c r="F7519" s="94"/>
      <c r="G7519" s="95">
        <f t="shared" si="705"/>
        <v>0</v>
      </c>
      <c r="H7519" s="110">
        <f t="shared" si="706"/>
        <v>0</v>
      </c>
      <c r="P7519" s="107" t="str">
        <f t="shared" si="707"/>
        <v/>
      </c>
      <c r="Q7519" s="108" t="str">
        <f t="shared" si="708"/>
        <v/>
      </c>
      <c r="S7519" s="109" t="str">
        <f t="shared" si="709"/>
        <v/>
      </c>
      <c r="T7519" s="109" t="str">
        <f t="shared" si="710"/>
        <v/>
      </c>
    </row>
    <row r="7520" spans="2:20" ht="15" customHeight="1" x14ac:dyDescent="0.25">
      <c r="B7520" s="94">
        <v>7469</v>
      </c>
      <c r="C7520" s="95"/>
      <c r="D7520" s="94"/>
      <c r="E7520" s="95"/>
      <c r="F7520" s="94"/>
      <c r="G7520" s="95">
        <f t="shared" si="705"/>
        <v>0</v>
      </c>
      <c r="H7520" s="110">
        <f t="shared" si="706"/>
        <v>0</v>
      </c>
      <c r="P7520" s="107" t="str">
        <f t="shared" si="707"/>
        <v/>
      </c>
      <c r="Q7520" s="108" t="str">
        <f t="shared" si="708"/>
        <v/>
      </c>
      <c r="S7520" s="109" t="str">
        <f t="shared" si="709"/>
        <v/>
      </c>
      <c r="T7520" s="109" t="str">
        <f t="shared" si="710"/>
        <v/>
      </c>
    </row>
    <row r="7521" spans="2:20" ht="15" customHeight="1" x14ac:dyDescent="0.25">
      <c r="B7521" s="94">
        <v>7470</v>
      </c>
      <c r="C7521" s="95"/>
      <c r="D7521" s="94"/>
      <c r="E7521" s="95"/>
      <c r="F7521" s="94"/>
      <c r="G7521" s="95">
        <f t="shared" si="705"/>
        <v>0</v>
      </c>
      <c r="H7521" s="110">
        <f t="shared" si="706"/>
        <v>0</v>
      </c>
      <c r="P7521" s="107" t="str">
        <f t="shared" si="707"/>
        <v/>
      </c>
      <c r="Q7521" s="108" t="str">
        <f t="shared" si="708"/>
        <v/>
      </c>
      <c r="S7521" s="109" t="str">
        <f t="shared" si="709"/>
        <v/>
      </c>
      <c r="T7521" s="109" t="str">
        <f t="shared" si="710"/>
        <v/>
      </c>
    </row>
    <row r="7522" spans="2:20" ht="15" customHeight="1" x14ac:dyDescent="0.25">
      <c r="B7522" s="94">
        <v>7471</v>
      </c>
      <c r="C7522" s="95"/>
      <c r="D7522" s="94"/>
      <c r="E7522" s="95"/>
      <c r="F7522" s="94"/>
      <c r="G7522" s="95">
        <f t="shared" si="705"/>
        <v>0</v>
      </c>
      <c r="H7522" s="110">
        <f t="shared" si="706"/>
        <v>0</v>
      </c>
      <c r="P7522" s="107" t="str">
        <f t="shared" si="707"/>
        <v/>
      </c>
      <c r="Q7522" s="108" t="str">
        <f t="shared" si="708"/>
        <v/>
      </c>
      <c r="S7522" s="109" t="str">
        <f t="shared" si="709"/>
        <v/>
      </c>
      <c r="T7522" s="109" t="str">
        <f t="shared" si="710"/>
        <v/>
      </c>
    </row>
    <row r="7523" spans="2:20" ht="15" customHeight="1" x14ac:dyDescent="0.25">
      <c r="B7523" s="94">
        <v>7472</v>
      </c>
      <c r="C7523" s="95"/>
      <c r="D7523" s="94"/>
      <c r="E7523" s="95"/>
      <c r="F7523" s="94"/>
      <c r="G7523" s="95">
        <f t="shared" si="705"/>
        <v>0</v>
      </c>
      <c r="H7523" s="110">
        <f t="shared" si="706"/>
        <v>0</v>
      </c>
      <c r="P7523" s="107" t="str">
        <f t="shared" si="707"/>
        <v/>
      </c>
      <c r="Q7523" s="108" t="str">
        <f t="shared" si="708"/>
        <v/>
      </c>
      <c r="S7523" s="109" t="str">
        <f t="shared" si="709"/>
        <v/>
      </c>
      <c r="T7523" s="109" t="str">
        <f t="shared" si="710"/>
        <v/>
      </c>
    </row>
    <row r="7524" spans="2:20" ht="15" customHeight="1" x14ac:dyDescent="0.25">
      <c r="B7524" s="94">
        <v>7473</v>
      </c>
      <c r="C7524" s="95"/>
      <c r="D7524" s="94"/>
      <c r="E7524" s="95"/>
      <c r="F7524" s="94"/>
      <c r="G7524" s="95">
        <f t="shared" si="705"/>
        <v>0</v>
      </c>
      <c r="H7524" s="110">
        <f t="shared" si="706"/>
        <v>0</v>
      </c>
      <c r="P7524" s="107" t="str">
        <f t="shared" si="707"/>
        <v/>
      </c>
      <c r="Q7524" s="108" t="str">
        <f t="shared" si="708"/>
        <v/>
      </c>
      <c r="S7524" s="109" t="str">
        <f t="shared" si="709"/>
        <v/>
      </c>
      <c r="T7524" s="109" t="str">
        <f t="shared" si="710"/>
        <v/>
      </c>
    </row>
    <row r="7525" spans="2:20" ht="15" customHeight="1" x14ac:dyDescent="0.25">
      <c r="B7525" s="94">
        <v>7474</v>
      </c>
      <c r="C7525" s="95"/>
      <c r="D7525" s="94"/>
      <c r="E7525" s="95"/>
      <c r="F7525" s="94"/>
      <c r="G7525" s="95">
        <f t="shared" si="705"/>
        <v>0</v>
      </c>
      <c r="H7525" s="110">
        <f t="shared" si="706"/>
        <v>0</v>
      </c>
      <c r="P7525" s="107" t="str">
        <f t="shared" si="707"/>
        <v/>
      </c>
      <c r="Q7525" s="108" t="str">
        <f t="shared" si="708"/>
        <v/>
      </c>
      <c r="S7525" s="109" t="str">
        <f t="shared" si="709"/>
        <v/>
      </c>
      <c r="T7525" s="109" t="str">
        <f t="shared" si="710"/>
        <v/>
      </c>
    </row>
    <row r="7526" spans="2:20" ht="15" customHeight="1" x14ac:dyDescent="0.25">
      <c r="B7526" s="94">
        <v>7475</v>
      </c>
      <c r="C7526" s="95"/>
      <c r="D7526" s="94"/>
      <c r="E7526" s="95"/>
      <c r="F7526" s="94"/>
      <c r="G7526" s="95">
        <f t="shared" si="705"/>
        <v>0</v>
      </c>
      <c r="H7526" s="110">
        <f t="shared" si="706"/>
        <v>0</v>
      </c>
      <c r="P7526" s="107" t="str">
        <f t="shared" si="707"/>
        <v/>
      </c>
      <c r="Q7526" s="108" t="str">
        <f t="shared" si="708"/>
        <v/>
      </c>
      <c r="S7526" s="109" t="str">
        <f t="shared" si="709"/>
        <v/>
      </c>
      <c r="T7526" s="109" t="str">
        <f t="shared" si="710"/>
        <v/>
      </c>
    </row>
    <row r="7527" spans="2:20" ht="15" customHeight="1" x14ac:dyDescent="0.25">
      <c r="B7527" s="94">
        <v>7476</v>
      </c>
      <c r="C7527" s="95"/>
      <c r="D7527" s="94"/>
      <c r="E7527" s="95"/>
      <c r="F7527" s="94"/>
      <c r="G7527" s="95">
        <f t="shared" si="705"/>
        <v>0</v>
      </c>
      <c r="H7527" s="110">
        <f t="shared" si="706"/>
        <v>0</v>
      </c>
      <c r="P7527" s="107" t="str">
        <f t="shared" si="707"/>
        <v/>
      </c>
      <c r="Q7527" s="108" t="str">
        <f t="shared" si="708"/>
        <v/>
      </c>
      <c r="S7527" s="109" t="str">
        <f t="shared" si="709"/>
        <v/>
      </c>
      <c r="T7527" s="109" t="str">
        <f t="shared" si="710"/>
        <v/>
      </c>
    </row>
    <row r="7528" spans="2:20" ht="15" customHeight="1" x14ac:dyDescent="0.25">
      <c r="B7528" s="94">
        <v>7477</v>
      </c>
      <c r="C7528" s="95"/>
      <c r="D7528" s="94"/>
      <c r="E7528" s="95"/>
      <c r="F7528" s="94"/>
      <c r="G7528" s="95">
        <f t="shared" si="705"/>
        <v>0</v>
      </c>
      <c r="H7528" s="110">
        <f t="shared" si="706"/>
        <v>0</v>
      </c>
      <c r="P7528" s="107" t="str">
        <f t="shared" si="707"/>
        <v/>
      </c>
      <c r="Q7528" s="108" t="str">
        <f t="shared" si="708"/>
        <v/>
      </c>
      <c r="S7528" s="109" t="str">
        <f t="shared" si="709"/>
        <v/>
      </c>
      <c r="T7528" s="109" t="str">
        <f t="shared" si="710"/>
        <v/>
      </c>
    </row>
    <row r="7529" spans="2:20" ht="15" customHeight="1" x14ac:dyDescent="0.25">
      <c r="B7529" s="94">
        <v>7478</v>
      </c>
      <c r="C7529" s="95"/>
      <c r="D7529" s="94"/>
      <c r="E7529" s="95"/>
      <c r="F7529" s="94"/>
      <c r="G7529" s="95">
        <f t="shared" si="705"/>
        <v>0</v>
      </c>
      <c r="H7529" s="110">
        <f t="shared" si="706"/>
        <v>0</v>
      </c>
      <c r="P7529" s="107" t="str">
        <f t="shared" si="707"/>
        <v/>
      </c>
      <c r="Q7529" s="108" t="str">
        <f t="shared" si="708"/>
        <v/>
      </c>
      <c r="S7529" s="109" t="str">
        <f t="shared" si="709"/>
        <v/>
      </c>
      <c r="T7529" s="109" t="str">
        <f t="shared" si="710"/>
        <v/>
      </c>
    </row>
    <row r="7530" spans="2:20" ht="15" customHeight="1" x14ac:dyDescent="0.25">
      <c r="B7530" s="94">
        <v>7479</v>
      </c>
      <c r="C7530" s="95"/>
      <c r="D7530" s="94"/>
      <c r="E7530" s="95"/>
      <c r="F7530" s="94"/>
      <c r="G7530" s="95">
        <f t="shared" si="705"/>
        <v>0</v>
      </c>
      <c r="H7530" s="110">
        <f t="shared" si="706"/>
        <v>0</v>
      </c>
      <c r="P7530" s="107" t="str">
        <f t="shared" si="707"/>
        <v/>
      </c>
      <c r="Q7530" s="108" t="str">
        <f t="shared" si="708"/>
        <v/>
      </c>
      <c r="S7530" s="109" t="str">
        <f t="shared" si="709"/>
        <v/>
      </c>
      <c r="T7530" s="109" t="str">
        <f t="shared" si="710"/>
        <v/>
      </c>
    </row>
    <row r="7531" spans="2:20" ht="15" customHeight="1" x14ac:dyDescent="0.25">
      <c r="B7531" s="94">
        <v>7480</v>
      </c>
      <c r="C7531" s="95"/>
      <c r="D7531" s="94"/>
      <c r="E7531" s="95"/>
      <c r="F7531" s="94"/>
      <c r="G7531" s="95">
        <f t="shared" si="705"/>
        <v>0</v>
      </c>
      <c r="H7531" s="110">
        <f t="shared" si="706"/>
        <v>0</v>
      </c>
      <c r="P7531" s="107" t="str">
        <f t="shared" si="707"/>
        <v/>
      </c>
      <c r="Q7531" s="108" t="str">
        <f t="shared" si="708"/>
        <v/>
      </c>
      <c r="S7531" s="109" t="str">
        <f t="shared" si="709"/>
        <v/>
      </c>
      <c r="T7531" s="109" t="str">
        <f t="shared" si="710"/>
        <v/>
      </c>
    </row>
    <row r="7532" spans="2:20" ht="15" customHeight="1" x14ac:dyDescent="0.25">
      <c r="B7532" s="94">
        <v>7481</v>
      </c>
      <c r="C7532" s="95"/>
      <c r="D7532" s="94"/>
      <c r="E7532" s="95"/>
      <c r="F7532" s="94"/>
      <c r="G7532" s="95">
        <f t="shared" si="705"/>
        <v>0</v>
      </c>
      <c r="H7532" s="110">
        <f t="shared" si="706"/>
        <v>0</v>
      </c>
      <c r="P7532" s="107" t="str">
        <f t="shared" si="707"/>
        <v/>
      </c>
      <c r="Q7532" s="108" t="str">
        <f t="shared" si="708"/>
        <v/>
      </c>
      <c r="S7532" s="109" t="str">
        <f t="shared" si="709"/>
        <v/>
      </c>
      <c r="T7532" s="109" t="str">
        <f t="shared" si="710"/>
        <v/>
      </c>
    </row>
    <row r="7533" spans="2:20" ht="15" customHeight="1" x14ac:dyDescent="0.25">
      <c r="B7533" s="94">
        <v>7482</v>
      </c>
      <c r="C7533" s="95"/>
      <c r="D7533" s="94"/>
      <c r="E7533" s="95"/>
      <c r="F7533" s="94"/>
      <c r="G7533" s="95">
        <f t="shared" si="705"/>
        <v>0</v>
      </c>
      <c r="H7533" s="110">
        <f t="shared" si="706"/>
        <v>0</v>
      </c>
      <c r="P7533" s="107" t="str">
        <f t="shared" si="707"/>
        <v/>
      </c>
      <c r="Q7533" s="108" t="str">
        <f t="shared" si="708"/>
        <v/>
      </c>
      <c r="S7533" s="109" t="str">
        <f t="shared" si="709"/>
        <v/>
      </c>
      <c r="T7533" s="109" t="str">
        <f t="shared" si="710"/>
        <v/>
      </c>
    </row>
    <row r="7534" spans="2:20" ht="15" customHeight="1" x14ac:dyDescent="0.25">
      <c r="B7534" s="94">
        <v>7483</v>
      </c>
      <c r="C7534" s="95"/>
      <c r="D7534" s="94"/>
      <c r="E7534" s="95"/>
      <c r="F7534" s="94"/>
      <c r="G7534" s="95">
        <f t="shared" si="705"/>
        <v>0</v>
      </c>
      <c r="H7534" s="110">
        <f t="shared" si="706"/>
        <v>0</v>
      </c>
      <c r="P7534" s="107" t="str">
        <f t="shared" si="707"/>
        <v/>
      </c>
      <c r="Q7534" s="108" t="str">
        <f t="shared" si="708"/>
        <v/>
      </c>
      <c r="S7534" s="109" t="str">
        <f t="shared" si="709"/>
        <v/>
      </c>
      <c r="T7534" s="109" t="str">
        <f t="shared" si="710"/>
        <v/>
      </c>
    </row>
    <row r="7535" spans="2:20" ht="15" customHeight="1" x14ac:dyDescent="0.25">
      <c r="B7535" s="94">
        <v>7484</v>
      </c>
      <c r="C7535" s="95"/>
      <c r="D7535" s="94"/>
      <c r="E7535" s="95"/>
      <c r="F7535" s="94"/>
      <c r="G7535" s="95">
        <f t="shared" si="705"/>
        <v>0</v>
      </c>
      <c r="H7535" s="110">
        <f t="shared" si="706"/>
        <v>0</v>
      </c>
      <c r="P7535" s="107" t="str">
        <f t="shared" si="707"/>
        <v/>
      </c>
      <c r="Q7535" s="108" t="str">
        <f t="shared" si="708"/>
        <v/>
      </c>
      <c r="S7535" s="109" t="str">
        <f t="shared" si="709"/>
        <v/>
      </c>
      <c r="T7535" s="109" t="str">
        <f t="shared" si="710"/>
        <v/>
      </c>
    </row>
    <row r="7536" spans="2:20" ht="15" customHeight="1" x14ac:dyDescent="0.25">
      <c r="B7536" s="94">
        <v>7485</v>
      </c>
      <c r="C7536" s="95"/>
      <c r="D7536" s="94"/>
      <c r="E7536" s="95"/>
      <c r="F7536" s="94"/>
      <c r="G7536" s="95">
        <f t="shared" si="705"/>
        <v>0</v>
      </c>
      <c r="H7536" s="110">
        <f t="shared" si="706"/>
        <v>0</v>
      </c>
      <c r="P7536" s="107" t="str">
        <f t="shared" si="707"/>
        <v/>
      </c>
      <c r="Q7536" s="108" t="str">
        <f t="shared" si="708"/>
        <v/>
      </c>
      <c r="S7536" s="109" t="str">
        <f t="shared" si="709"/>
        <v/>
      </c>
      <c r="T7536" s="109" t="str">
        <f t="shared" si="710"/>
        <v/>
      </c>
    </row>
    <row r="7537" spans="2:20" ht="15" customHeight="1" x14ac:dyDescent="0.25">
      <c r="B7537" s="94">
        <v>7486</v>
      </c>
      <c r="C7537" s="95"/>
      <c r="D7537" s="94"/>
      <c r="E7537" s="95"/>
      <c r="F7537" s="94"/>
      <c r="G7537" s="95">
        <f t="shared" si="705"/>
        <v>0</v>
      </c>
      <c r="H7537" s="110">
        <f t="shared" si="706"/>
        <v>0</v>
      </c>
      <c r="P7537" s="107" t="str">
        <f t="shared" si="707"/>
        <v/>
      </c>
      <c r="Q7537" s="108" t="str">
        <f t="shared" si="708"/>
        <v/>
      </c>
      <c r="S7537" s="109" t="str">
        <f t="shared" si="709"/>
        <v/>
      </c>
      <c r="T7537" s="109" t="str">
        <f t="shared" si="710"/>
        <v/>
      </c>
    </row>
    <row r="7538" spans="2:20" ht="15" customHeight="1" x14ac:dyDescent="0.25">
      <c r="B7538" s="94">
        <v>7487</v>
      </c>
      <c r="C7538" s="95"/>
      <c r="D7538" s="94"/>
      <c r="E7538" s="95"/>
      <c r="F7538" s="94"/>
      <c r="G7538" s="95">
        <f t="shared" si="705"/>
        <v>0</v>
      </c>
      <c r="H7538" s="110">
        <f t="shared" si="706"/>
        <v>0</v>
      </c>
      <c r="P7538" s="107" t="str">
        <f t="shared" si="707"/>
        <v/>
      </c>
      <c r="Q7538" s="108" t="str">
        <f t="shared" si="708"/>
        <v/>
      </c>
      <c r="S7538" s="109" t="str">
        <f t="shared" si="709"/>
        <v/>
      </c>
      <c r="T7538" s="109" t="str">
        <f t="shared" si="710"/>
        <v/>
      </c>
    </row>
    <row r="7539" spans="2:20" ht="15" customHeight="1" x14ac:dyDescent="0.25">
      <c r="B7539" s="94">
        <v>7488</v>
      </c>
      <c r="C7539" s="95"/>
      <c r="D7539" s="94"/>
      <c r="E7539" s="95"/>
      <c r="F7539" s="94"/>
      <c r="G7539" s="95">
        <f t="shared" si="705"/>
        <v>0</v>
      </c>
      <c r="H7539" s="110">
        <f t="shared" si="706"/>
        <v>0</v>
      </c>
      <c r="P7539" s="107" t="str">
        <f t="shared" si="707"/>
        <v/>
      </c>
      <c r="Q7539" s="108" t="str">
        <f t="shared" si="708"/>
        <v/>
      </c>
      <c r="S7539" s="109" t="str">
        <f t="shared" si="709"/>
        <v/>
      </c>
      <c r="T7539" s="109" t="str">
        <f t="shared" si="710"/>
        <v/>
      </c>
    </row>
    <row r="7540" spans="2:20" ht="15" customHeight="1" x14ac:dyDescent="0.25">
      <c r="B7540" s="94">
        <v>7489</v>
      </c>
      <c r="C7540" s="95"/>
      <c r="D7540" s="94"/>
      <c r="E7540" s="95"/>
      <c r="F7540" s="94"/>
      <c r="G7540" s="95">
        <f t="shared" si="705"/>
        <v>0</v>
      </c>
      <c r="H7540" s="110">
        <f t="shared" si="706"/>
        <v>0</v>
      </c>
      <c r="P7540" s="107" t="str">
        <f t="shared" si="707"/>
        <v/>
      </c>
      <c r="Q7540" s="108" t="str">
        <f t="shared" si="708"/>
        <v/>
      </c>
      <c r="S7540" s="109" t="str">
        <f t="shared" si="709"/>
        <v/>
      </c>
      <c r="T7540" s="109" t="str">
        <f t="shared" si="710"/>
        <v/>
      </c>
    </row>
    <row r="7541" spans="2:20" ht="15" customHeight="1" x14ac:dyDescent="0.25">
      <c r="B7541" s="94">
        <v>7490</v>
      </c>
      <c r="C7541" s="95"/>
      <c r="D7541" s="94"/>
      <c r="E7541" s="95"/>
      <c r="F7541" s="94"/>
      <c r="G7541" s="95">
        <f t="shared" si="705"/>
        <v>0</v>
      </c>
      <c r="H7541" s="110">
        <f t="shared" si="706"/>
        <v>0</v>
      </c>
      <c r="P7541" s="107" t="str">
        <f t="shared" si="707"/>
        <v/>
      </c>
      <c r="Q7541" s="108" t="str">
        <f t="shared" si="708"/>
        <v/>
      </c>
      <c r="S7541" s="109" t="str">
        <f t="shared" si="709"/>
        <v/>
      </c>
      <c r="T7541" s="109" t="str">
        <f t="shared" si="710"/>
        <v/>
      </c>
    </row>
    <row r="7542" spans="2:20" ht="15" customHeight="1" x14ac:dyDescent="0.25">
      <c r="B7542" s="94">
        <v>7491</v>
      </c>
      <c r="C7542" s="95"/>
      <c r="D7542" s="94"/>
      <c r="E7542" s="95"/>
      <c r="F7542" s="94"/>
      <c r="G7542" s="95">
        <f t="shared" si="705"/>
        <v>0</v>
      </c>
      <c r="H7542" s="110">
        <f t="shared" si="706"/>
        <v>0</v>
      </c>
      <c r="P7542" s="107" t="str">
        <f t="shared" si="707"/>
        <v/>
      </c>
      <c r="Q7542" s="108" t="str">
        <f t="shared" si="708"/>
        <v/>
      </c>
      <c r="S7542" s="109" t="str">
        <f t="shared" si="709"/>
        <v/>
      </c>
      <c r="T7542" s="109" t="str">
        <f t="shared" si="710"/>
        <v/>
      </c>
    </row>
    <row r="7543" spans="2:20" ht="15" customHeight="1" x14ac:dyDescent="0.25">
      <c r="B7543" s="94">
        <v>7492</v>
      </c>
      <c r="C7543" s="95"/>
      <c r="D7543" s="94"/>
      <c r="E7543" s="95"/>
      <c r="F7543" s="94"/>
      <c r="G7543" s="95">
        <f t="shared" si="705"/>
        <v>0</v>
      </c>
      <c r="H7543" s="110">
        <f t="shared" si="706"/>
        <v>0</v>
      </c>
      <c r="P7543" s="107" t="str">
        <f t="shared" si="707"/>
        <v/>
      </c>
      <c r="Q7543" s="108" t="str">
        <f t="shared" si="708"/>
        <v/>
      </c>
      <c r="S7543" s="109" t="str">
        <f t="shared" si="709"/>
        <v/>
      </c>
      <c r="T7543" s="109" t="str">
        <f t="shared" si="710"/>
        <v/>
      </c>
    </row>
    <row r="7544" spans="2:20" ht="15" customHeight="1" x14ac:dyDescent="0.25">
      <c r="B7544" s="94">
        <v>7493</v>
      </c>
      <c r="C7544" s="95"/>
      <c r="D7544" s="94"/>
      <c r="E7544" s="95"/>
      <c r="F7544" s="94"/>
      <c r="G7544" s="95">
        <f t="shared" si="705"/>
        <v>0</v>
      </c>
      <c r="H7544" s="110">
        <f t="shared" si="706"/>
        <v>0</v>
      </c>
      <c r="P7544" s="107" t="str">
        <f t="shared" si="707"/>
        <v/>
      </c>
      <c r="Q7544" s="108" t="str">
        <f t="shared" si="708"/>
        <v/>
      </c>
      <c r="S7544" s="109" t="str">
        <f t="shared" si="709"/>
        <v/>
      </c>
      <c r="T7544" s="109" t="str">
        <f t="shared" si="710"/>
        <v/>
      </c>
    </row>
    <row r="7545" spans="2:20" ht="15" customHeight="1" x14ac:dyDescent="0.25">
      <c r="B7545" s="94">
        <v>7494</v>
      </c>
      <c r="C7545" s="95"/>
      <c r="D7545" s="94"/>
      <c r="E7545" s="95"/>
      <c r="F7545" s="94"/>
      <c r="G7545" s="95">
        <f t="shared" si="705"/>
        <v>0</v>
      </c>
      <c r="H7545" s="110">
        <f t="shared" si="706"/>
        <v>0</v>
      </c>
      <c r="P7545" s="107" t="str">
        <f t="shared" si="707"/>
        <v/>
      </c>
      <c r="Q7545" s="108" t="str">
        <f t="shared" si="708"/>
        <v/>
      </c>
      <c r="S7545" s="109" t="str">
        <f t="shared" si="709"/>
        <v/>
      </c>
      <c r="T7545" s="109" t="str">
        <f t="shared" si="710"/>
        <v/>
      </c>
    </row>
    <row r="7546" spans="2:20" ht="15" customHeight="1" x14ac:dyDescent="0.25">
      <c r="B7546" s="94">
        <v>7495</v>
      </c>
      <c r="C7546" s="95"/>
      <c r="D7546" s="94"/>
      <c r="E7546" s="95"/>
      <c r="F7546" s="94"/>
      <c r="G7546" s="95">
        <f t="shared" si="705"/>
        <v>0</v>
      </c>
      <c r="H7546" s="110">
        <f t="shared" si="706"/>
        <v>0</v>
      </c>
      <c r="P7546" s="107" t="str">
        <f t="shared" si="707"/>
        <v/>
      </c>
      <c r="Q7546" s="108" t="str">
        <f t="shared" si="708"/>
        <v/>
      </c>
      <c r="S7546" s="109" t="str">
        <f t="shared" si="709"/>
        <v/>
      </c>
      <c r="T7546" s="109" t="str">
        <f t="shared" si="710"/>
        <v/>
      </c>
    </row>
    <row r="7547" spans="2:20" ht="15" customHeight="1" x14ac:dyDescent="0.25">
      <c r="B7547" s="94">
        <v>7496</v>
      </c>
      <c r="C7547" s="95"/>
      <c r="D7547" s="94"/>
      <c r="E7547" s="95"/>
      <c r="F7547" s="94"/>
      <c r="G7547" s="95">
        <f t="shared" si="705"/>
        <v>0</v>
      </c>
      <c r="H7547" s="110">
        <f t="shared" si="706"/>
        <v>0</v>
      </c>
      <c r="P7547" s="107" t="str">
        <f t="shared" si="707"/>
        <v/>
      </c>
      <c r="Q7547" s="108" t="str">
        <f t="shared" si="708"/>
        <v/>
      </c>
      <c r="S7547" s="109" t="str">
        <f t="shared" si="709"/>
        <v/>
      </c>
      <c r="T7547" s="109" t="str">
        <f t="shared" si="710"/>
        <v/>
      </c>
    </row>
    <row r="7548" spans="2:20" ht="15" customHeight="1" x14ac:dyDescent="0.25">
      <c r="B7548" s="94">
        <v>7497</v>
      </c>
      <c r="C7548" s="95"/>
      <c r="D7548" s="94"/>
      <c r="E7548" s="95"/>
      <c r="F7548" s="94"/>
      <c r="G7548" s="95">
        <f t="shared" si="705"/>
        <v>0</v>
      </c>
      <c r="H7548" s="110">
        <f t="shared" si="706"/>
        <v>0</v>
      </c>
      <c r="P7548" s="107" t="str">
        <f t="shared" si="707"/>
        <v/>
      </c>
      <c r="Q7548" s="108" t="str">
        <f t="shared" si="708"/>
        <v/>
      </c>
      <c r="S7548" s="109" t="str">
        <f t="shared" si="709"/>
        <v/>
      </c>
      <c r="T7548" s="109" t="str">
        <f t="shared" si="710"/>
        <v/>
      </c>
    </row>
    <row r="7549" spans="2:20" ht="15" customHeight="1" x14ac:dyDescent="0.25">
      <c r="B7549" s="94">
        <v>7498</v>
      </c>
      <c r="C7549" s="95"/>
      <c r="D7549" s="94"/>
      <c r="E7549" s="95"/>
      <c r="F7549" s="94"/>
      <c r="G7549" s="95">
        <f t="shared" si="705"/>
        <v>0</v>
      </c>
      <c r="H7549" s="110">
        <f t="shared" si="706"/>
        <v>0</v>
      </c>
      <c r="P7549" s="107" t="str">
        <f t="shared" si="707"/>
        <v/>
      </c>
      <c r="Q7549" s="108" t="str">
        <f t="shared" si="708"/>
        <v/>
      </c>
      <c r="S7549" s="109" t="str">
        <f t="shared" si="709"/>
        <v/>
      </c>
      <c r="T7549" s="109" t="str">
        <f t="shared" si="710"/>
        <v/>
      </c>
    </row>
    <row r="7550" spans="2:20" ht="15" customHeight="1" x14ac:dyDescent="0.25">
      <c r="B7550" s="94">
        <v>7499</v>
      </c>
      <c r="C7550" s="95"/>
      <c r="D7550" s="94"/>
      <c r="E7550" s="95"/>
      <c r="F7550" s="94"/>
      <c r="G7550" s="95">
        <f t="shared" si="705"/>
        <v>0</v>
      </c>
      <c r="H7550" s="110">
        <f t="shared" si="706"/>
        <v>0</v>
      </c>
      <c r="P7550" s="107" t="str">
        <f t="shared" si="707"/>
        <v/>
      </c>
      <c r="Q7550" s="108" t="str">
        <f t="shared" si="708"/>
        <v/>
      </c>
      <c r="S7550" s="109" t="str">
        <f t="shared" si="709"/>
        <v/>
      </c>
      <c r="T7550" s="109" t="str">
        <f t="shared" si="710"/>
        <v/>
      </c>
    </row>
    <row r="7551" spans="2:20" ht="15" customHeight="1" x14ac:dyDescent="0.25">
      <c r="B7551" s="94">
        <v>7500</v>
      </c>
      <c r="C7551" s="95"/>
      <c r="D7551" s="94"/>
      <c r="E7551" s="95"/>
      <c r="F7551" s="94"/>
      <c r="G7551" s="95">
        <f t="shared" si="705"/>
        <v>0</v>
      </c>
      <c r="H7551" s="110">
        <f t="shared" si="706"/>
        <v>0</v>
      </c>
      <c r="P7551" s="107" t="str">
        <f t="shared" si="707"/>
        <v/>
      </c>
      <c r="Q7551" s="108" t="str">
        <f t="shared" si="708"/>
        <v/>
      </c>
      <c r="S7551" s="109" t="str">
        <f t="shared" si="709"/>
        <v/>
      </c>
      <c r="T7551" s="109" t="str">
        <f t="shared" si="710"/>
        <v/>
      </c>
    </row>
    <row r="7552" spans="2:20" ht="15" customHeight="1" x14ac:dyDescent="0.25">
      <c r="B7552" s="94">
        <v>7501</v>
      </c>
      <c r="C7552" s="95"/>
      <c r="D7552" s="94"/>
      <c r="E7552" s="95"/>
      <c r="F7552" s="94"/>
      <c r="G7552" s="95">
        <f t="shared" si="705"/>
        <v>0</v>
      </c>
      <c r="H7552" s="110">
        <f t="shared" si="706"/>
        <v>0</v>
      </c>
      <c r="P7552" s="107" t="str">
        <f t="shared" si="707"/>
        <v/>
      </c>
      <c r="Q7552" s="108" t="str">
        <f t="shared" si="708"/>
        <v/>
      </c>
      <c r="S7552" s="109" t="str">
        <f t="shared" si="709"/>
        <v/>
      </c>
      <c r="T7552" s="109" t="str">
        <f t="shared" si="710"/>
        <v/>
      </c>
    </row>
    <row r="7553" spans="2:20" ht="15" customHeight="1" x14ac:dyDescent="0.25">
      <c r="B7553" s="94">
        <v>7502</v>
      </c>
      <c r="C7553" s="95"/>
      <c r="D7553" s="94"/>
      <c r="E7553" s="95"/>
      <c r="F7553" s="94"/>
      <c r="G7553" s="95">
        <f t="shared" si="705"/>
        <v>0</v>
      </c>
      <c r="H7553" s="110">
        <f t="shared" si="706"/>
        <v>0</v>
      </c>
      <c r="P7553" s="107" t="str">
        <f t="shared" si="707"/>
        <v/>
      </c>
      <c r="Q7553" s="108" t="str">
        <f t="shared" si="708"/>
        <v/>
      </c>
      <c r="S7553" s="109" t="str">
        <f t="shared" si="709"/>
        <v/>
      </c>
      <c r="T7553" s="109" t="str">
        <f t="shared" si="710"/>
        <v/>
      </c>
    </row>
    <row r="7554" spans="2:20" ht="15" customHeight="1" x14ac:dyDescent="0.25">
      <c r="B7554" s="94">
        <v>7503</v>
      </c>
      <c r="C7554" s="95"/>
      <c r="D7554" s="94"/>
      <c r="E7554" s="95"/>
      <c r="F7554" s="94"/>
      <c r="G7554" s="95">
        <f t="shared" si="705"/>
        <v>0</v>
      </c>
      <c r="H7554" s="110">
        <f t="shared" si="706"/>
        <v>0</v>
      </c>
      <c r="P7554" s="107" t="str">
        <f t="shared" si="707"/>
        <v/>
      </c>
      <c r="Q7554" s="108" t="str">
        <f t="shared" si="708"/>
        <v/>
      </c>
      <c r="S7554" s="109" t="str">
        <f t="shared" si="709"/>
        <v/>
      </c>
      <c r="T7554" s="109" t="str">
        <f t="shared" si="710"/>
        <v/>
      </c>
    </row>
    <row r="7555" spans="2:20" ht="15" customHeight="1" x14ac:dyDescent="0.25">
      <c r="B7555" s="94">
        <v>7504</v>
      </c>
      <c r="C7555" s="95"/>
      <c r="D7555" s="94"/>
      <c r="E7555" s="95"/>
      <c r="F7555" s="94"/>
      <c r="G7555" s="95">
        <f t="shared" si="705"/>
        <v>0</v>
      </c>
      <c r="H7555" s="110">
        <f t="shared" si="706"/>
        <v>0</v>
      </c>
      <c r="P7555" s="107" t="str">
        <f t="shared" si="707"/>
        <v/>
      </c>
      <c r="Q7555" s="108" t="str">
        <f t="shared" si="708"/>
        <v/>
      </c>
      <c r="S7555" s="109" t="str">
        <f t="shared" si="709"/>
        <v/>
      </c>
      <c r="T7555" s="109" t="str">
        <f t="shared" si="710"/>
        <v/>
      </c>
    </row>
    <row r="7556" spans="2:20" ht="15" customHeight="1" x14ac:dyDescent="0.25">
      <c r="B7556" s="94">
        <v>7505</v>
      </c>
      <c r="C7556" s="95"/>
      <c r="D7556" s="94"/>
      <c r="E7556" s="95"/>
      <c r="F7556" s="94"/>
      <c r="G7556" s="95">
        <f t="shared" si="705"/>
        <v>0</v>
      </c>
      <c r="H7556" s="110">
        <f t="shared" si="706"/>
        <v>0</v>
      </c>
      <c r="P7556" s="107" t="str">
        <f t="shared" si="707"/>
        <v/>
      </c>
      <c r="Q7556" s="108" t="str">
        <f t="shared" si="708"/>
        <v/>
      </c>
      <c r="S7556" s="109" t="str">
        <f t="shared" si="709"/>
        <v/>
      </c>
      <c r="T7556" s="109" t="str">
        <f t="shared" si="710"/>
        <v/>
      </c>
    </row>
    <row r="7557" spans="2:20" ht="15" customHeight="1" x14ac:dyDescent="0.25">
      <c r="B7557" s="94">
        <v>7506</v>
      </c>
      <c r="C7557" s="95"/>
      <c r="D7557" s="94"/>
      <c r="E7557" s="95"/>
      <c r="F7557" s="94"/>
      <c r="G7557" s="95">
        <f t="shared" si="705"/>
        <v>0</v>
      </c>
      <c r="H7557" s="110">
        <f t="shared" si="706"/>
        <v>0</v>
      </c>
      <c r="P7557" s="107" t="str">
        <f t="shared" si="707"/>
        <v/>
      </c>
      <c r="Q7557" s="108" t="str">
        <f t="shared" si="708"/>
        <v/>
      </c>
      <c r="S7557" s="109" t="str">
        <f t="shared" si="709"/>
        <v/>
      </c>
      <c r="T7557" s="109" t="str">
        <f t="shared" si="710"/>
        <v/>
      </c>
    </row>
    <row r="7558" spans="2:20" ht="15" customHeight="1" x14ac:dyDescent="0.25">
      <c r="B7558" s="94">
        <v>7507</v>
      </c>
      <c r="C7558" s="95"/>
      <c r="D7558" s="94"/>
      <c r="E7558" s="95"/>
      <c r="F7558" s="94"/>
      <c r="G7558" s="95">
        <f t="shared" si="705"/>
        <v>0</v>
      </c>
      <c r="H7558" s="110">
        <f t="shared" si="706"/>
        <v>0</v>
      </c>
      <c r="P7558" s="107" t="str">
        <f t="shared" si="707"/>
        <v/>
      </c>
      <c r="Q7558" s="108" t="str">
        <f t="shared" si="708"/>
        <v/>
      </c>
      <c r="S7558" s="109" t="str">
        <f t="shared" si="709"/>
        <v/>
      </c>
      <c r="T7558" s="109" t="str">
        <f t="shared" si="710"/>
        <v/>
      </c>
    </row>
    <row r="7559" spans="2:20" ht="15" customHeight="1" x14ac:dyDescent="0.25">
      <c r="B7559" s="94">
        <v>7508</v>
      </c>
      <c r="C7559" s="95"/>
      <c r="D7559" s="94"/>
      <c r="E7559" s="95"/>
      <c r="F7559" s="94"/>
      <c r="G7559" s="95">
        <f t="shared" si="705"/>
        <v>0</v>
      </c>
      <c r="H7559" s="110">
        <f t="shared" si="706"/>
        <v>0</v>
      </c>
      <c r="P7559" s="107" t="str">
        <f t="shared" si="707"/>
        <v/>
      </c>
      <c r="Q7559" s="108" t="str">
        <f t="shared" si="708"/>
        <v/>
      </c>
      <c r="S7559" s="109" t="str">
        <f t="shared" si="709"/>
        <v/>
      </c>
      <c r="T7559" s="109" t="str">
        <f t="shared" si="710"/>
        <v/>
      </c>
    </row>
    <row r="7560" spans="2:20" ht="15" customHeight="1" x14ac:dyDescent="0.25">
      <c r="B7560" s="94">
        <v>7509</v>
      </c>
      <c r="C7560" s="95"/>
      <c r="D7560" s="94"/>
      <c r="E7560" s="95"/>
      <c r="F7560" s="94"/>
      <c r="G7560" s="95">
        <f t="shared" si="705"/>
        <v>0</v>
      </c>
      <c r="H7560" s="110">
        <f t="shared" si="706"/>
        <v>0</v>
      </c>
      <c r="P7560" s="107" t="str">
        <f t="shared" si="707"/>
        <v/>
      </c>
      <c r="Q7560" s="108" t="str">
        <f t="shared" si="708"/>
        <v/>
      </c>
      <c r="S7560" s="109" t="str">
        <f t="shared" si="709"/>
        <v/>
      </c>
      <c r="T7560" s="109" t="str">
        <f t="shared" si="710"/>
        <v/>
      </c>
    </row>
    <row r="7561" spans="2:20" ht="15" customHeight="1" x14ac:dyDescent="0.25">
      <c r="B7561" s="94">
        <v>7510</v>
      </c>
      <c r="C7561" s="95"/>
      <c r="D7561" s="94"/>
      <c r="E7561" s="95"/>
      <c r="F7561" s="94"/>
      <c r="G7561" s="95">
        <f t="shared" si="705"/>
        <v>0</v>
      </c>
      <c r="H7561" s="110">
        <f t="shared" si="706"/>
        <v>0</v>
      </c>
      <c r="P7561" s="107" t="str">
        <f t="shared" si="707"/>
        <v/>
      </c>
      <c r="Q7561" s="108" t="str">
        <f t="shared" si="708"/>
        <v/>
      </c>
      <c r="S7561" s="109" t="str">
        <f t="shared" si="709"/>
        <v/>
      </c>
      <c r="T7561" s="109" t="str">
        <f t="shared" si="710"/>
        <v/>
      </c>
    </row>
    <row r="7562" spans="2:20" ht="15" customHeight="1" x14ac:dyDescent="0.25">
      <c r="B7562" s="94">
        <v>7511</v>
      </c>
      <c r="C7562" s="95"/>
      <c r="D7562" s="94"/>
      <c r="E7562" s="95"/>
      <c r="F7562" s="94"/>
      <c r="G7562" s="95">
        <f t="shared" si="705"/>
        <v>0</v>
      </c>
      <c r="H7562" s="110">
        <f t="shared" si="706"/>
        <v>0</v>
      </c>
      <c r="P7562" s="107" t="str">
        <f t="shared" si="707"/>
        <v/>
      </c>
      <c r="Q7562" s="108" t="str">
        <f t="shared" si="708"/>
        <v/>
      </c>
      <c r="S7562" s="109" t="str">
        <f t="shared" si="709"/>
        <v/>
      </c>
      <c r="T7562" s="109" t="str">
        <f t="shared" si="710"/>
        <v/>
      </c>
    </row>
    <row r="7563" spans="2:20" ht="15" customHeight="1" x14ac:dyDescent="0.25">
      <c r="B7563" s="94">
        <v>7512</v>
      </c>
      <c r="C7563" s="95"/>
      <c r="D7563" s="94"/>
      <c r="E7563" s="95"/>
      <c r="F7563" s="94"/>
      <c r="G7563" s="95">
        <f t="shared" si="705"/>
        <v>0</v>
      </c>
      <c r="H7563" s="110">
        <f t="shared" si="706"/>
        <v>0</v>
      </c>
      <c r="P7563" s="107" t="str">
        <f t="shared" si="707"/>
        <v/>
      </c>
      <c r="Q7563" s="108" t="str">
        <f t="shared" si="708"/>
        <v/>
      </c>
      <c r="S7563" s="109" t="str">
        <f t="shared" si="709"/>
        <v/>
      </c>
      <c r="T7563" s="109" t="str">
        <f t="shared" si="710"/>
        <v/>
      </c>
    </row>
    <row r="7564" spans="2:20" ht="15" customHeight="1" x14ac:dyDescent="0.25">
      <c r="B7564" s="94">
        <v>7513</v>
      </c>
      <c r="C7564" s="95"/>
      <c r="D7564" s="94"/>
      <c r="E7564" s="95"/>
      <c r="F7564" s="94"/>
      <c r="G7564" s="95">
        <f t="shared" si="705"/>
        <v>0</v>
      </c>
      <c r="H7564" s="110">
        <f t="shared" si="706"/>
        <v>0</v>
      </c>
      <c r="P7564" s="107" t="str">
        <f t="shared" si="707"/>
        <v/>
      </c>
      <c r="Q7564" s="108" t="str">
        <f t="shared" si="708"/>
        <v/>
      </c>
      <c r="S7564" s="109" t="str">
        <f t="shared" si="709"/>
        <v/>
      </c>
      <c r="T7564" s="109" t="str">
        <f t="shared" si="710"/>
        <v/>
      </c>
    </row>
    <row r="7565" spans="2:20" ht="15" customHeight="1" x14ac:dyDescent="0.25">
      <c r="B7565" s="94">
        <v>7514</v>
      </c>
      <c r="C7565" s="95"/>
      <c r="D7565" s="94"/>
      <c r="E7565" s="95"/>
      <c r="F7565" s="94"/>
      <c r="G7565" s="95">
        <f t="shared" si="705"/>
        <v>0</v>
      </c>
      <c r="H7565" s="110">
        <f t="shared" si="706"/>
        <v>0</v>
      </c>
      <c r="P7565" s="107" t="str">
        <f t="shared" si="707"/>
        <v/>
      </c>
      <c r="Q7565" s="108" t="str">
        <f t="shared" si="708"/>
        <v/>
      </c>
      <c r="S7565" s="109" t="str">
        <f t="shared" si="709"/>
        <v/>
      </c>
      <c r="T7565" s="109" t="str">
        <f t="shared" si="710"/>
        <v/>
      </c>
    </row>
    <row r="7566" spans="2:20" ht="15" customHeight="1" x14ac:dyDescent="0.25">
      <c r="B7566" s="94">
        <v>7515</v>
      </c>
      <c r="C7566" s="95"/>
      <c r="D7566" s="94"/>
      <c r="E7566" s="95"/>
      <c r="F7566" s="94"/>
      <c r="G7566" s="95">
        <f t="shared" si="705"/>
        <v>0</v>
      </c>
      <c r="H7566" s="110">
        <f t="shared" si="706"/>
        <v>0</v>
      </c>
      <c r="P7566" s="107" t="str">
        <f t="shared" si="707"/>
        <v/>
      </c>
      <c r="Q7566" s="108" t="str">
        <f t="shared" si="708"/>
        <v/>
      </c>
      <c r="S7566" s="109" t="str">
        <f t="shared" si="709"/>
        <v/>
      </c>
      <c r="T7566" s="109" t="str">
        <f t="shared" si="710"/>
        <v/>
      </c>
    </row>
    <row r="7567" spans="2:20" ht="15" customHeight="1" x14ac:dyDescent="0.25">
      <c r="B7567" s="94">
        <v>7516</v>
      </c>
      <c r="C7567" s="95"/>
      <c r="D7567" s="94"/>
      <c r="E7567" s="95"/>
      <c r="F7567" s="94"/>
      <c r="G7567" s="95">
        <f t="shared" si="705"/>
        <v>0</v>
      </c>
      <c r="H7567" s="110">
        <f t="shared" si="706"/>
        <v>0</v>
      </c>
      <c r="P7567" s="107" t="str">
        <f t="shared" si="707"/>
        <v/>
      </c>
      <c r="Q7567" s="108" t="str">
        <f t="shared" si="708"/>
        <v/>
      </c>
      <c r="S7567" s="109" t="str">
        <f t="shared" si="709"/>
        <v/>
      </c>
      <c r="T7567" s="109" t="str">
        <f t="shared" si="710"/>
        <v/>
      </c>
    </row>
    <row r="7568" spans="2:20" ht="15" customHeight="1" x14ac:dyDescent="0.25">
      <c r="B7568" s="94">
        <v>7517</v>
      </c>
      <c r="C7568" s="95"/>
      <c r="D7568" s="94"/>
      <c r="E7568" s="95"/>
      <c r="F7568" s="94"/>
      <c r="G7568" s="95">
        <f t="shared" si="705"/>
        <v>0</v>
      </c>
      <c r="H7568" s="110">
        <f t="shared" si="706"/>
        <v>0</v>
      </c>
      <c r="P7568" s="107" t="str">
        <f t="shared" si="707"/>
        <v/>
      </c>
      <c r="Q7568" s="108" t="str">
        <f t="shared" si="708"/>
        <v/>
      </c>
      <c r="S7568" s="109" t="str">
        <f t="shared" si="709"/>
        <v/>
      </c>
      <c r="T7568" s="109" t="str">
        <f t="shared" si="710"/>
        <v/>
      </c>
    </row>
    <row r="7569" spans="2:20" ht="15" customHeight="1" x14ac:dyDescent="0.25">
      <c r="B7569" s="94">
        <v>7518</v>
      </c>
      <c r="C7569" s="95"/>
      <c r="D7569" s="94"/>
      <c r="E7569" s="95"/>
      <c r="F7569" s="94"/>
      <c r="G7569" s="95">
        <f t="shared" si="705"/>
        <v>0</v>
      </c>
      <c r="H7569" s="110">
        <f t="shared" si="706"/>
        <v>0</v>
      </c>
      <c r="P7569" s="107" t="str">
        <f t="shared" si="707"/>
        <v/>
      </c>
      <c r="Q7569" s="108" t="str">
        <f t="shared" si="708"/>
        <v/>
      </c>
      <c r="S7569" s="109" t="str">
        <f t="shared" si="709"/>
        <v/>
      </c>
      <c r="T7569" s="109" t="str">
        <f t="shared" si="710"/>
        <v/>
      </c>
    </row>
    <row r="7570" spans="2:20" ht="15" customHeight="1" x14ac:dyDescent="0.25">
      <c r="B7570" s="94">
        <v>7519</v>
      </c>
      <c r="C7570" s="95"/>
      <c r="D7570" s="94"/>
      <c r="E7570" s="95"/>
      <c r="F7570" s="94"/>
      <c r="G7570" s="95">
        <f t="shared" si="705"/>
        <v>0</v>
      </c>
      <c r="H7570" s="110">
        <f t="shared" si="706"/>
        <v>0</v>
      </c>
      <c r="P7570" s="107" t="str">
        <f t="shared" si="707"/>
        <v/>
      </c>
      <c r="Q7570" s="108" t="str">
        <f t="shared" si="708"/>
        <v/>
      </c>
      <c r="S7570" s="109" t="str">
        <f t="shared" si="709"/>
        <v/>
      </c>
      <c r="T7570" s="109" t="str">
        <f t="shared" si="710"/>
        <v/>
      </c>
    </row>
    <row r="7571" spans="2:20" ht="15" customHeight="1" x14ac:dyDescent="0.25">
      <c r="B7571" s="94">
        <v>7520</v>
      </c>
      <c r="C7571" s="95"/>
      <c r="D7571" s="94"/>
      <c r="E7571" s="95"/>
      <c r="F7571" s="94"/>
      <c r="G7571" s="95">
        <f t="shared" si="705"/>
        <v>0</v>
      </c>
      <c r="H7571" s="110">
        <f t="shared" si="706"/>
        <v>0</v>
      </c>
      <c r="P7571" s="107" t="str">
        <f t="shared" si="707"/>
        <v/>
      </c>
      <c r="Q7571" s="108" t="str">
        <f t="shared" si="708"/>
        <v/>
      </c>
      <c r="S7571" s="109" t="str">
        <f t="shared" si="709"/>
        <v/>
      </c>
      <c r="T7571" s="109" t="str">
        <f t="shared" si="710"/>
        <v/>
      </c>
    </row>
    <row r="7572" spans="2:20" ht="15" customHeight="1" x14ac:dyDescent="0.25">
      <c r="B7572" s="94">
        <v>7521</v>
      </c>
      <c r="C7572" s="95"/>
      <c r="D7572" s="94"/>
      <c r="E7572" s="95"/>
      <c r="F7572" s="94"/>
      <c r="G7572" s="95">
        <f t="shared" si="705"/>
        <v>0</v>
      </c>
      <c r="H7572" s="110">
        <f t="shared" si="706"/>
        <v>0</v>
      </c>
      <c r="P7572" s="107" t="str">
        <f t="shared" si="707"/>
        <v/>
      </c>
      <c r="Q7572" s="108" t="str">
        <f t="shared" si="708"/>
        <v/>
      </c>
      <c r="S7572" s="109" t="str">
        <f t="shared" si="709"/>
        <v/>
      </c>
      <c r="T7572" s="109" t="str">
        <f t="shared" si="710"/>
        <v/>
      </c>
    </row>
    <row r="7573" spans="2:20" ht="15" customHeight="1" x14ac:dyDescent="0.25">
      <c r="B7573" s="94">
        <v>7522</v>
      </c>
      <c r="C7573" s="95"/>
      <c r="D7573" s="94"/>
      <c r="E7573" s="95"/>
      <c r="F7573" s="94"/>
      <c r="G7573" s="95">
        <f t="shared" si="705"/>
        <v>0</v>
      </c>
      <c r="H7573" s="110">
        <f t="shared" si="706"/>
        <v>0</v>
      </c>
      <c r="P7573" s="107" t="str">
        <f t="shared" si="707"/>
        <v/>
      </c>
      <c r="Q7573" s="108" t="str">
        <f t="shared" si="708"/>
        <v/>
      </c>
      <c r="S7573" s="109" t="str">
        <f t="shared" si="709"/>
        <v/>
      </c>
      <c r="T7573" s="109" t="str">
        <f t="shared" si="710"/>
        <v/>
      </c>
    </row>
    <row r="7574" spans="2:20" ht="15" customHeight="1" x14ac:dyDescent="0.25">
      <c r="B7574" s="94">
        <v>7523</v>
      </c>
      <c r="C7574" s="95"/>
      <c r="D7574" s="94"/>
      <c r="E7574" s="95"/>
      <c r="F7574" s="94"/>
      <c r="G7574" s="95">
        <f t="shared" si="705"/>
        <v>0</v>
      </c>
      <c r="H7574" s="110">
        <f t="shared" si="706"/>
        <v>0</v>
      </c>
      <c r="P7574" s="107" t="str">
        <f t="shared" si="707"/>
        <v/>
      </c>
      <c r="Q7574" s="108" t="str">
        <f t="shared" si="708"/>
        <v/>
      </c>
      <c r="S7574" s="109" t="str">
        <f t="shared" si="709"/>
        <v/>
      </c>
      <c r="T7574" s="109" t="str">
        <f t="shared" si="710"/>
        <v/>
      </c>
    </row>
    <row r="7575" spans="2:20" ht="15" customHeight="1" x14ac:dyDescent="0.25">
      <c r="B7575" s="94">
        <v>7524</v>
      </c>
      <c r="C7575" s="95"/>
      <c r="D7575" s="94"/>
      <c r="E7575" s="95"/>
      <c r="F7575" s="94"/>
      <c r="G7575" s="95">
        <f t="shared" si="705"/>
        <v>0</v>
      </c>
      <c r="H7575" s="110">
        <f t="shared" si="706"/>
        <v>0</v>
      </c>
      <c r="P7575" s="107" t="str">
        <f t="shared" si="707"/>
        <v/>
      </c>
      <c r="Q7575" s="108" t="str">
        <f t="shared" si="708"/>
        <v/>
      </c>
      <c r="S7575" s="109" t="str">
        <f t="shared" si="709"/>
        <v/>
      </c>
      <c r="T7575" s="109" t="str">
        <f t="shared" si="710"/>
        <v/>
      </c>
    </row>
    <row r="7576" spans="2:20" ht="15" customHeight="1" x14ac:dyDescent="0.25">
      <c r="B7576" s="94">
        <v>7525</v>
      </c>
      <c r="C7576" s="95"/>
      <c r="D7576" s="94"/>
      <c r="E7576" s="95"/>
      <c r="F7576" s="94"/>
      <c r="G7576" s="95">
        <f t="shared" si="705"/>
        <v>0</v>
      </c>
      <c r="H7576" s="110">
        <f t="shared" si="706"/>
        <v>0</v>
      </c>
      <c r="P7576" s="107" t="str">
        <f t="shared" si="707"/>
        <v/>
      </c>
      <c r="Q7576" s="108" t="str">
        <f t="shared" si="708"/>
        <v/>
      </c>
      <c r="S7576" s="109" t="str">
        <f t="shared" si="709"/>
        <v/>
      </c>
      <c r="T7576" s="109" t="str">
        <f t="shared" si="710"/>
        <v/>
      </c>
    </row>
    <row r="7577" spans="2:20" ht="15" customHeight="1" x14ac:dyDescent="0.25">
      <c r="B7577" s="94">
        <v>7526</v>
      </c>
      <c r="C7577" s="95"/>
      <c r="D7577" s="94"/>
      <c r="E7577" s="95"/>
      <c r="F7577" s="94"/>
      <c r="G7577" s="95">
        <f t="shared" si="705"/>
        <v>0</v>
      </c>
      <c r="H7577" s="110">
        <f t="shared" si="706"/>
        <v>0</v>
      </c>
      <c r="P7577" s="107" t="str">
        <f t="shared" si="707"/>
        <v/>
      </c>
      <c r="Q7577" s="108" t="str">
        <f t="shared" si="708"/>
        <v/>
      </c>
      <c r="S7577" s="109" t="str">
        <f t="shared" si="709"/>
        <v/>
      </c>
      <c r="T7577" s="109" t="str">
        <f t="shared" si="710"/>
        <v/>
      </c>
    </row>
    <row r="7578" spans="2:20" ht="15" customHeight="1" x14ac:dyDescent="0.25">
      <c r="B7578" s="94">
        <v>7527</v>
      </c>
      <c r="C7578" s="95"/>
      <c r="D7578" s="94"/>
      <c r="E7578" s="95"/>
      <c r="F7578" s="94"/>
      <c r="G7578" s="95">
        <f t="shared" si="705"/>
        <v>0</v>
      </c>
      <c r="H7578" s="110">
        <f t="shared" si="706"/>
        <v>0</v>
      </c>
      <c r="P7578" s="107" t="str">
        <f t="shared" si="707"/>
        <v/>
      </c>
      <c r="Q7578" s="108" t="str">
        <f t="shared" si="708"/>
        <v/>
      </c>
      <c r="S7578" s="109" t="str">
        <f t="shared" si="709"/>
        <v/>
      </c>
      <c r="T7578" s="109" t="str">
        <f t="shared" si="710"/>
        <v/>
      </c>
    </row>
    <row r="7579" spans="2:20" ht="15" customHeight="1" x14ac:dyDescent="0.25">
      <c r="B7579" s="94">
        <v>7528</v>
      </c>
      <c r="C7579" s="95"/>
      <c r="D7579" s="94"/>
      <c r="E7579" s="95"/>
      <c r="F7579" s="94"/>
      <c r="G7579" s="95">
        <f t="shared" si="705"/>
        <v>0</v>
      </c>
      <c r="H7579" s="110">
        <f t="shared" si="706"/>
        <v>0</v>
      </c>
      <c r="P7579" s="107" t="str">
        <f t="shared" si="707"/>
        <v/>
      </c>
      <c r="Q7579" s="108" t="str">
        <f t="shared" si="708"/>
        <v/>
      </c>
      <c r="S7579" s="109" t="str">
        <f t="shared" si="709"/>
        <v/>
      </c>
      <c r="T7579" s="109" t="str">
        <f t="shared" si="710"/>
        <v/>
      </c>
    </row>
    <row r="7580" spans="2:20" ht="15" customHeight="1" x14ac:dyDescent="0.25">
      <c r="B7580" s="94">
        <v>7529</v>
      </c>
      <c r="C7580" s="95"/>
      <c r="D7580" s="94"/>
      <c r="E7580" s="95"/>
      <c r="F7580" s="94"/>
      <c r="G7580" s="95">
        <f t="shared" ref="G7580:G7643" si="711">E7580-C7580</f>
        <v>0</v>
      </c>
      <c r="H7580" s="110">
        <f t="shared" ref="H7580:H7643" si="712">F7580-D7580</f>
        <v>0</v>
      </c>
      <c r="P7580" s="107" t="str">
        <f t="shared" ref="P7580:P7643" si="713">IF(C7580="","",D7580*PSA_WTP-C7580)</f>
        <v/>
      </c>
      <c r="Q7580" s="108" t="str">
        <f t="shared" ref="Q7580:Q7643" si="714">IF(C7580="","",F7580*PSA_WTP-E7580)</f>
        <v/>
      </c>
      <c r="S7580" s="109" t="str">
        <f t="shared" ref="S7580:S7643" si="715">IF(Q7580="","",IF(Q7580=MAX(P7580,Q7580),0,1))</f>
        <v/>
      </c>
      <c r="T7580" s="109" t="str">
        <f t="shared" ref="T7580:T7643" si="716">IF(Q7580="","",IF(Q7580=MAX(P7580,Q7580),1,0))</f>
        <v/>
      </c>
    </row>
    <row r="7581" spans="2:20" ht="15" customHeight="1" x14ac:dyDescent="0.25">
      <c r="B7581" s="94">
        <v>7530</v>
      </c>
      <c r="C7581" s="95"/>
      <c r="D7581" s="94"/>
      <c r="E7581" s="95"/>
      <c r="F7581" s="94"/>
      <c r="G7581" s="95">
        <f t="shared" si="711"/>
        <v>0</v>
      </c>
      <c r="H7581" s="110">
        <f t="shared" si="712"/>
        <v>0</v>
      </c>
      <c r="P7581" s="107" t="str">
        <f t="shared" si="713"/>
        <v/>
      </c>
      <c r="Q7581" s="108" t="str">
        <f t="shared" si="714"/>
        <v/>
      </c>
      <c r="S7581" s="109" t="str">
        <f t="shared" si="715"/>
        <v/>
      </c>
      <c r="T7581" s="109" t="str">
        <f t="shared" si="716"/>
        <v/>
      </c>
    </row>
    <row r="7582" spans="2:20" ht="15" customHeight="1" x14ac:dyDescent="0.25">
      <c r="B7582" s="94">
        <v>7531</v>
      </c>
      <c r="C7582" s="95"/>
      <c r="D7582" s="94"/>
      <c r="E7582" s="95"/>
      <c r="F7582" s="94"/>
      <c r="G7582" s="95">
        <f t="shared" si="711"/>
        <v>0</v>
      </c>
      <c r="H7582" s="110">
        <f t="shared" si="712"/>
        <v>0</v>
      </c>
      <c r="P7582" s="107" t="str">
        <f t="shared" si="713"/>
        <v/>
      </c>
      <c r="Q7582" s="108" t="str">
        <f t="shared" si="714"/>
        <v/>
      </c>
      <c r="S7582" s="109" t="str">
        <f t="shared" si="715"/>
        <v/>
      </c>
      <c r="T7582" s="109" t="str">
        <f t="shared" si="716"/>
        <v/>
      </c>
    </row>
    <row r="7583" spans="2:20" ht="15" customHeight="1" x14ac:dyDescent="0.25">
      <c r="B7583" s="94">
        <v>7532</v>
      </c>
      <c r="C7583" s="95"/>
      <c r="D7583" s="94"/>
      <c r="E7583" s="95"/>
      <c r="F7583" s="94"/>
      <c r="G7583" s="95">
        <f t="shared" si="711"/>
        <v>0</v>
      </c>
      <c r="H7583" s="110">
        <f t="shared" si="712"/>
        <v>0</v>
      </c>
      <c r="P7583" s="107" t="str">
        <f t="shared" si="713"/>
        <v/>
      </c>
      <c r="Q7583" s="108" t="str">
        <f t="shared" si="714"/>
        <v/>
      </c>
      <c r="S7583" s="109" t="str">
        <f t="shared" si="715"/>
        <v/>
      </c>
      <c r="T7583" s="109" t="str">
        <f t="shared" si="716"/>
        <v/>
      </c>
    </row>
    <row r="7584" spans="2:20" ht="15" customHeight="1" x14ac:dyDescent="0.25">
      <c r="B7584" s="94">
        <v>7533</v>
      </c>
      <c r="C7584" s="95"/>
      <c r="D7584" s="94"/>
      <c r="E7584" s="95"/>
      <c r="F7584" s="94"/>
      <c r="G7584" s="95">
        <f t="shared" si="711"/>
        <v>0</v>
      </c>
      <c r="H7584" s="110">
        <f t="shared" si="712"/>
        <v>0</v>
      </c>
      <c r="P7584" s="107" t="str">
        <f t="shared" si="713"/>
        <v/>
      </c>
      <c r="Q7584" s="108" t="str">
        <f t="shared" si="714"/>
        <v/>
      </c>
      <c r="S7584" s="109" t="str">
        <f t="shared" si="715"/>
        <v/>
      </c>
      <c r="T7584" s="109" t="str">
        <f t="shared" si="716"/>
        <v/>
      </c>
    </row>
    <row r="7585" spans="2:20" ht="15" customHeight="1" x14ac:dyDescent="0.25">
      <c r="B7585" s="94">
        <v>7534</v>
      </c>
      <c r="C7585" s="95"/>
      <c r="D7585" s="94"/>
      <c r="E7585" s="95"/>
      <c r="F7585" s="94"/>
      <c r="G7585" s="95">
        <f t="shared" si="711"/>
        <v>0</v>
      </c>
      <c r="H7585" s="110">
        <f t="shared" si="712"/>
        <v>0</v>
      </c>
      <c r="P7585" s="107" t="str">
        <f t="shared" si="713"/>
        <v/>
      </c>
      <c r="Q7585" s="108" t="str">
        <f t="shared" si="714"/>
        <v/>
      </c>
      <c r="S7585" s="109" t="str">
        <f t="shared" si="715"/>
        <v/>
      </c>
      <c r="T7585" s="109" t="str">
        <f t="shared" si="716"/>
        <v/>
      </c>
    </row>
    <row r="7586" spans="2:20" ht="15" customHeight="1" x14ac:dyDescent="0.25">
      <c r="B7586" s="94">
        <v>7535</v>
      </c>
      <c r="C7586" s="95"/>
      <c r="D7586" s="94"/>
      <c r="E7586" s="95"/>
      <c r="F7586" s="94"/>
      <c r="G7586" s="95">
        <f t="shared" si="711"/>
        <v>0</v>
      </c>
      <c r="H7586" s="110">
        <f t="shared" si="712"/>
        <v>0</v>
      </c>
      <c r="P7586" s="107" t="str">
        <f t="shared" si="713"/>
        <v/>
      </c>
      <c r="Q7586" s="108" t="str">
        <f t="shared" si="714"/>
        <v/>
      </c>
      <c r="S7586" s="109" t="str">
        <f t="shared" si="715"/>
        <v/>
      </c>
      <c r="T7586" s="109" t="str">
        <f t="shared" si="716"/>
        <v/>
      </c>
    </row>
    <row r="7587" spans="2:20" ht="15" customHeight="1" x14ac:dyDescent="0.25">
      <c r="B7587" s="94">
        <v>7536</v>
      </c>
      <c r="C7587" s="95"/>
      <c r="D7587" s="94"/>
      <c r="E7587" s="95"/>
      <c r="F7587" s="94"/>
      <c r="G7587" s="95">
        <f t="shared" si="711"/>
        <v>0</v>
      </c>
      <c r="H7587" s="110">
        <f t="shared" si="712"/>
        <v>0</v>
      </c>
      <c r="P7587" s="107" t="str">
        <f t="shared" si="713"/>
        <v/>
      </c>
      <c r="Q7587" s="108" t="str">
        <f t="shared" si="714"/>
        <v/>
      </c>
      <c r="S7587" s="109" t="str">
        <f t="shared" si="715"/>
        <v/>
      </c>
      <c r="T7587" s="109" t="str">
        <f t="shared" si="716"/>
        <v/>
      </c>
    </row>
    <row r="7588" spans="2:20" ht="15" customHeight="1" x14ac:dyDescent="0.25">
      <c r="B7588" s="94">
        <v>7537</v>
      </c>
      <c r="C7588" s="95"/>
      <c r="D7588" s="94"/>
      <c r="E7588" s="95"/>
      <c r="F7588" s="94"/>
      <c r="G7588" s="95">
        <f t="shared" si="711"/>
        <v>0</v>
      </c>
      <c r="H7588" s="110">
        <f t="shared" si="712"/>
        <v>0</v>
      </c>
      <c r="P7588" s="107" t="str">
        <f t="shared" si="713"/>
        <v/>
      </c>
      <c r="Q7588" s="108" t="str">
        <f t="shared" si="714"/>
        <v/>
      </c>
      <c r="S7588" s="109" t="str">
        <f t="shared" si="715"/>
        <v/>
      </c>
      <c r="T7588" s="109" t="str">
        <f t="shared" si="716"/>
        <v/>
      </c>
    </row>
    <row r="7589" spans="2:20" ht="15" customHeight="1" x14ac:dyDescent="0.25">
      <c r="B7589" s="94">
        <v>7538</v>
      </c>
      <c r="C7589" s="95"/>
      <c r="D7589" s="94"/>
      <c r="E7589" s="95"/>
      <c r="F7589" s="94"/>
      <c r="G7589" s="95">
        <f t="shared" si="711"/>
        <v>0</v>
      </c>
      <c r="H7589" s="110">
        <f t="shared" si="712"/>
        <v>0</v>
      </c>
      <c r="P7589" s="107" t="str">
        <f t="shared" si="713"/>
        <v/>
      </c>
      <c r="Q7589" s="108" t="str">
        <f t="shared" si="714"/>
        <v/>
      </c>
      <c r="S7589" s="109" t="str">
        <f t="shared" si="715"/>
        <v/>
      </c>
      <c r="T7589" s="109" t="str">
        <f t="shared" si="716"/>
        <v/>
      </c>
    </row>
    <row r="7590" spans="2:20" ht="15" customHeight="1" x14ac:dyDescent="0.25">
      <c r="B7590" s="94">
        <v>7539</v>
      </c>
      <c r="C7590" s="95"/>
      <c r="D7590" s="94"/>
      <c r="E7590" s="95"/>
      <c r="F7590" s="94"/>
      <c r="G7590" s="95">
        <f t="shared" si="711"/>
        <v>0</v>
      </c>
      <c r="H7590" s="110">
        <f t="shared" si="712"/>
        <v>0</v>
      </c>
      <c r="P7590" s="107" t="str">
        <f t="shared" si="713"/>
        <v/>
      </c>
      <c r="Q7590" s="108" t="str">
        <f t="shared" si="714"/>
        <v/>
      </c>
      <c r="S7590" s="109" t="str">
        <f t="shared" si="715"/>
        <v/>
      </c>
      <c r="T7590" s="109" t="str">
        <f t="shared" si="716"/>
        <v/>
      </c>
    </row>
    <row r="7591" spans="2:20" ht="15" customHeight="1" x14ac:dyDescent="0.25">
      <c r="B7591" s="94">
        <v>7540</v>
      </c>
      <c r="C7591" s="95"/>
      <c r="D7591" s="94"/>
      <c r="E7591" s="95"/>
      <c r="F7591" s="94"/>
      <c r="G7591" s="95">
        <f t="shared" si="711"/>
        <v>0</v>
      </c>
      <c r="H7591" s="110">
        <f t="shared" si="712"/>
        <v>0</v>
      </c>
      <c r="P7591" s="107" t="str">
        <f t="shared" si="713"/>
        <v/>
      </c>
      <c r="Q7591" s="108" t="str">
        <f t="shared" si="714"/>
        <v/>
      </c>
      <c r="S7591" s="109" t="str">
        <f t="shared" si="715"/>
        <v/>
      </c>
      <c r="T7591" s="109" t="str">
        <f t="shared" si="716"/>
        <v/>
      </c>
    </row>
    <row r="7592" spans="2:20" ht="15" customHeight="1" x14ac:dyDescent="0.25">
      <c r="B7592" s="94">
        <v>7541</v>
      </c>
      <c r="C7592" s="95"/>
      <c r="D7592" s="94"/>
      <c r="E7592" s="95"/>
      <c r="F7592" s="94"/>
      <c r="G7592" s="95">
        <f t="shared" si="711"/>
        <v>0</v>
      </c>
      <c r="H7592" s="110">
        <f t="shared" si="712"/>
        <v>0</v>
      </c>
      <c r="P7592" s="107" t="str">
        <f t="shared" si="713"/>
        <v/>
      </c>
      <c r="Q7592" s="108" t="str">
        <f t="shared" si="714"/>
        <v/>
      </c>
      <c r="S7592" s="109" t="str">
        <f t="shared" si="715"/>
        <v/>
      </c>
      <c r="T7592" s="109" t="str">
        <f t="shared" si="716"/>
        <v/>
      </c>
    </row>
    <row r="7593" spans="2:20" ht="15" customHeight="1" x14ac:dyDescent="0.25">
      <c r="B7593" s="94">
        <v>7542</v>
      </c>
      <c r="C7593" s="95"/>
      <c r="D7593" s="94"/>
      <c r="E7593" s="95"/>
      <c r="F7593" s="94"/>
      <c r="G7593" s="95">
        <f t="shared" si="711"/>
        <v>0</v>
      </c>
      <c r="H7593" s="110">
        <f t="shared" si="712"/>
        <v>0</v>
      </c>
      <c r="P7593" s="107" t="str">
        <f t="shared" si="713"/>
        <v/>
      </c>
      <c r="Q7593" s="108" t="str">
        <f t="shared" si="714"/>
        <v/>
      </c>
      <c r="S7593" s="109" t="str">
        <f t="shared" si="715"/>
        <v/>
      </c>
      <c r="T7593" s="109" t="str">
        <f t="shared" si="716"/>
        <v/>
      </c>
    </row>
    <row r="7594" spans="2:20" ht="15" customHeight="1" x14ac:dyDescent="0.25">
      <c r="B7594" s="94">
        <v>7543</v>
      </c>
      <c r="C7594" s="95"/>
      <c r="D7594" s="94"/>
      <c r="E7594" s="95"/>
      <c r="F7594" s="94"/>
      <c r="G7594" s="95">
        <f t="shared" si="711"/>
        <v>0</v>
      </c>
      <c r="H7594" s="110">
        <f t="shared" si="712"/>
        <v>0</v>
      </c>
      <c r="P7594" s="107" t="str">
        <f t="shared" si="713"/>
        <v/>
      </c>
      <c r="Q7594" s="108" t="str">
        <f t="shared" si="714"/>
        <v/>
      </c>
      <c r="S7594" s="109" t="str">
        <f t="shared" si="715"/>
        <v/>
      </c>
      <c r="T7594" s="109" t="str">
        <f t="shared" si="716"/>
        <v/>
      </c>
    </row>
    <row r="7595" spans="2:20" ht="15" customHeight="1" x14ac:dyDescent="0.25">
      <c r="B7595" s="94">
        <v>7544</v>
      </c>
      <c r="C7595" s="95"/>
      <c r="D7595" s="94"/>
      <c r="E7595" s="95"/>
      <c r="F7595" s="94"/>
      <c r="G7595" s="95">
        <f t="shared" si="711"/>
        <v>0</v>
      </c>
      <c r="H7595" s="110">
        <f t="shared" si="712"/>
        <v>0</v>
      </c>
      <c r="P7595" s="107" t="str">
        <f t="shared" si="713"/>
        <v/>
      </c>
      <c r="Q7595" s="108" t="str">
        <f t="shared" si="714"/>
        <v/>
      </c>
      <c r="S7595" s="109" t="str">
        <f t="shared" si="715"/>
        <v/>
      </c>
      <c r="T7595" s="109" t="str">
        <f t="shared" si="716"/>
        <v/>
      </c>
    </row>
    <row r="7596" spans="2:20" ht="15" customHeight="1" x14ac:dyDescent="0.25">
      <c r="B7596" s="94">
        <v>7545</v>
      </c>
      <c r="C7596" s="95"/>
      <c r="D7596" s="94"/>
      <c r="E7596" s="95"/>
      <c r="F7596" s="94"/>
      <c r="G7596" s="95">
        <f t="shared" si="711"/>
        <v>0</v>
      </c>
      <c r="H7596" s="110">
        <f t="shared" si="712"/>
        <v>0</v>
      </c>
      <c r="P7596" s="107" t="str">
        <f t="shared" si="713"/>
        <v/>
      </c>
      <c r="Q7596" s="108" t="str">
        <f t="shared" si="714"/>
        <v/>
      </c>
      <c r="S7596" s="109" t="str">
        <f t="shared" si="715"/>
        <v/>
      </c>
      <c r="T7596" s="109" t="str">
        <f t="shared" si="716"/>
        <v/>
      </c>
    </row>
    <row r="7597" spans="2:20" ht="15" customHeight="1" x14ac:dyDescent="0.25">
      <c r="B7597" s="94">
        <v>7546</v>
      </c>
      <c r="C7597" s="95"/>
      <c r="D7597" s="94"/>
      <c r="E7597" s="95"/>
      <c r="F7597" s="94"/>
      <c r="G7597" s="95">
        <f t="shared" si="711"/>
        <v>0</v>
      </c>
      <c r="H7597" s="110">
        <f t="shared" si="712"/>
        <v>0</v>
      </c>
      <c r="P7597" s="107" t="str">
        <f t="shared" si="713"/>
        <v/>
      </c>
      <c r="Q7597" s="108" t="str">
        <f t="shared" si="714"/>
        <v/>
      </c>
      <c r="S7597" s="109" t="str">
        <f t="shared" si="715"/>
        <v/>
      </c>
      <c r="T7597" s="109" t="str">
        <f t="shared" si="716"/>
        <v/>
      </c>
    </row>
    <row r="7598" spans="2:20" ht="15" customHeight="1" x14ac:dyDescent="0.25">
      <c r="B7598" s="94">
        <v>7547</v>
      </c>
      <c r="C7598" s="95"/>
      <c r="D7598" s="94"/>
      <c r="E7598" s="95"/>
      <c r="F7598" s="94"/>
      <c r="G7598" s="95">
        <f t="shared" si="711"/>
        <v>0</v>
      </c>
      <c r="H7598" s="110">
        <f t="shared" si="712"/>
        <v>0</v>
      </c>
      <c r="P7598" s="107" t="str">
        <f t="shared" si="713"/>
        <v/>
      </c>
      <c r="Q7598" s="108" t="str">
        <f t="shared" si="714"/>
        <v/>
      </c>
      <c r="S7598" s="109" t="str">
        <f t="shared" si="715"/>
        <v/>
      </c>
      <c r="T7598" s="109" t="str">
        <f t="shared" si="716"/>
        <v/>
      </c>
    </row>
    <row r="7599" spans="2:20" ht="15" customHeight="1" x14ac:dyDescent="0.25">
      <c r="B7599" s="94">
        <v>7548</v>
      </c>
      <c r="C7599" s="95"/>
      <c r="D7599" s="94"/>
      <c r="E7599" s="95"/>
      <c r="F7599" s="94"/>
      <c r="G7599" s="95">
        <f t="shared" si="711"/>
        <v>0</v>
      </c>
      <c r="H7599" s="110">
        <f t="shared" si="712"/>
        <v>0</v>
      </c>
      <c r="P7599" s="107" t="str">
        <f t="shared" si="713"/>
        <v/>
      </c>
      <c r="Q7599" s="108" t="str">
        <f t="shared" si="714"/>
        <v/>
      </c>
      <c r="S7599" s="109" t="str">
        <f t="shared" si="715"/>
        <v/>
      </c>
      <c r="T7599" s="109" t="str">
        <f t="shared" si="716"/>
        <v/>
      </c>
    </row>
    <row r="7600" spans="2:20" ht="15" customHeight="1" x14ac:dyDescent="0.25">
      <c r="B7600" s="94">
        <v>7549</v>
      </c>
      <c r="C7600" s="95"/>
      <c r="D7600" s="94"/>
      <c r="E7600" s="95"/>
      <c r="F7600" s="94"/>
      <c r="G7600" s="95">
        <f t="shared" si="711"/>
        <v>0</v>
      </c>
      <c r="H7600" s="110">
        <f t="shared" si="712"/>
        <v>0</v>
      </c>
      <c r="P7600" s="107" t="str">
        <f t="shared" si="713"/>
        <v/>
      </c>
      <c r="Q7600" s="108" t="str">
        <f t="shared" si="714"/>
        <v/>
      </c>
      <c r="S7600" s="109" t="str">
        <f t="shared" si="715"/>
        <v/>
      </c>
      <c r="T7600" s="109" t="str">
        <f t="shared" si="716"/>
        <v/>
      </c>
    </row>
    <row r="7601" spans="2:20" ht="15" customHeight="1" x14ac:dyDescent="0.25">
      <c r="B7601" s="94">
        <v>7550</v>
      </c>
      <c r="C7601" s="95"/>
      <c r="D7601" s="94"/>
      <c r="E7601" s="95"/>
      <c r="F7601" s="94"/>
      <c r="G7601" s="95">
        <f t="shared" si="711"/>
        <v>0</v>
      </c>
      <c r="H7601" s="110">
        <f t="shared" si="712"/>
        <v>0</v>
      </c>
      <c r="P7601" s="107" t="str">
        <f t="shared" si="713"/>
        <v/>
      </c>
      <c r="Q7601" s="108" t="str">
        <f t="shared" si="714"/>
        <v/>
      </c>
      <c r="S7601" s="109" t="str">
        <f t="shared" si="715"/>
        <v/>
      </c>
      <c r="T7601" s="109" t="str">
        <f t="shared" si="716"/>
        <v/>
      </c>
    </row>
    <row r="7602" spans="2:20" ht="15" customHeight="1" x14ac:dyDescent="0.25">
      <c r="B7602" s="94">
        <v>7551</v>
      </c>
      <c r="C7602" s="95"/>
      <c r="D7602" s="94"/>
      <c r="E7602" s="95"/>
      <c r="F7602" s="94"/>
      <c r="G7602" s="95">
        <f t="shared" si="711"/>
        <v>0</v>
      </c>
      <c r="H7602" s="110">
        <f t="shared" si="712"/>
        <v>0</v>
      </c>
      <c r="P7602" s="107" t="str">
        <f t="shared" si="713"/>
        <v/>
      </c>
      <c r="Q7602" s="108" t="str">
        <f t="shared" si="714"/>
        <v/>
      </c>
      <c r="S7602" s="109" t="str">
        <f t="shared" si="715"/>
        <v/>
      </c>
      <c r="T7602" s="109" t="str">
        <f t="shared" si="716"/>
        <v/>
      </c>
    </row>
    <row r="7603" spans="2:20" ht="15" customHeight="1" x14ac:dyDescent="0.25">
      <c r="B7603" s="94">
        <v>7552</v>
      </c>
      <c r="C7603" s="95"/>
      <c r="D7603" s="94"/>
      <c r="E7603" s="95"/>
      <c r="F7603" s="94"/>
      <c r="G7603" s="95">
        <f t="shared" si="711"/>
        <v>0</v>
      </c>
      <c r="H7603" s="110">
        <f t="shared" si="712"/>
        <v>0</v>
      </c>
      <c r="P7603" s="107" t="str">
        <f t="shared" si="713"/>
        <v/>
      </c>
      <c r="Q7603" s="108" t="str">
        <f t="shared" si="714"/>
        <v/>
      </c>
      <c r="S7603" s="109" t="str">
        <f t="shared" si="715"/>
        <v/>
      </c>
      <c r="T7603" s="109" t="str">
        <f t="shared" si="716"/>
        <v/>
      </c>
    </row>
    <row r="7604" spans="2:20" ht="15" customHeight="1" x14ac:dyDescent="0.25">
      <c r="B7604" s="94">
        <v>7553</v>
      </c>
      <c r="C7604" s="95"/>
      <c r="D7604" s="94"/>
      <c r="E7604" s="95"/>
      <c r="F7604" s="94"/>
      <c r="G7604" s="95">
        <f t="shared" si="711"/>
        <v>0</v>
      </c>
      <c r="H7604" s="110">
        <f t="shared" si="712"/>
        <v>0</v>
      </c>
      <c r="P7604" s="107" t="str">
        <f t="shared" si="713"/>
        <v/>
      </c>
      <c r="Q7604" s="108" t="str">
        <f t="shared" si="714"/>
        <v/>
      </c>
      <c r="S7604" s="109" t="str">
        <f t="shared" si="715"/>
        <v/>
      </c>
      <c r="T7604" s="109" t="str">
        <f t="shared" si="716"/>
        <v/>
      </c>
    </row>
    <row r="7605" spans="2:20" ht="15" customHeight="1" x14ac:dyDescent="0.25">
      <c r="B7605" s="94">
        <v>7554</v>
      </c>
      <c r="C7605" s="95"/>
      <c r="D7605" s="94"/>
      <c r="E7605" s="95"/>
      <c r="F7605" s="94"/>
      <c r="G7605" s="95">
        <f t="shared" si="711"/>
        <v>0</v>
      </c>
      <c r="H7605" s="110">
        <f t="shared" si="712"/>
        <v>0</v>
      </c>
      <c r="P7605" s="107" t="str">
        <f t="shared" si="713"/>
        <v/>
      </c>
      <c r="Q7605" s="108" t="str">
        <f t="shared" si="714"/>
        <v/>
      </c>
      <c r="S7605" s="109" t="str">
        <f t="shared" si="715"/>
        <v/>
      </c>
      <c r="T7605" s="109" t="str">
        <f t="shared" si="716"/>
        <v/>
      </c>
    </row>
    <row r="7606" spans="2:20" ht="15" customHeight="1" x14ac:dyDescent="0.25">
      <c r="B7606" s="94">
        <v>7555</v>
      </c>
      <c r="C7606" s="95"/>
      <c r="D7606" s="94"/>
      <c r="E7606" s="95"/>
      <c r="F7606" s="94"/>
      <c r="G7606" s="95">
        <f t="shared" si="711"/>
        <v>0</v>
      </c>
      <c r="H7606" s="110">
        <f t="shared" si="712"/>
        <v>0</v>
      </c>
      <c r="P7606" s="107" t="str">
        <f t="shared" si="713"/>
        <v/>
      </c>
      <c r="Q7606" s="108" t="str">
        <f t="shared" si="714"/>
        <v/>
      </c>
      <c r="S7606" s="109" t="str">
        <f t="shared" si="715"/>
        <v/>
      </c>
      <c r="T7606" s="109" t="str">
        <f t="shared" si="716"/>
        <v/>
      </c>
    </row>
    <row r="7607" spans="2:20" ht="15" customHeight="1" x14ac:dyDescent="0.25">
      <c r="B7607" s="94">
        <v>7556</v>
      </c>
      <c r="C7607" s="95"/>
      <c r="D7607" s="94"/>
      <c r="E7607" s="95"/>
      <c r="F7607" s="94"/>
      <c r="G7607" s="95">
        <f t="shared" si="711"/>
        <v>0</v>
      </c>
      <c r="H7607" s="110">
        <f t="shared" si="712"/>
        <v>0</v>
      </c>
      <c r="P7607" s="107" t="str">
        <f t="shared" si="713"/>
        <v/>
      </c>
      <c r="Q7607" s="108" t="str">
        <f t="shared" si="714"/>
        <v/>
      </c>
      <c r="S7607" s="109" t="str">
        <f t="shared" si="715"/>
        <v/>
      </c>
      <c r="T7607" s="109" t="str">
        <f t="shared" si="716"/>
        <v/>
      </c>
    </row>
    <row r="7608" spans="2:20" ht="15" customHeight="1" x14ac:dyDescent="0.25">
      <c r="B7608" s="94">
        <v>7557</v>
      </c>
      <c r="C7608" s="95"/>
      <c r="D7608" s="94"/>
      <c r="E7608" s="95"/>
      <c r="F7608" s="94"/>
      <c r="G7608" s="95">
        <f t="shared" si="711"/>
        <v>0</v>
      </c>
      <c r="H7608" s="110">
        <f t="shared" si="712"/>
        <v>0</v>
      </c>
      <c r="P7608" s="107" t="str">
        <f t="shared" si="713"/>
        <v/>
      </c>
      <c r="Q7608" s="108" t="str">
        <f t="shared" si="714"/>
        <v/>
      </c>
      <c r="S7608" s="109" t="str">
        <f t="shared" si="715"/>
        <v/>
      </c>
      <c r="T7608" s="109" t="str">
        <f t="shared" si="716"/>
        <v/>
      </c>
    </row>
    <row r="7609" spans="2:20" ht="15" customHeight="1" x14ac:dyDescent="0.25">
      <c r="B7609" s="94">
        <v>7558</v>
      </c>
      <c r="C7609" s="95"/>
      <c r="D7609" s="94"/>
      <c r="E7609" s="95"/>
      <c r="F7609" s="94"/>
      <c r="G7609" s="95">
        <f t="shared" si="711"/>
        <v>0</v>
      </c>
      <c r="H7609" s="110">
        <f t="shared" si="712"/>
        <v>0</v>
      </c>
      <c r="P7609" s="107" t="str">
        <f t="shared" si="713"/>
        <v/>
      </c>
      <c r="Q7609" s="108" t="str">
        <f t="shared" si="714"/>
        <v/>
      </c>
      <c r="S7609" s="109" t="str">
        <f t="shared" si="715"/>
        <v/>
      </c>
      <c r="T7609" s="109" t="str">
        <f t="shared" si="716"/>
        <v/>
      </c>
    </row>
    <row r="7610" spans="2:20" ht="15" customHeight="1" x14ac:dyDescent="0.25">
      <c r="B7610" s="94">
        <v>7559</v>
      </c>
      <c r="C7610" s="95"/>
      <c r="D7610" s="94"/>
      <c r="E7610" s="95"/>
      <c r="F7610" s="94"/>
      <c r="G7610" s="95">
        <f t="shared" si="711"/>
        <v>0</v>
      </c>
      <c r="H7610" s="110">
        <f t="shared" si="712"/>
        <v>0</v>
      </c>
      <c r="P7610" s="107" t="str">
        <f t="shared" si="713"/>
        <v/>
      </c>
      <c r="Q7610" s="108" t="str">
        <f t="shared" si="714"/>
        <v/>
      </c>
      <c r="S7610" s="109" t="str">
        <f t="shared" si="715"/>
        <v/>
      </c>
      <c r="T7610" s="109" t="str">
        <f t="shared" si="716"/>
        <v/>
      </c>
    </row>
    <row r="7611" spans="2:20" ht="15" customHeight="1" x14ac:dyDescent="0.25">
      <c r="B7611" s="94">
        <v>7560</v>
      </c>
      <c r="C7611" s="95"/>
      <c r="D7611" s="94"/>
      <c r="E7611" s="95"/>
      <c r="F7611" s="94"/>
      <c r="G7611" s="95">
        <f t="shared" si="711"/>
        <v>0</v>
      </c>
      <c r="H7611" s="110">
        <f t="shared" si="712"/>
        <v>0</v>
      </c>
      <c r="P7611" s="107" t="str">
        <f t="shared" si="713"/>
        <v/>
      </c>
      <c r="Q7611" s="108" t="str">
        <f t="shared" si="714"/>
        <v/>
      </c>
      <c r="S7611" s="109" t="str">
        <f t="shared" si="715"/>
        <v/>
      </c>
      <c r="T7611" s="109" t="str">
        <f t="shared" si="716"/>
        <v/>
      </c>
    </row>
    <row r="7612" spans="2:20" ht="15" customHeight="1" x14ac:dyDescent="0.25">
      <c r="B7612" s="94">
        <v>7561</v>
      </c>
      <c r="C7612" s="95"/>
      <c r="D7612" s="94"/>
      <c r="E7612" s="95"/>
      <c r="F7612" s="94"/>
      <c r="G7612" s="95">
        <f t="shared" si="711"/>
        <v>0</v>
      </c>
      <c r="H7612" s="110">
        <f t="shared" si="712"/>
        <v>0</v>
      </c>
      <c r="P7612" s="107" t="str">
        <f t="shared" si="713"/>
        <v/>
      </c>
      <c r="Q7612" s="108" t="str">
        <f t="shared" si="714"/>
        <v/>
      </c>
      <c r="S7612" s="109" t="str">
        <f t="shared" si="715"/>
        <v/>
      </c>
      <c r="T7612" s="109" t="str">
        <f t="shared" si="716"/>
        <v/>
      </c>
    </row>
    <row r="7613" spans="2:20" ht="15" customHeight="1" x14ac:dyDescent="0.25">
      <c r="B7613" s="94">
        <v>7562</v>
      </c>
      <c r="C7613" s="95"/>
      <c r="D7613" s="94"/>
      <c r="E7613" s="95"/>
      <c r="F7613" s="94"/>
      <c r="G7613" s="95">
        <f t="shared" si="711"/>
        <v>0</v>
      </c>
      <c r="H7613" s="110">
        <f t="shared" si="712"/>
        <v>0</v>
      </c>
      <c r="P7613" s="107" t="str">
        <f t="shared" si="713"/>
        <v/>
      </c>
      <c r="Q7613" s="108" t="str">
        <f t="shared" si="714"/>
        <v/>
      </c>
      <c r="S7613" s="109" t="str">
        <f t="shared" si="715"/>
        <v/>
      </c>
      <c r="T7613" s="109" t="str">
        <f t="shared" si="716"/>
        <v/>
      </c>
    </row>
    <row r="7614" spans="2:20" ht="15" customHeight="1" x14ac:dyDescent="0.25">
      <c r="B7614" s="94">
        <v>7563</v>
      </c>
      <c r="C7614" s="95"/>
      <c r="D7614" s="94"/>
      <c r="E7614" s="95"/>
      <c r="F7614" s="94"/>
      <c r="G7614" s="95">
        <f t="shared" si="711"/>
        <v>0</v>
      </c>
      <c r="H7614" s="110">
        <f t="shared" si="712"/>
        <v>0</v>
      </c>
      <c r="P7614" s="107" t="str">
        <f t="shared" si="713"/>
        <v/>
      </c>
      <c r="Q7614" s="108" t="str">
        <f t="shared" si="714"/>
        <v/>
      </c>
      <c r="S7614" s="109" t="str">
        <f t="shared" si="715"/>
        <v/>
      </c>
      <c r="T7614" s="109" t="str">
        <f t="shared" si="716"/>
        <v/>
      </c>
    </row>
    <row r="7615" spans="2:20" ht="15" customHeight="1" x14ac:dyDescent="0.25">
      <c r="B7615" s="94">
        <v>7564</v>
      </c>
      <c r="C7615" s="95"/>
      <c r="D7615" s="94"/>
      <c r="E7615" s="95"/>
      <c r="F7615" s="94"/>
      <c r="G7615" s="95">
        <f t="shared" si="711"/>
        <v>0</v>
      </c>
      <c r="H7615" s="110">
        <f t="shared" si="712"/>
        <v>0</v>
      </c>
      <c r="P7615" s="107" t="str">
        <f t="shared" si="713"/>
        <v/>
      </c>
      <c r="Q7615" s="108" t="str">
        <f t="shared" si="714"/>
        <v/>
      </c>
      <c r="S7615" s="109" t="str">
        <f t="shared" si="715"/>
        <v/>
      </c>
      <c r="T7615" s="109" t="str">
        <f t="shared" si="716"/>
        <v/>
      </c>
    </row>
    <row r="7616" spans="2:20" ht="15" customHeight="1" x14ac:dyDescent="0.25">
      <c r="B7616" s="94">
        <v>7565</v>
      </c>
      <c r="C7616" s="95"/>
      <c r="D7616" s="94"/>
      <c r="E7616" s="95"/>
      <c r="F7616" s="94"/>
      <c r="G7616" s="95">
        <f t="shared" si="711"/>
        <v>0</v>
      </c>
      <c r="H7616" s="110">
        <f t="shared" si="712"/>
        <v>0</v>
      </c>
      <c r="P7616" s="107" t="str">
        <f t="shared" si="713"/>
        <v/>
      </c>
      <c r="Q7616" s="108" t="str">
        <f t="shared" si="714"/>
        <v/>
      </c>
      <c r="S7616" s="109" t="str">
        <f t="shared" si="715"/>
        <v/>
      </c>
      <c r="T7616" s="109" t="str">
        <f t="shared" si="716"/>
        <v/>
      </c>
    </row>
    <row r="7617" spans="2:20" ht="15" customHeight="1" x14ac:dyDescent="0.25">
      <c r="B7617" s="94">
        <v>7566</v>
      </c>
      <c r="C7617" s="95"/>
      <c r="D7617" s="94"/>
      <c r="E7617" s="95"/>
      <c r="F7617" s="94"/>
      <c r="G7617" s="95">
        <f t="shared" si="711"/>
        <v>0</v>
      </c>
      <c r="H7617" s="110">
        <f t="shared" si="712"/>
        <v>0</v>
      </c>
      <c r="P7617" s="107" t="str">
        <f t="shared" si="713"/>
        <v/>
      </c>
      <c r="Q7617" s="108" t="str">
        <f t="shared" si="714"/>
        <v/>
      </c>
      <c r="S7617" s="109" t="str">
        <f t="shared" si="715"/>
        <v/>
      </c>
      <c r="T7617" s="109" t="str">
        <f t="shared" si="716"/>
        <v/>
      </c>
    </row>
    <row r="7618" spans="2:20" ht="15" customHeight="1" x14ac:dyDescent="0.25">
      <c r="B7618" s="94">
        <v>7567</v>
      </c>
      <c r="C7618" s="95"/>
      <c r="D7618" s="94"/>
      <c r="E7618" s="95"/>
      <c r="F7618" s="94"/>
      <c r="G7618" s="95">
        <f t="shared" si="711"/>
        <v>0</v>
      </c>
      <c r="H7618" s="110">
        <f t="shared" si="712"/>
        <v>0</v>
      </c>
      <c r="P7618" s="107" t="str">
        <f t="shared" si="713"/>
        <v/>
      </c>
      <c r="Q7618" s="108" t="str">
        <f t="shared" si="714"/>
        <v/>
      </c>
      <c r="S7618" s="109" t="str">
        <f t="shared" si="715"/>
        <v/>
      </c>
      <c r="T7618" s="109" t="str">
        <f t="shared" si="716"/>
        <v/>
      </c>
    </row>
    <row r="7619" spans="2:20" ht="15" customHeight="1" x14ac:dyDescent="0.25">
      <c r="B7619" s="94">
        <v>7568</v>
      </c>
      <c r="C7619" s="95"/>
      <c r="D7619" s="94"/>
      <c r="E7619" s="95"/>
      <c r="F7619" s="94"/>
      <c r="G7619" s="95">
        <f t="shared" si="711"/>
        <v>0</v>
      </c>
      <c r="H7619" s="110">
        <f t="shared" si="712"/>
        <v>0</v>
      </c>
      <c r="P7619" s="107" t="str">
        <f t="shared" si="713"/>
        <v/>
      </c>
      <c r="Q7619" s="108" t="str">
        <f t="shared" si="714"/>
        <v/>
      </c>
      <c r="S7619" s="109" t="str">
        <f t="shared" si="715"/>
        <v/>
      </c>
      <c r="T7619" s="109" t="str">
        <f t="shared" si="716"/>
        <v/>
      </c>
    </row>
    <row r="7620" spans="2:20" ht="15" customHeight="1" x14ac:dyDescent="0.25">
      <c r="B7620" s="94">
        <v>7569</v>
      </c>
      <c r="C7620" s="95"/>
      <c r="D7620" s="94"/>
      <c r="E7620" s="95"/>
      <c r="F7620" s="94"/>
      <c r="G7620" s="95">
        <f t="shared" si="711"/>
        <v>0</v>
      </c>
      <c r="H7620" s="110">
        <f t="shared" si="712"/>
        <v>0</v>
      </c>
      <c r="P7620" s="107" t="str">
        <f t="shared" si="713"/>
        <v/>
      </c>
      <c r="Q7620" s="108" t="str">
        <f t="shared" si="714"/>
        <v/>
      </c>
      <c r="S7620" s="109" t="str">
        <f t="shared" si="715"/>
        <v/>
      </c>
      <c r="T7620" s="109" t="str">
        <f t="shared" si="716"/>
        <v/>
      </c>
    </row>
    <row r="7621" spans="2:20" ht="15" customHeight="1" x14ac:dyDescent="0.25">
      <c r="B7621" s="94">
        <v>7570</v>
      </c>
      <c r="C7621" s="95"/>
      <c r="D7621" s="94"/>
      <c r="E7621" s="95"/>
      <c r="F7621" s="94"/>
      <c r="G7621" s="95">
        <f t="shared" si="711"/>
        <v>0</v>
      </c>
      <c r="H7621" s="110">
        <f t="shared" si="712"/>
        <v>0</v>
      </c>
      <c r="P7621" s="107" t="str">
        <f t="shared" si="713"/>
        <v/>
      </c>
      <c r="Q7621" s="108" t="str">
        <f t="shared" si="714"/>
        <v/>
      </c>
      <c r="S7621" s="109" t="str">
        <f t="shared" si="715"/>
        <v/>
      </c>
      <c r="T7621" s="109" t="str">
        <f t="shared" si="716"/>
        <v/>
      </c>
    </row>
    <row r="7622" spans="2:20" ht="15" customHeight="1" x14ac:dyDescent="0.25">
      <c r="B7622" s="94">
        <v>7571</v>
      </c>
      <c r="C7622" s="95"/>
      <c r="D7622" s="94"/>
      <c r="E7622" s="95"/>
      <c r="F7622" s="94"/>
      <c r="G7622" s="95">
        <f t="shared" si="711"/>
        <v>0</v>
      </c>
      <c r="H7622" s="110">
        <f t="shared" si="712"/>
        <v>0</v>
      </c>
      <c r="P7622" s="107" t="str">
        <f t="shared" si="713"/>
        <v/>
      </c>
      <c r="Q7622" s="108" t="str">
        <f t="shared" si="714"/>
        <v/>
      </c>
      <c r="S7622" s="109" t="str">
        <f t="shared" si="715"/>
        <v/>
      </c>
      <c r="T7622" s="109" t="str">
        <f t="shared" si="716"/>
        <v/>
      </c>
    </row>
    <row r="7623" spans="2:20" ht="15" customHeight="1" x14ac:dyDescent="0.25">
      <c r="B7623" s="94">
        <v>7572</v>
      </c>
      <c r="C7623" s="95"/>
      <c r="D7623" s="94"/>
      <c r="E7623" s="95"/>
      <c r="F7623" s="94"/>
      <c r="G7623" s="95">
        <f t="shared" si="711"/>
        <v>0</v>
      </c>
      <c r="H7623" s="110">
        <f t="shared" si="712"/>
        <v>0</v>
      </c>
      <c r="P7623" s="107" t="str">
        <f t="shared" si="713"/>
        <v/>
      </c>
      <c r="Q7623" s="108" t="str">
        <f t="shared" si="714"/>
        <v/>
      </c>
      <c r="S7623" s="109" t="str">
        <f t="shared" si="715"/>
        <v/>
      </c>
      <c r="T7623" s="109" t="str">
        <f t="shared" si="716"/>
        <v/>
      </c>
    </row>
    <row r="7624" spans="2:20" ht="15" customHeight="1" x14ac:dyDescent="0.25">
      <c r="B7624" s="94">
        <v>7573</v>
      </c>
      <c r="C7624" s="95"/>
      <c r="D7624" s="94"/>
      <c r="E7624" s="95"/>
      <c r="F7624" s="94"/>
      <c r="G7624" s="95">
        <f t="shared" si="711"/>
        <v>0</v>
      </c>
      <c r="H7624" s="110">
        <f t="shared" si="712"/>
        <v>0</v>
      </c>
      <c r="P7624" s="107" t="str">
        <f t="shared" si="713"/>
        <v/>
      </c>
      <c r="Q7624" s="108" t="str">
        <f t="shared" si="714"/>
        <v/>
      </c>
      <c r="S7624" s="109" t="str">
        <f t="shared" si="715"/>
        <v/>
      </c>
      <c r="T7624" s="109" t="str">
        <f t="shared" si="716"/>
        <v/>
      </c>
    </row>
    <row r="7625" spans="2:20" ht="15" customHeight="1" x14ac:dyDescent="0.25">
      <c r="B7625" s="94">
        <v>7574</v>
      </c>
      <c r="C7625" s="95"/>
      <c r="D7625" s="94"/>
      <c r="E7625" s="95"/>
      <c r="F7625" s="94"/>
      <c r="G7625" s="95">
        <f t="shared" si="711"/>
        <v>0</v>
      </c>
      <c r="H7625" s="110">
        <f t="shared" si="712"/>
        <v>0</v>
      </c>
      <c r="P7625" s="107" t="str">
        <f t="shared" si="713"/>
        <v/>
      </c>
      <c r="Q7625" s="108" t="str">
        <f t="shared" si="714"/>
        <v/>
      </c>
      <c r="S7625" s="109" t="str">
        <f t="shared" si="715"/>
        <v/>
      </c>
      <c r="T7625" s="109" t="str">
        <f t="shared" si="716"/>
        <v/>
      </c>
    </row>
    <row r="7626" spans="2:20" ht="15" customHeight="1" x14ac:dyDescent="0.25">
      <c r="B7626" s="94">
        <v>7575</v>
      </c>
      <c r="C7626" s="95"/>
      <c r="D7626" s="94"/>
      <c r="E7626" s="95"/>
      <c r="F7626" s="94"/>
      <c r="G7626" s="95">
        <f t="shared" si="711"/>
        <v>0</v>
      </c>
      <c r="H7626" s="110">
        <f t="shared" si="712"/>
        <v>0</v>
      </c>
      <c r="P7626" s="107" t="str">
        <f t="shared" si="713"/>
        <v/>
      </c>
      <c r="Q7626" s="108" t="str">
        <f t="shared" si="714"/>
        <v/>
      </c>
      <c r="S7626" s="109" t="str">
        <f t="shared" si="715"/>
        <v/>
      </c>
      <c r="T7626" s="109" t="str">
        <f t="shared" si="716"/>
        <v/>
      </c>
    </row>
    <row r="7627" spans="2:20" ht="15" customHeight="1" x14ac:dyDescent="0.25">
      <c r="B7627" s="94">
        <v>7576</v>
      </c>
      <c r="C7627" s="95"/>
      <c r="D7627" s="94"/>
      <c r="E7627" s="95"/>
      <c r="F7627" s="94"/>
      <c r="G7627" s="95">
        <f t="shared" si="711"/>
        <v>0</v>
      </c>
      <c r="H7627" s="110">
        <f t="shared" si="712"/>
        <v>0</v>
      </c>
      <c r="P7627" s="107" t="str">
        <f t="shared" si="713"/>
        <v/>
      </c>
      <c r="Q7627" s="108" t="str">
        <f t="shared" si="714"/>
        <v/>
      </c>
      <c r="S7627" s="109" t="str">
        <f t="shared" si="715"/>
        <v/>
      </c>
      <c r="T7627" s="109" t="str">
        <f t="shared" si="716"/>
        <v/>
      </c>
    </row>
    <row r="7628" spans="2:20" ht="15" customHeight="1" x14ac:dyDescent="0.25">
      <c r="B7628" s="94">
        <v>7577</v>
      </c>
      <c r="C7628" s="95"/>
      <c r="D7628" s="94"/>
      <c r="E7628" s="95"/>
      <c r="F7628" s="94"/>
      <c r="G7628" s="95">
        <f t="shared" si="711"/>
        <v>0</v>
      </c>
      <c r="H7628" s="110">
        <f t="shared" si="712"/>
        <v>0</v>
      </c>
      <c r="P7628" s="107" t="str">
        <f t="shared" si="713"/>
        <v/>
      </c>
      <c r="Q7628" s="108" t="str">
        <f t="shared" si="714"/>
        <v/>
      </c>
      <c r="S7628" s="109" t="str">
        <f t="shared" si="715"/>
        <v/>
      </c>
      <c r="T7628" s="109" t="str">
        <f t="shared" si="716"/>
        <v/>
      </c>
    </row>
    <row r="7629" spans="2:20" ht="15" customHeight="1" x14ac:dyDescent="0.25">
      <c r="B7629" s="94">
        <v>7578</v>
      </c>
      <c r="C7629" s="95"/>
      <c r="D7629" s="94"/>
      <c r="E7629" s="95"/>
      <c r="F7629" s="94"/>
      <c r="G7629" s="95">
        <f t="shared" si="711"/>
        <v>0</v>
      </c>
      <c r="H7629" s="110">
        <f t="shared" si="712"/>
        <v>0</v>
      </c>
      <c r="P7629" s="107" t="str">
        <f t="shared" si="713"/>
        <v/>
      </c>
      <c r="Q7629" s="108" t="str">
        <f t="shared" si="714"/>
        <v/>
      </c>
      <c r="S7629" s="109" t="str">
        <f t="shared" si="715"/>
        <v/>
      </c>
      <c r="T7629" s="109" t="str">
        <f t="shared" si="716"/>
        <v/>
      </c>
    </row>
    <row r="7630" spans="2:20" ht="15" customHeight="1" x14ac:dyDescent="0.25">
      <c r="B7630" s="94">
        <v>7579</v>
      </c>
      <c r="C7630" s="95"/>
      <c r="D7630" s="94"/>
      <c r="E7630" s="95"/>
      <c r="F7630" s="94"/>
      <c r="G7630" s="95">
        <f t="shared" si="711"/>
        <v>0</v>
      </c>
      <c r="H7630" s="110">
        <f t="shared" si="712"/>
        <v>0</v>
      </c>
      <c r="P7630" s="107" t="str">
        <f t="shared" si="713"/>
        <v/>
      </c>
      <c r="Q7630" s="108" t="str">
        <f t="shared" si="714"/>
        <v/>
      </c>
      <c r="S7630" s="109" t="str">
        <f t="shared" si="715"/>
        <v/>
      </c>
      <c r="T7630" s="109" t="str">
        <f t="shared" si="716"/>
        <v/>
      </c>
    </row>
    <row r="7631" spans="2:20" ht="15" customHeight="1" x14ac:dyDescent="0.25">
      <c r="B7631" s="94">
        <v>7580</v>
      </c>
      <c r="C7631" s="95"/>
      <c r="D7631" s="94"/>
      <c r="E7631" s="95"/>
      <c r="F7631" s="94"/>
      <c r="G7631" s="95">
        <f t="shared" si="711"/>
        <v>0</v>
      </c>
      <c r="H7631" s="110">
        <f t="shared" si="712"/>
        <v>0</v>
      </c>
      <c r="P7631" s="107" t="str">
        <f t="shared" si="713"/>
        <v/>
      </c>
      <c r="Q7631" s="108" t="str">
        <f t="shared" si="714"/>
        <v/>
      </c>
      <c r="S7631" s="109" t="str">
        <f t="shared" si="715"/>
        <v/>
      </c>
      <c r="T7631" s="109" t="str">
        <f t="shared" si="716"/>
        <v/>
      </c>
    </row>
    <row r="7632" spans="2:20" ht="15" customHeight="1" x14ac:dyDescent="0.25">
      <c r="B7632" s="94">
        <v>7581</v>
      </c>
      <c r="C7632" s="95"/>
      <c r="D7632" s="94"/>
      <c r="E7632" s="95"/>
      <c r="F7632" s="94"/>
      <c r="G7632" s="95">
        <f t="shared" si="711"/>
        <v>0</v>
      </c>
      <c r="H7632" s="110">
        <f t="shared" si="712"/>
        <v>0</v>
      </c>
      <c r="P7632" s="107" t="str">
        <f t="shared" si="713"/>
        <v/>
      </c>
      <c r="Q7632" s="108" t="str">
        <f t="shared" si="714"/>
        <v/>
      </c>
      <c r="S7632" s="109" t="str">
        <f t="shared" si="715"/>
        <v/>
      </c>
      <c r="T7632" s="109" t="str">
        <f t="shared" si="716"/>
        <v/>
      </c>
    </row>
    <row r="7633" spans="2:20" ht="15" customHeight="1" x14ac:dyDescent="0.25">
      <c r="B7633" s="94">
        <v>7582</v>
      </c>
      <c r="C7633" s="95"/>
      <c r="D7633" s="94"/>
      <c r="E7633" s="95"/>
      <c r="F7633" s="94"/>
      <c r="G7633" s="95">
        <f t="shared" si="711"/>
        <v>0</v>
      </c>
      <c r="H7633" s="110">
        <f t="shared" si="712"/>
        <v>0</v>
      </c>
      <c r="P7633" s="107" t="str">
        <f t="shared" si="713"/>
        <v/>
      </c>
      <c r="Q7633" s="108" t="str">
        <f t="shared" si="714"/>
        <v/>
      </c>
      <c r="S7633" s="109" t="str">
        <f t="shared" si="715"/>
        <v/>
      </c>
      <c r="T7633" s="109" t="str">
        <f t="shared" si="716"/>
        <v/>
      </c>
    </row>
    <row r="7634" spans="2:20" ht="15" customHeight="1" x14ac:dyDescent="0.25">
      <c r="B7634" s="94">
        <v>7583</v>
      </c>
      <c r="C7634" s="95"/>
      <c r="D7634" s="94"/>
      <c r="E7634" s="95"/>
      <c r="F7634" s="94"/>
      <c r="G7634" s="95">
        <f t="shared" si="711"/>
        <v>0</v>
      </c>
      <c r="H7634" s="110">
        <f t="shared" si="712"/>
        <v>0</v>
      </c>
      <c r="P7634" s="107" t="str">
        <f t="shared" si="713"/>
        <v/>
      </c>
      <c r="Q7634" s="108" t="str">
        <f t="shared" si="714"/>
        <v/>
      </c>
      <c r="S7634" s="109" t="str">
        <f t="shared" si="715"/>
        <v/>
      </c>
      <c r="T7634" s="109" t="str">
        <f t="shared" si="716"/>
        <v/>
      </c>
    </row>
    <row r="7635" spans="2:20" ht="15" customHeight="1" x14ac:dyDescent="0.25">
      <c r="B7635" s="94">
        <v>7584</v>
      </c>
      <c r="C7635" s="95"/>
      <c r="D7635" s="94"/>
      <c r="E7635" s="95"/>
      <c r="F7635" s="94"/>
      <c r="G7635" s="95">
        <f t="shared" si="711"/>
        <v>0</v>
      </c>
      <c r="H7635" s="110">
        <f t="shared" si="712"/>
        <v>0</v>
      </c>
      <c r="P7635" s="107" t="str">
        <f t="shared" si="713"/>
        <v/>
      </c>
      <c r="Q7635" s="108" t="str">
        <f t="shared" si="714"/>
        <v/>
      </c>
      <c r="S7635" s="109" t="str">
        <f t="shared" si="715"/>
        <v/>
      </c>
      <c r="T7635" s="109" t="str">
        <f t="shared" si="716"/>
        <v/>
      </c>
    </row>
    <row r="7636" spans="2:20" ht="15" customHeight="1" x14ac:dyDescent="0.25">
      <c r="B7636" s="94">
        <v>7585</v>
      </c>
      <c r="C7636" s="95"/>
      <c r="D7636" s="94"/>
      <c r="E7636" s="95"/>
      <c r="F7636" s="94"/>
      <c r="G7636" s="95">
        <f t="shared" si="711"/>
        <v>0</v>
      </c>
      <c r="H7636" s="110">
        <f t="shared" si="712"/>
        <v>0</v>
      </c>
      <c r="P7636" s="107" t="str">
        <f t="shared" si="713"/>
        <v/>
      </c>
      <c r="Q7636" s="108" t="str">
        <f t="shared" si="714"/>
        <v/>
      </c>
      <c r="S7636" s="109" t="str">
        <f t="shared" si="715"/>
        <v/>
      </c>
      <c r="T7636" s="109" t="str">
        <f t="shared" si="716"/>
        <v/>
      </c>
    </row>
    <row r="7637" spans="2:20" ht="15" customHeight="1" x14ac:dyDescent="0.25">
      <c r="B7637" s="94">
        <v>7586</v>
      </c>
      <c r="C7637" s="95"/>
      <c r="D7637" s="94"/>
      <c r="E7637" s="95"/>
      <c r="F7637" s="94"/>
      <c r="G7637" s="95">
        <f t="shared" si="711"/>
        <v>0</v>
      </c>
      <c r="H7637" s="110">
        <f t="shared" si="712"/>
        <v>0</v>
      </c>
      <c r="P7637" s="107" t="str">
        <f t="shared" si="713"/>
        <v/>
      </c>
      <c r="Q7637" s="108" t="str">
        <f t="shared" si="714"/>
        <v/>
      </c>
      <c r="S7637" s="109" t="str">
        <f t="shared" si="715"/>
        <v/>
      </c>
      <c r="T7637" s="109" t="str">
        <f t="shared" si="716"/>
        <v/>
      </c>
    </row>
    <row r="7638" spans="2:20" ht="15" customHeight="1" x14ac:dyDescent="0.25">
      <c r="B7638" s="94">
        <v>7587</v>
      </c>
      <c r="C7638" s="95"/>
      <c r="D7638" s="94"/>
      <c r="E7638" s="95"/>
      <c r="F7638" s="94"/>
      <c r="G7638" s="95">
        <f t="shared" si="711"/>
        <v>0</v>
      </c>
      <c r="H7638" s="110">
        <f t="shared" si="712"/>
        <v>0</v>
      </c>
      <c r="P7638" s="107" t="str">
        <f t="shared" si="713"/>
        <v/>
      </c>
      <c r="Q7638" s="108" t="str">
        <f t="shared" si="714"/>
        <v/>
      </c>
      <c r="S7638" s="109" t="str">
        <f t="shared" si="715"/>
        <v/>
      </c>
      <c r="T7638" s="109" t="str">
        <f t="shared" si="716"/>
        <v/>
      </c>
    </row>
    <row r="7639" spans="2:20" ht="15" customHeight="1" x14ac:dyDescent="0.25">
      <c r="B7639" s="94">
        <v>7588</v>
      </c>
      <c r="C7639" s="95"/>
      <c r="D7639" s="94"/>
      <c r="E7639" s="95"/>
      <c r="F7639" s="94"/>
      <c r="G7639" s="95">
        <f t="shared" si="711"/>
        <v>0</v>
      </c>
      <c r="H7639" s="110">
        <f t="shared" si="712"/>
        <v>0</v>
      </c>
      <c r="P7639" s="107" t="str">
        <f t="shared" si="713"/>
        <v/>
      </c>
      <c r="Q7639" s="108" t="str">
        <f t="shared" si="714"/>
        <v/>
      </c>
      <c r="S7639" s="109" t="str">
        <f t="shared" si="715"/>
        <v/>
      </c>
      <c r="T7639" s="109" t="str">
        <f t="shared" si="716"/>
        <v/>
      </c>
    </row>
    <row r="7640" spans="2:20" ht="15" customHeight="1" x14ac:dyDescent="0.25">
      <c r="B7640" s="94">
        <v>7589</v>
      </c>
      <c r="C7640" s="95"/>
      <c r="D7640" s="94"/>
      <c r="E7640" s="95"/>
      <c r="F7640" s="94"/>
      <c r="G7640" s="95">
        <f t="shared" si="711"/>
        <v>0</v>
      </c>
      <c r="H7640" s="110">
        <f t="shared" si="712"/>
        <v>0</v>
      </c>
      <c r="P7640" s="107" t="str">
        <f t="shared" si="713"/>
        <v/>
      </c>
      <c r="Q7640" s="108" t="str">
        <f t="shared" si="714"/>
        <v/>
      </c>
      <c r="S7640" s="109" t="str">
        <f t="shared" si="715"/>
        <v/>
      </c>
      <c r="T7640" s="109" t="str">
        <f t="shared" si="716"/>
        <v/>
      </c>
    </row>
    <row r="7641" spans="2:20" ht="15" customHeight="1" x14ac:dyDescent="0.25">
      <c r="B7641" s="94">
        <v>7590</v>
      </c>
      <c r="C7641" s="95"/>
      <c r="D7641" s="94"/>
      <c r="E7641" s="95"/>
      <c r="F7641" s="94"/>
      <c r="G7641" s="95">
        <f t="shared" si="711"/>
        <v>0</v>
      </c>
      <c r="H7641" s="110">
        <f t="shared" si="712"/>
        <v>0</v>
      </c>
      <c r="P7641" s="107" t="str">
        <f t="shared" si="713"/>
        <v/>
      </c>
      <c r="Q7641" s="108" t="str">
        <f t="shared" si="714"/>
        <v/>
      </c>
      <c r="S7641" s="109" t="str">
        <f t="shared" si="715"/>
        <v/>
      </c>
      <c r="T7641" s="109" t="str">
        <f t="shared" si="716"/>
        <v/>
      </c>
    </row>
    <row r="7642" spans="2:20" ht="15" customHeight="1" x14ac:dyDescent="0.25">
      <c r="B7642" s="94">
        <v>7591</v>
      </c>
      <c r="C7642" s="95"/>
      <c r="D7642" s="94"/>
      <c r="E7642" s="95"/>
      <c r="F7642" s="94"/>
      <c r="G7642" s="95">
        <f t="shared" si="711"/>
        <v>0</v>
      </c>
      <c r="H7642" s="110">
        <f t="shared" si="712"/>
        <v>0</v>
      </c>
      <c r="P7642" s="107" t="str">
        <f t="shared" si="713"/>
        <v/>
      </c>
      <c r="Q7642" s="108" t="str">
        <f t="shared" si="714"/>
        <v/>
      </c>
      <c r="S7642" s="109" t="str">
        <f t="shared" si="715"/>
        <v/>
      </c>
      <c r="T7642" s="109" t="str">
        <f t="shared" si="716"/>
        <v/>
      </c>
    </row>
    <row r="7643" spans="2:20" ht="15" customHeight="1" x14ac:dyDescent="0.25">
      <c r="B7643" s="94">
        <v>7592</v>
      </c>
      <c r="C7643" s="95"/>
      <c r="D7643" s="94"/>
      <c r="E7643" s="95"/>
      <c r="F7643" s="94"/>
      <c r="G7643" s="95">
        <f t="shared" si="711"/>
        <v>0</v>
      </c>
      <c r="H7643" s="110">
        <f t="shared" si="712"/>
        <v>0</v>
      </c>
      <c r="P7643" s="107" t="str">
        <f t="shared" si="713"/>
        <v/>
      </c>
      <c r="Q7643" s="108" t="str">
        <f t="shared" si="714"/>
        <v/>
      </c>
      <c r="S7643" s="109" t="str">
        <f t="shared" si="715"/>
        <v/>
      </c>
      <c r="T7643" s="109" t="str">
        <f t="shared" si="716"/>
        <v/>
      </c>
    </row>
    <row r="7644" spans="2:20" ht="15" customHeight="1" x14ac:dyDescent="0.25">
      <c r="B7644" s="94">
        <v>7593</v>
      </c>
      <c r="C7644" s="95"/>
      <c r="D7644" s="94"/>
      <c r="E7644" s="95"/>
      <c r="F7644" s="94"/>
      <c r="G7644" s="95">
        <f t="shared" ref="G7644:G7707" si="717">E7644-C7644</f>
        <v>0</v>
      </c>
      <c r="H7644" s="110">
        <f t="shared" ref="H7644:H7707" si="718">F7644-D7644</f>
        <v>0</v>
      </c>
      <c r="P7644" s="107" t="str">
        <f t="shared" ref="P7644:P7707" si="719">IF(C7644="","",D7644*PSA_WTP-C7644)</f>
        <v/>
      </c>
      <c r="Q7644" s="108" t="str">
        <f t="shared" ref="Q7644:Q7707" si="720">IF(C7644="","",F7644*PSA_WTP-E7644)</f>
        <v/>
      </c>
      <c r="S7644" s="109" t="str">
        <f t="shared" ref="S7644:S7707" si="721">IF(Q7644="","",IF(Q7644=MAX(P7644,Q7644),0,1))</f>
        <v/>
      </c>
      <c r="T7644" s="109" t="str">
        <f t="shared" ref="T7644:T7707" si="722">IF(Q7644="","",IF(Q7644=MAX(P7644,Q7644),1,0))</f>
        <v/>
      </c>
    </row>
    <row r="7645" spans="2:20" ht="15" customHeight="1" x14ac:dyDescent="0.25">
      <c r="B7645" s="94">
        <v>7594</v>
      </c>
      <c r="C7645" s="95"/>
      <c r="D7645" s="94"/>
      <c r="E7645" s="95"/>
      <c r="F7645" s="94"/>
      <c r="G7645" s="95">
        <f t="shared" si="717"/>
        <v>0</v>
      </c>
      <c r="H7645" s="110">
        <f t="shared" si="718"/>
        <v>0</v>
      </c>
      <c r="P7645" s="107" t="str">
        <f t="shared" si="719"/>
        <v/>
      </c>
      <c r="Q7645" s="108" t="str">
        <f t="shared" si="720"/>
        <v/>
      </c>
      <c r="S7645" s="109" t="str">
        <f t="shared" si="721"/>
        <v/>
      </c>
      <c r="T7645" s="109" t="str">
        <f t="shared" si="722"/>
        <v/>
      </c>
    </row>
    <row r="7646" spans="2:20" ht="15" customHeight="1" x14ac:dyDescent="0.25">
      <c r="B7646" s="94">
        <v>7595</v>
      </c>
      <c r="C7646" s="95"/>
      <c r="D7646" s="94"/>
      <c r="E7646" s="95"/>
      <c r="F7646" s="94"/>
      <c r="G7646" s="95">
        <f t="shared" si="717"/>
        <v>0</v>
      </c>
      <c r="H7646" s="110">
        <f t="shared" si="718"/>
        <v>0</v>
      </c>
      <c r="P7646" s="107" t="str">
        <f t="shared" si="719"/>
        <v/>
      </c>
      <c r="Q7646" s="108" t="str">
        <f t="shared" si="720"/>
        <v/>
      </c>
      <c r="S7646" s="109" t="str">
        <f t="shared" si="721"/>
        <v/>
      </c>
      <c r="T7646" s="109" t="str">
        <f t="shared" si="722"/>
        <v/>
      </c>
    </row>
    <row r="7647" spans="2:20" ht="15" customHeight="1" x14ac:dyDescent="0.25">
      <c r="B7647" s="94">
        <v>7596</v>
      </c>
      <c r="C7647" s="95"/>
      <c r="D7647" s="94"/>
      <c r="E7647" s="95"/>
      <c r="F7647" s="94"/>
      <c r="G7647" s="95">
        <f t="shared" si="717"/>
        <v>0</v>
      </c>
      <c r="H7647" s="110">
        <f t="shared" si="718"/>
        <v>0</v>
      </c>
      <c r="P7647" s="107" t="str">
        <f t="shared" si="719"/>
        <v/>
      </c>
      <c r="Q7647" s="108" t="str">
        <f t="shared" si="720"/>
        <v/>
      </c>
      <c r="S7647" s="109" t="str">
        <f t="shared" si="721"/>
        <v/>
      </c>
      <c r="T7647" s="109" t="str">
        <f t="shared" si="722"/>
        <v/>
      </c>
    </row>
    <row r="7648" spans="2:20" ht="15" customHeight="1" x14ac:dyDescent="0.25">
      <c r="B7648" s="94">
        <v>7597</v>
      </c>
      <c r="C7648" s="95"/>
      <c r="D7648" s="94"/>
      <c r="E7648" s="95"/>
      <c r="F7648" s="94"/>
      <c r="G7648" s="95">
        <f t="shared" si="717"/>
        <v>0</v>
      </c>
      <c r="H7648" s="110">
        <f t="shared" si="718"/>
        <v>0</v>
      </c>
      <c r="P7648" s="107" t="str">
        <f t="shared" si="719"/>
        <v/>
      </c>
      <c r="Q7648" s="108" t="str">
        <f t="shared" si="720"/>
        <v/>
      </c>
      <c r="S7648" s="109" t="str">
        <f t="shared" si="721"/>
        <v/>
      </c>
      <c r="T7648" s="109" t="str">
        <f t="shared" si="722"/>
        <v/>
      </c>
    </row>
    <row r="7649" spans="2:20" ht="15" customHeight="1" x14ac:dyDescent="0.25">
      <c r="B7649" s="94">
        <v>7598</v>
      </c>
      <c r="C7649" s="95"/>
      <c r="D7649" s="94"/>
      <c r="E7649" s="95"/>
      <c r="F7649" s="94"/>
      <c r="G7649" s="95">
        <f t="shared" si="717"/>
        <v>0</v>
      </c>
      <c r="H7649" s="110">
        <f t="shared" si="718"/>
        <v>0</v>
      </c>
      <c r="P7649" s="107" t="str">
        <f t="shared" si="719"/>
        <v/>
      </c>
      <c r="Q7649" s="108" t="str">
        <f t="shared" si="720"/>
        <v/>
      </c>
      <c r="S7649" s="109" t="str">
        <f t="shared" si="721"/>
        <v/>
      </c>
      <c r="T7649" s="109" t="str">
        <f t="shared" si="722"/>
        <v/>
      </c>
    </row>
    <row r="7650" spans="2:20" ht="15" customHeight="1" x14ac:dyDescent="0.25">
      <c r="B7650" s="94">
        <v>7599</v>
      </c>
      <c r="C7650" s="95"/>
      <c r="D7650" s="94"/>
      <c r="E7650" s="95"/>
      <c r="F7650" s="94"/>
      <c r="G7650" s="95">
        <f t="shared" si="717"/>
        <v>0</v>
      </c>
      <c r="H7650" s="110">
        <f t="shared" si="718"/>
        <v>0</v>
      </c>
      <c r="P7650" s="107" t="str">
        <f t="shared" si="719"/>
        <v/>
      </c>
      <c r="Q7650" s="108" t="str">
        <f t="shared" si="720"/>
        <v/>
      </c>
      <c r="S7650" s="109" t="str">
        <f t="shared" si="721"/>
        <v/>
      </c>
      <c r="T7650" s="109" t="str">
        <f t="shared" si="722"/>
        <v/>
      </c>
    </row>
    <row r="7651" spans="2:20" ht="15" customHeight="1" x14ac:dyDescent="0.25">
      <c r="B7651" s="94">
        <v>7600</v>
      </c>
      <c r="C7651" s="95"/>
      <c r="D7651" s="94"/>
      <c r="E7651" s="95"/>
      <c r="F7651" s="94"/>
      <c r="G7651" s="95">
        <f t="shared" si="717"/>
        <v>0</v>
      </c>
      <c r="H7651" s="110">
        <f t="shared" si="718"/>
        <v>0</v>
      </c>
      <c r="P7651" s="107" t="str">
        <f t="shared" si="719"/>
        <v/>
      </c>
      <c r="Q7651" s="108" t="str">
        <f t="shared" si="720"/>
        <v/>
      </c>
      <c r="S7651" s="109" t="str">
        <f t="shared" si="721"/>
        <v/>
      </c>
      <c r="T7651" s="109" t="str">
        <f t="shared" si="722"/>
        <v/>
      </c>
    </row>
    <row r="7652" spans="2:20" ht="15" customHeight="1" x14ac:dyDescent="0.25">
      <c r="B7652" s="94">
        <v>7601</v>
      </c>
      <c r="C7652" s="95"/>
      <c r="D7652" s="94"/>
      <c r="E7652" s="95"/>
      <c r="F7652" s="94"/>
      <c r="G7652" s="95">
        <f t="shared" si="717"/>
        <v>0</v>
      </c>
      <c r="H7652" s="110">
        <f t="shared" si="718"/>
        <v>0</v>
      </c>
      <c r="P7652" s="107" t="str">
        <f t="shared" si="719"/>
        <v/>
      </c>
      <c r="Q7652" s="108" t="str">
        <f t="shared" si="720"/>
        <v/>
      </c>
      <c r="S7652" s="109" t="str">
        <f t="shared" si="721"/>
        <v/>
      </c>
      <c r="T7652" s="109" t="str">
        <f t="shared" si="722"/>
        <v/>
      </c>
    </row>
    <row r="7653" spans="2:20" ht="15" customHeight="1" x14ac:dyDescent="0.25">
      <c r="B7653" s="94">
        <v>7602</v>
      </c>
      <c r="C7653" s="95"/>
      <c r="D7653" s="94"/>
      <c r="E7653" s="95"/>
      <c r="F7653" s="94"/>
      <c r="G7653" s="95">
        <f t="shared" si="717"/>
        <v>0</v>
      </c>
      <c r="H7653" s="110">
        <f t="shared" si="718"/>
        <v>0</v>
      </c>
      <c r="P7653" s="107" t="str">
        <f t="shared" si="719"/>
        <v/>
      </c>
      <c r="Q7653" s="108" t="str">
        <f t="shared" si="720"/>
        <v/>
      </c>
      <c r="S7653" s="109" t="str">
        <f t="shared" si="721"/>
        <v/>
      </c>
      <c r="T7653" s="109" t="str">
        <f t="shared" si="722"/>
        <v/>
      </c>
    </row>
    <row r="7654" spans="2:20" ht="15" customHeight="1" x14ac:dyDescent="0.25">
      <c r="B7654" s="94">
        <v>7603</v>
      </c>
      <c r="C7654" s="95"/>
      <c r="D7654" s="94"/>
      <c r="E7654" s="95"/>
      <c r="F7654" s="94"/>
      <c r="G7654" s="95">
        <f t="shared" si="717"/>
        <v>0</v>
      </c>
      <c r="H7654" s="110">
        <f t="shared" si="718"/>
        <v>0</v>
      </c>
      <c r="P7654" s="107" t="str">
        <f t="shared" si="719"/>
        <v/>
      </c>
      <c r="Q7654" s="108" t="str">
        <f t="shared" si="720"/>
        <v/>
      </c>
      <c r="S7654" s="109" t="str">
        <f t="shared" si="721"/>
        <v/>
      </c>
      <c r="T7654" s="109" t="str">
        <f t="shared" si="722"/>
        <v/>
      </c>
    </row>
    <row r="7655" spans="2:20" ht="15" customHeight="1" x14ac:dyDescent="0.25">
      <c r="B7655" s="94">
        <v>7604</v>
      </c>
      <c r="C7655" s="95"/>
      <c r="D7655" s="94"/>
      <c r="E7655" s="95"/>
      <c r="F7655" s="94"/>
      <c r="G7655" s="95">
        <f t="shared" si="717"/>
        <v>0</v>
      </c>
      <c r="H7655" s="110">
        <f t="shared" si="718"/>
        <v>0</v>
      </c>
      <c r="P7655" s="107" t="str">
        <f t="shared" si="719"/>
        <v/>
      </c>
      <c r="Q7655" s="108" t="str">
        <f t="shared" si="720"/>
        <v/>
      </c>
      <c r="S7655" s="109" t="str">
        <f t="shared" si="721"/>
        <v/>
      </c>
      <c r="T7655" s="109" t="str">
        <f t="shared" si="722"/>
        <v/>
      </c>
    </row>
    <row r="7656" spans="2:20" ht="15" customHeight="1" x14ac:dyDescent="0.25">
      <c r="B7656" s="94">
        <v>7605</v>
      </c>
      <c r="C7656" s="95"/>
      <c r="D7656" s="94"/>
      <c r="E7656" s="95"/>
      <c r="F7656" s="94"/>
      <c r="G7656" s="95">
        <f t="shared" si="717"/>
        <v>0</v>
      </c>
      <c r="H7656" s="110">
        <f t="shared" si="718"/>
        <v>0</v>
      </c>
      <c r="P7656" s="107" t="str">
        <f t="shared" si="719"/>
        <v/>
      </c>
      <c r="Q7656" s="108" t="str">
        <f t="shared" si="720"/>
        <v/>
      </c>
      <c r="S7656" s="109" t="str">
        <f t="shared" si="721"/>
        <v/>
      </c>
      <c r="T7656" s="109" t="str">
        <f t="shared" si="722"/>
        <v/>
      </c>
    </row>
    <row r="7657" spans="2:20" ht="15" customHeight="1" x14ac:dyDescent="0.25">
      <c r="B7657" s="94">
        <v>7606</v>
      </c>
      <c r="C7657" s="95"/>
      <c r="D7657" s="94"/>
      <c r="E7657" s="95"/>
      <c r="F7657" s="94"/>
      <c r="G7657" s="95">
        <f t="shared" si="717"/>
        <v>0</v>
      </c>
      <c r="H7657" s="110">
        <f t="shared" si="718"/>
        <v>0</v>
      </c>
      <c r="P7657" s="107" t="str">
        <f t="shared" si="719"/>
        <v/>
      </c>
      <c r="Q7657" s="108" t="str">
        <f t="shared" si="720"/>
        <v/>
      </c>
      <c r="S7657" s="109" t="str">
        <f t="shared" si="721"/>
        <v/>
      </c>
      <c r="T7657" s="109" t="str">
        <f t="shared" si="722"/>
        <v/>
      </c>
    </row>
    <row r="7658" spans="2:20" ht="15" customHeight="1" x14ac:dyDescent="0.25">
      <c r="B7658" s="94">
        <v>7607</v>
      </c>
      <c r="C7658" s="95"/>
      <c r="D7658" s="94"/>
      <c r="E7658" s="95"/>
      <c r="F7658" s="94"/>
      <c r="G7658" s="95">
        <f t="shared" si="717"/>
        <v>0</v>
      </c>
      <c r="H7658" s="110">
        <f t="shared" si="718"/>
        <v>0</v>
      </c>
      <c r="P7658" s="107" t="str">
        <f t="shared" si="719"/>
        <v/>
      </c>
      <c r="Q7658" s="108" t="str">
        <f t="shared" si="720"/>
        <v/>
      </c>
      <c r="S7658" s="109" t="str">
        <f t="shared" si="721"/>
        <v/>
      </c>
      <c r="T7658" s="109" t="str">
        <f t="shared" si="722"/>
        <v/>
      </c>
    </row>
    <row r="7659" spans="2:20" ht="15" customHeight="1" x14ac:dyDescent="0.25">
      <c r="B7659" s="94">
        <v>7608</v>
      </c>
      <c r="C7659" s="95"/>
      <c r="D7659" s="94"/>
      <c r="E7659" s="95"/>
      <c r="F7659" s="94"/>
      <c r="G7659" s="95">
        <f t="shared" si="717"/>
        <v>0</v>
      </c>
      <c r="H7659" s="110">
        <f t="shared" si="718"/>
        <v>0</v>
      </c>
      <c r="P7659" s="107" t="str">
        <f t="shared" si="719"/>
        <v/>
      </c>
      <c r="Q7659" s="108" t="str">
        <f t="shared" si="720"/>
        <v/>
      </c>
      <c r="S7659" s="109" t="str">
        <f t="shared" si="721"/>
        <v/>
      </c>
      <c r="T7659" s="109" t="str">
        <f t="shared" si="722"/>
        <v/>
      </c>
    </row>
    <row r="7660" spans="2:20" ht="15" customHeight="1" x14ac:dyDescent="0.25">
      <c r="B7660" s="94">
        <v>7609</v>
      </c>
      <c r="C7660" s="95"/>
      <c r="D7660" s="94"/>
      <c r="E7660" s="95"/>
      <c r="F7660" s="94"/>
      <c r="G7660" s="95">
        <f t="shared" si="717"/>
        <v>0</v>
      </c>
      <c r="H7660" s="110">
        <f t="shared" si="718"/>
        <v>0</v>
      </c>
      <c r="P7660" s="107" t="str">
        <f t="shared" si="719"/>
        <v/>
      </c>
      <c r="Q7660" s="108" t="str">
        <f t="shared" si="720"/>
        <v/>
      </c>
      <c r="S7660" s="109" t="str">
        <f t="shared" si="721"/>
        <v/>
      </c>
      <c r="T7660" s="109" t="str">
        <f t="shared" si="722"/>
        <v/>
      </c>
    </row>
    <row r="7661" spans="2:20" ht="15" customHeight="1" x14ac:dyDescent="0.25">
      <c r="B7661" s="94">
        <v>7610</v>
      </c>
      <c r="C7661" s="95"/>
      <c r="D7661" s="94"/>
      <c r="E7661" s="95"/>
      <c r="F7661" s="94"/>
      <c r="G7661" s="95">
        <f t="shared" si="717"/>
        <v>0</v>
      </c>
      <c r="H7661" s="110">
        <f t="shared" si="718"/>
        <v>0</v>
      </c>
      <c r="P7661" s="107" t="str">
        <f t="shared" si="719"/>
        <v/>
      </c>
      <c r="Q7661" s="108" t="str">
        <f t="shared" si="720"/>
        <v/>
      </c>
      <c r="S7661" s="109" t="str">
        <f t="shared" si="721"/>
        <v/>
      </c>
      <c r="T7661" s="109" t="str">
        <f t="shared" si="722"/>
        <v/>
      </c>
    </row>
    <row r="7662" spans="2:20" ht="15" customHeight="1" x14ac:dyDescent="0.25">
      <c r="B7662" s="94">
        <v>7611</v>
      </c>
      <c r="C7662" s="95"/>
      <c r="D7662" s="94"/>
      <c r="E7662" s="95"/>
      <c r="F7662" s="94"/>
      <c r="G7662" s="95">
        <f t="shared" si="717"/>
        <v>0</v>
      </c>
      <c r="H7662" s="110">
        <f t="shared" si="718"/>
        <v>0</v>
      </c>
      <c r="P7662" s="107" t="str">
        <f t="shared" si="719"/>
        <v/>
      </c>
      <c r="Q7662" s="108" t="str">
        <f t="shared" si="720"/>
        <v/>
      </c>
      <c r="S7662" s="109" t="str">
        <f t="shared" si="721"/>
        <v/>
      </c>
      <c r="T7662" s="109" t="str">
        <f t="shared" si="722"/>
        <v/>
      </c>
    </row>
    <row r="7663" spans="2:20" ht="15" customHeight="1" x14ac:dyDescent="0.25">
      <c r="B7663" s="94">
        <v>7612</v>
      </c>
      <c r="C7663" s="95"/>
      <c r="D7663" s="94"/>
      <c r="E7663" s="95"/>
      <c r="F7663" s="94"/>
      <c r="G7663" s="95">
        <f t="shared" si="717"/>
        <v>0</v>
      </c>
      <c r="H7663" s="110">
        <f t="shared" si="718"/>
        <v>0</v>
      </c>
      <c r="P7663" s="107" t="str">
        <f t="shared" si="719"/>
        <v/>
      </c>
      <c r="Q7663" s="108" t="str">
        <f t="shared" si="720"/>
        <v/>
      </c>
      <c r="S7663" s="109" t="str">
        <f t="shared" si="721"/>
        <v/>
      </c>
      <c r="T7663" s="109" t="str">
        <f t="shared" si="722"/>
        <v/>
      </c>
    </row>
    <row r="7664" spans="2:20" ht="15" customHeight="1" x14ac:dyDescent="0.25">
      <c r="B7664" s="94">
        <v>7613</v>
      </c>
      <c r="C7664" s="95"/>
      <c r="D7664" s="94"/>
      <c r="E7664" s="95"/>
      <c r="F7664" s="94"/>
      <c r="G7664" s="95">
        <f t="shared" si="717"/>
        <v>0</v>
      </c>
      <c r="H7664" s="110">
        <f t="shared" si="718"/>
        <v>0</v>
      </c>
      <c r="P7664" s="107" t="str">
        <f t="shared" si="719"/>
        <v/>
      </c>
      <c r="Q7664" s="108" t="str">
        <f t="shared" si="720"/>
        <v/>
      </c>
      <c r="S7664" s="109" t="str">
        <f t="shared" si="721"/>
        <v/>
      </c>
      <c r="T7664" s="109" t="str">
        <f t="shared" si="722"/>
        <v/>
      </c>
    </row>
    <row r="7665" spans="2:20" ht="15" customHeight="1" x14ac:dyDescent="0.25">
      <c r="B7665" s="94">
        <v>7614</v>
      </c>
      <c r="C7665" s="95"/>
      <c r="D7665" s="94"/>
      <c r="E7665" s="95"/>
      <c r="F7665" s="94"/>
      <c r="G7665" s="95">
        <f t="shared" si="717"/>
        <v>0</v>
      </c>
      <c r="H7665" s="110">
        <f t="shared" si="718"/>
        <v>0</v>
      </c>
      <c r="P7665" s="107" t="str">
        <f t="shared" si="719"/>
        <v/>
      </c>
      <c r="Q7665" s="108" t="str">
        <f t="shared" si="720"/>
        <v/>
      </c>
      <c r="S7665" s="109" t="str">
        <f t="shared" si="721"/>
        <v/>
      </c>
      <c r="T7665" s="109" t="str">
        <f t="shared" si="722"/>
        <v/>
      </c>
    </row>
    <row r="7666" spans="2:20" ht="15" customHeight="1" x14ac:dyDescent="0.25">
      <c r="B7666" s="94">
        <v>7615</v>
      </c>
      <c r="C7666" s="95"/>
      <c r="D7666" s="94"/>
      <c r="E7666" s="95"/>
      <c r="F7666" s="94"/>
      <c r="G7666" s="95">
        <f t="shared" si="717"/>
        <v>0</v>
      </c>
      <c r="H7666" s="110">
        <f t="shared" si="718"/>
        <v>0</v>
      </c>
      <c r="P7666" s="107" t="str">
        <f t="shared" si="719"/>
        <v/>
      </c>
      <c r="Q7666" s="108" t="str">
        <f t="shared" si="720"/>
        <v/>
      </c>
      <c r="S7666" s="109" t="str">
        <f t="shared" si="721"/>
        <v/>
      </c>
      <c r="T7666" s="109" t="str">
        <f t="shared" si="722"/>
        <v/>
      </c>
    </row>
    <row r="7667" spans="2:20" ht="15" customHeight="1" x14ac:dyDescent="0.25">
      <c r="B7667" s="94">
        <v>7616</v>
      </c>
      <c r="C7667" s="95"/>
      <c r="D7667" s="94"/>
      <c r="E7667" s="95"/>
      <c r="F7667" s="94"/>
      <c r="G7667" s="95">
        <f t="shared" si="717"/>
        <v>0</v>
      </c>
      <c r="H7667" s="110">
        <f t="shared" si="718"/>
        <v>0</v>
      </c>
      <c r="P7667" s="107" t="str">
        <f t="shared" si="719"/>
        <v/>
      </c>
      <c r="Q7667" s="108" t="str">
        <f t="shared" si="720"/>
        <v/>
      </c>
      <c r="S7667" s="109" t="str">
        <f t="shared" si="721"/>
        <v/>
      </c>
      <c r="T7667" s="109" t="str">
        <f t="shared" si="722"/>
        <v/>
      </c>
    </row>
    <row r="7668" spans="2:20" ht="15" customHeight="1" x14ac:dyDescent="0.25">
      <c r="B7668" s="94">
        <v>7617</v>
      </c>
      <c r="C7668" s="95"/>
      <c r="D7668" s="94"/>
      <c r="E7668" s="95"/>
      <c r="F7668" s="94"/>
      <c r="G7668" s="95">
        <f t="shared" si="717"/>
        <v>0</v>
      </c>
      <c r="H7668" s="110">
        <f t="shared" si="718"/>
        <v>0</v>
      </c>
      <c r="P7668" s="107" t="str">
        <f t="shared" si="719"/>
        <v/>
      </c>
      <c r="Q7668" s="108" t="str">
        <f t="shared" si="720"/>
        <v/>
      </c>
      <c r="S7668" s="109" t="str">
        <f t="shared" si="721"/>
        <v/>
      </c>
      <c r="T7668" s="109" t="str">
        <f t="shared" si="722"/>
        <v/>
      </c>
    </row>
    <row r="7669" spans="2:20" ht="15" customHeight="1" x14ac:dyDescent="0.25">
      <c r="B7669" s="94">
        <v>7618</v>
      </c>
      <c r="C7669" s="95"/>
      <c r="D7669" s="94"/>
      <c r="E7669" s="95"/>
      <c r="F7669" s="94"/>
      <c r="G7669" s="95">
        <f t="shared" si="717"/>
        <v>0</v>
      </c>
      <c r="H7669" s="110">
        <f t="shared" si="718"/>
        <v>0</v>
      </c>
      <c r="P7669" s="107" t="str">
        <f t="shared" si="719"/>
        <v/>
      </c>
      <c r="Q7669" s="108" t="str">
        <f t="shared" si="720"/>
        <v/>
      </c>
      <c r="S7669" s="109" t="str">
        <f t="shared" si="721"/>
        <v/>
      </c>
      <c r="T7669" s="109" t="str">
        <f t="shared" si="722"/>
        <v/>
      </c>
    </row>
    <row r="7670" spans="2:20" ht="15" customHeight="1" x14ac:dyDescent="0.25">
      <c r="B7670" s="94">
        <v>7619</v>
      </c>
      <c r="C7670" s="95"/>
      <c r="D7670" s="94"/>
      <c r="E7670" s="95"/>
      <c r="F7670" s="94"/>
      <c r="G7670" s="95">
        <f t="shared" si="717"/>
        <v>0</v>
      </c>
      <c r="H7670" s="110">
        <f t="shared" si="718"/>
        <v>0</v>
      </c>
      <c r="P7670" s="107" t="str">
        <f t="shared" si="719"/>
        <v/>
      </c>
      <c r="Q7670" s="108" t="str">
        <f t="shared" si="720"/>
        <v/>
      </c>
      <c r="S7670" s="109" t="str">
        <f t="shared" si="721"/>
        <v/>
      </c>
      <c r="T7670" s="109" t="str">
        <f t="shared" si="722"/>
        <v/>
      </c>
    </row>
    <row r="7671" spans="2:20" ht="15" customHeight="1" x14ac:dyDescent="0.25">
      <c r="B7671" s="94">
        <v>7620</v>
      </c>
      <c r="C7671" s="95"/>
      <c r="D7671" s="94"/>
      <c r="E7671" s="95"/>
      <c r="F7671" s="94"/>
      <c r="G7671" s="95">
        <f t="shared" si="717"/>
        <v>0</v>
      </c>
      <c r="H7671" s="110">
        <f t="shared" si="718"/>
        <v>0</v>
      </c>
      <c r="P7671" s="107" t="str">
        <f t="shared" si="719"/>
        <v/>
      </c>
      <c r="Q7671" s="108" t="str">
        <f t="shared" si="720"/>
        <v/>
      </c>
      <c r="S7671" s="109" t="str">
        <f t="shared" si="721"/>
        <v/>
      </c>
      <c r="T7671" s="109" t="str">
        <f t="shared" si="722"/>
        <v/>
      </c>
    </row>
    <row r="7672" spans="2:20" ht="15" customHeight="1" x14ac:dyDescent="0.25">
      <c r="B7672" s="94">
        <v>7621</v>
      </c>
      <c r="C7672" s="95"/>
      <c r="D7672" s="94"/>
      <c r="E7672" s="95"/>
      <c r="F7672" s="94"/>
      <c r="G7672" s="95">
        <f t="shared" si="717"/>
        <v>0</v>
      </c>
      <c r="H7672" s="110">
        <f t="shared" si="718"/>
        <v>0</v>
      </c>
      <c r="P7672" s="107" t="str">
        <f t="shared" si="719"/>
        <v/>
      </c>
      <c r="Q7672" s="108" t="str">
        <f t="shared" si="720"/>
        <v/>
      </c>
      <c r="S7672" s="109" t="str">
        <f t="shared" si="721"/>
        <v/>
      </c>
      <c r="T7672" s="109" t="str">
        <f t="shared" si="722"/>
        <v/>
      </c>
    </row>
    <row r="7673" spans="2:20" ht="15" customHeight="1" x14ac:dyDescent="0.25">
      <c r="B7673" s="94">
        <v>7622</v>
      </c>
      <c r="C7673" s="95"/>
      <c r="D7673" s="94"/>
      <c r="E7673" s="95"/>
      <c r="F7673" s="94"/>
      <c r="G7673" s="95">
        <f t="shared" si="717"/>
        <v>0</v>
      </c>
      <c r="H7673" s="110">
        <f t="shared" si="718"/>
        <v>0</v>
      </c>
      <c r="P7673" s="107" t="str">
        <f t="shared" si="719"/>
        <v/>
      </c>
      <c r="Q7673" s="108" t="str">
        <f t="shared" si="720"/>
        <v/>
      </c>
      <c r="S7673" s="109" t="str">
        <f t="shared" si="721"/>
        <v/>
      </c>
      <c r="T7673" s="109" t="str">
        <f t="shared" si="722"/>
        <v/>
      </c>
    </row>
    <row r="7674" spans="2:20" ht="15" customHeight="1" x14ac:dyDescent="0.25">
      <c r="B7674" s="94">
        <v>7623</v>
      </c>
      <c r="C7674" s="95"/>
      <c r="D7674" s="94"/>
      <c r="E7674" s="95"/>
      <c r="F7674" s="94"/>
      <c r="G7674" s="95">
        <f t="shared" si="717"/>
        <v>0</v>
      </c>
      <c r="H7674" s="110">
        <f t="shared" si="718"/>
        <v>0</v>
      </c>
      <c r="P7674" s="107" t="str">
        <f t="shared" si="719"/>
        <v/>
      </c>
      <c r="Q7674" s="108" t="str">
        <f t="shared" si="720"/>
        <v/>
      </c>
      <c r="S7674" s="109" t="str">
        <f t="shared" si="721"/>
        <v/>
      </c>
      <c r="T7674" s="109" t="str">
        <f t="shared" si="722"/>
        <v/>
      </c>
    </row>
    <row r="7675" spans="2:20" ht="15" customHeight="1" x14ac:dyDescent="0.25">
      <c r="B7675" s="94">
        <v>7624</v>
      </c>
      <c r="C7675" s="95"/>
      <c r="D7675" s="94"/>
      <c r="E7675" s="95"/>
      <c r="F7675" s="94"/>
      <c r="G7675" s="95">
        <f t="shared" si="717"/>
        <v>0</v>
      </c>
      <c r="H7675" s="110">
        <f t="shared" si="718"/>
        <v>0</v>
      </c>
      <c r="P7675" s="107" t="str">
        <f t="shared" si="719"/>
        <v/>
      </c>
      <c r="Q7675" s="108" t="str">
        <f t="shared" si="720"/>
        <v/>
      </c>
      <c r="S7675" s="109" t="str">
        <f t="shared" si="721"/>
        <v/>
      </c>
      <c r="T7675" s="109" t="str">
        <f t="shared" si="722"/>
        <v/>
      </c>
    </row>
    <row r="7676" spans="2:20" ht="15" customHeight="1" x14ac:dyDescent="0.25">
      <c r="B7676" s="94">
        <v>7625</v>
      </c>
      <c r="C7676" s="95"/>
      <c r="D7676" s="94"/>
      <c r="E7676" s="95"/>
      <c r="F7676" s="94"/>
      <c r="G7676" s="95">
        <f t="shared" si="717"/>
        <v>0</v>
      </c>
      <c r="H7676" s="110">
        <f t="shared" si="718"/>
        <v>0</v>
      </c>
      <c r="P7676" s="107" t="str">
        <f t="shared" si="719"/>
        <v/>
      </c>
      <c r="Q7676" s="108" t="str">
        <f t="shared" si="720"/>
        <v/>
      </c>
      <c r="S7676" s="109" t="str">
        <f t="shared" si="721"/>
        <v/>
      </c>
      <c r="T7676" s="109" t="str">
        <f t="shared" si="722"/>
        <v/>
      </c>
    </row>
    <row r="7677" spans="2:20" ht="15" customHeight="1" x14ac:dyDescent="0.25">
      <c r="B7677" s="94">
        <v>7626</v>
      </c>
      <c r="C7677" s="95"/>
      <c r="D7677" s="94"/>
      <c r="E7677" s="95"/>
      <c r="F7677" s="94"/>
      <c r="G7677" s="95">
        <f t="shared" si="717"/>
        <v>0</v>
      </c>
      <c r="H7677" s="110">
        <f t="shared" si="718"/>
        <v>0</v>
      </c>
      <c r="P7677" s="107" t="str">
        <f t="shared" si="719"/>
        <v/>
      </c>
      <c r="Q7677" s="108" t="str">
        <f t="shared" si="720"/>
        <v/>
      </c>
      <c r="S7677" s="109" t="str">
        <f t="shared" si="721"/>
        <v/>
      </c>
      <c r="T7677" s="109" t="str">
        <f t="shared" si="722"/>
        <v/>
      </c>
    </row>
    <row r="7678" spans="2:20" ht="15" customHeight="1" x14ac:dyDescent="0.25">
      <c r="B7678" s="94">
        <v>7627</v>
      </c>
      <c r="C7678" s="95"/>
      <c r="D7678" s="94"/>
      <c r="E7678" s="95"/>
      <c r="F7678" s="94"/>
      <c r="G7678" s="95">
        <f t="shared" si="717"/>
        <v>0</v>
      </c>
      <c r="H7678" s="110">
        <f t="shared" si="718"/>
        <v>0</v>
      </c>
      <c r="P7678" s="107" t="str">
        <f t="shared" si="719"/>
        <v/>
      </c>
      <c r="Q7678" s="108" t="str">
        <f t="shared" si="720"/>
        <v/>
      </c>
      <c r="S7678" s="109" t="str">
        <f t="shared" si="721"/>
        <v/>
      </c>
      <c r="T7678" s="109" t="str">
        <f t="shared" si="722"/>
        <v/>
      </c>
    </row>
    <row r="7679" spans="2:20" ht="15" customHeight="1" x14ac:dyDescent="0.25">
      <c r="B7679" s="94">
        <v>7628</v>
      </c>
      <c r="C7679" s="95"/>
      <c r="D7679" s="94"/>
      <c r="E7679" s="95"/>
      <c r="F7679" s="94"/>
      <c r="G7679" s="95">
        <f t="shared" si="717"/>
        <v>0</v>
      </c>
      <c r="H7679" s="110">
        <f t="shared" si="718"/>
        <v>0</v>
      </c>
      <c r="P7679" s="107" t="str">
        <f t="shared" si="719"/>
        <v/>
      </c>
      <c r="Q7679" s="108" t="str">
        <f t="shared" si="720"/>
        <v/>
      </c>
      <c r="S7679" s="109" t="str">
        <f t="shared" si="721"/>
        <v/>
      </c>
      <c r="T7679" s="109" t="str">
        <f t="shared" si="722"/>
        <v/>
      </c>
    </row>
    <row r="7680" spans="2:20" ht="15" customHeight="1" x14ac:dyDescent="0.25">
      <c r="B7680" s="94">
        <v>7629</v>
      </c>
      <c r="C7680" s="95"/>
      <c r="D7680" s="94"/>
      <c r="E7680" s="95"/>
      <c r="F7680" s="94"/>
      <c r="G7680" s="95">
        <f t="shared" si="717"/>
        <v>0</v>
      </c>
      <c r="H7680" s="110">
        <f t="shared" si="718"/>
        <v>0</v>
      </c>
      <c r="P7680" s="107" t="str">
        <f t="shared" si="719"/>
        <v/>
      </c>
      <c r="Q7680" s="108" t="str">
        <f t="shared" si="720"/>
        <v/>
      </c>
      <c r="S7680" s="109" t="str">
        <f t="shared" si="721"/>
        <v/>
      </c>
      <c r="T7680" s="109" t="str">
        <f t="shared" si="722"/>
        <v/>
      </c>
    </row>
    <row r="7681" spans="2:20" ht="15" customHeight="1" x14ac:dyDescent="0.25">
      <c r="B7681" s="94">
        <v>7630</v>
      </c>
      <c r="C7681" s="95"/>
      <c r="D7681" s="94"/>
      <c r="E7681" s="95"/>
      <c r="F7681" s="94"/>
      <c r="G7681" s="95">
        <f t="shared" si="717"/>
        <v>0</v>
      </c>
      <c r="H7681" s="110">
        <f t="shared" si="718"/>
        <v>0</v>
      </c>
      <c r="P7681" s="107" t="str">
        <f t="shared" si="719"/>
        <v/>
      </c>
      <c r="Q7681" s="108" t="str">
        <f t="shared" si="720"/>
        <v/>
      </c>
      <c r="S7681" s="109" t="str">
        <f t="shared" si="721"/>
        <v/>
      </c>
      <c r="T7681" s="109" t="str">
        <f t="shared" si="722"/>
        <v/>
      </c>
    </row>
    <row r="7682" spans="2:20" ht="15" customHeight="1" x14ac:dyDescent="0.25">
      <c r="B7682" s="94">
        <v>7631</v>
      </c>
      <c r="C7682" s="95"/>
      <c r="D7682" s="94"/>
      <c r="E7682" s="95"/>
      <c r="F7682" s="94"/>
      <c r="G7682" s="95">
        <f t="shared" si="717"/>
        <v>0</v>
      </c>
      <c r="H7682" s="110">
        <f t="shared" si="718"/>
        <v>0</v>
      </c>
      <c r="P7682" s="107" t="str">
        <f t="shared" si="719"/>
        <v/>
      </c>
      <c r="Q7682" s="108" t="str">
        <f t="shared" si="720"/>
        <v/>
      </c>
      <c r="S7682" s="109" t="str">
        <f t="shared" si="721"/>
        <v/>
      </c>
      <c r="T7682" s="109" t="str">
        <f t="shared" si="722"/>
        <v/>
      </c>
    </row>
    <row r="7683" spans="2:20" ht="15" customHeight="1" x14ac:dyDescent="0.25">
      <c r="B7683" s="94">
        <v>7632</v>
      </c>
      <c r="C7683" s="95"/>
      <c r="D7683" s="94"/>
      <c r="E7683" s="95"/>
      <c r="F7683" s="94"/>
      <c r="G7683" s="95">
        <f t="shared" si="717"/>
        <v>0</v>
      </c>
      <c r="H7683" s="110">
        <f t="shared" si="718"/>
        <v>0</v>
      </c>
      <c r="P7683" s="107" t="str">
        <f t="shared" si="719"/>
        <v/>
      </c>
      <c r="Q7683" s="108" t="str">
        <f t="shared" si="720"/>
        <v/>
      </c>
      <c r="S7683" s="109" t="str">
        <f t="shared" si="721"/>
        <v/>
      </c>
      <c r="T7683" s="109" t="str">
        <f t="shared" si="722"/>
        <v/>
      </c>
    </row>
    <row r="7684" spans="2:20" ht="15" customHeight="1" x14ac:dyDescent="0.25">
      <c r="B7684" s="94">
        <v>7633</v>
      </c>
      <c r="C7684" s="95"/>
      <c r="D7684" s="94"/>
      <c r="E7684" s="95"/>
      <c r="F7684" s="94"/>
      <c r="G7684" s="95">
        <f t="shared" si="717"/>
        <v>0</v>
      </c>
      <c r="H7684" s="110">
        <f t="shared" si="718"/>
        <v>0</v>
      </c>
      <c r="P7684" s="107" t="str">
        <f t="shared" si="719"/>
        <v/>
      </c>
      <c r="Q7684" s="108" t="str">
        <f t="shared" si="720"/>
        <v/>
      </c>
      <c r="S7684" s="109" t="str">
        <f t="shared" si="721"/>
        <v/>
      </c>
      <c r="T7684" s="109" t="str">
        <f t="shared" si="722"/>
        <v/>
      </c>
    </row>
    <row r="7685" spans="2:20" ht="15" customHeight="1" x14ac:dyDescent="0.25">
      <c r="B7685" s="94">
        <v>7634</v>
      </c>
      <c r="C7685" s="95"/>
      <c r="D7685" s="94"/>
      <c r="E7685" s="95"/>
      <c r="F7685" s="94"/>
      <c r="G7685" s="95">
        <f t="shared" si="717"/>
        <v>0</v>
      </c>
      <c r="H7685" s="110">
        <f t="shared" si="718"/>
        <v>0</v>
      </c>
      <c r="P7685" s="107" t="str">
        <f t="shared" si="719"/>
        <v/>
      </c>
      <c r="Q7685" s="108" t="str">
        <f t="shared" si="720"/>
        <v/>
      </c>
      <c r="S7685" s="109" t="str">
        <f t="shared" si="721"/>
        <v/>
      </c>
      <c r="T7685" s="109" t="str">
        <f t="shared" si="722"/>
        <v/>
      </c>
    </row>
    <row r="7686" spans="2:20" ht="15" customHeight="1" x14ac:dyDescent="0.25">
      <c r="B7686" s="94">
        <v>7635</v>
      </c>
      <c r="C7686" s="95"/>
      <c r="D7686" s="94"/>
      <c r="E7686" s="95"/>
      <c r="F7686" s="94"/>
      <c r="G7686" s="95">
        <f t="shared" si="717"/>
        <v>0</v>
      </c>
      <c r="H7686" s="110">
        <f t="shared" si="718"/>
        <v>0</v>
      </c>
      <c r="P7686" s="107" t="str">
        <f t="shared" si="719"/>
        <v/>
      </c>
      <c r="Q7686" s="108" t="str">
        <f t="shared" si="720"/>
        <v/>
      </c>
      <c r="S7686" s="109" t="str">
        <f t="shared" si="721"/>
        <v/>
      </c>
      <c r="T7686" s="109" t="str">
        <f t="shared" si="722"/>
        <v/>
      </c>
    </row>
    <row r="7687" spans="2:20" ht="15" customHeight="1" x14ac:dyDescent="0.25">
      <c r="B7687" s="94">
        <v>7636</v>
      </c>
      <c r="C7687" s="95"/>
      <c r="D7687" s="94"/>
      <c r="E7687" s="95"/>
      <c r="F7687" s="94"/>
      <c r="G7687" s="95">
        <f t="shared" si="717"/>
        <v>0</v>
      </c>
      <c r="H7687" s="110">
        <f t="shared" si="718"/>
        <v>0</v>
      </c>
      <c r="P7687" s="107" t="str">
        <f t="shared" si="719"/>
        <v/>
      </c>
      <c r="Q7687" s="108" t="str">
        <f t="shared" si="720"/>
        <v/>
      </c>
      <c r="S7687" s="109" t="str">
        <f t="shared" si="721"/>
        <v/>
      </c>
      <c r="T7687" s="109" t="str">
        <f t="shared" si="722"/>
        <v/>
      </c>
    </row>
    <row r="7688" spans="2:20" ht="15" customHeight="1" x14ac:dyDescent="0.25">
      <c r="B7688" s="94">
        <v>7637</v>
      </c>
      <c r="C7688" s="95"/>
      <c r="D7688" s="94"/>
      <c r="E7688" s="95"/>
      <c r="F7688" s="94"/>
      <c r="G7688" s="95">
        <f t="shared" si="717"/>
        <v>0</v>
      </c>
      <c r="H7688" s="110">
        <f t="shared" si="718"/>
        <v>0</v>
      </c>
      <c r="P7688" s="107" t="str">
        <f t="shared" si="719"/>
        <v/>
      </c>
      <c r="Q7688" s="108" t="str">
        <f t="shared" si="720"/>
        <v/>
      </c>
      <c r="S7688" s="109" t="str">
        <f t="shared" si="721"/>
        <v/>
      </c>
      <c r="T7688" s="109" t="str">
        <f t="shared" si="722"/>
        <v/>
      </c>
    </row>
    <row r="7689" spans="2:20" ht="15" customHeight="1" x14ac:dyDescent="0.25">
      <c r="B7689" s="94">
        <v>7638</v>
      </c>
      <c r="C7689" s="95"/>
      <c r="D7689" s="94"/>
      <c r="E7689" s="95"/>
      <c r="F7689" s="94"/>
      <c r="G7689" s="95">
        <f t="shared" si="717"/>
        <v>0</v>
      </c>
      <c r="H7689" s="110">
        <f t="shared" si="718"/>
        <v>0</v>
      </c>
      <c r="P7689" s="107" t="str">
        <f t="shared" si="719"/>
        <v/>
      </c>
      <c r="Q7689" s="108" t="str">
        <f t="shared" si="720"/>
        <v/>
      </c>
      <c r="S7689" s="109" t="str">
        <f t="shared" si="721"/>
        <v/>
      </c>
      <c r="T7689" s="109" t="str">
        <f t="shared" si="722"/>
        <v/>
      </c>
    </row>
    <row r="7690" spans="2:20" ht="15" customHeight="1" x14ac:dyDescent="0.25">
      <c r="B7690" s="94">
        <v>7639</v>
      </c>
      <c r="C7690" s="95"/>
      <c r="D7690" s="94"/>
      <c r="E7690" s="95"/>
      <c r="F7690" s="94"/>
      <c r="G7690" s="95">
        <f t="shared" si="717"/>
        <v>0</v>
      </c>
      <c r="H7690" s="110">
        <f t="shared" si="718"/>
        <v>0</v>
      </c>
      <c r="P7690" s="107" t="str">
        <f t="shared" si="719"/>
        <v/>
      </c>
      <c r="Q7690" s="108" t="str">
        <f t="shared" si="720"/>
        <v/>
      </c>
      <c r="S7690" s="109" t="str">
        <f t="shared" si="721"/>
        <v/>
      </c>
      <c r="T7690" s="109" t="str">
        <f t="shared" si="722"/>
        <v/>
      </c>
    </row>
    <row r="7691" spans="2:20" ht="15" customHeight="1" x14ac:dyDescent="0.25">
      <c r="B7691" s="94">
        <v>7640</v>
      </c>
      <c r="C7691" s="95"/>
      <c r="D7691" s="94"/>
      <c r="E7691" s="95"/>
      <c r="F7691" s="94"/>
      <c r="G7691" s="95">
        <f t="shared" si="717"/>
        <v>0</v>
      </c>
      <c r="H7691" s="110">
        <f t="shared" si="718"/>
        <v>0</v>
      </c>
      <c r="P7691" s="107" t="str">
        <f t="shared" si="719"/>
        <v/>
      </c>
      <c r="Q7691" s="108" t="str">
        <f t="shared" si="720"/>
        <v/>
      </c>
      <c r="S7691" s="109" t="str">
        <f t="shared" si="721"/>
        <v/>
      </c>
      <c r="T7691" s="109" t="str">
        <f t="shared" si="722"/>
        <v/>
      </c>
    </row>
    <row r="7692" spans="2:20" ht="15" customHeight="1" x14ac:dyDescent="0.25">
      <c r="B7692" s="94">
        <v>7641</v>
      </c>
      <c r="C7692" s="95"/>
      <c r="D7692" s="94"/>
      <c r="E7692" s="95"/>
      <c r="F7692" s="94"/>
      <c r="G7692" s="95">
        <f t="shared" si="717"/>
        <v>0</v>
      </c>
      <c r="H7692" s="110">
        <f t="shared" si="718"/>
        <v>0</v>
      </c>
      <c r="P7692" s="107" t="str">
        <f t="shared" si="719"/>
        <v/>
      </c>
      <c r="Q7692" s="108" t="str">
        <f t="shared" si="720"/>
        <v/>
      </c>
      <c r="S7692" s="109" t="str">
        <f t="shared" si="721"/>
        <v/>
      </c>
      <c r="T7692" s="109" t="str">
        <f t="shared" si="722"/>
        <v/>
      </c>
    </row>
    <row r="7693" spans="2:20" ht="15" customHeight="1" x14ac:dyDescent="0.25">
      <c r="B7693" s="94">
        <v>7642</v>
      </c>
      <c r="C7693" s="95"/>
      <c r="D7693" s="94"/>
      <c r="E7693" s="95"/>
      <c r="F7693" s="94"/>
      <c r="G7693" s="95">
        <f t="shared" si="717"/>
        <v>0</v>
      </c>
      <c r="H7693" s="110">
        <f t="shared" si="718"/>
        <v>0</v>
      </c>
      <c r="P7693" s="107" t="str">
        <f t="shared" si="719"/>
        <v/>
      </c>
      <c r="Q7693" s="108" t="str">
        <f t="shared" si="720"/>
        <v/>
      </c>
      <c r="S7693" s="109" t="str">
        <f t="shared" si="721"/>
        <v/>
      </c>
      <c r="T7693" s="109" t="str">
        <f t="shared" si="722"/>
        <v/>
      </c>
    </row>
    <row r="7694" spans="2:20" ht="15" customHeight="1" x14ac:dyDescent="0.25">
      <c r="B7694" s="94">
        <v>7643</v>
      </c>
      <c r="C7694" s="95"/>
      <c r="D7694" s="94"/>
      <c r="E7694" s="95"/>
      <c r="F7694" s="94"/>
      <c r="G7694" s="95">
        <f t="shared" si="717"/>
        <v>0</v>
      </c>
      <c r="H7694" s="110">
        <f t="shared" si="718"/>
        <v>0</v>
      </c>
      <c r="P7694" s="107" t="str">
        <f t="shared" si="719"/>
        <v/>
      </c>
      <c r="Q7694" s="108" t="str">
        <f t="shared" si="720"/>
        <v/>
      </c>
      <c r="S7694" s="109" t="str">
        <f t="shared" si="721"/>
        <v/>
      </c>
      <c r="T7694" s="109" t="str">
        <f t="shared" si="722"/>
        <v/>
      </c>
    </row>
    <row r="7695" spans="2:20" ht="15" customHeight="1" x14ac:dyDescent="0.25">
      <c r="B7695" s="94">
        <v>7644</v>
      </c>
      <c r="C7695" s="95"/>
      <c r="D7695" s="94"/>
      <c r="E7695" s="95"/>
      <c r="F7695" s="94"/>
      <c r="G7695" s="95">
        <f t="shared" si="717"/>
        <v>0</v>
      </c>
      <c r="H7695" s="110">
        <f t="shared" si="718"/>
        <v>0</v>
      </c>
      <c r="P7695" s="107" t="str">
        <f t="shared" si="719"/>
        <v/>
      </c>
      <c r="Q7695" s="108" t="str">
        <f t="shared" si="720"/>
        <v/>
      </c>
      <c r="S7695" s="109" t="str">
        <f t="shared" si="721"/>
        <v/>
      </c>
      <c r="T7695" s="109" t="str">
        <f t="shared" si="722"/>
        <v/>
      </c>
    </row>
    <row r="7696" spans="2:20" ht="15" customHeight="1" x14ac:dyDescent="0.25">
      <c r="B7696" s="94">
        <v>7645</v>
      </c>
      <c r="C7696" s="95"/>
      <c r="D7696" s="94"/>
      <c r="E7696" s="95"/>
      <c r="F7696" s="94"/>
      <c r="G7696" s="95">
        <f t="shared" si="717"/>
        <v>0</v>
      </c>
      <c r="H7696" s="110">
        <f t="shared" si="718"/>
        <v>0</v>
      </c>
      <c r="P7696" s="107" t="str">
        <f t="shared" si="719"/>
        <v/>
      </c>
      <c r="Q7696" s="108" t="str">
        <f t="shared" si="720"/>
        <v/>
      </c>
      <c r="S7696" s="109" t="str">
        <f t="shared" si="721"/>
        <v/>
      </c>
      <c r="T7696" s="109" t="str">
        <f t="shared" si="722"/>
        <v/>
      </c>
    </row>
    <row r="7697" spans="2:20" ht="15" customHeight="1" x14ac:dyDescent="0.25">
      <c r="B7697" s="94">
        <v>7646</v>
      </c>
      <c r="C7697" s="95"/>
      <c r="D7697" s="94"/>
      <c r="E7697" s="95"/>
      <c r="F7697" s="94"/>
      <c r="G7697" s="95">
        <f t="shared" si="717"/>
        <v>0</v>
      </c>
      <c r="H7697" s="110">
        <f t="shared" si="718"/>
        <v>0</v>
      </c>
      <c r="P7697" s="107" t="str">
        <f t="shared" si="719"/>
        <v/>
      </c>
      <c r="Q7697" s="108" t="str">
        <f t="shared" si="720"/>
        <v/>
      </c>
      <c r="S7697" s="109" t="str">
        <f t="shared" si="721"/>
        <v/>
      </c>
      <c r="T7697" s="109" t="str">
        <f t="shared" si="722"/>
        <v/>
      </c>
    </row>
    <row r="7698" spans="2:20" ht="15" customHeight="1" x14ac:dyDescent="0.25">
      <c r="B7698" s="94">
        <v>7647</v>
      </c>
      <c r="C7698" s="95"/>
      <c r="D7698" s="94"/>
      <c r="E7698" s="95"/>
      <c r="F7698" s="94"/>
      <c r="G7698" s="95">
        <f t="shared" si="717"/>
        <v>0</v>
      </c>
      <c r="H7698" s="110">
        <f t="shared" si="718"/>
        <v>0</v>
      </c>
      <c r="P7698" s="107" t="str">
        <f t="shared" si="719"/>
        <v/>
      </c>
      <c r="Q7698" s="108" t="str">
        <f t="shared" si="720"/>
        <v/>
      </c>
      <c r="S7698" s="109" t="str">
        <f t="shared" si="721"/>
        <v/>
      </c>
      <c r="T7698" s="109" t="str">
        <f t="shared" si="722"/>
        <v/>
      </c>
    </row>
    <row r="7699" spans="2:20" ht="15" customHeight="1" x14ac:dyDescent="0.25">
      <c r="B7699" s="94">
        <v>7648</v>
      </c>
      <c r="C7699" s="95"/>
      <c r="D7699" s="94"/>
      <c r="E7699" s="95"/>
      <c r="F7699" s="94"/>
      <c r="G7699" s="95">
        <f t="shared" si="717"/>
        <v>0</v>
      </c>
      <c r="H7699" s="110">
        <f t="shared" si="718"/>
        <v>0</v>
      </c>
      <c r="P7699" s="107" t="str">
        <f t="shared" si="719"/>
        <v/>
      </c>
      <c r="Q7699" s="108" t="str">
        <f t="shared" si="720"/>
        <v/>
      </c>
      <c r="S7699" s="109" t="str">
        <f t="shared" si="721"/>
        <v/>
      </c>
      <c r="T7699" s="109" t="str">
        <f t="shared" si="722"/>
        <v/>
      </c>
    </row>
    <row r="7700" spans="2:20" ht="15" customHeight="1" x14ac:dyDescent="0.25">
      <c r="B7700" s="94">
        <v>7649</v>
      </c>
      <c r="C7700" s="95"/>
      <c r="D7700" s="94"/>
      <c r="E7700" s="95"/>
      <c r="F7700" s="94"/>
      <c r="G7700" s="95">
        <f t="shared" si="717"/>
        <v>0</v>
      </c>
      <c r="H7700" s="110">
        <f t="shared" si="718"/>
        <v>0</v>
      </c>
      <c r="P7700" s="107" t="str">
        <f t="shared" si="719"/>
        <v/>
      </c>
      <c r="Q7700" s="108" t="str">
        <f t="shared" si="720"/>
        <v/>
      </c>
      <c r="S7700" s="109" t="str">
        <f t="shared" si="721"/>
        <v/>
      </c>
      <c r="T7700" s="109" t="str">
        <f t="shared" si="722"/>
        <v/>
      </c>
    </row>
    <row r="7701" spans="2:20" ht="15" customHeight="1" x14ac:dyDescent="0.25">
      <c r="B7701" s="94">
        <v>7650</v>
      </c>
      <c r="C7701" s="95"/>
      <c r="D7701" s="94"/>
      <c r="E7701" s="95"/>
      <c r="F7701" s="94"/>
      <c r="G7701" s="95">
        <f t="shared" si="717"/>
        <v>0</v>
      </c>
      <c r="H7701" s="110">
        <f t="shared" si="718"/>
        <v>0</v>
      </c>
      <c r="P7701" s="107" t="str">
        <f t="shared" si="719"/>
        <v/>
      </c>
      <c r="Q7701" s="108" t="str">
        <f t="shared" si="720"/>
        <v/>
      </c>
      <c r="S7701" s="109" t="str">
        <f t="shared" si="721"/>
        <v/>
      </c>
      <c r="T7701" s="109" t="str">
        <f t="shared" si="722"/>
        <v/>
      </c>
    </row>
    <row r="7702" spans="2:20" ht="15" customHeight="1" x14ac:dyDescent="0.25">
      <c r="B7702" s="94">
        <v>7651</v>
      </c>
      <c r="C7702" s="95"/>
      <c r="D7702" s="94"/>
      <c r="E7702" s="95"/>
      <c r="F7702" s="94"/>
      <c r="G7702" s="95">
        <f t="shared" si="717"/>
        <v>0</v>
      </c>
      <c r="H7702" s="110">
        <f t="shared" si="718"/>
        <v>0</v>
      </c>
      <c r="P7702" s="107" t="str">
        <f t="shared" si="719"/>
        <v/>
      </c>
      <c r="Q7702" s="108" t="str">
        <f t="shared" si="720"/>
        <v/>
      </c>
      <c r="S7702" s="109" t="str">
        <f t="shared" si="721"/>
        <v/>
      </c>
      <c r="T7702" s="109" t="str">
        <f t="shared" si="722"/>
        <v/>
      </c>
    </row>
    <row r="7703" spans="2:20" ht="15" customHeight="1" x14ac:dyDescent="0.25">
      <c r="B7703" s="94">
        <v>7652</v>
      </c>
      <c r="C7703" s="95"/>
      <c r="D7703" s="94"/>
      <c r="E7703" s="95"/>
      <c r="F7703" s="94"/>
      <c r="G7703" s="95">
        <f t="shared" si="717"/>
        <v>0</v>
      </c>
      <c r="H7703" s="110">
        <f t="shared" si="718"/>
        <v>0</v>
      </c>
      <c r="P7703" s="107" t="str">
        <f t="shared" si="719"/>
        <v/>
      </c>
      <c r="Q7703" s="108" t="str">
        <f t="shared" si="720"/>
        <v/>
      </c>
      <c r="S7703" s="109" t="str">
        <f t="shared" si="721"/>
        <v/>
      </c>
      <c r="T7703" s="109" t="str">
        <f t="shared" si="722"/>
        <v/>
      </c>
    </row>
    <row r="7704" spans="2:20" ht="15" customHeight="1" x14ac:dyDescent="0.25">
      <c r="B7704" s="94">
        <v>7653</v>
      </c>
      <c r="C7704" s="95"/>
      <c r="D7704" s="94"/>
      <c r="E7704" s="95"/>
      <c r="F7704" s="94"/>
      <c r="G7704" s="95">
        <f t="shared" si="717"/>
        <v>0</v>
      </c>
      <c r="H7704" s="110">
        <f t="shared" si="718"/>
        <v>0</v>
      </c>
      <c r="P7704" s="107" t="str">
        <f t="shared" si="719"/>
        <v/>
      </c>
      <c r="Q7704" s="108" t="str">
        <f t="shared" si="720"/>
        <v/>
      </c>
      <c r="S7704" s="109" t="str">
        <f t="shared" si="721"/>
        <v/>
      </c>
      <c r="T7704" s="109" t="str">
        <f t="shared" si="722"/>
        <v/>
      </c>
    </row>
    <row r="7705" spans="2:20" ht="15" customHeight="1" x14ac:dyDescent="0.25">
      <c r="B7705" s="94">
        <v>7654</v>
      </c>
      <c r="C7705" s="95"/>
      <c r="D7705" s="94"/>
      <c r="E7705" s="95"/>
      <c r="F7705" s="94"/>
      <c r="G7705" s="95">
        <f t="shared" si="717"/>
        <v>0</v>
      </c>
      <c r="H7705" s="110">
        <f t="shared" si="718"/>
        <v>0</v>
      </c>
      <c r="P7705" s="107" t="str">
        <f t="shared" si="719"/>
        <v/>
      </c>
      <c r="Q7705" s="108" t="str">
        <f t="shared" si="720"/>
        <v/>
      </c>
      <c r="S7705" s="109" t="str">
        <f t="shared" si="721"/>
        <v/>
      </c>
      <c r="T7705" s="109" t="str">
        <f t="shared" si="722"/>
        <v/>
      </c>
    </row>
    <row r="7706" spans="2:20" ht="15" customHeight="1" x14ac:dyDescent="0.25">
      <c r="B7706" s="94">
        <v>7655</v>
      </c>
      <c r="C7706" s="95"/>
      <c r="D7706" s="94"/>
      <c r="E7706" s="95"/>
      <c r="F7706" s="94"/>
      <c r="G7706" s="95">
        <f t="shared" si="717"/>
        <v>0</v>
      </c>
      <c r="H7706" s="110">
        <f t="shared" si="718"/>
        <v>0</v>
      </c>
      <c r="P7706" s="107" t="str">
        <f t="shared" si="719"/>
        <v/>
      </c>
      <c r="Q7706" s="108" t="str">
        <f t="shared" si="720"/>
        <v/>
      </c>
      <c r="S7706" s="109" t="str">
        <f t="shared" si="721"/>
        <v/>
      </c>
      <c r="T7706" s="109" t="str">
        <f t="shared" si="722"/>
        <v/>
      </c>
    </row>
    <row r="7707" spans="2:20" ht="15" customHeight="1" x14ac:dyDescent="0.25">
      <c r="B7707" s="94">
        <v>7656</v>
      </c>
      <c r="C7707" s="95"/>
      <c r="D7707" s="94"/>
      <c r="E7707" s="95"/>
      <c r="F7707" s="94"/>
      <c r="G7707" s="95">
        <f t="shared" si="717"/>
        <v>0</v>
      </c>
      <c r="H7707" s="110">
        <f t="shared" si="718"/>
        <v>0</v>
      </c>
      <c r="P7707" s="107" t="str">
        <f t="shared" si="719"/>
        <v/>
      </c>
      <c r="Q7707" s="108" t="str">
        <f t="shared" si="720"/>
        <v/>
      </c>
      <c r="S7707" s="109" t="str">
        <f t="shared" si="721"/>
        <v/>
      </c>
      <c r="T7707" s="109" t="str">
        <f t="shared" si="722"/>
        <v/>
      </c>
    </row>
    <row r="7708" spans="2:20" ht="15" customHeight="1" x14ac:dyDescent="0.25">
      <c r="B7708" s="94">
        <v>7657</v>
      </c>
      <c r="C7708" s="95"/>
      <c r="D7708" s="94"/>
      <c r="E7708" s="95"/>
      <c r="F7708" s="94"/>
      <c r="G7708" s="95">
        <f t="shared" ref="G7708:G7771" si="723">E7708-C7708</f>
        <v>0</v>
      </c>
      <c r="H7708" s="110">
        <f t="shared" ref="H7708:H7771" si="724">F7708-D7708</f>
        <v>0</v>
      </c>
      <c r="P7708" s="107" t="str">
        <f t="shared" ref="P7708:P7771" si="725">IF(C7708="","",D7708*PSA_WTP-C7708)</f>
        <v/>
      </c>
      <c r="Q7708" s="108" t="str">
        <f t="shared" ref="Q7708:Q7771" si="726">IF(C7708="","",F7708*PSA_WTP-E7708)</f>
        <v/>
      </c>
      <c r="S7708" s="109" t="str">
        <f t="shared" ref="S7708:S7771" si="727">IF(Q7708="","",IF(Q7708=MAX(P7708,Q7708),0,1))</f>
        <v/>
      </c>
      <c r="T7708" s="109" t="str">
        <f t="shared" ref="T7708:T7771" si="728">IF(Q7708="","",IF(Q7708=MAX(P7708,Q7708),1,0))</f>
        <v/>
      </c>
    </row>
    <row r="7709" spans="2:20" ht="15" customHeight="1" x14ac:dyDescent="0.25">
      <c r="B7709" s="94">
        <v>7658</v>
      </c>
      <c r="C7709" s="95"/>
      <c r="D7709" s="94"/>
      <c r="E7709" s="95"/>
      <c r="F7709" s="94"/>
      <c r="G7709" s="95">
        <f t="shared" si="723"/>
        <v>0</v>
      </c>
      <c r="H7709" s="110">
        <f t="shared" si="724"/>
        <v>0</v>
      </c>
      <c r="P7709" s="107" t="str">
        <f t="shared" si="725"/>
        <v/>
      </c>
      <c r="Q7709" s="108" t="str">
        <f t="shared" si="726"/>
        <v/>
      </c>
      <c r="S7709" s="109" t="str">
        <f t="shared" si="727"/>
        <v/>
      </c>
      <c r="T7709" s="109" t="str">
        <f t="shared" si="728"/>
        <v/>
      </c>
    </row>
    <row r="7710" spans="2:20" ht="15" customHeight="1" x14ac:dyDescent="0.25">
      <c r="B7710" s="94">
        <v>7659</v>
      </c>
      <c r="C7710" s="95"/>
      <c r="D7710" s="94"/>
      <c r="E7710" s="95"/>
      <c r="F7710" s="94"/>
      <c r="G7710" s="95">
        <f t="shared" si="723"/>
        <v>0</v>
      </c>
      <c r="H7710" s="110">
        <f t="shared" si="724"/>
        <v>0</v>
      </c>
      <c r="P7710" s="107" t="str">
        <f t="shared" si="725"/>
        <v/>
      </c>
      <c r="Q7710" s="108" t="str">
        <f t="shared" si="726"/>
        <v/>
      </c>
      <c r="S7710" s="109" t="str">
        <f t="shared" si="727"/>
        <v/>
      </c>
      <c r="T7710" s="109" t="str">
        <f t="shared" si="728"/>
        <v/>
      </c>
    </row>
    <row r="7711" spans="2:20" ht="15" customHeight="1" x14ac:dyDescent="0.25">
      <c r="B7711" s="94">
        <v>7660</v>
      </c>
      <c r="C7711" s="95"/>
      <c r="D7711" s="94"/>
      <c r="E7711" s="95"/>
      <c r="F7711" s="94"/>
      <c r="G7711" s="95">
        <f t="shared" si="723"/>
        <v>0</v>
      </c>
      <c r="H7711" s="110">
        <f t="shared" si="724"/>
        <v>0</v>
      </c>
      <c r="P7711" s="107" t="str">
        <f t="shared" si="725"/>
        <v/>
      </c>
      <c r="Q7711" s="108" t="str">
        <f t="shared" si="726"/>
        <v/>
      </c>
      <c r="S7711" s="109" t="str">
        <f t="shared" si="727"/>
        <v/>
      </c>
      <c r="T7711" s="109" t="str">
        <f t="shared" si="728"/>
        <v/>
      </c>
    </row>
    <row r="7712" spans="2:20" ht="15" customHeight="1" x14ac:dyDescent="0.25">
      <c r="B7712" s="94">
        <v>7661</v>
      </c>
      <c r="C7712" s="95"/>
      <c r="D7712" s="94"/>
      <c r="E7712" s="95"/>
      <c r="F7712" s="94"/>
      <c r="G7712" s="95">
        <f t="shared" si="723"/>
        <v>0</v>
      </c>
      <c r="H7712" s="110">
        <f t="shared" si="724"/>
        <v>0</v>
      </c>
      <c r="P7712" s="107" t="str">
        <f t="shared" si="725"/>
        <v/>
      </c>
      <c r="Q7712" s="108" t="str">
        <f t="shared" si="726"/>
        <v/>
      </c>
      <c r="S7712" s="109" t="str">
        <f t="shared" si="727"/>
        <v/>
      </c>
      <c r="T7712" s="109" t="str">
        <f t="shared" si="728"/>
        <v/>
      </c>
    </row>
    <row r="7713" spans="2:20" ht="15" customHeight="1" x14ac:dyDescent="0.25">
      <c r="B7713" s="94">
        <v>7662</v>
      </c>
      <c r="C7713" s="95"/>
      <c r="D7713" s="94"/>
      <c r="E7713" s="95"/>
      <c r="F7713" s="94"/>
      <c r="G7713" s="95">
        <f t="shared" si="723"/>
        <v>0</v>
      </c>
      <c r="H7713" s="110">
        <f t="shared" si="724"/>
        <v>0</v>
      </c>
      <c r="P7713" s="107" t="str">
        <f t="shared" si="725"/>
        <v/>
      </c>
      <c r="Q7713" s="108" t="str">
        <f t="shared" si="726"/>
        <v/>
      </c>
      <c r="S7713" s="109" t="str">
        <f t="shared" si="727"/>
        <v/>
      </c>
      <c r="T7713" s="109" t="str">
        <f t="shared" si="728"/>
        <v/>
      </c>
    </row>
    <row r="7714" spans="2:20" ht="15" customHeight="1" x14ac:dyDescent="0.25">
      <c r="B7714" s="94">
        <v>7663</v>
      </c>
      <c r="C7714" s="95"/>
      <c r="D7714" s="94"/>
      <c r="E7714" s="95"/>
      <c r="F7714" s="94"/>
      <c r="G7714" s="95">
        <f t="shared" si="723"/>
        <v>0</v>
      </c>
      <c r="H7714" s="110">
        <f t="shared" si="724"/>
        <v>0</v>
      </c>
      <c r="P7714" s="107" t="str">
        <f t="shared" si="725"/>
        <v/>
      </c>
      <c r="Q7714" s="108" t="str">
        <f t="shared" si="726"/>
        <v/>
      </c>
      <c r="S7714" s="109" t="str">
        <f t="shared" si="727"/>
        <v/>
      </c>
      <c r="T7714" s="109" t="str">
        <f t="shared" si="728"/>
        <v/>
      </c>
    </row>
    <row r="7715" spans="2:20" ht="15" customHeight="1" x14ac:dyDescent="0.25">
      <c r="B7715" s="94">
        <v>7664</v>
      </c>
      <c r="C7715" s="95"/>
      <c r="D7715" s="94"/>
      <c r="E7715" s="95"/>
      <c r="F7715" s="94"/>
      <c r="G7715" s="95">
        <f t="shared" si="723"/>
        <v>0</v>
      </c>
      <c r="H7715" s="110">
        <f t="shared" si="724"/>
        <v>0</v>
      </c>
      <c r="P7715" s="107" t="str">
        <f t="shared" si="725"/>
        <v/>
      </c>
      <c r="Q7715" s="108" t="str">
        <f t="shared" si="726"/>
        <v/>
      </c>
      <c r="S7715" s="109" t="str">
        <f t="shared" si="727"/>
        <v/>
      </c>
      <c r="T7715" s="109" t="str">
        <f t="shared" si="728"/>
        <v/>
      </c>
    </row>
    <row r="7716" spans="2:20" ht="15" customHeight="1" x14ac:dyDescent="0.25">
      <c r="B7716" s="94">
        <v>7665</v>
      </c>
      <c r="C7716" s="95"/>
      <c r="D7716" s="94"/>
      <c r="E7716" s="95"/>
      <c r="F7716" s="94"/>
      <c r="G7716" s="95">
        <f t="shared" si="723"/>
        <v>0</v>
      </c>
      <c r="H7716" s="110">
        <f t="shared" si="724"/>
        <v>0</v>
      </c>
      <c r="P7716" s="107" t="str">
        <f t="shared" si="725"/>
        <v/>
      </c>
      <c r="Q7716" s="108" t="str">
        <f t="shared" si="726"/>
        <v/>
      </c>
      <c r="S7716" s="109" t="str">
        <f t="shared" si="727"/>
        <v/>
      </c>
      <c r="T7716" s="109" t="str">
        <f t="shared" si="728"/>
        <v/>
      </c>
    </row>
    <row r="7717" spans="2:20" ht="15" customHeight="1" x14ac:dyDescent="0.25">
      <c r="B7717" s="94">
        <v>7666</v>
      </c>
      <c r="C7717" s="95"/>
      <c r="D7717" s="94"/>
      <c r="E7717" s="95"/>
      <c r="F7717" s="94"/>
      <c r="G7717" s="95">
        <f t="shared" si="723"/>
        <v>0</v>
      </c>
      <c r="H7717" s="110">
        <f t="shared" si="724"/>
        <v>0</v>
      </c>
      <c r="P7717" s="107" t="str">
        <f t="shared" si="725"/>
        <v/>
      </c>
      <c r="Q7717" s="108" t="str">
        <f t="shared" si="726"/>
        <v/>
      </c>
      <c r="S7717" s="109" t="str">
        <f t="shared" si="727"/>
        <v/>
      </c>
      <c r="T7717" s="109" t="str">
        <f t="shared" si="728"/>
        <v/>
      </c>
    </row>
    <row r="7718" spans="2:20" ht="15" customHeight="1" x14ac:dyDescent="0.25">
      <c r="B7718" s="94">
        <v>7667</v>
      </c>
      <c r="C7718" s="95"/>
      <c r="D7718" s="94"/>
      <c r="E7718" s="95"/>
      <c r="F7718" s="94"/>
      <c r="G7718" s="95">
        <f t="shared" si="723"/>
        <v>0</v>
      </c>
      <c r="H7718" s="110">
        <f t="shared" si="724"/>
        <v>0</v>
      </c>
      <c r="P7718" s="107" t="str">
        <f t="shared" si="725"/>
        <v/>
      </c>
      <c r="Q7718" s="108" t="str">
        <f t="shared" si="726"/>
        <v/>
      </c>
      <c r="S7718" s="109" t="str">
        <f t="shared" si="727"/>
        <v/>
      </c>
      <c r="T7718" s="109" t="str">
        <f t="shared" si="728"/>
        <v/>
      </c>
    </row>
    <row r="7719" spans="2:20" ht="15" customHeight="1" x14ac:dyDescent="0.25">
      <c r="B7719" s="94">
        <v>7668</v>
      </c>
      <c r="C7719" s="95"/>
      <c r="D7719" s="94"/>
      <c r="E7719" s="95"/>
      <c r="F7719" s="94"/>
      <c r="G7719" s="95">
        <f t="shared" si="723"/>
        <v>0</v>
      </c>
      <c r="H7719" s="110">
        <f t="shared" si="724"/>
        <v>0</v>
      </c>
      <c r="P7719" s="107" t="str">
        <f t="shared" si="725"/>
        <v/>
      </c>
      <c r="Q7719" s="108" t="str">
        <f t="shared" si="726"/>
        <v/>
      </c>
      <c r="S7719" s="109" t="str">
        <f t="shared" si="727"/>
        <v/>
      </c>
      <c r="T7719" s="109" t="str">
        <f t="shared" si="728"/>
        <v/>
      </c>
    </row>
    <row r="7720" spans="2:20" ht="15" customHeight="1" x14ac:dyDescent="0.25">
      <c r="B7720" s="94">
        <v>7669</v>
      </c>
      <c r="C7720" s="95"/>
      <c r="D7720" s="94"/>
      <c r="E7720" s="95"/>
      <c r="F7720" s="94"/>
      <c r="G7720" s="95">
        <f t="shared" si="723"/>
        <v>0</v>
      </c>
      <c r="H7720" s="110">
        <f t="shared" si="724"/>
        <v>0</v>
      </c>
      <c r="P7720" s="107" t="str">
        <f t="shared" si="725"/>
        <v/>
      </c>
      <c r="Q7720" s="108" t="str">
        <f t="shared" si="726"/>
        <v/>
      </c>
      <c r="S7720" s="109" t="str">
        <f t="shared" si="727"/>
        <v/>
      </c>
      <c r="T7720" s="109" t="str">
        <f t="shared" si="728"/>
        <v/>
      </c>
    </row>
    <row r="7721" spans="2:20" ht="15" customHeight="1" x14ac:dyDescent="0.25">
      <c r="B7721" s="94">
        <v>7670</v>
      </c>
      <c r="C7721" s="95"/>
      <c r="D7721" s="94"/>
      <c r="E7721" s="95"/>
      <c r="F7721" s="94"/>
      <c r="G7721" s="95">
        <f t="shared" si="723"/>
        <v>0</v>
      </c>
      <c r="H7721" s="110">
        <f t="shared" si="724"/>
        <v>0</v>
      </c>
      <c r="P7721" s="107" t="str">
        <f t="shared" si="725"/>
        <v/>
      </c>
      <c r="Q7721" s="108" t="str">
        <f t="shared" si="726"/>
        <v/>
      </c>
      <c r="S7721" s="109" t="str">
        <f t="shared" si="727"/>
        <v/>
      </c>
      <c r="T7721" s="109" t="str">
        <f t="shared" si="728"/>
        <v/>
      </c>
    </row>
    <row r="7722" spans="2:20" ht="15" customHeight="1" x14ac:dyDescent="0.25">
      <c r="B7722" s="94">
        <v>7671</v>
      </c>
      <c r="C7722" s="95"/>
      <c r="D7722" s="94"/>
      <c r="E7722" s="95"/>
      <c r="F7722" s="94"/>
      <c r="G7722" s="95">
        <f t="shared" si="723"/>
        <v>0</v>
      </c>
      <c r="H7722" s="110">
        <f t="shared" si="724"/>
        <v>0</v>
      </c>
      <c r="P7722" s="107" t="str">
        <f t="shared" si="725"/>
        <v/>
      </c>
      <c r="Q7722" s="108" t="str">
        <f t="shared" si="726"/>
        <v/>
      </c>
      <c r="S7722" s="109" t="str">
        <f t="shared" si="727"/>
        <v/>
      </c>
      <c r="T7722" s="109" t="str">
        <f t="shared" si="728"/>
        <v/>
      </c>
    </row>
    <row r="7723" spans="2:20" ht="15" customHeight="1" x14ac:dyDescent="0.25">
      <c r="B7723" s="94">
        <v>7672</v>
      </c>
      <c r="C7723" s="95"/>
      <c r="D7723" s="94"/>
      <c r="E7723" s="95"/>
      <c r="F7723" s="94"/>
      <c r="G7723" s="95">
        <f t="shared" si="723"/>
        <v>0</v>
      </c>
      <c r="H7723" s="110">
        <f t="shared" si="724"/>
        <v>0</v>
      </c>
      <c r="P7723" s="107" t="str">
        <f t="shared" si="725"/>
        <v/>
      </c>
      <c r="Q7723" s="108" t="str">
        <f t="shared" si="726"/>
        <v/>
      </c>
      <c r="S7723" s="109" t="str">
        <f t="shared" si="727"/>
        <v/>
      </c>
      <c r="T7723" s="109" t="str">
        <f t="shared" si="728"/>
        <v/>
      </c>
    </row>
    <row r="7724" spans="2:20" ht="15" customHeight="1" x14ac:dyDescent="0.25">
      <c r="B7724" s="94">
        <v>7673</v>
      </c>
      <c r="C7724" s="95"/>
      <c r="D7724" s="94"/>
      <c r="E7724" s="95"/>
      <c r="F7724" s="94"/>
      <c r="G7724" s="95">
        <f t="shared" si="723"/>
        <v>0</v>
      </c>
      <c r="H7724" s="110">
        <f t="shared" si="724"/>
        <v>0</v>
      </c>
      <c r="P7724" s="107" t="str">
        <f t="shared" si="725"/>
        <v/>
      </c>
      <c r="Q7724" s="108" t="str">
        <f t="shared" si="726"/>
        <v/>
      </c>
      <c r="S7724" s="109" t="str">
        <f t="shared" si="727"/>
        <v/>
      </c>
      <c r="T7724" s="109" t="str">
        <f t="shared" si="728"/>
        <v/>
      </c>
    </row>
    <row r="7725" spans="2:20" ht="15" customHeight="1" x14ac:dyDescent="0.25">
      <c r="B7725" s="94">
        <v>7674</v>
      </c>
      <c r="C7725" s="95"/>
      <c r="D7725" s="94"/>
      <c r="E7725" s="95"/>
      <c r="F7725" s="94"/>
      <c r="G7725" s="95">
        <f t="shared" si="723"/>
        <v>0</v>
      </c>
      <c r="H7725" s="110">
        <f t="shared" si="724"/>
        <v>0</v>
      </c>
      <c r="P7725" s="107" t="str">
        <f t="shared" si="725"/>
        <v/>
      </c>
      <c r="Q7725" s="108" t="str">
        <f t="shared" si="726"/>
        <v/>
      </c>
      <c r="S7725" s="109" t="str">
        <f t="shared" si="727"/>
        <v/>
      </c>
      <c r="T7725" s="109" t="str">
        <f t="shared" si="728"/>
        <v/>
      </c>
    </row>
    <row r="7726" spans="2:20" ht="15" customHeight="1" x14ac:dyDescent="0.25">
      <c r="B7726" s="94">
        <v>7675</v>
      </c>
      <c r="C7726" s="95"/>
      <c r="D7726" s="94"/>
      <c r="E7726" s="95"/>
      <c r="F7726" s="94"/>
      <c r="G7726" s="95">
        <f t="shared" si="723"/>
        <v>0</v>
      </c>
      <c r="H7726" s="110">
        <f t="shared" si="724"/>
        <v>0</v>
      </c>
      <c r="P7726" s="107" t="str">
        <f t="shared" si="725"/>
        <v/>
      </c>
      <c r="Q7726" s="108" t="str">
        <f t="shared" si="726"/>
        <v/>
      </c>
      <c r="S7726" s="109" t="str">
        <f t="shared" si="727"/>
        <v/>
      </c>
      <c r="T7726" s="109" t="str">
        <f t="shared" si="728"/>
        <v/>
      </c>
    </row>
    <row r="7727" spans="2:20" ht="15" customHeight="1" x14ac:dyDescent="0.25">
      <c r="B7727" s="94">
        <v>7676</v>
      </c>
      <c r="C7727" s="95"/>
      <c r="D7727" s="94"/>
      <c r="E7727" s="95"/>
      <c r="F7727" s="94"/>
      <c r="G7727" s="95">
        <f t="shared" si="723"/>
        <v>0</v>
      </c>
      <c r="H7727" s="110">
        <f t="shared" si="724"/>
        <v>0</v>
      </c>
      <c r="P7727" s="107" t="str">
        <f t="shared" si="725"/>
        <v/>
      </c>
      <c r="Q7727" s="108" t="str">
        <f t="shared" si="726"/>
        <v/>
      </c>
      <c r="S7727" s="109" t="str">
        <f t="shared" si="727"/>
        <v/>
      </c>
      <c r="T7727" s="109" t="str">
        <f t="shared" si="728"/>
        <v/>
      </c>
    </row>
    <row r="7728" spans="2:20" ht="15" customHeight="1" x14ac:dyDescent="0.25">
      <c r="B7728" s="94">
        <v>7677</v>
      </c>
      <c r="C7728" s="95"/>
      <c r="D7728" s="94"/>
      <c r="E7728" s="95"/>
      <c r="F7728" s="94"/>
      <c r="G7728" s="95">
        <f t="shared" si="723"/>
        <v>0</v>
      </c>
      <c r="H7728" s="110">
        <f t="shared" si="724"/>
        <v>0</v>
      </c>
      <c r="P7728" s="107" t="str">
        <f t="shared" si="725"/>
        <v/>
      </c>
      <c r="Q7728" s="108" t="str">
        <f t="shared" si="726"/>
        <v/>
      </c>
      <c r="S7728" s="109" t="str">
        <f t="shared" si="727"/>
        <v/>
      </c>
      <c r="T7728" s="109" t="str">
        <f t="shared" si="728"/>
        <v/>
      </c>
    </row>
    <row r="7729" spans="2:20" ht="15" customHeight="1" x14ac:dyDescent="0.25">
      <c r="B7729" s="94">
        <v>7678</v>
      </c>
      <c r="C7729" s="95"/>
      <c r="D7729" s="94"/>
      <c r="E7729" s="95"/>
      <c r="F7729" s="94"/>
      <c r="G7729" s="95">
        <f t="shared" si="723"/>
        <v>0</v>
      </c>
      <c r="H7729" s="110">
        <f t="shared" si="724"/>
        <v>0</v>
      </c>
      <c r="P7729" s="107" t="str">
        <f t="shared" si="725"/>
        <v/>
      </c>
      <c r="Q7729" s="108" t="str">
        <f t="shared" si="726"/>
        <v/>
      </c>
      <c r="S7729" s="109" t="str">
        <f t="shared" si="727"/>
        <v/>
      </c>
      <c r="T7729" s="109" t="str">
        <f t="shared" si="728"/>
        <v/>
      </c>
    </row>
    <row r="7730" spans="2:20" ht="15" customHeight="1" x14ac:dyDescent="0.25">
      <c r="B7730" s="94">
        <v>7679</v>
      </c>
      <c r="C7730" s="95"/>
      <c r="D7730" s="94"/>
      <c r="E7730" s="95"/>
      <c r="F7730" s="94"/>
      <c r="G7730" s="95">
        <f t="shared" si="723"/>
        <v>0</v>
      </c>
      <c r="H7730" s="110">
        <f t="shared" si="724"/>
        <v>0</v>
      </c>
      <c r="P7730" s="107" t="str">
        <f t="shared" si="725"/>
        <v/>
      </c>
      <c r="Q7730" s="108" t="str">
        <f t="shared" si="726"/>
        <v/>
      </c>
      <c r="S7730" s="109" t="str">
        <f t="shared" si="727"/>
        <v/>
      </c>
      <c r="T7730" s="109" t="str">
        <f t="shared" si="728"/>
        <v/>
      </c>
    </row>
    <row r="7731" spans="2:20" ht="15" customHeight="1" x14ac:dyDescent="0.25">
      <c r="B7731" s="94">
        <v>7680</v>
      </c>
      <c r="C7731" s="95"/>
      <c r="D7731" s="94"/>
      <c r="E7731" s="95"/>
      <c r="F7731" s="94"/>
      <c r="G7731" s="95">
        <f t="shared" si="723"/>
        <v>0</v>
      </c>
      <c r="H7731" s="110">
        <f t="shared" si="724"/>
        <v>0</v>
      </c>
      <c r="P7731" s="107" t="str">
        <f t="shared" si="725"/>
        <v/>
      </c>
      <c r="Q7731" s="108" t="str">
        <f t="shared" si="726"/>
        <v/>
      </c>
      <c r="S7731" s="109" t="str">
        <f t="shared" si="727"/>
        <v/>
      </c>
      <c r="T7731" s="109" t="str">
        <f t="shared" si="728"/>
        <v/>
      </c>
    </row>
    <row r="7732" spans="2:20" ht="15" customHeight="1" x14ac:dyDescent="0.25">
      <c r="B7732" s="94">
        <v>7681</v>
      </c>
      <c r="C7732" s="95"/>
      <c r="D7732" s="94"/>
      <c r="E7732" s="95"/>
      <c r="F7732" s="94"/>
      <c r="G7732" s="95">
        <f t="shared" si="723"/>
        <v>0</v>
      </c>
      <c r="H7732" s="110">
        <f t="shared" si="724"/>
        <v>0</v>
      </c>
      <c r="P7732" s="107" t="str">
        <f t="shared" si="725"/>
        <v/>
      </c>
      <c r="Q7732" s="108" t="str">
        <f t="shared" si="726"/>
        <v/>
      </c>
      <c r="S7732" s="109" t="str">
        <f t="shared" si="727"/>
        <v/>
      </c>
      <c r="T7732" s="109" t="str">
        <f t="shared" si="728"/>
        <v/>
      </c>
    </row>
    <row r="7733" spans="2:20" ht="15" customHeight="1" x14ac:dyDescent="0.25">
      <c r="B7733" s="94">
        <v>7682</v>
      </c>
      <c r="C7733" s="95"/>
      <c r="D7733" s="94"/>
      <c r="E7733" s="95"/>
      <c r="F7733" s="94"/>
      <c r="G7733" s="95">
        <f t="shared" si="723"/>
        <v>0</v>
      </c>
      <c r="H7733" s="110">
        <f t="shared" si="724"/>
        <v>0</v>
      </c>
      <c r="P7733" s="107" t="str">
        <f t="shared" si="725"/>
        <v/>
      </c>
      <c r="Q7733" s="108" t="str">
        <f t="shared" si="726"/>
        <v/>
      </c>
      <c r="S7733" s="109" t="str">
        <f t="shared" si="727"/>
        <v/>
      </c>
      <c r="T7733" s="109" t="str">
        <f t="shared" si="728"/>
        <v/>
      </c>
    </row>
    <row r="7734" spans="2:20" ht="15" customHeight="1" x14ac:dyDescent="0.25">
      <c r="B7734" s="94">
        <v>7683</v>
      </c>
      <c r="C7734" s="95"/>
      <c r="D7734" s="94"/>
      <c r="E7734" s="95"/>
      <c r="F7734" s="94"/>
      <c r="G7734" s="95">
        <f t="shared" si="723"/>
        <v>0</v>
      </c>
      <c r="H7734" s="110">
        <f t="shared" si="724"/>
        <v>0</v>
      </c>
      <c r="P7734" s="107" t="str">
        <f t="shared" si="725"/>
        <v/>
      </c>
      <c r="Q7734" s="108" t="str">
        <f t="shared" si="726"/>
        <v/>
      </c>
      <c r="S7734" s="109" t="str">
        <f t="shared" si="727"/>
        <v/>
      </c>
      <c r="T7734" s="109" t="str">
        <f t="shared" si="728"/>
        <v/>
      </c>
    </row>
    <row r="7735" spans="2:20" ht="15" customHeight="1" x14ac:dyDescent="0.25">
      <c r="B7735" s="94">
        <v>7684</v>
      </c>
      <c r="C7735" s="95"/>
      <c r="D7735" s="94"/>
      <c r="E7735" s="95"/>
      <c r="F7735" s="94"/>
      <c r="G7735" s="95">
        <f t="shared" si="723"/>
        <v>0</v>
      </c>
      <c r="H7735" s="110">
        <f t="shared" si="724"/>
        <v>0</v>
      </c>
      <c r="P7735" s="107" t="str">
        <f t="shared" si="725"/>
        <v/>
      </c>
      <c r="Q7735" s="108" t="str">
        <f t="shared" si="726"/>
        <v/>
      </c>
      <c r="S7735" s="109" t="str">
        <f t="shared" si="727"/>
        <v/>
      </c>
      <c r="T7735" s="109" t="str">
        <f t="shared" si="728"/>
        <v/>
      </c>
    </row>
    <row r="7736" spans="2:20" ht="15" customHeight="1" x14ac:dyDescent="0.25">
      <c r="B7736" s="94">
        <v>7685</v>
      </c>
      <c r="C7736" s="95"/>
      <c r="D7736" s="94"/>
      <c r="E7736" s="95"/>
      <c r="F7736" s="94"/>
      <c r="G7736" s="95">
        <f t="shared" si="723"/>
        <v>0</v>
      </c>
      <c r="H7736" s="110">
        <f t="shared" si="724"/>
        <v>0</v>
      </c>
      <c r="P7736" s="107" t="str">
        <f t="shared" si="725"/>
        <v/>
      </c>
      <c r="Q7736" s="108" t="str">
        <f t="shared" si="726"/>
        <v/>
      </c>
      <c r="S7736" s="109" t="str">
        <f t="shared" si="727"/>
        <v/>
      </c>
      <c r="T7736" s="109" t="str">
        <f t="shared" si="728"/>
        <v/>
      </c>
    </row>
    <row r="7737" spans="2:20" ht="15" customHeight="1" x14ac:dyDescent="0.25">
      <c r="B7737" s="94">
        <v>7686</v>
      </c>
      <c r="C7737" s="95"/>
      <c r="D7737" s="94"/>
      <c r="E7737" s="95"/>
      <c r="F7737" s="94"/>
      <c r="G7737" s="95">
        <f t="shared" si="723"/>
        <v>0</v>
      </c>
      <c r="H7737" s="110">
        <f t="shared" si="724"/>
        <v>0</v>
      </c>
      <c r="P7737" s="107" t="str">
        <f t="shared" si="725"/>
        <v/>
      </c>
      <c r="Q7737" s="108" t="str">
        <f t="shared" si="726"/>
        <v/>
      </c>
      <c r="S7737" s="109" t="str">
        <f t="shared" si="727"/>
        <v/>
      </c>
      <c r="T7737" s="109" t="str">
        <f t="shared" si="728"/>
        <v/>
      </c>
    </row>
    <row r="7738" spans="2:20" ht="15" customHeight="1" x14ac:dyDescent="0.25">
      <c r="B7738" s="94">
        <v>7687</v>
      </c>
      <c r="C7738" s="95"/>
      <c r="D7738" s="94"/>
      <c r="E7738" s="95"/>
      <c r="F7738" s="94"/>
      <c r="G7738" s="95">
        <f t="shared" si="723"/>
        <v>0</v>
      </c>
      <c r="H7738" s="110">
        <f t="shared" si="724"/>
        <v>0</v>
      </c>
      <c r="P7738" s="107" t="str">
        <f t="shared" si="725"/>
        <v/>
      </c>
      <c r="Q7738" s="108" t="str">
        <f t="shared" si="726"/>
        <v/>
      </c>
      <c r="S7738" s="109" t="str">
        <f t="shared" si="727"/>
        <v/>
      </c>
      <c r="T7738" s="109" t="str">
        <f t="shared" si="728"/>
        <v/>
      </c>
    </row>
    <row r="7739" spans="2:20" ht="15" customHeight="1" x14ac:dyDescent="0.25">
      <c r="B7739" s="94">
        <v>7688</v>
      </c>
      <c r="C7739" s="95"/>
      <c r="D7739" s="94"/>
      <c r="E7739" s="95"/>
      <c r="F7739" s="94"/>
      <c r="G7739" s="95">
        <f t="shared" si="723"/>
        <v>0</v>
      </c>
      <c r="H7739" s="110">
        <f t="shared" si="724"/>
        <v>0</v>
      </c>
      <c r="P7739" s="107" t="str">
        <f t="shared" si="725"/>
        <v/>
      </c>
      <c r="Q7739" s="108" t="str">
        <f t="shared" si="726"/>
        <v/>
      </c>
      <c r="S7739" s="109" t="str">
        <f t="shared" si="727"/>
        <v/>
      </c>
      <c r="T7739" s="109" t="str">
        <f t="shared" si="728"/>
        <v/>
      </c>
    </row>
    <row r="7740" spans="2:20" ht="15" customHeight="1" x14ac:dyDescent="0.25">
      <c r="B7740" s="94">
        <v>7689</v>
      </c>
      <c r="C7740" s="95"/>
      <c r="D7740" s="94"/>
      <c r="E7740" s="95"/>
      <c r="F7740" s="94"/>
      <c r="G7740" s="95">
        <f t="shared" si="723"/>
        <v>0</v>
      </c>
      <c r="H7740" s="110">
        <f t="shared" si="724"/>
        <v>0</v>
      </c>
      <c r="P7740" s="107" t="str">
        <f t="shared" si="725"/>
        <v/>
      </c>
      <c r="Q7740" s="108" t="str">
        <f t="shared" si="726"/>
        <v/>
      </c>
      <c r="S7740" s="109" t="str">
        <f t="shared" si="727"/>
        <v/>
      </c>
      <c r="T7740" s="109" t="str">
        <f t="shared" si="728"/>
        <v/>
      </c>
    </row>
    <row r="7741" spans="2:20" ht="15" customHeight="1" x14ac:dyDescent="0.25">
      <c r="B7741" s="94">
        <v>7690</v>
      </c>
      <c r="C7741" s="95"/>
      <c r="D7741" s="94"/>
      <c r="E7741" s="95"/>
      <c r="F7741" s="94"/>
      <c r="G7741" s="95">
        <f t="shared" si="723"/>
        <v>0</v>
      </c>
      <c r="H7741" s="110">
        <f t="shared" si="724"/>
        <v>0</v>
      </c>
      <c r="P7741" s="107" t="str">
        <f t="shared" si="725"/>
        <v/>
      </c>
      <c r="Q7741" s="108" t="str">
        <f t="shared" si="726"/>
        <v/>
      </c>
      <c r="S7741" s="109" t="str">
        <f t="shared" si="727"/>
        <v/>
      </c>
      <c r="T7741" s="109" t="str">
        <f t="shared" si="728"/>
        <v/>
      </c>
    </row>
    <row r="7742" spans="2:20" ht="15" customHeight="1" x14ac:dyDescent="0.25">
      <c r="B7742" s="94">
        <v>7691</v>
      </c>
      <c r="C7742" s="95"/>
      <c r="D7742" s="94"/>
      <c r="E7742" s="95"/>
      <c r="F7742" s="94"/>
      <c r="G7742" s="95">
        <f t="shared" si="723"/>
        <v>0</v>
      </c>
      <c r="H7742" s="110">
        <f t="shared" si="724"/>
        <v>0</v>
      </c>
      <c r="P7742" s="107" t="str">
        <f t="shared" si="725"/>
        <v/>
      </c>
      <c r="Q7742" s="108" t="str">
        <f t="shared" si="726"/>
        <v/>
      </c>
      <c r="S7742" s="109" t="str">
        <f t="shared" si="727"/>
        <v/>
      </c>
      <c r="T7742" s="109" t="str">
        <f t="shared" si="728"/>
        <v/>
      </c>
    </row>
    <row r="7743" spans="2:20" ht="15" customHeight="1" x14ac:dyDescent="0.25">
      <c r="B7743" s="94">
        <v>7692</v>
      </c>
      <c r="C7743" s="95"/>
      <c r="D7743" s="94"/>
      <c r="E7743" s="95"/>
      <c r="F7743" s="94"/>
      <c r="G7743" s="95">
        <f t="shared" si="723"/>
        <v>0</v>
      </c>
      <c r="H7743" s="110">
        <f t="shared" si="724"/>
        <v>0</v>
      </c>
      <c r="P7743" s="107" t="str">
        <f t="shared" si="725"/>
        <v/>
      </c>
      <c r="Q7743" s="108" t="str">
        <f t="shared" si="726"/>
        <v/>
      </c>
      <c r="S7743" s="109" t="str">
        <f t="shared" si="727"/>
        <v/>
      </c>
      <c r="T7743" s="109" t="str">
        <f t="shared" si="728"/>
        <v/>
      </c>
    </row>
    <row r="7744" spans="2:20" ht="15" customHeight="1" x14ac:dyDescent="0.25">
      <c r="B7744" s="94">
        <v>7693</v>
      </c>
      <c r="C7744" s="95"/>
      <c r="D7744" s="94"/>
      <c r="E7744" s="95"/>
      <c r="F7744" s="94"/>
      <c r="G7744" s="95">
        <f t="shared" si="723"/>
        <v>0</v>
      </c>
      <c r="H7744" s="110">
        <f t="shared" si="724"/>
        <v>0</v>
      </c>
      <c r="P7744" s="107" t="str">
        <f t="shared" si="725"/>
        <v/>
      </c>
      <c r="Q7744" s="108" t="str">
        <f t="shared" si="726"/>
        <v/>
      </c>
      <c r="S7744" s="109" t="str">
        <f t="shared" si="727"/>
        <v/>
      </c>
      <c r="T7744" s="109" t="str">
        <f t="shared" si="728"/>
        <v/>
      </c>
    </row>
    <row r="7745" spans="2:20" ht="15" customHeight="1" x14ac:dyDescent="0.25">
      <c r="B7745" s="94">
        <v>7694</v>
      </c>
      <c r="C7745" s="95"/>
      <c r="D7745" s="94"/>
      <c r="E7745" s="95"/>
      <c r="F7745" s="94"/>
      <c r="G7745" s="95">
        <f t="shared" si="723"/>
        <v>0</v>
      </c>
      <c r="H7745" s="110">
        <f t="shared" si="724"/>
        <v>0</v>
      </c>
      <c r="P7745" s="107" t="str">
        <f t="shared" si="725"/>
        <v/>
      </c>
      <c r="Q7745" s="108" t="str">
        <f t="shared" si="726"/>
        <v/>
      </c>
      <c r="S7745" s="109" t="str">
        <f t="shared" si="727"/>
        <v/>
      </c>
      <c r="T7745" s="109" t="str">
        <f t="shared" si="728"/>
        <v/>
      </c>
    </row>
    <row r="7746" spans="2:20" ht="15" customHeight="1" x14ac:dyDescent="0.25">
      <c r="B7746" s="94">
        <v>7695</v>
      </c>
      <c r="C7746" s="95"/>
      <c r="D7746" s="94"/>
      <c r="E7746" s="95"/>
      <c r="F7746" s="94"/>
      <c r="G7746" s="95">
        <f t="shared" si="723"/>
        <v>0</v>
      </c>
      <c r="H7746" s="110">
        <f t="shared" si="724"/>
        <v>0</v>
      </c>
      <c r="P7746" s="107" t="str">
        <f t="shared" si="725"/>
        <v/>
      </c>
      <c r="Q7746" s="108" t="str">
        <f t="shared" si="726"/>
        <v/>
      </c>
      <c r="S7746" s="109" t="str">
        <f t="shared" si="727"/>
        <v/>
      </c>
      <c r="T7746" s="109" t="str">
        <f t="shared" si="728"/>
        <v/>
      </c>
    </row>
    <row r="7747" spans="2:20" ht="15" customHeight="1" x14ac:dyDescent="0.25">
      <c r="B7747" s="94">
        <v>7696</v>
      </c>
      <c r="C7747" s="95"/>
      <c r="D7747" s="94"/>
      <c r="E7747" s="95"/>
      <c r="F7747" s="94"/>
      <c r="G7747" s="95">
        <f t="shared" si="723"/>
        <v>0</v>
      </c>
      <c r="H7747" s="110">
        <f t="shared" si="724"/>
        <v>0</v>
      </c>
      <c r="P7747" s="107" t="str">
        <f t="shared" si="725"/>
        <v/>
      </c>
      <c r="Q7747" s="108" t="str">
        <f t="shared" si="726"/>
        <v/>
      </c>
      <c r="S7747" s="109" t="str">
        <f t="shared" si="727"/>
        <v/>
      </c>
      <c r="T7747" s="109" t="str">
        <f t="shared" si="728"/>
        <v/>
      </c>
    </row>
    <row r="7748" spans="2:20" ht="15" customHeight="1" x14ac:dyDescent="0.25">
      <c r="B7748" s="94">
        <v>7697</v>
      </c>
      <c r="C7748" s="95"/>
      <c r="D7748" s="94"/>
      <c r="E7748" s="95"/>
      <c r="F7748" s="94"/>
      <c r="G7748" s="95">
        <f t="shared" si="723"/>
        <v>0</v>
      </c>
      <c r="H7748" s="110">
        <f t="shared" si="724"/>
        <v>0</v>
      </c>
      <c r="P7748" s="107" t="str">
        <f t="shared" si="725"/>
        <v/>
      </c>
      <c r="Q7748" s="108" t="str">
        <f t="shared" si="726"/>
        <v/>
      </c>
      <c r="S7748" s="109" t="str">
        <f t="shared" si="727"/>
        <v/>
      </c>
      <c r="T7748" s="109" t="str">
        <f t="shared" si="728"/>
        <v/>
      </c>
    </row>
    <row r="7749" spans="2:20" ht="15" customHeight="1" x14ac:dyDescent="0.25">
      <c r="B7749" s="94">
        <v>7698</v>
      </c>
      <c r="C7749" s="95"/>
      <c r="D7749" s="94"/>
      <c r="E7749" s="95"/>
      <c r="F7749" s="94"/>
      <c r="G7749" s="95">
        <f t="shared" si="723"/>
        <v>0</v>
      </c>
      <c r="H7749" s="110">
        <f t="shared" si="724"/>
        <v>0</v>
      </c>
      <c r="P7749" s="107" t="str">
        <f t="shared" si="725"/>
        <v/>
      </c>
      <c r="Q7749" s="108" t="str">
        <f t="shared" si="726"/>
        <v/>
      </c>
      <c r="S7749" s="109" t="str">
        <f t="shared" si="727"/>
        <v/>
      </c>
      <c r="T7749" s="109" t="str">
        <f t="shared" si="728"/>
        <v/>
      </c>
    </row>
    <row r="7750" spans="2:20" ht="15" customHeight="1" x14ac:dyDescent="0.25">
      <c r="B7750" s="94">
        <v>7699</v>
      </c>
      <c r="C7750" s="95"/>
      <c r="D7750" s="94"/>
      <c r="E7750" s="95"/>
      <c r="F7750" s="94"/>
      <c r="G7750" s="95">
        <f t="shared" si="723"/>
        <v>0</v>
      </c>
      <c r="H7750" s="110">
        <f t="shared" si="724"/>
        <v>0</v>
      </c>
      <c r="P7750" s="107" t="str">
        <f t="shared" si="725"/>
        <v/>
      </c>
      <c r="Q7750" s="108" t="str">
        <f t="shared" si="726"/>
        <v/>
      </c>
      <c r="S7750" s="109" t="str">
        <f t="shared" si="727"/>
        <v/>
      </c>
      <c r="T7750" s="109" t="str">
        <f t="shared" si="728"/>
        <v/>
      </c>
    </row>
    <row r="7751" spans="2:20" ht="15" customHeight="1" x14ac:dyDescent="0.25">
      <c r="B7751" s="94">
        <v>7700</v>
      </c>
      <c r="C7751" s="95"/>
      <c r="D7751" s="94"/>
      <c r="E7751" s="95"/>
      <c r="F7751" s="94"/>
      <c r="G7751" s="95">
        <f t="shared" si="723"/>
        <v>0</v>
      </c>
      <c r="H7751" s="110">
        <f t="shared" si="724"/>
        <v>0</v>
      </c>
      <c r="P7751" s="107" t="str">
        <f t="shared" si="725"/>
        <v/>
      </c>
      <c r="Q7751" s="108" t="str">
        <f t="shared" si="726"/>
        <v/>
      </c>
      <c r="S7751" s="109" t="str">
        <f t="shared" si="727"/>
        <v/>
      </c>
      <c r="T7751" s="109" t="str">
        <f t="shared" si="728"/>
        <v/>
      </c>
    </row>
    <row r="7752" spans="2:20" ht="15" customHeight="1" x14ac:dyDescent="0.25">
      <c r="B7752" s="94">
        <v>7701</v>
      </c>
      <c r="C7752" s="95"/>
      <c r="D7752" s="94"/>
      <c r="E7752" s="95"/>
      <c r="F7752" s="94"/>
      <c r="G7752" s="95">
        <f t="shared" si="723"/>
        <v>0</v>
      </c>
      <c r="H7752" s="110">
        <f t="shared" si="724"/>
        <v>0</v>
      </c>
      <c r="P7752" s="107" t="str">
        <f t="shared" si="725"/>
        <v/>
      </c>
      <c r="Q7752" s="108" t="str">
        <f t="shared" si="726"/>
        <v/>
      </c>
      <c r="S7752" s="109" t="str">
        <f t="shared" si="727"/>
        <v/>
      </c>
      <c r="T7752" s="109" t="str">
        <f t="shared" si="728"/>
        <v/>
      </c>
    </row>
    <row r="7753" spans="2:20" ht="15" customHeight="1" x14ac:dyDescent="0.25">
      <c r="B7753" s="94">
        <v>7702</v>
      </c>
      <c r="C7753" s="95"/>
      <c r="D7753" s="94"/>
      <c r="E7753" s="95"/>
      <c r="F7753" s="94"/>
      <c r="G7753" s="95">
        <f t="shared" si="723"/>
        <v>0</v>
      </c>
      <c r="H7753" s="110">
        <f t="shared" si="724"/>
        <v>0</v>
      </c>
      <c r="P7753" s="107" t="str">
        <f t="shared" si="725"/>
        <v/>
      </c>
      <c r="Q7753" s="108" t="str">
        <f t="shared" si="726"/>
        <v/>
      </c>
      <c r="S7753" s="109" t="str">
        <f t="shared" si="727"/>
        <v/>
      </c>
      <c r="T7753" s="109" t="str">
        <f t="shared" si="728"/>
        <v/>
      </c>
    </row>
    <row r="7754" spans="2:20" ht="15" customHeight="1" x14ac:dyDescent="0.25">
      <c r="B7754" s="94">
        <v>7703</v>
      </c>
      <c r="C7754" s="95"/>
      <c r="D7754" s="94"/>
      <c r="E7754" s="95"/>
      <c r="F7754" s="94"/>
      <c r="G7754" s="95">
        <f t="shared" si="723"/>
        <v>0</v>
      </c>
      <c r="H7754" s="110">
        <f t="shared" si="724"/>
        <v>0</v>
      </c>
      <c r="P7754" s="107" t="str">
        <f t="shared" si="725"/>
        <v/>
      </c>
      <c r="Q7754" s="108" t="str">
        <f t="shared" si="726"/>
        <v/>
      </c>
      <c r="S7754" s="109" t="str">
        <f t="shared" si="727"/>
        <v/>
      </c>
      <c r="T7754" s="109" t="str">
        <f t="shared" si="728"/>
        <v/>
      </c>
    </row>
    <row r="7755" spans="2:20" ht="15" customHeight="1" x14ac:dyDescent="0.25">
      <c r="B7755" s="94">
        <v>7704</v>
      </c>
      <c r="C7755" s="95"/>
      <c r="D7755" s="94"/>
      <c r="E7755" s="95"/>
      <c r="F7755" s="94"/>
      <c r="G7755" s="95">
        <f t="shared" si="723"/>
        <v>0</v>
      </c>
      <c r="H7755" s="110">
        <f t="shared" si="724"/>
        <v>0</v>
      </c>
      <c r="P7755" s="107" t="str">
        <f t="shared" si="725"/>
        <v/>
      </c>
      <c r="Q7755" s="108" t="str">
        <f t="shared" si="726"/>
        <v/>
      </c>
      <c r="S7755" s="109" t="str">
        <f t="shared" si="727"/>
        <v/>
      </c>
      <c r="T7755" s="109" t="str">
        <f t="shared" si="728"/>
        <v/>
      </c>
    </row>
    <row r="7756" spans="2:20" ht="15" customHeight="1" x14ac:dyDescent="0.25">
      <c r="B7756" s="94">
        <v>7705</v>
      </c>
      <c r="C7756" s="95"/>
      <c r="D7756" s="94"/>
      <c r="E7756" s="95"/>
      <c r="F7756" s="94"/>
      <c r="G7756" s="95">
        <f t="shared" si="723"/>
        <v>0</v>
      </c>
      <c r="H7756" s="110">
        <f t="shared" si="724"/>
        <v>0</v>
      </c>
      <c r="P7756" s="107" t="str">
        <f t="shared" si="725"/>
        <v/>
      </c>
      <c r="Q7756" s="108" t="str">
        <f t="shared" si="726"/>
        <v/>
      </c>
      <c r="S7756" s="109" t="str">
        <f t="shared" si="727"/>
        <v/>
      </c>
      <c r="T7756" s="109" t="str">
        <f t="shared" si="728"/>
        <v/>
      </c>
    </row>
    <row r="7757" spans="2:20" ht="15" customHeight="1" x14ac:dyDescent="0.25">
      <c r="B7757" s="94">
        <v>7706</v>
      </c>
      <c r="C7757" s="95"/>
      <c r="D7757" s="94"/>
      <c r="E7757" s="95"/>
      <c r="F7757" s="94"/>
      <c r="G7757" s="95">
        <f t="shared" si="723"/>
        <v>0</v>
      </c>
      <c r="H7757" s="110">
        <f t="shared" si="724"/>
        <v>0</v>
      </c>
      <c r="P7757" s="107" t="str">
        <f t="shared" si="725"/>
        <v/>
      </c>
      <c r="Q7757" s="108" t="str">
        <f t="shared" si="726"/>
        <v/>
      </c>
      <c r="S7757" s="109" t="str">
        <f t="shared" si="727"/>
        <v/>
      </c>
      <c r="T7757" s="109" t="str">
        <f t="shared" si="728"/>
        <v/>
      </c>
    </row>
    <row r="7758" spans="2:20" ht="15" customHeight="1" x14ac:dyDescent="0.25">
      <c r="B7758" s="94">
        <v>7707</v>
      </c>
      <c r="C7758" s="95"/>
      <c r="D7758" s="94"/>
      <c r="E7758" s="95"/>
      <c r="F7758" s="94"/>
      <c r="G7758" s="95">
        <f t="shared" si="723"/>
        <v>0</v>
      </c>
      <c r="H7758" s="110">
        <f t="shared" si="724"/>
        <v>0</v>
      </c>
      <c r="P7758" s="107" t="str">
        <f t="shared" si="725"/>
        <v/>
      </c>
      <c r="Q7758" s="108" t="str">
        <f t="shared" si="726"/>
        <v/>
      </c>
      <c r="S7758" s="109" t="str">
        <f t="shared" si="727"/>
        <v/>
      </c>
      <c r="T7758" s="109" t="str">
        <f t="shared" si="728"/>
        <v/>
      </c>
    </row>
    <row r="7759" spans="2:20" ht="15" customHeight="1" x14ac:dyDescent="0.25">
      <c r="B7759" s="94">
        <v>7708</v>
      </c>
      <c r="C7759" s="95"/>
      <c r="D7759" s="94"/>
      <c r="E7759" s="95"/>
      <c r="F7759" s="94"/>
      <c r="G7759" s="95">
        <f t="shared" si="723"/>
        <v>0</v>
      </c>
      <c r="H7759" s="110">
        <f t="shared" si="724"/>
        <v>0</v>
      </c>
      <c r="P7759" s="107" t="str">
        <f t="shared" si="725"/>
        <v/>
      </c>
      <c r="Q7759" s="108" t="str">
        <f t="shared" si="726"/>
        <v/>
      </c>
      <c r="S7759" s="109" t="str">
        <f t="shared" si="727"/>
        <v/>
      </c>
      <c r="T7759" s="109" t="str">
        <f t="shared" si="728"/>
        <v/>
      </c>
    </row>
    <row r="7760" spans="2:20" ht="15" customHeight="1" x14ac:dyDescent="0.25">
      <c r="B7760" s="94">
        <v>7709</v>
      </c>
      <c r="C7760" s="95"/>
      <c r="D7760" s="94"/>
      <c r="E7760" s="95"/>
      <c r="F7760" s="94"/>
      <c r="G7760" s="95">
        <f t="shared" si="723"/>
        <v>0</v>
      </c>
      <c r="H7760" s="110">
        <f t="shared" si="724"/>
        <v>0</v>
      </c>
      <c r="P7760" s="107" t="str">
        <f t="shared" si="725"/>
        <v/>
      </c>
      <c r="Q7760" s="108" t="str">
        <f t="shared" si="726"/>
        <v/>
      </c>
      <c r="S7760" s="109" t="str">
        <f t="shared" si="727"/>
        <v/>
      </c>
      <c r="T7760" s="109" t="str">
        <f t="shared" si="728"/>
        <v/>
      </c>
    </row>
    <row r="7761" spans="2:20" ht="15" customHeight="1" x14ac:dyDescent="0.25">
      <c r="B7761" s="94">
        <v>7710</v>
      </c>
      <c r="C7761" s="95"/>
      <c r="D7761" s="94"/>
      <c r="E7761" s="95"/>
      <c r="F7761" s="94"/>
      <c r="G7761" s="95">
        <f t="shared" si="723"/>
        <v>0</v>
      </c>
      <c r="H7761" s="110">
        <f t="shared" si="724"/>
        <v>0</v>
      </c>
      <c r="P7761" s="107" t="str">
        <f t="shared" si="725"/>
        <v/>
      </c>
      <c r="Q7761" s="108" t="str">
        <f t="shared" si="726"/>
        <v/>
      </c>
      <c r="S7761" s="109" t="str">
        <f t="shared" si="727"/>
        <v/>
      </c>
      <c r="T7761" s="109" t="str">
        <f t="shared" si="728"/>
        <v/>
      </c>
    </row>
    <row r="7762" spans="2:20" ht="15" customHeight="1" x14ac:dyDescent="0.25">
      <c r="B7762" s="94">
        <v>7711</v>
      </c>
      <c r="C7762" s="95"/>
      <c r="D7762" s="94"/>
      <c r="E7762" s="95"/>
      <c r="F7762" s="94"/>
      <c r="G7762" s="95">
        <f t="shared" si="723"/>
        <v>0</v>
      </c>
      <c r="H7762" s="110">
        <f t="shared" si="724"/>
        <v>0</v>
      </c>
      <c r="P7762" s="107" t="str">
        <f t="shared" si="725"/>
        <v/>
      </c>
      <c r="Q7762" s="108" t="str">
        <f t="shared" si="726"/>
        <v/>
      </c>
      <c r="S7762" s="109" t="str">
        <f t="shared" si="727"/>
        <v/>
      </c>
      <c r="T7762" s="109" t="str">
        <f t="shared" si="728"/>
        <v/>
      </c>
    </row>
    <row r="7763" spans="2:20" ht="15" customHeight="1" x14ac:dyDescent="0.25">
      <c r="B7763" s="94">
        <v>7712</v>
      </c>
      <c r="C7763" s="95"/>
      <c r="D7763" s="94"/>
      <c r="E7763" s="95"/>
      <c r="F7763" s="94"/>
      <c r="G7763" s="95">
        <f t="shared" si="723"/>
        <v>0</v>
      </c>
      <c r="H7763" s="110">
        <f t="shared" si="724"/>
        <v>0</v>
      </c>
      <c r="P7763" s="107" t="str">
        <f t="shared" si="725"/>
        <v/>
      </c>
      <c r="Q7763" s="108" t="str">
        <f t="shared" si="726"/>
        <v/>
      </c>
      <c r="S7763" s="109" t="str">
        <f t="shared" si="727"/>
        <v/>
      </c>
      <c r="T7763" s="109" t="str">
        <f t="shared" si="728"/>
        <v/>
      </c>
    </row>
    <row r="7764" spans="2:20" ht="15" customHeight="1" x14ac:dyDescent="0.25">
      <c r="B7764" s="94">
        <v>7713</v>
      </c>
      <c r="C7764" s="95"/>
      <c r="D7764" s="94"/>
      <c r="E7764" s="95"/>
      <c r="F7764" s="94"/>
      <c r="G7764" s="95">
        <f t="shared" si="723"/>
        <v>0</v>
      </c>
      <c r="H7764" s="110">
        <f t="shared" si="724"/>
        <v>0</v>
      </c>
      <c r="P7764" s="107" t="str">
        <f t="shared" si="725"/>
        <v/>
      </c>
      <c r="Q7764" s="108" t="str">
        <f t="shared" si="726"/>
        <v/>
      </c>
      <c r="S7764" s="109" t="str">
        <f t="shared" si="727"/>
        <v/>
      </c>
      <c r="T7764" s="109" t="str">
        <f t="shared" si="728"/>
        <v/>
      </c>
    </row>
    <row r="7765" spans="2:20" ht="15" customHeight="1" x14ac:dyDescent="0.25">
      <c r="B7765" s="94">
        <v>7714</v>
      </c>
      <c r="C7765" s="95"/>
      <c r="D7765" s="94"/>
      <c r="E7765" s="95"/>
      <c r="F7765" s="94"/>
      <c r="G7765" s="95">
        <f t="shared" si="723"/>
        <v>0</v>
      </c>
      <c r="H7765" s="110">
        <f t="shared" si="724"/>
        <v>0</v>
      </c>
      <c r="P7765" s="107" t="str">
        <f t="shared" si="725"/>
        <v/>
      </c>
      <c r="Q7765" s="108" t="str">
        <f t="shared" si="726"/>
        <v/>
      </c>
      <c r="S7765" s="109" t="str">
        <f t="shared" si="727"/>
        <v/>
      </c>
      <c r="T7765" s="109" t="str">
        <f t="shared" si="728"/>
        <v/>
      </c>
    </row>
    <row r="7766" spans="2:20" ht="15" customHeight="1" x14ac:dyDescent="0.25">
      <c r="B7766" s="94">
        <v>7715</v>
      </c>
      <c r="C7766" s="95"/>
      <c r="D7766" s="94"/>
      <c r="E7766" s="95"/>
      <c r="F7766" s="94"/>
      <c r="G7766" s="95">
        <f t="shared" si="723"/>
        <v>0</v>
      </c>
      <c r="H7766" s="110">
        <f t="shared" si="724"/>
        <v>0</v>
      </c>
      <c r="P7766" s="107" t="str">
        <f t="shared" si="725"/>
        <v/>
      </c>
      <c r="Q7766" s="108" t="str">
        <f t="shared" si="726"/>
        <v/>
      </c>
      <c r="S7766" s="109" t="str">
        <f t="shared" si="727"/>
        <v/>
      </c>
      <c r="T7766" s="109" t="str">
        <f t="shared" si="728"/>
        <v/>
      </c>
    </row>
    <row r="7767" spans="2:20" ht="15" customHeight="1" x14ac:dyDescent="0.25">
      <c r="B7767" s="94">
        <v>7716</v>
      </c>
      <c r="C7767" s="95"/>
      <c r="D7767" s="94"/>
      <c r="E7767" s="95"/>
      <c r="F7767" s="94"/>
      <c r="G7767" s="95">
        <f t="shared" si="723"/>
        <v>0</v>
      </c>
      <c r="H7767" s="110">
        <f t="shared" si="724"/>
        <v>0</v>
      </c>
      <c r="P7767" s="107" t="str">
        <f t="shared" si="725"/>
        <v/>
      </c>
      <c r="Q7767" s="108" t="str">
        <f t="shared" si="726"/>
        <v/>
      </c>
      <c r="S7767" s="109" t="str">
        <f t="shared" si="727"/>
        <v/>
      </c>
      <c r="T7767" s="109" t="str">
        <f t="shared" si="728"/>
        <v/>
      </c>
    </row>
    <row r="7768" spans="2:20" ht="15" customHeight="1" x14ac:dyDescent="0.25">
      <c r="B7768" s="94">
        <v>7717</v>
      </c>
      <c r="C7768" s="95"/>
      <c r="D7768" s="94"/>
      <c r="E7768" s="95"/>
      <c r="F7768" s="94"/>
      <c r="G7768" s="95">
        <f t="shared" si="723"/>
        <v>0</v>
      </c>
      <c r="H7768" s="110">
        <f t="shared" si="724"/>
        <v>0</v>
      </c>
      <c r="P7768" s="107" t="str">
        <f t="shared" si="725"/>
        <v/>
      </c>
      <c r="Q7768" s="108" t="str">
        <f t="shared" si="726"/>
        <v/>
      </c>
      <c r="S7768" s="109" t="str">
        <f t="shared" si="727"/>
        <v/>
      </c>
      <c r="T7768" s="109" t="str">
        <f t="shared" si="728"/>
        <v/>
      </c>
    </row>
    <row r="7769" spans="2:20" ht="15" customHeight="1" x14ac:dyDescent="0.25">
      <c r="B7769" s="94">
        <v>7718</v>
      </c>
      <c r="C7769" s="95"/>
      <c r="D7769" s="94"/>
      <c r="E7769" s="95"/>
      <c r="F7769" s="94"/>
      <c r="G7769" s="95">
        <f t="shared" si="723"/>
        <v>0</v>
      </c>
      <c r="H7769" s="110">
        <f t="shared" si="724"/>
        <v>0</v>
      </c>
      <c r="P7769" s="107" t="str">
        <f t="shared" si="725"/>
        <v/>
      </c>
      <c r="Q7769" s="108" t="str">
        <f t="shared" si="726"/>
        <v/>
      </c>
      <c r="S7769" s="109" t="str">
        <f t="shared" si="727"/>
        <v/>
      </c>
      <c r="T7769" s="109" t="str">
        <f t="shared" si="728"/>
        <v/>
      </c>
    </row>
    <row r="7770" spans="2:20" ht="15" customHeight="1" x14ac:dyDescent="0.25">
      <c r="B7770" s="94">
        <v>7719</v>
      </c>
      <c r="C7770" s="95"/>
      <c r="D7770" s="94"/>
      <c r="E7770" s="95"/>
      <c r="F7770" s="94"/>
      <c r="G7770" s="95">
        <f t="shared" si="723"/>
        <v>0</v>
      </c>
      <c r="H7770" s="110">
        <f t="shared" si="724"/>
        <v>0</v>
      </c>
      <c r="P7770" s="107" t="str">
        <f t="shared" si="725"/>
        <v/>
      </c>
      <c r="Q7770" s="108" t="str">
        <f t="shared" si="726"/>
        <v/>
      </c>
      <c r="S7770" s="109" t="str">
        <f t="shared" si="727"/>
        <v/>
      </c>
      <c r="T7770" s="109" t="str">
        <f t="shared" si="728"/>
        <v/>
      </c>
    </row>
    <row r="7771" spans="2:20" ht="15" customHeight="1" x14ac:dyDescent="0.25">
      <c r="B7771" s="94">
        <v>7720</v>
      </c>
      <c r="C7771" s="95"/>
      <c r="D7771" s="94"/>
      <c r="E7771" s="95"/>
      <c r="F7771" s="94"/>
      <c r="G7771" s="95">
        <f t="shared" si="723"/>
        <v>0</v>
      </c>
      <c r="H7771" s="110">
        <f t="shared" si="724"/>
        <v>0</v>
      </c>
      <c r="P7771" s="107" t="str">
        <f t="shared" si="725"/>
        <v/>
      </c>
      <c r="Q7771" s="108" t="str">
        <f t="shared" si="726"/>
        <v/>
      </c>
      <c r="S7771" s="109" t="str">
        <f t="shared" si="727"/>
        <v/>
      </c>
      <c r="T7771" s="109" t="str">
        <f t="shared" si="728"/>
        <v/>
      </c>
    </row>
    <row r="7772" spans="2:20" ht="15" customHeight="1" x14ac:dyDescent="0.25">
      <c r="B7772" s="94">
        <v>7721</v>
      </c>
      <c r="C7772" s="95"/>
      <c r="D7772" s="94"/>
      <c r="E7772" s="95"/>
      <c r="F7772" s="94"/>
      <c r="G7772" s="95">
        <f t="shared" ref="G7772:G7835" si="729">E7772-C7772</f>
        <v>0</v>
      </c>
      <c r="H7772" s="110">
        <f t="shared" ref="H7772:H7835" si="730">F7772-D7772</f>
        <v>0</v>
      </c>
      <c r="P7772" s="107" t="str">
        <f t="shared" ref="P7772:P7835" si="731">IF(C7772="","",D7772*PSA_WTP-C7772)</f>
        <v/>
      </c>
      <c r="Q7772" s="108" t="str">
        <f t="shared" ref="Q7772:Q7835" si="732">IF(C7772="","",F7772*PSA_WTP-E7772)</f>
        <v/>
      </c>
      <c r="S7772" s="109" t="str">
        <f t="shared" ref="S7772:S7835" si="733">IF(Q7772="","",IF(Q7772=MAX(P7772,Q7772),0,1))</f>
        <v/>
      </c>
      <c r="T7772" s="109" t="str">
        <f t="shared" ref="T7772:T7835" si="734">IF(Q7772="","",IF(Q7772=MAX(P7772,Q7772),1,0))</f>
        <v/>
      </c>
    </row>
    <row r="7773" spans="2:20" ht="15" customHeight="1" x14ac:dyDescent="0.25">
      <c r="B7773" s="94">
        <v>7722</v>
      </c>
      <c r="C7773" s="95"/>
      <c r="D7773" s="94"/>
      <c r="E7773" s="95"/>
      <c r="F7773" s="94"/>
      <c r="G7773" s="95">
        <f t="shared" si="729"/>
        <v>0</v>
      </c>
      <c r="H7773" s="110">
        <f t="shared" si="730"/>
        <v>0</v>
      </c>
      <c r="P7773" s="107" t="str">
        <f t="shared" si="731"/>
        <v/>
      </c>
      <c r="Q7773" s="108" t="str">
        <f t="shared" si="732"/>
        <v/>
      </c>
      <c r="S7773" s="109" t="str">
        <f t="shared" si="733"/>
        <v/>
      </c>
      <c r="T7773" s="109" t="str">
        <f t="shared" si="734"/>
        <v/>
      </c>
    </row>
    <row r="7774" spans="2:20" ht="15" customHeight="1" x14ac:dyDescent="0.25">
      <c r="B7774" s="94">
        <v>7723</v>
      </c>
      <c r="C7774" s="95"/>
      <c r="D7774" s="94"/>
      <c r="E7774" s="95"/>
      <c r="F7774" s="94"/>
      <c r="G7774" s="95">
        <f t="shared" si="729"/>
        <v>0</v>
      </c>
      <c r="H7774" s="110">
        <f t="shared" si="730"/>
        <v>0</v>
      </c>
      <c r="P7774" s="107" t="str">
        <f t="shared" si="731"/>
        <v/>
      </c>
      <c r="Q7774" s="108" t="str">
        <f t="shared" si="732"/>
        <v/>
      </c>
      <c r="S7774" s="109" t="str">
        <f t="shared" si="733"/>
        <v/>
      </c>
      <c r="T7774" s="109" t="str">
        <f t="shared" si="734"/>
        <v/>
      </c>
    </row>
    <row r="7775" spans="2:20" ht="15" customHeight="1" x14ac:dyDescent="0.25">
      <c r="B7775" s="94">
        <v>7724</v>
      </c>
      <c r="C7775" s="95"/>
      <c r="D7775" s="94"/>
      <c r="E7775" s="95"/>
      <c r="F7775" s="94"/>
      <c r="G7775" s="95">
        <f t="shared" si="729"/>
        <v>0</v>
      </c>
      <c r="H7775" s="110">
        <f t="shared" si="730"/>
        <v>0</v>
      </c>
      <c r="P7775" s="107" t="str">
        <f t="shared" si="731"/>
        <v/>
      </c>
      <c r="Q7775" s="108" t="str">
        <f t="shared" si="732"/>
        <v/>
      </c>
      <c r="S7775" s="109" t="str">
        <f t="shared" si="733"/>
        <v/>
      </c>
      <c r="T7775" s="109" t="str">
        <f t="shared" si="734"/>
        <v/>
      </c>
    </row>
    <row r="7776" spans="2:20" ht="15" customHeight="1" x14ac:dyDescent="0.25">
      <c r="B7776" s="94">
        <v>7725</v>
      </c>
      <c r="C7776" s="95"/>
      <c r="D7776" s="94"/>
      <c r="E7776" s="95"/>
      <c r="F7776" s="94"/>
      <c r="G7776" s="95">
        <f t="shared" si="729"/>
        <v>0</v>
      </c>
      <c r="H7776" s="110">
        <f t="shared" si="730"/>
        <v>0</v>
      </c>
      <c r="P7776" s="107" t="str">
        <f t="shared" si="731"/>
        <v/>
      </c>
      <c r="Q7776" s="108" t="str">
        <f t="shared" si="732"/>
        <v/>
      </c>
      <c r="S7776" s="109" t="str">
        <f t="shared" si="733"/>
        <v/>
      </c>
      <c r="T7776" s="109" t="str">
        <f t="shared" si="734"/>
        <v/>
      </c>
    </row>
    <row r="7777" spans="2:20" ht="15" customHeight="1" x14ac:dyDescent="0.25">
      <c r="B7777" s="94">
        <v>7726</v>
      </c>
      <c r="C7777" s="95"/>
      <c r="D7777" s="94"/>
      <c r="E7777" s="95"/>
      <c r="F7777" s="94"/>
      <c r="G7777" s="95">
        <f t="shared" si="729"/>
        <v>0</v>
      </c>
      <c r="H7777" s="110">
        <f t="shared" si="730"/>
        <v>0</v>
      </c>
      <c r="P7777" s="107" t="str">
        <f t="shared" si="731"/>
        <v/>
      </c>
      <c r="Q7777" s="108" t="str">
        <f t="shared" si="732"/>
        <v/>
      </c>
      <c r="S7777" s="109" t="str">
        <f t="shared" si="733"/>
        <v/>
      </c>
      <c r="T7777" s="109" t="str">
        <f t="shared" si="734"/>
        <v/>
      </c>
    </row>
    <row r="7778" spans="2:20" ht="15" customHeight="1" x14ac:dyDescent="0.25">
      <c r="B7778" s="94">
        <v>7727</v>
      </c>
      <c r="C7778" s="95"/>
      <c r="D7778" s="94"/>
      <c r="E7778" s="95"/>
      <c r="F7778" s="94"/>
      <c r="G7778" s="95">
        <f t="shared" si="729"/>
        <v>0</v>
      </c>
      <c r="H7778" s="110">
        <f t="shared" si="730"/>
        <v>0</v>
      </c>
      <c r="P7778" s="107" t="str">
        <f t="shared" si="731"/>
        <v/>
      </c>
      <c r="Q7778" s="108" t="str">
        <f t="shared" si="732"/>
        <v/>
      </c>
      <c r="S7778" s="109" t="str">
        <f t="shared" si="733"/>
        <v/>
      </c>
      <c r="T7778" s="109" t="str">
        <f t="shared" si="734"/>
        <v/>
      </c>
    </row>
    <row r="7779" spans="2:20" ht="15" customHeight="1" x14ac:dyDescent="0.25">
      <c r="B7779" s="94">
        <v>7728</v>
      </c>
      <c r="C7779" s="95"/>
      <c r="D7779" s="94"/>
      <c r="E7779" s="95"/>
      <c r="F7779" s="94"/>
      <c r="G7779" s="95">
        <f t="shared" si="729"/>
        <v>0</v>
      </c>
      <c r="H7779" s="110">
        <f t="shared" si="730"/>
        <v>0</v>
      </c>
      <c r="P7779" s="107" t="str">
        <f t="shared" si="731"/>
        <v/>
      </c>
      <c r="Q7779" s="108" t="str">
        <f t="shared" si="732"/>
        <v/>
      </c>
      <c r="S7779" s="109" t="str">
        <f t="shared" si="733"/>
        <v/>
      </c>
      <c r="T7779" s="109" t="str">
        <f t="shared" si="734"/>
        <v/>
      </c>
    </row>
    <row r="7780" spans="2:20" ht="15" customHeight="1" x14ac:dyDescent="0.25">
      <c r="B7780" s="94">
        <v>7729</v>
      </c>
      <c r="C7780" s="95"/>
      <c r="D7780" s="94"/>
      <c r="E7780" s="95"/>
      <c r="F7780" s="94"/>
      <c r="G7780" s="95">
        <f t="shared" si="729"/>
        <v>0</v>
      </c>
      <c r="H7780" s="110">
        <f t="shared" si="730"/>
        <v>0</v>
      </c>
      <c r="P7780" s="107" t="str">
        <f t="shared" si="731"/>
        <v/>
      </c>
      <c r="Q7780" s="108" t="str">
        <f t="shared" si="732"/>
        <v/>
      </c>
      <c r="S7780" s="109" t="str">
        <f t="shared" si="733"/>
        <v/>
      </c>
      <c r="T7780" s="109" t="str">
        <f t="shared" si="734"/>
        <v/>
      </c>
    </row>
    <row r="7781" spans="2:20" ht="15" customHeight="1" x14ac:dyDescent="0.25">
      <c r="B7781" s="94">
        <v>7730</v>
      </c>
      <c r="C7781" s="95"/>
      <c r="D7781" s="94"/>
      <c r="E7781" s="95"/>
      <c r="F7781" s="94"/>
      <c r="G7781" s="95">
        <f t="shared" si="729"/>
        <v>0</v>
      </c>
      <c r="H7781" s="110">
        <f t="shared" si="730"/>
        <v>0</v>
      </c>
      <c r="P7781" s="107" t="str">
        <f t="shared" si="731"/>
        <v/>
      </c>
      <c r="Q7781" s="108" t="str">
        <f t="shared" si="732"/>
        <v/>
      </c>
      <c r="S7781" s="109" t="str">
        <f t="shared" si="733"/>
        <v/>
      </c>
      <c r="T7781" s="109" t="str">
        <f t="shared" si="734"/>
        <v/>
      </c>
    </row>
    <row r="7782" spans="2:20" ht="15" customHeight="1" x14ac:dyDescent="0.25">
      <c r="B7782" s="94">
        <v>7731</v>
      </c>
      <c r="C7782" s="95"/>
      <c r="D7782" s="94"/>
      <c r="E7782" s="95"/>
      <c r="F7782" s="94"/>
      <c r="G7782" s="95">
        <f t="shared" si="729"/>
        <v>0</v>
      </c>
      <c r="H7782" s="110">
        <f t="shared" si="730"/>
        <v>0</v>
      </c>
      <c r="P7782" s="107" t="str">
        <f t="shared" si="731"/>
        <v/>
      </c>
      <c r="Q7782" s="108" t="str">
        <f t="shared" si="732"/>
        <v/>
      </c>
      <c r="S7782" s="109" t="str">
        <f t="shared" si="733"/>
        <v/>
      </c>
      <c r="T7782" s="109" t="str">
        <f t="shared" si="734"/>
        <v/>
      </c>
    </row>
    <row r="7783" spans="2:20" ht="15" customHeight="1" x14ac:dyDescent="0.25">
      <c r="B7783" s="94">
        <v>7732</v>
      </c>
      <c r="C7783" s="95"/>
      <c r="D7783" s="94"/>
      <c r="E7783" s="95"/>
      <c r="F7783" s="94"/>
      <c r="G7783" s="95">
        <f t="shared" si="729"/>
        <v>0</v>
      </c>
      <c r="H7783" s="110">
        <f t="shared" si="730"/>
        <v>0</v>
      </c>
      <c r="P7783" s="107" t="str">
        <f t="shared" si="731"/>
        <v/>
      </c>
      <c r="Q7783" s="108" t="str">
        <f t="shared" si="732"/>
        <v/>
      </c>
      <c r="S7783" s="109" t="str">
        <f t="shared" si="733"/>
        <v/>
      </c>
      <c r="T7783" s="109" t="str">
        <f t="shared" si="734"/>
        <v/>
      </c>
    </row>
    <row r="7784" spans="2:20" ht="15" customHeight="1" x14ac:dyDescent="0.25">
      <c r="B7784" s="94">
        <v>7733</v>
      </c>
      <c r="C7784" s="95"/>
      <c r="D7784" s="94"/>
      <c r="E7784" s="95"/>
      <c r="F7784" s="94"/>
      <c r="G7784" s="95">
        <f t="shared" si="729"/>
        <v>0</v>
      </c>
      <c r="H7784" s="110">
        <f t="shared" si="730"/>
        <v>0</v>
      </c>
      <c r="P7784" s="107" t="str">
        <f t="shared" si="731"/>
        <v/>
      </c>
      <c r="Q7784" s="108" t="str">
        <f t="shared" si="732"/>
        <v/>
      </c>
      <c r="S7784" s="109" t="str">
        <f t="shared" si="733"/>
        <v/>
      </c>
      <c r="T7784" s="109" t="str">
        <f t="shared" si="734"/>
        <v/>
      </c>
    </row>
    <row r="7785" spans="2:20" ht="15" customHeight="1" x14ac:dyDescent="0.25">
      <c r="B7785" s="94">
        <v>7734</v>
      </c>
      <c r="C7785" s="95"/>
      <c r="D7785" s="94"/>
      <c r="E7785" s="95"/>
      <c r="F7785" s="94"/>
      <c r="G7785" s="95">
        <f t="shared" si="729"/>
        <v>0</v>
      </c>
      <c r="H7785" s="110">
        <f t="shared" si="730"/>
        <v>0</v>
      </c>
      <c r="P7785" s="107" t="str">
        <f t="shared" si="731"/>
        <v/>
      </c>
      <c r="Q7785" s="108" t="str">
        <f t="shared" si="732"/>
        <v/>
      </c>
      <c r="S7785" s="109" t="str">
        <f t="shared" si="733"/>
        <v/>
      </c>
      <c r="T7785" s="109" t="str">
        <f t="shared" si="734"/>
        <v/>
      </c>
    </row>
    <row r="7786" spans="2:20" ht="15" customHeight="1" x14ac:dyDescent="0.25">
      <c r="B7786" s="94">
        <v>7735</v>
      </c>
      <c r="C7786" s="95"/>
      <c r="D7786" s="94"/>
      <c r="E7786" s="95"/>
      <c r="F7786" s="94"/>
      <c r="G7786" s="95">
        <f t="shared" si="729"/>
        <v>0</v>
      </c>
      <c r="H7786" s="110">
        <f t="shared" si="730"/>
        <v>0</v>
      </c>
      <c r="P7786" s="107" t="str">
        <f t="shared" si="731"/>
        <v/>
      </c>
      <c r="Q7786" s="108" t="str">
        <f t="shared" si="732"/>
        <v/>
      </c>
      <c r="S7786" s="109" t="str">
        <f t="shared" si="733"/>
        <v/>
      </c>
      <c r="T7786" s="109" t="str">
        <f t="shared" si="734"/>
        <v/>
      </c>
    </row>
    <row r="7787" spans="2:20" ht="15" customHeight="1" x14ac:dyDescent="0.25">
      <c r="B7787" s="94">
        <v>7736</v>
      </c>
      <c r="C7787" s="95"/>
      <c r="D7787" s="94"/>
      <c r="E7787" s="95"/>
      <c r="F7787" s="94"/>
      <c r="G7787" s="95">
        <f t="shared" si="729"/>
        <v>0</v>
      </c>
      <c r="H7787" s="110">
        <f t="shared" si="730"/>
        <v>0</v>
      </c>
      <c r="P7787" s="107" t="str">
        <f t="shared" si="731"/>
        <v/>
      </c>
      <c r="Q7787" s="108" t="str">
        <f t="shared" si="732"/>
        <v/>
      </c>
      <c r="S7787" s="109" t="str">
        <f t="shared" si="733"/>
        <v/>
      </c>
      <c r="T7787" s="109" t="str">
        <f t="shared" si="734"/>
        <v/>
      </c>
    </row>
    <row r="7788" spans="2:20" ht="15" customHeight="1" x14ac:dyDescent="0.25">
      <c r="B7788" s="94">
        <v>7737</v>
      </c>
      <c r="C7788" s="95"/>
      <c r="D7788" s="94"/>
      <c r="E7788" s="95"/>
      <c r="F7788" s="94"/>
      <c r="G7788" s="95">
        <f t="shared" si="729"/>
        <v>0</v>
      </c>
      <c r="H7788" s="110">
        <f t="shared" si="730"/>
        <v>0</v>
      </c>
      <c r="P7788" s="107" t="str">
        <f t="shared" si="731"/>
        <v/>
      </c>
      <c r="Q7788" s="108" t="str">
        <f t="shared" si="732"/>
        <v/>
      </c>
      <c r="S7788" s="109" t="str">
        <f t="shared" si="733"/>
        <v/>
      </c>
      <c r="T7788" s="109" t="str">
        <f t="shared" si="734"/>
        <v/>
      </c>
    </row>
    <row r="7789" spans="2:20" ht="15" customHeight="1" x14ac:dyDescent="0.25">
      <c r="B7789" s="94">
        <v>7738</v>
      </c>
      <c r="C7789" s="95"/>
      <c r="D7789" s="94"/>
      <c r="E7789" s="95"/>
      <c r="F7789" s="94"/>
      <c r="G7789" s="95">
        <f t="shared" si="729"/>
        <v>0</v>
      </c>
      <c r="H7789" s="110">
        <f t="shared" si="730"/>
        <v>0</v>
      </c>
      <c r="P7789" s="107" t="str">
        <f t="shared" si="731"/>
        <v/>
      </c>
      <c r="Q7789" s="108" t="str">
        <f t="shared" si="732"/>
        <v/>
      </c>
      <c r="S7789" s="109" t="str">
        <f t="shared" si="733"/>
        <v/>
      </c>
      <c r="T7789" s="109" t="str">
        <f t="shared" si="734"/>
        <v/>
      </c>
    </row>
    <row r="7790" spans="2:20" ht="15" customHeight="1" x14ac:dyDescent="0.25">
      <c r="B7790" s="94">
        <v>7739</v>
      </c>
      <c r="C7790" s="95"/>
      <c r="D7790" s="94"/>
      <c r="E7790" s="95"/>
      <c r="F7790" s="94"/>
      <c r="G7790" s="95">
        <f t="shared" si="729"/>
        <v>0</v>
      </c>
      <c r="H7790" s="110">
        <f t="shared" si="730"/>
        <v>0</v>
      </c>
      <c r="P7790" s="107" t="str">
        <f t="shared" si="731"/>
        <v/>
      </c>
      <c r="Q7790" s="108" t="str">
        <f t="shared" si="732"/>
        <v/>
      </c>
      <c r="S7790" s="109" t="str">
        <f t="shared" si="733"/>
        <v/>
      </c>
      <c r="T7790" s="109" t="str">
        <f t="shared" si="734"/>
        <v/>
      </c>
    </row>
    <row r="7791" spans="2:20" ht="15" customHeight="1" x14ac:dyDescent="0.25">
      <c r="B7791" s="94">
        <v>7740</v>
      </c>
      <c r="C7791" s="95"/>
      <c r="D7791" s="94"/>
      <c r="E7791" s="95"/>
      <c r="F7791" s="94"/>
      <c r="G7791" s="95">
        <f t="shared" si="729"/>
        <v>0</v>
      </c>
      <c r="H7791" s="110">
        <f t="shared" si="730"/>
        <v>0</v>
      </c>
      <c r="P7791" s="107" t="str">
        <f t="shared" si="731"/>
        <v/>
      </c>
      <c r="Q7791" s="108" t="str">
        <f t="shared" si="732"/>
        <v/>
      </c>
      <c r="S7791" s="109" t="str">
        <f t="shared" si="733"/>
        <v/>
      </c>
      <c r="T7791" s="109" t="str">
        <f t="shared" si="734"/>
        <v/>
      </c>
    </row>
    <row r="7792" spans="2:20" ht="15" customHeight="1" x14ac:dyDescent="0.25">
      <c r="B7792" s="94">
        <v>7741</v>
      </c>
      <c r="C7792" s="95"/>
      <c r="D7792" s="94"/>
      <c r="E7792" s="95"/>
      <c r="F7792" s="94"/>
      <c r="G7792" s="95">
        <f t="shared" si="729"/>
        <v>0</v>
      </c>
      <c r="H7792" s="110">
        <f t="shared" si="730"/>
        <v>0</v>
      </c>
      <c r="P7792" s="107" t="str">
        <f t="shared" si="731"/>
        <v/>
      </c>
      <c r="Q7792" s="108" t="str">
        <f t="shared" si="732"/>
        <v/>
      </c>
      <c r="S7792" s="109" t="str">
        <f t="shared" si="733"/>
        <v/>
      </c>
      <c r="T7792" s="109" t="str">
        <f t="shared" si="734"/>
        <v/>
      </c>
    </row>
    <row r="7793" spans="2:20" ht="15" customHeight="1" x14ac:dyDescent="0.25">
      <c r="B7793" s="94">
        <v>7742</v>
      </c>
      <c r="C7793" s="95"/>
      <c r="D7793" s="94"/>
      <c r="E7793" s="95"/>
      <c r="F7793" s="94"/>
      <c r="G7793" s="95">
        <f t="shared" si="729"/>
        <v>0</v>
      </c>
      <c r="H7793" s="110">
        <f t="shared" si="730"/>
        <v>0</v>
      </c>
      <c r="P7793" s="107" t="str">
        <f t="shared" si="731"/>
        <v/>
      </c>
      <c r="Q7793" s="108" t="str">
        <f t="shared" si="732"/>
        <v/>
      </c>
      <c r="S7793" s="109" t="str">
        <f t="shared" si="733"/>
        <v/>
      </c>
      <c r="T7793" s="109" t="str">
        <f t="shared" si="734"/>
        <v/>
      </c>
    </row>
    <row r="7794" spans="2:20" ht="15" customHeight="1" x14ac:dyDescent="0.25">
      <c r="B7794" s="94">
        <v>7743</v>
      </c>
      <c r="C7794" s="95"/>
      <c r="D7794" s="94"/>
      <c r="E7794" s="95"/>
      <c r="F7794" s="94"/>
      <c r="G7794" s="95">
        <f t="shared" si="729"/>
        <v>0</v>
      </c>
      <c r="H7794" s="110">
        <f t="shared" si="730"/>
        <v>0</v>
      </c>
      <c r="P7794" s="107" t="str">
        <f t="shared" si="731"/>
        <v/>
      </c>
      <c r="Q7794" s="108" t="str">
        <f t="shared" si="732"/>
        <v/>
      </c>
      <c r="S7794" s="109" t="str">
        <f t="shared" si="733"/>
        <v/>
      </c>
      <c r="T7794" s="109" t="str">
        <f t="shared" si="734"/>
        <v/>
      </c>
    </row>
    <row r="7795" spans="2:20" ht="15" customHeight="1" x14ac:dyDescent="0.25">
      <c r="B7795" s="94">
        <v>7744</v>
      </c>
      <c r="C7795" s="95"/>
      <c r="D7795" s="94"/>
      <c r="E7795" s="95"/>
      <c r="F7795" s="94"/>
      <c r="G7795" s="95">
        <f t="shared" si="729"/>
        <v>0</v>
      </c>
      <c r="H7795" s="110">
        <f t="shared" si="730"/>
        <v>0</v>
      </c>
      <c r="P7795" s="107" t="str">
        <f t="shared" si="731"/>
        <v/>
      </c>
      <c r="Q7795" s="108" t="str">
        <f t="shared" si="732"/>
        <v/>
      </c>
      <c r="S7795" s="109" t="str">
        <f t="shared" si="733"/>
        <v/>
      </c>
      <c r="T7795" s="109" t="str">
        <f t="shared" si="734"/>
        <v/>
      </c>
    </row>
    <row r="7796" spans="2:20" ht="15" customHeight="1" x14ac:dyDescent="0.25">
      <c r="B7796" s="94">
        <v>7745</v>
      </c>
      <c r="C7796" s="95"/>
      <c r="D7796" s="94"/>
      <c r="E7796" s="95"/>
      <c r="F7796" s="94"/>
      <c r="G7796" s="95">
        <f t="shared" si="729"/>
        <v>0</v>
      </c>
      <c r="H7796" s="110">
        <f t="shared" si="730"/>
        <v>0</v>
      </c>
      <c r="P7796" s="107" t="str">
        <f t="shared" si="731"/>
        <v/>
      </c>
      <c r="Q7796" s="108" t="str">
        <f t="shared" si="732"/>
        <v/>
      </c>
      <c r="S7796" s="109" t="str">
        <f t="shared" si="733"/>
        <v/>
      </c>
      <c r="T7796" s="109" t="str">
        <f t="shared" si="734"/>
        <v/>
      </c>
    </row>
    <row r="7797" spans="2:20" ht="15" customHeight="1" x14ac:dyDescent="0.25">
      <c r="B7797" s="94">
        <v>7746</v>
      </c>
      <c r="C7797" s="95"/>
      <c r="D7797" s="94"/>
      <c r="E7797" s="95"/>
      <c r="F7797" s="94"/>
      <c r="G7797" s="95">
        <f t="shared" si="729"/>
        <v>0</v>
      </c>
      <c r="H7797" s="110">
        <f t="shared" si="730"/>
        <v>0</v>
      </c>
      <c r="P7797" s="107" t="str">
        <f t="shared" si="731"/>
        <v/>
      </c>
      <c r="Q7797" s="108" t="str">
        <f t="shared" si="732"/>
        <v/>
      </c>
      <c r="S7797" s="109" t="str">
        <f t="shared" si="733"/>
        <v/>
      </c>
      <c r="T7797" s="109" t="str">
        <f t="shared" si="734"/>
        <v/>
      </c>
    </row>
    <row r="7798" spans="2:20" ht="15" customHeight="1" x14ac:dyDescent="0.25">
      <c r="B7798" s="94">
        <v>7747</v>
      </c>
      <c r="C7798" s="95"/>
      <c r="D7798" s="94"/>
      <c r="E7798" s="95"/>
      <c r="F7798" s="94"/>
      <c r="G7798" s="95">
        <f t="shared" si="729"/>
        <v>0</v>
      </c>
      <c r="H7798" s="110">
        <f t="shared" si="730"/>
        <v>0</v>
      </c>
      <c r="P7798" s="107" t="str">
        <f t="shared" si="731"/>
        <v/>
      </c>
      <c r="Q7798" s="108" t="str">
        <f t="shared" si="732"/>
        <v/>
      </c>
      <c r="S7798" s="109" t="str">
        <f t="shared" si="733"/>
        <v/>
      </c>
      <c r="T7798" s="109" t="str">
        <f t="shared" si="734"/>
        <v/>
      </c>
    </row>
    <row r="7799" spans="2:20" ht="15" customHeight="1" x14ac:dyDescent="0.25">
      <c r="B7799" s="94">
        <v>7748</v>
      </c>
      <c r="C7799" s="95"/>
      <c r="D7799" s="94"/>
      <c r="E7799" s="95"/>
      <c r="F7799" s="94"/>
      <c r="G7799" s="95">
        <f t="shared" si="729"/>
        <v>0</v>
      </c>
      <c r="H7799" s="110">
        <f t="shared" si="730"/>
        <v>0</v>
      </c>
      <c r="P7799" s="107" t="str">
        <f t="shared" si="731"/>
        <v/>
      </c>
      <c r="Q7799" s="108" t="str">
        <f t="shared" si="732"/>
        <v/>
      </c>
      <c r="S7799" s="109" t="str">
        <f t="shared" si="733"/>
        <v/>
      </c>
      <c r="T7799" s="109" t="str">
        <f t="shared" si="734"/>
        <v/>
      </c>
    </row>
    <row r="7800" spans="2:20" ht="15" customHeight="1" x14ac:dyDescent="0.25">
      <c r="B7800" s="94">
        <v>7749</v>
      </c>
      <c r="C7800" s="95"/>
      <c r="D7800" s="94"/>
      <c r="E7800" s="95"/>
      <c r="F7800" s="94"/>
      <c r="G7800" s="95">
        <f t="shared" si="729"/>
        <v>0</v>
      </c>
      <c r="H7800" s="110">
        <f t="shared" si="730"/>
        <v>0</v>
      </c>
      <c r="P7800" s="107" t="str">
        <f t="shared" si="731"/>
        <v/>
      </c>
      <c r="Q7800" s="108" t="str">
        <f t="shared" si="732"/>
        <v/>
      </c>
      <c r="S7800" s="109" t="str">
        <f t="shared" si="733"/>
        <v/>
      </c>
      <c r="T7800" s="109" t="str">
        <f t="shared" si="734"/>
        <v/>
      </c>
    </row>
    <row r="7801" spans="2:20" ht="15" customHeight="1" x14ac:dyDescent="0.25">
      <c r="B7801" s="94">
        <v>7750</v>
      </c>
      <c r="C7801" s="95"/>
      <c r="D7801" s="94"/>
      <c r="E7801" s="95"/>
      <c r="F7801" s="94"/>
      <c r="G7801" s="95">
        <f t="shared" si="729"/>
        <v>0</v>
      </c>
      <c r="H7801" s="110">
        <f t="shared" si="730"/>
        <v>0</v>
      </c>
      <c r="P7801" s="107" t="str">
        <f t="shared" si="731"/>
        <v/>
      </c>
      <c r="Q7801" s="108" t="str">
        <f t="shared" si="732"/>
        <v/>
      </c>
      <c r="S7801" s="109" t="str">
        <f t="shared" si="733"/>
        <v/>
      </c>
      <c r="T7801" s="109" t="str">
        <f t="shared" si="734"/>
        <v/>
      </c>
    </row>
    <row r="7802" spans="2:20" ht="15" customHeight="1" x14ac:dyDescent="0.25">
      <c r="B7802" s="94">
        <v>7751</v>
      </c>
      <c r="C7802" s="95"/>
      <c r="D7802" s="94"/>
      <c r="E7802" s="95"/>
      <c r="F7802" s="94"/>
      <c r="G7802" s="95">
        <f t="shared" si="729"/>
        <v>0</v>
      </c>
      <c r="H7802" s="110">
        <f t="shared" si="730"/>
        <v>0</v>
      </c>
      <c r="P7802" s="107" t="str">
        <f t="shared" si="731"/>
        <v/>
      </c>
      <c r="Q7802" s="108" t="str">
        <f t="shared" si="732"/>
        <v/>
      </c>
      <c r="S7802" s="109" t="str">
        <f t="shared" si="733"/>
        <v/>
      </c>
      <c r="T7802" s="109" t="str">
        <f t="shared" si="734"/>
        <v/>
      </c>
    </row>
    <row r="7803" spans="2:20" ht="15" customHeight="1" x14ac:dyDescent="0.25">
      <c r="B7803" s="94">
        <v>7752</v>
      </c>
      <c r="C7803" s="95"/>
      <c r="D7803" s="94"/>
      <c r="E7803" s="95"/>
      <c r="F7803" s="94"/>
      <c r="G7803" s="95">
        <f t="shared" si="729"/>
        <v>0</v>
      </c>
      <c r="H7803" s="110">
        <f t="shared" si="730"/>
        <v>0</v>
      </c>
      <c r="P7803" s="107" t="str">
        <f t="shared" si="731"/>
        <v/>
      </c>
      <c r="Q7803" s="108" t="str">
        <f t="shared" si="732"/>
        <v/>
      </c>
      <c r="S7803" s="109" t="str">
        <f t="shared" si="733"/>
        <v/>
      </c>
      <c r="T7803" s="109" t="str">
        <f t="shared" si="734"/>
        <v/>
      </c>
    </row>
    <row r="7804" spans="2:20" ht="15" customHeight="1" x14ac:dyDescent="0.25">
      <c r="B7804" s="94">
        <v>7753</v>
      </c>
      <c r="C7804" s="95"/>
      <c r="D7804" s="94"/>
      <c r="E7804" s="95"/>
      <c r="F7804" s="94"/>
      <c r="G7804" s="95">
        <f t="shared" si="729"/>
        <v>0</v>
      </c>
      <c r="H7804" s="110">
        <f t="shared" si="730"/>
        <v>0</v>
      </c>
      <c r="P7804" s="107" t="str">
        <f t="shared" si="731"/>
        <v/>
      </c>
      <c r="Q7804" s="108" t="str">
        <f t="shared" si="732"/>
        <v/>
      </c>
      <c r="S7804" s="109" t="str">
        <f t="shared" si="733"/>
        <v/>
      </c>
      <c r="T7804" s="109" t="str">
        <f t="shared" si="734"/>
        <v/>
      </c>
    </row>
    <row r="7805" spans="2:20" ht="15" customHeight="1" x14ac:dyDescent="0.25">
      <c r="B7805" s="94">
        <v>7754</v>
      </c>
      <c r="C7805" s="95"/>
      <c r="D7805" s="94"/>
      <c r="E7805" s="95"/>
      <c r="F7805" s="94"/>
      <c r="G7805" s="95">
        <f t="shared" si="729"/>
        <v>0</v>
      </c>
      <c r="H7805" s="110">
        <f t="shared" si="730"/>
        <v>0</v>
      </c>
      <c r="P7805" s="107" t="str">
        <f t="shared" si="731"/>
        <v/>
      </c>
      <c r="Q7805" s="108" t="str">
        <f t="shared" si="732"/>
        <v/>
      </c>
      <c r="S7805" s="109" t="str">
        <f t="shared" si="733"/>
        <v/>
      </c>
      <c r="T7805" s="109" t="str">
        <f t="shared" si="734"/>
        <v/>
      </c>
    </row>
    <row r="7806" spans="2:20" ht="15" customHeight="1" x14ac:dyDescent="0.25">
      <c r="B7806" s="94">
        <v>7755</v>
      </c>
      <c r="C7806" s="95"/>
      <c r="D7806" s="94"/>
      <c r="E7806" s="95"/>
      <c r="F7806" s="94"/>
      <c r="G7806" s="95">
        <f t="shared" si="729"/>
        <v>0</v>
      </c>
      <c r="H7806" s="110">
        <f t="shared" si="730"/>
        <v>0</v>
      </c>
      <c r="P7806" s="107" t="str">
        <f t="shared" si="731"/>
        <v/>
      </c>
      <c r="Q7806" s="108" t="str">
        <f t="shared" si="732"/>
        <v/>
      </c>
      <c r="S7806" s="109" t="str">
        <f t="shared" si="733"/>
        <v/>
      </c>
      <c r="T7806" s="109" t="str">
        <f t="shared" si="734"/>
        <v/>
      </c>
    </row>
    <row r="7807" spans="2:20" ht="15" customHeight="1" x14ac:dyDescent="0.25">
      <c r="B7807" s="94">
        <v>7756</v>
      </c>
      <c r="C7807" s="95"/>
      <c r="D7807" s="94"/>
      <c r="E7807" s="95"/>
      <c r="F7807" s="94"/>
      <c r="G7807" s="95">
        <f t="shared" si="729"/>
        <v>0</v>
      </c>
      <c r="H7807" s="110">
        <f t="shared" si="730"/>
        <v>0</v>
      </c>
      <c r="P7807" s="107" t="str">
        <f t="shared" si="731"/>
        <v/>
      </c>
      <c r="Q7807" s="108" t="str">
        <f t="shared" si="732"/>
        <v/>
      </c>
      <c r="S7807" s="109" t="str">
        <f t="shared" si="733"/>
        <v/>
      </c>
      <c r="T7807" s="109" t="str">
        <f t="shared" si="734"/>
        <v/>
      </c>
    </row>
    <row r="7808" spans="2:20" ht="15" customHeight="1" x14ac:dyDescent="0.25">
      <c r="B7808" s="94">
        <v>7757</v>
      </c>
      <c r="C7808" s="95"/>
      <c r="D7808" s="94"/>
      <c r="E7808" s="95"/>
      <c r="F7808" s="94"/>
      <c r="G7808" s="95">
        <f t="shared" si="729"/>
        <v>0</v>
      </c>
      <c r="H7808" s="110">
        <f t="shared" si="730"/>
        <v>0</v>
      </c>
      <c r="P7808" s="107" t="str">
        <f t="shared" si="731"/>
        <v/>
      </c>
      <c r="Q7808" s="108" t="str">
        <f t="shared" si="732"/>
        <v/>
      </c>
      <c r="S7808" s="109" t="str">
        <f t="shared" si="733"/>
        <v/>
      </c>
      <c r="T7808" s="109" t="str">
        <f t="shared" si="734"/>
        <v/>
      </c>
    </row>
    <row r="7809" spans="2:20" ht="15" customHeight="1" x14ac:dyDescent="0.25">
      <c r="B7809" s="94">
        <v>7758</v>
      </c>
      <c r="C7809" s="95"/>
      <c r="D7809" s="94"/>
      <c r="E7809" s="95"/>
      <c r="F7809" s="94"/>
      <c r="G7809" s="95">
        <f t="shared" si="729"/>
        <v>0</v>
      </c>
      <c r="H7809" s="110">
        <f t="shared" si="730"/>
        <v>0</v>
      </c>
      <c r="P7809" s="107" t="str">
        <f t="shared" si="731"/>
        <v/>
      </c>
      <c r="Q7809" s="108" t="str">
        <f t="shared" si="732"/>
        <v/>
      </c>
      <c r="S7809" s="109" t="str">
        <f t="shared" si="733"/>
        <v/>
      </c>
      <c r="T7809" s="109" t="str">
        <f t="shared" si="734"/>
        <v/>
      </c>
    </row>
    <row r="7810" spans="2:20" ht="15" customHeight="1" x14ac:dyDescent="0.25">
      <c r="B7810" s="94">
        <v>7759</v>
      </c>
      <c r="C7810" s="95"/>
      <c r="D7810" s="94"/>
      <c r="E7810" s="95"/>
      <c r="F7810" s="94"/>
      <c r="G7810" s="95">
        <f t="shared" si="729"/>
        <v>0</v>
      </c>
      <c r="H7810" s="110">
        <f t="shared" si="730"/>
        <v>0</v>
      </c>
      <c r="P7810" s="107" t="str">
        <f t="shared" si="731"/>
        <v/>
      </c>
      <c r="Q7810" s="108" t="str">
        <f t="shared" si="732"/>
        <v/>
      </c>
      <c r="S7810" s="109" t="str">
        <f t="shared" si="733"/>
        <v/>
      </c>
      <c r="T7810" s="109" t="str">
        <f t="shared" si="734"/>
        <v/>
      </c>
    </row>
    <row r="7811" spans="2:20" ht="15" customHeight="1" x14ac:dyDescent="0.25">
      <c r="B7811" s="94">
        <v>7760</v>
      </c>
      <c r="C7811" s="95"/>
      <c r="D7811" s="94"/>
      <c r="E7811" s="95"/>
      <c r="F7811" s="94"/>
      <c r="G7811" s="95">
        <f t="shared" si="729"/>
        <v>0</v>
      </c>
      <c r="H7811" s="110">
        <f t="shared" si="730"/>
        <v>0</v>
      </c>
      <c r="P7811" s="107" t="str">
        <f t="shared" si="731"/>
        <v/>
      </c>
      <c r="Q7811" s="108" t="str">
        <f t="shared" si="732"/>
        <v/>
      </c>
      <c r="S7811" s="109" t="str">
        <f t="shared" si="733"/>
        <v/>
      </c>
      <c r="T7811" s="109" t="str">
        <f t="shared" si="734"/>
        <v/>
      </c>
    </row>
    <row r="7812" spans="2:20" ht="15" customHeight="1" x14ac:dyDescent="0.25">
      <c r="B7812" s="94">
        <v>7761</v>
      </c>
      <c r="C7812" s="95"/>
      <c r="D7812" s="94"/>
      <c r="E7812" s="95"/>
      <c r="F7812" s="94"/>
      <c r="G7812" s="95">
        <f t="shared" si="729"/>
        <v>0</v>
      </c>
      <c r="H7812" s="110">
        <f t="shared" si="730"/>
        <v>0</v>
      </c>
      <c r="P7812" s="107" t="str">
        <f t="shared" si="731"/>
        <v/>
      </c>
      <c r="Q7812" s="108" t="str">
        <f t="shared" si="732"/>
        <v/>
      </c>
      <c r="S7812" s="109" t="str">
        <f t="shared" si="733"/>
        <v/>
      </c>
      <c r="T7812" s="109" t="str">
        <f t="shared" si="734"/>
        <v/>
      </c>
    </row>
    <row r="7813" spans="2:20" ht="15" customHeight="1" x14ac:dyDescent="0.25">
      <c r="B7813" s="94">
        <v>7762</v>
      </c>
      <c r="C7813" s="95"/>
      <c r="D7813" s="94"/>
      <c r="E7813" s="95"/>
      <c r="F7813" s="94"/>
      <c r="G7813" s="95">
        <f t="shared" si="729"/>
        <v>0</v>
      </c>
      <c r="H7813" s="110">
        <f t="shared" si="730"/>
        <v>0</v>
      </c>
      <c r="P7813" s="107" t="str">
        <f t="shared" si="731"/>
        <v/>
      </c>
      <c r="Q7813" s="108" t="str">
        <f t="shared" si="732"/>
        <v/>
      </c>
      <c r="S7813" s="109" t="str">
        <f t="shared" si="733"/>
        <v/>
      </c>
      <c r="T7813" s="109" t="str">
        <f t="shared" si="734"/>
        <v/>
      </c>
    </row>
    <row r="7814" spans="2:20" ht="15" customHeight="1" x14ac:dyDescent="0.25">
      <c r="B7814" s="94">
        <v>7763</v>
      </c>
      <c r="C7814" s="95"/>
      <c r="D7814" s="94"/>
      <c r="E7814" s="95"/>
      <c r="F7814" s="94"/>
      <c r="G7814" s="95">
        <f t="shared" si="729"/>
        <v>0</v>
      </c>
      <c r="H7814" s="110">
        <f t="shared" si="730"/>
        <v>0</v>
      </c>
      <c r="P7814" s="107" t="str">
        <f t="shared" si="731"/>
        <v/>
      </c>
      <c r="Q7814" s="108" t="str">
        <f t="shared" si="732"/>
        <v/>
      </c>
      <c r="S7814" s="109" t="str">
        <f t="shared" si="733"/>
        <v/>
      </c>
      <c r="T7814" s="109" t="str">
        <f t="shared" si="734"/>
        <v/>
      </c>
    </row>
    <row r="7815" spans="2:20" ht="15" customHeight="1" x14ac:dyDescent="0.25">
      <c r="B7815" s="94">
        <v>7764</v>
      </c>
      <c r="C7815" s="95"/>
      <c r="D7815" s="94"/>
      <c r="E7815" s="95"/>
      <c r="F7815" s="94"/>
      <c r="G7815" s="95">
        <f t="shared" si="729"/>
        <v>0</v>
      </c>
      <c r="H7815" s="110">
        <f t="shared" si="730"/>
        <v>0</v>
      </c>
      <c r="P7815" s="107" t="str">
        <f t="shared" si="731"/>
        <v/>
      </c>
      <c r="Q7815" s="108" t="str">
        <f t="shared" si="732"/>
        <v/>
      </c>
      <c r="S7815" s="109" t="str">
        <f t="shared" si="733"/>
        <v/>
      </c>
      <c r="T7815" s="109" t="str">
        <f t="shared" si="734"/>
        <v/>
      </c>
    </row>
    <row r="7816" spans="2:20" ht="15" customHeight="1" x14ac:dyDescent="0.25">
      <c r="B7816" s="94">
        <v>7765</v>
      </c>
      <c r="C7816" s="95"/>
      <c r="D7816" s="94"/>
      <c r="E7816" s="95"/>
      <c r="F7816" s="94"/>
      <c r="G7816" s="95">
        <f t="shared" si="729"/>
        <v>0</v>
      </c>
      <c r="H7816" s="110">
        <f t="shared" si="730"/>
        <v>0</v>
      </c>
      <c r="P7816" s="107" t="str">
        <f t="shared" si="731"/>
        <v/>
      </c>
      <c r="Q7816" s="108" t="str">
        <f t="shared" si="732"/>
        <v/>
      </c>
      <c r="S7816" s="109" t="str">
        <f t="shared" si="733"/>
        <v/>
      </c>
      <c r="T7816" s="109" t="str">
        <f t="shared" si="734"/>
        <v/>
      </c>
    </row>
    <row r="7817" spans="2:20" ht="15" customHeight="1" x14ac:dyDescent="0.25">
      <c r="B7817" s="94">
        <v>7766</v>
      </c>
      <c r="C7817" s="95"/>
      <c r="D7817" s="94"/>
      <c r="E7817" s="95"/>
      <c r="F7817" s="94"/>
      <c r="G7817" s="95">
        <f t="shared" si="729"/>
        <v>0</v>
      </c>
      <c r="H7817" s="110">
        <f t="shared" si="730"/>
        <v>0</v>
      </c>
      <c r="P7817" s="107" t="str">
        <f t="shared" si="731"/>
        <v/>
      </c>
      <c r="Q7817" s="108" t="str">
        <f t="shared" si="732"/>
        <v/>
      </c>
      <c r="S7817" s="109" t="str">
        <f t="shared" si="733"/>
        <v/>
      </c>
      <c r="T7817" s="109" t="str">
        <f t="shared" si="734"/>
        <v/>
      </c>
    </row>
    <row r="7818" spans="2:20" ht="15" customHeight="1" x14ac:dyDescent="0.25">
      <c r="B7818" s="94">
        <v>7767</v>
      </c>
      <c r="C7818" s="95"/>
      <c r="D7818" s="94"/>
      <c r="E7818" s="95"/>
      <c r="F7818" s="94"/>
      <c r="G7818" s="95">
        <f t="shared" si="729"/>
        <v>0</v>
      </c>
      <c r="H7818" s="110">
        <f t="shared" si="730"/>
        <v>0</v>
      </c>
      <c r="P7818" s="107" t="str">
        <f t="shared" si="731"/>
        <v/>
      </c>
      <c r="Q7818" s="108" t="str">
        <f t="shared" si="732"/>
        <v/>
      </c>
      <c r="S7818" s="109" t="str">
        <f t="shared" si="733"/>
        <v/>
      </c>
      <c r="T7818" s="109" t="str">
        <f t="shared" si="734"/>
        <v/>
      </c>
    </row>
    <row r="7819" spans="2:20" ht="15" customHeight="1" x14ac:dyDescent="0.25">
      <c r="B7819" s="94">
        <v>7768</v>
      </c>
      <c r="C7819" s="95"/>
      <c r="D7819" s="94"/>
      <c r="E7819" s="95"/>
      <c r="F7819" s="94"/>
      <c r="G7819" s="95">
        <f t="shared" si="729"/>
        <v>0</v>
      </c>
      <c r="H7819" s="110">
        <f t="shared" si="730"/>
        <v>0</v>
      </c>
      <c r="P7819" s="107" t="str">
        <f t="shared" si="731"/>
        <v/>
      </c>
      <c r="Q7819" s="108" t="str">
        <f t="shared" si="732"/>
        <v/>
      </c>
      <c r="S7819" s="109" t="str">
        <f t="shared" si="733"/>
        <v/>
      </c>
      <c r="T7819" s="109" t="str">
        <f t="shared" si="734"/>
        <v/>
      </c>
    </row>
    <row r="7820" spans="2:20" ht="15" customHeight="1" x14ac:dyDescent="0.25">
      <c r="B7820" s="94">
        <v>7769</v>
      </c>
      <c r="C7820" s="95"/>
      <c r="D7820" s="94"/>
      <c r="E7820" s="95"/>
      <c r="F7820" s="94"/>
      <c r="G7820" s="95">
        <f t="shared" si="729"/>
        <v>0</v>
      </c>
      <c r="H7820" s="110">
        <f t="shared" si="730"/>
        <v>0</v>
      </c>
      <c r="P7820" s="107" t="str">
        <f t="shared" si="731"/>
        <v/>
      </c>
      <c r="Q7820" s="108" t="str">
        <f t="shared" si="732"/>
        <v/>
      </c>
      <c r="S7820" s="109" t="str">
        <f t="shared" si="733"/>
        <v/>
      </c>
      <c r="T7820" s="109" t="str">
        <f t="shared" si="734"/>
        <v/>
      </c>
    </row>
    <row r="7821" spans="2:20" ht="15" customHeight="1" x14ac:dyDescent="0.25">
      <c r="B7821" s="94">
        <v>7770</v>
      </c>
      <c r="C7821" s="95"/>
      <c r="D7821" s="94"/>
      <c r="E7821" s="95"/>
      <c r="F7821" s="94"/>
      <c r="G7821" s="95">
        <f t="shared" si="729"/>
        <v>0</v>
      </c>
      <c r="H7821" s="110">
        <f t="shared" si="730"/>
        <v>0</v>
      </c>
      <c r="P7821" s="107" t="str">
        <f t="shared" si="731"/>
        <v/>
      </c>
      <c r="Q7821" s="108" t="str">
        <f t="shared" si="732"/>
        <v/>
      </c>
      <c r="S7821" s="109" t="str">
        <f t="shared" si="733"/>
        <v/>
      </c>
      <c r="T7821" s="109" t="str">
        <f t="shared" si="734"/>
        <v/>
      </c>
    </row>
    <row r="7822" spans="2:20" ht="15" customHeight="1" x14ac:dyDescent="0.25">
      <c r="B7822" s="94">
        <v>7771</v>
      </c>
      <c r="C7822" s="95"/>
      <c r="D7822" s="94"/>
      <c r="E7822" s="95"/>
      <c r="F7822" s="94"/>
      <c r="G7822" s="95">
        <f t="shared" si="729"/>
        <v>0</v>
      </c>
      <c r="H7822" s="110">
        <f t="shared" si="730"/>
        <v>0</v>
      </c>
      <c r="P7822" s="107" t="str">
        <f t="shared" si="731"/>
        <v/>
      </c>
      <c r="Q7822" s="108" t="str">
        <f t="shared" si="732"/>
        <v/>
      </c>
      <c r="S7822" s="109" t="str">
        <f t="shared" si="733"/>
        <v/>
      </c>
      <c r="T7822" s="109" t="str">
        <f t="shared" si="734"/>
        <v/>
      </c>
    </row>
    <row r="7823" spans="2:20" ht="15" customHeight="1" x14ac:dyDescent="0.25">
      <c r="B7823" s="94">
        <v>7772</v>
      </c>
      <c r="C7823" s="95"/>
      <c r="D7823" s="94"/>
      <c r="E7823" s="95"/>
      <c r="F7823" s="94"/>
      <c r="G7823" s="95">
        <f t="shared" si="729"/>
        <v>0</v>
      </c>
      <c r="H7823" s="110">
        <f t="shared" si="730"/>
        <v>0</v>
      </c>
      <c r="P7823" s="107" t="str">
        <f t="shared" si="731"/>
        <v/>
      </c>
      <c r="Q7823" s="108" t="str">
        <f t="shared" si="732"/>
        <v/>
      </c>
      <c r="S7823" s="109" t="str">
        <f t="shared" si="733"/>
        <v/>
      </c>
      <c r="T7823" s="109" t="str">
        <f t="shared" si="734"/>
        <v/>
      </c>
    </row>
    <row r="7824" spans="2:20" ht="15" customHeight="1" x14ac:dyDescent="0.25">
      <c r="B7824" s="94">
        <v>7773</v>
      </c>
      <c r="C7824" s="95"/>
      <c r="D7824" s="94"/>
      <c r="E7824" s="95"/>
      <c r="F7824" s="94"/>
      <c r="G7824" s="95">
        <f t="shared" si="729"/>
        <v>0</v>
      </c>
      <c r="H7824" s="110">
        <f t="shared" si="730"/>
        <v>0</v>
      </c>
      <c r="P7824" s="107" t="str">
        <f t="shared" si="731"/>
        <v/>
      </c>
      <c r="Q7824" s="108" t="str">
        <f t="shared" si="732"/>
        <v/>
      </c>
      <c r="S7824" s="109" t="str">
        <f t="shared" si="733"/>
        <v/>
      </c>
      <c r="T7824" s="109" t="str">
        <f t="shared" si="734"/>
        <v/>
      </c>
    </row>
    <row r="7825" spans="2:20" ht="15" customHeight="1" x14ac:dyDescent="0.25">
      <c r="B7825" s="94">
        <v>7774</v>
      </c>
      <c r="C7825" s="95"/>
      <c r="D7825" s="94"/>
      <c r="E7825" s="95"/>
      <c r="F7825" s="94"/>
      <c r="G7825" s="95">
        <f t="shared" si="729"/>
        <v>0</v>
      </c>
      <c r="H7825" s="110">
        <f t="shared" si="730"/>
        <v>0</v>
      </c>
      <c r="P7825" s="107" t="str">
        <f t="shared" si="731"/>
        <v/>
      </c>
      <c r="Q7825" s="108" t="str">
        <f t="shared" si="732"/>
        <v/>
      </c>
      <c r="S7825" s="109" t="str">
        <f t="shared" si="733"/>
        <v/>
      </c>
      <c r="T7825" s="109" t="str">
        <f t="shared" si="734"/>
        <v/>
      </c>
    </row>
    <row r="7826" spans="2:20" ht="15" customHeight="1" x14ac:dyDescent="0.25">
      <c r="B7826" s="94">
        <v>7775</v>
      </c>
      <c r="C7826" s="95"/>
      <c r="D7826" s="94"/>
      <c r="E7826" s="95"/>
      <c r="F7826" s="94"/>
      <c r="G7826" s="95">
        <f t="shared" si="729"/>
        <v>0</v>
      </c>
      <c r="H7826" s="110">
        <f t="shared" si="730"/>
        <v>0</v>
      </c>
      <c r="P7826" s="107" t="str">
        <f t="shared" si="731"/>
        <v/>
      </c>
      <c r="Q7826" s="108" t="str">
        <f t="shared" si="732"/>
        <v/>
      </c>
      <c r="S7826" s="109" t="str">
        <f t="shared" si="733"/>
        <v/>
      </c>
      <c r="T7826" s="109" t="str">
        <f t="shared" si="734"/>
        <v/>
      </c>
    </row>
    <row r="7827" spans="2:20" ht="15" customHeight="1" x14ac:dyDescent="0.25">
      <c r="B7827" s="94">
        <v>7776</v>
      </c>
      <c r="C7827" s="95"/>
      <c r="D7827" s="94"/>
      <c r="E7827" s="95"/>
      <c r="F7827" s="94"/>
      <c r="G7827" s="95">
        <f t="shared" si="729"/>
        <v>0</v>
      </c>
      <c r="H7827" s="110">
        <f t="shared" si="730"/>
        <v>0</v>
      </c>
      <c r="P7827" s="107" t="str">
        <f t="shared" si="731"/>
        <v/>
      </c>
      <c r="Q7827" s="108" t="str">
        <f t="shared" si="732"/>
        <v/>
      </c>
      <c r="S7827" s="109" t="str">
        <f t="shared" si="733"/>
        <v/>
      </c>
      <c r="T7827" s="109" t="str">
        <f t="shared" si="734"/>
        <v/>
      </c>
    </row>
    <row r="7828" spans="2:20" ht="15" customHeight="1" x14ac:dyDescent="0.25">
      <c r="B7828" s="94">
        <v>7777</v>
      </c>
      <c r="C7828" s="95"/>
      <c r="D7828" s="94"/>
      <c r="E7828" s="95"/>
      <c r="F7828" s="94"/>
      <c r="G7828" s="95">
        <f t="shared" si="729"/>
        <v>0</v>
      </c>
      <c r="H7828" s="110">
        <f t="shared" si="730"/>
        <v>0</v>
      </c>
      <c r="P7828" s="107" t="str">
        <f t="shared" si="731"/>
        <v/>
      </c>
      <c r="Q7828" s="108" t="str">
        <f t="shared" si="732"/>
        <v/>
      </c>
      <c r="S7828" s="109" t="str">
        <f t="shared" si="733"/>
        <v/>
      </c>
      <c r="T7828" s="109" t="str">
        <f t="shared" si="734"/>
        <v/>
      </c>
    </row>
    <row r="7829" spans="2:20" ht="15" customHeight="1" x14ac:dyDescent="0.25">
      <c r="B7829" s="94">
        <v>7778</v>
      </c>
      <c r="C7829" s="95"/>
      <c r="D7829" s="94"/>
      <c r="E7829" s="95"/>
      <c r="F7829" s="94"/>
      <c r="G7829" s="95">
        <f t="shared" si="729"/>
        <v>0</v>
      </c>
      <c r="H7829" s="110">
        <f t="shared" si="730"/>
        <v>0</v>
      </c>
      <c r="P7829" s="107" t="str">
        <f t="shared" si="731"/>
        <v/>
      </c>
      <c r="Q7829" s="108" t="str">
        <f t="shared" si="732"/>
        <v/>
      </c>
      <c r="S7829" s="109" t="str">
        <f t="shared" si="733"/>
        <v/>
      </c>
      <c r="T7829" s="109" t="str">
        <f t="shared" si="734"/>
        <v/>
      </c>
    </row>
    <row r="7830" spans="2:20" ht="15" customHeight="1" x14ac:dyDescent="0.25">
      <c r="B7830" s="94">
        <v>7779</v>
      </c>
      <c r="C7830" s="95"/>
      <c r="D7830" s="94"/>
      <c r="E7830" s="95"/>
      <c r="F7830" s="94"/>
      <c r="G7830" s="95">
        <f t="shared" si="729"/>
        <v>0</v>
      </c>
      <c r="H7830" s="110">
        <f t="shared" si="730"/>
        <v>0</v>
      </c>
      <c r="P7830" s="107" t="str">
        <f t="shared" si="731"/>
        <v/>
      </c>
      <c r="Q7830" s="108" t="str">
        <f t="shared" si="732"/>
        <v/>
      </c>
      <c r="S7830" s="109" t="str">
        <f t="shared" si="733"/>
        <v/>
      </c>
      <c r="T7830" s="109" t="str">
        <f t="shared" si="734"/>
        <v/>
      </c>
    </row>
    <row r="7831" spans="2:20" ht="15" customHeight="1" x14ac:dyDescent="0.25">
      <c r="B7831" s="94">
        <v>7780</v>
      </c>
      <c r="C7831" s="95"/>
      <c r="D7831" s="94"/>
      <c r="E7831" s="95"/>
      <c r="F7831" s="94"/>
      <c r="G7831" s="95">
        <f t="shared" si="729"/>
        <v>0</v>
      </c>
      <c r="H7831" s="110">
        <f t="shared" si="730"/>
        <v>0</v>
      </c>
      <c r="P7831" s="107" t="str">
        <f t="shared" si="731"/>
        <v/>
      </c>
      <c r="Q7831" s="108" t="str">
        <f t="shared" si="732"/>
        <v/>
      </c>
      <c r="S7831" s="109" t="str">
        <f t="shared" si="733"/>
        <v/>
      </c>
      <c r="T7831" s="109" t="str">
        <f t="shared" si="734"/>
        <v/>
      </c>
    </row>
    <row r="7832" spans="2:20" ht="15" customHeight="1" x14ac:dyDescent="0.25">
      <c r="B7832" s="94">
        <v>7781</v>
      </c>
      <c r="C7832" s="95"/>
      <c r="D7832" s="94"/>
      <c r="E7832" s="95"/>
      <c r="F7832" s="94"/>
      <c r="G7832" s="95">
        <f t="shared" si="729"/>
        <v>0</v>
      </c>
      <c r="H7832" s="110">
        <f t="shared" si="730"/>
        <v>0</v>
      </c>
      <c r="P7832" s="107" t="str">
        <f t="shared" si="731"/>
        <v/>
      </c>
      <c r="Q7832" s="108" t="str">
        <f t="shared" si="732"/>
        <v/>
      </c>
      <c r="S7832" s="109" t="str">
        <f t="shared" si="733"/>
        <v/>
      </c>
      <c r="T7832" s="109" t="str">
        <f t="shared" si="734"/>
        <v/>
      </c>
    </row>
    <row r="7833" spans="2:20" ht="15" customHeight="1" x14ac:dyDescent="0.25">
      <c r="B7833" s="94">
        <v>7782</v>
      </c>
      <c r="C7833" s="95"/>
      <c r="D7833" s="94"/>
      <c r="E7833" s="95"/>
      <c r="F7833" s="94"/>
      <c r="G7833" s="95">
        <f t="shared" si="729"/>
        <v>0</v>
      </c>
      <c r="H7833" s="110">
        <f t="shared" si="730"/>
        <v>0</v>
      </c>
      <c r="P7833" s="107" t="str">
        <f t="shared" si="731"/>
        <v/>
      </c>
      <c r="Q7833" s="108" t="str">
        <f t="shared" si="732"/>
        <v/>
      </c>
      <c r="S7833" s="109" t="str">
        <f t="shared" si="733"/>
        <v/>
      </c>
      <c r="T7833" s="109" t="str">
        <f t="shared" si="734"/>
        <v/>
      </c>
    </row>
    <row r="7834" spans="2:20" ht="15" customHeight="1" x14ac:dyDescent="0.25">
      <c r="B7834" s="94">
        <v>7783</v>
      </c>
      <c r="C7834" s="95"/>
      <c r="D7834" s="94"/>
      <c r="E7834" s="95"/>
      <c r="F7834" s="94"/>
      <c r="G7834" s="95">
        <f t="shared" si="729"/>
        <v>0</v>
      </c>
      <c r="H7834" s="110">
        <f t="shared" si="730"/>
        <v>0</v>
      </c>
      <c r="P7834" s="107" t="str">
        <f t="shared" si="731"/>
        <v/>
      </c>
      <c r="Q7834" s="108" t="str">
        <f t="shared" si="732"/>
        <v/>
      </c>
      <c r="S7834" s="109" t="str">
        <f t="shared" si="733"/>
        <v/>
      </c>
      <c r="T7834" s="109" t="str">
        <f t="shared" si="734"/>
        <v/>
      </c>
    </row>
    <row r="7835" spans="2:20" ht="15" customHeight="1" x14ac:dyDescent="0.25">
      <c r="B7835" s="94">
        <v>7784</v>
      </c>
      <c r="C7835" s="95"/>
      <c r="D7835" s="94"/>
      <c r="E7835" s="95"/>
      <c r="F7835" s="94"/>
      <c r="G7835" s="95">
        <f t="shared" si="729"/>
        <v>0</v>
      </c>
      <c r="H7835" s="110">
        <f t="shared" si="730"/>
        <v>0</v>
      </c>
      <c r="P7835" s="107" t="str">
        <f t="shared" si="731"/>
        <v/>
      </c>
      <c r="Q7835" s="108" t="str">
        <f t="shared" si="732"/>
        <v/>
      </c>
      <c r="S7835" s="109" t="str">
        <f t="shared" si="733"/>
        <v/>
      </c>
      <c r="T7835" s="109" t="str">
        <f t="shared" si="734"/>
        <v/>
      </c>
    </row>
    <row r="7836" spans="2:20" ht="15" customHeight="1" x14ac:dyDescent="0.25">
      <c r="B7836" s="94">
        <v>7785</v>
      </c>
      <c r="C7836" s="95"/>
      <c r="D7836" s="94"/>
      <c r="E7836" s="95"/>
      <c r="F7836" s="94"/>
      <c r="G7836" s="95">
        <f t="shared" ref="G7836:G7899" si="735">E7836-C7836</f>
        <v>0</v>
      </c>
      <c r="H7836" s="110">
        <f t="shared" ref="H7836:H7899" si="736">F7836-D7836</f>
        <v>0</v>
      </c>
      <c r="P7836" s="107" t="str">
        <f t="shared" ref="P7836:P7899" si="737">IF(C7836="","",D7836*PSA_WTP-C7836)</f>
        <v/>
      </c>
      <c r="Q7836" s="108" t="str">
        <f t="shared" ref="Q7836:Q7899" si="738">IF(C7836="","",F7836*PSA_WTP-E7836)</f>
        <v/>
      </c>
      <c r="S7836" s="109" t="str">
        <f t="shared" ref="S7836:S7899" si="739">IF(Q7836="","",IF(Q7836=MAX(P7836,Q7836),0,1))</f>
        <v/>
      </c>
      <c r="T7836" s="109" t="str">
        <f t="shared" ref="T7836:T7899" si="740">IF(Q7836="","",IF(Q7836=MAX(P7836,Q7836),1,0))</f>
        <v/>
      </c>
    </row>
    <row r="7837" spans="2:20" ht="15" customHeight="1" x14ac:dyDescent="0.25">
      <c r="B7837" s="94">
        <v>7786</v>
      </c>
      <c r="C7837" s="95"/>
      <c r="D7837" s="94"/>
      <c r="E7837" s="95"/>
      <c r="F7837" s="94"/>
      <c r="G7837" s="95">
        <f t="shared" si="735"/>
        <v>0</v>
      </c>
      <c r="H7837" s="110">
        <f t="shared" si="736"/>
        <v>0</v>
      </c>
      <c r="P7837" s="107" t="str">
        <f t="shared" si="737"/>
        <v/>
      </c>
      <c r="Q7837" s="108" t="str">
        <f t="shared" si="738"/>
        <v/>
      </c>
      <c r="S7837" s="109" t="str">
        <f t="shared" si="739"/>
        <v/>
      </c>
      <c r="T7837" s="109" t="str">
        <f t="shared" si="740"/>
        <v/>
      </c>
    </row>
    <row r="7838" spans="2:20" ht="15" customHeight="1" x14ac:dyDescent="0.25">
      <c r="B7838" s="94">
        <v>7787</v>
      </c>
      <c r="C7838" s="95"/>
      <c r="D7838" s="94"/>
      <c r="E7838" s="95"/>
      <c r="F7838" s="94"/>
      <c r="G7838" s="95">
        <f t="shared" si="735"/>
        <v>0</v>
      </c>
      <c r="H7838" s="110">
        <f t="shared" si="736"/>
        <v>0</v>
      </c>
      <c r="P7838" s="107" t="str">
        <f t="shared" si="737"/>
        <v/>
      </c>
      <c r="Q7838" s="108" t="str">
        <f t="shared" si="738"/>
        <v/>
      </c>
      <c r="S7838" s="109" t="str">
        <f t="shared" si="739"/>
        <v/>
      </c>
      <c r="T7838" s="109" t="str">
        <f t="shared" si="740"/>
        <v/>
      </c>
    </row>
    <row r="7839" spans="2:20" ht="15" customHeight="1" x14ac:dyDescent="0.25">
      <c r="B7839" s="94">
        <v>7788</v>
      </c>
      <c r="C7839" s="95"/>
      <c r="D7839" s="94"/>
      <c r="E7839" s="95"/>
      <c r="F7839" s="94"/>
      <c r="G7839" s="95">
        <f t="shared" si="735"/>
        <v>0</v>
      </c>
      <c r="H7839" s="110">
        <f t="shared" si="736"/>
        <v>0</v>
      </c>
      <c r="P7839" s="107" t="str">
        <f t="shared" si="737"/>
        <v/>
      </c>
      <c r="Q7839" s="108" t="str">
        <f t="shared" si="738"/>
        <v/>
      </c>
      <c r="S7839" s="109" t="str">
        <f t="shared" si="739"/>
        <v/>
      </c>
      <c r="T7839" s="109" t="str">
        <f t="shared" si="740"/>
        <v/>
      </c>
    </row>
    <row r="7840" spans="2:20" ht="15" customHeight="1" x14ac:dyDescent="0.25">
      <c r="B7840" s="94">
        <v>7789</v>
      </c>
      <c r="C7840" s="95"/>
      <c r="D7840" s="94"/>
      <c r="E7840" s="95"/>
      <c r="F7840" s="94"/>
      <c r="G7840" s="95">
        <f t="shared" si="735"/>
        <v>0</v>
      </c>
      <c r="H7840" s="110">
        <f t="shared" si="736"/>
        <v>0</v>
      </c>
      <c r="P7840" s="107" t="str">
        <f t="shared" si="737"/>
        <v/>
      </c>
      <c r="Q7840" s="108" t="str">
        <f t="shared" si="738"/>
        <v/>
      </c>
      <c r="S7840" s="109" t="str">
        <f t="shared" si="739"/>
        <v/>
      </c>
      <c r="T7840" s="109" t="str">
        <f t="shared" si="740"/>
        <v/>
      </c>
    </row>
    <row r="7841" spans="2:20" ht="15" customHeight="1" x14ac:dyDescent="0.25">
      <c r="B7841" s="94">
        <v>7790</v>
      </c>
      <c r="C7841" s="95"/>
      <c r="D7841" s="94"/>
      <c r="E7841" s="95"/>
      <c r="F7841" s="94"/>
      <c r="G7841" s="95">
        <f t="shared" si="735"/>
        <v>0</v>
      </c>
      <c r="H7841" s="110">
        <f t="shared" si="736"/>
        <v>0</v>
      </c>
      <c r="P7841" s="107" t="str">
        <f t="shared" si="737"/>
        <v/>
      </c>
      <c r="Q7841" s="108" t="str">
        <f t="shared" si="738"/>
        <v/>
      </c>
      <c r="S7841" s="109" t="str">
        <f t="shared" si="739"/>
        <v/>
      </c>
      <c r="T7841" s="109" t="str">
        <f t="shared" si="740"/>
        <v/>
      </c>
    </row>
    <row r="7842" spans="2:20" ht="15" customHeight="1" x14ac:dyDescent="0.25">
      <c r="B7842" s="94">
        <v>7791</v>
      </c>
      <c r="C7842" s="95"/>
      <c r="D7842" s="94"/>
      <c r="E7842" s="95"/>
      <c r="F7842" s="94"/>
      <c r="G7842" s="95">
        <f t="shared" si="735"/>
        <v>0</v>
      </c>
      <c r="H7842" s="110">
        <f t="shared" si="736"/>
        <v>0</v>
      </c>
      <c r="P7842" s="107" t="str">
        <f t="shared" si="737"/>
        <v/>
      </c>
      <c r="Q7842" s="108" t="str">
        <f t="shared" si="738"/>
        <v/>
      </c>
      <c r="S7842" s="109" t="str">
        <f t="shared" si="739"/>
        <v/>
      </c>
      <c r="T7842" s="109" t="str">
        <f t="shared" si="740"/>
        <v/>
      </c>
    </row>
    <row r="7843" spans="2:20" ht="15" customHeight="1" x14ac:dyDescent="0.25">
      <c r="B7843" s="94">
        <v>7792</v>
      </c>
      <c r="C7843" s="95"/>
      <c r="D7843" s="94"/>
      <c r="E7843" s="95"/>
      <c r="F7843" s="94"/>
      <c r="G7843" s="95">
        <f t="shared" si="735"/>
        <v>0</v>
      </c>
      <c r="H7843" s="110">
        <f t="shared" si="736"/>
        <v>0</v>
      </c>
      <c r="P7843" s="107" t="str">
        <f t="shared" si="737"/>
        <v/>
      </c>
      <c r="Q7843" s="108" t="str">
        <f t="shared" si="738"/>
        <v/>
      </c>
      <c r="S7843" s="109" t="str">
        <f t="shared" si="739"/>
        <v/>
      </c>
      <c r="T7843" s="109" t="str">
        <f t="shared" si="740"/>
        <v/>
      </c>
    </row>
    <row r="7844" spans="2:20" ht="15" customHeight="1" x14ac:dyDescent="0.25">
      <c r="B7844" s="94">
        <v>7793</v>
      </c>
      <c r="C7844" s="95"/>
      <c r="D7844" s="94"/>
      <c r="E7844" s="95"/>
      <c r="F7844" s="94"/>
      <c r="G7844" s="95">
        <f t="shared" si="735"/>
        <v>0</v>
      </c>
      <c r="H7844" s="110">
        <f t="shared" si="736"/>
        <v>0</v>
      </c>
      <c r="P7844" s="107" t="str">
        <f t="shared" si="737"/>
        <v/>
      </c>
      <c r="Q7844" s="108" t="str">
        <f t="shared" si="738"/>
        <v/>
      </c>
      <c r="S7844" s="109" t="str">
        <f t="shared" si="739"/>
        <v/>
      </c>
      <c r="T7844" s="109" t="str">
        <f t="shared" si="740"/>
        <v/>
      </c>
    </row>
    <row r="7845" spans="2:20" ht="15" customHeight="1" x14ac:dyDescent="0.25">
      <c r="B7845" s="94">
        <v>7794</v>
      </c>
      <c r="C7845" s="95"/>
      <c r="D7845" s="94"/>
      <c r="E7845" s="95"/>
      <c r="F7845" s="94"/>
      <c r="G7845" s="95">
        <f t="shared" si="735"/>
        <v>0</v>
      </c>
      <c r="H7845" s="110">
        <f t="shared" si="736"/>
        <v>0</v>
      </c>
      <c r="P7845" s="107" t="str">
        <f t="shared" si="737"/>
        <v/>
      </c>
      <c r="Q7845" s="108" t="str">
        <f t="shared" si="738"/>
        <v/>
      </c>
      <c r="S7845" s="109" t="str">
        <f t="shared" si="739"/>
        <v/>
      </c>
      <c r="T7845" s="109" t="str">
        <f t="shared" si="740"/>
        <v/>
      </c>
    </row>
    <row r="7846" spans="2:20" ht="15" customHeight="1" x14ac:dyDescent="0.25">
      <c r="B7846" s="94">
        <v>7795</v>
      </c>
      <c r="C7846" s="95"/>
      <c r="D7846" s="94"/>
      <c r="E7846" s="95"/>
      <c r="F7846" s="94"/>
      <c r="G7846" s="95">
        <f t="shared" si="735"/>
        <v>0</v>
      </c>
      <c r="H7846" s="110">
        <f t="shared" si="736"/>
        <v>0</v>
      </c>
      <c r="P7846" s="107" t="str">
        <f t="shared" si="737"/>
        <v/>
      </c>
      <c r="Q7846" s="108" t="str">
        <f t="shared" si="738"/>
        <v/>
      </c>
      <c r="S7846" s="109" t="str">
        <f t="shared" si="739"/>
        <v/>
      </c>
      <c r="T7846" s="109" t="str">
        <f t="shared" si="740"/>
        <v/>
      </c>
    </row>
    <row r="7847" spans="2:20" ht="15" customHeight="1" x14ac:dyDescent="0.25">
      <c r="B7847" s="94">
        <v>7796</v>
      </c>
      <c r="C7847" s="95"/>
      <c r="D7847" s="94"/>
      <c r="E7847" s="95"/>
      <c r="F7847" s="94"/>
      <c r="G7847" s="95">
        <f t="shared" si="735"/>
        <v>0</v>
      </c>
      <c r="H7847" s="110">
        <f t="shared" si="736"/>
        <v>0</v>
      </c>
      <c r="P7847" s="107" t="str">
        <f t="shared" si="737"/>
        <v/>
      </c>
      <c r="Q7847" s="108" t="str">
        <f t="shared" si="738"/>
        <v/>
      </c>
      <c r="S7847" s="109" t="str">
        <f t="shared" si="739"/>
        <v/>
      </c>
      <c r="T7847" s="109" t="str">
        <f t="shared" si="740"/>
        <v/>
      </c>
    </row>
    <row r="7848" spans="2:20" ht="15" customHeight="1" x14ac:dyDescent="0.25">
      <c r="B7848" s="94">
        <v>7797</v>
      </c>
      <c r="C7848" s="95"/>
      <c r="D7848" s="94"/>
      <c r="E7848" s="95"/>
      <c r="F7848" s="94"/>
      <c r="G7848" s="95">
        <f t="shared" si="735"/>
        <v>0</v>
      </c>
      <c r="H7848" s="110">
        <f t="shared" si="736"/>
        <v>0</v>
      </c>
      <c r="P7848" s="107" t="str">
        <f t="shared" si="737"/>
        <v/>
      </c>
      <c r="Q7848" s="108" t="str">
        <f t="shared" si="738"/>
        <v/>
      </c>
      <c r="S7848" s="109" t="str">
        <f t="shared" si="739"/>
        <v/>
      </c>
      <c r="T7848" s="109" t="str">
        <f t="shared" si="740"/>
        <v/>
      </c>
    </row>
    <row r="7849" spans="2:20" ht="15" customHeight="1" x14ac:dyDescent="0.25">
      <c r="B7849" s="94">
        <v>7798</v>
      </c>
      <c r="C7849" s="95"/>
      <c r="D7849" s="94"/>
      <c r="E7849" s="95"/>
      <c r="F7849" s="94"/>
      <c r="G7849" s="95">
        <f t="shared" si="735"/>
        <v>0</v>
      </c>
      <c r="H7849" s="110">
        <f t="shared" si="736"/>
        <v>0</v>
      </c>
      <c r="P7849" s="107" t="str">
        <f t="shared" si="737"/>
        <v/>
      </c>
      <c r="Q7849" s="108" t="str">
        <f t="shared" si="738"/>
        <v/>
      </c>
      <c r="S7849" s="109" t="str">
        <f t="shared" si="739"/>
        <v/>
      </c>
      <c r="T7849" s="109" t="str">
        <f t="shared" si="740"/>
        <v/>
      </c>
    </row>
    <row r="7850" spans="2:20" ht="15" customHeight="1" x14ac:dyDescent="0.25">
      <c r="B7850" s="94">
        <v>7799</v>
      </c>
      <c r="C7850" s="95"/>
      <c r="D7850" s="94"/>
      <c r="E7850" s="95"/>
      <c r="F7850" s="94"/>
      <c r="G7850" s="95">
        <f t="shared" si="735"/>
        <v>0</v>
      </c>
      <c r="H7850" s="110">
        <f t="shared" si="736"/>
        <v>0</v>
      </c>
      <c r="P7850" s="107" t="str">
        <f t="shared" si="737"/>
        <v/>
      </c>
      <c r="Q7850" s="108" t="str">
        <f t="shared" si="738"/>
        <v/>
      </c>
      <c r="S7850" s="109" t="str">
        <f t="shared" si="739"/>
        <v/>
      </c>
      <c r="T7850" s="109" t="str">
        <f t="shared" si="740"/>
        <v/>
      </c>
    </row>
    <row r="7851" spans="2:20" ht="15" customHeight="1" x14ac:dyDescent="0.25">
      <c r="B7851" s="94">
        <v>7800</v>
      </c>
      <c r="C7851" s="95"/>
      <c r="D7851" s="94"/>
      <c r="E7851" s="95"/>
      <c r="F7851" s="94"/>
      <c r="G7851" s="95">
        <f t="shared" si="735"/>
        <v>0</v>
      </c>
      <c r="H7851" s="110">
        <f t="shared" si="736"/>
        <v>0</v>
      </c>
      <c r="P7851" s="107" t="str">
        <f t="shared" si="737"/>
        <v/>
      </c>
      <c r="Q7851" s="108" t="str">
        <f t="shared" si="738"/>
        <v/>
      </c>
      <c r="S7851" s="109" t="str">
        <f t="shared" si="739"/>
        <v/>
      </c>
      <c r="T7851" s="109" t="str">
        <f t="shared" si="740"/>
        <v/>
      </c>
    </row>
    <row r="7852" spans="2:20" ht="15" customHeight="1" x14ac:dyDescent="0.25">
      <c r="B7852" s="94">
        <v>7801</v>
      </c>
      <c r="C7852" s="95"/>
      <c r="D7852" s="94"/>
      <c r="E7852" s="95"/>
      <c r="F7852" s="94"/>
      <c r="G7852" s="95">
        <f t="shared" si="735"/>
        <v>0</v>
      </c>
      <c r="H7852" s="110">
        <f t="shared" si="736"/>
        <v>0</v>
      </c>
      <c r="P7852" s="107" t="str">
        <f t="shared" si="737"/>
        <v/>
      </c>
      <c r="Q7852" s="108" t="str">
        <f t="shared" si="738"/>
        <v/>
      </c>
      <c r="S7852" s="109" t="str">
        <f t="shared" si="739"/>
        <v/>
      </c>
      <c r="T7852" s="109" t="str">
        <f t="shared" si="740"/>
        <v/>
      </c>
    </row>
    <row r="7853" spans="2:20" ht="15" customHeight="1" x14ac:dyDescent="0.25">
      <c r="B7853" s="94">
        <v>7802</v>
      </c>
      <c r="C7853" s="95"/>
      <c r="D7853" s="94"/>
      <c r="E7853" s="95"/>
      <c r="F7853" s="94"/>
      <c r="G7853" s="95">
        <f t="shared" si="735"/>
        <v>0</v>
      </c>
      <c r="H7853" s="110">
        <f t="shared" si="736"/>
        <v>0</v>
      </c>
      <c r="P7853" s="107" t="str">
        <f t="shared" si="737"/>
        <v/>
      </c>
      <c r="Q7853" s="108" t="str">
        <f t="shared" si="738"/>
        <v/>
      </c>
      <c r="S7853" s="109" t="str">
        <f t="shared" si="739"/>
        <v/>
      </c>
      <c r="T7853" s="109" t="str">
        <f t="shared" si="740"/>
        <v/>
      </c>
    </row>
    <row r="7854" spans="2:20" ht="15" customHeight="1" x14ac:dyDescent="0.25">
      <c r="B7854" s="94">
        <v>7803</v>
      </c>
      <c r="C7854" s="95"/>
      <c r="D7854" s="94"/>
      <c r="E7854" s="95"/>
      <c r="F7854" s="94"/>
      <c r="G7854" s="95">
        <f t="shared" si="735"/>
        <v>0</v>
      </c>
      <c r="H7854" s="110">
        <f t="shared" si="736"/>
        <v>0</v>
      </c>
      <c r="P7854" s="107" t="str">
        <f t="shared" si="737"/>
        <v/>
      </c>
      <c r="Q7854" s="108" t="str">
        <f t="shared" si="738"/>
        <v/>
      </c>
      <c r="S7854" s="109" t="str">
        <f t="shared" si="739"/>
        <v/>
      </c>
      <c r="T7854" s="109" t="str">
        <f t="shared" si="740"/>
        <v/>
      </c>
    </row>
    <row r="7855" spans="2:20" ht="15" customHeight="1" x14ac:dyDescent="0.25">
      <c r="B7855" s="94">
        <v>7804</v>
      </c>
      <c r="C7855" s="95"/>
      <c r="D7855" s="94"/>
      <c r="E7855" s="95"/>
      <c r="F7855" s="94"/>
      <c r="G7855" s="95">
        <f t="shared" si="735"/>
        <v>0</v>
      </c>
      <c r="H7855" s="110">
        <f t="shared" si="736"/>
        <v>0</v>
      </c>
      <c r="P7855" s="107" t="str">
        <f t="shared" si="737"/>
        <v/>
      </c>
      <c r="Q7855" s="108" t="str">
        <f t="shared" si="738"/>
        <v/>
      </c>
      <c r="S7855" s="109" t="str">
        <f t="shared" si="739"/>
        <v/>
      </c>
      <c r="T7855" s="109" t="str">
        <f t="shared" si="740"/>
        <v/>
      </c>
    </row>
    <row r="7856" spans="2:20" ht="15" customHeight="1" x14ac:dyDescent="0.25">
      <c r="B7856" s="94">
        <v>7805</v>
      </c>
      <c r="C7856" s="95"/>
      <c r="D7856" s="94"/>
      <c r="E7856" s="95"/>
      <c r="F7856" s="94"/>
      <c r="G7856" s="95">
        <f t="shared" si="735"/>
        <v>0</v>
      </c>
      <c r="H7856" s="110">
        <f t="shared" si="736"/>
        <v>0</v>
      </c>
      <c r="P7856" s="107" t="str">
        <f t="shared" si="737"/>
        <v/>
      </c>
      <c r="Q7856" s="108" t="str">
        <f t="shared" si="738"/>
        <v/>
      </c>
      <c r="S7856" s="109" t="str">
        <f t="shared" si="739"/>
        <v/>
      </c>
      <c r="T7856" s="109" t="str">
        <f t="shared" si="740"/>
        <v/>
      </c>
    </row>
    <row r="7857" spans="2:20" ht="15" customHeight="1" x14ac:dyDescent="0.25">
      <c r="B7857" s="94">
        <v>7806</v>
      </c>
      <c r="C7857" s="95"/>
      <c r="D7857" s="94"/>
      <c r="E7857" s="95"/>
      <c r="F7857" s="94"/>
      <c r="G7857" s="95">
        <f t="shared" si="735"/>
        <v>0</v>
      </c>
      <c r="H7857" s="110">
        <f t="shared" si="736"/>
        <v>0</v>
      </c>
      <c r="P7857" s="107" t="str">
        <f t="shared" si="737"/>
        <v/>
      </c>
      <c r="Q7857" s="108" t="str">
        <f t="shared" si="738"/>
        <v/>
      </c>
      <c r="S7857" s="109" t="str">
        <f t="shared" si="739"/>
        <v/>
      </c>
      <c r="T7857" s="109" t="str">
        <f t="shared" si="740"/>
        <v/>
      </c>
    </row>
    <row r="7858" spans="2:20" ht="15" customHeight="1" x14ac:dyDescent="0.25">
      <c r="B7858" s="94">
        <v>7807</v>
      </c>
      <c r="C7858" s="95"/>
      <c r="D7858" s="94"/>
      <c r="E7858" s="95"/>
      <c r="F7858" s="94"/>
      <c r="G7858" s="95">
        <f t="shared" si="735"/>
        <v>0</v>
      </c>
      <c r="H7858" s="110">
        <f t="shared" si="736"/>
        <v>0</v>
      </c>
      <c r="P7858" s="107" t="str">
        <f t="shared" si="737"/>
        <v/>
      </c>
      <c r="Q7858" s="108" t="str">
        <f t="shared" si="738"/>
        <v/>
      </c>
      <c r="S7858" s="109" t="str">
        <f t="shared" si="739"/>
        <v/>
      </c>
      <c r="T7858" s="109" t="str">
        <f t="shared" si="740"/>
        <v/>
      </c>
    </row>
    <row r="7859" spans="2:20" ht="15" customHeight="1" x14ac:dyDescent="0.25">
      <c r="B7859" s="94">
        <v>7808</v>
      </c>
      <c r="C7859" s="95"/>
      <c r="D7859" s="94"/>
      <c r="E7859" s="95"/>
      <c r="F7859" s="94"/>
      <c r="G7859" s="95">
        <f t="shared" si="735"/>
        <v>0</v>
      </c>
      <c r="H7859" s="110">
        <f t="shared" si="736"/>
        <v>0</v>
      </c>
      <c r="P7859" s="107" t="str">
        <f t="shared" si="737"/>
        <v/>
      </c>
      <c r="Q7859" s="108" t="str">
        <f t="shared" si="738"/>
        <v/>
      </c>
      <c r="S7859" s="109" t="str">
        <f t="shared" si="739"/>
        <v/>
      </c>
      <c r="T7859" s="109" t="str">
        <f t="shared" si="740"/>
        <v/>
      </c>
    </row>
    <row r="7860" spans="2:20" ht="15" customHeight="1" x14ac:dyDescent="0.25">
      <c r="B7860" s="94">
        <v>7809</v>
      </c>
      <c r="C7860" s="95"/>
      <c r="D7860" s="94"/>
      <c r="E7860" s="95"/>
      <c r="F7860" s="94"/>
      <c r="G7860" s="95">
        <f t="shared" si="735"/>
        <v>0</v>
      </c>
      <c r="H7860" s="110">
        <f t="shared" si="736"/>
        <v>0</v>
      </c>
      <c r="P7860" s="107" t="str">
        <f t="shared" si="737"/>
        <v/>
      </c>
      <c r="Q7860" s="108" t="str">
        <f t="shared" si="738"/>
        <v/>
      </c>
      <c r="S7860" s="109" t="str">
        <f t="shared" si="739"/>
        <v/>
      </c>
      <c r="T7860" s="109" t="str">
        <f t="shared" si="740"/>
        <v/>
      </c>
    </row>
    <row r="7861" spans="2:20" ht="15" customHeight="1" x14ac:dyDescent="0.25">
      <c r="B7861" s="94">
        <v>7810</v>
      </c>
      <c r="C7861" s="95"/>
      <c r="D7861" s="94"/>
      <c r="E7861" s="95"/>
      <c r="F7861" s="94"/>
      <c r="G7861" s="95">
        <f t="shared" si="735"/>
        <v>0</v>
      </c>
      <c r="H7861" s="110">
        <f t="shared" si="736"/>
        <v>0</v>
      </c>
      <c r="P7861" s="107" t="str">
        <f t="shared" si="737"/>
        <v/>
      </c>
      <c r="Q7861" s="108" t="str">
        <f t="shared" si="738"/>
        <v/>
      </c>
      <c r="S7861" s="109" t="str">
        <f t="shared" si="739"/>
        <v/>
      </c>
      <c r="T7861" s="109" t="str">
        <f t="shared" si="740"/>
        <v/>
      </c>
    </row>
    <row r="7862" spans="2:20" ht="15" customHeight="1" x14ac:dyDescent="0.25">
      <c r="B7862" s="94">
        <v>7811</v>
      </c>
      <c r="C7862" s="95"/>
      <c r="D7862" s="94"/>
      <c r="E7862" s="95"/>
      <c r="F7862" s="94"/>
      <c r="G7862" s="95">
        <f t="shared" si="735"/>
        <v>0</v>
      </c>
      <c r="H7862" s="110">
        <f t="shared" si="736"/>
        <v>0</v>
      </c>
      <c r="P7862" s="107" t="str">
        <f t="shared" si="737"/>
        <v/>
      </c>
      <c r="Q7862" s="108" t="str">
        <f t="shared" si="738"/>
        <v/>
      </c>
      <c r="S7862" s="109" t="str">
        <f t="shared" si="739"/>
        <v/>
      </c>
      <c r="T7862" s="109" t="str">
        <f t="shared" si="740"/>
        <v/>
      </c>
    </row>
    <row r="7863" spans="2:20" ht="15" customHeight="1" x14ac:dyDescent="0.25">
      <c r="B7863" s="94">
        <v>7812</v>
      </c>
      <c r="C7863" s="95"/>
      <c r="D7863" s="94"/>
      <c r="E7863" s="95"/>
      <c r="F7863" s="94"/>
      <c r="G7863" s="95">
        <f t="shared" si="735"/>
        <v>0</v>
      </c>
      <c r="H7863" s="110">
        <f t="shared" si="736"/>
        <v>0</v>
      </c>
      <c r="P7863" s="107" t="str">
        <f t="shared" si="737"/>
        <v/>
      </c>
      <c r="Q7863" s="108" t="str">
        <f t="shared" si="738"/>
        <v/>
      </c>
      <c r="S7863" s="109" t="str">
        <f t="shared" si="739"/>
        <v/>
      </c>
      <c r="T7863" s="109" t="str">
        <f t="shared" si="740"/>
        <v/>
      </c>
    </row>
    <row r="7864" spans="2:20" ht="15" customHeight="1" x14ac:dyDescent="0.25">
      <c r="B7864" s="94">
        <v>7813</v>
      </c>
      <c r="C7864" s="95"/>
      <c r="D7864" s="94"/>
      <c r="E7864" s="95"/>
      <c r="F7864" s="94"/>
      <c r="G7864" s="95">
        <f t="shared" si="735"/>
        <v>0</v>
      </c>
      <c r="H7864" s="110">
        <f t="shared" si="736"/>
        <v>0</v>
      </c>
      <c r="P7864" s="107" t="str">
        <f t="shared" si="737"/>
        <v/>
      </c>
      <c r="Q7864" s="108" t="str">
        <f t="shared" si="738"/>
        <v/>
      </c>
      <c r="S7864" s="109" t="str">
        <f t="shared" si="739"/>
        <v/>
      </c>
      <c r="T7864" s="109" t="str">
        <f t="shared" si="740"/>
        <v/>
      </c>
    </row>
    <row r="7865" spans="2:20" ht="15" customHeight="1" x14ac:dyDescent="0.25">
      <c r="B7865" s="94">
        <v>7814</v>
      </c>
      <c r="C7865" s="95"/>
      <c r="D7865" s="94"/>
      <c r="E7865" s="95"/>
      <c r="F7865" s="94"/>
      <c r="G7865" s="95">
        <f t="shared" si="735"/>
        <v>0</v>
      </c>
      <c r="H7865" s="110">
        <f t="shared" si="736"/>
        <v>0</v>
      </c>
      <c r="P7865" s="107" t="str">
        <f t="shared" si="737"/>
        <v/>
      </c>
      <c r="Q7865" s="108" t="str">
        <f t="shared" si="738"/>
        <v/>
      </c>
      <c r="S7865" s="109" t="str">
        <f t="shared" si="739"/>
        <v/>
      </c>
      <c r="T7865" s="109" t="str">
        <f t="shared" si="740"/>
        <v/>
      </c>
    </row>
    <row r="7866" spans="2:20" ht="15" customHeight="1" x14ac:dyDescent="0.25">
      <c r="B7866" s="94">
        <v>7815</v>
      </c>
      <c r="C7866" s="95"/>
      <c r="D7866" s="94"/>
      <c r="E7866" s="95"/>
      <c r="F7866" s="94"/>
      <c r="G7866" s="95">
        <f t="shared" si="735"/>
        <v>0</v>
      </c>
      <c r="H7866" s="110">
        <f t="shared" si="736"/>
        <v>0</v>
      </c>
      <c r="P7866" s="107" t="str">
        <f t="shared" si="737"/>
        <v/>
      </c>
      <c r="Q7866" s="108" t="str">
        <f t="shared" si="738"/>
        <v/>
      </c>
      <c r="S7866" s="109" t="str">
        <f t="shared" si="739"/>
        <v/>
      </c>
      <c r="T7866" s="109" t="str">
        <f t="shared" si="740"/>
        <v/>
      </c>
    </row>
    <row r="7867" spans="2:20" ht="15" customHeight="1" x14ac:dyDescent="0.25">
      <c r="B7867" s="94">
        <v>7816</v>
      </c>
      <c r="C7867" s="95"/>
      <c r="D7867" s="94"/>
      <c r="E7867" s="95"/>
      <c r="F7867" s="94"/>
      <c r="G7867" s="95">
        <f t="shared" si="735"/>
        <v>0</v>
      </c>
      <c r="H7867" s="110">
        <f t="shared" si="736"/>
        <v>0</v>
      </c>
      <c r="P7867" s="107" t="str">
        <f t="shared" si="737"/>
        <v/>
      </c>
      <c r="Q7867" s="108" t="str">
        <f t="shared" si="738"/>
        <v/>
      </c>
      <c r="S7867" s="109" t="str">
        <f t="shared" si="739"/>
        <v/>
      </c>
      <c r="T7867" s="109" t="str">
        <f t="shared" si="740"/>
        <v/>
      </c>
    </row>
    <row r="7868" spans="2:20" ht="15" customHeight="1" x14ac:dyDescent="0.25">
      <c r="B7868" s="94">
        <v>7817</v>
      </c>
      <c r="C7868" s="95"/>
      <c r="D7868" s="94"/>
      <c r="E7868" s="95"/>
      <c r="F7868" s="94"/>
      <c r="G7868" s="95">
        <f t="shared" si="735"/>
        <v>0</v>
      </c>
      <c r="H7868" s="110">
        <f t="shared" si="736"/>
        <v>0</v>
      </c>
      <c r="P7868" s="107" t="str">
        <f t="shared" si="737"/>
        <v/>
      </c>
      <c r="Q7868" s="108" t="str">
        <f t="shared" si="738"/>
        <v/>
      </c>
      <c r="S7868" s="109" t="str">
        <f t="shared" si="739"/>
        <v/>
      </c>
      <c r="T7868" s="109" t="str">
        <f t="shared" si="740"/>
        <v/>
      </c>
    </row>
    <row r="7869" spans="2:20" ht="15" customHeight="1" x14ac:dyDescent="0.25">
      <c r="B7869" s="94">
        <v>7818</v>
      </c>
      <c r="C7869" s="95"/>
      <c r="D7869" s="94"/>
      <c r="E7869" s="95"/>
      <c r="F7869" s="94"/>
      <c r="G7869" s="95">
        <f t="shared" si="735"/>
        <v>0</v>
      </c>
      <c r="H7869" s="110">
        <f t="shared" si="736"/>
        <v>0</v>
      </c>
      <c r="P7869" s="107" t="str">
        <f t="shared" si="737"/>
        <v/>
      </c>
      <c r="Q7869" s="108" t="str">
        <f t="shared" si="738"/>
        <v/>
      </c>
      <c r="S7869" s="109" t="str">
        <f t="shared" si="739"/>
        <v/>
      </c>
      <c r="T7869" s="109" t="str">
        <f t="shared" si="740"/>
        <v/>
      </c>
    </row>
    <row r="7870" spans="2:20" ht="15" customHeight="1" x14ac:dyDescent="0.25">
      <c r="B7870" s="94">
        <v>7819</v>
      </c>
      <c r="C7870" s="95"/>
      <c r="D7870" s="94"/>
      <c r="E7870" s="95"/>
      <c r="F7870" s="94"/>
      <c r="G7870" s="95">
        <f t="shared" si="735"/>
        <v>0</v>
      </c>
      <c r="H7870" s="110">
        <f t="shared" si="736"/>
        <v>0</v>
      </c>
      <c r="P7870" s="107" t="str">
        <f t="shared" si="737"/>
        <v/>
      </c>
      <c r="Q7870" s="108" t="str">
        <f t="shared" si="738"/>
        <v/>
      </c>
      <c r="S7870" s="109" t="str">
        <f t="shared" si="739"/>
        <v/>
      </c>
      <c r="T7870" s="109" t="str">
        <f t="shared" si="740"/>
        <v/>
      </c>
    </row>
    <row r="7871" spans="2:20" ht="15" customHeight="1" x14ac:dyDescent="0.25">
      <c r="B7871" s="94">
        <v>7820</v>
      </c>
      <c r="C7871" s="95"/>
      <c r="D7871" s="94"/>
      <c r="E7871" s="95"/>
      <c r="F7871" s="94"/>
      <c r="G7871" s="95">
        <f t="shared" si="735"/>
        <v>0</v>
      </c>
      <c r="H7871" s="110">
        <f t="shared" si="736"/>
        <v>0</v>
      </c>
      <c r="P7871" s="107" t="str">
        <f t="shared" si="737"/>
        <v/>
      </c>
      <c r="Q7871" s="108" t="str">
        <f t="shared" si="738"/>
        <v/>
      </c>
      <c r="S7871" s="109" t="str">
        <f t="shared" si="739"/>
        <v/>
      </c>
      <c r="T7871" s="109" t="str">
        <f t="shared" si="740"/>
        <v/>
      </c>
    </row>
    <row r="7872" spans="2:20" ht="15" customHeight="1" x14ac:dyDescent="0.25">
      <c r="B7872" s="94">
        <v>7821</v>
      </c>
      <c r="C7872" s="95"/>
      <c r="D7872" s="94"/>
      <c r="E7872" s="95"/>
      <c r="F7872" s="94"/>
      <c r="G7872" s="95">
        <f t="shared" si="735"/>
        <v>0</v>
      </c>
      <c r="H7872" s="110">
        <f t="shared" si="736"/>
        <v>0</v>
      </c>
      <c r="P7872" s="107" t="str">
        <f t="shared" si="737"/>
        <v/>
      </c>
      <c r="Q7872" s="108" t="str">
        <f t="shared" si="738"/>
        <v/>
      </c>
      <c r="S7872" s="109" t="str">
        <f t="shared" si="739"/>
        <v/>
      </c>
      <c r="T7872" s="109" t="str">
        <f t="shared" si="740"/>
        <v/>
      </c>
    </row>
    <row r="7873" spans="2:20" ht="15" customHeight="1" x14ac:dyDescent="0.25">
      <c r="B7873" s="94">
        <v>7822</v>
      </c>
      <c r="C7873" s="95"/>
      <c r="D7873" s="94"/>
      <c r="E7873" s="95"/>
      <c r="F7873" s="94"/>
      <c r="G7873" s="95">
        <f t="shared" si="735"/>
        <v>0</v>
      </c>
      <c r="H7873" s="110">
        <f t="shared" si="736"/>
        <v>0</v>
      </c>
      <c r="P7873" s="107" t="str">
        <f t="shared" si="737"/>
        <v/>
      </c>
      <c r="Q7873" s="108" t="str">
        <f t="shared" si="738"/>
        <v/>
      </c>
      <c r="S7873" s="109" t="str">
        <f t="shared" si="739"/>
        <v/>
      </c>
      <c r="T7873" s="109" t="str">
        <f t="shared" si="740"/>
        <v/>
      </c>
    </row>
    <row r="7874" spans="2:20" ht="15" customHeight="1" x14ac:dyDescent="0.25">
      <c r="B7874" s="94">
        <v>7823</v>
      </c>
      <c r="C7874" s="95"/>
      <c r="D7874" s="94"/>
      <c r="E7874" s="95"/>
      <c r="F7874" s="94"/>
      <c r="G7874" s="95">
        <f t="shared" si="735"/>
        <v>0</v>
      </c>
      <c r="H7874" s="110">
        <f t="shared" si="736"/>
        <v>0</v>
      </c>
      <c r="P7874" s="107" t="str">
        <f t="shared" si="737"/>
        <v/>
      </c>
      <c r="Q7874" s="108" t="str">
        <f t="shared" si="738"/>
        <v/>
      </c>
      <c r="S7874" s="109" t="str">
        <f t="shared" si="739"/>
        <v/>
      </c>
      <c r="T7874" s="109" t="str">
        <f t="shared" si="740"/>
        <v/>
      </c>
    </row>
    <row r="7875" spans="2:20" ht="15" customHeight="1" x14ac:dyDescent="0.25">
      <c r="B7875" s="94">
        <v>7824</v>
      </c>
      <c r="C7875" s="95"/>
      <c r="D7875" s="94"/>
      <c r="E7875" s="95"/>
      <c r="F7875" s="94"/>
      <c r="G7875" s="95">
        <f t="shared" si="735"/>
        <v>0</v>
      </c>
      <c r="H7875" s="110">
        <f t="shared" si="736"/>
        <v>0</v>
      </c>
      <c r="P7875" s="107" t="str">
        <f t="shared" si="737"/>
        <v/>
      </c>
      <c r="Q7875" s="108" t="str">
        <f t="shared" si="738"/>
        <v/>
      </c>
      <c r="S7875" s="109" t="str">
        <f t="shared" si="739"/>
        <v/>
      </c>
      <c r="T7875" s="109" t="str">
        <f t="shared" si="740"/>
        <v/>
      </c>
    </row>
    <row r="7876" spans="2:20" ht="15" customHeight="1" x14ac:dyDescent="0.25">
      <c r="B7876" s="94">
        <v>7825</v>
      </c>
      <c r="C7876" s="95"/>
      <c r="D7876" s="94"/>
      <c r="E7876" s="95"/>
      <c r="F7876" s="94"/>
      <c r="G7876" s="95">
        <f t="shared" si="735"/>
        <v>0</v>
      </c>
      <c r="H7876" s="110">
        <f t="shared" si="736"/>
        <v>0</v>
      </c>
      <c r="P7876" s="107" t="str">
        <f t="shared" si="737"/>
        <v/>
      </c>
      <c r="Q7876" s="108" t="str">
        <f t="shared" si="738"/>
        <v/>
      </c>
      <c r="S7876" s="109" t="str">
        <f t="shared" si="739"/>
        <v/>
      </c>
      <c r="T7876" s="109" t="str">
        <f t="shared" si="740"/>
        <v/>
      </c>
    </row>
    <row r="7877" spans="2:20" ht="15" customHeight="1" x14ac:dyDescent="0.25">
      <c r="B7877" s="94">
        <v>7826</v>
      </c>
      <c r="C7877" s="95"/>
      <c r="D7877" s="94"/>
      <c r="E7877" s="95"/>
      <c r="F7877" s="94"/>
      <c r="G7877" s="95">
        <f t="shared" si="735"/>
        <v>0</v>
      </c>
      <c r="H7877" s="110">
        <f t="shared" si="736"/>
        <v>0</v>
      </c>
      <c r="P7877" s="107" t="str">
        <f t="shared" si="737"/>
        <v/>
      </c>
      <c r="Q7877" s="108" t="str">
        <f t="shared" si="738"/>
        <v/>
      </c>
      <c r="S7877" s="109" t="str">
        <f t="shared" si="739"/>
        <v/>
      </c>
      <c r="T7877" s="109" t="str">
        <f t="shared" si="740"/>
        <v/>
      </c>
    </row>
    <row r="7878" spans="2:20" ht="15" customHeight="1" x14ac:dyDescent="0.25">
      <c r="B7878" s="94">
        <v>7827</v>
      </c>
      <c r="C7878" s="95"/>
      <c r="D7878" s="94"/>
      <c r="E7878" s="95"/>
      <c r="F7878" s="94"/>
      <c r="G7878" s="95">
        <f t="shared" si="735"/>
        <v>0</v>
      </c>
      <c r="H7878" s="110">
        <f t="shared" si="736"/>
        <v>0</v>
      </c>
      <c r="P7878" s="107" t="str">
        <f t="shared" si="737"/>
        <v/>
      </c>
      <c r="Q7878" s="108" t="str">
        <f t="shared" si="738"/>
        <v/>
      </c>
      <c r="S7878" s="109" t="str">
        <f t="shared" si="739"/>
        <v/>
      </c>
      <c r="T7878" s="109" t="str">
        <f t="shared" si="740"/>
        <v/>
      </c>
    </row>
    <row r="7879" spans="2:20" ht="15" customHeight="1" x14ac:dyDescent="0.25">
      <c r="B7879" s="94">
        <v>7828</v>
      </c>
      <c r="C7879" s="95"/>
      <c r="D7879" s="94"/>
      <c r="E7879" s="95"/>
      <c r="F7879" s="94"/>
      <c r="G7879" s="95">
        <f t="shared" si="735"/>
        <v>0</v>
      </c>
      <c r="H7879" s="110">
        <f t="shared" si="736"/>
        <v>0</v>
      </c>
      <c r="P7879" s="107" t="str">
        <f t="shared" si="737"/>
        <v/>
      </c>
      <c r="Q7879" s="108" t="str">
        <f t="shared" si="738"/>
        <v/>
      </c>
      <c r="S7879" s="109" t="str">
        <f t="shared" si="739"/>
        <v/>
      </c>
      <c r="T7879" s="109" t="str">
        <f t="shared" si="740"/>
        <v/>
      </c>
    </row>
    <row r="7880" spans="2:20" ht="15" customHeight="1" x14ac:dyDescent="0.25">
      <c r="B7880" s="94">
        <v>7829</v>
      </c>
      <c r="C7880" s="95"/>
      <c r="D7880" s="94"/>
      <c r="E7880" s="95"/>
      <c r="F7880" s="94"/>
      <c r="G7880" s="95">
        <f t="shared" si="735"/>
        <v>0</v>
      </c>
      <c r="H7880" s="110">
        <f t="shared" si="736"/>
        <v>0</v>
      </c>
      <c r="P7880" s="107" t="str">
        <f t="shared" si="737"/>
        <v/>
      </c>
      <c r="Q7880" s="108" t="str">
        <f t="shared" si="738"/>
        <v/>
      </c>
      <c r="S7880" s="109" t="str">
        <f t="shared" si="739"/>
        <v/>
      </c>
      <c r="T7880" s="109" t="str">
        <f t="shared" si="740"/>
        <v/>
      </c>
    </row>
    <row r="7881" spans="2:20" ht="15" customHeight="1" x14ac:dyDescent="0.25">
      <c r="B7881" s="94">
        <v>7830</v>
      </c>
      <c r="C7881" s="95"/>
      <c r="D7881" s="94"/>
      <c r="E7881" s="95"/>
      <c r="F7881" s="94"/>
      <c r="G7881" s="95">
        <f t="shared" si="735"/>
        <v>0</v>
      </c>
      <c r="H7881" s="110">
        <f t="shared" si="736"/>
        <v>0</v>
      </c>
      <c r="P7881" s="107" t="str">
        <f t="shared" si="737"/>
        <v/>
      </c>
      <c r="Q7881" s="108" t="str">
        <f t="shared" si="738"/>
        <v/>
      </c>
      <c r="S7881" s="109" t="str">
        <f t="shared" si="739"/>
        <v/>
      </c>
      <c r="T7881" s="109" t="str">
        <f t="shared" si="740"/>
        <v/>
      </c>
    </row>
    <row r="7882" spans="2:20" ht="15" customHeight="1" x14ac:dyDescent="0.25">
      <c r="B7882" s="94">
        <v>7831</v>
      </c>
      <c r="C7882" s="95"/>
      <c r="D7882" s="94"/>
      <c r="E7882" s="95"/>
      <c r="F7882" s="94"/>
      <c r="G7882" s="95">
        <f t="shared" si="735"/>
        <v>0</v>
      </c>
      <c r="H7882" s="110">
        <f t="shared" si="736"/>
        <v>0</v>
      </c>
      <c r="P7882" s="107" t="str">
        <f t="shared" si="737"/>
        <v/>
      </c>
      <c r="Q7882" s="108" t="str">
        <f t="shared" si="738"/>
        <v/>
      </c>
      <c r="S7882" s="109" t="str">
        <f t="shared" si="739"/>
        <v/>
      </c>
      <c r="T7882" s="109" t="str">
        <f t="shared" si="740"/>
        <v/>
      </c>
    </row>
    <row r="7883" spans="2:20" ht="15" customHeight="1" x14ac:dyDescent="0.25">
      <c r="B7883" s="94">
        <v>7832</v>
      </c>
      <c r="C7883" s="95"/>
      <c r="D7883" s="94"/>
      <c r="E7883" s="95"/>
      <c r="F7883" s="94"/>
      <c r="G7883" s="95">
        <f t="shared" si="735"/>
        <v>0</v>
      </c>
      <c r="H7883" s="110">
        <f t="shared" si="736"/>
        <v>0</v>
      </c>
      <c r="P7883" s="107" t="str">
        <f t="shared" si="737"/>
        <v/>
      </c>
      <c r="Q7883" s="108" t="str">
        <f t="shared" si="738"/>
        <v/>
      </c>
      <c r="S7883" s="109" t="str">
        <f t="shared" si="739"/>
        <v/>
      </c>
      <c r="T7883" s="109" t="str">
        <f t="shared" si="740"/>
        <v/>
      </c>
    </row>
    <row r="7884" spans="2:20" ht="15" customHeight="1" x14ac:dyDescent="0.25">
      <c r="B7884" s="94">
        <v>7833</v>
      </c>
      <c r="C7884" s="95"/>
      <c r="D7884" s="94"/>
      <c r="E7884" s="95"/>
      <c r="F7884" s="94"/>
      <c r="G7884" s="95">
        <f t="shared" si="735"/>
        <v>0</v>
      </c>
      <c r="H7884" s="110">
        <f t="shared" si="736"/>
        <v>0</v>
      </c>
      <c r="P7884" s="107" t="str">
        <f t="shared" si="737"/>
        <v/>
      </c>
      <c r="Q7884" s="108" t="str">
        <f t="shared" si="738"/>
        <v/>
      </c>
      <c r="S7884" s="109" t="str">
        <f t="shared" si="739"/>
        <v/>
      </c>
      <c r="T7884" s="109" t="str">
        <f t="shared" si="740"/>
        <v/>
      </c>
    </row>
    <row r="7885" spans="2:20" ht="15" customHeight="1" x14ac:dyDescent="0.25">
      <c r="B7885" s="94">
        <v>7834</v>
      </c>
      <c r="C7885" s="95"/>
      <c r="D7885" s="94"/>
      <c r="E7885" s="95"/>
      <c r="F7885" s="94"/>
      <c r="G7885" s="95">
        <f t="shared" si="735"/>
        <v>0</v>
      </c>
      <c r="H7885" s="110">
        <f t="shared" si="736"/>
        <v>0</v>
      </c>
      <c r="P7885" s="107" t="str">
        <f t="shared" si="737"/>
        <v/>
      </c>
      <c r="Q7885" s="108" t="str">
        <f t="shared" si="738"/>
        <v/>
      </c>
      <c r="S7885" s="109" t="str">
        <f t="shared" si="739"/>
        <v/>
      </c>
      <c r="T7885" s="109" t="str">
        <f t="shared" si="740"/>
        <v/>
      </c>
    </row>
    <row r="7886" spans="2:20" ht="15" customHeight="1" x14ac:dyDescent="0.25">
      <c r="B7886" s="94">
        <v>7835</v>
      </c>
      <c r="C7886" s="95"/>
      <c r="D7886" s="94"/>
      <c r="E7886" s="95"/>
      <c r="F7886" s="94"/>
      <c r="G7886" s="95">
        <f t="shared" si="735"/>
        <v>0</v>
      </c>
      <c r="H7886" s="110">
        <f t="shared" si="736"/>
        <v>0</v>
      </c>
      <c r="P7886" s="107" t="str">
        <f t="shared" si="737"/>
        <v/>
      </c>
      <c r="Q7886" s="108" t="str">
        <f t="shared" si="738"/>
        <v/>
      </c>
      <c r="S7886" s="109" t="str">
        <f t="shared" si="739"/>
        <v/>
      </c>
      <c r="T7886" s="109" t="str">
        <f t="shared" si="740"/>
        <v/>
      </c>
    </row>
    <row r="7887" spans="2:20" ht="15" customHeight="1" x14ac:dyDescent="0.25">
      <c r="B7887" s="94">
        <v>7836</v>
      </c>
      <c r="C7887" s="95"/>
      <c r="D7887" s="94"/>
      <c r="E7887" s="95"/>
      <c r="F7887" s="94"/>
      <c r="G7887" s="95">
        <f t="shared" si="735"/>
        <v>0</v>
      </c>
      <c r="H7887" s="110">
        <f t="shared" si="736"/>
        <v>0</v>
      </c>
      <c r="P7887" s="107" t="str">
        <f t="shared" si="737"/>
        <v/>
      </c>
      <c r="Q7887" s="108" t="str">
        <f t="shared" si="738"/>
        <v/>
      </c>
      <c r="S7887" s="109" t="str">
        <f t="shared" si="739"/>
        <v/>
      </c>
      <c r="T7887" s="109" t="str">
        <f t="shared" si="740"/>
        <v/>
      </c>
    </row>
    <row r="7888" spans="2:20" ht="15" customHeight="1" x14ac:dyDescent="0.25">
      <c r="B7888" s="94">
        <v>7837</v>
      </c>
      <c r="C7888" s="95"/>
      <c r="D7888" s="94"/>
      <c r="E7888" s="95"/>
      <c r="F7888" s="94"/>
      <c r="G7888" s="95">
        <f t="shared" si="735"/>
        <v>0</v>
      </c>
      <c r="H7888" s="110">
        <f t="shared" si="736"/>
        <v>0</v>
      </c>
      <c r="P7888" s="107" t="str">
        <f t="shared" si="737"/>
        <v/>
      </c>
      <c r="Q7888" s="108" t="str">
        <f t="shared" si="738"/>
        <v/>
      </c>
      <c r="S7888" s="109" t="str">
        <f t="shared" si="739"/>
        <v/>
      </c>
      <c r="T7888" s="109" t="str">
        <f t="shared" si="740"/>
        <v/>
      </c>
    </row>
    <row r="7889" spans="2:20" ht="15" customHeight="1" x14ac:dyDescent="0.25">
      <c r="B7889" s="94">
        <v>7838</v>
      </c>
      <c r="C7889" s="95"/>
      <c r="D7889" s="94"/>
      <c r="E7889" s="95"/>
      <c r="F7889" s="94"/>
      <c r="G7889" s="95">
        <f t="shared" si="735"/>
        <v>0</v>
      </c>
      <c r="H7889" s="110">
        <f t="shared" si="736"/>
        <v>0</v>
      </c>
      <c r="P7889" s="107" t="str">
        <f t="shared" si="737"/>
        <v/>
      </c>
      <c r="Q7889" s="108" t="str">
        <f t="shared" si="738"/>
        <v/>
      </c>
      <c r="S7889" s="109" t="str">
        <f t="shared" si="739"/>
        <v/>
      </c>
      <c r="T7889" s="109" t="str">
        <f t="shared" si="740"/>
        <v/>
      </c>
    </row>
    <row r="7890" spans="2:20" ht="15" customHeight="1" x14ac:dyDescent="0.25">
      <c r="B7890" s="94">
        <v>7839</v>
      </c>
      <c r="C7890" s="95"/>
      <c r="D7890" s="94"/>
      <c r="E7890" s="95"/>
      <c r="F7890" s="94"/>
      <c r="G7890" s="95">
        <f t="shared" si="735"/>
        <v>0</v>
      </c>
      <c r="H7890" s="110">
        <f t="shared" si="736"/>
        <v>0</v>
      </c>
      <c r="P7890" s="107" t="str">
        <f t="shared" si="737"/>
        <v/>
      </c>
      <c r="Q7890" s="108" t="str">
        <f t="shared" si="738"/>
        <v/>
      </c>
      <c r="S7890" s="109" t="str">
        <f t="shared" si="739"/>
        <v/>
      </c>
      <c r="T7890" s="109" t="str">
        <f t="shared" si="740"/>
        <v/>
      </c>
    </row>
    <row r="7891" spans="2:20" ht="15" customHeight="1" x14ac:dyDescent="0.25">
      <c r="B7891" s="94">
        <v>7840</v>
      </c>
      <c r="C7891" s="95"/>
      <c r="D7891" s="94"/>
      <c r="E7891" s="95"/>
      <c r="F7891" s="94"/>
      <c r="G7891" s="95">
        <f t="shared" si="735"/>
        <v>0</v>
      </c>
      <c r="H7891" s="110">
        <f t="shared" si="736"/>
        <v>0</v>
      </c>
      <c r="P7891" s="107" t="str">
        <f t="shared" si="737"/>
        <v/>
      </c>
      <c r="Q7891" s="108" t="str">
        <f t="shared" si="738"/>
        <v/>
      </c>
      <c r="S7891" s="109" t="str">
        <f t="shared" si="739"/>
        <v/>
      </c>
      <c r="T7891" s="109" t="str">
        <f t="shared" si="740"/>
        <v/>
      </c>
    </row>
    <row r="7892" spans="2:20" ht="15" customHeight="1" x14ac:dyDescent="0.25">
      <c r="B7892" s="94">
        <v>7841</v>
      </c>
      <c r="C7892" s="95"/>
      <c r="D7892" s="94"/>
      <c r="E7892" s="95"/>
      <c r="F7892" s="94"/>
      <c r="G7892" s="95">
        <f t="shared" si="735"/>
        <v>0</v>
      </c>
      <c r="H7892" s="110">
        <f t="shared" si="736"/>
        <v>0</v>
      </c>
      <c r="P7892" s="107" t="str">
        <f t="shared" si="737"/>
        <v/>
      </c>
      <c r="Q7892" s="108" t="str">
        <f t="shared" si="738"/>
        <v/>
      </c>
      <c r="S7892" s="109" t="str">
        <f t="shared" si="739"/>
        <v/>
      </c>
      <c r="T7892" s="109" t="str">
        <f t="shared" si="740"/>
        <v/>
      </c>
    </row>
    <row r="7893" spans="2:20" ht="15" customHeight="1" x14ac:dyDescent="0.25">
      <c r="B7893" s="94">
        <v>7842</v>
      </c>
      <c r="C7893" s="95"/>
      <c r="D7893" s="94"/>
      <c r="E7893" s="95"/>
      <c r="F7893" s="94"/>
      <c r="G7893" s="95">
        <f t="shared" si="735"/>
        <v>0</v>
      </c>
      <c r="H7893" s="110">
        <f t="shared" si="736"/>
        <v>0</v>
      </c>
      <c r="P7893" s="107" t="str">
        <f t="shared" si="737"/>
        <v/>
      </c>
      <c r="Q7893" s="108" t="str">
        <f t="shared" si="738"/>
        <v/>
      </c>
      <c r="S7893" s="109" t="str">
        <f t="shared" si="739"/>
        <v/>
      </c>
      <c r="T7893" s="109" t="str">
        <f t="shared" si="740"/>
        <v/>
      </c>
    </row>
    <row r="7894" spans="2:20" ht="15" customHeight="1" x14ac:dyDescent="0.25">
      <c r="B7894" s="94">
        <v>7843</v>
      </c>
      <c r="C7894" s="95"/>
      <c r="D7894" s="94"/>
      <c r="E7894" s="95"/>
      <c r="F7894" s="94"/>
      <c r="G7894" s="95">
        <f t="shared" si="735"/>
        <v>0</v>
      </c>
      <c r="H7894" s="110">
        <f t="shared" si="736"/>
        <v>0</v>
      </c>
      <c r="P7894" s="107" t="str">
        <f t="shared" si="737"/>
        <v/>
      </c>
      <c r="Q7894" s="108" t="str">
        <f t="shared" si="738"/>
        <v/>
      </c>
      <c r="S7894" s="109" t="str">
        <f t="shared" si="739"/>
        <v/>
      </c>
      <c r="T7894" s="109" t="str">
        <f t="shared" si="740"/>
        <v/>
      </c>
    </row>
    <row r="7895" spans="2:20" ht="15" customHeight="1" x14ac:dyDescent="0.25">
      <c r="B7895" s="94">
        <v>7844</v>
      </c>
      <c r="C7895" s="95"/>
      <c r="D7895" s="94"/>
      <c r="E7895" s="95"/>
      <c r="F7895" s="94"/>
      <c r="G7895" s="95">
        <f t="shared" si="735"/>
        <v>0</v>
      </c>
      <c r="H7895" s="110">
        <f t="shared" si="736"/>
        <v>0</v>
      </c>
      <c r="P7895" s="107" t="str">
        <f t="shared" si="737"/>
        <v/>
      </c>
      <c r="Q7895" s="108" t="str">
        <f t="shared" si="738"/>
        <v/>
      </c>
      <c r="S7895" s="109" t="str">
        <f t="shared" si="739"/>
        <v/>
      </c>
      <c r="T7895" s="109" t="str">
        <f t="shared" si="740"/>
        <v/>
      </c>
    </row>
    <row r="7896" spans="2:20" ht="15" customHeight="1" x14ac:dyDescent="0.25">
      <c r="B7896" s="94">
        <v>7845</v>
      </c>
      <c r="C7896" s="95"/>
      <c r="D7896" s="94"/>
      <c r="E7896" s="95"/>
      <c r="F7896" s="94"/>
      <c r="G7896" s="95">
        <f t="shared" si="735"/>
        <v>0</v>
      </c>
      <c r="H7896" s="110">
        <f t="shared" si="736"/>
        <v>0</v>
      </c>
      <c r="P7896" s="107" t="str">
        <f t="shared" si="737"/>
        <v/>
      </c>
      <c r="Q7896" s="108" t="str">
        <f t="shared" si="738"/>
        <v/>
      </c>
      <c r="S7896" s="109" t="str">
        <f t="shared" si="739"/>
        <v/>
      </c>
      <c r="T7896" s="109" t="str">
        <f t="shared" si="740"/>
        <v/>
      </c>
    </row>
    <row r="7897" spans="2:20" ht="15" customHeight="1" x14ac:dyDescent="0.25">
      <c r="B7897" s="94">
        <v>7846</v>
      </c>
      <c r="C7897" s="95"/>
      <c r="D7897" s="94"/>
      <c r="E7897" s="95"/>
      <c r="F7897" s="94"/>
      <c r="G7897" s="95">
        <f t="shared" si="735"/>
        <v>0</v>
      </c>
      <c r="H7897" s="110">
        <f t="shared" si="736"/>
        <v>0</v>
      </c>
      <c r="P7897" s="107" t="str">
        <f t="shared" si="737"/>
        <v/>
      </c>
      <c r="Q7897" s="108" t="str">
        <f t="shared" si="738"/>
        <v/>
      </c>
      <c r="S7897" s="109" t="str">
        <f t="shared" si="739"/>
        <v/>
      </c>
      <c r="T7897" s="109" t="str">
        <f t="shared" si="740"/>
        <v/>
      </c>
    </row>
    <row r="7898" spans="2:20" ht="15" customHeight="1" x14ac:dyDescent="0.25">
      <c r="B7898" s="94">
        <v>7847</v>
      </c>
      <c r="C7898" s="95"/>
      <c r="D7898" s="94"/>
      <c r="E7898" s="95"/>
      <c r="F7898" s="94"/>
      <c r="G7898" s="95">
        <f t="shared" si="735"/>
        <v>0</v>
      </c>
      <c r="H7898" s="110">
        <f t="shared" si="736"/>
        <v>0</v>
      </c>
      <c r="P7898" s="107" t="str">
        <f t="shared" si="737"/>
        <v/>
      </c>
      <c r="Q7898" s="108" t="str">
        <f t="shared" si="738"/>
        <v/>
      </c>
      <c r="S7898" s="109" t="str">
        <f t="shared" si="739"/>
        <v/>
      </c>
      <c r="T7898" s="109" t="str">
        <f t="shared" si="740"/>
        <v/>
      </c>
    </row>
    <row r="7899" spans="2:20" ht="15" customHeight="1" x14ac:dyDescent="0.25">
      <c r="B7899" s="94">
        <v>7848</v>
      </c>
      <c r="C7899" s="95"/>
      <c r="D7899" s="94"/>
      <c r="E7899" s="95"/>
      <c r="F7899" s="94"/>
      <c r="G7899" s="95">
        <f t="shared" si="735"/>
        <v>0</v>
      </c>
      <c r="H7899" s="110">
        <f t="shared" si="736"/>
        <v>0</v>
      </c>
      <c r="P7899" s="107" t="str">
        <f t="shared" si="737"/>
        <v/>
      </c>
      <c r="Q7899" s="108" t="str">
        <f t="shared" si="738"/>
        <v/>
      </c>
      <c r="S7899" s="109" t="str">
        <f t="shared" si="739"/>
        <v/>
      </c>
      <c r="T7899" s="109" t="str">
        <f t="shared" si="740"/>
        <v/>
      </c>
    </row>
    <row r="7900" spans="2:20" ht="15" customHeight="1" x14ac:dyDescent="0.25">
      <c r="B7900" s="94">
        <v>7849</v>
      </c>
      <c r="C7900" s="95"/>
      <c r="D7900" s="94"/>
      <c r="E7900" s="95"/>
      <c r="F7900" s="94"/>
      <c r="G7900" s="95">
        <f t="shared" ref="G7900:G7963" si="741">E7900-C7900</f>
        <v>0</v>
      </c>
      <c r="H7900" s="110">
        <f t="shared" ref="H7900:H7963" si="742">F7900-D7900</f>
        <v>0</v>
      </c>
      <c r="P7900" s="107" t="str">
        <f t="shared" ref="P7900:P7963" si="743">IF(C7900="","",D7900*PSA_WTP-C7900)</f>
        <v/>
      </c>
      <c r="Q7900" s="108" t="str">
        <f t="shared" ref="Q7900:Q7963" si="744">IF(C7900="","",F7900*PSA_WTP-E7900)</f>
        <v/>
      </c>
      <c r="S7900" s="109" t="str">
        <f t="shared" ref="S7900:S7963" si="745">IF(Q7900="","",IF(Q7900=MAX(P7900,Q7900),0,1))</f>
        <v/>
      </c>
      <c r="T7900" s="109" t="str">
        <f t="shared" ref="T7900:T7963" si="746">IF(Q7900="","",IF(Q7900=MAX(P7900,Q7900),1,0))</f>
        <v/>
      </c>
    </row>
    <row r="7901" spans="2:20" ht="15" customHeight="1" x14ac:dyDescent="0.25">
      <c r="B7901" s="94">
        <v>7850</v>
      </c>
      <c r="C7901" s="95"/>
      <c r="D7901" s="94"/>
      <c r="E7901" s="95"/>
      <c r="F7901" s="94"/>
      <c r="G7901" s="95">
        <f t="shared" si="741"/>
        <v>0</v>
      </c>
      <c r="H7901" s="110">
        <f t="shared" si="742"/>
        <v>0</v>
      </c>
      <c r="P7901" s="107" t="str">
        <f t="shared" si="743"/>
        <v/>
      </c>
      <c r="Q7901" s="108" t="str">
        <f t="shared" si="744"/>
        <v/>
      </c>
      <c r="S7901" s="109" t="str">
        <f t="shared" si="745"/>
        <v/>
      </c>
      <c r="T7901" s="109" t="str">
        <f t="shared" si="746"/>
        <v/>
      </c>
    </row>
    <row r="7902" spans="2:20" ht="15" customHeight="1" x14ac:dyDescent="0.25">
      <c r="B7902" s="94">
        <v>7851</v>
      </c>
      <c r="C7902" s="95"/>
      <c r="D7902" s="94"/>
      <c r="E7902" s="95"/>
      <c r="F7902" s="94"/>
      <c r="G7902" s="95">
        <f t="shared" si="741"/>
        <v>0</v>
      </c>
      <c r="H7902" s="110">
        <f t="shared" si="742"/>
        <v>0</v>
      </c>
      <c r="P7902" s="107" t="str">
        <f t="shared" si="743"/>
        <v/>
      </c>
      <c r="Q7902" s="108" t="str">
        <f t="shared" si="744"/>
        <v/>
      </c>
      <c r="S7902" s="109" t="str">
        <f t="shared" si="745"/>
        <v/>
      </c>
      <c r="T7902" s="109" t="str">
        <f t="shared" si="746"/>
        <v/>
      </c>
    </row>
    <row r="7903" spans="2:20" ht="15" customHeight="1" x14ac:dyDescent="0.25">
      <c r="B7903" s="94">
        <v>7852</v>
      </c>
      <c r="C7903" s="95"/>
      <c r="D7903" s="94"/>
      <c r="E7903" s="95"/>
      <c r="F7903" s="94"/>
      <c r="G7903" s="95">
        <f t="shared" si="741"/>
        <v>0</v>
      </c>
      <c r="H7903" s="110">
        <f t="shared" si="742"/>
        <v>0</v>
      </c>
      <c r="P7903" s="107" t="str">
        <f t="shared" si="743"/>
        <v/>
      </c>
      <c r="Q7903" s="108" t="str">
        <f t="shared" si="744"/>
        <v/>
      </c>
      <c r="S7903" s="109" t="str">
        <f t="shared" si="745"/>
        <v/>
      </c>
      <c r="T7903" s="109" t="str">
        <f t="shared" si="746"/>
        <v/>
      </c>
    </row>
    <row r="7904" spans="2:20" ht="15" customHeight="1" x14ac:dyDescent="0.25">
      <c r="B7904" s="94">
        <v>7853</v>
      </c>
      <c r="C7904" s="95"/>
      <c r="D7904" s="94"/>
      <c r="E7904" s="95"/>
      <c r="F7904" s="94"/>
      <c r="G7904" s="95">
        <f t="shared" si="741"/>
        <v>0</v>
      </c>
      <c r="H7904" s="110">
        <f t="shared" si="742"/>
        <v>0</v>
      </c>
      <c r="P7904" s="107" t="str">
        <f t="shared" si="743"/>
        <v/>
      </c>
      <c r="Q7904" s="108" t="str">
        <f t="shared" si="744"/>
        <v/>
      </c>
      <c r="S7904" s="109" t="str">
        <f t="shared" si="745"/>
        <v/>
      </c>
      <c r="T7904" s="109" t="str">
        <f t="shared" si="746"/>
        <v/>
      </c>
    </row>
    <row r="7905" spans="2:20" ht="15" customHeight="1" x14ac:dyDescent="0.25">
      <c r="B7905" s="94">
        <v>7854</v>
      </c>
      <c r="C7905" s="95"/>
      <c r="D7905" s="94"/>
      <c r="E7905" s="95"/>
      <c r="F7905" s="94"/>
      <c r="G7905" s="95">
        <f t="shared" si="741"/>
        <v>0</v>
      </c>
      <c r="H7905" s="110">
        <f t="shared" si="742"/>
        <v>0</v>
      </c>
      <c r="P7905" s="107" t="str">
        <f t="shared" si="743"/>
        <v/>
      </c>
      <c r="Q7905" s="108" t="str">
        <f t="shared" si="744"/>
        <v/>
      </c>
      <c r="S7905" s="109" t="str">
        <f t="shared" si="745"/>
        <v/>
      </c>
      <c r="T7905" s="109" t="str">
        <f t="shared" si="746"/>
        <v/>
      </c>
    </row>
    <row r="7906" spans="2:20" ht="15" customHeight="1" x14ac:dyDescent="0.25">
      <c r="B7906" s="94">
        <v>7855</v>
      </c>
      <c r="C7906" s="95"/>
      <c r="D7906" s="94"/>
      <c r="E7906" s="95"/>
      <c r="F7906" s="94"/>
      <c r="G7906" s="95">
        <f t="shared" si="741"/>
        <v>0</v>
      </c>
      <c r="H7906" s="110">
        <f t="shared" si="742"/>
        <v>0</v>
      </c>
      <c r="P7906" s="107" t="str">
        <f t="shared" si="743"/>
        <v/>
      </c>
      <c r="Q7906" s="108" t="str">
        <f t="shared" si="744"/>
        <v/>
      </c>
      <c r="S7906" s="109" t="str">
        <f t="shared" si="745"/>
        <v/>
      </c>
      <c r="T7906" s="109" t="str">
        <f t="shared" si="746"/>
        <v/>
      </c>
    </row>
    <row r="7907" spans="2:20" ht="15" customHeight="1" x14ac:dyDescent="0.25">
      <c r="B7907" s="94">
        <v>7856</v>
      </c>
      <c r="C7907" s="95"/>
      <c r="D7907" s="94"/>
      <c r="E7907" s="95"/>
      <c r="F7907" s="94"/>
      <c r="G7907" s="95">
        <f t="shared" si="741"/>
        <v>0</v>
      </c>
      <c r="H7907" s="110">
        <f t="shared" si="742"/>
        <v>0</v>
      </c>
      <c r="P7907" s="107" t="str">
        <f t="shared" si="743"/>
        <v/>
      </c>
      <c r="Q7907" s="108" t="str">
        <f t="shared" si="744"/>
        <v/>
      </c>
      <c r="S7907" s="109" t="str">
        <f t="shared" si="745"/>
        <v/>
      </c>
      <c r="T7907" s="109" t="str">
        <f t="shared" si="746"/>
        <v/>
      </c>
    </row>
    <row r="7908" spans="2:20" ht="15" customHeight="1" x14ac:dyDescent="0.25">
      <c r="B7908" s="94">
        <v>7857</v>
      </c>
      <c r="C7908" s="95"/>
      <c r="D7908" s="94"/>
      <c r="E7908" s="95"/>
      <c r="F7908" s="94"/>
      <c r="G7908" s="95">
        <f t="shared" si="741"/>
        <v>0</v>
      </c>
      <c r="H7908" s="110">
        <f t="shared" si="742"/>
        <v>0</v>
      </c>
      <c r="P7908" s="107" t="str">
        <f t="shared" si="743"/>
        <v/>
      </c>
      <c r="Q7908" s="108" t="str">
        <f t="shared" si="744"/>
        <v/>
      </c>
      <c r="S7908" s="109" t="str">
        <f t="shared" si="745"/>
        <v/>
      </c>
      <c r="T7908" s="109" t="str">
        <f t="shared" si="746"/>
        <v/>
      </c>
    </row>
    <row r="7909" spans="2:20" ht="15" customHeight="1" x14ac:dyDescent="0.25">
      <c r="B7909" s="94">
        <v>7858</v>
      </c>
      <c r="C7909" s="95"/>
      <c r="D7909" s="94"/>
      <c r="E7909" s="95"/>
      <c r="F7909" s="94"/>
      <c r="G7909" s="95">
        <f t="shared" si="741"/>
        <v>0</v>
      </c>
      <c r="H7909" s="110">
        <f t="shared" si="742"/>
        <v>0</v>
      </c>
      <c r="P7909" s="107" t="str">
        <f t="shared" si="743"/>
        <v/>
      </c>
      <c r="Q7909" s="108" t="str">
        <f t="shared" si="744"/>
        <v/>
      </c>
      <c r="S7909" s="109" t="str">
        <f t="shared" si="745"/>
        <v/>
      </c>
      <c r="T7909" s="109" t="str">
        <f t="shared" si="746"/>
        <v/>
      </c>
    </row>
    <row r="7910" spans="2:20" ht="15" customHeight="1" x14ac:dyDescent="0.25">
      <c r="B7910" s="94">
        <v>7859</v>
      </c>
      <c r="C7910" s="95"/>
      <c r="D7910" s="94"/>
      <c r="E7910" s="95"/>
      <c r="F7910" s="94"/>
      <c r="G7910" s="95">
        <f t="shared" si="741"/>
        <v>0</v>
      </c>
      <c r="H7910" s="110">
        <f t="shared" si="742"/>
        <v>0</v>
      </c>
      <c r="P7910" s="107" t="str">
        <f t="shared" si="743"/>
        <v/>
      </c>
      <c r="Q7910" s="108" t="str">
        <f t="shared" si="744"/>
        <v/>
      </c>
      <c r="S7910" s="109" t="str">
        <f t="shared" si="745"/>
        <v/>
      </c>
      <c r="T7910" s="109" t="str">
        <f t="shared" si="746"/>
        <v/>
      </c>
    </row>
    <row r="7911" spans="2:20" ht="15" customHeight="1" x14ac:dyDescent="0.25">
      <c r="B7911" s="94">
        <v>7860</v>
      </c>
      <c r="C7911" s="95"/>
      <c r="D7911" s="94"/>
      <c r="E7911" s="95"/>
      <c r="F7911" s="94"/>
      <c r="G7911" s="95">
        <f t="shared" si="741"/>
        <v>0</v>
      </c>
      <c r="H7911" s="110">
        <f t="shared" si="742"/>
        <v>0</v>
      </c>
      <c r="P7911" s="107" t="str">
        <f t="shared" si="743"/>
        <v/>
      </c>
      <c r="Q7911" s="108" t="str">
        <f t="shared" si="744"/>
        <v/>
      </c>
      <c r="S7911" s="109" t="str">
        <f t="shared" si="745"/>
        <v/>
      </c>
      <c r="T7911" s="109" t="str">
        <f t="shared" si="746"/>
        <v/>
      </c>
    </row>
    <row r="7912" spans="2:20" ht="15" customHeight="1" x14ac:dyDescent="0.25">
      <c r="B7912" s="94">
        <v>7861</v>
      </c>
      <c r="C7912" s="95"/>
      <c r="D7912" s="94"/>
      <c r="E7912" s="95"/>
      <c r="F7912" s="94"/>
      <c r="G7912" s="95">
        <f t="shared" si="741"/>
        <v>0</v>
      </c>
      <c r="H7912" s="110">
        <f t="shared" si="742"/>
        <v>0</v>
      </c>
      <c r="P7912" s="107" t="str">
        <f t="shared" si="743"/>
        <v/>
      </c>
      <c r="Q7912" s="108" t="str">
        <f t="shared" si="744"/>
        <v/>
      </c>
      <c r="S7912" s="109" t="str">
        <f t="shared" si="745"/>
        <v/>
      </c>
      <c r="T7912" s="109" t="str">
        <f t="shared" si="746"/>
        <v/>
      </c>
    </row>
    <row r="7913" spans="2:20" ht="15" customHeight="1" x14ac:dyDescent="0.25">
      <c r="B7913" s="94">
        <v>7862</v>
      </c>
      <c r="C7913" s="95"/>
      <c r="D7913" s="94"/>
      <c r="E7913" s="95"/>
      <c r="F7913" s="94"/>
      <c r="G7913" s="95">
        <f t="shared" si="741"/>
        <v>0</v>
      </c>
      <c r="H7913" s="110">
        <f t="shared" si="742"/>
        <v>0</v>
      </c>
      <c r="P7913" s="107" t="str">
        <f t="shared" si="743"/>
        <v/>
      </c>
      <c r="Q7913" s="108" t="str">
        <f t="shared" si="744"/>
        <v/>
      </c>
      <c r="S7913" s="109" t="str">
        <f t="shared" si="745"/>
        <v/>
      </c>
      <c r="T7913" s="109" t="str">
        <f t="shared" si="746"/>
        <v/>
      </c>
    </row>
    <row r="7914" spans="2:20" ht="15" customHeight="1" x14ac:dyDescent="0.25">
      <c r="B7914" s="94">
        <v>7863</v>
      </c>
      <c r="C7914" s="95"/>
      <c r="D7914" s="94"/>
      <c r="E7914" s="95"/>
      <c r="F7914" s="94"/>
      <c r="G7914" s="95">
        <f t="shared" si="741"/>
        <v>0</v>
      </c>
      <c r="H7914" s="110">
        <f t="shared" si="742"/>
        <v>0</v>
      </c>
      <c r="P7914" s="107" t="str">
        <f t="shared" si="743"/>
        <v/>
      </c>
      <c r="Q7914" s="108" t="str">
        <f t="shared" si="744"/>
        <v/>
      </c>
      <c r="S7914" s="109" t="str">
        <f t="shared" si="745"/>
        <v/>
      </c>
      <c r="T7914" s="109" t="str">
        <f t="shared" si="746"/>
        <v/>
      </c>
    </row>
    <row r="7915" spans="2:20" ht="15" customHeight="1" x14ac:dyDescent="0.25">
      <c r="B7915" s="94">
        <v>7864</v>
      </c>
      <c r="C7915" s="95"/>
      <c r="D7915" s="94"/>
      <c r="E7915" s="95"/>
      <c r="F7915" s="94"/>
      <c r="G7915" s="95">
        <f t="shared" si="741"/>
        <v>0</v>
      </c>
      <c r="H7915" s="110">
        <f t="shared" si="742"/>
        <v>0</v>
      </c>
      <c r="P7915" s="107" t="str">
        <f t="shared" si="743"/>
        <v/>
      </c>
      <c r="Q7915" s="108" t="str">
        <f t="shared" si="744"/>
        <v/>
      </c>
      <c r="S7915" s="109" t="str">
        <f t="shared" si="745"/>
        <v/>
      </c>
      <c r="T7915" s="109" t="str">
        <f t="shared" si="746"/>
        <v/>
      </c>
    </row>
    <row r="7916" spans="2:20" ht="15" customHeight="1" x14ac:dyDescent="0.25">
      <c r="B7916" s="94">
        <v>7865</v>
      </c>
      <c r="C7916" s="95"/>
      <c r="D7916" s="94"/>
      <c r="E7916" s="95"/>
      <c r="F7916" s="94"/>
      <c r="G7916" s="95">
        <f t="shared" si="741"/>
        <v>0</v>
      </c>
      <c r="H7916" s="110">
        <f t="shared" si="742"/>
        <v>0</v>
      </c>
      <c r="P7916" s="107" t="str">
        <f t="shared" si="743"/>
        <v/>
      </c>
      <c r="Q7916" s="108" t="str">
        <f t="shared" si="744"/>
        <v/>
      </c>
      <c r="S7916" s="109" t="str">
        <f t="shared" si="745"/>
        <v/>
      </c>
      <c r="T7916" s="109" t="str">
        <f t="shared" si="746"/>
        <v/>
      </c>
    </row>
    <row r="7917" spans="2:20" ht="15" customHeight="1" x14ac:dyDescent="0.25">
      <c r="B7917" s="94">
        <v>7866</v>
      </c>
      <c r="C7917" s="95"/>
      <c r="D7917" s="94"/>
      <c r="E7917" s="95"/>
      <c r="F7917" s="94"/>
      <c r="G7917" s="95">
        <f t="shared" si="741"/>
        <v>0</v>
      </c>
      <c r="H7917" s="110">
        <f t="shared" si="742"/>
        <v>0</v>
      </c>
      <c r="P7917" s="107" t="str">
        <f t="shared" si="743"/>
        <v/>
      </c>
      <c r="Q7917" s="108" t="str">
        <f t="shared" si="744"/>
        <v/>
      </c>
      <c r="S7917" s="109" t="str">
        <f t="shared" si="745"/>
        <v/>
      </c>
      <c r="T7917" s="109" t="str">
        <f t="shared" si="746"/>
        <v/>
      </c>
    </row>
    <row r="7918" spans="2:20" ht="15" customHeight="1" x14ac:dyDescent="0.25">
      <c r="B7918" s="94">
        <v>7867</v>
      </c>
      <c r="C7918" s="95"/>
      <c r="D7918" s="94"/>
      <c r="E7918" s="95"/>
      <c r="F7918" s="94"/>
      <c r="G7918" s="95">
        <f t="shared" si="741"/>
        <v>0</v>
      </c>
      <c r="H7918" s="110">
        <f t="shared" si="742"/>
        <v>0</v>
      </c>
      <c r="P7918" s="107" t="str">
        <f t="shared" si="743"/>
        <v/>
      </c>
      <c r="Q7918" s="108" t="str">
        <f t="shared" si="744"/>
        <v/>
      </c>
      <c r="S7918" s="109" t="str">
        <f t="shared" si="745"/>
        <v/>
      </c>
      <c r="T7918" s="109" t="str">
        <f t="shared" si="746"/>
        <v/>
      </c>
    </row>
    <row r="7919" spans="2:20" ht="15" customHeight="1" x14ac:dyDescent="0.25">
      <c r="B7919" s="94">
        <v>7868</v>
      </c>
      <c r="C7919" s="95"/>
      <c r="D7919" s="94"/>
      <c r="E7919" s="95"/>
      <c r="F7919" s="94"/>
      <c r="G7919" s="95">
        <f t="shared" si="741"/>
        <v>0</v>
      </c>
      <c r="H7919" s="110">
        <f t="shared" si="742"/>
        <v>0</v>
      </c>
      <c r="P7919" s="107" t="str">
        <f t="shared" si="743"/>
        <v/>
      </c>
      <c r="Q7919" s="108" t="str">
        <f t="shared" si="744"/>
        <v/>
      </c>
      <c r="S7919" s="109" t="str">
        <f t="shared" si="745"/>
        <v/>
      </c>
      <c r="T7919" s="109" t="str">
        <f t="shared" si="746"/>
        <v/>
      </c>
    </row>
    <row r="7920" spans="2:20" ht="15" customHeight="1" x14ac:dyDescent="0.25">
      <c r="B7920" s="94">
        <v>7869</v>
      </c>
      <c r="C7920" s="95"/>
      <c r="D7920" s="94"/>
      <c r="E7920" s="95"/>
      <c r="F7920" s="94"/>
      <c r="G7920" s="95">
        <f t="shared" si="741"/>
        <v>0</v>
      </c>
      <c r="H7920" s="110">
        <f t="shared" si="742"/>
        <v>0</v>
      </c>
      <c r="P7920" s="107" t="str">
        <f t="shared" si="743"/>
        <v/>
      </c>
      <c r="Q7920" s="108" t="str">
        <f t="shared" si="744"/>
        <v/>
      </c>
      <c r="S7920" s="109" t="str">
        <f t="shared" si="745"/>
        <v/>
      </c>
      <c r="T7920" s="109" t="str">
        <f t="shared" si="746"/>
        <v/>
      </c>
    </row>
    <row r="7921" spans="2:20" ht="15" customHeight="1" x14ac:dyDescent="0.25">
      <c r="B7921" s="94">
        <v>7870</v>
      </c>
      <c r="C7921" s="95"/>
      <c r="D7921" s="94"/>
      <c r="E7921" s="95"/>
      <c r="F7921" s="94"/>
      <c r="G7921" s="95">
        <f t="shared" si="741"/>
        <v>0</v>
      </c>
      <c r="H7921" s="110">
        <f t="shared" si="742"/>
        <v>0</v>
      </c>
      <c r="P7921" s="107" t="str">
        <f t="shared" si="743"/>
        <v/>
      </c>
      <c r="Q7921" s="108" t="str">
        <f t="shared" si="744"/>
        <v/>
      </c>
      <c r="S7921" s="109" t="str">
        <f t="shared" si="745"/>
        <v/>
      </c>
      <c r="T7921" s="109" t="str">
        <f t="shared" si="746"/>
        <v/>
      </c>
    </row>
    <row r="7922" spans="2:20" ht="15" customHeight="1" x14ac:dyDescent="0.25">
      <c r="B7922" s="94">
        <v>7871</v>
      </c>
      <c r="C7922" s="95"/>
      <c r="D7922" s="94"/>
      <c r="E7922" s="95"/>
      <c r="F7922" s="94"/>
      <c r="G7922" s="95">
        <f t="shared" si="741"/>
        <v>0</v>
      </c>
      <c r="H7922" s="110">
        <f t="shared" si="742"/>
        <v>0</v>
      </c>
      <c r="P7922" s="107" t="str">
        <f t="shared" si="743"/>
        <v/>
      </c>
      <c r="Q7922" s="108" t="str">
        <f t="shared" si="744"/>
        <v/>
      </c>
      <c r="S7922" s="109" t="str">
        <f t="shared" si="745"/>
        <v/>
      </c>
      <c r="T7922" s="109" t="str">
        <f t="shared" si="746"/>
        <v/>
      </c>
    </row>
    <row r="7923" spans="2:20" ht="15" customHeight="1" x14ac:dyDescent="0.25">
      <c r="B7923" s="94">
        <v>7872</v>
      </c>
      <c r="C7923" s="95"/>
      <c r="D7923" s="94"/>
      <c r="E7923" s="95"/>
      <c r="F7923" s="94"/>
      <c r="G7923" s="95">
        <f t="shared" si="741"/>
        <v>0</v>
      </c>
      <c r="H7923" s="110">
        <f t="shared" si="742"/>
        <v>0</v>
      </c>
      <c r="P7923" s="107" t="str">
        <f t="shared" si="743"/>
        <v/>
      </c>
      <c r="Q7923" s="108" t="str">
        <f t="shared" si="744"/>
        <v/>
      </c>
      <c r="S7923" s="109" t="str">
        <f t="shared" si="745"/>
        <v/>
      </c>
      <c r="T7923" s="109" t="str">
        <f t="shared" si="746"/>
        <v/>
      </c>
    </row>
    <row r="7924" spans="2:20" ht="15" customHeight="1" x14ac:dyDescent="0.25">
      <c r="B7924" s="94">
        <v>7873</v>
      </c>
      <c r="C7924" s="95"/>
      <c r="D7924" s="94"/>
      <c r="E7924" s="95"/>
      <c r="F7924" s="94"/>
      <c r="G7924" s="95">
        <f t="shared" si="741"/>
        <v>0</v>
      </c>
      <c r="H7924" s="110">
        <f t="shared" si="742"/>
        <v>0</v>
      </c>
      <c r="P7924" s="107" t="str">
        <f t="shared" si="743"/>
        <v/>
      </c>
      <c r="Q7924" s="108" t="str">
        <f t="shared" si="744"/>
        <v/>
      </c>
      <c r="S7924" s="109" t="str">
        <f t="shared" si="745"/>
        <v/>
      </c>
      <c r="T7924" s="109" t="str">
        <f t="shared" si="746"/>
        <v/>
      </c>
    </row>
    <row r="7925" spans="2:20" ht="15" customHeight="1" x14ac:dyDescent="0.25">
      <c r="B7925" s="94">
        <v>7874</v>
      </c>
      <c r="C7925" s="95"/>
      <c r="D7925" s="94"/>
      <c r="E7925" s="95"/>
      <c r="F7925" s="94"/>
      <c r="G7925" s="95">
        <f t="shared" si="741"/>
        <v>0</v>
      </c>
      <c r="H7925" s="110">
        <f t="shared" si="742"/>
        <v>0</v>
      </c>
      <c r="P7925" s="107" t="str">
        <f t="shared" si="743"/>
        <v/>
      </c>
      <c r="Q7925" s="108" t="str">
        <f t="shared" si="744"/>
        <v/>
      </c>
      <c r="S7925" s="109" t="str">
        <f t="shared" si="745"/>
        <v/>
      </c>
      <c r="T7925" s="109" t="str">
        <f t="shared" si="746"/>
        <v/>
      </c>
    </row>
    <row r="7926" spans="2:20" ht="15" customHeight="1" x14ac:dyDescent="0.25">
      <c r="B7926" s="94">
        <v>7875</v>
      </c>
      <c r="C7926" s="95"/>
      <c r="D7926" s="94"/>
      <c r="E7926" s="95"/>
      <c r="F7926" s="94"/>
      <c r="G7926" s="95">
        <f t="shared" si="741"/>
        <v>0</v>
      </c>
      <c r="H7926" s="110">
        <f t="shared" si="742"/>
        <v>0</v>
      </c>
      <c r="P7926" s="107" t="str">
        <f t="shared" si="743"/>
        <v/>
      </c>
      <c r="Q7926" s="108" t="str">
        <f t="shared" si="744"/>
        <v/>
      </c>
      <c r="S7926" s="109" t="str">
        <f t="shared" si="745"/>
        <v/>
      </c>
      <c r="T7926" s="109" t="str">
        <f t="shared" si="746"/>
        <v/>
      </c>
    </row>
    <row r="7927" spans="2:20" ht="15" customHeight="1" x14ac:dyDescent="0.25">
      <c r="B7927" s="94">
        <v>7876</v>
      </c>
      <c r="C7927" s="95"/>
      <c r="D7927" s="94"/>
      <c r="E7927" s="95"/>
      <c r="F7927" s="94"/>
      <c r="G7927" s="95">
        <f t="shared" si="741"/>
        <v>0</v>
      </c>
      <c r="H7927" s="110">
        <f t="shared" si="742"/>
        <v>0</v>
      </c>
      <c r="P7927" s="107" t="str">
        <f t="shared" si="743"/>
        <v/>
      </c>
      <c r="Q7927" s="108" t="str">
        <f t="shared" si="744"/>
        <v/>
      </c>
      <c r="S7927" s="109" t="str">
        <f t="shared" si="745"/>
        <v/>
      </c>
      <c r="T7927" s="109" t="str">
        <f t="shared" si="746"/>
        <v/>
      </c>
    </row>
    <row r="7928" spans="2:20" ht="15" customHeight="1" x14ac:dyDescent="0.25">
      <c r="B7928" s="94">
        <v>7877</v>
      </c>
      <c r="C7928" s="95"/>
      <c r="D7928" s="94"/>
      <c r="E7928" s="95"/>
      <c r="F7928" s="94"/>
      <c r="G7928" s="95">
        <f t="shared" si="741"/>
        <v>0</v>
      </c>
      <c r="H7928" s="110">
        <f t="shared" si="742"/>
        <v>0</v>
      </c>
      <c r="P7928" s="107" t="str">
        <f t="shared" si="743"/>
        <v/>
      </c>
      <c r="Q7928" s="108" t="str">
        <f t="shared" si="744"/>
        <v/>
      </c>
      <c r="S7928" s="109" t="str">
        <f t="shared" si="745"/>
        <v/>
      </c>
      <c r="T7928" s="109" t="str">
        <f t="shared" si="746"/>
        <v/>
      </c>
    </row>
    <row r="7929" spans="2:20" ht="15" customHeight="1" x14ac:dyDescent="0.25">
      <c r="B7929" s="94">
        <v>7878</v>
      </c>
      <c r="C7929" s="95"/>
      <c r="D7929" s="94"/>
      <c r="E7929" s="95"/>
      <c r="F7929" s="94"/>
      <c r="G7929" s="95">
        <f t="shared" si="741"/>
        <v>0</v>
      </c>
      <c r="H7929" s="110">
        <f t="shared" si="742"/>
        <v>0</v>
      </c>
      <c r="P7929" s="107" t="str">
        <f t="shared" si="743"/>
        <v/>
      </c>
      <c r="Q7929" s="108" t="str">
        <f t="shared" si="744"/>
        <v/>
      </c>
      <c r="S7929" s="109" t="str">
        <f t="shared" si="745"/>
        <v/>
      </c>
      <c r="T7929" s="109" t="str">
        <f t="shared" si="746"/>
        <v/>
      </c>
    </row>
    <row r="7930" spans="2:20" ht="15" customHeight="1" x14ac:dyDescent="0.25">
      <c r="B7930" s="94">
        <v>7879</v>
      </c>
      <c r="C7930" s="95"/>
      <c r="D7930" s="94"/>
      <c r="E7930" s="95"/>
      <c r="F7930" s="94"/>
      <c r="G7930" s="95">
        <f t="shared" si="741"/>
        <v>0</v>
      </c>
      <c r="H7930" s="110">
        <f t="shared" si="742"/>
        <v>0</v>
      </c>
      <c r="P7930" s="107" t="str">
        <f t="shared" si="743"/>
        <v/>
      </c>
      <c r="Q7930" s="108" t="str">
        <f t="shared" si="744"/>
        <v/>
      </c>
      <c r="S7930" s="109" t="str">
        <f t="shared" si="745"/>
        <v/>
      </c>
      <c r="T7930" s="109" t="str">
        <f t="shared" si="746"/>
        <v/>
      </c>
    </row>
    <row r="7931" spans="2:20" ht="15" customHeight="1" x14ac:dyDescent="0.25">
      <c r="B7931" s="94">
        <v>7880</v>
      </c>
      <c r="C7931" s="95"/>
      <c r="D7931" s="94"/>
      <c r="E7931" s="95"/>
      <c r="F7931" s="94"/>
      <c r="G7931" s="95">
        <f t="shared" si="741"/>
        <v>0</v>
      </c>
      <c r="H7931" s="110">
        <f t="shared" si="742"/>
        <v>0</v>
      </c>
      <c r="P7931" s="107" t="str">
        <f t="shared" si="743"/>
        <v/>
      </c>
      <c r="Q7931" s="108" t="str">
        <f t="shared" si="744"/>
        <v/>
      </c>
      <c r="S7931" s="109" t="str">
        <f t="shared" si="745"/>
        <v/>
      </c>
      <c r="T7931" s="109" t="str">
        <f t="shared" si="746"/>
        <v/>
      </c>
    </row>
    <row r="7932" spans="2:20" ht="15" customHeight="1" x14ac:dyDescent="0.25">
      <c r="B7932" s="94">
        <v>7881</v>
      </c>
      <c r="C7932" s="95"/>
      <c r="D7932" s="94"/>
      <c r="E7932" s="95"/>
      <c r="F7932" s="94"/>
      <c r="G7932" s="95">
        <f t="shared" si="741"/>
        <v>0</v>
      </c>
      <c r="H7932" s="110">
        <f t="shared" si="742"/>
        <v>0</v>
      </c>
      <c r="P7932" s="107" t="str">
        <f t="shared" si="743"/>
        <v/>
      </c>
      <c r="Q7932" s="108" t="str">
        <f t="shared" si="744"/>
        <v/>
      </c>
      <c r="S7932" s="109" t="str">
        <f t="shared" si="745"/>
        <v/>
      </c>
      <c r="T7932" s="109" t="str">
        <f t="shared" si="746"/>
        <v/>
      </c>
    </row>
    <row r="7933" spans="2:20" ht="15" customHeight="1" x14ac:dyDescent="0.25">
      <c r="B7933" s="94">
        <v>7882</v>
      </c>
      <c r="C7933" s="95"/>
      <c r="D7933" s="94"/>
      <c r="E7933" s="95"/>
      <c r="F7933" s="94"/>
      <c r="G7933" s="95">
        <f t="shared" si="741"/>
        <v>0</v>
      </c>
      <c r="H7933" s="110">
        <f t="shared" si="742"/>
        <v>0</v>
      </c>
      <c r="P7933" s="107" t="str">
        <f t="shared" si="743"/>
        <v/>
      </c>
      <c r="Q7933" s="108" t="str">
        <f t="shared" si="744"/>
        <v/>
      </c>
      <c r="S7933" s="109" t="str">
        <f t="shared" si="745"/>
        <v/>
      </c>
      <c r="T7933" s="109" t="str">
        <f t="shared" si="746"/>
        <v/>
      </c>
    </row>
    <row r="7934" spans="2:20" ht="15" customHeight="1" x14ac:dyDescent="0.25">
      <c r="B7934" s="94">
        <v>7883</v>
      </c>
      <c r="C7934" s="95"/>
      <c r="D7934" s="94"/>
      <c r="E7934" s="95"/>
      <c r="F7934" s="94"/>
      <c r="G7934" s="95">
        <f t="shared" si="741"/>
        <v>0</v>
      </c>
      <c r="H7934" s="110">
        <f t="shared" si="742"/>
        <v>0</v>
      </c>
      <c r="P7934" s="107" t="str">
        <f t="shared" si="743"/>
        <v/>
      </c>
      <c r="Q7934" s="108" t="str">
        <f t="shared" si="744"/>
        <v/>
      </c>
      <c r="S7934" s="109" t="str">
        <f t="shared" si="745"/>
        <v/>
      </c>
      <c r="T7934" s="109" t="str">
        <f t="shared" si="746"/>
        <v/>
      </c>
    </row>
    <row r="7935" spans="2:20" ht="15" customHeight="1" x14ac:dyDescent="0.25">
      <c r="B7935" s="94">
        <v>7884</v>
      </c>
      <c r="C7935" s="95"/>
      <c r="D7935" s="94"/>
      <c r="E7935" s="95"/>
      <c r="F7935" s="94"/>
      <c r="G7935" s="95">
        <f t="shared" si="741"/>
        <v>0</v>
      </c>
      <c r="H7935" s="110">
        <f t="shared" si="742"/>
        <v>0</v>
      </c>
      <c r="P7935" s="107" t="str">
        <f t="shared" si="743"/>
        <v/>
      </c>
      <c r="Q7935" s="108" t="str">
        <f t="shared" si="744"/>
        <v/>
      </c>
      <c r="S7935" s="109" t="str">
        <f t="shared" si="745"/>
        <v/>
      </c>
      <c r="T7935" s="109" t="str">
        <f t="shared" si="746"/>
        <v/>
      </c>
    </row>
    <row r="7936" spans="2:20" ht="15" customHeight="1" x14ac:dyDescent="0.25">
      <c r="B7936" s="94">
        <v>7885</v>
      </c>
      <c r="C7936" s="95"/>
      <c r="D7936" s="94"/>
      <c r="E7936" s="95"/>
      <c r="F7936" s="94"/>
      <c r="G7936" s="95">
        <f t="shared" si="741"/>
        <v>0</v>
      </c>
      <c r="H7936" s="110">
        <f t="shared" si="742"/>
        <v>0</v>
      </c>
      <c r="P7936" s="107" t="str">
        <f t="shared" si="743"/>
        <v/>
      </c>
      <c r="Q7936" s="108" t="str">
        <f t="shared" si="744"/>
        <v/>
      </c>
      <c r="S7936" s="109" t="str">
        <f t="shared" si="745"/>
        <v/>
      </c>
      <c r="T7936" s="109" t="str">
        <f t="shared" si="746"/>
        <v/>
      </c>
    </row>
    <row r="7937" spans="2:20" ht="15" customHeight="1" x14ac:dyDescent="0.25">
      <c r="B7937" s="94">
        <v>7886</v>
      </c>
      <c r="C7937" s="95"/>
      <c r="D7937" s="94"/>
      <c r="E7937" s="95"/>
      <c r="F7937" s="94"/>
      <c r="G7937" s="95">
        <f t="shared" si="741"/>
        <v>0</v>
      </c>
      <c r="H7937" s="110">
        <f t="shared" si="742"/>
        <v>0</v>
      </c>
      <c r="P7937" s="107" t="str">
        <f t="shared" si="743"/>
        <v/>
      </c>
      <c r="Q7937" s="108" t="str">
        <f t="shared" si="744"/>
        <v/>
      </c>
      <c r="S7937" s="109" t="str">
        <f t="shared" si="745"/>
        <v/>
      </c>
      <c r="T7937" s="109" t="str">
        <f t="shared" si="746"/>
        <v/>
      </c>
    </row>
    <row r="7938" spans="2:20" ht="15" customHeight="1" x14ac:dyDescent="0.25">
      <c r="B7938" s="94">
        <v>7887</v>
      </c>
      <c r="C7938" s="95"/>
      <c r="D7938" s="94"/>
      <c r="E7938" s="95"/>
      <c r="F7938" s="94"/>
      <c r="G7938" s="95">
        <f t="shared" si="741"/>
        <v>0</v>
      </c>
      <c r="H7938" s="110">
        <f t="shared" si="742"/>
        <v>0</v>
      </c>
      <c r="P7938" s="107" t="str">
        <f t="shared" si="743"/>
        <v/>
      </c>
      <c r="Q7938" s="108" t="str">
        <f t="shared" si="744"/>
        <v/>
      </c>
      <c r="S7938" s="109" t="str">
        <f t="shared" si="745"/>
        <v/>
      </c>
      <c r="T7938" s="109" t="str">
        <f t="shared" si="746"/>
        <v/>
      </c>
    </row>
    <row r="7939" spans="2:20" ht="15" customHeight="1" x14ac:dyDescent="0.25">
      <c r="B7939" s="94">
        <v>7888</v>
      </c>
      <c r="C7939" s="95"/>
      <c r="D7939" s="94"/>
      <c r="E7939" s="95"/>
      <c r="F7939" s="94"/>
      <c r="G7939" s="95">
        <f t="shared" si="741"/>
        <v>0</v>
      </c>
      <c r="H7939" s="110">
        <f t="shared" si="742"/>
        <v>0</v>
      </c>
      <c r="P7939" s="107" t="str">
        <f t="shared" si="743"/>
        <v/>
      </c>
      <c r="Q7939" s="108" t="str">
        <f t="shared" si="744"/>
        <v/>
      </c>
      <c r="S7939" s="109" t="str">
        <f t="shared" si="745"/>
        <v/>
      </c>
      <c r="T7939" s="109" t="str">
        <f t="shared" si="746"/>
        <v/>
      </c>
    </row>
    <row r="7940" spans="2:20" ht="15" customHeight="1" x14ac:dyDescent="0.25">
      <c r="B7940" s="94">
        <v>7889</v>
      </c>
      <c r="C7940" s="95"/>
      <c r="D7940" s="94"/>
      <c r="E7940" s="95"/>
      <c r="F7940" s="94"/>
      <c r="G7940" s="95">
        <f t="shared" si="741"/>
        <v>0</v>
      </c>
      <c r="H7940" s="110">
        <f t="shared" si="742"/>
        <v>0</v>
      </c>
      <c r="P7940" s="107" t="str">
        <f t="shared" si="743"/>
        <v/>
      </c>
      <c r="Q7940" s="108" t="str">
        <f t="shared" si="744"/>
        <v/>
      </c>
      <c r="S7940" s="109" t="str">
        <f t="shared" si="745"/>
        <v/>
      </c>
      <c r="T7940" s="109" t="str">
        <f t="shared" si="746"/>
        <v/>
      </c>
    </row>
    <row r="7941" spans="2:20" ht="15" customHeight="1" x14ac:dyDescent="0.25">
      <c r="B7941" s="94">
        <v>7890</v>
      </c>
      <c r="C7941" s="95"/>
      <c r="D7941" s="94"/>
      <c r="E7941" s="95"/>
      <c r="F7941" s="94"/>
      <c r="G7941" s="95">
        <f t="shared" si="741"/>
        <v>0</v>
      </c>
      <c r="H7941" s="110">
        <f t="shared" si="742"/>
        <v>0</v>
      </c>
      <c r="P7941" s="107" t="str">
        <f t="shared" si="743"/>
        <v/>
      </c>
      <c r="Q7941" s="108" t="str">
        <f t="shared" si="744"/>
        <v/>
      </c>
      <c r="S7941" s="109" t="str">
        <f t="shared" si="745"/>
        <v/>
      </c>
      <c r="T7941" s="109" t="str">
        <f t="shared" si="746"/>
        <v/>
      </c>
    </row>
    <row r="7942" spans="2:20" ht="15" customHeight="1" x14ac:dyDescent="0.25">
      <c r="B7942" s="94">
        <v>7891</v>
      </c>
      <c r="C7942" s="95"/>
      <c r="D7942" s="94"/>
      <c r="E7942" s="95"/>
      <c r="F7942" s="94"/>
      <c r="G7942" s="95">
        <f t="shared" si="741"/>
        <v>0</v>
      </c>
      <c r="H7942" s="110">
        <f t="shared" si="742"/>
        <v>0</v>
      </c>
      <c r="P7942" s="107" t="str">
        <f t="shared" si="743"/>
        <v/>
      </c>
      <c r="Q7942" s="108" t="str">
        <f t="shared" si="744"/>
        <v/>
      </c>
      <c r="S7942" s="109" t="str">
        <f t="shared" si="745"/>
        <v/>
      </c>
      <c r="T7942" s="109" t="str">
        <f t="shared" si="746"/>
        <v/>
      </c>
    </row>
    <row r="7943" spans="2:20" ht="15" customHeight="1" x14ac:dyDescent="0.25">
      <c r="B7943" s="94">
        <v>7892</v>
      </c>
      <c r="C7943" s="95"/>
      <c r="D7943" s="94"/>
      <c r="E7943" s="95"/>
      <c r="F7943" s="94"/>
      <c r="G7943" s="95">
        <f t="shared" si="741"/>
        <v>0</v>
      </c>
      <c r="H7943" s="110">
        <f t="shared" si="742"/>
        <v>0</v>
      </c>
      <c r="P7943" s="107" t="str">
        <f t="shared" si="743"/>
        <v/>
      </c>
      <c r="Q7943" s="108" t="str">
        <f t="shared" si="744"/>
        <v/>
      </c>
      <c r="S7943" s="109" t="str">
        <f t="shared" si="745"/>
        <v/>
      </c>
      <c r="T7943" s="109" t="str">
        <f t="shared" si="746"/>
        <v/>
      </c>
    </row>
    <row r="7944" spans="2:20" ht="15" customHeight="1" x14ac:dyDescent="0.25">
      <c r="B7944" s="94">
        <v>7893</v>
      </c>
      <c r="C7944" s="95"/>
      <c r="D7944" s="94"/>
      <c r="E7944" s="95"/>
      <c r="F7944" s="94"/>
      <c r="G7944" s="95">
        <f t="shared" si="741"/>
        <v>0</v>
      </c>
      <c r="H7944" s="110">
        <f t="shared" si="742"/>
        <v>0</v>
      </c>
      <c r="P7944" s="107" t="str">
        <f t="shared" si="743"/>
        <v/>
      </c>
      <c r="Q7944" s="108" t="str">
        <f t="shared" si="744"/>
        <v/>
      </c>
      <c r="S7944" s="109" t="str">
        <f t="shared" si="745"/>
        <v/>
      </c>
      <c r="T7944" s="109" t="str">
        <f t="shared" si="746"/>
        <v/>
      </c>
    </row>
    <row r="7945" spans="2:20" ht="15" customHeight="1" x14ac:dyDescent="0.25">
      <c r="B7945" s="94">
        <v>7894</v>
      </c>
      <c r="C7945" s="95"/>
      <c r="D7945" s="94"/>
      <c r="E7945" s="95"/>
      <c r="F7945" s="94"/>
      <c r="G7945" s="95">
        <f t="shared" si="741"/>
        <v>0</v>
      </c>
      <c r="H7945" s="110">
        <f t="shared" si="742"/>
        <v>0</v>
      </c>
      <c r="P7945" s="107" t="str">
        <f t="shared" si="743"/>
        <v/>
      </c>
      <c r="Q7945" s="108" t="str">
        <f t="shared" si="744"/>
        <v/>
      </c>
      <c r="S7945" s="109" t="str">
        <f t="shared" si="745"/>
        <v/>
      </c>
      <c r="T7945" s="109" t="str">
        <f t="shared" si="746"/>
        <v/>
      </c>
    </row>
    <row r="7946" spans="2:20" ht="15" customHeight="1" x14ac:dyDescent="0.25">
      <c r="B7946" s="94">
        <v>7895</v>
      </c>
      <c r="C7946" s="95"/>
      <c r="D7946" s="94"/>
      <c r="E7946" s="95"/>
      <c r="F7946" s="94"/>
      <c r="G7946" s="95">
        <f t="shared" si="741"/>
        <v>0</v>
      </c>
      <c r="H7946" s="110">
        <f t="shared" si="742"/>
        <v>0</v>
      </c>
      <c r="P7946" s="107" t="str">
        <f t="shared" si="743"/>
        <v/>
      </c>
      <c r="Q7946" s="108" t="str">
        <f t="shared" si="744"/>
        <v/>
      </c>
      <c r="S7946" s="109" t="str">
        <f t="shared" si="745"/>
        <v/>
      </c>
      <c r="T7946" s="109" t="str">
        <f t="shared" si="746"/>
        <v/>
      </c>
    </row>
    <row r="7947" spans="2:20" ht="15" customHeight="1" x14ac:dyDescent="0.25">
      <c r="B7947" s="94">
        <v>7896</v>
      </c>
      <c r="C7947" s="95"/>
      <c r="D7947" s="94"/>
      <c r="E7947" s="95"/>
      <c r="F7947" s="94"/>
      <c r="G7947" s="95">
        <f t="shared" si="741"/>
        <v>0</v>
      </c>
      <c r="H7947" s="110">
        <f t="shared" si="742"/>
        <v>0</v>
      </c>
      <c r="P7947" s="107" t="str">
        <f t="shared" si="743"/>
        <v/>
      </c>
      <c r="Q7947" s="108" t="str">
        <f t="shared" si="744"/>
        <v/>
      </c>
      <c r="S7947" s="109" t="str">
        <f t="shared" si="745"/>
        <v/>
      </c>
      <c r="T7947" s="109" t="str">
        <f t="shared" si="746"/>
        <v/>
      </c>
    </row>
    <row r="7948" spans="2:20" ht="15" customHeight="1" x14ac:dyDescent="0.25">
      <c r="B7948" s="94">
        <v>7897</v>
      </c>
      <c r="C7948" s="95"/>
      <c r="D7948" s="94"/>
      <c r="E7948" s="95"/>
      <c r="F7948" s="94"/>
      <c r="G7948" s="95">
        <f t="shared" si="741"/>
        <v>0</v>
      </c>
      <c r="H7948" s="110">
        <f t="shared" si="742"/>
        <v>0</v>
      </c>
      <c r="P7948" s="107" t="str">
        <f t="shared" si="743"/>
        <v/>
      </c>
      <c r="Q7948" s="108" t="str">
        <f t="shared" si="744"/>
        <v/>
      </c>
      <c r="S7948" s="109" t="str">
        <f t="shared" si="745"/>
        <v/>
      </c>
      <c r="T7948" s="109" t="str">
        <f t="shared" si="746"/>
        <v/>
      </c>
    </row>
    <row r="7949" spans="2:20" ht="15" customHeight="1" x14ac:dyDescent="0.25">
      <c r="B7949" s="94">
        <v>7898</v>
      </c>
      <c r="C7949" s="95"/>
      <c r="D7949" s="94"/>
      <c r="E7949" s="95"/>
      <c r="F7949" s="94"/>
      <c r="G7949" s="95">
        <f t="shared" si="741"/>
        <v>0</v>
      </c>
      <c r="H7949" s="110">
        <f t="shared" si="742"/>
        <v>0</v>
      </c>
      <c r="P7949" s="107" t="str">
        <f t="shared" si="743"/>
        <v/>
      </c>
      <c r="Q7949" s="108" t="str">
        <f t="shared" si="744"/>
        <v/>
      </c>
      <c r="S7949" s="109" t="str">
        <f t="shared" si="745"/>
        <v/>
      </c>
      <c r="T7949" s="109" t="str">
        <f t="shared" si="746"/>
        <v/>
      </c>
    </row>
    <row r="7950" spans="2:20" ht="15" customHeight="1" x14ac:dyDescent="0.25">
      <c r="B7950" s="94">
        <v>7899</v>
      </c>
      <c r="C7950" s="95"/>
      <c r="D7950" s="94"/>
      <c r="E7950" s="95"/>
      <c r="F7950" s="94"/>
      <c r="G7950" s="95">
        <f t="shared" si="741"/>
        <v>0</v>
      </c>
      <c r="H7950" s="110">
        <f t="shared" si="742"/>
        <v>0</v>
      </c>
      <c r="P7950" s="107" t="str">
        <f t="shared" si="743"/>
        <v/>
      </c>
      <c r="Q7950" s="108" t="str">
        <f t="shared" si="744"/>
        <v/>
      </c>
      <c r="S7950" s="109" t="str">
        <f t="shared" si="745"/>
        <v/>
      </c>
      <c r="T7950" s="109" t="str">
        <f t="shared" si="746"/>
        <v/>
      </c>
    </row>
    <row r="7951" spans="2:20" ht="15" customHeight="1" x14ac:dyDescent="0.25">
      <c r="B7951" s="94">
        <v>7900</v>
      </c>
      <c r="C7951" s="95"/>
      <c r="D7951" s="94"/>
      <c r="E7951" s="95"/>
      <c r="F7951" s="94"/>
      <c r="G7951" s="95">
        <f t="shared" si="741"/>
        <v>0</v>
      </c>
      <c r="H7951" s="110">
        <f t="shared" si="742"/>
        <v>0</v>
      </c>
      <c r="P7951" s="107" t="str">
        <f t="shared" si="743"/>
        <v/>
      </c>
      <c r="Q7951" s="108" t="str">
        <f t="shared" si="744"/>
        <v/>
      </c>
      <c r="S7951" s="109" t="str">
        <f t="shared" si="745"/>
        <v/>
      </c>
      <c r="T7951" s="109" t="str">
        <f t="shared" si="746"/>
        <v/>
      </c>
    </row>
    <row r="7952" spans="2:20" ht="15" customHeight="1" x14ac:dyDescent="0.25">
      <c r="B7952" s="94">
        <v>7901</v>
      </c>
      <c r="C7952" s="95"/>
      <c r="D7952" s="94"/>
      <c r="E7952" s="95"/>
      <c r="F7952" s="94"/>
      <c r="G7952" s="95">
        <f t="shared" si="741"/>
        <v>0</v>
      </c>
      <c r="H7952" s="110">
        <f t="shared" si="742"/>
        <v>0</v>
      </c>
      <c r="P7952" s="107" t="str">
        <f t="shared" si="743"/>
        <v/>
      </c>
      <c r="Q7952" s="108" t="str">
        <f t="shared" si="744"/>
        <v/>
      </c>
      <c r="S7952" s="109" t="str">
        <f t="shared" si="745"/>
        <v/>
      </c>
      <c r="T7952" s="109" t="str">
        <f t="shared" si="746"/>
        <v/>
      </c>
    </row>
    <row r="7953" spans="2:20" ht="15" customHeight="1" x14ac:dyDescent="0.25">
      <c r="B7953" s="94">
        <v>7902</v>
      </c>
      <c r="C7953" s="95"/>
      <c r="D7953" s="94"/>
      <c r="E7953" s="95"/>
      <c r="F7953" s="94"/>
      <c r="G7953" s="95">
        <f t="shared" si="741"/>
        <v>0</v>
      </c>
      <c r="H7953" s="110">
        <f t="shared" si="742"/>
        <v>0</v>
      </c>
      <c r="P7953" s="107" t="str">
        <f t="shared" si="743"/>
        <v/>
      </c>
      <c r="Q7953" s="108" t="str">
        <f t="shared" si="744"/>
        <v/>
      </c>
      <c r="S7953" s="109" t="str">
        <f t="shared" si="745"/>
        <v/>
      </c>
      <c r="T7953" s="109" t="str">
        <f t="shared" si="746"/>
        <v/>
      </c>
    </row>
    <row r="7954" spans="2:20" ht="15" customHeight="1" x14ac:dyDescent="0.25">
      <c r="B7954" s="94">
        <v>7903</v>
      </c>
      <c r="C7954" s="95"/>
      <c r="D7954" s="94"/>
      <c r="E7954" s="95"/>
      <c r="F7954" s="94"/>
      <c r="G7954" s="95">
        <f t="shared" si="741"/>
        <v>0</v>
      </c>
      <c r="H7954" s="110">
        <f t="shared" si="742"/>
        <v>0</v>
      </c>
      <c r="P7954" s="107" t="str">
        <f t="shared" si="743"/>
        <v/>
      </c>
      <c r="Q7954" s="108" t="str">
        <f t="shared" si="744"/>
        <v/>
      </c>
      <c r="S7954" s="109" t="str">
        <f t="shared" si="745"/>
        <v/>
      </c>
      <c r="T7954" s="109" t="str">
        <f t="shared" si="746"/>
        <v/>
      </c>
    </row>
    <row r="7955" spans="2:20" ht="15" customHeight="1" x14ac:dyDescent="0.25">
      <c r="B7955" s="94">
        <v>7904</v>
      </c>
      <c r="C7955" s="95"/>
      <c r="D7955" s="94"/>
      <c r="E7955" s="95"/>
      <c r="F7955" s="94"/>
      <c r="G7955" s="95">
        <f t="shared" si="741"/>
        <v>0</v>
      </c>
      <c r="H7955" s="110">
        <f t="shared" si="742"/>
        <v>0</v>
      </c>
      <c r="P7955" s="107" t="str">
        <f t="shared" si="743"/>
        <v/>
      </c>
      <c r="Q7955" s="108" t="str">
        <f t="shared" si="744"/>
        <v/>
      </c>
      <c r="S7955" s="109" t="str">
        <f t="shared" si="745"/>
        <v/>
      </c>
      <c r="T7955" s="109" t="str">
        <f t="shared" si="746"/>
        <v/>
      </c>
    </row>
    <row r="7956" spans="2:20" ht="15" customHeight="1" x14ac:dyDescent="0.25">
      <c r="B7956" s="94">
        <v>7905</v>
      </c>
      <c r="C7956" s="95"/>
      <c r="D7956" s="94"/>
      <c r="E7956" s="95"/>
      <c r="F7956" s="94"/>
      <c r="G7956" s="95">
        <f t="shared" si="741"/>
        <v>0</v>
      </c>
      <c r="H7956" s="110">
        <f t="shared" si="742"/>
        <v>0</v>
      </c>
      <c r="P7956" s="107" t="str">
        <f t="shared" si="743"/>
        <v/>
      </c>
      <c r="Q7956" s="108" t="str">
        <f t="shared" si="744"/>
        <v/>
      </c>
      <c r="S7956" s="109" t="str">
        <f t="shared" si="745"/>
        <v/>
      </c>
      <c r="T7956" s="109" t="str">
        <f t="shared" si="746"/>
        <v/>
      </c>
    </row>
    <row r="7957" spans="2:20" ht="15" customHeight="1" x14ac:dyDescent="0.25">
      <c r="B7957" s="94">
        <v>7906</v>
      </c>
      <c r="C7957" s="95"/>
      <c r="D7957" s="94"/>
      <c r="E7957" s="95"/>
      <c r="F7957" s="94"/>
      <c r="G7957" s="95">
        <f t="shared" si="741"/>
        <v>0</v>
      </c>
      <c r="H7957" s="110">
        <f t="shared" si="742"/>
        <v>0</v>
      </c>
      <c r="P7957" s="107" t="str">
        <f t="shared" si="743"/>
        <v/>
      </c>
      <c r="Q7957" s="108" t="str">
        <f t="shared" si="744"/>
        <v/>
      </c>
      <c r="S7957" s="109" t="str">
        <f t="shared" si="745"/>
        <v/>
      </c>
      <c r="T7957" s="109" t="str">
        <f t="shared" si="746"/>
        <v/>
      </c>
    </row>
    <row r="7958" spans="2:20" ht="15" customHeight="1" x14ac:dyDescent="0.25">
      <c r="B7958" s="94">
        <v>7907</v>
      </c>
      <c r="C7958" s="95"/>
      <c r="D7958" s="94"/>
      <c r="E7958" s="95"/>
      <c r="F7958" s="94"/>
      <c r="G7958" s="95">
        <f t="shared" si="741"/>
        <v>0</v>
      </c>
      <c r="H7958" s="110">
        <f t="shared" si="742"/>
        <v>0</v>
      </c>
      <c r="P7958" s="107" t="str">
        <f t="shared" si="743"/>
        <v/>
      </c>
      <c r="Q7958" s="108" t="str">
        <f t="shared" si="744"/>
        <v/>
      </c>
      <c r="S7958" s="109" t="str">
        <f t="shared" si="745"/>
        <v/>
      </c>
      <c r="T7958" s="109" t="str">
        <f t="shared" si="746"/>
        <v/>
      </c>
    </row>
    <row r="7959" spans="2:20" ht="15" customHeight="1" x14ac:dyDescent="0.25">
      <c r="B7959" s="94">
        <v>7908</v>
      </c>
      <c r="C7959" s="95"/>
      <c r="D7959" s="94"/>
      <c r="E7959" s="95"/>
      <c r="F7959" s="94"/>
      <c r="G7959" s="95">
        <f t="shared" si="741"/>
        <v>0</v>
      </c>
      <c r="H7959" s="110">
        <f t="shared" si="742"/>
        <v>0</v>
      </c>
      <c r="P7959" s="107" t="str">
        <f t="shared" si="743"/>
        <v/>
      </c>
      <c r="Q7959" s="108" t="str">
        <f t="shared" si="744"/>
        <v/>
      </c>
      <c r="S7959" s="109" t="str">
        <f t="shared" si="745"/>
        <v/>
      </c>
      <c r="T7959" s="109" t="str">
        <f t="shared" si="746"/>
        <v/>
      </c>
    </row>
    <row r="7960" spans="2:20" ht="15" customHeight="1" x14ac:dyDescent="0.25">
      <c r="B7960" s="94">
        <v>7909</v>
      </c>
      <c r="C7960" s="95"/>
      <c r="D7960" s="94"/>
      <c r="E7960" s="95"/>
      <c r="F7960" s="94"/>
      <c r="G7960" s="95">
        <f t="shared" si="741"/>
        <v>0</v>
      </c>
      <c r="H7960" s="110">
        <f t="shared" si="742"/>
        <v>0</v>
      </c>
      <c r="P7960" s="107" t="str">
        <f t="shared" si="743"/>
        <v/>
      </c>
      <c r="Q7960" s="108" t="str">
        <f t="shared" si="744"/>
        <v/>
      </c>
      <c r="S7960" s="109" t="str">
        <f t="shared" si="745"/>
        <v/>
      </c>
      <c r="T7960" s="109" t="str">
        <f t="shared" si="746"/>
        <v/>
      </c>
    </row>
    <row r="7961" spans="2:20" ht="15" customHeight="1" x14ac:dyDescent="0.25">
      <c r="B7961" s="94">
        <v>7910</v>
      </c>
      <c r="C7961" s="95"/>
      <c r="D7961" s="94"/>
      <c r="E7961" s="95"/>
      <c r="F7961" s="94"/>
      <c r="G7961" s="95">
        <f t="shared" si="741"/>
        <v>0</v>
      </c>
      <c r="H7961" s="110">
        <f t="shared" si="742"/>
        <v>0</v>
      </c>
      <c r="P7961" s="107" t="str">
        <f t="shared" si="743"/>
        <v/>
      </c>
      <c r="Q7961" s="108" t="str">
        <f t="shared" si="744"/>
        <v/>
      </c>
      <c r="S7961" s="109" t="str">
        <f t="shared" si="745"/>
        <v/>
      </c>
      <c r="T7961" s="109" t="str">
        <f t="shared" si="746"/>
        <v/>
      </c>
    </row>
    <row r="7962" spans="2:20" ht="15" customHeight="1" x14ac:dyDescent="0.25">
      <c r="B7962" s="94">
        <v>7911</v>
      </c>
      <c r="C7962" s="95"/>
      <c r="D7962" s="94"/>
      <c r="E7962" s="95"/>
      <c r="F7962" s="94"/>
      <c r="G7962" s="95">
        <f t="shared" si="741"/>
        <v>0</v>
      </c>
      <c r="H7962" s="110">
        <f t="shared" si="742"/>
        <v>0</v>
      </c>
      <c r="P7962" s="107" t="str">
        <f t="shared" si="743"/>
        <v/>
      </c>
      <c r="Q7962" s="108" t="str">
        <f t="shared" si="744"/>
        <v/>
      </c>
      <c r="S7962" s="109" t="str">
        <f t="shared" si="745"/>
        <v/>
      </c>
      <c r="T7962" s="109" t="str">
        <f t="shared" si="746"/>
        <v/>
      </c>
    </row>
    <row r="7963" spans="2:20" ht="15" customHeight="1" x14ac:dyDescent="0.25">
      <c r="B7963" s="94">
        <v>7912</v>
      </c>
      <c r="C7963" s="95"/>
      <c r="D7963" s="94"/>
      <c r="E7963" s="95"/>
      <c r="F7963" s="94"/>
      <c r="G7963" s="95">
        <f t="shared" si="741"/>
        <v>0</v>
      </c>
      <c r="H7963" s="110">
        <f t="shared" si="742"/>
        <v>0</v>
      </c>
      <c r="P7963" s="107" t="str">
        <f t="shared" si="743"/>
        <v/>
      </c>
      <c r="Q7963" s="108" t="str">
        <f t="shared" si="744"/>
        <v/>
      </c>
      <c r="S7963" s="109" t="str">
        <f t="shared" si="745"/>
        <v/>
      </c>
      <c r="T7963" s="109" t="str">
        <f t="shared" si="746"/>
        <v/>
      </c>
    </row>
    <row r="7964" spans="2:20" ht="15" customHeight="1" x14ac:dyDescent="0.25">
      <c r="B7964" s="94">
        <v>7913</v>
      </c>
      <c r="C7964" s="95"/>
      <c r="D7964" s="94"/>
      <c r="E7964" s="95"/>
      <c r="F7964" s="94"/>
      <c r="G7964" s="95">
        <f t="shared" ref="G7964:G8027" si="747">E7964-C7964</f>
        <v>0</v>
      </c>
      <c r="H7964" s="110">
        <f t="shared" ref="H7964:H8027" si="748">F7964-D7964</f>
        <v>0</v>
      </c>
      <c r="P7964" s="107" t="str">
        <f t="shared" ref="P7964:P8027" si="749">IF(C7964="","",D7964*PSA_WTP-C7964)</f>
        <v/>
      </c>
      <c r="Q7964" s="108" t="str">
        <f t="shared" ref="Q7964:Q8027" si="750">IF(C7964="","",F7964*PSA_WTP-E7964)</f>
        <v/>
      </c>
      <c r="S7964" s="109" t="str">
        <f t="shared" ref="S7964:S8027" si="751">IF(Q7964="","",IF(Q7964=MAX(P7964,Q7964),0,1))</f>
        <v/>
      </c>
      <c r="T7964" s="109" t="str">
        <f t="shared" ref="T7964:T8027" si="752">IF(Q7964="","",IF(Q7964=MAX(P7964,Q7964),1,0))</f>
        <v/>
      </c>
    </row>
    <row r="7965" spans="2:20" ht="15" customHeight="1" x14ac:dyDescent="0.25">
      <c r="B7965" s="94">
        <v>7914</v>
      </c>
      <c r="C7965" s="95"/>
      <c r="D7965" s="94"/>
      <c r="E7965" s="95"/>
      <c r="F7965" s="94"/>
      <c r="G7965" s="95">
        <f t="shared" si="747"/>
        <v>0</v>
      </c>
      <c r="H7965" s="110">
        <f t="shared" si="748"/>
        <v>0</v>
      </c>
      <c r="P7965" s="107" t="str">
        <f t="shared" si="749"/>
        <v/>
      </c>
      <c r="Q7965" s="108" t="str">
        <f t="shared" si="750"/>
        <v/>
      </c>
      <c r="S7965" s="109" t="str">
        <f t="shared" si="751"/>
        <v/>
      </c>
      <c r="T7965" s="109" t="str">
        <f t="shared" si="752"/>
        <v/>
      </c>
    </row>
    <row r="7966" spans="2:20" ht="15" customHeight="1" x14ac:dyDescent="0.25">
      <c r="B7966" s="94">
        <v>7915</v>
      </c>
      <c r="C7966" s="95"/>
      <c r="D7966" s="94"/>
      <c r="E7966" s="95"/>
      <c r="F7966" s="94"/>
      <c r="G7966" s="95">
        <f t="shared" si="747"/>
        <v>0</v>
      </c>
      <c r="H7966" s="110">
        <f t="shared" si="748"/>
        <v>0</v>
      </c>
      <c r="P7966" s="107" t="str">
        <f t="shared" si="749"/>
        <v/>
      </c>
      <c r="Q7966" s="108" t="str">
        <f t="shared" si="750"/>
        <v/>
      </c>
      <c r="S7966" s="109" t="str">
        <f t="shared" si="751"/>
        <v/>
      </c>
      <c r="T7966" s="109" t="str">
        <f t="shared" si="752"/>
        <v/>
      </c>
    </row>
    <row r="7967" spans="2:20" ht="15" customHeight="1" x14ac:dyDescent="0.25">
      <c r="B7967" s="94">
        <v>7916</v>
      </c>
      <c r="C7967" s="95"/>
      <c r="D7967" s="94"/>
      <c r="E7967" s="95"/>
      <c r="F7967" s="94"/>
      <c r="G7967" s="95">
        <f t="shared" si="747"/>
        <v>0</v>
      </c>
      <c r="H7967" s="110">
        <f t="shared" si="748"/>
        <v>0</v>
      </c>
      <c r="P7967" s="107" t="str">
        <f t="shared" si="749"/>
        <v/>
      </c>
      <c r="Q7967" s="108" t="str">
        <f t="shared" si="750"/>
        <v/>
      </c>
      <c r="S7967" s="109" t="str">
        <f t="shared" si="751"/>
        <v/>
      </c>
      <c r="T7967" s="109" t="str">
        <f t="shared" si="752"/>
        <v/>
      </c>
    </row>
    <row r="7968" spans="2:20" ht="15" customHeight="1" x14ac:dyDescent="0.25">
      <c r="B7968" s="94">
        <v>7917</v>
      </c>
      <c r="C7968" s="95"/>
      <c r="D7968" s="94"/>
      <c r="E7968" s="95"/>
      <c r="F7968" s="94"/>
      <c r="G7968" s="95">
        <f t="shared" si="747"/>
        <v>0</v>
      </c>
      <c r="H7968" s="110">
        <f t="shared" si="748"/>
        <v>0</v>
      </c>
      <c r="P7968" s="107" t="str">
        <f t="shared" si="749"/>
        <v/>
      </c>
      <c r="Q7968" s="108" t="str">
        <f t="shared" si="750"/>
        <v/>
      </c>
      <c r="S7968" s="109" t="str">
        <f t="shared" si="751"/>
        <v/>
      </c>
      <c r="T7968" s="109" t="str">
        <f t="shared" si="752"/>
        <v/>
      </c>
    </row>
    <row r="7969" spans="2:20" ht="15" customHeight="1" x14ac:dyDescent="0.25">
      <c r="B7969" s="94">
        <v>7918</v>
      </c>
      <c r="C7969" s="95"/>
      <c r="D7969" s="94"/>
      <c r="E7969" s="95"/>
      <c r="F7969" s="94"/>
      <c r="G7969" s="95">
        <f t="shared" si="747"/>
        <v>0</v>
      </c>
      <c r="H7969" s="110">
        <f t="shared" si="748"/>
        <v>0</v>
      </c>
      <c r="P7969" s="107" t="str">
        <f t="shared" si="749"/>
        <v/>
      </c>
      <c r="Q7969" s="108" t="str">
        <f t="shared" si="750"/>
        <v/>
      </c>
      <c r="S7969" s="109" t="str">
        <f t="shared" si="751"/>
        <v/>
      </c>
      <c r="T7969" s="109" t="str">
        <f t="shared" si="752"/>
        <v/>
      </c>
    </row>
    <row r="7970" spans="2:20" ht="15" customHeight="1" x14ac:dyDescent="0.25">
      <c r="B7970" s="94">
        <v>7919</v>
      </c>
      <c r="C7970" s="95"/>
      <c r="D7970" s="94"/>
      <c r="E7970" s="95"/>
      <c r="F7970" s="94"/>
      <c r="G7970" s="95">
        <f t="shared" si="747"/>
        <v>0</v>
      </c>
      <c r="H7970" s="110">
        <f t="shared" si="748"/>
        <v>0</v>
      </c>
      <c r="P7970" s="107" t="str">
        <f t="shared" si="749"/>
        <v/>
      </c>
      <c r="Q7970" s="108" t="str">
        <f t="shared" si="750"/>
        <v/>
      </c>
      <c r="S7970" s="109" t="str">
        <f t="shared" si="751"/>
        <v/>
      </c>
      <c r="T7970" s="109" t="str">
        <f t="shared" si="752"/>
        <v/>
      </c>
    </row>
    <row r="7971" spans="2:20" ht="15" customHeight="1" x14ac:dyDescent="0.25">
      <c r="B7971" s="94">
        <v>7920</v>
      </c>
      <c r="C7971" s="95"/>
      <c r="D7971" s="94"/>
      <c r="E7971" s="95"/>
      <c r="F7971" s="94"/>
      <c r="G7971" s="95">
        <f t="shared" si="747"/>
        <v>0</v>
      </c>
      <c r="H7971" s="110">
        <f t="shared" si="748"/>
        <v>0</v>
      </c>
      <c r="P7971" s="107" t="str">
        <f t="shared" si="749"/>
        <v/>
      </c>
      <c r="Q7971" s="108" t="str">
        <f t="shared" si="750"/>
        <v/>
      </c>
      <c r="S7971" s="109" t="str">
        <f t="shared" si="751"/>
        <v/>
      </c>
      <c r="T7971" s="109" t="str">
        <f t="shared" si="752"/>
        <v/>
      </c>
    </row>
    <row r="7972" spans="2:20" ht="15" customHeight="1" x14ac:dyDescent="0.25">
      <c r="B7972" s="94">
        <v>7921</v>
      </c>
      <c r="C7972" s="95"/>
      <c r="D7972" s="94"/>
      <c r="E7972" s="95"/>
      <c r="F7972" s="94"/>
      <c r="G7972" s="95">
        <f t="shared" si="747"/>
        <v>0</v>
      </c>
      <c r="H7972" s="110">
        <f t="shared" si="748"/>
        <v>0</v>
      </c>
      <c r="P7972" s="107" t="str">
        <f t="shared" si="749"/>
        <v/>
      </c>
      <c r="Q7972" s="108" t="str">
        <f t="shared" si="750"/>
        <v/>
      </c>
      <c r="S7972" s="109" t="str">
        <f t="shared" si="751"/>
        <v/>
      </c>
      <c r="T7972" s="109" t="str">
        <f t="shared" si="752"/>
        <v/>
      </c>
    </row>
    <row r="7973" spans="2:20" ht="15" customHeight="1" x14ac:dyDescent="0.25">
      <c r="B7973" s="94">
        <v>7922</v>
      </c>
      <c r="C7973" s="95"/>
      <c r="D7973" s="94"/>
      <c r="E7973" s="95"/>
      <c r="F7973" s="94"/>
      <c r="G7973" s="95">
        <f t="shared" si="747"/>
        <v>0</v>
      </c>
      <c r="H7973" s="110">
        <f t="shared" si="748"/>
        <v>0</v>
      </c>
      <c r="P7973" s="107" t="str">
        <f t="shared" si="749"/>
        <v/>
      </c>
      <c r="Q7973" s="108" t="str">
        <f t="shared" si="750"/>
        <v/>
      </c>
      <c r="S7973" s="109" t="str">
        <f t="shared" si="751"/>
        <v/>
      </c>
      <c r="T7973" s="109" t="str">
        <f t="shared" si="752"/>
        <v/>
      </c>
    </row>
    <row r="7974" spans="2:20" ht="15" customHeight="1" x14ac:dyDescent="0.25">
      <c r="B7974" s="94">
        <v>7923</v>
      </c>
      <c r="C7974" s="95"/>
      <c r="D7974" s="94"/>
      <c r="E7974" s="95"/>
      <c r="F7974" s="94"/>
      <c r="G7974" s="95">
        <f t="shared" si="747"/>
        <v>0</v>
      </c>
      <c r="H7974" s="110">
        <f t="shared" si="748"/>
        <v>0</v>
      </c>
      <c r="P7974" s="107" t="str">
        <f t="shared" si="749"/>
        <v/>
      </c>
      <c r="Q7974" s="108" t="str">
        <f t="shared" si="750"/>
        <v/>
      </c>
      <c r="S7974" s="109" t="str">
        <f t="shared" si="751"/>
        <v/>
      </c>
      <c r="T7974" s="109" t="str">
        <f t="shared" si="752"/>
        <v/>
      </c>
    </row>
    <row r="7975" spans="2:20" ht="15" customHeight="1" x14ac:dyDescent="0.25">
      <c r="B7975" s="94">
        <v>7924</v>
      </c>
      <c r="C7975" s="95"/>
      <c r="D7975" s="94"/>
      <c r="E7975" s="95"/>
      <c r="F7975" s="94"/>
      <c r="G7975" s="95">
        <f t="shared" si="747"/>
        <v>0</v>
      </c>
      <c r="H7975" s="110">
        <f t="shared" si="748"/>
        <v>0</v>
      </c>
      <c r="P7975" s="107" t="str">
        <f t="shared" si="749"/>
        <v/>
      </c>
      <c r="Q7975" s="108" t="str">
        <f t="shared" si="750"/>
        <v/>
      </c>
      <c r="S7975" s="109" t="str">
        <f t="shared" si="751"/>
        <v/>
      </c>
      <c r="T7975" s="109" t="str">
        <f t="shared" si="752"/>
        <v/>
      </c>
    </row>
    <row r="7976" spans="2:20" ht="15" customHeight="1" x14ac:dyDescent="0.25">
      <c r="B7976" s="94">
        <v>7925</v>
      </c>
      <c r="C7976" s="95"/>
      <c r="D7976" s="94"/>
      <c r="E7976" s="95"/>
      <c r="F7976" s="94"/>
      <c r="G7976" s="95">
        <f t="shared" si="747"/>
        <v>0</v>
      </c>
      <c r="H7976" s="110">
        <f t="shared" si="748"/>
        <v>0</v>
      </c>
      <c r="P7976" s="107" t="str">
        <f t="shared" si="749"/>
        <v/>
      </c>
      <c r="Q7976" s="108" t="str">
        <f t="shared" si="750"/>
        <v/>
      </c>
      <c r="S7976" s="109" t="str">
        <f t="shared" si="751"/>
        <v/>
      </c>
      <c r="T7976" s="109" t="str">
        <f t="shared" si="752"/>
        <v/>
      </c>
    </row>
    <row r="7977" spans="2:20" ht="15" customHeight="1" x14ac:dyDescent="0.25">
      <c r="B7977" s="94">
        <v>7926</v>
      </c>
      <c r="C7977" s="95"/>
      <c r="D7977" s="94"/>
      <c r="E7977" s="95"/>
      <c r="F7977" s="94"/>
      <c r="G7977" s="95">
        <f t="shared" si="747"/>
        <v>0</v>
      </c>
      <c r="H7977" s="110">
        <f t="shared" si="748"/>
        <v>0</v>
      </c>
      <c r="P7977" s="107" t="str">
        <f t="shared" si="749"/>
        <v/>
      </c>
      <c r="Q7977" s="108" t="str">
        <f t="shared" si="750"/>
        <v/>
      </c>
      <c r="S7977" s="109" t="str">
        <f t="shared" si="751"/>
        <v/>
      </c>
      <c r="T7977" s="109" t="str">
        <f t="shared" si="752"/>
        <v/>
      </c>
    </row>
    <row r="7978" spans="2:20" ht="15" customHeight="1" x14ac:dyDescent="0.25">
      <c r="B7978" s="94">
        <v>7927</v>
      </c>
      <c r="C7978" s="95"/>
      <c r="D7978" s="94"/>
      <c r="E7978" s="95"/>
      <c r="F7978" s="94"/>
      <c r="G7978" s="95">
        <f t="shared" si="747"/>
        <v>0</v>
      </c>
      <c r="H7978" s="110">
        <f t="shared" si="748"/>
        <v>0</v>
      </c>
      <c r="P7978" s="107" t="str">
        <f t="shared" si="749"/>
        <v/>
      </c>
      <c r="Q7978" s="108" t="str">
        <f t="shared" si="750"/>
        <v/>
      </c>
      <c r="S7978" s="109" t="str">
        <f t="shared" si="751"/>
        <v/>
      </c>
      <c r="T7978" s="109" t="str">
        <f t="shared" si="752"/>
        <v/>
      </c>
    </row>
    <row r="7979" spans="2:20" ht="15" customHeight="1" x14ac:dyDescent="0.25">
      <c r="B7979" s="94">
        <v>7928</v>
      </c>
      <c r="C7979" s="95"/>
      <c r="D7979" s="94"/>
      <c r="E7979" s="95"/>
      <c r="F7979" s="94"/>
      <c r="G7979" s="95">
        <f t="shared" si="747"/>
        <v>0</v>
      </c>
      <c r="H7979" s="110">
        <f t="shared" si="748"/>
        <v>0</v>
      </c>
      <c r="P7979" s="107" t="str">
        <f t="shared" si="749"/>
        <v/>
      </c>
      <c r="Q7979" s="108" t="str">
        <f t="shared" si="750"/>
        <v/>
      </c>
      <c r="S7979" s="109" t="str">
        <f t="shared" si="751"/>
        <v/>
      </c>
      <c r="T7979" s="109" t="str">
        <f t="shared" si="752"/>
        <v/>
      </c>
    </row>
    <row r="7980" spans="2:20" ht="15" customHeight="1" x14ac:dyDescent="0.25">
      <c r="B7980" s="94">
        <v>7929</v>
      </c>
      <c r="C7980" s="95"/>
      <c r="D7980" s="94"/>
      <c r="E7980" s="95"/>
      <c r="F7980" s="94"/>
      <c r="G7980" s="95">
        <f t="shared" si="747"/>
        <v>0</v>
      </c>
      <c r="H7980" s="110">
        <f t="shared" si="748"/>
        <v>0</v>
      </c>
      <c r="P7980" s="107" t="str">
        <f t="shared" si="749"/>
        <v/>
      </c>
      <c r="Q7980" s="108" t="str">
        <f t="shared" si="750"/>
        <v/>
      </c>
      <c r="S7980" s="109" t="str">
        <f t="shared" si="751"/>
        <v/>
      </c>
      <c r="T7980" s="109" t="str">
        <f t="shared" si="752"/>
        <v/>
      </c>
    </row>
    <row r="7981" spans="2:20" ht="15" customHeight="1" x14ac:dyDescent="0.25">
      <c r="B7981" s="94">
        <v>7930</v>
      </c>
      <c r="C7981" s="95"/>
      <c r="D7981" s="94"/>
      <c r="E7981" s="95"/>
      <c r="F7981" s="94"/>
      <c r="G7981" s="95">
        <f t="shared" si="747"/>
        <v>0</v>
      </c>
      <c r="H7981" s="110">
        <f t="shared" si="748"/>
        <v>0</v>
      </c>
      <c r="P7981" s="107" t="str">
        <f t="shared" si="749"/>
        <v/>
      </c>
      <c r="Q7981" s="108" t="str">
        <f t="shared" si="750"/>
        <v/>
      </c>
      <c r="S7981" s="109" t="str">
        <f t="shared" si="751"/>
        <v/>
      </c>
      <c r="T7981" s="109" t="str">
        <f t="shared" si="752"/>
        <v/>
      </c>
    </row>
    <row r="7982" spans="2:20" ht="15" customHeight="1" x14ac:dyDescent="0.25">
      <c r="B7982" s="94">
        <v>7931</v>
      </c>
      <c r="C7982" s="95"/>
      <c r="D7982" s="94"/>
      <c r="E7982" s="95"/>
      <c r="F7982" s="94"/>
      <c r="G7982" s="95">
        <f t="shared" si="747"/>
        <v>0</v>
      </c>
      <c r="H7982" s="110">
        <f t="shared" si="748"/>
        <v>0</v>
      </c>
      <c r="P7982" s="107" t="str">
        <f t="shared" si="749"/>
        <v/>
      </c>
      <c r="Q7982" s="108" t="str">
        <f t="shared" si="750"/>
        <v/>
      </c>
      <c r="S7982" s="109" t="str">
        <f t="shared" si="751"/>
        <v/>
      </c>
      <c r="T7982" s="109" t="str">
        <f t="shared" si="752"/>
        <v/>
      </c>
    </row>
    <row r="7983" spans="2:20" ht="15" customHeight="1" x14ac:dyDescent="0.25">
      <c r="B7983" s="94">
        <v>7932</v>
      </c>
      <c r="C7983" s="95"/>
      <c r="D7983" s="94"/>
      <c r="E7983" s="95"/>
      <c r="F7983" s="94"/>
      <c r="G7983" s="95">
        <f t="shared" si="747"/>
        <v>0</v>
      </c>
      <c r="H7983" s="110">
        <f t="shared" si="748"/>
        <v>0</v>
      </c>
      <c r="P7983" s="107" t="str">
        <f t="shared" si="749"/>
        <v/>
      </c>
      <c r="Q7983" s="108" t="str">
        <f t="shared" si="750"/>
        <v/>
      </c>
      <c r="S7983" s="109" t="str">
        <f t="shared" si="751"/>
        <v/>
      </c>
      <c r="T7983" s="109" t="str">
        <f t="shared" si="752"/>
        <v/>
      </c>
    </row>
    <row r="7984" spans="2:20" ht="15" customHeight="1" x14ac:dyDescent="0.25">
      <c r="B7984" s="94">
        <v>7933</v>
      </c>
      <c r="C7984" s="95"/>
      <c r="D7984" s="94"/>
      <c r="E7984" s="95"/>
      <c r="F7984" s="94"/>
      <c r="G7984" s="95">
        <f t="shared" si="747"/>
        <v>0</v>
      </c>
      <c r="H7984" s="110">
        <f t="shared" si="748"/>
        <v>0</v>
      </c>
      <c r="P7984" s="107" t="str">
        <f t="shared" si="749"/>
        <v/>
      </c>
      <c r="Q7984" s="108" t="str">
        <f t="shared" si="750"/>
        <v/>
      </c>
      <c r="S7984" s="109" t="str">
        <f t="shared" si="751"/>
        <v/>
      </c>
      <c r="T7984" s="109" t="str">
        <f t="shared" si="752"/>
        <v/>
      </c>
    </row>
    <row r="7985" spans="2:20" ht="15" customHeight="1" x14ac:dyDescent="0.25">
      <c r="B7985" s="94">
        <v>7934</v>
      </c>
      <c r="C7985" s="95"/>
      <c r="D7985" s="94"/>
      <c r="E7985" s="95"/>
      <c r="F7985" s="94"/>
      <c r="G7985" s="95">
        <f t="shared" si="747"/>
        <v>0</v>
      </c>
      <c r="H7985" s="110">
        <f t="shared" si="748"/>
        <v>0</v>
      </c>
      <c r="P7985" s="107" t="str">
        <f t="shared" si="749"/>
        <v/>
      </c>
      <c r="Q7985" s="108" t="str">
        <f t="shared" si="750"/>
        <v/>
      </c>
      <c r="S7985" s="109" t="str">
        <f t="shared" si="751"/>
        <v/>
      </c>
      <c r="T7985" s="109" t="str">
        <f t="shared" si="752"/>
        <v/>
      </c>
    </row>
    <row r="7986" spans="2:20" ht="15" customHeight="1" x14ac:dyDescent="0.25">
      <c r="B7986" s="94">
        <v>7935</v>
      </c>
      <c r="C7986" s="95"/>
      <c r="D7986" s="94"/>
      <c r="E7986" s="95"/>
      <c r="F7986" s="94"/>
      <c r="G7986" s="95">
        <f t="shared" si="747"/>
        <v>0</v>
      </c>
      <c r="H7986" s="110">
        <f t="shared" si="748"/>
        <v>0</v>
      </c>
      <c r="P7986" s="107" t="str">
        <f t="shared" si="749"/>
        <v/>
      </c>
      <c r="Q7986" s="108" t="str">
        <f t="shared" si="750"/>
        <v/>
      </c>
      <c r="S7986" s="109" t="str">
        <f t="shared" si="751"/>
        <v/>
      </c>
      <c r="T7986" s="109" t="str">
        <f t="shared" si="752"/>
        <v/>
      </c>
    </row>
    <row r="7987" spans="2:20" ht="15" customHeight="1" x14ac:dyDescent="0.25">
      <c r="B7987" s="94">
        <v>7936</v>
      </c>
      <c r="C7987" s="95"/>
      <c r="D7987" s="94"/>
      <c r="E7987" s="95"/>
      <c r="F7987" s="94"/>
      <c r="G7987" s="95">
        <f t="shared" si="747"/>
        <v>0</v>
      </c>
      <c r="H7987" s="110">
        <f t="shared" si="748"/>
        <v>0</v>
      </c>
      <c r="P7987" s="107" t="str">
        <f t="shared" si="749"/>
        <v/>
      </c>
      <c r="Q7987" s="108" t="str">
        <f t="shared" si="750"/>
        <v/>
      </c>
      <c r="S7987" s="109" t="str">
        <f t="shared" si="751"/>
        <v/>
      </c>
      <c r="T7987" s="109" t="str">
        <f t="shared" si="752"/>
        <v/>
      </c>
    </row>
    <row r="7988" spans="2:20" ht="15" customHeight="1" x14ac:dyDescent="0.25">
      <c r="B7988" s="94">
        <v>7937</v>
      </c>
      <c r="C7988" s="95"/>
      <c r="D7988" s="94"/>
      <c r="E7988" s="95"/>
      <c r="F7988" s="94"/>
      <c r="G7988" s="95">
        <f t="shared" si="747"/>
        <v>0</v>
      </c>
      <c r="H7988" s="110">
        <f t="shared" si="748"/>
        <v>0</v>
      </c>
      <c r="P7988" s="107" t="str">
        <f t="shared" si="749"/>
        <v/>
      </c>
      <c r="Q7988" s="108" t="str">
        <f t="shared" si="750"/>
        <v/>
      </c>
      <c r="S7988" s="109" t="str">
        <f t="shared" si="751"/>
        <v/>
      </c>
      <c r="T7988" s="109" t="str">
        <f t="shared" si="752"/>
        <v/>
      </c>
    </row>
    <row r="7989" spans="2:20" ht="15" customHeight="1" x14ac:dyDescent="0.25">
      <c r="B7989" s="94">
        <v>7938</v>
      </c>
      <c r="C7989" s="95"/>
      <c r="D7989" s="94"/>
      <c r="E7989" s="95"/>
      <c r="F7989" s="94"/>
      <c r="G7989" s="95">
        <f t="shared" si="747"/>
        <v>0</v>
      </c>
      <c r="H7989" s="110">
        <f t="shared" si="748"/>
        <v>0</v>
      </c>
      <c r="P7989" s="107" t="str">
        <f t="shared" si="749"/>
        <v/>
      </c>
      <c r="Q7989" s="108" t="str">
        <f t="shared" si="750"/>
        <v/>
      </c>
      <c r="S7989" s="109" t="str">
        <f t="shared" si="751"/>
        <v/>
      </c>
      <c r="T7989" s="109" t="str">
        <f t="shared" si="752"/>
        <v/>
      </c>
    </row>
    <row r="7990" spans="2:20" ht="15" customHeight="1" x14ac:dyDescent="0.25">
      <c r="B7990" s="94">
        <v>7939</v>
      </c>
      <c r="C7990" s="95"/>
      <c r="D7990" s="94"/>
      <c r="E7990" s="95"/>
      <c r="F7990" s="94"/>
      <c r="G7990" s="95">
        <f t="shared" si="747"/>
        <v>0</v>
      </c>
      <c r="H7990" s="110">
        <f t="shared" si="748"/>
        <v>0</v>
      </c>
      <c r="P7990" s="107" t="str">
        <f t="shared" si="749"/>
        <v/>
      </c>
      <c r="Q7990" s="108" t="str">
        <f t="shared" si="750"/>
        <v/>
      </c>
      <c r="S7990" s="109" t="str">
        <f t="shared" si="751"/>
        <v/>
      </c>
      <c r="T7990" s="109" t="str">
        <f t="shared" si="752"/>
        <v/>
      </c>
    </row>
    <row r="7991" spans="2:20" ht="15" customHeight="1" x14ac:dyDescent="0.25">
      <c r="B7991" s="94">
        <v>7940</v>
      </c>
      <c r="C7991" s="95"/>
      <c r="D7991" s="94"/>
      <c r="E7991" s="95"/>
      <c r="F7991" s="94"/>
      <c r="G7991" s="95">
        <f t="shared" si="747"/>
        <v>0</v>
      </c>
      <c r="H7991" s="110">
        <f t="shared" si="748"/>
        <v>0</v>
      </c>
      <c r="P7991" s="107" t="str">
        <f t="shared" si="749"/>
        <v/>
      </c>
      <c r="Q7991" s="108" t="str">
        <f t="shared" si="750"/>
        <v/>
      </c>
      <c r="S7991" s="109" t="str">
        <f t="shared" si="751"/>
        <v/>
      </c>
      <c r="T7991" s="109" t="str">
        <f t="shared" si="752"/>
        <v/>
      </c>
    </row>
    <row r="7992" spans="2:20" ht="15" customHeight="1" x14ac:dyDescent="0.25">
      <c r="B7992" s="94">
        <v>7941</v>
      </c>
      <c r="C7992" s="95"/>
      <c r="D7992" s="94"/>
      <c r="E7992" s="95"/>
      <c r="F7992" s="94"/>
      <c r="G7992" s="95">
        <f t="shared" si="747"/>
        <v>0</v>
      </c>
      <c r="H7992" s="110">
        <f t="shared" si="748"/>
        <v>0</v>
      </c>
      <c r="P7992" s="107" t="str">
        <f t="shared" si="749"/>
        <v/>
      </c>
      <c r="Q7992" s="108" t="str">
        <f t="shared" si="750"/>
        <v/>
      </c>
      <c r="S7992" s="109" t="str">
        <f t="shared" si="751"/>
        <v/>
      </c>
      <c r="T7992" s="109" t="str">
        <f t="shared" si="752"/>
        <v/>
      </c>
    </row>
    <row r="7993" spans="2:20" ht="15" customHeight="1" x14ac:dyDescent="0.25">
      <c r="B7993" s="94">
        <v>7942</v>
      </c>
      <c r="C7993" s="95"/>
      <c r="D7993" s="94"/>
      <c r="E7993" s="95"/>
      <c r="F7993" s="94"/>
      <c r="G7993" s="95">
        <f t="shared" si="747"/>
        <v>0</v>
      </c>
      <c r="H7993" s="110">
        <f t="shared" si="748"/>
        <v>0</v>
      </c>
      <c r="P7993" s="107" t="str">
        <f t="shared" si="749"/>
        <v/>
      </c>
      <c r="Q7993" s="108" t="str">
        <f t="shared" si="750"/>
        <v/>
      </c>
      <c r="S7993" s="109" t="str">
        <f t="shared" si="751"/>
        <v/>
      </c>
      <c r="T7993" s="109" t="str">
        <f t="shared" si="752"/>
        <v/>
      </c>
    </row>
    <row r="7994" spans="2:20" ht="15" customHeight="1" x14ac:dyDescent="0.25">
      <c r="B7994" s="94">
        <v>7943</v>
      </c>
      <c r="C7994" s="95"/>
      <c r="D7994" s="94"/>
      <c r="E7994" s="95"/>
      <c r="F7994" s="94"/>
      <c r="G7994" s="95">
        <f t="shared" si="747"/>
        <v>0</v>
      </c>
      <c r="H7994" s="110">
        <f t="shared" si="748"/>
        <v>0</v>
      </c>
      <c r="P7994" s="107" t="str">
        <f t="shared" si="749"/>
        <v/>
      </c>
      <c r="Q7994" s="108" t="str">
        <f t="shared" si="750"/>
        <v/>
      </c>
      <c r="S7994" s="109" t="str">
        <f t="shared" si="751"/>
        <v/>
      </c>
      <c r="T7994" s="109" t="str">
        <f t="shared" si="752"/>
        <v/>
      </c>
    </row>
    <row r="7995" spans="2:20" ht="15" customHeight="1" x14ac:dyDescent="0.25">
      <c r="B7995" s="94">
        <v>7944</v>
      </c>
      <c r="C7995" s="95"/>
      <c r="D7995" s="94"/>
      <c r="E7995" s="95"/>
      <c r="F7995" s="94"/>
      <c r="G7995" s="95">
        <f t="shared" si="747"/>
        <v>0</v>
      </c>
      <c r="H7995" s="110">
        <f t="shared" si="748"/>
        <v>0</v>
      </c>
      <c r="P7995" s="107" t="str">
        <f t="shared" si="749"/>
        <v/>
      </c>
      <c r="Q7995" s="108" t="str">
        <f t="shared" si="750"/>
        <v/>
      </c>
      <c r="S7995" s="109" t="str">
        <f t="shared" si="751"/>
        <v/>
      </c>
      <c r="T7995" s="109" t="str">
        <f t="shared" si="752"/>
        <v/>
      </c>
    </row>
    <row r="7996" spans="2:20" ht="15" customHeight="1" x14ac:dyDescent="0.25">
      <c r="B7996" s="94">
        <v>7945</v>
      </c>
      <c r="C7996" s="95"/>
      <c r="D7996" s="94"/>
      <c r="E7996" s="95"/>
      <c r="F7996" s="94"/>
      <c r="G7996" s="95">
        <f t="shared" si="747"/>
        <v>0</v>
      </c>
      <c r="H7996" s="110">
        <f t="shared" si="748"/>
        <v>0</v>
      </c>
      <c r="P7996" s="107" t="str">
        <f t="shared" si="749"/>
        <v/>
      </c>
      <c r="Q7996" s="108" t="str">
        <f t="shared" si="750"/>
        <v/>
      </c>
      <c r="S7996" s="109" t="str">
        <f t="shared" si="751"/>
        <v/>
      </c>
      <c r="T7996" s="109" t="str">
        <f t="shared" si="752"/>
        <v/>
      </c>
    </row>
    <row r="7997" spans="2:20" ht="15" customHeight="1" x14ac:dyDescent="0.25">
      <c r="B7997" s="94">
        <v>7946</v>
      </c>
      <c r="C7997" s="95"/>
      <c r="D7997" s="94"/>
      <c r="E7997" s="95"/>
      <c r="F7997" s="94"/>
      <c r="G7997" s="95">
        <f t="shared" si="747"/>
        <v>0</v>
      </c>
      <c r="H7997" s="110">
        <f t="shared" si="748"/>
        <v>0</v>
      </c>
      <c r="P7997" s="107" t="str">
        <f t="shared" si="749"/>
        <v/>
      </c>
      <c r="Q7997" s="108" t="str">
        <f t="shared" si="750"/>
        <v/>
      </c>
      <c r="S7997" s="109" t="str">
        <f t="shared" si="751"/>
        <v/>
      </c>
      <c r="T7997" s="109" t="str">
        <f t="shared" si="752"/>
        <v/>
      </c>
    </row>
    <row r="7998" spans="2:20" ht="15" customHeight="1" x14ac:dyDescent="0.25">
      <c r="B7998" s="94">
        <v>7947</v>
      </c>
      <c r="C7998" s="95"/>
      <c r="D7998" s="94"/>
      <c r="E7998" s="95"/>
      <c r="F7998" s="94"/>
      <c r="G7998" s="95">
        <f t="shared" si="747"/>
        <v>0</v>
      </c>
      <c r="H7998" s="110">
        <f t="shared" si="748"/>
        <v>0</v>
      </c>
      <c r="P7998" s="107" t="str">
        <f t="shared" si="749"/>
        <v/>
      </c>
      <c r="Q7998" s="108" t="str">
        <f t="shared" si="750"/>
        <v/>
      </c>
      <c r="S7998" s="109" t="str">
        <f t="shared" si="751"/>
        <v/>
      </c>
      <c r="T7998" s="109" t="str">
        <f t="shared" si="752"/>
        <v/>
      </c>
    </row>
    <row r="7999" spans="2:20" ht="15" customHeight="1" x14ac:dyDescent="0.25">
      <c r="B7999" s="94">
        <v>7948</v>
      </c>
      <c r="C7999" s="95"/>
      <c r="D7999" s="94"/>
      <c r="E7999" s="95"/>
      <c r="F7999" s="94"/>
      <c r="G7999" s="95">
        <f t="shared" si="747"/>
        <v>0</v>
      </c>
      <c r="H7999" s="110">
        <f t="shared" si="748"/>
        <v>0</v>
      </c>
      <c r="P7999" s="107" t="str">
        <f t="shared" si="749"/>
        <v/>
      </c>
      <c r="Q7999" s="108" t="str">
        <f t="shared" si="750"/>
        <v/>
      </c>
      <c r="S7999" s="109" t="str">
        <f t="shared" si="751"/>
        <v/>
      </c>
      <c r="T7999" s="109" t="str">
        <f t="shared" si="752"/>
        <v/>
      </c>
    </row>
    <row r="8000" spans="2:20" ht="15" customHeight="1" x14ac:dyDescent="0.25">
      <c r="B8000" s="94">
        <v>7949</v>
      </c>
      <c r="C8000" s="95"/>
      <c r="D8000" s="94"/>
      <c r="E8000" s="95"/>
      <c r="F8000" s="94"/>
      <c r="G8000" s="95">
        <f t="shared" si="747"/>
        <v>0</v>
      </c>
      <c r="H8000" s="110">
        <f t="shared" si="748"/>
        <v>0</v>
      </c>
      <c r="P8000" s="107" t="str">
        <f t="shared" si="749"/>
        <v/>
      </c>
      <c r="Q8000" s="108" t="str">
        <f t="shared" si="750"/>
        <v/>
      </c>
      <c r="S8000" s="109" t="str">
        <f t="shared" si="751"/>
        <v/>
      </c>
      <c r="T8000" s="109" t="str">
        <f t="shared" si="752"/>
        <v/>
      </c>
    </row>
    <row r="8001" spans="2:20" ht="15" customHeight="1" x14ac:dyDescent="0.25">
      <c r="B8001" s="94">
        <v>7950</v>
      </c>
      <c r="C8001" s="95"/>
      <c r="D8001" s="94"/>
      <c r="E8001" s="95"/>
      <c r="F8001" s="94"/>
      <c r="G8001" s="95">
        <f t="shared" si="747"/>
        <v>0</v>
      </c>
      <c r="H8001" s="110">
        <f t="shared" si="748"/>
        <v>0</v>
      </c>
      <c r="P8001" s="107" t="str">
        <f t="shared" si="749"/>
        <v/>
      </c>
      <c r="Q8001" s="108" t="str">
        <f t="shared" si="750"/>
        <v/>
      </c>
      <c r="S8001" s="109" t="str">
        <f t="shared" si="751"/>
        <v/>
      </c>
      <c r="T8001" s="109" t="str">
        <f t="shared" si="752"/>
        <v/>
      </c>
    </row>
    <row r="8002" spans="2:20" ht="15" customHeight="1" x14ac:dyDescent="0.25">
      <c r="B8002" s="94">
        <v>7951</v>
      </c>
      <c r="C8002" s="95"/>
      <c r="D8002" s="94"/>
      <c r="E8002" s="95"/>
      <c r="F8002" s="94"/>
      <c r="G8002" s="95">
        <f t="shared" si="747"/>
        <v>0</v>
      </c>
      <c r="H8002" s="110">
        <f t="shared" si="748"/>
        <v>0</v>
      </c>
      <c r="P8002" s="107" t="str">
        <f t="shared" si="749"/>
        <v/>
      </c>
      <c r="Q8002" s="108" t="str">
        <f t="shared" si="750"/>
        <v/>
      </c>
      <c r="S8002" s="109" t="str">
        <f t="shared" si="751"/>
        <v/>
      </c>
      <c r="T8002" s="109" t="str">
        <f t="shared" si="752"/>
        <v/>
      </c>
    </row>
    <row r="8003" spans="2:20" ht="15" customHeight="1" x14ac:dyDescent="0.25">
      <c r="B8003" s="94">
        <v>7952</v>
      </c>
      <c r="C8003" s="95"/>
      <c r="D8003" s="94"/>
      <c r="E8003" s="95"/>
      <c r="F8003" s="94"/>
      <c r="G8003" s="95">
        <f t="shared" si="747"/>
        <v>0</v>
      </c>
      <c r="H8003" s="110">
        <f t="shared" si="748"/>
        <v>0</v>
      </c>
      <c r="P8003" s="107" t="str">
        <f t="shared" si="749"/>
        <v/>
      </c>
      <c r="Q8003" s="108" t="str">
        <f t="shared" si="750"/>
        <v/>
      </c>
      <c r="S8003" s="109" t="str">
        <f t="shared" si="751"/>
        <v/>
      </c>
      <c r="T8003" s="109" t="str">
        <f t="shared" si="752"/>
        <v/>
      </c>
    </row>
    <row r="8004" spans="2:20" ht="15" customHeight="1" x14ac:dyDescent="0.25">
      <c r="B8004" s="94">
        <v>7953</v>
      </c>
      <c r="C8004" s="95"/>
      <c r="D8004" s="94"/>
      <c r="E8004" s="95"/>
      <c r="F8004" s="94"/>
      <c r="G8004" s="95">
        <f t="shared" si="747"/>
        <v>0</v>
      </c>
      <c r="H8004" s="110">
        <f t="shared" si="748"/>
        <v>0</v>
      </c>
      <c r="P8004" s="107" t="str">
        <f t="shared" si="749"/>
        <v/>
      </c>
      <c r="Q8004" s="108" t="str">
        <f t="shared" si="750"/>
        <v/>
      </c>
      <c r="S8004" s="109" t="str">
        <f t="shared" si="751"/>
        <v/>
      </c>
      <c r="T8004" s="109" t="str">
        <f t="shared" si="752"/>
        <v/>
      </c>
    </row>
    <row r="8005" spans="2:20" ht="15" customHeight="1" x14ac:dyDescent="0.25">
      <c r="B8005" s="94">
        <v>7954</v>
      </c>
      <c r="C8005" s="95"/>
      <c r="D8005" s="94"/>
      <c r="E8005" s="95"/>
      <c r="F8005" s="94"/>
      <c r="G8005" s="95">
        <f t="shared" si="747"/>
        <v>0</v>
      </c>
      <c r="H8005" s="110">
        <f t="shared" si="748"/>
        <v>0</v>
      </c>
      <c r="P8005" s="107" t="str">
        <f t="shared" si="749"/>
        <v/>
      </c>
      <c r="Q8005" s="108" t="str">
        <f t="shared" si="750"/>
        <v/>
      </c>
      <c r="S8005" s="109" t="str">
        <f t="shared" si="751"/>
        <v/>
      </c>
      <c r="T8005" s="109" t="str">
        <f t="shared" si="752"/>
        <v/>
      </c>
    </row>
    <row r="8006" spans="2:20" ht="15" customHeight="1" x14ac:dyDescent="0.25">
      <c r="B8006" s="94">
        <v>7955</v>
      </c>
      <c r="C8006" s="95"/>
      <c r="D8006" s="94"/>
      <c r="E8006" s="95"/>
      <c r="F8006" s="94"/>
      <c r="G8006" s="95">
        <f t="shared" si="747"/>
        <v>0</v>
      </c>
      <c r="H8006" s="110">
        <f t="shared" si="748"/>
        <v>0</v>
      </c>
      <c r="P8006" s="107" t="str">
        <f t="shared" si="749"/>
        <v/>
      </c>
      <c r="Q8006" s="108" t="str">
        <f t="shared" si="750"/>
        <v/>
      </c>
      <c r="S8006" s="109" t="str">
        <f t="shared" si="751"/>
        <v/>
      </c>
      <c r="T8006" s="109" t="str">
        <f t="shared" si="752"/>
        <v/>
      </c>
    </row>
    <row r="8007" spans="2:20" ht="15" customHeight="1" x14ac:dyDescent="0.25">
      <c r="B8007" s="94">
        <v>7956</v>
      </c>
      <c r="C8007" s="95"/>
      <c r="D8007" s="94"/>
      <c r="E8007" s="95"/>
      <c r="F8007" s="94"/>
      <c r="G8007" s="95">
        <f t="shared" si="747"/>
        <v>0</v>
      </c>
      <c r="H8007" s="110">
        <f t="shared" si="748"/>
        <v>0</v>
      </c>
      <c r="P8007" s="107" t="str">
        <f t="shared" si="749"/>
        <v/>
      </c>
      <c r="Q8007" s="108" t="str">
        <f t="shared" si="750"/>
        <v/>
      </c>
      <c r="S8007" s="109" t="str">
        <f t="shared" si="751"/>
        <v/>
      </c>
      <c r="T8007" s="109" t="str">
        <f t="shared" si="752"/>
        <v/>
      </c>
    </row>
    <row r="8008" spans="2:20" ht="15" customHeight="1" x14ac:dyDescent="0.25">
      <c r="B8008" s="94">
        <v>7957</v>
      </c>
      <c r="C8008" s="95"/>
      <c r="D8008" s="94"/>
      <c r="E8008" s="95"/>
      <c r="F8008" s="94"/>
      <c r="G8008" s="95">
        <f t="shared" si="747"/>
        <v>0</v>
      </c>
      <c r="H8008" s="110">
        <f t="shared" si="748"/>
        <v>0</v>
      </c>
      <c r="P8008" s="107" t="str">
        <f t="shared" si="749"/>
        <v/>
      </c>
      <c r="Q8008" s="108" t="str">
        <f t="shared" si="750"/>
        <v/>
      </c>
      <c r="S8008" s="109" t="str">
        <f t="shared" si="751"/>
        <v/>
      </c>
      <c r="T8008" s="109" t="str">
        <f t="shared" si="752"/>
        <v/>
      </c>
    </row>
    <row r="8009" spans="2:20" ht="15" customHeight="1" x14ac:dyDescent="0.25">
      <c r="B8009" s="94">
        <v>7958</v>
      </c>
      <c r="C8009" s="95"/>
      <c r="D8009" s="94"/>
      <c r="E8009" s="95"/>
      <c r="F8009" s="94"/>
      <c r="G8009" s="95">
        <f t="shared" si="747"/>
        <v>0</v>
      </c>
      <c r="H8009" s="110">
        <f t="shared" si="748"/>
        <v>0</v>
      </c>
      <c r="P8009" s="107" t="str">
        <f t="shared" si="749"/>
        <v/>
      </c>
      <c r="Q8009" s="108" t="str">
        <f t="shared" si="750"/>
        <v/>
      </c>
      <c r="S8009" s="109" t="str">
        <f t="shared" si="751"/>
        <v/>
      </c>
      <c r="T8009" s="109" t="str">
        <f t="shared" si="752"/>
        <v/>
      </c>
    </row>
    <row r="8010" spans="2:20" ht="15" customHeight="1" x14ac:dyDescent="0.25">
      <c r="B8010" s="94">
        <v>7959</v>
      </c>
      <c r="C8010" s="95"/>
      <c r="D8010" s="94"/>
      <c r="E8010" s="95"/>
      <c r="F8010" s="94"/>
      <c r="G8010" s="95">
        <f t="shared" si="747"/>
        <v>0</v>
      </c>
      <c r="H8010" s="110">
        <f t="shared" si="748"/>
        <v>0</v>
      </c>
      <c r="P8010" s="107" t="str">
        <f t="shared" si="749"/>
        <v/>
      </c>
      <c r="Q8010" s="108" t="str">
        <f t="shared" si="750"/>
        <v/>
      </c>
      <c r="S8010" s="109" t="str">
        <f t="shared" si="751"/>
        <v/>
      </c>
      <c r="T8010" s="109" t="str">
        <f t="shared" si="752"/>
        <v/>
      </c>
    </row>
    <row r="8011" spans="2:20" ht="15" customHeight="1" x14ac:dyDescent="0.25">
      <c r="B8011" s="94">
        <v>7960</v>
      </c>
      <c r="C8011" s="95"/>
      <c r="D8011" s="94"/>
      <c r="E8011" s="95"/>
      <c r="F8011" s="94"/>
      <c r="G8011" s="95">
        <f t="shared" si="747"/>
        <v>0</v>
      </c>
      <c r="H8011" s="110">
        <f t="shared" si="748"/>
        <v>0</v>
      </c>
      <c r="P8011" s="107" t="str">
        <f t="shared" si="749"/>
        <v/>
      </c>
      <c r="Q8011" s="108" t="str">
        <f t="shared" si="750"/>
        <v/>
      </c>
      <c r="S8011" s="109" t="str">
        <f t="shared" si="751"/>
        <v/>
      </c>
      <c r="T8011" s="109" t="str">
        <f t="shared" si="752"/>
        <v/>
      </c>
    </row>
    <row r="8012" spans="2:20" ht="15" customHeight="1" x14ac:dyDescent="0.25">
      <c r="B8012" s="94">
        <v>7961</v>
      </c>
      <c r="C8012" s="95"/>
      <c r="D8012" s="94"/>
      <c r="E8012" s="95"/>
      <c r="F8012" s="94"/>
      <c r="G8012" s="95">
        <f t="shared" si="747"/>
        <v>0</v>
      </c>
      <c r="H8012" s="110">
        <f t="shared" si="748"/>
        <v>0</v>
      </c>
      <c r="P8012" s="107" t="str">
        <f t="shared" si="749"/>
        <v/>
      </c>
      <c r="Q8012" s="108" t="str">
        <f t="shared" si="750"/>
        <v/>
      </c>
      <c r="S8012" s="109" t="str">
        <f t="shared" si="751"/>
        <v/>
      </c>
      <c r="T8012" s="109" t="str">
        <f t="shared" si="752"/>
        <v/>
      </c>
    </row>
    <row r="8013" spans="2:20" ht="15" customHeight="1" x14ac:dyDescent="0.25">
      <c r="B8013" s="94">
        <v>7962</v>
      </c>
      <c r="C8013" s="95"/>
      <c r="D8013" s="94"/>
      <c r="E8013" s="95"/>
      <c r="F8013" s="94"/>
      <c r="G8013" s="95">
        <f t="shared" si="747"/>
        <v>0</v>
      </c>
      <c r="H8013" s="110">
        <f t="shared" si="748"/>
        <v>0</v>
      </c>
      <c r="P8013" s="107" t="str">
        <f t="shared" si="749"/>
        <v/>
      </c>
      <c r="Q8013" s="108" t="str">
        <f t="shared" si="750"/>
        <v/>
      </c>
      <c r="S8013" s="109" t="str">
        <f t="shared" si="751"/>
        <v/>
      </c>
      <c r="T8013" s="109" t="str">
        <f t="shared" si="752"/>
        <v/>
      </c>
    </row>
    <row r="8014" spans="2:20" ht="15" customHeight="1" x14ac:dyDescent="0.25">
      <c r="B8014" s="94">
        <v>7963</v>
      </c>
      <c r="C8014" s="95"/>
      <c r="D8014" s="94"/>
      <c r="E8014" s="95"/>
      <c r="F8014" s="94"/>
      <c r="G8014" s="95">
        <f t="shared" si="747"/>
        <v>0</v>
      </c>
      <c r="H8014" s="110">
        <f t="shared" si="748"/>
        <v>0</v>
      </c>
      <c r="P8014" s="107" t="str">
        <f t="shared" si="749"/>
        <v/>
      </c>
      <c r="Q8014" s="108" t="str">
        <f t="shared" si="750"/>
        <v/>
      </c>
      <c r="S8014" s="109" t="str">
        <f t="shared" si="751"/>
        <v/>
      </c>
      <c r="T8014" s="109" t="str">
        <f t="shared" si="752"/>
        <v/>
      </c>
    </row>
    <row r="8015" spans="2:20" ht="15" customHeight="1" x14ac:dyDescent="0.25">
      <c r="B8015" s="94">
        <v>7964</v>
      </c>
      <c r="C8015" s="95"/>
      <c r="D8015" s="94"/>
      <c r="E8015" s="95"/>
      <c r="F8015" s="94"/>
      <c r="G8015" s="95">
        <f t="shared" si="747"/>
        <v>0</v>
      </c>
      <c r="H8015" s="110">
        <f t="shared" si="748"/>
        <v>0</v>
      </c>
      <c r="P8015" s="107" t="str">
        <f t="shared" si="749"/>
        <v/>
      </c>
      <c r="Q8015" s="108" t="str">
        <f t="shared" si="750"/>
        <v/>
      </c>
      <c r="S8015" s="109" t="str">
        <f t="shared" si="751"/>
        <v/>
      </c>
      <c r="T8015" s="109" t="str">
        <f t="shared" si="752"/>
        <v/>
      </c>
    </row>
    <row r="8016" spans="2:20" ht="15" customHeight="1" x14ac:dyDescent="0.25">
      <c r="B8016" s="94">
        <v>7965</v>
      </c>
      <c r="C8016" s="95"/>
      <c r="D8016" s="94"/>
      <c r="E8016" s="95"/>
      <c r="F8016" s="94"/>
      <c r="G8016" s="95">
        <f t="shared" si="747"/>
        <v>0</v>
      </c>
      <c r="H8016" s="110">
        <f t="shared" si="748"/>
        <v>0</v>
      </c>
      <c r="P8016" s="107" t="str">
        <f t="shared" si="749"/>
        <v/>
      </c>
      <c r="Q8016" s="108" t="str">
        <f t="shared" si="750"/>
        <v/>
      </c>
      <c r="S8016" s="109" t="str">
        <f t="shared" si="751"/>
        <v/>
      </c>
      <c r="T8016" s="109" t="str">
        <f t="shared" si="752"/>
        <v/>
      </c>
    </row>
    <row r="8017" spans="2:20" ht="15" customHeight="1" x14ac:dyDescent="0.25">
      <c r="B8017" s="94">
        <v>7966</v>
      </c>
      <c r="C8017" s="95"/>
      <c r="D8017" s="94"/>
      <c r="E8017" s="95"/>
      <c r="F8017" s="94"/>
      <c r="G8017" s="95">
        <f t="shared" si="747"/>
        <v>0</v>
      </c>
      <c r="H8017" s="110">
        <f t="shared" si="748"/>
        <v>0</v>
      </c>
      <c r="P8017" s="107" t="str">
        <f t="shared" si="749"/>
        <v/>
      </c>
      <c r="Q8017" s="108" t="str">
        <f t="shared" si="750"/>
        <v/>
      </c>
      <c r="S8017" s="109" t="str">
        <f t="shared" si="751"/>
        <v/>
      </c>
      <c r="T8017" s="109" t="str">
        <f t="shared" si="752"/>
        <v/>
      </c>
    </row>
    <row r="8018" spans="2:20" ht="15" customHeight="1" x14ac:dyDescent="0.25">
      <c r="B8018" s="94">
        <v>7967</v>
      </c>
      <c r="C8018" s="95"/>
      <c r="D8018" s="94"/>
      <c r="E8018" s="95"/>
      <c r="F8018" s="94"/>
      <c r="G8018" s="95">
        <f t="shared" si="747"/>
        <v>0</v>
      </c>
      <c r="H8018" s="110">
        <f t="shared" si="748"/>
        <v>0</v>
      </c>
      <c r="P8018" s="107" t="str">
        <f t="shared" si="749"/>
        <v/>
      </c>
      <c r="Q8018" s="108" t="str">
        <f t="shared" si="750"/>
        <v/>
      </c>
      <c r="S8018" s="109" t="str">
        <f t="shared" si="751"/>
        <v/>
      </c>
      <c r="T8018" s="109" t="str">
        <f t="shared" si="752"/>
        <v/>
      </c>
    </row>
    <row r="8019" spans="2:20" ht="15" customHeight="1" x14ac:dyDescent="0.25">
      <c r="B8019" s="94">
        <v>7968</v>
      </c>
      <c r="C8019" s="95"/>
      <c r="D8019" s="94"/>
      <c r="E8019" s="95"/>
      <c r="F8019" s="94"/>
      <c r="G8019" s="95">
        <f t="shared" si="747"/>
        <v>0</v>
      </c>
      <c r="H8019" s="110">
        <f t="shared" si="748"/>
        <v>0</v>
      </c>
      <c r="P8019" s="107" t="str">
        <f t="shared" si="749"/>
        <v/>
      </c>
      <c r="Q8019" s="108" t="str">
        <f t="shared" si="750"/>
        <v/>
      </c>
      <c r="S8019" s="109" t="str">
        <f t="shared" si="751"/>
        <v/>
      </c>
      <c r="T8019" s="109" t="str">
        <f t="shared" si="752"/>
        <v/>
      </c>
    </row>
    <row r="8020" spans="2:20" ht="15" customHeight="1" x14ac:dyDescent="0.25">
      <c r="B8020" s="94">
        <v>7969</v>
      </c>
      <c r="C8020" s="95"/>
      <c r="D8020" s="94"/>
      <c r="E8020" s="95"/>
      <c r="F8020" s="94"/>
      <c r="G8020" s="95">
        <f t="shared" si="747"/>
        <v>0</v>
      </c>
      <c r="H8020" s="110">
        <f t="shared" si="748"/>
        <v>0</v>
      </c>
      <c r="P8020" s="107" t="str">
        <f t="shared" si="749"/>
        <v/>
      </c>
      <c r="Q8020" s="108" t="str">
        <f t="shared" si="750"/>
        <v/>
      </c>
      <c r="S8020" s="109" t="str">
        <f t="shared" si="751"/>
        <v/>
      </c>
      <c r="T8020" s="109" t="str">
        <f t="shared" si="752"/>
        <v/>
      </c>
    </row>
    <row r="8021" spans="2:20" ht="15" customHeight="1" x14ac:dyDescent="0.25">
      <c r="B8021" s="94">
        <v>7970</v>
      </c>
      <c r="C8021" s="95"/>
      <c r="D8021" s="94"/>
      <c r="E8021" s="95"/>
      <c r="F8021" s="94"/>
      <c r="G8021" s="95">
        <f t="shared" si="747"/>
        <v>0</v>
      </c>
      <c r="H8021" s="110">
        <f t="shared" si="748"/>
        <v>0</v>
      </c>
      <c r="P8021" s="107" t="str">
        <f t="shared" si="749"/>
        <v/>
      </c>
      <c r="Q8021" s="108" t="str">
        <f t="shared" si="750"/>
        <v/>
      </c>
      <c r="S8021" s="109" t="str">
        <f t="shared" si="751"/>
        <v/>
      </c>
      <c r="T8021" s="109" t="str">
        <f t="shared" si="752"/>
        <v/>
      </c>
    </row>
    <row r="8022" spans="2:20" ht="15" customHeight="1" x14ac:dyDescent="0.25">
      <c r="B8022" s="94">
        <v>7971</v>
      </c>
      <c r="C8022" s="95"/>
      <c r="D8022" s="94"/>
      <c r="E8022" s="95"/>
      <c r="F8022" s="94"/>
      <c r="G8022" s="95">
        <f t="shared" si="747"/>
        <v>0</v>
      </c>
      <c r="H8022" s="110">
        <f t="shared" si="748"/>
        <v>0</v>
      </c>
      <c r="P8022" s="107" t="str">
        <f t="shared" si="749"/>
        <v/>
      </c>
      <c r="Q8022" s="108" t="str">
        <f t="shared" si="750"/>
        <v/>
      </c>
      <c r="S8022" s="109" t="str">
        <f t="shared" si="751"/>
        <v/>
      </c>
      <c r="T8022" s="109" t="str">
        <f t="shared" si="752"/>
        <v/>
      </c>
    </row>
    <row r="8023" spans="2:20" ht="15" customHeight="1" x14ac:dyDescent="0.25">
      <c r="B8023" s="94">
        <v>7972</v>
      </c>
      <c r="C8023" s="95"/>
      <c r="D8023" s="94"/>
      <c r="E8023" s="95"/>
      <c r="F8023" s="94"/>
      <c r="G8023" s="95">
        <f t="shared" si="747"/>
        <v>0</v>
      </c>
      <c r="H8023" s="110">
        <f t="shared" si="748"/>
        <v>0</v>
      </c>
      <c r="P8023" s="107" t="str">
        <f t="shared" si="749"/>
        <v/>
      </c>
      <c r="Q8023" s="108" t="str">
        <f t="shared" si="750"/>
        <v/>
      </c>
      <c r="S8023" s="109" t="str">
        <f t="shared" si="751"/>
        <v/>
      </c>
      <c r="T8023" s="109" t="str">
        <f t="shared" si="752"/>
        <v/>
      </c>
    </row>
    <row r="8024" spans="2:20" ht="15" customHeight="1" x14ac:dyDescent="0.25">
      <c r="B8024" s="94">
        <v>7973</v>
      </c>
      <c r="C8024" s="95"/>
      <c r="D8024" s="94"/>
      <c r="E8024" s="95"/>
      <c r="F8024" s="94"/>
      <c r="G8024" s="95">
        <f t="shared" si="747"/>
        <v>0</v>
      </c>
      <c r="H8024" s="110">
        <f t="shared" si="748"/>
        <v>0</v>
      </c>
      <c r="P8024" s="107" t="str">
        <f t="shared" si="749"/>
        <v/>
      </c>
      <c r="Q8024" s="108" t="str">
        <f t="shared" si="750"/>
        <v/>
      </c>
      <c r="S8024" s="109" t="str">
        <f t="shared" si="751"/>
        <v/>
      </c>
      <c r="T8024" s="109" t="str">
        <f t="shared" si="752"/>
        <v/>
      </c>
    </row>
    <row r="8025" spans="2:20" ht="15" customHeight="1" x14ac:dyDescent="0.25">
      <c r="B8025" s="94">
        <v>7974</v>
      </c>
      <c r="C8025" s="95"/>
      <c r="D8025" s="94"/>
      <c r="E8025" s="95"/>
      <c r="F8025" s="94"/>
      <c r="G8025" s="95">
        <f t="shared" si="747"/>
        <v>0</v>
      </c>
      <c r="H8025" s="110">
        <f t="shared" si="748"/>
        <v>0</v>
      </c>
      <c r="P8025" s="107" t="str">
        <f t="shared" si="749"/>
        <v/>
      </c>
      <c r="Q8025" s="108" t="str">
        <f t="shared" si="750"/>
        <v/>
      </c>
      <c r="S8025" s="109" t="str">
        <f t="shared" si="751"/>
        <v/>
      </c>
      <c r="T8025" s="109" t="str">
        <f t="shared" si="752"/>
        <v/>
      </c>
    </row>
    <row r="8026" spans="2:20" ht="15" customHeight="1" x14ac:dyDescent="0.25">
      <c r="B8026" s="94">
        <v>7975</v>
      </c>
      <c r="C8026" s="95"/>
      <c r="D8026" s="94"/>
      <c r="E8026" s="95"/>
      <c r="F8026" s="94"/>
      <c r="G8026" s="95">
        <f t="shared" si="747"/>
        <v>0</v>
      </c>
      <c r="H8026" s="110">
        <f t="shared" si="748"/>
        <v>0</v>
      </c>
      <c r="P8026" s="107" t="str">
        <f t="shared" si="749"/>
        <v/>
      </c>
      <c r="Q8026" s="108" t="str">
        <f t="shared" si="750"/>
        <v/>
      </c>
      <c r="S8026" s="109" t="str">
        <f t="shared" si="751"/>
        <v/>
      </c>
      <c r="T8026" s="109" t="str">
        <f t="shared" si="752"/>
        <v/>
      </c>
    </row>
    <row r="8027" spans="2:20" ht="15" customHeight="1" x14ac:dyDescent="0.25">
      <c r="B8027" s="94">
        <v>7976</v>
      </c>
      <c r="C8027" s="95"/>
      <c r="D8027" s="94"/>
      <c r="E8027" s="95"/>
      <c r="F8027" s="94"/>
      <c r="G8027" s="95">
        <f t="shared" si="747"/>
        <v>0</v>
      </c>
      <c r="H8027" s="110">
        <f t="shared" si="748"/>
        <v>0</v>
      </c>
      <c r="P8027" s="107" t="str">
        <f t="shared" si="749"/>
        <v/>
      </c>
      <c r="Q8027" s="108" t="str">
        <f t="shared" si="750"/>
        <v/>
      </c>
      <c r="S8027" s="109" t="str">
        <f t="shared" si="751"/>
        <v/>
      </c>
      <c r="T8027" s="109" t="str">
        <f t="shared" si="752"/>
        <v/>
      </c>
    </row>
    <row r="8028" spans="2:20" ht="15" customHeight="1" x14ac:dyDescent="0.25">
      <c r="B8028" s="94">
        <v>7977</v>
      </c>
      <c r="C8028" s="95"/>
      <c r="D8028" s="94"/>
      <c r="E8028" s="95"/>
      <c r="F8028" s="94"/>
      <c r="G8028" s="95">
        <f t="shared" ref="G8028:G8091" si="753">E8028-C8028</f>
        <v>0</v>
      </c>
      <c r="H8028" s="110">
        <f t="shared" ref="H8028:H8091" si="754">F8028-D8028</f>
        <v>0</v>
      </c>
      <c r="P8028" s="107" t="str">
        <f t="shared" ref="P8028:P8091" si="755">IF(C8028="","",D8028*PSA_WTP-C8028)</f>
        <v/>
      </c>
      <c r="Q8028" s="108" t="str">
        <f t="shared" ref="Q8028:Q8091" si="756">IF(C8028="","",F8028*PSA_WTP-E8028)</f>
        <v/>
      </c>
      <c r="S8028" s="109" t="str">
        <f t="shared" ref="S8028:S8091" si="757">IF(Q8028="","",IF(Q8028=MAX(P8028,Q8028),0,1))</f>
        <v/>
      </c>
      <c r="T8028" s="109" t="str">
        <f t="shared" ref="T8028:T8091" si="758">IF(Q8028="","",IF(Q8028=MAX(P8028,Q8028),1,0))</f>
        <v/>
      </c>
    </row>
    <row r="8029" spans="2:20" ht="15" customHeight="1" x14ac:dyDescent="0.25">
      <c r="B8029" s="94">
        <v>7978</v>
      </c>
      <c r="C8029" s="95"/>
      <c r="D8029" s="94"/>
      <c r="E8029" s="95"/>
      <c r="F8029" s="94"/>
      <c r="G8029" s="95">
        <f t="shared" si="753"/>
        <v>0</v>
      </c>
      <c r="H8029" s="110">
        <f t="shared" si="754"/>
        <v>0</v>
      </c>
      <c r="P8029" s="107" t="str">
        <f t="shared" si="755"/>
        <v/>
      </c>
      <c r="Q8029" s="108" t="str">
        <f t="shared" si="756"/>
        <v/>
      </c>
      <c r="S8029" s="109" t="str">
        <f t="shared" si="757"/>
        <v/>
      </c>
      <c r="T8029" s="109" t="str">
        <f t="shared" si="758"/>
        <v/>
      </c>
    </row>
    <row r="8030" spans="2:20" ht="15" customHeight="1" x14ac:dyDescent="0.25">
      <c r="B8030" s="94">
        <v>7979</v>
      </c>
      <c r="C8030" s="95"/>
      <c r="D8030" s="94"/>
      <c r="E8030" s="95"/>
      <c r="F8030" s="94"/>
      <c r="G8030" s="95">
        <f t="shared" si="753"/>
        <v>0</v>
      </c>
      <c r="H8030" s="110">
        <f t="shared" si="754"/>
        <v>0</v>
      </c>
      <c r="P8030" s="107" t="str">
        <f t="shared" si="755"/>
        <v/>
      </c>
      <c r="Q8030" s="108" t="str">
        <f t="shared" si="756"/>
        <v/>
      </c>
      <c r="S8030" s="109" t="str">
        <f t="shared" si="757"/>
        <v/>
      </c>
      <c r="T8030" s="109" t="str">
        <f t="shared" si="758"/>
        <v/>
      </c>
    </row>
    <row r="8031" spans="2:20" ht="15" customHeight="1" x14ac:dyDescent="0.25">
      <c r="B8031" s="94">
        <v>7980</v>
      </c>
      <c r="C8031" s="95"/>
      <c r="D8031" s="94"/>
      <c r="E8031" s="95"/>
      <c r="F8031" s="94"/>
      <c r="G8031" s="95">
        <f t="shared" si="753"/>
        <v>0</v>
      </c>
      <c r="H8031" s="110">
        <f t="shared" si="754"/>
        <v>0</v>
      </c>
      <c r="P8031" s="107" t="str">
        <f t="shared" si="755"/>
        <v/>
      </c>
      <c r="Q8031" s="108" t="str">
        <f t="shared" si="756"/>
        <v/>
      </c>
      <c r="S8031" s="109" t="str">
        <f t="shared" si="757"/>
        <v/>
      </c>
      <c r="T8031" s="109" t="str">
        <f t="shared" si="758"/>
        <v/>
      </c>
    </row>
    <row r="8032" spans="2:20" ht="15" customHeight="1" x14ac:dyDescent="0.25">
      <c r="B8032" s="94">
        <v>7981</v>
      </c>
      <c r="C8032" s="95"/>
      <c r="D8032" s="94"/>
      <c r="E8032" s="95"/>
      <c r="F8032" s="94"/>
      <c r="G8032" s="95">
        <f t="shared" si="753"/>
        <v>0</v>
      </c>
      <c r="H8032" s="110">
        <f t="shared" si="754"/>
        <v>0</v>
      </c>
      <c r="P8032" s="107" t="str">
        <f t="shared" si="755"/>
        <v/>
      </c>
      <c r="Q8032" s="108" t="str">
        <f t="shared" si="756"/>
        <v/>
      </c>
      <c r="S8032" s="109" t="str">
        <f t="shared" si="757"/>
        <v/>
      </c>
      <c r="T8032" s="109" t="str">
        <f t="shared" si="758"/>
        <v/>
      </c>
    </row>
    <row r="8033" spans="2:20" ht="15" customHeight="1" x14ac:dyDescent="0.25">
      <c r="B8033" s="94">
        <v>7982</v>
      </c>
      <c r="C8033" s="95"/>
      <c r="D8033" s="94"/>
      <c r="E8033" s="95"/>
      <c r="F8033" s="94"/>
      <c r="G8033" s="95">
        <f t="shared" si="753"/>
        <v>0</v>
      </c>
      <c r="H8033" s="110">
        <f t="shared" si="754"/>
        <v>0</v>
      </c>
      <c r="P8033" s="107" t="str">
        <f t="shared" si="755"/>
        <v/>
      </c>
      <c r="Q8033" s="108" t="str">
        <f t="shared" si="756"/>
        <v/>
      </c>
      <c r="S8033" s="109" t="str">
        <f t="shared" si="757"/>
        <v/>
      </c>
      <c r="T8033" s="109" t="str">
        <f t="shared" si="758"/>
        <v/>
      </c>
    </row>
    <row r="8034" spans="2:20" ht="15" customHeight="1" x14ac:dyDescent="0.25">
      <c r="B8034" s="94">
        <v>7983</v>
      </c>
      <c r="C8034" s="95"/>
      <c r="D8034" s="94"/>
      <c r="E8034" s="95"/>
      <c r="F8034" s="94"/>
      <c r="G8034" s="95">
        <f t="shared" si="753"/>
        <v>0</v>
      </c>
      <c r="H8034" s="110">
        <f t="shared" si="754"/>
        <v>0</v>
      </c>
      <c r="P8034" s="107" t="str">
        <f t="shared" si="755"/>
        <v/>
      </c>
      <c r="Q8034" s="108" t="str">
        <f t="shared" si="756"/>
        <v/>
      </c>
      <c r="S8034" s="109" t="str">
        <f t="shared" si="757"/>
        <v/>
      </c>
      <c r="T8034" s="109" t="str">
        <f t="shared" si="758"/>
        <v/>
      </c>
    </row>
    <row r="8035" spans="2:20" ht="15" customHeight="1" x14ac:dyDescent="0.25">
      <c r="B8035" s="94">
        <v>7984</v>
      </c>
      <c r="C8035" s="95"/>
      <c r="D8035" s="94"/>
      <c r="E8035" s="95"/>
      <c r="F8035" s="94"/>
      <c r="G8035" s="95">
        <f t="shared" si="753"/>
        <v>0</v>
      </c>
      <c r="H8035" s="110">
        <f t="shared" si="754"/>
        <v>0</v>
      </c>
      <c r="P8035" s="107" t="str">
        <f t="shared" si="755"/>
        <v/>
      </c>
      <c r="Q8035" s="108" t="str">
        <f t="shared" si="756"/>
        <v/>
      </c>
      <c r="S8035" s="109" t="str">
        <f t="shared" si="757"/>
        <v/>
      </c>
      <c r="T8035" s="109" t="str">
        <f t="shared" si="758"/>
        <v/>
      </c>
    </row>
    <row r="8036" spans="2:20" ht="15" customHeight="1" x14ac:dyDescent="0.25">
      <c r="B8036" s="94">
        <v>7985</v>
      </c>
      <c r="C8036" s="95"/>
      <c r="D8036" s="94"/>
      <c r="E8036" s="95"/>
      <c r="F8036" s="94"/>
      <c r="G8036" s="95">
        <f t="shared" si="753"/>
        <v>0</v>
      </c>
      <c r="H8036" s="110">
        <f t="shared" si="754"/>
        <v>0</v>
      </c>
      <c r="P8036" s="107" t="str">
        <f t="shared" si="755"/>
        <v/>
      </c>
      <c r="Q8036" s="108" t="str">
        <f t="shared" si="756"/>
        <v/>
      </c>
      <c r="S8036" s="109" t="str">
        <f t="shared" si="757"/>
        <v/>
      </c>
      <c r="T8036" s="109" t="str">
        <f t="shared" si="758"/>
        <v/>
      </c>
    </row>
    <row r="8037" spans="2:20" ht="15" customHeight="1" x14ac:dyDescent="0.25">
      <c r="B8037" s="94">
        <v>7986</v>
      </c>
      <c r="C8037" s="95"/>
      <c r="D8037" s="94"/>
      <c r="E8037" s="95"/>
      <c r="F8037" s="94"/>
      <c r="G8037" s="95">
        <f t="shared" si="753"/>
        <v>0</v>
      </c>
      <c r="H8037" s="110">
        <f t="shared" si="754"/>
        <v>0</v>
      </c>
      <c r="P8037" s="107" t="str">
        <f t="shared" si="755"/>
        <v/>
      </c>
      <c r="Q8037" s="108" t="str">
        <f t="shared" si="756"/>
        <v/>
      </c>
      <c r="S8037" s="109" t="str">
        <f t="shared" si="757"/>
        <v/>
      </c>
      <c r="T8037" s="109" t="str">
        <f t="shared" si="758"/>
        <v/>
      </c>
    </row>
    <row r="8038" spans="2:20" ht="15" customHeight="1" x14ac:dyDescent="0.25">
      <c r="B8038" s="94">
        <v>7987</v>
      </c>
      <c r="C8038" s="95"/>
      <c r="D8038" s="94"/>
      <c r="E8038" s="95"/>
      <c r="F8038" s="94"/>
      <c r="G8038" s="95">
        <f t="shared" si="753"/>
        <v>0</v>
      </c>
      <c r="H8038" s="110">
        <f t="shared" si="754"/>
        <v>0</v>
      </c>
      <c r="P8038" s="107" t="str">
        <f t="shared" si="755"/>
        <v/>
      </c>
      <c r="Q8038" s="108" t="str">
        <f t="shared" si="756"/>
        <v/>
      </c>
      <c r="S8038" s="109" t="str">
        <f t="shared" si="757"/>
        <v/>
      </c>
      <c r="T8038" s="109" t="str">
        <f t="shared" si="758"/>
        <v/>
      </c>
    </row>
    <row r="8039" spans="2:20" ht="15" customHeight="1" x14ac:dyDescent="0.25">
      <c r="B8039" s="94">
        <v>7988</v>
      </c>
      <c r="C8039" s="95"/>
      <c r="D8039" s="94"/>
      <c r="E8039" s="95"/>
      <c r="F8039" s="94"/>
      <c r="G8039" s="95">
        <f t="shared" si="753"/>
        <v>0</v>
      </c>
      <c r="H8039" s="110">
        <f t="shared" si="754"/>
        <v>0</v>
      </c>
      <c r="P8039" s="107" t="str">
        <f t="shared" si="755"/>
        <v/>
      </c>
      <c r="Q8039" s="108" t="str">
        <f t="shared" si="756"/>
        <v/>
      </c>
      <c r="S8039" s="109" t="str">
        <f t="shared" si="757"/>
        <v/>
      </c>
      <c r="T8039" s="109" t="str">
        <f t="shared" si="758"/>
        <v/>
      </c>
    </row>
    <row r="8040" spans="2:20" ht="15" customHeight="1" x14ac:dyDescent="0.25">
      <c r="B8040" s="94">
        <v>7989</v>
      </c>
      <c r="C8040" s="95"/>
      <c r="D8040" s="94"/>
      <c r="E8040" s="95"/>
      <c r="F8040" s="94"/>
      <c r="G8040" s="95">
        <f t="shared" si="753"/>
        <v>0</v>
      </c>
      <c r="H8040" s="110">
        <f t="shared" si="754"/>
        <v>0</v>
      </c>
      <c r="P8040" s="107" t="str">
        <f t="shared" si="755"/>
        <v/>
      </c>
      <c r="Q8040" s="108" t="str">
        <f t="shared" si="756"/>
        <v/>
      </c>
      <c r="S8040" s="109" t="str">
        <f t="shared" si="757"/>
        <v/>
      </c>
      <c r="T8040" s="109" t="str">
        <f t="shared" si="758"/>
        <v/>
      </c>
    </row>
    <row r="8041" spans="2:20" ht="15" customHeight="1" x14ac:dyDescent="0.25">
      <c r="B8041" s="94">
        <v>7990</v>
      </c>
      <c r="C8041" s="95"/>
      <c r="D8041" s="94"/>
      <c r="E8041" s="95"/>
      <c r="F8041" s="94"/>
      <c r="G8041" s="95">
        <f t="shared" si="753"/>
        <v>0</v>
      </c>
      <c r="H8041" s="110">
        <f t="shared" si="754"/>
        <v>0</v>
      </c>
      <c r="P8041" s="107" t="str">
        <f t="shared" si="755"/>
        <v/>
      </c>
      <c r="Q8041" s="108" t="str">
        <f t="shared" si="756"/>
        <v/>
      </c>
      <c r="S8041" s="109" t="str">
        <f t="shared" si="757"/>
        <v/>
      </c>
      <c r="T8041" s="109" t="str">
        <f t="shared" si="758"/>
        <v/>
      </c>
    </row>
    <row r="8042" spans="2:20" ht="15" customHeight="1" x14ac:dyDescent="0.25">
      <c r="B8042" s="94">
        <v>7991</v>
      </c>
      <c r="C8042" s="95"/>
      <c r="D8042" s="94"/>
      <c r="E8042" s="95"/>
      <c r="F8042" s="94"/>
      <c r="G8042" s="95">
        <f t="shared" si="753"/>
        <v>0</v>
      </c>
      <c r="H8042" s="110">
        <f t="shared" si="754"/>
        <v>0</v>
      </c>
      <c r="P8042" s="107" t="str">
        <f t="shared" si="755"/>
        <v/>
      </c>
      <c r="Q8042" s="108" t="str">
        <f t="shared" si="756"/>
        <v/>
      </c>
      <c r="S8042" s="109" t="str">
        <f t="shared" si="757"/>
        <v/>
      </c>
      <c r="T8042" s="109" t="str">
        <f t="shared" si="758"/>
        <v/>
      </c>
    </row>
    <row r="8043" spans="2:20" ht="15" customHeight="1" x14ac:dyDescent="0.25">
      <c r="B8043" s="94">
        <v>7992</v>
      </c>
      <c r="C8043" s="95"/>
      <c r="D8043" s="94"/>
      <c r="E8043" s="95"/>
      <c r="F8043" s="94"/>
      <c r="G8043" s="95">
        <f t="shared" si="753"/>
        <v>0</v>
      </c>
      <c r="H8043" s="110">
        <f t="shared" si="754"/>
        <v>0</v>
      </c>
      <c r="P8043" s="107" t="str">
        <f t="shared" si="755"/>
        <v/>
      </c>
      <c r="Q8043" s="108" t="str">
        <f t="shared" si="756"/>
        <v/>
      </c>
      <c r="S8043" s="109" t="str">
        <f t="shared" si="757"/>
        <v/>
      </c>
      <c r="T8043" s="109" t="str">
        <f t="shared" si="758"/>
        <v/>
      </c>
    </row>
    <row r="8044" spans="2:20" ht="15" customHeight="1" x14ac:dyDescent="0.25">
      <c r="B8044" s="94">
        <v>7993</v>
      </c>
      <c r="C8044" s="95"/>
      <c r="D8044" s="94"/>
      <c r="E8044" s="95"/>
      <c r="F8044" s="94"/>
      <c r="G8044" s="95">
        <f t="shared" si="753"/>
        <v>0</v>
      </c>
      <c r="H8044" s="110">
        <f t="shared" si="754"/>
        <v>0</v>
      </c>
      <c r="P8044" s="107" t="str">
        <f t="shared" si="755"/>
        <v/>
      </c>
      <c r="Q8044" s="108" t="str">
        <f t="shared" si="756"/>
        <v/>
      </c>
      <c r="S8044" s="109" t="str">
        <f t="shared" si="757"/>
        <v/>
      </c>
      <c r="T8044" s="109" t="str">
        <f t="shared" si="758"/>
        <v/>
      </c>
    </row>
    <row r="8045" spans="2:20" ht="15" customHeight="1" x14ac:dyDescent="0.25">
      <c r="B8045" s="94">
        <v>7994</v>
      </c>
      <c r="C8045" s="95"/>
      <c r="D8045" s="94"/>
      <c r="E8045" s="95"/>
      <c r="F8045" s="94"/>
      <c r="G8045" s="95">
        <f t="shared" si="753"/>
        <v>0</v>
      </c>
      <c r="H8045" s="110">
        <f t="shared" si="754"/>
        <v>0</v>
      </c>
      <c r="P8045" s="107" t="str">
        <f t="shared" si="755"/>
        <v/>
      </c>
      <c r="Q8045" s="108" t="str">
        <f t="shared" si="756"/>
        <v/>
      </c>
      <c r="S8045" s="109" t="str">
        <f t="shared" si="757"/>
        <v/>
      </c>
      <c r="T8045" s="109" t="str">
        <f t="shared" si="758"/>
        <v/>
      </c>
    </row>
    <row r="8046" spans="2:20" ht="15" customHeight="1" x14ac:dyDescent="0.25">
      <c r="B8046" s="94">
        <v>7995</v>
      </c>
      <c r="C8046" s="95"/>
      <c r="D8046" s="94"/>
      <c r="E8046" s="95"/>
      <c r="F8046" s="94"/>
      <c r="G8046" s="95">
        <f t="shared" si="753"/>
        <v>0</v>
      </c>
      <c r="H8046" s="110">
        <f t="shared" si="754"/>
        <v>0</v>
      </c>
      <c r="P8046" s="107" t="str">
        <f t="shared" si="755"/>
        <v/>
      </c>
      <c r="Q8046" s="108" t="str">
        <f t="shared" si="756"/>
        <v/>
      </c>
      <c r="S8046" s="109" t="str">
        <f t="shared" si="757"/>
        <v/>
      </c>
      <c r="T8046" s="109" t="str">
        <f t="shared" si="758"/>
        <v/>
      </c>
    </row>
    <row r="8047" spans="2:20" ht="15" customHeight="1" x14ac:dyDescent="0.25">
      <c r="B8047" s="94">
        <v>7996</v>
      </c>
      <c r="C8047" s="95"/>
      <c r="D8047" s="94"/>
      <c r="E8047" s="95"/>
      <c r="F8047" s="94"/>
      <c r="G8047" s="95">
        <f t="shared" si="753"/>
        <v>0</v>
      </c>
      <c r="H8047" s="110">
        <f t="shared" si="754"/>
        <v>0</v>
      </c>
      <c r="P8047" s="107" t="str">
        <f t="shared" si="755"/>
        <v/>
      </c>
      <c r="Q8047" s="108" t="str">
        <f t="shared" si="756"/>
        <v/>
      </c>
      <c r="S8047" s="109" t="str">
        <f t="shared" si="757"/>
        <v/>
      </c>
      <c r="T8047" s="109" t="str">
        <f t="shared" si="758"/>
        <v/>
      </c>
    </row>
    <row r="8048" spans="2:20" ht="15" customHeight="1" x14ac:dyDescent="0.25">
      <c r="B8048" s="94">
        <v>7997</v>
      </c>
      <c r="C8048" s="95"/>
      <c r="D8048" s="94"/>
      <c r="E8048" s="95"/>
      <c r="F8048" s="94"/>
      <c r="G8048" s="95">
        <f t="shared" si="753"/>
        <v>0</v>
      </c>
      <c r="H8048" s="110">
        <f t="shared" si="754"/>
        <v>0</v>
      </c>
      <c r="P8048" s="107" t="str">
        <f t="shared" si="755"/>
        <v/>
      </c>
      <c r="Q8048" s="108" t="str">
        <f t="shared" si="756"/>
        <v/>
      </c>
      <c r="S8048" s="109" t="str">
        <f t="shared" si="757"/>
        <v/>
      </c>
      <c r="T8048" s="109" t="str">
        <f t="shared" si="758"/>
        <v/>
      </c>
    </row>
    <row r="8049" spans="2:20" ht="15" customHeight="1" x14ac:dyDescent="0.25">
      <c r="B8049" s="94">
        <v>7998</v>
      </c>
      <c r="C8049" s="95"/>
      <c r="D8049" s="94"/>
      <c r="E8049" s="95"/>
      <c r="F8049" s="94"/>
      <c r="G8049" s="95">
        <f t="shared" si="753"/>
        <v>0</v>
      </c>
      <c r="H8049" s="110">
        <f t="shared" si="754"/>
        <v>0</v>
      </c>
      <c r="P8049" s="107" t="str">
        <f t="shared" si="755"/>
        <v/>
      </c>
      <c r="Q8049" s="108" t="str">
        <f t="shared" si="756"/>
        <v/>
      </c>
      <c r="S8049" s="109" t="str">
        <f t="shared" si="757"/>
        <v/>
      </c>
      <c r="T8049" s="109" t="str">
        <f t="shared" si="758"/>
        <v/>
      </c>
    </row>
    <row r="8050" spans="2:20" ht="15" customHeight="1" x14ac:dyDescent="0.25">
      <c r="B8050" s="94">
        <v>7999</v>
      </c>
      <c r="C8050" s="95"/>
      <c r="D8050" s="94"/>
      <c r="E8050" s="95"/>
      <c r="F8050" s="94"/>
      <c r="G8050" s="95">
        <f t="shared" si="753"/>
        <v>0</v>
      </c>
      <c r="H8050" s="110">
        <f t="shared" si="754"/>
        <v>0</v>
      </c>
      <c r="P8050" s="107" t="str">
        <f t="shared" si="755"/>
        <v/>
      </c>
      <c r="Q8050" s="108" t="str">
        <f t="shared" si="756"/>
        <v/>
      </c>
      <c r="S8050" s="109" t="str">
        <f t="shared" si="757"/>
        <v/>
      </c>
      <c r="T8050" s="109" t="str">
        <f t="shared" si="758"/>
        <v/>
      </c>
    </row>
    <row r="8051" spans="2:20" ht="15" customHeight="1" x14ac:dyDescent="0.25">
      <c r="B8051" s="94">
        <v>8000</v>
      </c>
      <c r="C8051" s="95"/>
      <c r="D8051" s="94"/>
      <c r="E8051" s="95"/>
      <c r="F8051" s="94"/>
      <c r="G8051" s="95">
        <f t="shared" si="753"/>
        <v>0</v>
      </c>
      <c r="H8051" s="110">
        <f t="shared" si="754"/>
        <v>0</v>
      </c>
      <c r="P8051" s="107" t="str">
        <f t="shared" si="755"/>
        <v/>
      </c>
      <c r="Q8051" s="108" t="str">
        <f t="shared" si="756"/>
        <v/>
      </c>
      <c r="S8051" s="109" t="str">
        <f t="shared" si="757"/>
        <v/>
      </c>
      <c r="T8051" s="109" t="str">
        <f t="shared" si="758"/>
        <v/>
      </c>
    </row>
    <row r="8052" spans="2:20" ht="15" customHeight="1" x14ac:dyDescent="0.25">
      <c r="B8052" s="94">
        <v>8001</v>
      </c>
      <c r="C8052" s="95"/>
      <c r="D8052" s="94"/>
      <c r="E8052" s="95"/>
      <c r="F8052" s="94"/>
      <c r="G8052" s="95">
        <f t="shared" si="753"/>
        <v>0</v>
      </c>
      <c r="H8052" s="110">
        <f t="shared" si="754"/>
        <v>0</v>
      </c>
      <c r="P8052" s="107" t="str">
        <f t="shared" si="755"/>
        <v/>
      </c>
      <c r="Q8052" s="108" t="str">
        <f t="shared" si="756"/>
        <v/>
      </c>
      <c r="S8052" s="109" t="str">
        <f t="shared" si="757"/>
        <v/>
      </c>
      <c r="T8052" s="109" t="str">
        <f t="shared" si="758"/>
        <v/>
      </c>
    </row>
    <row r="8053" spans="2:20" ht="15" customHeight="1" x14ac:dyDescent="0.25">
      <c r="B8053" s="94">
        <v>8002</v>
      </c>
      <c r="C8053" s="95"/>
      <c r="D8053" s="94"/>
      <c r="E8053" s="95"/>
      <c r="F8053" s="94"/>
      <c r="G8053" s="95">
        <f t="shared" si="753"/>
        <v>0</v>
      </c>
      <c r="H8053" s="110">
        <f t="shared" si="754"/>
        <v>0</v>
      </c>
      <c r="P8053" s="107" t="str">
        <f t="shared" si="755"/>
        <v/>
      </c>
      <c r="Q8053" s="108" t="str">
        <f t="shared" si="756"/>
        <v/>
      </c>
      <c r="S8053" s="109" t="str">
        <f t="shared" si="757"/>
        <v/>
      </c>
      <c r="T8053" s="109" t="str">
        <f t="shared" si="758"/>
        <v/>
      </c>
    </row>
    <row r="8054" spans="2:20" ht="15" customHeight="1" x14ac:dyDescent="0.25">
      <c r="B8054" s="94">
        <v>8003</v>
      </c>
      <c r="C8054" s="95"/>
      <c r="D8054" s="94"/>
      <c r="E8054" s="95"/>
      <c r="F8054" s="94"/>
      <c r="G8054" s="95">
        <f t="shared" si="753"/>
        <v>0</v>
      </c>
      <c r="H8054" s="110">
        <f t="shared" si="754"/>
        <v>0</v>
      </c>
      <c r="P8054" s="107" t="str">
        <f t="shared" si="755"/>
        <v/>
      </c>
      <c r="Q8054" s="108" t="str">
        <f t="shared" si="756"/>
        <v/>
      </c>
      <c r="S8054" s="109" t="str">
        <f t="shared" si="757"/>
        <v/>
      </c>
      <c r="T8054" s="109" t="str">
        <f t="shared" si="758"/>
        <v/>
      </c>
    </row>
    <row r="8055" spans="2:20" ht="15" customHeight="1" x14ac:dyDescent="0.25">
      <c r="B8055" s="94">
        <v>8004</v>
      </c>
      <c r="C8055" s="95"/>
      <c r="D8055" s="94"/>
      <c r="E8055" s="95"/>
      <c r="F8055" s="94"/>
      <c r="G8055" s="95">
        <f t="shared" si="753"/>
        <v>0</v>
      </c>
      <c r="H8055" s="110">
        <f t="shared" si="754"/>
        <v>0</v>
      </c>
      <c r="P8055" s="107" t="str">
        <f t="shared" si="755"/>
        <v/>
      </c>
      <c r="Q8055" s="108" t="str">
        <f t="shared" si="756"/>
        <v/>
      </c>
      <c r="S8055" s="109" t="str">
        <f t="shared" si="757"/>
        <v/>
      </c>
      <c r="T8055" s="109" t="str">
        <f t="shared" si="758"/>
        <v/>
      </c>
    </row>
    <row r="8056" spans="2:20" ht="15" customHeight="1" x14ac:dyDescent="0.25">
      <c r="B8056" s="94">
        <v>8005</v>
      </c>
      <c r="C8056" s="95"/>
      <c r="D8056" s="94"/>
      <c r="E8056" s="95"/>
      <c r="F8056" s="94"/>
      <c r="G8056" s="95">
        <f t="shared" si="753"/>
        <v>0</v>
      </c>
      <c r="H8056" s="110">
        <f t="shared" si="754"/>
        <v>0</v>
      </c>
      <c r="P8056" s="107" t="str">
        <f t="shared" si="755"/>
        <v/>
      </c>
      <c r="Q8056" s="108" t="str">
        <f t="shared" si="756"/>
        <v/>
      </c>
      <c r="S8056" s="109" t="str">
        <f t="shared" si="757"/>
        <v/>
      </c>
      <c r="T8056" s="109" t="str">
        <f t="shared" si="758"/>
        <v/>
      </c>
    </row>
    <row r="8057" spans="2:20" ht="15" customHeight="1" x14ac:dyDescent="0.25">
      <c r="B8057" s="94">
        <v>8006</v>
      </c>
      <c r="C8057" s="95"/>
      <c r="D8057" s="94"/>
      <c r="E8057" s="95"/>
      <c r="F8057" s="94"/>
      <c r="G8057" s="95">
        <f t="shared" si="753"/>
        <v>0</v>
      </c>
      <c r="H8057" s="110">
        <f t="shared" si="754"/>
        <v>0</v>
      </c>
      <c r="P8057" s="107" t="str">
        <f t="shared" si="755"/>
        <v/>
      </c>
      <c r="Q8057" s="108" t="str">
        <f t="shared" si="756"/>
        <v/>
      </c>
      <c r="S8057" s="109" t="str">
        <f t="shared" si="757"/>
        <v/>
      </c>
      <c r="T8057" s="109" t="str">
        <f t="shared" si="758"/>
        <v/>
      </c>
    </row>
    <row r="8058" spans="2:20" ht="15" customHeight="1" x14ac:dyDescent="0.25">
      <c r="B8058" s="94">
        <v>8007</v>
      </c>
      <c r="C8058" s="95"/>
      <c r="D8058" s="94"/>
      <c r="E8058" s="95"/>
      <c r="F8058" s="94"/>
      <c r="G8058" s="95">
        <f t="shared" si="753"/>
        <v>0</v>
      </c>
      <c r="H8058" s="110">
        <f t="shared" si="754"/>
        <v>0</v>
      </c>
      <c r="P8058" s="107" t="str">
        <f t="shared" si="755"/>
        <v/>
      </c>
      <c r="Q8058" s="108" t="str">
        <f t="shared" si="756"/>
        <v/>
      </c>
      <c r="S8058" s="109" t="str">
        <f t="shared" si="757"/>
        <v/>
      </c>
      <c r="T8058" s="109" t="str">
        <f t="shared" si="758"/>
        <v/>
      </c>
    </row>
    <row r="8059" spans="2:20" ht="15" customHeight="1" x14ac:dyDescent="0.25">
      <c r="B8059" s="94">
        <v>8008</v>
      </c>
      <c r="C8059" s="95"/>
      <c r="D8059" s="94"/>
      <c r="E8059" s="95"/>
      <c r="F8059" s="94"/>
      <c r="G8059" s="95">
        <f t="shared" si="753"/>
        <v>0</v>
      </c>
      <c r="H8059" s="110">
        <f t="shared" si="754"/>
        <v>0</v>
      </c>
      <c r="P8059" s="107" t="str">
        <f t="shared" si="755"/>
        <v/>
      </c>
      <c r="Q8059" s="108" t="str">
        <f t="shared" si="756"/>
        <v/>
      </c>
      <c r="S8059" s="109" t="str">
        <f t="shared" si="757"/>
        <v/>
      </c>
      <c r="T8059" s="109" t="str">
        <f t="shared" si="758"/>
        <v/>
      </c>
    </row>
    <row r="8060" spans="2:20" ht="15" customHeight="1" x14ac:dyDescent="0.25">
      <c r="B8060" s="94">
        <v>8009</v>
      </c>
      <c r="C8060" s="95"/>
      <c r="D8060" s="94"/>
      <c r="E8060" s="95"/>
      <c r="F8060" s="94"/>
      <c r="G8060" s="95">
        <f t="shared" si="753"/>
        <v>0</v>
      </c>
      <c r="H8060" s="110">
        <f t="shared" si="754"/>
        <v>0</v>
      </c>
      <c r="P8060" s="107" t="str">
        <f t="shared" si="755"/>
        <v/>
      </c>
      <c r="Q8060" s="108" t="str">
        <f t="shared" si="756"/>
        <v/>
      </c>
      <c r="S8060" s="109" t="str">
        <f t="shared" si="757"/>
        <v/>
      </c>
      <c r="T8060" s="109" t="str">
        <f t="shared" si="758"/>
        <v/>
      </c>
    </row>
    <row r="8061" spans="2:20" ht="15" customHeight="1" x14ac:dyDescent="0.25">
      <c r="B8061" s="94">
        <v>8010</v>
      </c>
      <c r="C8061" s="95"/>
      <c r="D8061" s="94"/>
      <c r="E8061" s="95"/>
      <c r="F8061" s="94"/>
      <c r="G8061" s="95">
        <f t="shared" si="753"/>
        <v>0</v>
      </c>
      <c r="H8061" s="110">
        <f t="shared" si="754"/>
        <v>0</v>
      </c>
      <c r="P8061" s="107" t="str">
        <f t="shared" si="755"/>
        <v/>
      </c>
      <c r="Q8061" s="108" t="str">
        <f t="shared" si="756"/>
        <v/>
      </c>
      <c r="S8061" s="109" t="str">
        <f t="shared" si="757"/>
        <v/>
      </c>
      <c r="T8061" s="109" t="str">
        <f t="shared" si="758"/>
        <v/>
      </c>
    </row>
    <row r="8062" spans="2:20" ht="15" customHeight="1" x14ac:dyDescent="0.25">
      <c r="B8062" s="94">
        <v>8011</v>
      </c>
      <c r="C8062" s="95"/>
      <c r="D8062" s="94"/>
      <c r="E8062" s="95"/>
      <c r="F8062" s="94"/>
      <c r="G8062" s="95">
        <f t="shared" si="753"/>
        <v>0</v>
      </c>
      <c r="H8062" s="110">
        <f t="shared" si="754"/>
        <v>0</v>
      </c>
      <c r="P8062" s="107" t="str">
        <f t="shared" si="755"/>
        <v/>
      </c>
      <c r="Q8062" s="108" t="str">
        <f t="shared" si="756"/>
        <v/>
      </c>
      <c r="S8062" s="109" t="str">
        <f t="shared" si="757"/>
        <v/>
      </c>
      <c r="T8062" s="109" t="str">
        <f t="shared" si="758"/>
        <v/>
      </c>
    </row>
    <row r="8063" spans="2:20" ht="15" customHeight="1" x14ac:dyDescent="0.25">
      <c r="B8063" s="94">
        <v>8012</v>
      </c>
      <c r="C8063" s="95"/>
      <c r="D8063" s="94"/>
      <c r="E8063" s="95"/>
      <c r="F8063" s="94"/>
      <c r="G8063" s="95">
        <f t="shared" si="753"/>
        <v>0</v>
      </c>
      <c r="H8063" s="110">
        <f t="shared" si="754"/>
        <v>0</v>
      </c>
      <c r="P8063" s="107" t="str">
        <f t="shared" si="755"/>
        <v/>
      </c>
      <c r="Q8063" s="108" t="str">
        <f t="shared" si="756"/>
        <v/>
      </c>
      <c r="S8063" s="109" t="str">
        <f t="shared" si="757"/>
        <v/>
      </c>
      <c r="T8063" s="109" t="str">
        <f t="shared" si="758"/>
        <v/>
      </c>
    </row>
    <row r="8064" spans="2:20" ht="15" customHeight="1" x14ac:dyDescent="0.25">
      <c r="B8064" s="94">
        <v>8013</v>
      </c>
      <c r="C8064" s="95"/>
      <c r="D8064" s="94"/>
      <c r="E8064" s="95"/>
      <c r="F8064" s="94"/>
      <c r="G8064" s="95">
        <f t="shared" si="753"/>
        <v>0</v>
      </c>
      <c r="H8064" s="110">
        <f t="shared" si="754"/>
        <v>0</v>
      </c>
      <c r="P8064" s="107" t="str">
        <f t="shared" si="755"/>
        <v/>
      </c>
      <c r="Q8064" s="108" t="str">
        <f t="shared" si="756"/>
        <v/>
      </c>
      <c r="S8064" s="109" t="str">
        <f t="shared" si="757"/>
        <v/>
      </c>
      <c r="T8064" s="109" t="str">
        <f t="shared" si="758"/>
        <v/>
      </c>
    </row>
    <row r="8065" spans="2:20" ht="15" customHeight="1" x14ac:dyDescent="0.25">
      <c r="B8065" s="94">
        <v>8014</v>
      </c>
      <c r="C8065" s="95"/>
      <c r="D8065" s="94"/>
      <c r="E8065" s="95"/>
      <c r="F8065" s="94"/>
      <c r="G8065" s="95">
        <f t="shared" si="753"/>
        <v>0</v>
      </c>
      <c r="H8065" s="110">
        <f t="shared" si="754"/>
        <v>0</v>
      </c>
      <c r="P8065" s="107" t="str">
        <f t="shared" si="755"/>
        <v/>
      </c>
      <c r="Q8065" s="108" t="str">
        <f t="shared" si="756"/>
        <v/>
      </c>
      <c r="S8065" s="109" t="str">
        <f t="shared" si="757"/>
        <v/>
      </c>
      <c r="T8065" s="109" t="str">
        <f t="shared" si="758"/>
        <v/>
      </c>
    </row>
    <row r="8066" spans="2:20" ht="15" customHeight="1" x14ac:dyDescent="0.25">
      <c r="B8066" s="94">
        <v>8015</v>
      </c>
      <c r="C8066" s="95"/>
      <c r="D8066" s="94"/>
      <c r="E8066" s="95"/>
      <c r="F8066" s="94"/>
      <c r="G8066" s="95">
        <f t="shared" si="753"/>
        <v>0</v>
      </c>
      <c r="H8066" s="110">
        <f t="shared" si="754"/>
        <v>0</v>
      </c>
      <c r="P8066" s="107" t="str">
        <f t="shared" si="755"/>
        <v/>
      </c>
      <c r="Q8066" s="108" t="str">
        <f t="shared" si="756"/>
        <v/>
      </c>
      <c r="S8066" s="109" t="str">
        <f t="shared" si="757"/>
        <v/>
      </c>
      <c r="T8066" s="109" t="str">
        <f t="shared" si="758"/>
        <v/>
      </c>
    </row>
    <row r="8067" spans="2:20" ht="15" customHeight="1" x14ac:dyDescent="0.25">
      <c r="B8067" s="94">
        <v>8016</v>
      </c>
      <c r="C8067" s="95"/>
      <c r="D8067" s="94"/>
      <c r="E8067" s="95"/>
      <c r="F8067" s="94"/>
      <c r="G8067" s="95">
        <f t="shared" si="753"/>
        <v>0</v>
      </c>
      <c r="H8067" s="110">
        <f t="shared" si="754"/>
        <v>0</v>
      </c>
      <c r="P8067" s="107" t="str">
        <f t="shared" si="755"/>
        <v/>
      </c>
      <c r="Q8067" s="108" t="str">
        <f t="shared" si="756"/>
        <v/>
      </c>
      <c r="S8067" s="109" t="str">
        <f t="shared" si="757"/>
        <v/>
      </c>
      <c r="T8067" s="109" t="str">
        <f t="shared" si="758"/>
        <v/>
      </c>
    </row>
    <row r="8068" spans="2:20" ht="15" customHeight="1" x14ac:dyDescent="0.25">
      <c r="B8068" s="94">
        <v>8017</v>
      </c>
      <c r="C8068" s="95"/>
      <c r="D8068" s="94"/>
      <c r="E8068" s="95"/>
      <c r="F8068" s="94"/>
      <c r="G8068" s="95">
        <f t="shared" si="753"/>
        <v>0</v>
      </c>
      <c r="H8068" s="110">
        <f t="shared" si="754"/>
        <v>0</v>
      </c>
      <c r="P8068" s="107" t="str">
        <f t="shared" si="755"/>
        <v/>
      </c>
      <c r="Q8068" s="108" t="str">
        <f t="shared" si="756"/>
        <v/>
      </c>
      <c r="S8068" s="109" t="str">
        <f t="shared" si="757"/>
        <v/>
      </c>
      <c r="T8068" s="109" t="str">
        <f t="shared" si="758"/>
        <v/>
      </c>
    </row>
    <row r="8069" spans="2:20" ht="15" customHeight="1" x14ac:dyDescent="0.25">
      <c r="B8069" s="94">
        <v>8018</v>
      </c>
      <c r="C8069" s="95"/>
      <c r="D8069" s="94"/>
      <c r="E8069" s="95"/>
      <c r="F8069" s="94"/>
      <c r="G8069" s="95">
        <f t="shared" si="753"/>
        <v>0</v>
      </c>
      <c r="H8069" s="110">
        <f t="shared" si="754"/>
        <v>0</v>
      </c>
      <c r="P8069" s="107" t="str">
        <f t="shared" si="755"/>
        <v/>
      </c>
      <c r="Q8069" s="108" t="str">
        <f t="shared" si="756"/>
        <v/>
      </c>
      <c r="S8069" s="109" t="str">
        <f t="shared" si="757"/>
        <v/>
      </c>
      <c r="T8069" s="109" t="str">
        <f t="shared" si="758"/>
        <v/>
      </c>
    </row>
    <row r="8070" spans="2:20" ht="15" customHeight="1" x14ac:dyDescent="0.25">
      <c r="B8070" s="94">
        <v>8019</v>
      </c>
      <c r="C8070" s="95"/>
      <c r="D8070" s="94"/>
      <c r="E8070" s="95"/>
      <c r="F8070" s="94"/>
      <c r="G8070" s="95">
        <f t="shared" si="753"/>
        <v>0</v>
      </c>
      <c r="H8070" s="110">
        <f t="shared" si="754"/>
        <v>0</v>
      </c>
      <c r="P8070" s="107" t="str">
        <f t="shared" si="755"/>
        <v/>
      </c>
      <c r="Q8070" s="108" t="str">
        <f t="shared" si="756"/>
        <v/>
      </c>
      <c r="S8070" s="109" t="str">
        <f t="shared" si="757"/>
        <v/>
      </c>
      <c r="T8070" s="109" t="str">
        <f t="shared" si="758"/>
        <v/>
      </c>
    </row>
    <row r="8071" spans="2:20" ht="15" customHeight="1" x14ac:dyDescent="0.25">
      <c r="B8071" s="94">
        <v>8020</v>
      </c>
      <c r="C8071" s="95"/>
      <c r="D8071" s="94"/>
      <c r="E8071" s="95"/>
      <c r="F8071" s="94"/>
      <c r="G8071" s="95">
        <f t="shared" si="753"/>
        <v>0</v>
      </c>
      <c r="H8071" s="110">
        <f t="shared" si="754"/>
        <v>0</v>
      </c>
      <c r="P8071" s="107" t="str">
        <f t="shared" si="755"/>
        <v/>
      </c>
      <c r="Q8071" s="108" t="str">
        <f t="shared" si="756"/>
        <v/>
      </c>
      <c r="S8071" s="109" t="str">
        <f t="shared" si="757"/>
        <v/>
      </c>
      <c r="T8071" s="109" t="str">
        <f t="shared" si="758"/>
        <v/>
      </c>
    </row>
    <row r="8072" spans="2:20" ht="15" customHeight="1" x14ac:dyDescent="0.25">
      <c r="B8072" s="94">
        <v>8021</v>
      </c>
      <c r="C8072" s="95"/>
      <c r="D8072" s="94"/>
      <c r="E8072" s="95"/>
      <c r="F8072" s="94"/>
      <c r="G8072" s="95">
        <f t="shared" si="753"/>
        <v>0</v>
      </c>
      <c r="H8072" s="110">
        <f t="shared" si="754"/>
        <v>0</v>
      </c>
      <c r="P8072" s="107" t="str">
        <f t="shared" si="755"/>
        <v/>
      </c>
      <c r="Q8072" s="108" t="str">
        <f t="shared" si="756"/>
        <v/>
      </c>
      <c r="S8072" s="109" t="str">
        <f t="shared" si="757"/>
        <v/>
      </c>
      <c r="T8072" s="109" t="str">
        <f t="shared" si="758"/>
        <v/>
      </c>
    </row>
    <row r="8073" spans="2:20" ht="15" customHeight="1" x14ac:dyDescent="0.25">
      <c r="B8073" s="94">
        <v>8022</v>
      </c>
      <c r="C8073" s="95"/>
      <c r="D8073" s="94"/>
      <c r="E8073" s="95"/>
      <c r="F8073" s="94"/>
      <c r="G8073" s="95">
        <f t="shared" si="753"/>
        <v>0</v>
      </c>
      <c r="H8073" s="110">
        <f t="shared" si="754"/>
        <v>0</v>
      </c>
      <c r="P8073" s="107" t="str">
        <f t="shared" si="755"/>
        <v/>
      </c>
      <c r="Q8073" s="108" t="str">
        <f t="shared" si="756"/>
        <v/>
      </c>
      <c r="S8073" s="109" t="str">
        <f t="shared" si="757"/>
        <v/>
      </c>
      <c r="T8073" s="109" t="str">
        <f t="shared" si="758"/>
        <v/>
      </c>
    </row>
    <row r="8074" spans="2:20" ht="15" customHeight="1" x14ac:dyDescent="0.25">
      <c r="B8074" s="94">
        <v>8023</v>
      </c>
      <c r="C8074" s="95"/>
      <c r="D8074" s="94"/>
      <c r="E8074" s="95"/>
      <c r="F8074" s="94"/>
      <c r="G8074" s="95">
        <f t="shared" si="753"/>
        <v>0</v>
      </c>
      <c r="H8074" s="110">
        <f t="shared" si="754"/>
        <v>0</v>
      </c>
      <c r="P8074" s="107" t="str">
        <f t="shared" si="755"/>
        <v/>
      </c>
      <c r="Q8074" s="108" t="str">
        <f t="shared" si="756"/>
        <v/>
      </c>
      <c r="S8074" s="109" t="str">
        <f t="shared" si="757"/>
        <v/>
      </c>
      <c r="T8074" s="109" t="str">
        <f t="shared" si="758"/>
        <v/>
      </c>
    </row>
    <row r="8075" spans="2:20" ht="15" customHeight="1" x14ac:dyDescent="0.25">
      <c r="B8075" s="94">
        <v>8024</v>
      </c>
      <c r="C8075" s="95"/>
      <c r="D8075" s="94"/>
      <c r="E8075" s="95"/>
      <c r="F8075" s="94"/>
      <c r="G8075" s="95">
        <f t="shared" si="753"/>
        <v>0</v>
      </c>
      <c r="H8075" s="110">
        <f t="shared" si="754"/>
        <v>0</v>
      </c>
      <c r="P8075" s="107" t="str">
        <f t="shared" si="755"/>
        <v/>
      </c>
      <c r="Q8075" s="108" t="str">
        <f t="shared" si="756"/>
        <v/>
      </c>
      <c r="S8075" s="109" t="str">
        <f t="shared" si="757"/>
        <v/>
      </c>
      <c r="T8075" s="109" t="str">
        <f t="shared" si="758"/>
        <v/>
      </c>
    </row>
    <row r="8076" spans="2:20" ht="15" customHeight="1" x14ac:dyDescent="0.25">
      <c r="B8076" s="94">
        <v>8025</v>
      </c>
      <c r="C8076" s="95"/>
      <c r="D8076" s="94"/>
      <c r="E8076" s="95"/>
      <c r="F8076" s="94"/>
      <c r="G8076" s="95">
        <f t="shared" si="753"/>
        <v>0</v>
      </c>
      <c r="H8076" s="110">
        <f t="shared" si="754"/>
        <v>0</v>
      </c>
      <c r="P8076" s="107" t="str">
        <f t="shared" si="755"/>
        <v/>
      </c>
      <c r="Q8076" s="108" t="str">
        <f t="shared" si="756"/>
        <v/>
      </c>
      <c r="S8076" s="109" t="str">
        <f t="shared" si="757"/>
        <v/>
      </c>
      <c r="T8076" s="109" t="str">
        <f t="shared" si="758"/>
        <v/>
      </c>
    </row>
    <row r="8077" spans="2:20" ht="15" customHeight="1" x14ac:dyDescent="0.25">
      <c r="B8077" s="94">
        <v>8026</v>
      </c>
      <c r="C8077" s="95"/>
      <c r="D8077" s="94"/>
      <c r="E8077" s="95"/>
      <c r="F8077" s="94"/>
      <c r="G8077" s="95">
        <f t="shared" si="753"/>
        <v>0</v>
      </c>
      <c r="H8077" s="110">
        <f t="shared" si="754"/>
        <v>0</v>
      </c>
      <c r="P8077" s="107" t="str">
        <f t="shared" si="755"/>
        <v/>
      </c>
      <c r="Q8077" s="108" t="str">
        <f t="shared" si="756"/>
        <v/>
      </c>
      <c r="S8077" s="109" t="str">
        <f t="shared" si="757"/>
        <v/>
      </c>
      <c r="T8077" s="109" t="str">
        <f t="shared" si="758"/>
        <v/>
      </c>
    </row>
    <row r="8078" spans="2:20" ht="15" customHeight="1" x14ac:dyDescent="0.25">
      <c r="B8078" s="94">
        <v>8027</v>
      </c>
      <c r="C8078" s="95"/>
      <c r="D8078" s="94"/>
      <c r="E8078" s="95"/>
      <c r="F8078" s="94"/>
      <c r="G8078" s="95">
        <f t="shared" si="753"/>
        <v>0</v>
      </c>
      <c r="H8078" s="110">
        <f t="shared" si="754"/>
        <v>0</v>
      </c>
      <c r="P8078" s="107" t="str">
        <f t="shared" si="755"/>
        <v/>
      </c>
      <c r="Q8078" s="108" t="str">
        <f t="shared" si="756"/>
        <v/>
      </c>
      <c r="S8078" s="109" t="str">
        <f t="shared" si="757"/>
        <v/>
      </c>
      <c r="T8078" s="109" t="str">
        <f t="shared" si="758"/>
        <v/>
      </c>
    </row>
    <row r="8079" spans="2:20" ht="15" customHeight="1" x14ac:dyDescent="0.25">
      <c r="B8079" s="94">
        <v>8028</v>
      </c>
      <c r="C8079" s="95"/>
      <c r="D8079" s="94"/>
      <c r="E8079" s="95"/>
      <c r="F8079" s="94"/>
      <c r="G8079" s="95">
        <f t="shared" si="753"/>
        <v>0</v>
      </c>
      <c r="H8079" s="110">
        <f t="shared" si="754"/>
        <v>0</v>
      </c>
      <c r="P8079" s="107" t="str">
        <f t="shared" si="755"/>
        <v/>
      </c>
      <c r="Q8079" s="108" t="str">
        <f t="shared" si="756"/>
        <v/>
      </c>
      <c r="S8079" s="109" t="str">
        <f t="shared" si="757"/>
        <v/>
      </c>
      <c r="T8079" s="109" t="str">
        <f t="shared" si="758"/>
        <v/>
      </c>
    </row>
    <row r="8080" spans="2:20" ht="15" customHeight="1" x14ac:dyDescent="0.25">
      <c r="B8080" s="94">
        <v>8029</v>
      </c>
      <c r="C8080" s="95"/>
      <c r="D8080" s="94"/>
      <c r="E8080" s="95"/>
      <c r="F8080" s="94"/>
      <c r="G8080" s="95">
        <f t="shared" si="753"/>
        <v>0</v>
      </c>
      <c r="H8080" s="110">
        <f t="shared" si="754"/>
        <v>0</v>
      </c>
      <c r="P8080" s="107" t="str">
        <f t="shared" si="755"/>
        <v/>
      </c>
      <c r="Q8080" s="108" t="str">
        <f t="shared" si="756"/>
        <v/>
      </c>
      <c r="S8080" s="109" t="str">
        <f t="shared" si="757"/>
        <v/>
      </c>
      <c r="T8080" s="109" t="str">
        <f t="shared" si="758"/>
        <v/>
      </c>
    </row>
    <row r="8081" spans="2:20" ht="15" customHeight="1" x14ac:dyDescent="0.25">
      <c r="B8081" s="94">
        <v>8030</v>
      </c>
      <c r="C8081" s="95"/>
      <c r="D8081" s="94"/>
      <c r="E8081" s="95"/>
      <c r="F8081" s="94"/>
      <c r="G8081" s="95">
        <f t="shared" si="753"/>
        <v>0</v>
      </c>
      <c r="H8081" s="110">
        <f t="shared" si="754"/>
        <v>0</v>
      </c>
      <c r="P8081" s="107" t="str">
        <f t="shared" si="755"/>
        <v/>
      </c>
      <c r="Q8081" s="108" t="str">
        <f t="shared" si="756"/>
        <v/>
      </c>
      <c r="S8081" s="109" t="str">
        <f t="shared" si="757"/>
        <v/>
      </c>
      <c r="T8081" s="109" t="str">
        <f t="shared" si="758"/>
        <v/>
      </c>
    </row>
    <row r="8082" spans="2:20" ht="15" customHeight="1" x14ac:dyDescent="0.25">
      <c r="B8082" s="94">
        <v>8031</v>
      </c>
      <c r="C8082" s="95"/>
      <c r="D8082" s="94"/>
      <c r="E8082" s="95"/>
      <c r="F8082" s="94"/>
      <c r="G8082" s="95">
        <f t="shared" si="753"/>
        <v>0</v>
      </c>
      <c r="H8082" s="110">
        <f t="shared" si="754"/>
        <v>0</v>
      </c>
      <c r="P8082" s="107" t="str">
        <f t="shared" si="755"/>
        <v/>
      </c>
      <c r="Q8082" s="108" t="str">
        <f t="shared" si="756"/>
        <v/>
      </c>
      <c r="S8082" s="109" t="str">
        <f t="shared" si="757"/>
        <v/>
      </c>
      <c r="T8082" s="109" t="str">
        <f t="shared" si="758"/>
        <v/>
      </c>
    </row>
    <row r="8083" spans="2:20" ht="15" customHeight="1" x14ac:dyDescent="0.25">
      <c r="B8083" s="94">
        <v>8032</v>
      </c>
      <c r="C8083" s="95"/>
      <c r="D8083" s="94"/>
      <c r="E8083" s="95"/>
      <c r="F8083" s="94"/>
      <c r="G8083" s="95">
        <f t="shared" si="753"/>
        <v>0</v>
      </c>
      <c r="H8083" s="110">
        <f t="shared" si="754"/>
        <v>0</v>
      </c>
      <c r="P8083" s="107" t="str">
        <f t="shared" si="755"/>
        <v/>
      </c>
      <c r="Q8083" s="108" t="str">
        <f t="shared" si="756"/>
        <v/>
      </c>
      <c r="S8083" s="109" t="str">
        <f t="shared" si="757"/>
        <v/>
      </c>
      <c r="T8083" s="109" t="str">
        <f t="shared" si="758"/>
        <v/>
      </c>
    </row>
    <row r="8084" spans="2:20" ht="15" customHeight="1" x14ac:dyDescent="0.25">
      <c r="B8084" s="94">
        <v>8033</v>
      </c>
      <c r="C8084" s="95"/>
      <c r="D8084" s="94"/>
      <c r="E8084" s="95"/>
      <c r="F8084" s="94"/>
      <c r="G8084" s="95">
        <f t="shared" si="753"/>
        <v>0</v>
      </c>
      <c r="H8084" s="110">
        <f t="shared" si="754"/>
        <v>0</v>
      </c>
      <c r="P8084" s="107" t="str">
        <f t="shared" si="755"/>
        <v/>
      </c>
      <c r="Q8084" s="108" t="str">
        <f t="shared" si="756"/>
        <v/>
      </c>
      <c r="S8084" s="109" t="str">
        <f t="shared" si="757"/>
        <v/>
      </c>
      <c r="T8084" s="109" t="str">
        <f t="shared" si="758"/>
        <v/>
      </c>
    </row>
    <row r="8085" spans="2:20" ht="15" customHeight="1" x14ac:dyDescent="0.25">
      <c r="B8085" s="94">
        <v>8034</v>
      </c>
      <c r="C8085" s="95"/>
      <c r="D8085" s="94"/>
      <c r="E8085" s="95"/>
      <c r="F8085" s="94"/>
      <c r="G8085" s="95">
        <f t="shared" si="753"/>
        <v>0</v>
      </c>
      <c r="H8085" s="110">
        <f t="shared" si="754"/>
        <v>0</v>
      </c>
      <c r="P8085" s="107" t="str">
        <f t="shared" si="755"/>
        <v/>
      </c>
      <c r="Q8085" s="108" t="str">
        <f t="shared" si="756"/>
        <v/>
      </c>
      <c r="S8085" s="109" t="str">
        <f t="shared" si="757"/>
        <v/>
      </c>
      <c r="T8085" s="109" t="str">
        <f t="shared" si="758"/>
        <v/>
      </c>
    </row>
    <row r="8086" spans="2:20" ht="15" customHeight="1" x14ac:dyDescent="0.25">
      <c r="B8086" s="94">
        <v>8035</v>
      </c>
      <c r="C8086" s="95"/>
      <c r="D8086" s="94"/>
      <c r="E8086" s="95"/>
      <c r="F8086" s="94"/>
      <c r="G8086" s="95">
        <f t="shared" si="753"/>
        <v>0</v>
      </c>
      <c r="H8086" s="110">
        <f t="shared" si="754"/>
        <v>0</v>
      </c>
      <c r="P8086" s="107" t="str">
        <f t="shared" si="755"/>
        <v/>
      </c>
      <c r="Q8086" s="108" t="str">
        <f t="shared" si="756"/>
        <v/>
      </c>
      <c r="S8086" s="109" t="str">
        <f t="shared" si="757"/>
        <v/>
      </c>
      <c r="T8086" s="109" t="str">
        <f t="shared" si="758"/>
        <v/>
      </c>
    </row>
    <row r="8087" spans="2:20" ht="15" customHeight="1" x14ac:dyDescent="0.25">
      <c r="B8087" s="94">
        <v>8036</v>
      </c>
      <c r="C8087" s="95"/>
      <c r="D8087" s="94"/>
      <c r="E8087" s="95"/>
      <c r="F8087" s="94"/>
      <c r="G8087" s="95">
        <f t="shared" si="753"/>
        <v>0</v>
      </c>
      <c r="H8087" s="110">
        <f t="shared" si="754"/>
        <v>0</v>
      </c>
      <c r="P8087" s="107" t="str">
        <f t="shared" si="755"/>
        <v/>
      </c>
      <c r="Q8087" s="108" t="str">
        <f t="shared" si="756"/>
        <v/>
      </c>
      <c r="S8087" s="109" t="str">
        <f t="shared" si="757"/>
        <v/>
      </c>
      <c r="T8087" s="109" t="str">
        <f t="shared" si="758"/>
        <v/>
      </c>
    </row>
    <row r="8088" spans="2:20" ht="15" customHeight="1" x14ac:dyDescent="0.25">
      <c r="B8088" s="94">
        <v>8037</v>
      </c>
      <c r="C8088" s="95"/>
      <c r="D8088" s="94"/>
      <c r="E8088" s="95"/>
      <c r="F8088" s="94"/>
      <c r="G8088" s="95">
        <f t="shared" si="753"/>
        <v>0</v>
      </c>
      <c r="H8088" s="110">
        <f t="shared" si="754"/>
        <v>0</v>
      </c>
      <c r="P8088" s="107" t="str">
        <f t="shared" si="755"/>
        <v/>
      </c>
      <c r="Q8088" s="108" t="str">
        <f t="shared" si="756"/>
        <v/>
      </c>
      <c r="S8088" s="109" t="str">
        <f t="shared" si="757"/>
        <v/>
      </c>
      <c r="T8088" s="109" t="str">
        <f t="shared" si="758"/>
        <v/>
      </c>
    </row>
    <row r="8089" spans="2:20" ht="15" customHeight="1" x14ac:dyDescent="0.25">
      <c r="B8089" s="94">
        <v>8038</v>
      </c>
      <c r="C8089" s="95"/>
      <c r="D8089" s="94"/>
      <c r="E8089" s="95"/>
      <c r="F8089" s="94"/>
      <c r="G8089" s="95">
        <f t="shared" si="753"/>
        <v>0</v>
      </c>
      <c r="H8089" s="110">
        <f t="shared" si="754"/>
        <v>0</v>
      </c>
      <c r="P8089" s="107" t="str">
        <f t="shared" si="755"/>
        <v/>
      </c>
      <c r="Q8089" s="108" t="str">
        <f t="shared" si="756"/>
        <v/>
      </c>
      <c r="S8089" s="109" t="str">
        <f t="shared" si="757"/>
        <v/>
      </c>
      <c r="T8089" s="109" t="str">
        <f t="shared" si="758"/>
        <v/>
      </c>
    </row>
    <row r="8090" spans="2:20" ht="15" customHeight="1" x14ac:dyDescent="0.25">
      <c r="B8090" s="94">
        <v>8039</v>
      </c>
      <c r="C8090" s="95"/>
      <c r="D8090" s="94"/>
      <c r="E8090" s="95"/>
      <c r="F8090" s="94"/>
      <c r="G8090" s="95">
        <f t="shared" si="753"/>
        <v>0</v>
      </c>
      <c r="H8090" s="110">
        <f t="shared" si="754"/>
        <v>0</v>
      </c>
      <c r="P8090" s="107" t="str">
        <f t="shared" si="755"/>
        <v/>
      </c>
      <c r="Q8090" s="108" t="str">
        <f t="shared" si="756"/>
        <v/>
      </c>
      <c r="S8090" s="109" t="str">
        <f t="shared" si="757"/>
        <v/>
      </c>
      <c r="T8090" s="109" t="str">
        <f t="shared" si="758"/>
        <v/>
      </c>
    </row>
    <row r="8091" spans="2:20" ht="15" customHeight="1" x14ac:dyDescent="0.25">
      <c r="B8091" s="94">
        <v>8040</v>
      </c>
      <c r="C8091" s="95"/>
      <c r="D8091" s="94"/>
      <c r="E8091" s="95"/>
      <c r="F8091" s="94"/>
      <c r="G8091" s="95">
        <f t="shared" si="753"/>
        <v>0</v>
      </c>
      <c r="H8091" s="110">
        <f t="shared" si="754"/>
        <v>0</v>
      </c>
      <c r="P8091" s="107" t="str">
        <f t="shared" si="755"/>
        <v/>
      </c>
      <c r="Q8091" s="108" t="str">
        <f t="shared" si="756"/>
        <v/>
      </c>
      <c r="S8091" s="109" t="str">
        <f t="shared" si="757"/>
        <v/>
      </c>
      <c r="T8091" s="109" t="str">
        <f t="shared" si="758"/>
        <v/>
      </c>
    </row>
    <row r="8092" spans="2:20" ht="15" customHeight="1" x14ac:dyDescent="0.25">
      <c r="B8092" s="94">
        <v>8041</v>
      </c>
      <c r="C8092" s="95"/>
      <c r="D8092" s="94"/>
      <c r="E8092" s="95"/>
      <c r="F8092" s="94"/>
      <c r="G8092" s="95">
        <f t="shared" ref="G8092:G8155" si="759">E8092-C8092</f>
        <v>0</v>
      </c>
      <c r="H8092" s="110">
        <f t="shared" ref="H8092:H8155" si="760">F8092-D8092</f>
        <v>0</v>
      </c>
      <c r="P8092" s="107" t="str">
        <f t="shared" ref="P8092:P8155" si="761">IF(C8092="","",D8092*PSA_WTP-C8092)</f>
        <v/>
      </c>
      <c r="Q8092" s="108" t="str">
        <f t="shared" ref="Q8092:Q8155" si="762">IF(C8092="","",F8092*PSA_WTP-E8092)</f>
        <v/>
      </c>
      <c r="S8092" s="109" t="str">
        <f t="shared" ref="S8092:S8155" si="763">IF(Q8092="","",IF(Q8092=MAX(P8092,Q8092),0,1))</f>
        <v/>
      </c>
      <c r="T8092" s="109" t="str">
        <f t="shared" ref="T8092:T8155" si="764">IF(Q8092="","",IF(Q8092=MAX(P8092,Q8092),1,0))</f>
        <v/>
      </c>
    </row>
    <row r="8093" spans="2:20" ht="15" customHeight="1" x14ac:dyDescent="0.25">
      <c r="B8093" s="94">
        <v>8042</v>
      </c>
      <c r="C8093" s="95"/>
      <c r="D8093" s="94"/>
      <c r="E8093" s="95"/>
      <c r="F8093" s="94"/>
      <c r="G8093" s="95">
        <f t="shared" si="759"/>
        <v>0</v>
      </c>
      <c r="H8093" s="110">
        <f t="shared" si="760"/>
        <v>0</v>
      </c>
      <c r="P8093" s="107" t="str">
        <f t="shared" si="761"/>
        <v/>
      </c>
      <c r="Q8093" s="108" t="str">
        <f t="shared" si="762"/>
        <v/>
      </c>
      <c r="S8093" s="109" t="str">
        <f t="shared" si="763"/>
        <v/>
      </c>
      <c r="T8093" s="109" t="str">
        <f t="shared" si="764"/>
        <v/>
      </c>
    </row>
    <row r="8094" spans="2:20" ht="15" customHeight="1" x14ac:dyDescent="0.25">
      <c r="B8094" s="94">
        <v>8043</v>
      </c>
      <c r="C8094" s="95"/>
      <c r="D8094" s="94"/>
      <c r="E8094" s="95"/>
      <c r="F8094" s="94"/>
      <c r="G8094" s="95">
        <f t="shared" si="759"/>
        <v>0</v>
      </c>
      <c r="H8094" s="110">
        <f t="shared" si="760"/>
        <v>0</v>
      </c>
      <c r="P8094" s="107" t="str">
        <f t="shared" si="761"/>
        <v/>
      </c>
      <c r="Q8094" s="108" t="str">
        <f t="shared" si="762"/>
        <v/>
      </c>
      <c r="S8094" s="109" t="str">
        <f t="shared" si="763"/>
        <v/>
      </c>
      <c r="T8094" s="109" t="str">
        <f t="shared" si="764"/>
        <v/>
      </c>
    </row>
    <row r="8095" spans="2:20" ht="15" customHeight="1" x14ac:dyDescent="0.25">
      <c r="B8095" s="94">
        <v>8044</v>
      </c>
      <c r="C8095" s="95"/>
      <c r="D8095" s="94"/>
      <c r="E8095" s="95"/>
      <c r="F8095" s="94"/>
      <c r="G8095" s="95">
        <f t="shared" si="759"/>
        <v>0</v>
      </c>
      <c r="H8095" s="110">
        <f t="shared" si="760"/>
        <v>0</v>
      </c>
      <c r="P8095" s="107" t="str">
        <f t="shared" si="761"/>
        <v/>
      </c>
      <c r="Q8095" s="108" t="str">
        <f t="shared" si="762"/>
        <v/>
      </c>
      <c r="S8095" s="109" t="str">
        <f t="shared" si="763"/>
        <v/>
      </c>
      <c r="T8095" s="109" t="str">
        <f t="shared" si="764"/>
        <v/>
      </c>
    </row>
    <row r="8096" spans="2:20" ht="15" customHeight="1" x14ac:dyDescent="0.25">
      <c r="B8096" s="94">
        <v>8045</v>
      </c>
      <c r="C8096" s="95"/>
      <c r="D8096" s="94"/>
      <c r="E8096" s="95"/>
      <c r="F8096" s="94"/>
      <c r="G8096" s="95">
        <f t="shared" si="759"/>
        <v>0</v>
      </c>
      <c r="H8096" s="110">
        <f t="shared" si="760"/>
        <v>0</v>
      </c>
      <c r="P8096" s="107" t="str">
        <f t="shared" si="761"/>
        <v/>
      </c>
      <c r="Q8096" s="108" t="str">
        <f t="shared" si="762"/>
        <v/>
      </c>
      <c r="S8096" s="109" t="str">
        <f t="shared" si="763"/>
        <v/>
      </c>
      <c r="T8096" s="109" t="str">
        <f t="shared" si="764"/>
        <v/>
      </c>
    </row>
    <row r="8097" spans="2:20" ht="15" customHeight="1" x14ac:dyDescent="0.25">
      <c r="B8097" s="94">
        <v>8046</v>
      </c>
      <c r="C8097" s="95"/>
      <c r="D8097" s="94"/>
      <c r="E8097" s="95"/>
      <c r="F8097" s="94"/>
      <c r="G8097" s="95">
        <f t="shared" si="759"/>
        <v>0</v>
      </c>
      <c r="H8097" s="110">
        <f t="shared" si="760"/>
        <v>0</v>
      </c>
      <c r="P8097" s="107" t="str">
        <f t="shared" si="761"/>
        <v/>
      </c>
      <c r="Q8097" s="108" t="str">
        <f t="shared" si="762"/>
        <v/>
      </c>
      <c r="S8097" s="109" t="str">
        <f t="shared" si="763"/>
        <v/>
      </c>
      <c r="T8097" s="109" t="str">
        <f t="shared" si="764"/>
        <v/>
      </c>
    </row>
    <row r="8098" spans="2:20" ht="15" customHeight="1" x14ac:dyDescent="0.25">
      <c r="B8098" s="94">
        <v>8047</v>
      </c>
      <c r="C8098" s="95"/>
      <c r="D8098" s="94"/>
      <c r="E8098" s="95"/>
      <c r="F8098" s="94"/>
      <c r="G8098" s="95">
        <f t="shared" si="759"/>
        <v>0</v>
      </c>
      <c r="H8098" s="110">
        <f t="shared" si="760"/>
        <v>0</v>
      </c>
      <c r="P8098" s="107" t="str">
        <f t="shared" si="761"/>
        <v/>
      </c>
      <c r="Q8098" s="108" t="str">
        <f t="shared" si="762"/>
        <v/>
      </c>
      <c r="S8098" s="109" t="str">
        <f t="shared" si="763"/>
        <v/>
      </c>
      <c r="T8098" s="109" t="str">
        <f t="shared" si="764"/>
        <v/>
      </c>
    </row>
    <row r="8099" spans="2:20" ht="15" customHeight="1" x14ac:dyDescent="0.25">
      <c r="B8099" s="94">
        <v>8048</v>
      </c>
      <c r="C8099" s="95"/>
      <c r="D8099" s="94"/>
      <c r="E8099" s="95"/>
      <c r="F8099" s="94"/>
      <c r="G8099" s="95">
        <f t="shared" si="759"/>
        <v>0</v>
      </c>
      <c r="H8099" s="110">
        <f t="shared" si="760"/>
        <v>0</v>
      </c>
      <c r="P8099" s="107" t="str">
        <f t="shared" si="761"/>
        <v/>
      </c>
      <c r="Q8099" s="108" t="str">
        <f t="shared" si="762"/>
        <v/>
      </c>
      <c r="S8099" s="109" t="str">
        <f t="shared" si="763"/>
        <v/>
      </c>
      <c r="T8099" s="109" t="str">
        <f t="shared" si="764"/>
        <v/>
      </c>
    </row>
    <row r="8100" spans="2:20" ht="15" customHeight="1" x14ac:dyDescent="0.25">
      <c r="B8100" s="94">
        <v>8049</v>
      </c>
      <c r="C8100" s="95"/>
      <c r="D8100" s="94"/>
      <c r="E8100" s="95"/>
      <c r="F8100" s="94"/>
      <c r="G8100" s="95">
        <f t="shared" si="759"/>
        <v>0</v>
      </c>
      <c r="H8100" s="110">
        <f t="shared" si="760"/>
        <v>0</v>
      </c>
      <c r="P8100" s="107" t="str">
        <f t="shared" si="761"/>
        <v/>
      </c>
      <c r="Q8100" s="108" t="str">
        <f t="shared" si="762"/>
        <v/>
      </c>
      <c r="S8100" s="109" t="str">
        <f t="shared" si="763"/>
        <v/>
      </c>
      <c r="T8100" s="109" t="str">
        <f t="shared" si="764"/>
        <v/>
      </c>
    </row>
    <row r="8101" spans="2:20" ht="15" customHeight="1" x14ac:dyDescent="0.25">
      <c r="B8101" s="94">
        <v>8050</v>
      </c>
      <c r="C8101" s="95"/>
      <c r="D8101" s="94"/>
      <c r="E8101" s="95"/>
      <c r="F8101" s="94"/>
      <c r="G8101" s="95">
        <f t="shared" si="759"/>
        <v>0</v>
      </c>
      <c r="H8101" s="110">
        <f t="shared" si="760"/>
        <v>0</v>
      </c>
      <c r="P8101" s="107" t="str">
        <f t="shared" si="761"/>
        <v/>
      </c>
      <c r="Q8101" s="108" t="str">
        <f t="shared" si="762"/>
        <v/>
      </c>
      <c r="S8101" s="109" t="str">
        <f t="shared" si="763"/>
        <v/>
      </c>
      <c r="T8101" s="109" t="str">
        <f t="shared" si="764"/>
        <v/>
      </c>
    </row>
    <row r="8102" spans="2:20" ht="15" customHeight="1" x14ac:dyDescent="0.25">
      <c r="B8102" s="94">
        <v>8051</v>
      </c>
      <c r="C8102" s="95"/>
      <c r="D8102" s="94"/>
      <c r="E8102" s="95"/>
      <c r="F8102" s="94"/>
      <c r="G8102" s="95">
        <f t="shared" si="759"/>
        <v>0</v>
      </c>
      <c r="H8102" s="110">
        <f t="shared" si="760"/>
        <v>0</v>
      </c>
      <c r="P8102" s="107" t="str">
        <f t="shared" si="761"/>
        <v/>
      </c>
      <c r="Q8102" s="108" t="str">
        <f t="shared" si="762"/>
        <v/>
      </c>
      <c r="S8102" s="109" t="str">
        <f t="shared" si="763"/>
        <v/>
      </c>
      <c r="T8102" s="109" t="str">
        <f t="shared" si="764"/>
        <v/>
      </c>
    </row>
    <row r="8103" spans="2:20" ht="15" customHeight="1" x14ac:dyDescent="0.25">
      <c r="B8103" s="94">
        <v>8052</v>
      </c>
      <c r="C8103" s="95"/>
      <c r="D8103" s="94"/>
      <c r="E8103" s="95"/>
      <c r="F8103" s="94"/>
      <c r="G8103" s="95">
        <f t="shared" si="759"/>
        <v>0</v>
      </c>
      <c r="H8103" s="110">
        <f t="shared" si="760"/>
        <v>0</v>
      </c>
      <c r="P8103" s="107" t="str">
        <f t="shared" si="761"/>
        <v/>
      </c>
      <c r="Q8103" s="108" t="str">
        <f t="shared" si="762"/>
        <v/>
      </c>
      <c r="S8103" s="109" t="str">
        <f t="shared" si="763"/>
        <v/>
      </c>
      <c r="T8103" s="109" t="str">
        <f t="shared" si="764"/>
        <v/>
      </c>
    </row>
    <row r="8104" spans="2:20" ht="15" customHeight="1" x14ac:dyDescent="0.25">
      <c r="B8104" s="94">
        <v>8053</v>
      </c>
      <c r="C8104" s="95"/>
      <c r="D8104" s="94"/>
      <c r="E8104" s="95"/>
      <c r="F8104" s="94"/>
      <c r="G8104" s="95">
        <f t="shared" si="759"/>
        <v>0</v>
      </c>
      <c r="H8104" s="110">
        <f t="shared" si="760"/>
        <v>0</v>
      </c>
      <c r="P8104" s="107" t="str">
        <f t="shared" si="761"/>
        <v/>
      </c>
      <c r="Q8104" s="108" t="str">
        <f t="shared" si="762"/>
        <v/>
      </c>
      <c r="S8104" s="109" t="str">
        <f t="shared" si="763"/>
        <v/>
      </c>
      <c r="T8104" s="109" t="str">
        <f t="shared" si="764"/>
        <v/>
      </c>
    </row>
    <row r="8105" spans="2:20" ht="15" customHeight="1" x14ac:dyDescent="0.25">
      <c r="B8105" s="94">
        <v>8054</v>
      </c>
      <c r="C8105" s="95"/>
      <c r="D8105" s="94"/>
      <c r="E8105" s="95"/>
      <c r="F8105" s="94"/>
      <c r="G8105" s="95">
        <f t="shared" si="759"/>
        <v>0</v>
      </c>
      <c r="H8105" s="110">
        <f t="shared" si="760"/>
        <v>0</v>
      </c>
      <c r="P8105" s="107" t="str">
        <f t="shared" si="761"/>
        <v/>
      </c>
      <c r="Q8105" s="108" t="str">
        <f t="shared" si="762"/>
        <v/>
      </c>
      <c r="S8105" s="109" t="str">
        <f t="shared" si="763"/>
        <v/>
      </c>
      <c r="T8105" s="109" t="str">
        <f t="shared" si="764"/>
        <v/>
      </c>
    </row>
    <row r="8106" spans="2:20" ht="15" customHeight="1" x14ac:dyDescent="0.25">
      <c r="B8106" s="94">
        <v>8055</v>
      </c>
      <c r="C8106" s="95"/>
      <c r="D8106" s="94"/>
      <c r="E8106" s="95"/>
      <c r="F8106" s="94"/>
      <c r="G8106" s="95">
        <f t="shared" si="759"/>
        <v>0</v>
      </c>
      <c r="H8106" s="110">
        <f t="shared" si="760"/>
        <v>0</v>
      </c>
      <c r="P8106" s="107" t="str">
        <f t="shared" si="761"/>
        <v/>
      </c>
      <c r="Q8106" s="108" t="str">
        <f t="shared" si="762"/>
        <v/>
      </c>
      <c r="S8106" s="109" t="str">
        <f t="shared" si="763"/>
        <v/>
      </c>
      <c r="T8106" s="109" t="str">
        <f t="shared" si="764"/>
        <v/>
      </c>
    </row>
    <row r="8107" spans="2:20" ht="15" customHeight="1" x14ac:dyDescent="0.25">
      <c r="B8107" s="94">
        <v>8056</v>
      </c>
      <c r="C8107" s="95"/>
      <c r="D8107" s="94"/>
      <c r="E8107" s="95"/>
      <c r="F8107" s="94"/>
      <c r="G8107" s="95">
        <f t="shared" si="759"/>
        <v>0</v>
      </c>
      <c r="H8107" s="110">
        <f t="shared" si="760"/>
        <v>0</v>
      </c>
      <c r="P8107" s="107" t="str">
        <f t="shared" si="761"/>
        <v/>
      </c>
      <c r="Q8107" s="108" t="str">
        <f t="shared" si="762"/>
        <v/>
      </c>
      <c r="S8107" s="109" t="str">
        <f t="shared" si="763"/>
        <v/>
      </c>
      <c r="T8107" s="109" t="str">
        <f t="shared" si="764"/>
        <v/>
      </c>
    </row>
    <row r="8108" spans="2:20" ht="15" customHeight="1" x14ac:dyDescent="0.25">
      <c r="B8108" s="94">
        <v>8057</v>
      </c>
      <c r="C8108" s="95"/>
      <c r="D8108" s="94"/>
      <c r="E8108" s="95"/>
      <c r="F8108" s="94"/>
      <c r="G8108" s="95">
        <f t="shared" si="759"/>
        <v>0</v>
      </c>
      <c r="H8108" s="110">
        <f t="shared" si="760"/>
        <v>0</v>
      </c>
      <c r="P8108" s="107" t="str">
        <f t="shared" si="761"/>
        <v/>
      </c>
      <c r="Q8108" s="108" t="str">
        <f t="shared" si="762"/>
        <v/>
      </c>
      <c r="S8108" s="109" t="str">
        <f t="shared" si="763"/>
        <v/>
      </c>
      <c r="T8108" s="109" t="str">
        <f t="shared" si="764"/>
        <v/>
      </c>
    </row>
    <row r="8109" spans="2:20" ht="15" customHeight="1" x14ac:dyDescent="0.25">
      <c r="B8109" s="94">
        <v>8058</v>
      </c>
      <c r="C8109" s="95"/>
      <c r="D8109" s="94"/>
      <c r="E8109" s="95"/>
      <c r="F8109" s="94"/>
      <c r="G8109" s="95">
        <f t="shared" si="759"/>
        <v>0</v>
      </c>
      <c r="H8109" s="110">
        <f t="shared" si="760"/>
        <v>0</v>
      </c>
      <c r="P8109" s="107" t="str">
        <f t="shared" si="761"/>
        <v/>
      </c>
      <c r="Q8109" s="108" t="str">
        <f t="shared" si="762"/>
        <v/>
      </c>
      <c r="S8109" s="109" t="str">
        <f t="shared" si="763"/>
        <v/>
      </c>
      <c r="T8109" s="109" t="str">
        <f t="shared" si="764"/>
        <v/>
      </c>
    </row>
    <row r="8110" spans="2:20" ht="15" customHeight="1" x14ac:dyDescent="0.25">
      <c r="B8110" s="94">
        <v>8059</v>
      </c>
      <c r="C8110" s="95"/>
      <c r="D8110" s="94"/>
      <c r="E8110" s="95"/>
      <c r="F8110" s="94"/>
      <c r="G8110" s="95">
        <f t="shared" si="759"/>
        <v>0</v>
      </c>
      <c r="H8110" s="110">
        <f t="shared" si="760"/>
        <v>0</v>
      </c>
      <c r="P8110" s="107" t="str">
        <f t="shared" si="761"/>
        <v/>
      </c>
      <c r="Q8110" s="108" t="str">
        <f t="shared" si="762"/>
        <v/>
      </c>
      <c r="S8110" s="109" t="str">
        <f t="shared" si="763"/>
        <v/>
      </c>
      <c r="T8110" s="109" t="str">
        <f t="shared" si="764"/>
        <v/>
      </c>
    </row>
    <row r="8111" spans="2:20" ht="15" customHeight="1" x14ac:dyDescent="0.25">
      <c r="B8111" s="94">
        <v>8060</v>
      </c>
      <c r="C8111" s="95"/>
      <c r="D8111" s="94"/>
      <c r="E8111" s="95"/>
      <c r="F8111" s="94"/>
      <c r="G8111" s="95">
        <f t="shared" si="759"/>
        <v>0</v>
      </c>
      <c r="H8111" s="110">
        <f t="shared" si="760"/>
        <v>0</v>
      </c>
      <c r="P8111" s="107" t="str">
        <f t="shared" si="761"/>
        <v/>
      </c>
      <c r="Q8111" s="108" t="str">
        <f t="shared" si="762"/>
        <v/>
      </c>
      <c r="S8111" s="109" t="str">
        <f t="shared" si="763"/>
        <v/>
      </c>
      <c r="T8111" s="109" t="str">
        <f t="shared" si="764"/>
        <v/>
      </c>
    </row>
    <row r="8112" spans="2:20" ht="15" customHeight="1" x14ac:dyDescent="0.25">
      <c r="B8112" s="94">
        <v>8061</v>
      </c>
      <c r="C8112" s="95"/>
      <c r="D8112" s="94"/>
      <c r="E8112" s="95"/>
      <c r="F8112" s="94"/>
      <c r="G8112" s="95">
        <f t="shared" si="759"/>
        <v>0</v>
      </c>
      <c r="H8112" s="110">
        <f t="shared" si="760"/>
        <v>0</v>
      </c>
      <c r="P8112" s="107" t="str">
        <f t="shared" si="761"/>
        <v/>
      </c>
      <c r="Q8112" s="108" t="str">
        <f t="shared" si="762"/>
        <v/>
      </c>
      <c r="S8112" s="109" t="str">
        <f t="shared" si="763"/>
        <v/>
      </c>
      <c r="T8112" s="109" t="str">
        <f t="shared" si="764"/>
        <v/>
      </c>
    </row>
    <row r="8113" spans="2:20" ht="15" customHeight="1" x14ac:dyDescent="0.25">
      <c r="B8113" s="94">
        <v>8062</v>
      </c>
      <c r="C8113" s="95"/>
      <c r="D8113" s="94"/>
      <c r="E8113" s="95"/>
      <c r="F8113" s="94"/>
      <c r="G8113" s="95">
        <f t="shared" si="759"/>
        <v>0</v>
      </c>
      <c r="H8113" s="110">
        <f t="shared" si="760"/>
        <v>0</v>
      </c>
      <c r="P8113" s="107" t="str">
        <f t="shared" si="761"/>
        <v/>
      </c>
      <c r="Q8113" s="108" t="str">
        <f t="shared" si="762"/>
        <v/>
      </c>
      <c r="S8113" s="109" t="str">
        <f t="shared" si="763"/>
        <v/>
      </c>
      <c r="T8113" s="109" t="str">
        <f t="shared" si="764"/>
        <v/>
      </c>
    </row>
    <row r="8114" spans="2:20" ht="15" customHeight="1" x14ac:dyDescent="0.25">
      <c r="B8114" s="94">
        <v>8063</v>
      </c>
      <c r="C8114" s="95"/>
      <c r="D8114" s="94"/>
      <c r="E8114" s="95"/>
      <c r="F8114" s="94"/>
      <c r="G8114" s="95">
        <f t="shared" si="759"/>
        <v>0</v>
      </c>
      <c r="H8114" s="110">
        <f t="shared" si="760"/>
        <v>0</v>
      </c>
      <c r="P8114" s="107" t="str">
        <f t="shared" si="761"/>
        <v/>
      </c>
      <c r="Q8114" s="108" t="str">
        <f t="shared" si="762"/>
        <v/>
      </c>
      <c r="S8114" s="109" t="str">
        <f t="shared" si="763"/>
        <v/>
      </c>
      <c r="T8114" s="109" t="str">
        <f t="shared" si="764"/>
        <v/>
      </c>
    </row>
    <row r="8115" spans="2:20" ht="15" customHeight="1" x14ac:dyDescent="0.25">
      <c r="B8115" s="94">
        <v>8064</v>
      </c>
      <c r="C8115" s="95"/>
      <c r="D8115" s="94"/>
      <c r="E8115" s="95"/>
      <c r="F8115" s="94"/>
      <c r="G8115" s="95">
        <f t="shared" si="759"/>
        <v>0</v>
      </c>
      <c r="H8115" s="110">
        <f t="shared" si="760"/>
        <v>0</v>
      </c>
      <c r="P8115" s="107" t="str">
        <f t="shared" si="761"/>
        <v/>
      </c>
      <c r="Q8115" s="108" t="str">
        <f t="shared" si="762"/>
        <v/>
      </c>
      <c r="S8115" s="109" t="str">
        <f t="shared" si="763"/>
        <v/>
      </c>
      <c r="T8115" s="109" t="str">
        <f t="shared" si="764"/>
        <v/>
      </c>
    </row>
    <row r="8116" spans="2:20" ht="15" customHeight="1" x14ac:dyDescent="0.25">
      <c r="B8116" s="94">
        <v>8065</v>
      </c>
      <c r="C8116" s="95"/>
      <c r="D8116" s="94"/>
      <c r="E8116" s="95"/>
      <c r="F8116" s="94"/>
      <c r="G8116" s="95">
        <f t="shared" si="759"/>
        <v>0</v>
      </c>
      <c r="H8116" s="110">
        <f t="shared" si="760"/>
        <v>0</v>
      </c>
      <c r="P8116" s="107" t="str">
        <f t="shared" si="761"/>
        <v/>
      </c>
      <c r="Q8116" s="108" t="str">
        <f t="shared" si="762"/>
        <v/>
      </c>
      <c r="S8116" s="109" t="str">
        <f t="shared" si="763"/>
        <v/>
      </c>
      <c r="T8116" s="109" t="str">
        <f t="shared" si="764"/>
        <v/>
      </c>
    </row>
    <row r="8117" spans="2:20" ht="15" customHeight="1" x14ac:dyDescent="0.25">
      <c r="B8117" s="94">
        <v>8066</v>
      </c>
      <c r="C8117" s="95"/>
      <c r="D8117" s="94"/>
      <c r="E8117" s="95"/>
      <c r="F8117" s="94"/>
      <c r="G8117" s="95">
        <f t="shared" si="759"/>
        <v>0</v>
      </c>
      <c r="H8117" s="110">
        <f t="shared" si="760"/>
        <v>0</v>
      </c>
      <c r="P8117" s="107" t="str">
        <f t="shared" si="761"/>
        <v/>
      </c>
      <c r="Q8117" s="108" t="str">
        <f t="shared" si="762"/>
        <v/>
      </c>
      <c r="S8117" s="109" t="str">
        <f t="shared" si="763"/>
        <v/>
      </c>
      <c r="T8117" s="109" t="str">
        <f t="shared" si="764"/>
        <v/>
      </c>
    </row>
    <row r="8118" spans="2:20" ht="15" customHeight="1" x14ac:dyDescent="0.25">
      <c r="B8118" s="94">
        <v>8067</v>
      </c>
      <c r="C8118" s="95"/>
      <c r="D8118" s="94"/>
      <c r="E8118" s="95"/>
      <c r="F8118" s="94"/>
      <c r="G8118" s="95">
        <f t="shared" si="759"/>
        <v>0</v>
      </c>
      <c r="H8118" s="110">
        <f t="shared" si="760"/>
        <v>0</v>
      </c>
      <c r="P8118" s="107" t="str">
        <f t="shared" si="761"/>
        <v/>
      </c>
      <c r="Q8118" s="108" t="str">
        <f t="shared" si="762"/>
        <v/>
      </c>
      <c r="S8118" s="109" t="str">
        <f t="shared" si="763"/>
        <v/>
      </c>
      <c r="T8118" s="109" t="str">
        <f t="shared" si="764"/>
        <v/>
      </c>
    </row>
    <row r="8119" spans="2:20" ht="15" customHeight="1" x14ac:dyDescent="0.25">
      <c r="B8119" s="94">
        <v>8068</v>
      </c>
      <c r="C8119" s="95"/>
      <c r="D8119" s="94"/>
      <c r="E8119" s="95"/>
      <c r="F8119" s="94"/>
      <c r="G8119" s="95">
        <f t="shared" si="759"/>
        <v>0</v>
      </c>
      <c r="H8119" s="110">
        <f t="shared" si="760"/>
        <v>0</v>
      </c>
      <c r="P8119" s="107" t="str">
        <f t="shared" si="761"/>
        <v/>
      </c>
      <c r="Q8119" s="108" t="str">
        <f t="shared" si="762"/>
        <v/>
      </c>
      <c r="S8119" s="109" t="str">
        <f t="shared" si="763"/>
        <v/>
      </c>
      <c r="T8119" s="109" t="str">
        <f t="shared" si="764"/>
        <v/>
      </c>
    </row>
    <row r="8120" spans="2:20" ht="15" customHeight="1" x14ac:dyDescent="0.25">
      <c r="B8120" s="94">
        <v>8069</v>
      </c>
      <c r="C8120" s="95"/>
      <c r="D8120" s="94"/>
      <c r="E8120" s="95"/>
      <c r="F8120" s="94"/>
      <c r="G8120" s="95">
        <f t="shared" si="759"/>
        <v>0</v>
      </c>
      <c r="H8120" s="110">
        <f t="shared" si="760"/>
        <v>0</v>
      </c>
      <c r="P8120" s="107" t="str">
        <f t="shared" si="761"/>
        <v/>
      </c>
      <c r="Q8120" s="108" t="str">
        <f t="shared" si="762"/>
        <v/>
      </c>
      <c r="S8120" s="109" t="str">
        <f t="shared" si="763"/>
        <v/>
      </c>
      <c r="T8120" s="109" t="str">
        <f t="shared" si="764"/>
        <v/>
      </c>
    </row>
    <row r="8121" spans="2:20" ht="15" customHeight="1" x14ac:dyDescent="0.25">
      <c r="B8121" s="94">
        <v>8070</v>
      </c>
      <c r="C8121" s="95"/>
      <c r="D8121" s="94"/>
      <c r="E8121" s="95"/>
      <c r="F8121" s="94"/>
      <c r="G8121" s="95">
        <f t="shared" si="759"/>
        <v>0</v>
      </c>
      <c r="H8121" s="110">
        <f t="shared" si="760"/>
        <v>0</v>
      </c>
      <c r="P8121" s="107" t="str">
        <f t="shared" si="761"/>
        <v/>
      </c>
      <c r="Q8121" s="108" t="str">
        <f t="shared" si="762"/>
        <v/>
      </c>
      <c r="S8121" s="109" t="str">
        <f t="shared" si="763"/>
        <v/>
      </c>
      <c r="T8121" s="109" t="str">
        <f t="shared" si="764"/>
        <v/>
      </c>
    </row>
    <row r="8122" spans="2:20" ht="15" customHeight="1" x14ac:dyDescent="0.25">
      <c r="B8122" s="94">
        <v>8071</v>
      </c>
      <c r="C8122" s="95"/>
      <c r="D8122" s="94"/>
      <c r="E8122" s="95"/>
      <c r="F8122" s="94"/>
      <c r="G8122" s="95">
        <f t="shared" si="759"/>
        <v>0</v>
      </c>
      <c r="H8122" s="110">
        <f t="shared" si="760"/>
        <v>0</v>
      </c>
      <c r="P8122" s="107" t="str">
        <f t="shared" si="761"/>
        <v/>
      </c>
      <c r="Q8122" s="108" t="str">
        <f t="shared" si="762"/>
        <v/>
      </c>
      <c r="S8122" s="109" t="str">
        <f t="shared" si="763"/>
        <v/>
      </c>
      <c r="T8122" s="109" t="str">
        <f t="shared" si="764"/>
        <v/>
      </c>
    </row>
    <row r="8123" spans="2:20" ht="15" customHeight="1" x14ac:dyDescent="0.25">
      <c r="B8123" s="94">
        <v>8072</v>
      </c>
      <c r="C8123" s="95"/>
      <c r="D8123" s="94"/>
      <c r="E8123" s="95"/>
      <c r="F8123" s="94"/>
      <c r="G8123" s="95">
        <f t="shared" si="759"/>
        <v>0</v>
      </c>
      <c r="H8123" s="110">
        <f t="shared" si="760"/>
        <v>0</v>
      </c>
      <c r="P8123" s="107" t="str">
        <f t="shared" si="761"/>
        <v/>
      </c>
      <c r="Q8123" s="108" t="str">
        <f t="shared" si="762"/>
        <v/>
      </c>
      <c r="S8123" s="109" t="str">
        <f t="shared" si="763"/>
        <v/>
      </c>
      <c r="T8123" s="109" t="str">
        <f t="shared" si="764"/>
        <v/>
      </c>
    </row>
    <row r="8124" spans="2:20" ht="15" customHeight="1" x14ac:dyDescent="0.25">
      <c r="B8124" s="94">
        <v>8073</v>
      </c>
      <c r="C8124" s="95"/>
      <c r="D8124" s="94"/>
      <c r="E8124" s="95"/>
      <c r="F8124" s="94"/>
      <c r="G8124" s="95">
        <f t="shared" si="759"/>
        <v>0</v>
      </c>
      <c r="H8124" s="110">
        <f t="shared" si="760"/>
        <v>0</v>
      </c>
      <c r="P8124" s="107" t="str">
        <f t="shared" si="761"/>
        <v/>
      </c>
      <c r="Q8124" s="108" t="str">
        <f t="shared" si="762"/>
        <v/>
      </c>
      <c r="S8124" s="109" t="str">
        <f t="shared" si="763"/>
        <v/>
      </c>
      <c r="T8124" s="109" t="str">
        <f t="shared" si="764"/>
        <v/>
      </c>
    </row>
    <row r="8125" spans="2:20" ht="15" customHeight="1" x14ac:dyDescent="0.25">
      <c r="B8125" s="94">
        <v>8074</v>
      </c>
      <c r="C8125" s="95"/>
      <c r="D8125" s="94"/>
      <c r="E8125" s="95"/>
      <c r="F8125" s="94"/>
      <c r="G8125" s="95">
        <f t="shared" si="759"/>
        <v>0</v>
      </c>
      <c r="H8125" s="110">
        <f t="shared" si="760"/>
        <v>0</v>
      </c>
      <c r="P8125" s="107" t="str">
        <f t="shared" si="761"/>
        <v/>
      </c>
      <c r="Q8125" s="108" t="str">
        <f t="shared" si="762"/>
        <v/>
      </c>
      <c r="S8125" s="109" t="str">
        <f t="shared" si="763"/>
        <v/>
      </c>
      <c r="T8125" s="109" t="str">
        <f t="shared" si="764"/>
        <v/>
      </c>
    </row>
    <row r="8126" spans="2:20" ht="15" customHeight="1" x14ac:dyDescent="0.25">
      <c r="B8126" s="94">
        <v>8075</v>
      </c>
      <c r="C8126" s="95"/>
      <c r="D8126" s="94"/>
      <c r="E8126" s="95"/>
      <c r="F8126" s="94"/>
      <c r="G8126" s="95">
        <f t="shared" si="759"/>
        <v>0</v>
      </c>
      <c r="H8126" s="110">
        <f t="shared" si="760"/>
        <v>0</v>
      </c>
      <c r="P8126" s="107" t="str">
        <f t="shared" si="761"/>
        <v/>
      </c>
      <c r="Q8126" s="108" t="str">
        <f t="shared" si="762"/>
        <v/>
      </c>
      <c r="S8126" s="109" t="str">
        <f t="shared" si="763"/>
        <v/>
      </c>
      <c r="T8126" s="109" t="str">
        <f t="shared" si="764"/>
        <v/>
      </c>
    </row>
    <row r="8127" spans="2:20" ht="15" customHeight="1" x14ac:dyDescent="0.25">
      <c r="B8127" s="94">
        <v>8076</v>
      </c>
      <c r="C8127" s="95"/>
      <c r="D8127" s="94"/>
      <c r="E8127" s="95"/>
      <c r="F8127" s="94"/>
      <c r="G8127" s="95">
        <f t="shared" si="759"/>
        <v>0</v>
      </c>
      <c r="H8127" s="110">
        <f t="shared" si="760"/>
        <v>0</v>
      </c>
      <c r="P8127" s="107" t="str">
        <f t="shared" si="761"/>
        <v/>
      </c>
      <c r="Q8127" s="108" t="str">
        <f t="shared" si="762"/>
        <v/>
      </c>
      <c r="S8127" s="109" t="str">
        <f t="shared" si="763"/>
        <v/>
      </c>
      <c r="T8127" s="109" t="str">
        <f t="shared" si="764"/>
        <v/>
      </c>
    </row>
    <row r="8128" spans="2:20" ht="15" customHeight="1" x14ac:dyDescent="0.25">
      <c r="B8128" s="94">
        <v>8077</v>
      </c>
      <c r="C8128" s="95"/>
      <c r="D8128" s="94"/>
      <c r="E8128" s="95"/>
      <c r="F8128" s="94"/>
      <c r="G8128" s="95">
        <f t="shared" si="759"/>
        <v>0</v>
      </c>
      <c r="H8128" s="110">
        <f t="shared" si="760"/>
        <v>0</v>
      </c>
      <c r="P8128" s="107" t="str">
        <f t="shared" si="761"/>
        <v/>
      </c>
      <c r="Q8128" s="108" t="str">
        <f t="shared" si="762"/>
        <v/>
      </c>
      <c r="S8128" s="109" t="str">
        <f t="shared" si="763"/>
        <v/>
      </c>
      <c r="T8128" s="109" t="str">
        <f t="shared" si="764"/>
        <v/>
      </c>
    </row>
    <row r="8129" spans="2:20" ht="15" customHeight="1" x14ac:dyDescent="0.25">
      <c r="B8129" s="94">
        <v>8078</v>
      </c>
      <c r="C8129" s="95"/>
      <c r="D8129" s="94"/>
      <c r="E8129" s="95"/>
      <c r="F8129" s="94"/>
      <c r="G8129" s="95">
        <f t="shared" si="759"/>
        <v>0</v>
      </c>
      <c r="H8129" s="110">
        <f t="shared" si="760"/>
        <v>0</v>
      </c>
      <c r="P8129" s="107" t="str">
        <f t="shared" si="761"/>
        <v/>
      </c>
      <c r="Q8129" s="108" t="str">
        <f t="shared" si="762"/>
        <v/>
      </c>
      <c r="S8129" s="109" t="str">
        <f t="shared" si="763"/>
        <v/>
      </c>
      <c r="T8129" s="109" t="str">
        <f t="shared" si="764"/>
        <v/>
      </c>
    </row>
    <row r="8130" spans="2:20" ht="15" customHeight="1" x14ac:dyDescent="0.25">
      <c r="B8130" s="94">
        <v>8079</v>
      </c>
      <c r="C8130" s="95"/>
      <c r="D8130" s="94"/>
      <c r="E8130" s="95"/>
      <c r="F8130" s="94"/>
      <c r="G8130" s="95">
        <f t="shared" si="759"/>
        <v>0</v>
      </c>
      <c r="H8130" s="110">
        <f t="shared" si="760"/>
        <v>0</v>
      </c>
      <c r="P8130" s="107" t="str">
        <f t="shared" si="761"/>
        <v/>
      </c>
      <c r="Q8130" s="108" t="str">
        <f t="shared" si="762"/>
        <v/>
      </c>
      <c r="S8130" s="109" t="str">
        <f t="shared" si="763"/>
        <v/>
      </c>
      <c r="T8130" s="109" t="str">
        <f t="shared" si="764"/>
        <v/>
      </c>
    </row>
    <row r="8131" spans="2:20" ht="15" customHeight="1" x14ac:dyDescent="0.25">
      <c r="B8131" s="94">
        <v>8080</v>
      </c>
      <c r="C8131" s="95"/>
      <c r="D8131" s="94"/>
      <c r="E8131" s="95"/>
      <c r="F8131" s="94"/>
      <c r="G8131" s="95">
        <f t="shared" si="759"/>
        <v>0</v>
      </c>
      <c r="H8131" s="110">
        <f t="shared" si="760"/>
        <v>0</v>
      </c>
      <c r="P8131" s="107" t="str">
        <f t="shared" si="761"/>
        <v/>
      </c>
      <c r="Q8131" s="108" t="str">
        <f t="shared" si="762"/>
        <v/>
      </c>
      <c r="S8131" s="109" t="str">
        <f t="shared" si="763"/>
        <v/>
      </c>
      <c r="T8131" s="109" t="str">
        <f t="shared" si="764"/>
        <v/>
      </c>
    </row>
    <row r="8132" spans="2:20" ht="15" customHeight="1" x14ac:dyDescent="0.25">
      <c r="B8132" s="94">
        <v>8081</v>
      </c>
      <c r="C8132" s="95"/>
      <c r="D8132" s="94"/>
      <c r="E8132" s="95"/>
      <c r="F8132" s="94"/>
      <c r="G8132" s="95">
        <f t="shared" si="759"/>
        <v>0</v>
      </c>
      <c r="H8132" s="110">
        <f t="shared" si="760"/>
        <v>0</v>
      </c>
      <c r="P8132" s="107" t="str">
        <f t="shared" si="761"/>
        <v/>
      </c>
      <c r="Q8132" s="108" t="str">
        <f t="shared" si="762"/>
        <v/>
      </c>
      <c r="S8132" s="109" t="str">
        <f t="shared" si="763"/>
        <v/>
      </c>
      <c r="T8132" s="109" t="str">
        <f t="shared" si="764"/>
        <v/>
      </c>
    </row>
    <row r="8133" spans="2:20" ht="15" customHeight="1" x14ac:dyDescent="0.25">
      <c r="B8133" s="94">
        <v>8082</v>
      </c>
      <c r="C8133" s="95"/>
      <c r="D8133" s="94"/>
      <c r="E8133" s="95"/>
      <c r="F8133" s="94"/>
      <c r="G8133" s="95">
        <f t="shared" si="759"/>
        <v>0</v>
      </c>
      <c r="H8133" s="110">
        <f t="shared" si="760"/>
        <v>0</v>
      </c>
      <c r="P8133" s="107" t="str">
        <f t="shared" si="761"/>
        <v/>
      </c>
      <c r="Q8133" s="108" t="str">
        <f t="shared" si="762"/>
        <v/>
      </c>
      <c r="S8133" s="109" t="str">
        <f t="shared" si="763"/>
        <v/>
      </c>
      <c r="T8133" s="109" t="str">
        <f t="shared" si="764"/>
        <v/>
      </c>
    </row>
    <row r="8134" spans="2:20" ht="15" customHeight="1" x14ac:dyDescent="0.25">
      <c r="B8134" s="94">
        <v>8083</v>
      </c>
      <c r="C8134" s="95"/>
      <c r="D8134" s="94"/>
      <c r="E8134" s="95"/>
      <c r="F8134" s="94"/>
      <c r="G8134" s="95">
        <f t="shared" si="759"/>
        <v>0</v>
      </c>
      <c r="H8134" s="110">
        <f t="shared" si="760"/>
        <v>0</v>
      </c>
      <c r="P8134" s="107" t="str">
        <f t="shared" si="761"/>
        <v/>
      </c>
      <c r="Q8134" s="108" t="str">
        <f t="shared" si="762"/>
        <v/>
      </c>
      <c r="S8134" s="109" t="str">
        <f t="shared" si="763"/>
        <v/>
      </c>
      <c r="T8134" s="109" t="str">
        <f t="shared" si="764"/>
        <v/>
      </c>
    </row>
    <row r="8135" spans="2:20" ht="15" customHeight="1" x14ac:dyDescent="0.25">
      <c r="B8135" s="94">
        <v>8084</v>
      </c>
      <c r="C8135" s="95"/>
      <c r="D8135" s="94"/>
      <c r="E8135" s="95"/>
      <c r="F8135" s="94"/>
      <c r="G8135" s="95">
        <f t="shared" si="759"/>
        <v>0</v>
      </c>
      <c r="H8135" s="110">
        <f t="shared" si="760"/>
        <v>0</v>
      </c>
      <c r="P8135" s="107" t="str">
        <f t="shared" si="761"/>
        <v/>
      </c>
      <c r="Q8135" s="108" t="str">
        <f t="shared" si="762"/>
        <v/>
      </c>
      <c r="S8135" s="109" t="str">
        <f t="shared" si="763"/>
        <v/>
      </c>
      <c r="T8135" s="109" t="str">
        <f t="shared" si="764"/>
        <v/>
      </c>
    </row>
    <row r="8136" spans="2:20" ht="15" customHeight="1" x14ac:dyDescent="0.25">
      <c r="B8136" s="94">
        <v>8085</v>
      </c>
      <c r="C8136" s="95"/>
      <c r="D8136" s="94"/>
      <c r="E8136" s="95"/>
      <c r="F8136" s="94"/>
      <c r="G8136" s="95">
        <f t="shared" si="759"/>
        <v>0</v>
      </c>
      <c r="H8136" s="110">
        <f t="shared" si="760"/>
        <v>0</v>
      </c>
      <c r="P8136" s="107" t="str">
        <f t="shared" si="761"/>
        <v/>
      </c>
      <c r="Q8136" s="108" t="str">
        <f t="shared" si="762"/>
        <v/>
      </c>
      <c r="S8136" s="109" t="str">
        <f t="shared" si="763"/>
        <v/>
      </c>
      <c r="T8136" s="109" t="str">
        <f t="shared" si="764"/>
        <v/>
      </c>
    </row>
    <row r="8137" spans="2:20" ht="15" customHeight="1" x14ac:dyDescent="0.25">
      <c r="B8137" s="94">
        <v>8086</v>
      </c>
      <c r="C8137" s="95"/>
      <c r="D8137" s="94"/>
      <c r="E8137" s="95"/>
      <c r="F8137" s="94"/>
      <c r="G8137" s="95">
        <f t="shared" si="759"/>
        <v>0</v>
      </c>
      <c r="H8137" s="110">
        <f t="shared" si="760"/>
        <v>0</v>
      </c>
      <c r="P8137" s="107" t="str">
        <f t="shared" si="761"/>
        <v/>
      </c>
      <c r="Q8137" s="108" t="str">
        <f t="shared" si="762"/>
        <v/>
      </c>
      <c r="S8137" s="109" t="str">
        <f t="shared" si="763"/>
        <v/>
      </c>
      <c r="T8137" s="109" t="str">
        <f t="shared" si="764"/>
        <v/>
      </c>
    </row>
    <row r="8138" spans="2:20" ht="15" customHeight="1" x14ac:dyDescent="0.25">
      <c r="B8138" s="94">
        <v>8087</v>
      </c>
      <c r="C8138" s="95"/>
      <c r="D8138" s="94"/>
      <c r="E8138" s="95"/>
      <c r="F8138" s="94"/>
      <c r="G8138" s="95">
        <f t="shared" si="759"/>
        <v>0</v>
      </c>
      <c r="H8138" s="110">
        <f t="shared" si="760"/>
        <v>0</v>
      </c>
      <c r="P8138" s="107" t="str">
        <f t="shared" si="761"/>
        <v/>
      </c>
      <c r="Q8138" s="108" t="str">
        <f t="shared" si="762"/>
        <v/>
      </c>
      <c r="S8138" s="109" t="str">
        <f t="shared" si="763"/>
        <v/>
      </c>
      <c r="T8138" s="109" t="str">
        <f t="shared" si="764"/>
        <v/>
      </c>
    </row>
    <row r="8139" spans="2:20" ht="15" customHeight="1" x14ac:dyDescent="0.25">
      <c r="B8139" s="94">
        <v>8088</v>
      </c>
      <c r="C8139" s="95"/>
      <c r="D8139" s="94"/>
      <c r="E8139" s="95"/>
      <c r="F8139" s="94"/>
      <c r="G8139" s="95">
        <f t="shared" si="759"/>
        <v>0</v>
      </c>
      <c r="H8139" s="110">
        <f t="shared" si="760"/>
        <v>0</v>
      </c>
      <c r="P8139" s="107" t="str">
        <f t="shared" si="761"/>
        <v/>
      </c>
      <c r="Q8139" s="108" t="str">
        <f t="shared" si="762"/>
        <v/>
      </c>
      <c r="S8139" s="109" t="str">
        <f t="shared" si="763"/>
        <v/>
      </c>
      <c r="T8139" s="109" t="str">
        <f t="shared" si="764"/>
        <v/>
      </c>
    </row>
    <row r="8140" spans="2:20" ht="15" customHeight="1" x14ac:dyDescent="0.25">
      <c r="B8140" s="94">
        <v>8089</v>
      </c>
      <c r="C8140" s="95"/>
      <c r="D8140" s="94"/>
      <c r="E8140" s="95"/>
      <c r="F8140" s="94"/>
      <c r="G8140" s="95">
        <f t="shared" si="759"/>
        <v>0</v>
      </c>
      <c r="H8140" s="110">
        <f t="shared" si="760"/>
        <v>0</v>
      </c>
      <c r="P8140" s="107" t="str">
        <f t="shared" si="761"/>
        <v/>
      </c>
      <c r="Q8140" s="108" t="str">
        <f t="shared" si="762"/>
        <v/>
      </c>
      <c r="S8140" s="109" t="str">
        <f t="shared" si="763"/>
        <v/>
      </c>
      <c r="T8140" s="109" t="str">
        <f t="shared" si="764"/>
        <v/>
      </c>
    </row>
    <row r="8141" spans="2:20" ht="15" customHeight="1" x14ac:dyDescent="0.25">
      <c r="B8141" s="94">
        <v>8090</v>
      </c>
      <c r="C8141" s="95"/>
      <c r="D8141" s="94"/>
      <c r="E8141" s="95"/>
      <c r="F8141" s="94"/>
      <c r="G8141" s="95">
        <f t="shared" si="759"/>
        <v>0</v>
      </c>
      <c r="H8141" s="110">
        <f t="shared" si="760"/>
        <v>0</v>
      </c>
      <c r="P8141" s="107" t="str">
        <f t="shared" si="761"/>
        <v/>
      </c>
      <c r="Q8141" s="108" t="str">
        <f t="shared" si="762"/>
        <v/>
      </c>
      <c r="S8141" s="109" t="str">
        <f t="shared" si="763"/>
        <v/>
      </c>
      <c r="T8141" s="109" t="str">
        <f t="shared" si="764"/>
        <v/>
      </c>
    </row>
    <row r="8142" spans="2:20" ht="15" customHeight="1" x14ac:dyDescent="0.25">
      <c r="B8142" s="94">
        <v>8091</v>
      </c>
      <c r="C8142" s="95"/>
      <c r="D8142" s="94"/>
      <c r="E8142" s="95"/>
      <c r="F8142" s="94"/>
      <c r="G8142" s="95">
        <f t="shared" si="759"/>
        <v>0</v>
      </c>
      <c r="H8142" s="110">
        <f t="shared" si="760"/>
        <v>0</v>
      </c>
      <c r="P8142" s="107" t="str">
        <f t="shared" si="761"/>
        <v/>
      </c>
      <c r="Q8142" s="108" t="str">
        <f t="shared" si="762"/>
        <v/>
      </c>
      <c r="S8142" s="109" t="str">
        <f t="shared" si="763"/>
        <v/>
      </c>
      <c r="T8142" s="109" t="str">
        <f t="shared" si="764"/>
        <v/>
      </c>
    </row>
    <row r="8143" spans="2:20" ht="15" customHeight="1" x14ac:dyDescent="0.25">
      <c r="B8143" s="94">
        <v>8092</v>
      </c>
      <c r="C8143" s="95"/>
      <c r="D8143" s="94"/>
      <c r="E8143" s="95"/>
      <c r="F8143" s="94"/>
      <c r="G8143" s="95">
        <f t="shared" si="759"/>
        <v>0</v>
      </c>
      <c r="H8143" s="110">
        <f t="shared" si="760"/>
        <v>0</v>
      </c>
      <c r="P8143" s="107" t="str">
        <f t="shared" si="761"/>
        <v/>
      </c>
      <c r="Q8143" s="108" t="str">
        <f t="shared" si="762"/>
        <v/>
      </c>
      <c r="S8143" s="109" t="str">
        <f t="shared" si="763"/>
        <v/>
      </c>
      <c r="T8143" s="109" t="str">
        <f t="shared" si="764"/>
        <v/>
      </c>
    </row>
    <row r="8144" spans="2:20" ht="15" customHeight="1" x14ac:dyDescent="0.25">
      <c r="B8144" s="94">
        <v>8093</v>
      </c>
      <c r="C8144" s="95"/>
      <c r="D8144" s="94"/>
      <c r="E8144" s="95"/>
      <c r="F8144" s="94"/>
      <c r="G8144" s="95">
        <f t="shared" si="759"/>
        <v>0</v>
      </c>
      <c r="H8144" s="110">
        <f t="shared" si="760"/>
        <v>0</v>
      </c>
      <c r="P8144" s="107" t="str">
        <f t="shared" si="761"/>
        <v/>
      </c>
      <c r="Q8144" s="108" t="str">
        <f t="shared" si="762"/>
        <v/>
      </c>
      <c r="S8144" s="109" t="str">
        <f t="shared" si="763"/>
        <v/>
      </c>
      <c r="T8144" s="109" t="str">
        <f t="shared" si="764"/>
        <v/>
      </c>
    </row>
    <row r="8145" spans="2:20" ht="15" customHeight="1" x14ac:dyDescent="0.25">
      <c r="B8145" s="94">
        <v>8094</v>
      </c>
      <c r="C8145" s="95"/>
      <c r="D8145" s="94"/>
      <c r="E8145" s="95"/>
      <c r="F8145" s="94"/>
      <c r="G8145" s="95">
        <f t="shared" si="759"/>
        <v>0</v>
      </c>
      <c r="H8145" s="110">
        <f t="shared" si="760"/>
        <v>0</v>
      </c>
      <c r="P8145" s="107" t="str">
        <f t="shared" si="761"/>
        <v/>
      </c>
      <c r="Q8145" s="108" t="str">
        <f t="shared" si="762"/>
        <v/>
      </c>
      <c r="S8145" s="109" t="str">
        <f t="shared" si="763"/>
        <v/>
      </c>
      <c r="T8145" s="109" t="str">
        <f t="shared" si="764"/>
        <v/>
      </c>
    </row>
    <row r="8146" spans="2:20" ht="15" customHeight="1" x14ac:dyDescent="0.25">
      <c r="B8146" s="94">
        <v>8095</v>
      </c>
      <c r="C8146" s="95"/>
      <c r="D8146" s="94"/>
      <c r="E8146" s="95"/>
      <c r="F8146" s="94"/>
      <c r="G8146" s="95">
        <f t="shared" si="759"/>
        <v>0</v>
      </c>
      <c r="H8146" s="110">
        <f t="shared" si="760"/>
        <v>0</v>
      </c>
      <c r="P8146" s="107" t="str">
        <f t="shared" si="761"/>
        <v/>
      </c>
      <c r="Q8146" s="108" t="str">
        <f t="shared" si="762"/>
        <v/>
      </c>
      <c r="S8146" s="109" t="str">
        <f t="shared" si="763"/>
        <v/>
      </c>
      <c r="T8146" s="109" t="str">
        <f t="shared" si="764"/>
        <v/>
      </c>
    </row>
    <row r="8147" spans="2:20" ht="15" customHeight="1" x14ac:dyDescent="0.25">
      <c r="B8147" s="94">
        <v>8096</v>
      </c>
      <c r="C8147" s="95"/>
      <c r="D8147" s="94"/>
      <c r="E8147" s="95"/>
      <c r="F8147" s="94"/>
      <c r="G8147" s="95">
        <f t="shared" si="759"/>
        <v>0</v>
      </c>
      <c r="H8147" s="110">
        <f t="shared" si="760"/>
        <v>0</v>
      </c>
      <c r="P8147" s="107" t="str">
        <f t="shared" si="761"/>
        <v/>
      </c>
      <c r="Q8147" s="108" t="str">
        <f t="shared" si="762"/>
        <v/>
      </c>
      <c r="S8147" s="109" t="str">
        <f t="shared" si="763"/>
        <v/>
      </c>
      <c r="T8147" s="109" t="str">
        <f t="shared" si="764"/>
        <v/>
      </c>
    </row>
    <row r="8148" spans="2:20" ht="15" customHeight="1" x14ac:dyDescent="0.25">
      <c r="B8148" s="94">
        <v>8097</v>
      </c>
      <c r="C8148" s="95"/>
      <c r="D8148" s="94"/>
      <c r="E8148" s="95"/>
      <c r="F8148" s="94"/>
      <c r="G8148" s="95">
        <f t="shared" si="759"/>
        <v>0</v>
      </c>
      <c r="H8148" s="110">
        <f t="shared" si="760"/>
        <v>0</v>
      </c>
      <c r="P8148" s="107" t="str">
        <f t="shared" si="761"/>
        <v/>
      </c>
      <c r="Q8148" s="108" t="str">
        <f t="shared" si="762"/>
        <v/>
      </c>
      <c r="S8148" s="109" t="str">
        <f t="shared" si="763"/>
        <v/>
      </c>
      <c r="T8148" s="109" t="str">
        <f t="shared" si="764"/>
        <v/>
      </c>
    </row>
    <row r="8149" spans="2:20" ht="15" customHeight="1" x14ac:dyDescent="0.25">
      <c r="B8149" s="94">
        <v>8098</v>
      </c>
      <c r="C8149" s="95"/>
      <c r="D8149" s="94"/>
      <c r="E8149" s="95"/>
      <c r="F8149" s="94"/>
      <c r="G8149" s="95">
        <f t="shared" si="759"/>
        <v>0</v>
      </c>
      <c r="H8149" s="110">
        <f t="shared" si="760"/>
        <v>0</v>
      </c>
      <c r="P8149" s="107" t="str">
        <f t="shared" si="761"/>
        <v/>
      </c>
      <c r="Q8149" s="108" t="str">
        <f t="shared" si="762"/>
        <v/>
      </c>
      <c r="S8149" s="109" t="str">
        <f t="shared" si="763"/>
        <v/>
      </c>
      <c r="T8149" s="109" t="str">
        <f t="shared" si="764"/>
        <v/>
      </c>
    </row>
    <row r="8150" spans="2:20" ht="15" customHeight="1" x14ac:dyDescent="0.25">
      <c r="B8150" s="94">
        <v>8099</v>
      </c>
      <c r="C8150" s="95"/>
      <c r="D8150" s="94"/>
      <c r="E8150" s="95"/>
      <c r="F8150" s="94"/>
      <c r="G8150" s="95">
        <f t="shared" si="759"/>
        <v>0</v>
      </c>
      <c r="H8150" s="110">
        <f t="shared" si="760"/>
        <v>0</v>
      </c>
      <c r="P8150" s="107" t="str">
        <f t="shared" si="761"/>
        <v/>
      </c>
      <c r="Q8150" s="108" t="str">
        <f t="shared" si="762"/>
        <v/>
      </c>
      <c r="S8150" s="109" t="str">
        <f t="shared" si="763"/>
        <v/>
      </c>
      <c r="T8150" s="109" t="str">
        <f t="shared" si="764"/>
        <v/>
      </c>
    </row>
    <row r="8151" spans="2:20" ht="15" customHeight="1" x14ac:dyDescent="0.25">
      <c r="B8151" s="94">
        <v>8100</v>
      </c>
      <c r="C8151" s="95"/>
      <c r="D8151" s="94"/>
      <c r="E8151" s="95"/>
      <c r="F8151" s="94"/>
      <c r="G8151" s="95">
        <f t="shared" si="759"/>
        <v>0</v>
      </c>
      <c r="H8151" s="110">
        <f t="shared" si="760"/>
        <v>0</v>
      </c>
      <c r="P8151" s="107" t="str">
        <f t="shared" si="761"/>
        <v/>
      </c>
      <c r="Q8151" s="108" t="str">
        <f t="shared" si="762"/>
        <v/>
      </c>
      <c r="S8151" s="109" t="str">
        <f t="shared" si="763"/>
        <v/>
      </c>
      <c r="T8151" s="109" t="str">
        <f t="shared" si="764"/>
        <v/>
      </c>
    </row>
    <row r="8152" spans="2:20" ht="15" customHeight="1" x14ac:dyDescent="0.25">
      <c r="B8152" s="94">
        <v>8101</v>
      </c>
      <c r="C8152" s="95"/>
      <c r="D8152" s="94"/>
      <c r="E8152" s="95"/>
      <c r="F8152" s="94"/>
      <c r="G8152" s="95">
        <f t="shared" si="759"/>
        <v>0</v>
      </c>
      <c r="H8152" s="110">
        <f t="shared" si="760"/>
        <v>0</v>
      </c>
      <c r="P8152" s="107" t="str">
        <f t="shared" si="761"/>
        <v/>
      </c>
      <c r="Q8152" s="108" t="str">
        <f t="shared" si="762"/>
        <v/>
      </c>
      <c r="S8152" s="109" t="str">
        <f t="shared" si="763"/>
        <v/>
      </c>
      <c r="T8152" s="109" t="str">
        <f t="shared" si="764"/>
        <v/>
      </c>
    </row>
    <row r="8153" spans="2:20" ht="15" customHeight="1" x14ac:dyDescent="0.25">
      <c r="B8153" s="94">
        <v>8102</v>
      </c>
      <c r="C8153" s="95"/>
      <c r="D8153" s="94"/>
      <c r="E8153" s="95"/>
      <c r="F8153" s="94"/>
      <c r="G8153" s="95">
        <f t="shared" si="759"/>
        <v>0</v>
      </c>
      <c r="H8153" s="110">
        <f t="shared" si="760"/>
        <v>0</v>
      </c>
      <c r="P8153" s="107" t="str">
        <f t="shared" si="761"/>
        <v/>
      </c>
      <c r="Q8153" s="108" t="str">
        <f t="shared" si="762"/>
        <v/>
      </c>
      <c r="S8153" s="109" t="str">
        <f t="shared" si="763"/>
        <v/>
      </c>
      <c r="T8153" s="109" t="str">
        <f t="shared" si="764"/>
        <v/>
      </c>
    </row>
    <row r="8154" spans="2:20" ht="15" customHeight="1" x14ac:dyDescent="0.25">
      <c r="B8154" s="94">
        <v>8103</v>
      </c>
      <c r="C8154" s="95"/>
      <c r="D8154" s="94"/>
      <c r="E8154" s="95"/>
      <c r="F8154" s="94"/>
      <c r="G8154" s="95">
        <f t="shared" si="759"/>
        <v>0</v>
      </c>
      <c r="H8154" s="110">
        <f t="shared" si="760"/>
        <v>0</v>
      </c>
      <c r="P8154" s="107" t="str">
        <f t="shared" si="761"/>
        <v/>
      </c>
      <c r="Q8154" s="108" t="str">
        <f t="shared" si="762"/>
        <v/>
      </c>
      <c r="S8154" s="109" t="str">
        <f t="shared" si="763"/>
        <v/>
      </c>
      <c r="T8154" s="109" t="str">
        <f t="shared" si="764"/>
        <v/>
      </c>
    </row>
    <row r="8155" spans="2:20" ht="15" customHeight="1" x14ac:dyDescent="0.25">
      <c r="B8155" s="94">
        <v>8104</v>
      </c>
      <c r="C8155" s="95"/>
      <c r="D8155" s="94"/>
      <c r="E8155" s="95"/>
      <c r="F8155" s="94"/>
      <c r="G8155" s="95">
        <f t="shared" si="759"/>
        <v>0</v>
      </c>
      <c r="H8155" s="110">
        <f t="shared" si="760"/>
        <v>0</v>
      </c>
      <c r="P8155" s="107" t="str">
        <f t="shared" si="761"/>
        <v/>
      </c>
      <c r="Q8155" s="108" t="str">
        <f t="shared" si="762"/>
        <v/>
      </c>
      <c r="S8155" s="109" t="str">
        <f t="shared" si="763"/>
        <v/>
      </c>
      <c r="T8155" s="109" t="str">
        <f t="shared" si="764"/>
        <v/>
      </c>
    </row>
    <row r="8156" spans="2:20" ht="15" customHeight="1" x14ac:dyDescent="0.25">
      <c r="B8156" s="94">
        <v>8105</v>
      </c>
      <c r="C8156" s="95"/>
      <c r="D8156" s="94"/>
      <c r="E8156" s="95"/>
      <c r="F8156" s="94"/>
      <c r="G8156" s="95">
        <f t="shared" ref="G8156:G8219" si="765">E8156-C8156</f>
        <v>0</v>
      </c>
      <c r="H8156" s="110">
        <f t="shared" ref="H8156:H8219" si="766">F8156-D8156</f>
        <v>0</v>
      </c>
      <c r="P8156" s="107" t="str">
        <f t="shared" ref="P8156:P8219" si="767">IF(C8156="","",D8156*PSA_WTP-C8156)</f>
        <v/>
      </c>
      <c r="Q8156" s="108" t="str">
        <f t="shared" ref="Q8156:Q8219" si="768">IF(C8156="","",F8156*PSA_WTP-E8156)</f>
        <v/>
      </c>
      <c r="S8156" s="109" t="str">
        <f t="shared" ref="S8156:S8219" si="769">IF(Q8156="","",IF(Q8156=MAX(P8156,Q8156),0,1))</f>
        <v/>
      </c>
      <c r="T8156" s="109" t="str">
        <f t="shared" ref="T8156:T8219" si="770">IF(Q8156="","",IF(Q8156=MAX(P8156,Q8156),1,0))</f>
        <v/>
      </c>
    </row>
    <row r="8157" spans="2:20" ht="15" customHeight="1" x14ac:dyDescent="0.25">
      <c r="B8157" s="94">
        <v>8106</v>
      </c>
      <c r="C8157" s="95"/>
      <c r="D8157" s="94"/>
      <c r="E8157" s="95"/>
      <c r="F8157" s="94"/>
      <c r="G8157" s="95">
        <f t="shared" si="765"/>
        <v>0</v>
      </c>
      <c r="H8157" s="110">
        <f t="shared" si="766"/>
        <v>0</v>
      </c>
      <c r="P8157" s="107" t="str">
        <f t="shared" si="767"/>
        <v/>
      </c>
      <c r="Q8157" s="108" t="str">
        <f t="shared" si="768"/>
        <v/>
      </c>
      <c r="S8157" s="109" t="str">
        <f t="shared" si="769"/>
        <v/>
      </c>
      <c r="T8157" s="109" t="str">
        <f t="shared" si="770"/>
        <v/>
      </c>
    </row>
    <row r="8158" spans="2:20" ht="15" customHeight="1" x14ac:dyDescent="0.25">
      <c r="B8158" s="94">
        <v>8107</v>
      </c>
      <c r="C8158" s="95"/>
      <c r="D8158" s="94"/>
      <c r="E8158" s="95"/>
      <c r="F8158" s="94"/>
      <c r="G8158" s="95">
        <f t="shared" si="765"/>
        <v>0</v>
      </c>
      <c r="H8158" s="110">
        <f t="shared" si="766"/>
        <v>0</v>
      </c>
      <c r="P8158" s="107" t="str">
        <f t="shared" si="767"/>
        <v/>
      </c>
      <c r="Q8158" s="108" t="str">
        <f t="shared" si="768"/>
        <v/>
      </c>
      <c r="S8158" s="109" t="str">
        <f t="shared" si="769"/>
        <v/>
      </c>
      <c r="T8158" s="109" t="str">
        <f t="shared" si="770"/>
        <v/>
      </c>
    </row>
    <row r="8159" spans="2:20" ht="15" customHeight="1" x14ac:dyDescent="0.25">
      <c r="B8159" s="94">
        <v>8108</v>
      </c>
      <c r="C8159" s="95"/>
      <c r="D8159" s="94"/>
      <c r="E8159" s="95"/>
      <c r="F8159" s="94"/>
      <c r="G8159" s="95">
        <f t="shared" si="765"/>
        <v>0</v>
      </c>
      <c r="H8159" s="110">
        <f t="shared" si="766"/>
        <v>0</v>
      </c>
      <c r="P8159" s="107" t="str">
        <f t="shared" si="767"/>
        <v/>
      </c>
      <c r="Q8159" s="108" t="str">
        <f t="shared" si="768"/>
        <v/>
      </c>
      <c r="S8159" s="109" t="str">
        <f t="shared" si="769"/>
        <v/>
      </c>
      <c r="T8159" s="109" t="str">
        <f t="shared" si="770"/>
        <v/>
      </c>
    </row>
    <row r="8160" spans="2:20" ht="15" customHeight="1" x14ac:dyDescent="0.25">
      <c r="B8160" s="94">
        <v>8109</v>
      </c>
      <c r="C8160" s="95"/>
      <c r="D8160" s="94"/>
      <c r="E8160" s="95"/>
      <c r="F8160" s="94"/>
      <c r="G8160" s="95">
        <f t="shared" si="765"/>
        <v>0</v>
      </c>
      <c r="H8160" s="110">
        <f t="shared" si="766"/>
        <v>0</v>
      </c>
      <c r="P8160" s="107" t="str">
        <f t="shared" si="767"/>
        <v/>
      </c>
      <c r="Q8160" s="108" t="str">
        <f t="shared" si="768"/>
        <v/>
      </c>
      <c r="S8160" s="109" t="str">
        <f t="shared" si="769"/>
        <v/>
      </c>
      <c r="T8160" s="109" t="str">
        <f t="shared" si="770"/>
        <v/>
      </c>
    </row>
    <row r="8161" spans="2:20" ht="15" customHeight="1" x14ac:dyDescent="0.25">
      <c r="B8161" s="94">
        <v>8110</v>
      </c>
      <c r="C8161" s="95"/>
      <c r="D8161" s="94"/>
      <c r="E8161" s="95"/>
      <c r="F8161" s="94"/>
      <c r="G8161" s="95">
        <f t="shared" si="765"/>
        <v>0</v>
      </c>
      <c r="H8161" s="110">
        <f t="shared" si="766"/>
        <v>0</v>
      </c>
      <c r="P8161" s="107" t="str">
        <f t="shared" si="767"/>
        <v/>
      </c>
      <c r="Q8161" s="108" t="str">
        <f t="shared" si="768"/>
        <v/>
      </c>
      <c r="S8161" s="109" t="str">
        <f t="shared" si="769"/>
        <v/>
      </c>
      <c r="T8161" s="109" t="str">
        <f t="shared" si="770"/>
        <v/>
      </c>
    </row>
    <row r="8162" spans="2:20" ht="15" customHeight="1" x14ac:dyDescent="0.25">
      <c r="B8162" s="94">
        <v>8111</v>
      </c>
      <c r="C8162" s="95"/>
      <c r="D8162" s="94"/>
      <c r="E8162" s="95"/>
      <c r="F8162" s="94"/>
      <c r="G8162" s="95">
        <f t="shared" si="765"/>
        <v>0</v>
      </c>
      <c r="H8162" s="110">
        <f t="shared" si="766"/>
        <v>0</v>
      </c>
      <c r="P8162" s="107" t="str">
        <f t="shared" si="767"/>
        <v/>
      </c>
      <c r="Q8162" s="108" t="str">
        <f t="shared" si="768"/>
        <v/>
      </c>
      <c r="S8162" s="109" t="str">
        <f t="shared" si="769"/>
        <v/>
      </c>
      <c r="T8162" s="109" t="str">
        <f t="shared" si="770"/>
        <v/>
      </c>
    </row>
    <row r="8163" spans="2:20" ht="15" customHeight="1" x14ac:dyDescent="0.25">
      <c r="B8163" s="94">
        <v>8112</v>
      </c>
      <c r="C8163" s="95"/>
      <c r="D8163" s="94"/>
      <c r="E8163" s="95"/>
      <c r="F8163" s="94"/>
      <c r="G8163" s="95">
        <f t="shared" si="765"/>
        <v>0</v>
      </c>
      <c r="H8163" s="110">
        <f t="shared" si="766"/>
        <v>0</v>
      </c>
      <c r="P8163" s="107" t="str">
        <f t="shared" si="767"/>
        <v/>
      </c>
      <c r="Q8163" s="108" t="str">
        <f t="shared" si="768"/>
        <v/>
      </c>
      <c r="S8163" s="109" t="str">
        <f t="shared" si="769"/>
        <v/>
      </c>
      <c r="T8163" s="109" t="str">
        <f t="shared" si="770"/>
        <v/>
      </c>
    </row>
    <row r="8164" spans="2:20" ht="15" customHeight="1" x14ac:dyDescent="0.25">
      <c r="B8164" s="94">
        <v>8113</v>
      </c>
      <c r="C8164" s="95"/>
      <c r="D8164" s="94"/>
      <c r="E8164" s="95"/>
      <c r="F8164" s="94"/>
      <c r="G8164" s="95">
        <f t="shared" si="765"/>
        <v>0</v>
      </c>
      <c r="H8164" s="110">
        <f t="shared" si="766"/>
        <v>0</v>
      </c>
      <c r="P8164" s="107" t="str">
        <f t="shared" si="767"/>
        <v/>
      </c>
      <c r="Q8164" s="108" t="str">
        <f t="shared" si="768"/>
        <v/>
      </c>
      <c r="S8164" s="109" t="str">
        <f t="shared" si="769"/>
        <v/>
      </c>
      <c r="T8164" s="109" t="str">
        <f t="shared" si="770"/>
        <v/>
      </c>
    </row>
    <row r="8165" spans="2:20" ht="15" customHeight="1" x14ac:dyDescent="0.25">
      <c r="B8165" s="94">
        <v>8114</v>
      </c>
      <c r="C8165" s="95"/>
      <c r="D8165" s="94"/>
      <c r="E8165" s="95"/>
      <c r="F8165" s="94"/>
      <c r="G8165" s="95">
        <f t="shared" si="765"/>
        <v>0</v>
      </c>
      <c r="H8165" s="110">
        <f t="shared" si="766"/>
        <v>0</v>
      </c>
      <c r="P8165" s="107" t="str">
        <f t="shared" si="767"/>
        <v/>
      </c>
      <c r="Q8165" s="108" t="str">
        <f t="shared" si="768"/>
        <v/>
      </c>
      <c r="S8165" s="109" t="str">
        <f t="shared" si="769"/>
        <v/>
      </c>
      <c r="T8165" s="109" t="str">
        <f t="shared" si="770"/>
        <v/>
      </c>
    </row>
    <row r="8166" spans="2:20" ht="15" customHeight="1" x14ac:dyDescent="0.25">
      <c r="B8166" s="94">
        <v>8115</v>
      </c>
      <c r="C8166" s="95"/>
      <c r="D8166" s="94"/>
      <c r="E8166" s="95"/>
      <c r="F8166" s="94"/>
      <c r="G8166" s="95">
        <f t="shared" si="765"/>
        <v>0</v>
      </c>
      <c r="H8166" s="110">
        <f t="shared" si="766"/>
        <v>0</v>
      </c>
      <c r="P8166" s="107" t="str">
        <f t="shared" si="767"/>
        <v/>
      </c>
      <c r="Q8166" s="108" t="str">
        <f t="shared" si="768"/>
        <v/>
      </c>
      <c r="S8166" s="109" t="str">
        <f t="shared" si="769"/>
        <v/>
      </c>
      <c r="T8166" s="109" t="str">
        <f t="shared" si="770"/>
        <v/>
      </c>
    </row>
    <row r="8167" spans="2:20" ht="15" customHeight="1" x14ac:dyDescent="0.25">
      <c r="B8167" s="94">
        <v>8116</v>
      </c>
      <c r="C8167" s="95"/>
      <c r="D8167" s="94"/>
      <c r="E8167" s="95"/>
      <c r="F8167" s="94"/>
      <c r="G8167" s="95">
        <f t="shared" si="765"/>
        <v>0</v>
      </c>
      <c r="H8167" s="110">
        <f t="shared" si="766"/>
        <v>0</v>
      </c>
      <c r="P8167" s="107" t="str">
        <f t="shared" si="767"/>
        <v/>
      </c>
      <c r="Q8167" s="108" t="str">
        <f t="shared" si="768"/>
        <v/>
      </c>
      <c r="S8167" s="109" t="str">
        <f t="shared" si="769"/>
        <v/>
      </c>
      <c r="T8167" s="109" t="str">
        <f t="shared" si="770"/>
        <v/>
      </c>
    </row>
    <row r="8168" spans="2:20" ht="15" customHeight="1" x14ac:dyDescent="0.25">
      <c r="B8168" s="94">
        <v>8117</v>
      </c>
      <c r="C8168" s="95"/>
      <c r="D8168" s="94"/>
      <c r="E8168" s="95"/>
      <c r="F8168" s="94"/>
      <c r="G8168" s="95">
        <f t="shared" si="765"/>
        <v>0</v>
      </c>
      <c r="H8168" s="110">
        <f t="shared" si="766"/>
        <v>0</v>
      </c>
      <c r="P8168" s="107" t="str">
        <f t="shared" si="767"/>
        <v/>
      </c>
      <c r="Q8168" s="108" t="str">
        <f t="shared" si="768"/>
        <v/>
      </c>
      <c r="S8168" s="109" t="str">
        <f t="shared" si="769"/>
        <v/>
      </c>
      <c r="T8168" s="109" t="str">
        <f t="shared" si="770"/>
        <v/>
      </c>
    </row>
    <row r="8169" spans="2:20" ht="15" customHeight="1" x14ac:dyDescent="0.25">
      <c r="B8169" s="94">
        <v>8118</v>
      </c>
      <c r="C8169" s="95"/>
      <c r="D8169" s="94"/>
      <c r="E8169" s="95"/>
      <c r="F8169" s="94"/>
      <c r="G8169" s="95">
        <f t="shared" si="765"/>
        <v>0</v>
      </c>
      <c r="H8169" s="110">
        <f t="shared" si="766"/>
        <v>0</v>
      </c>
      <c r="P8169" s="107" t="str">
        <f t="shared" si="767"/>
        <v/>
      </c>
      <c r="Q8169" s="108" t="str">
        <f t="shared" si="768"/>
        <v/>
      </c>
      <c r="S8169" s="109" t="str">
        <f t="shared" si="769"/>
        <v/>
      </c>
      <c r="T8169" s="109" t="str">
        <f t="shared" si="770"/>
        <v/>
      </c>
    </row>
    <row r="8170" spans="2:20" ht="15" customHeight="1" x14ac:dyDescent="0.25">
      <c r="B8170" s="94">
        <v>8119</v>
      </c>
      <c r="C8170" s="95"/>
      <c r="D8170" s="94"/>
      <c r="E8170" s="95"/>
      <c r="F8170" s="94"/>
      <c r="G8170" s="95">
        <f t="shared" si="765"/>
        <v>0</v>
      </c>
      <c r="H8170" s="110">
        <f t="shared" si="766"/>
        <v>0</v>
      </c>
      <c r="P8170" s="107" t="str">
        <f t="shared" si="767"/>
        <v/>
      </c>
      <c r="Q8170" s="108" t="str">
        <f t="shared" si="768"/>
        <v/>
      </c>
      <c r="S8170" s="109" t="str">
        <f t="shared" si="769"/>
        <v/>
      </c>
      <c r="T8170" s="109" t="str">
        <f t="shared" si="770"/>
        <v/>
      </c>
    </row>
    <row r="8171" spans="2:20" ht="15" customHeight="1" x14ac:dyDescent="0.25">
      <c r="B8171" s="94">
        <v>8120</v>
      </c>
      <c r="C8171" s="95"/>
      <c r="D8171" s="94"/>
      <c r="E8171" s="95"/>
      <c r="F8171" s="94"/>
      <c r="G8171" s="95">
        <f t="shared" si="765"/>
        <v>0</v>
      </c>
      <c r="H8171" s="110">
        <f t="shared" si="766"/>
        <v>0</v>
      </c>
      <c r="P8171" s="107" t="str">
        <f t="shared" si="767"/>
        <v/>
      </c>
      <c r="Q8171" s="108" t="str">
        <f t="shared" si="768"/>
        <v/>
      </c>
      <c r="S8171" s="109" t="str">
        <f t="shared" si="769"/>
        <v/>
      </c>
      <c r="T8171" s="109" t="str">
        <f t="shared" si="770"/>
        <v/>
      </c>
    </row>
    <row r="8172" spans="2:20" ht="15" customHeight="1" x14ac:dyDescent="0.25">
      <c r="B8172" s="94">
        <v>8121</v>
      </c>
      <c r="C8172" s="95"/>
      <c r="D8172" s="94"/>
      <c r="E8172" s="95"/>
      <c r="F8172" s="94"/>
      <c r="G8172" s="95">
        <f t="shared" si="765"/>
        <v>0</v>
      </c>
      <c r="H8172" s="110">
        <f t="shared" si="766"/>
        <v>0</v>
      </c>
      <c r="P8172" s="107" t="str">
        <f t="shared" si="767"/>
        <v/>
      </c>
      <c r="Q8172" s="108" t="str">
        <f t="shared" si="768"/>
        <v/>
      </c>
      <c r="S8172" s="109" t="str">
        <f t="shared" si="769"/>
        <v/>
      </c>
      <c r="T8172" s="109" t="str">
        <f t="shared" si="770"/>
        <v/>
      </c>
    </row>
    <row r="8173" spans="2:20" ht="15" customHeight="1" x14ac:dyDescent="0.25">
      <c r="B8173" s="94">
        <v>8122</v>
      </c>
      <c r="C8173" s="95"/>
      <c r="D8173" s="94"/>
      <c r="E8173" s="95"/>
      <c r="F8173" s="94"/>
      <c r="G8173" s="95">
        <f t="shared" si="765"/>
        <v>0</v>
      </c>
      <c r="H8173" s="110">
        <f t="shared" si="766"/>
        <v>0</v>
      </c>
      <c r="P8173" s="107" t="str">
        <f t="shared" si="767"/>
        <v/>
      </c>
      <c r="Q8173" s="108" t="str">
        <f t="shared" si="768"/>
        <v/>
      </c>
      <c r="S8173" s="109" t="str">
        <f t="shared" si="769"/>
        <v/>
      </c>
      <c r="T8173" s="109" t="str">
        <f t="shared" si="770"/>
        <v/>
      </c>
    </row>
    <row r="8174" spans="2:20" ht="15" customHeight="1" x14ac:dyDescent="0.25">
      <c r="B8174" s="94">
        <v>8123</v>
      </c>
      <c r="C8174" s="95"/>
      <c r="D8174" s="94"/>
      <c r="E8174" s="95"/>
      <c r="F8174" s="94"/>
      <c r="G8174" s="95">
        <f t="shared" si="765"/>
        <v>0</v>
      </c>
      <c r="H8174" s="110">
        <f t="shared" si="766"/>
        <v>0</v>
      </c>
      <c r="P8174" s="107" t="str">
        <f t="shared" si="767"/>
        <v/>
      </c>
      <c r="Q8174" s="108" t="str">
        <f t="shared" si="768"/>
        <v/>
      </c>
      <c r="S8174" s="109" t="str">
        <f t="shared" si="769"/>
        <v/>
      </c>
      <c r="T8174" s="109" t="str">
        <f t="shared" si="770"/>
        <v/>
      </c>
    </row>
    <row r="8175" spans="2:20" ht="15" customHeight="1" x14ac:dyDescent="0.25">
      <c r="B8175" s="94">
        <v>8124</v>
      </c>
      <c r="C8175" s="95"/>
      <c r="D8175" s="94"/>
      <c r="E8175" s="95"/>
      <c r="F8175" s="94"/>
      <c r="G8175" s="95">
        <f t="shared" si="765"/>
        <v>0</v>
      </c>
      <c r="H8175" s="110">
        <f t="shared" si="766"/>
        <v>0</v>
      </c>
      <c r="P8175" s="107" t="str">
        <f t="shared" si="767"/>
        <v/>
      </c>
      <c r="Q8175" s="108" t="str">
        <f t="shared" si="768"/>
        <v/>
      </c>
      <c r="S8175" s="109" t="str">
        <f t="shared" si="769"/>
        <v/>
      </c>
      <c r="T8175" s="109" t="str">
        <f t="shared" si="770"/>
        <v/>
      </c>
    </row>
    <row r="8176" spans="2:20" ht="15" customHeight="1" x14ac:dyDescent="0.25">
      <c r="B8176" s="94">
        <v>8125</v>
      </c>
      <c r="C8176" s="95"/>
      <c r="D8176" s="94"/>
      <c r="E8176" s="95"/>
      <c r="F8176" s="94"/>
      <c r="G8176" s="95">
        <f t="shared" si="765"/>
        <v>0</v>
      </c>
      <c r="H8176" s="110">
        <f t="shared" si="766"/>
        <v>0</v>
      </c>
      <c r="P8176" s="107" t="str">
        <f t="shared" si="767"/>
        <v/>
      </c>
      <c r="Q8176" s="108" t="str">
        <f t="shared" si="768"/>
        <v/>
      </c>
      <c r="S8176" s="109" t="str">
        <f t="shared" si="769"/>
        <v/>
      </c>
      <c r="T8176" s="109" t="str">
        <f t="shared" si="770"/>
        <v/>
      </c>
    </row>
    <row r="8177" spans="2:20" ht="15" customHeight="1" x14ac:dyDescent="0.25">
      <c r="B8177" s="94">
        <v>8126</v>
      </c>
      <c r="C8177" s="95"/>
      <c r="D8177" s="94"/>
      <c r="E8177" s="95"/>
      <c r="F8177" s="94"/>
      <c r="G8177" s="95">
        <f t="shared" si="765"/>
        <v>0</v>
      </c>
      <c r="H8177" s="110">
        <f t="shared" si="766"/>
        <v>0</v>
      </c>
      <c r="P8177" s="107" t="str">
        <f t="shared" si="767"/>
        <v/>
      </c>
      <c r="Q8177" s="108" t="str">
        <f t="shared" si="768"/>
        <v/>
      </c>
      <c r="S8177" s="109" t="str">
        <f t="shared" si="769"/>
        <v/>
      </c>
      <c r="T8177" s="109" t="str">
        <f t="shared" si="770"/>
        <v/>
      </c>
    </row>
    <row r="8178" spans="2:20" ht="15" customHeight="1" x14ac:dyDescent="0.25">
      <c r="B8178" s="94">
        <v>8127</v>
      </c>
      <c r="C8178" s="95"/>
      <c r="D8178" s="94"/>
      <c r="E8178" s="95"/>
      <c r="F8178" s="94"/>
      <c r="G8178" s="95">
        <f t="shared" si="765"/>
        <v>0</v>
      </c>
      <c r="H8178" s="110">
        <f t="shared" si="766"/>
        <v>0</v>
      </c>
      <c r="P8178" s="107" t="str">
        <f t="shared" si="767"/>
        <v/>
      </c>
      <c r="Q8178" s="108" t="str">
        <f t="shared" si="768"/>
        <v/>
      </c>
      <c r="S8178" s="109" t="str">
        <f t="shared" si="769"/>
        <v/>
      </c>
      <c r="T8178" s="109" t="str">
        <f t="shared" si="770"/>
        <v/>
      </c>
    </row>
    <row r="8179" spans="2:20" ht="15" customHeight="1" x14ac:dyDescent="0.25">
      <c r="B8179" s="94">
        <v>8128</v>
      </c>
      <c r="C8179" s="95"/>
      <c r="D8179" s="94"/>
      <c r="E8179" s="95"/>
      <c r="F8179" s="94"/>
      <c r="G8179" s="95">
        <f t="shared" si="765"/>
        <v>0</v>
      </c>
      <c r="H8179" s="110">
        <f t="shared" si="766"/>
        <v>0</v>
      </c>
      <c r="P8179" s="107" t="str">
        <f t="shared" si="767"/>
        <v/>
      </c>
      <c r="Q8179" s="108" t="str">
        <f t="shared" si="768"/>
        <v/>
      </c>
      <c r="S8179" s="109" t="str">
        <f t="shared" si="769"/>
        <v/>
      </c>
      <c r="T8179" s="109" t="str">
        <f t="shared" si="770"/>
        <v/>
      </c>
    </row>
    <row r="8180" spans="2:20" ht="15" customHeight="1" x14ac:dyDescent="0.25">
      <c r="B8180" s="94">
        <v>8129</v>
      </c>
      <c r="C8180" s="95"/>
      <c r="D8180" s="94"/>
      <c r="E8180" s="95"/>
      <c r="F8180" s="94"/>
      <c r="G8180" s="95">
        <f t="shared" si="765"/>
        <v>0</v>
      </c>
      <c r="H8180" s="110">
        <f t="shared" si="766"/>
        <v>0</v>
      </c>
      <c r="P8180" s="107" t="str">
        <f t="shared" si="767"/>
        <v/>
      </c>
      <c r="Q8180" s="108" t="str">
        <f t="shared" si="768"/>
        <v/>
      </c>
      <c r="S8180" s="109" t="str">
        <f t="shared" si="769"/>
        <v/>
      </c>
      <c r="T8180" s="109" t="str">
        <f t="shared" si="770"/>
        <v/>
      </c>
    </row>
    <row r="8181" spans="2:20" ht="15" customHeight="1" x14ac:dyDescent="0.25">
      <c r="B8181" s="94">
        <v>8130</v>
      </c>
      <c r="C8181" s="95"/>
      <c r="D8181" s="94"/>
      <c r="E8181" s="95"/>
      <c r="F8181" s="94"/>
      <c r="G8181" s="95">
        <f t="shared" si="765"/>
        <v>0</v>
      </c>
      <c r="H8181" s="110">
        <f t="shared" si="766"/>
        <v>0</v>
      </c>
      <c r="P8181" s="107" t="str">
        <f t="shared" si="767"/>
        <v/>
      </c>
      <c r="Q8181" s="108" t="str">
        <f t="shared" si="768"/>
        <v/>
      </c>
      <c r="S8181" s="109" t="str">
        <f t="shared" si="769"/>
        <v/>
      </c>
      <c r="T8181" s="109" t="str">
        <f t="shared" si="770"/>
        <v/>
      </c>
    </row>
    <row r="8182" spans="2:20" ht="15" customHeight="1" x14ac:dyDescent="0.25">
      <c r="B8182" s="94">
        <v>8131</v>
      </c>
      <c r="C8182" s="95"/>
      <c r="D8182" s="94"/>
      <c r="E8182" s="95"/>
      <c r="F8182" s="94"/>
      <c r="G8182" s="95">
        <f t="shared" si="765"/>
        <v>0</v>
      </c>
      <c r="H8182" s="110">
        <f t="shared" si="766"/>
        <v>0</v>
      </c>
      <c r="P8182" s="107" t="str">
        <f t="shared" si="767"/>
        <v/>
      </c>
      <c r="Q8182" s="108" t="str">
        <f t="shared" si="768"/>
        <v/>
      </c>
      <c r="S8182" s="109" t="str">
        <f t="shared" si="769"/>
        <v/>
      </c>
      <c r="T8182" s="109" t="str">
        <f t="shared" si="770"/>
        <v/>
      </c>
    </row>
    <row r="8183" spans="2:20" ht="15" customHeight="1" x14ac:dyDescent="0.25">
      <c r="B8183" s="94">
        <v>8132</v>
      </c>
      <c r="C8183" s="95"/>
      <c r="D8183" s="94"/>
      <c r="E8183" s="95"/>
      <c r="F8183" s="94"/>
      <c r="G8183" s="95">
        <f t="shared" si="765"/>
        <v>0</v>
      </c>
      <c r="H8183" s="110">
        <f t="shared" si="766"/>
        <v>0</v>
      </c>
      <c r="P8183" s="107" t="str">
        <f t="shared" si="767"/>
        <v/>
      </c>
      <c r="Q8183" s="108" t="str">
        <f t="shared" si="768"/>
        <v/>
      </c>
      <c r="S8183" s="109" t="str">
        <f t="shared" si="769"/>
        <v/>
      </c>
      <c r="T8183" s="109" t="str">
        <f t="shared" si="770"/>
        <v/>
      </c>
    </row>
    <row r="8184" spans="2:20" ht="15" customHeight="1" x14ac:dyDescent="0.25">
      <c r="B8184" s="94">
        <v>8133</v>
      </c>
      <c r="C8184" s="95"/>
      <c r="D8184" s="94"/>
      <c r="E8184" s="95"/>
      <c r="F8184" s="94"/>
      <c r="G8184" s="95">
        <f t="shared" si="765"/>
        <v>0</v>
      </c>
      <c r="H8184" s="110">
        <f t="shared" si="766"/>
        <v>0</v>
      </c>
      <c r="P8184" s="107" t="str">
        <f t="shared" si="767"/>
        <v/>
      </c>
      <c r="Q8184" s="108" t="str">
        <f t="shared" si="768"/>
        <v/>
      </c>
      <c r="S8184" s="109" t="str">
        <f t="shared" si="769"/>
        <v/>
      </c>
      <c r="T8184" s="109" t="str">
        <f t="shared" si="770"/>
        <v/>
      </c>
    </row>
    <row r="8185" spans="2:20" ht="15" customHeight="1" x14ac:dyDescent="0.25">
      <c r="B8185" s="94">
        <v>8134</v>
      </c>
      <c r="C8185" s="95"/>
      <c r="D8185" s="94"/>
      <c r="E8185" s="95"/>
      <c r="F8185" s="94"/>
      <c r="G8185" s="95">
        <f t="shared" si="765"/>
        <v>0</v>
      </c>
      <c r="H8185" s="110">
        <f t="shared" si="766"/>
        <v>0</v>
      </c>
      <c r="P8185" s="107" t="str">
        <f t="shared" si="767"/>
        <v/>
      </c>
      <c r="Q8185" s="108" t="str">
        <f t="shared" si="768"/>
        <v/>
      </c>
      <c r="S8185" s="109" t="str">
        <f t="shared" si="769"/>
        <v/>
      </c>
      <c r="T8185" s="109" t="str">
        <f t="shared" si="770"/>
        <v/>
      </c>
    </row>
    <row r="8186" spans="2:20" ht="15" customHeight="1" x14ac:dyDescent="0.25">
      <c r="B8186" s="94">
        <v>8135</v>
      </c>
      <c r="C8186" s="95"/>
      <c r="D8186" s="94"/>
      <c r="E8186" s="95"/>
      <c r="F8186" s="94"/>
      <c r="G8186" s="95">
        <f t="shared" si="765"/>
        <v>0</v>
      </c>
      <c r="H8186" s="110">
        <f t="shared" si="766"/>
        <v>0</v>
      </c>
      <c r="P8186" s="107" t="str">
        <f t="shared" si="767"/>
        <v/>
      </c>
      <c r="Q8186" s="108" t="str">
        <f t="shared" si="768"/>
        <v/>
      </c>
      <c r="S8186" s="109" t="str">
        <f t="shared" si="769"/>
        <v/>
      </c>
      <c r="T8186" s="109" t="str">
        <f t="shared" si="770"/>
        <v/>
      </c>
    </row>
    <row r="8187" spans="2:20" ht="15" customHeight="1" x14ac:dyDescent="0.25">
      <c r="B8187" s="94">
        <v>8136</v>
      </c>
      <c r="C8187" s="95"/>
      <c r="D8187" s="94"/>
      <c r="E8187" s="95"/>
      <c r="F8187" s="94"/>
      <c r="G8187" s="95">
        <f t="shared" si="765"/>
        <v>0</v>
      </c>
      <c r="H8187" s="110">
        <f t="shared" si="766"/>
        <v>0</v>
      </c>
      <c r="P8187" s="107" t="str">
        <f t="shared" si="767"/>
        <v/>
      </c>
      <c r="Q8187" s="108" t="str">
        <f t="shared" si="768"/>
        <v/>
      </c>
      <c r="S8187" s="109" t="str">
        <f t="shared" si="769"/>
        <v/>
      </c>
      <c r="T8187" s="109" t="str">
        <f t="shared" si="770"/>
        <v/>
      </c>
    </row>
    <row r="8188" spans="2:20" ht="15" customHeight="1" x14ac:dyDescent="0.25">
      <c r="B8188" s="94">
        <v>8137</v>
      </c>
      <c r="C8188" s="95"/>
      <c r="D8188" s="94"/>
      <c r="E8188" s="95"/>
      <c r="F8188" s="94"/>
      <c r="G8188" s="95">
        <f t="shared" si="765"/>
        <v>0</v>
      </c>
      <c r="H8188" s="110">
        <f t="shared" si="766"/>
        <v>0</v>
      </c>
      <c r="P8188" s="107" t="str">
        <f t="shared" si="767"/>
        <v/>
      </c>
      <c r="Q8188" s="108" t="str">
        <f t="shared" si="768"/>
        <v/>
      </c>
      <c r="S8188" s="109" t="str">
        <f t="shared" si="769"/>
        <v/>
      </c>
      <c r="T8188" s="109" t="str">
        <f t="shared" si="770"/>
        <v/>
      </c>
    </row>
    <row r="8189" spans="2:20" ht="15" customHeight="1" x14ac:dyDescent="0.25">
      <c r="B8189" s="94">
        <v>8138</v>
      </c>
      <c r="C8189" s="95"/>
      <c r="D8189" s="94"/>
      <c r="E8189" s="95"/>
      <c r="F8189" s="94"/>
      <c r="G8189" s="95">
        <f t="shared" si="765"/>
        <v>0</v>
      </c>
      <c r="H8189" s="110">
        <f t="shared" si="766"/>
        <v>0</v>
      </c>
      <c r="P8189" s="107" t="str">
        <f t="shared" si="767"/>
        <v/>
      </c>
      <c r="Q8189" s="108" t="str">
        <f t="shared" si="768"/>
        <v/>
      </c>
      <c r="S8189" s="109" t="str">
        <f t="shared" si="769"/>
        <v/>
      </c>
      <c r="T8189" s="109" t="str">
        <f t="shared" si="770"/>
        <v/>
      </c>
    </row>
    <row r="8190" spans="2:20" ht="15" customHeight="1" x14ac:dyDescent="0.25">
      <c r="B8190" s="94">
        <v>8139</v>
      </c>
      <c r="C8190" s="95"/>
      <c r="D8190" s="94"/>
      <c r="E8190" s="95"/>
      <c r="F8190" s="94"/>
      <c r="G8190" s="95">
        <f t="shared" si="765"/>
        <v>0</v>
      </c>
      <c r="H8190" s="110">
        <f t="shared" si="766"/>
        <v>0</v>
      </c>
      <c r="P8190" s="107" t="str">
        <f t="shared" si="767"/>
        <v/>
      </c>
      <c r="Q8190" s="108" t="str">
        <f t="shared" si="768"/>
        <v/>
      </c>
      <c r="S8190" s="109" t="str">
        <f t="shared" si="769"/>
        <v/>
      </c>
      <c r="T8190" s="109" t="str">
        <f t="shared" si="770"/>
        <v/>
      </c>
    </row>
    <row r="8191" spans="2:20" ht="15" customHeight="1" x14ac:dyDescent="0.25">
      <c r="B8191" s="94">
        <v>8140</v>
      </c>
      <c r="C8191" s="95"/>
      <c r="D8191" s="94"/>
      <c r="E8191" s="95"/>
      <c r="F8191" s="94"/>
      <c r="G8191" s="95">
        <f t="shared" si="765"/>
        <v>0</v>
      </c>
      <c r="H8191" s="110">
        <f t="shared" si="766"/>
        <v>0</v>
      </c>
      <c r="P8191" s="107" t="str">
        <f t="shared" si="767"/>
        <v/>
      </c>
      <c r="Q8191" s="108" t="str">
        <f t="shared" si="768"/>
        <v/>
      </c>
      <c r="S8191" s="109" t="str">
        <f t="shared" si="769"/>
        <v/>
      </c>
      <c r="T8191" s="109" t="str">
        <f t="shared" si="770"/>
        <v/>
      </c>
    </row>
    <row r="8192" spans="2:20" ht="15" customHeight="1" x14ac:dyDescent="0.25">
      <c r="B8192" s="94">
        <v>8141</v>
      </c>
      <c r="C8192" s="95"/>
      <c r="D8192" s="94"/>
      <c r="E8192" s="95"/>
      <c r="F8192" s="94"/>
      <c r="G8192" s="95">
        <f t="shared" si="765"/>
        <v>0</v>
      </c>
      <c r="H8192" s="110">
        <f t="shared" si="766"/>
        <v>0</v>
      </c>
      <c r="P8192" s="107" t="str">
        <f t="shared" si="767"/>
        <v/>
      </c>
      <c r="Q8192" s="108" t="str">
        <f t="shared" si="768"/>
        <v/>
      </c>
      <c r="S8192" s="109" t="str">
        <f t="shared" si="769"/>
        <v/>
      </c>
      <c r="T8192" s="109" t="str">
        <f t="shared" si="770"/>
        <v/>
      </c>
    </row>
    <row r="8193" spans="2:20" ht="15" customHeight="1" x14ac:dyDescent="0.25">
      <c r="B8193" s="94">
        <v>8142</v>
      </c>
      <c r="C8193" s="95"/>
      <c r="D8193" s="94"/>
      <c r="E8193" s="95"/>
      <c r="F8193" s="94"/>
      <c r="G8193" s="95">
        <f t="shared" si="765"/>
        <v>0</v>
      </c>
      <c r="H8193" s="110">
        <f t="shared" si="766"/>
        <v>0</v>
      </c>
      <c r="P8193" s="107" t="str">
        <f t="shared" si="767"/>
        <v/>
      </c>
      <c r="Q8193" s="108" t="str">
        <f t="shared" si="768"/>
        <v/>
      </c>
      <c r="S8193" s="109" t="str">
        <f t="shared" si="769"/>
        <v/>
      </c>
      <c r="T8193" s="109" t="str">
        <f t="shared" si="770"/>
        <v/>
      </c>
    </row>
    <row r="8194" spans="2:20" ht="15" customHeight="1" x14ac:dyDescent="0.25">
      <c r="B8194" s="94">
        <v>8143</v>
      </c>
      <c r="C8194" s="95"/>
      <c r="D8194" s="94"/>
      <c r="E8194" s="95"/>
      <c r="F8194" s="94"/>
      <c r="G8194" s="95">
        <f t="shared" si="765"/>
        <v>0</v>
      </c>
      <c r="H8194" s="110">
        <f t="shared" si="766"/>
        <v>0</v>
      </c>
      <c r="P8194" s="107" t="str">
        <f t="shared" si="767"/>
        <v/>
      </c>
      <c r="Q8194" s="108" t="str">
        <f t="shared" si="768"/>
        <v/>
      </c>
      <c r="S8194" s="109" t="str">
        <f t="shared" si="769"/>
        <v/>
      </c>
      <c r="T8194" s="109" t="str">
        <f t="shared" si="770"/>
        <v/>
      </c>
    </row>
    <row r="8195" spans="2:20" ht="15" customHeight="1" x14ac:dyDescent="0.25">
      <c r="B8195" s="94">
        <v>8144</v>
      </c>
      <c r="C8195" s="95"/>
      <c r="D8195" s="94"/>
      <c r="E8195" s="95"/>
      <c r="F8195" s="94"/>
      <c r="G8195" s="95">
        <f t="shared" si="765"/>
        <v>0</v>
      </c>
      <c r="H8195" s="110">
        <f t="shared" si="766"/>
        <v>0</v>
      </c>
      <c r="P8195" s="107" t="str">
        <f t="shared" si="767"/>
        <v/>
      </c>
      <c r="Q8195" s="108" t="str">
        <f t="shared" si="768"/>
        <v/>
      </c>
      <c r="S8195" s="109" t="str">
        <f t="shared" si="769"/>
        <v/>
      </c>
      <c r="T8195" s="109" t="str">
        <f t="shared" si="770"/>
        <v/>
      </c>
    </row>
    <row r="8196" spans="2:20" ht="15" customHeight="1" x14ac:dyDescent="0.25">
      <c r="B8196" s="94">
        <v>8145</v>
      </c>
      <c r="C8196" s="95"/>
      <c r="D8196" s="94"/>
      <c r="E8196" s="95"/>
      <c r="F8196" s="94"/>
      <c r="G8196" s="95">
        <f t="shared" si="765"/>
        <v>0</v>
      </c>
      <c r="H8196" s="110">
        <f t="shared" si="766"/>
        <v>0</v>
      </c>
      <c r="P8196" s="107" t="str">
        <f t="shared" si="767"/>
        <v/>
      </c>
      <c r="Q8196" s="108" t="str">
        <f t="shared" si="768"/>
        <v/>
      </c>
      <c r="S8196" s="109" t="str">
        <f t="shared" si="769"/>
        <v/>
      </c>
      <c r="T8196" s="109" t="str">
        <f t="shared" si="770"/>
        <v/>
      </c>
    </row>
    <row r="8197" spans="2:20" ht="15" customHeight="1" x14ac:dyDescent="0.25">
      <c r="B8197" s="94">
        <v>8146</v>
      </c>
      <c r="C8197" s="95"/>
      <c r="D8197" s="94"/>
      <c r="E8197" s="95"/>
      <c r="F8197" s="94"/>
      <c r="G8197" s="95">
        <f t="shared" si="765"/>
        <v>0</v>
      </c>
      <c r="H8197" s="110">
        <f t="shared" si="766"/>
        <v>0</v>
      </c>
      <c r="P8197" s="107" t="str">
        <f t="shared" si="767"/>
        <v/>
      </c>
      <c r="Q8197" s="108" t="str">
        <f t="shared" si="768"/>
        <v/>
      </c>
      <c r="S8197" s="109" t="str">
        <f t="shared" si="769"/>
        <v/>
      </c>
      <c r="T8197" s="109" t="str">
        <f t="shared" si="770"/>
        <v/>
      </c>
    </row>
    <row r="8198" spans="2:20" ht="15" customHeight="1" x14ac:dyDescent="0.25">
      <c r="B8198" s="94">
        <v>8147</v>
      </c>
      <c r="C8198" s="95"/>
      <c r="D8198" s="94"/>
      <c r="E8198" s="95"/>
      <c r="F8198" s="94"/>
      <c r="G8198" s="95">
        <f t="shared" si="765"/>
        <v>0</v>
      </c>
      <c r="H8198" s="110">
        <f t="shared" si="766"/>
        <v>0</v>
      </c>
      <c r="P8198" s="107" t="str">
        <f t="shared" si="767"/>
        <v/>
      </c>
      <c r="Q8198" s="108" t="str">
        <f t="shared" si="768"/>
        <v/>
      </c>
      <c r="S8198" s="109" t="str">
        <f t="shared" si="769"/>
        <v/>
      </c>
      <c r="T8198" s="109" t="str">
        <f t="shared" si="770"/>
        <v/>
      </c>
    </row>
    <row r="8199" spans="2:20" ht="15" customHeight="1" x14ac:dyDescent="0.25">
      <c r="B8199" s="94">
        <v>8148</v>
      </c>
      <c r="C8199" s="95"/>
      <c r="D8199" s="94"/>
      <c r="E8199" s="95"/>
      <c r="F8199" s="94"/>
      <c r="G8199" s="95">
        <f t="shared" si="765"/>
        <v>0</v>
      </c>
      <c r="H8199" s="110">
        <f t="shared" si="766"/>
        <v>0</v>
      </c>
      <c r="P8199" s="107" t="str">
        <f t="shared" si="767"/>
        <v/>
      </c>
      <c r="Q8199" s="108" t="str">
        <f t="shared" si="768"/>
        <v/>
      </c>
      <c r="S8199" s="109" t="str">
        <f t="shared" si="769"/>
        <v/>
      </c>
      <c r="T8199" s="109" t="str">
        <f t="shared" si="770"/>
        <v/>
      </c>
    </row>
    <row r="8200" spans="2:20" ht="15" customHeight="1" x14ac:dyDescent="0.25">
      <c r="B8200" s="94">
        <v>8149</v>
      </c>
      <c r="C8200" s="95"/>
      <c r="D8200" s="94"/>
      <c r="E8200" s="95"/>
      <c r="F8200" s="94"/>
      <c r="G8200" s="95">
        <f t="shared" si="765"/>
        <v>0</v>
      </c>
      <c r="H8200" s="110">
        <f t="shared" si="766"/>
        <v>0</v>
      </c>
      <c r="P8200" s="107" t="str">
        <f t="shared" si="767"/>
        <v/>
      </c>
      <c r="Q8200" s="108" t="str">
        <f t="shared" si="768"/>
        <v/>
      </c>
      <c r="S8200" s="109" t="str">
        <f t="shared" si="769"/>
        <v/>
      </c>
      <c r="T8200" s="109" t="str">
        <f t="shared" si="770"/>
        <v/>
      </c>
    </row>
    <row r="8201" spans="2:20" ht="15" customHeight="1" x14ac:dyDescent="0.25">
      <c r="B8201" s="94">
        <v>8150</v>
      </c>
      <c r="C8201" s="95"/>
      <c r="D8201" s="94"/>
      <c r="E8201" s="95"/>
      <c r="F8201" s="94"/>
      <c r="G8201" s="95">
        <f t="shared" si="765"/>
        <v>0</v>
      </c>
      <c r="H8201" s="110">
        <f t="shared" si="766"/>
        <v>0</v>
      </c>
      <c r="P8201" s="107" t="str">
        <f t="shared" si="767"/>
        <v/>
      </c>
      <c r="Q8201" s="108" t="str">
        <f t="shared" si="768"/>
        <v/>
      </c>
      <c r="S8201" s="109" t="str">
        <f t="shared" si="769"/>
        <v/>
      </c>
      <c r="T8201" s="109" t="str">
        <f t="shared" si="770"/>
        <v/>
      </c>
    </row>
    <row r="8202" spans="2:20" ht="15" customHeight="1" x14ac:dyDescent="0.25">
      <c r="B8202" s="94">
        <v>8151</v>
      </c>
      <c r="C8202" s="95"/>
      <c r="D8202" s="94"/>
      <c r="E8202" s="95"/>
      <c r="F8202" s="94"/>
      <c r="G8202" s="95">
        <f t="shared" si="765"/>
        <v>0</v>
      </c>
      <c r="H8202" s="110">
        <f t="shared" si="766"/>
        <v>0</v>
      </c>
      <c r="P8202" s="107" t="str">
        <f t="shared" si="767"/>
        <v/>
      </c>
      <c r="Q8202" s="108" t="str">
        <f t="shared" si="768"/>
        <v/>
      </c>
      <c r="S8202" s="109" t="str">
        <f t="shared" si="769"/>
        <v/>
      </c>
      <c r="T8202" s="109" t="str">
        <f t="shared" si="770"/>
        <v/>
      </c>
    </row>
    <row r="8203" spans="2:20" ht="15" customHeight="1" x14ac:dyDescent="0.25">
      <c r="B8203" s="94">
        <v>8152</v>
      </c>
      <c r="C8203" s="95"/>
      <c r="D8203" s="94"/>
      <c r="E8203" s="95"/>
      <c r="F8203" s="94"/>
      <c r="G8203" s="95">
        <f t="shared" si="765"/>
        <v>0</v>
      </c>
      <c r="H8203" s="110">
        <f t="shared" si="766"/>
        <v>0</v>
      </c>
      <c r="P8203" s="107" t="str">
        <f t="shared" si="767"/>
        <v/>
      </c>
      <c r="Q8203" s="108" t="str">
        <f t="shared" si="768"/>
        <v/>
      </c>
      <c r="S8203" s="109" t="str">
        <f t="shared" si="769"/>
        <v/>
      </c>
      <c r="T8203" s="109" t="str">
        <f t="shared" si="770"/>
        <v/>
      </c>
    </row>
    <row r="8204" spans="2:20" ht="15" customHeight="1" x14ac:dyDescent="0.25">
      <c r="B8204" s="94">
        <v>8153</v>
      </c>
      <c r="C8204" s="95"/>
      <c r="D8204" s="94"/>
      <c r="E8204" s="95"/>
      <c r="F8204" s="94"/>
      <c r="G8204" s="95">
        <f t="shared" si="765"/>
        <v>0</v>
      </c>
      <c r="H8204" s="110">
        <f t="shared" si="766"/>
        <v>0</v>
      </c>
      <c r="P8204" s="107" t="str">
        <f t="shared" si="767"/>
        <v/>
      </c>
      <c r="Q8204" s="108" t="str">
        <f t="shared" si="768"/>
        <v/>
      </c>
      <c r="S8204" s="109" t="str">
        <f t="shared" si="769"/>
        <v/>
      </c>
      <c r="T8204" s="109" t="str">
        <f t="shared" si="770"/>
        <v/>
      </c>
    </row>
    <row r="8205" spans="2:20" ht="15" customHeight="1" x14ac:dyDescent="0.25">
      <c r="B8205" s="94">
        <v>8154</v>
      </c>
      <c r="C8205" s="95"/>
      <c r="D8205" s="94"/>
      <c r="E8205" s="95"/>
      <c r="F8205" s="94"/>
      <c r="G8205" s="95">
        <f t="shared" si="765"/>
        <v>0</v>
      </c>
      <c r="H8205" s="110">
        <f t="shared" si="766"/>
        <v>0</v>
      </c>
      <c r="P8205" s="107" t="str">
        <f t="shared" si="767"/>
        <v/>
      </c>
      <c r="Q8205" s="108" t="str">
        <f t="shared" si="768"/>
        <v/>
      </c>
      <c r="S8205" s="109" t="str">
        <f t="shared" si="769"/>
        <v/>
      </c>
      <c r="T8205" s="109" t="str">
        <f t="shared" si="770"/>
        <v/>
      </c>
    </row>
    <row r="8206" spans="2:20" ht="15" customHeight="1" x14ac:dyDescent="0.25">
      <c r="B8206" s="94">
        <v>8155</v>
      </c>
      <c r="C8206" s="95"/>
      <c r="D8206" s="94"/>
      <c r="E8206" s="95"/>
      <c r="F8206" s="94"/>
      <c r="G8206" s="95">
        <f t="shared" si="765"/>
        <v>0</v>
      </c>
      <c r="H8206" s="110">
        <f t="shared" si="766"/>
        <v>0</v>
      </c>
      <c r="P8206" s="107" t="str">
        <f t="shared" si="767"/>
        <v/>
      </c>
      <c r="Q8206" s="108" t="str">
        <f t="shared" si="768"/>
        <v/>
      </c>
      <c r="S8206" s="109" t="str">
        <f t="shared" si="769"/>
        <v/>
      </c>
      <c r="T8206" s="109" t="str">
        <f t="shared" si="770"/>
        <v/>
      </c>
    </row>
    <row r="8207" spans="2:20" ht="15" customHeight="1" x14ac:dyDescent="0.25">
      <c r="B8207" s="94">
        <v>8156</v>
      </c>
      <c r="C8207" s="95"/>
      <c r="D8207" s="94"/>
      <c r="E8207" s="95"/>
      <c r="F8207" s="94"/>
      <c r="G8207" s="95">
        <f t="shared" si="765"/>
        <v>0</v>
      </c>
      <c r="H8207" s="110">
        <f t="shared" si="766"/>
        <v>0</v>
      </c>
      <c r="P8207" s="107" t="str">
        <f t="shared" si="767"/>
        <v/>
      </c>
      <c r="Q8207" s="108" t="str">
        <f t="shared" si="768"/>
        <v/>
      </c>
      <c r="S8207" s="109" t="str">
        <f t="shared" si="769"/>
        <v/>
      </c>
      <c r="T8207" s="109" t="str">
        <f t="shared" si="770"/>
        <v/>
      </c>
    </row>
    <row r="8208" spans="2:20" ht="15" customHeight="1" x14ac:dyDescent="0.25">
      <c r="B8208" s="94">
        <v>8157</v>
      </c>
      <c r="C8208" s="95"/>
      <c r="D8208" s="94"/>
      <c r="E8208" s="95"/>
      <c r="F8208" s="94"/>
      <c r="G8208" s="95">
        <f t="shared" si="765"/>
        <v>0</v>
      </c>
      <c r="H8208" s="110">
        <f t="shared" si="766"/>
        <v>0</v>
      </c>
      <c r="P8208" s="107" t="str">
        <f t="shared" si="767"/>
        <v/>
      </c>
      <c r="Q8208" s="108" t="str">
        <f t="shared" si="768"/>
        <v/>
      </c>
      <c r="S8208" s="109" t="str">
        <f t="shared" si="769"/>
        <v/>
      </c>
      <c r="T8208" s="109" t="str">
        <f t="shared" si="770"/>
        <v/>
      </c>
    </row>
    <row r="8209" spans="2:20" ht="15" customHeight="1" x14ac:dyDescent="0.25">
      <c r="B8209" s="94">
        <v>8158</v>
      </c>
      <c r="C8209" s="95"/>
      <c r="D8209" s="94"/>
      <c r="E8209" s="95"/>
      <c r="F8209" s="94"/>
      <c r="G8209" s="95">
        <f t="shared" si="765"/>
        <v>0</v>
      </c>
      <c r="H8209" s="110">
        <f t="shared" si="766"/>
        <v>0</v>
      </c>
      <c r="P8209" s="107" t="str">
        <f t="shared" si="767"/>
        <v/>
      </c>
      <c r="Q8209" s="108" t="str">
        <f t="shared" si="768"/>
        <v/>
      </c>
      <c r="S8209" s="109" t="str">
        <f t="shared" si="769"/>
        <v/>
      </c>
      <c r="T8209" s="109" t="str">
        <f t="shared" si="770"/>
        <v/>
      </c>
    </row>
    <row r="8210" spans="2:20" ht="15" customHeight="1" x14ac:dyDescent="0.25">
      <c r="B8210" s="94">
        <v>8159</v>
      </c>
      <c r="C8210" s="95"/>
      <c r="D8210" s="94"/>
      <c r="E8210" s="95"/>
      <c r="F8210" s="94"/>
      <c r="G8210" s="95">
        <f t="shared" si="765"/>
        <v>0</v>
      </c>
      <c r="H8210" s="110">
        <f t="shared" si="766"/>
        <v>0</v>
      </c>
      <c r="P8210" s="107" t="str">
        <f t="shared" si="767"/>
        <v/>
      </c>
      <c r="Q8210" s="108" t="str">
        <f t="shared" si="768"/>
        <v/>
      </c>
      <c r="S8210" s="109" t="str">
        <f t="shared" si="769"/>
        <v/>
      </c>
      <c r="T8210" s="109" t="str">
        <f t="shared" si="770"/>
        <v/>
      </c>
    </row>
    <row r="8211" spans="2:20" ht="15" customHeight="1" x14ac:dyDescent="0.25">
      <c r="B8211" s="94">
        <v>8160</v>
      </c>
      <c r="C8211" s="95"/>
      <c r="D8211" s="94"/>
      <c r="E8211" s="95"/>
      <c r="F8211" s="94"/>
      <c r="G8211" s="95">
        <f t="shared" si="765"/>
        <v>0</v>
      </c>
      <c r="H8211" s="110">
        <f t="shared" si="766"/>
        <v>0</v>
      </c>
      <c r="P8211" s="107" t="str">
        <f t="shared" si="767"/>
        <v/>
      </c>
      <c r="Q8211" s="108" t="str">
        <f t="shared" si="768"/>
        <v/>
      </c>
      <c r="S8211" s="109" t="str">
        <f t="shared" si="769"/>
        <v/>
      </c>
      <c r="T8211" s="109" t="str">
        <f t="shared" si="770"/>
        <v/>
      </c>
    </row>
    <row r="8212" spans="2:20" ht="15" customHeight="1" x14ac:dyDescent="0.25">
      <c r="B8212" s="94">
        <v>8161</v>
      </c>
      <c r="C8212" s="95"/>
      <c r="D8212" s="94"/>
      <c r="E8212" s="95"/>
      <c r="F8212" s="94"/>
      <c r="G8212" s="95">
        <f t="shared" si="765"/>
        <v>0</v>
      </c>
      <c r="H8212" s="110">
        <f t="shared" si="766"/>
        <v>0</v>
      </c>
      <c r="P8212" s="107" t="str">
        <f t="shared" si="767"/>
        <v/>
      </c>
      <c r="Q8212" s="108" t="str">
        <f t="shared" si="768"/>
        <v/>
      </c>
      <c r="S8212" s="109" t="str">
        <f t="shared" si="769"/>
        <v/>
      </c>
      <c r="T8212" s="109" t="str">
        <f t="shared" si="770"/>
        <v/>
      </c>
    </row>
    <row r="8213" spans="2:20" ht="15" customHeight="1" x14ac:dyDescent="0.25">
      <c r="B8213" s="94">
        <v>8162</v>
      </c>
      <c r="C8213" s="95"/>
      <c r="D8213" s="94"/>
      <c r="E8213" s="95"/>
      <c r="F8213" s="94"/>
      <c r="G8213" s="95">
        <f t="shared" si="765"/>
        <v>0</v>
      </c>
      <c r="H8213" s="110">
        <f t="shared" si="766"/>
        <v>0</v>
      </c>
      <c r="P8213" s="107" t="str">
        <f t="shared" si="767"/>
        <v/>
      </c>
      <c r="Q8213" s="108" t="str">
        <f t="shared" si="768"/>
        <v/>
      </c>
      <c r="S8213" s="109" t="str">
        <f t="shared" si="769"/>
        <v/>
      </c>
      <c r="T8213" s="109" t="str">
        <f t="shared" si="770"/>
        <v/>
      </c>
    </row>
    <row r="8214" spans="2:20" ht="15" customHeight="1" x14ac:dyDescent="0.25">
      <c r="B8214" s="94">
        <v>8163</v>
      </c>
      <c r="C8214" s="95"/>
      <c r="D8214" s="94"/>
      <c r="E8214" s="95"/>
      <c r="F8214" s="94"/>
      <c r="G8214" s="95">
        <f t="shared" si="765"/>
        <v>0</v>
      </c>
      <c r="H8214" s="110">
        <f t="shared" si="766"/>
        <v>0</v>
      </c>
      <c r="P8214" s="107" t="str">
        <f t="shared" si="767"/>
        <v/>
      </c>
      <c r="Q8214" s="108" t="str">
        <f t="shared" si="768"/>
        <v/>
      </c>
      <c r="S8214" s="109" t="str">
        <f t="shared" si="769"/>
        <v/>
      </c>
      <c r="T8214" s="109" t="str">
        <f t="shared" si="770"/>
        <v/>
      </c>
    </row>
    <row r="8215" spans="2:20" ht="15" customHeight="1" x14ac:dyDescent="0.25">
      <c r="B8215" s="94">
        <v>8164</v>
      </c>
      <c r="C8215" s="95"/>
      <c r="D8215" s="94"/>
      <c r="E8215" s="95"/>
      <c r="F8215" s="94"/>
      <c r="G8215" s="95">
        <f t="shared" si="765"/>
        <v>0</v>
      </c>
      <c r="H8215" s="110">
        <f t="shared" si="766"/>
        <v>0</v>
      </c>
      <c r="P8215" s="107" t="str">
        <f t="shared" si="767"/>
        <v/>
      </c>
      <c r="Q8215" s="108" t="str">
        <f t="shared" si="768"/>
        <v/>
      </c>
      <c r="S8215" s="109" t="str">
        <f t="shared" si="769"/>
        <v/>
      </c>
      <c r="T8215" s="109" t="str">
        <f t="shared" si="770"/>
        <v/>
      </c>
    </row>
    <row r="8216" spans="2:20" ht="15" customHeight="1" x14ac:dyDescent="0.25">
      <c r="B8216" s="94">
        <v>8165</v>
      </c>
      <c r="C8216" s="95"/>
      <c r="D8216" s="94"/>
      <c r="E8216" s="95"/>
      <c r="F8216" s="94"/>
      <c r="G8216" s="95">
        <f t="shared" si="765"/>
        <v>0</v>
      </c>
      <c r="H8216" s="110">
        <f t="shared" si="766"/>
        <v>0</v>
      </c>
      <c r="P8216" s="107" t="str">
        <f t="shared" si="767"/>
        <v/>
      </c>
      <c r="Q8216" s="108" t="str">
        <f t="shared" si="768"/>
        <v/>
      </c>
      <c r="S8216" s="109" t="str">
        <f t="shared" si="769"/>
        <v/>
      </c>
      <c r="T8216" s="109" t="str">
        <f t="shared" si="770"/>
        <v/>
      </c>
    </row>
    <row r="8217" spans="2:20" ht="15" customHeight="1" x14ac:dyDescent="0.25">
      <c r="B8217" s="94">
        <v>8166</v>
      </c>
      <c r="C8217" s="95"/>
      <c r="D8217" s="94"/>
      <c r="E8217" s="95"/>
      <c r="F8217" s="94"/>
      <c r="G8217" s="95">
        <f t="shared" si="765"/>
        <v>0</v>
      </c>
      <c r="H8217" s="110">
        <f t="shared" si="766"/>
        <v>0</v>
      </c>
      <c r="P8217" s="107" t="str">
        <f t="shared" si="767"/>
        <v/>
      </c>
      <c r="Q8217" s="108" t="str">
        <f t="shared" si="768"/>
        <v/>
      </c>
      <c r="S8217" s="109" t="str">
        <f t="shared" si="769"/>
        <v/>
      </c>
      <c r="T8217" s="109" t="str">
        <f t="shared" si="770"/>
        <v/>
      </c>
    </row>
    <row r="8218" spans="2:20" ht="15" customHeight="1" x14ac:dyDescent="0.25">
      <c r="B8218" s="94">
        <v>8167</v>
      </c>
      <c r="C8218" s="95"/>
      <c r="D8218" s="94"/>
      <c r="E8218" s="95"/>
      <c r="F8218" s="94"/>
      <c r="G8218" s="95">
        <f t="shared" si="765"/>
        <v>0</v>
      </c>
      <c r="H8218" s="110">
        <f t="shared" si="766"/>
        <v>0</v>
      </c>
      <c r="P8218" s="107" t="str">
        <f t="shared" si="767"/>
        <v/>
      </c>
      <c r="Q8218" s="108" t="str">
        <f t="shared" si="768"/>
        <v/>
      </c>
      <c r="S8218" s="109" t="str">
        <f t="shared" si="769"/>
        <v/>
      </c>
      <c r="T8218" s="109" t="str">
        <f t="shared" si="770"/>
        <v/>
      </c>
    </row>
    <row r="8219" spans="2:20" ht="15" customHeight="1" x14ac:dyDescent="0.25">
      <c r="B8219" s="94">
        <v>8168</v>
      </c>
      <c r="C8219" s="95"/>
      <c r="D8219" s="94"/>
      <c r="E8219" s="95"/>
      <c r="F8219" s="94"/>
      <c r="G8219" s="95">
        <f t="shared" si="765"/>
        <v>0</v>
      </c>
      <c r="H8219" s="110">
        <f t="shared" si="766"/>
        <v>0</v>
      </c>
      <c r="P8219" s="107" t="str">
        <f t="shared" si="767"/>
        <v/>
      </c>
      <c r="Q8219" s="108" t="str">
        <f t="shared" si="768"/>
        <v/>
      </c>
      <c r="S8219" s="109" t="str">
        <f t="shared" si="769"/>
        <v/>
      </c>
      <c r="T8219" s="109" t="str">
        <f t="shared" si="770"/>
        <v/>
      </c>
    </row>
    <row r="8220" spans="2:20" ht="15" customHeight="1" x14ac:dyDescent="0.25">
      <c r="B8220" s="94">
        <v>8169</v>
      </c>
      <c r="C8220" s="95"/>
      <c r="D8220" s="94"/>
      <c r="E8220" s="95"/>
      <c r="F8220" s="94"/>
      <c r="G8220" s="95">
        <f t="shared" ref="G8220:G8283" si="771">E8220-C8220</f>
        <v>0</v>
      </c>
      <c r="H8220" s="110">
        <f t="shared" ref="H8220:H8283" si="772">F8220-D8220</f>
        <v>0</v>
      </c>
      <c r="P8220" s="107" t="str">
        <f t="shared" ref="P8220:P8283" si="773">IF(C8220="","",D8220*PSA_WTP-C8220)</f>
        <v/>
      </c>
      <c r="Q8220" s="108" t="str">
        <f t="shared" ref="Q8220:Q8283" si="774">IF(C8220="","",F8220*PSA_WTP-E8220)</f>
        <v/>
      </c>
      <c r="S8220" s="109" t="str">
        <f t="shared" ref="S8220:S8283" si="775">IF(Q8220="","",IF(Q8220=MAX(P8220,Q8220),0,1))</f>
        <v/>
      </c>
      <c r="T8220" s="109" t="str">
        <f t="shared" ref="T8220:T8283" si="776">IF(Q8220="","",IF(Q8220=MAX(P8220,Q8220),1,0))</f>
        <v/>
      </c>
    </row>
    <row r="8221" spans="2:20" ht="15" customHeight="1" x14ac:dyDescent="0.25">
      <c r="B8221" s="94">
        <v>8170</v>
      </c>
      <c r="C8221" s="95"/>
      <c r="D8221" s="94"/>
      <c r="E8221" s="95"/>
      <c r="F8221" s="94"/>
      <c r="G8221" s="95">
        <f t="shared" si="771"/>
        <v>0</v>
      </c>
      <c r="H8221" s="110">
        <f t="shared" si="772"/>
        <v>0</v>
      </c>
      <c r="P8221" s="107" t="str">
        <f t="shared" si="773"/>
        <v/>
      </c>
      <c r="Q8221" s="108" t="str">
        <f t="shared" si="774"/>
        <v/>
      </c>
      <c r="S8221" s="109" t="str">
        <f t="shared" si="775"/>
        <v/>
      </c>
      <c r="T8221" s="109" t="str">
        <f t="shared" si="776"/>
        <v/>
      </c>
    </row>
    <row r="8222" spans="2:20" ht="15" customHeight="1" x14ac:dyDescent="0.25">
      <c r="B8222" s="94">
        <v>8171</v>
      </c>
      <c r="C8222" s="95"/>
      <c r="D8222" s="94"/>
      <c r="E8222" s="95"/>
      <c r="F8222" s="94"/>
      <c r="G8222" s="95">
        <f t="shared" si="771"/>
        <v>0</v>
      </c>
      <c r="H8222" s="110">
        <f t="shared" si="772"/>
        <v>0</v>
      </c>
      <c r="P8222" s="107" t="str">
        <f t="shared" si="773"/>
        <v/>
      </c>
      <c r="Q8222" s="108" t="str">
        <f t="shared" si="774"/>
        <v/>
      </c>
      <c r="S8222" s="109" t="str">
        <f t="shared" si="775"/>
        <v/>
      </c>
      <c r="T8222" s="109" t="str">
        <f t="shared" si="776"/>
        <v/>
      </c>
    </row>
    <row r="8223" spans="2:20" ht="15" customHeight="1" x14ac:dyDescent="0.25">
      <c r="B8223" s="94">
        <v>8172</v>
      </c>
      <c r="C8223" s="95"/>
      <c r="D8223" s="94"/>
      <c r="E8223" s="95"/>
      <c r="F8223" s="94"/>
      <c r="G8223" s="95">
        <f t="shared" si="771"/>
        <v>0</v>
      </c>
      <c r="H8223" s="110">
        <f t="shared" si="772"/>
        <v>0</v>
      </c>
      <c r="P8223" s="107" t="str">
        <f t="shared" si="773"/>
        <v/>
      </c>
      <c r="Q8223" s="108" t="str">
        <f t="shared" si="774"/>
        <v/>
      </c>
      <c r="S8223" s="109" t="str">
        <f t="shared" si="775"/>
        <v/>
      </c>
      <c r="T8223" s="109" t="str">
        <f t="shared" si="776"/>
        <v/>
      </c>
    </row>
    <row r="8224" spans="2:20" ht="15" customHeight="1" x14ac:dyDescent="0.25">
      <c r="B8224" s="94">
        <v>8173</v>
      </c>
      <c r="C8224" s="95"/>
      <c r="D8224" s="94"/>
      <c r="E8224" s="95"/>
      <c r="F8224" s="94"/>
      <c r="G8224" s="95">
        <f t="shared" si="771"/>
        <v>0</v>
      </c>
      <c r="H8224" s="110">
        <f t="shared" si="772"/>
        <v>0</v>
      </c>
      <c r="P8224" s="107" t="str">
        <f t="shared" si="773"/>
        <v/>
      </c>
      <c r="Q8224" s="108" t="str">
        <f t="shared" si="774"/>
        <v/>
      </c>
      <c r="S8224" s="109" t="str">
        <f t="shared" si="775"/>
        <v/>
      </c>
      <c r="T8224" s="109" t="str">
        <f t="shared" si="776"/>
        <v/>
      </c>
    </row>
    <row r="8225" spans="2:20" ht="15" customHeight="1" x14ac:dyDescent="0.25">
      <c r="B8225" s="94">
        <v>8174</v>
      </c>
      <c r="C8225" s="95"/>
      <c r="D8225" s="94"/>
      <c r="E8225" s="95"/>
      <c r="F8225" s="94"/>
      <c r="G8225" s="95">
        <f t="shared" si="771"/>
        <v>0</v>
      </c>
      <c r="H8225" s="110">
        <f t="shared" si="772"/>
        <v>0</v>
      </c>
      <c r="P8225" s="107" t="str">
        <f t="shared" si="773"/>
        <v/>
      </c>
      <c r="Q8225" s="108" t="str">
        <f t="shared" si="774"/>
        <v/>
      </c>
      <c r="S8225" s="109" t="str">
        <f t="shared" si="775"/>
        <v/>
      </c>
      <c r="T8225" s="109" t="str">
        <f t="shared" si="776"/>
        <v/>
      </c>
    </row>
    <row r="8226" spans="2:20" ht="15" customHeight="1" x14ac:dyDescent="0.25">
      <c r="B8226" s="94">
        <v>8175</v>
      </c>
      <c r="C8226" s="95"/>
      <c r="D8226" s="94"/>
      <c r="E8226" s="95"/>
      <c r="F8226" s="94"/>
      <c r="G8226" s="95">
        <f t="shared" si="771"/>
        <v>0</v>
      </c>
      <c r="H8226" s="110">
        <f t="shared" si="772"/>
        <v>0</v>
      </c>
      <c r="P8226" s="107" t="str">
        <f t="shared" si="773"/>
        <v/>
      </c>
      <c r="Q8226" s="108" t="str">
        <f t="shared" si="774"/>
        <v/>
      </c>
      <c r="S8226" s="109" t="str">
        <f t="shared" si="775"/>
        <v/>
      </c>
      <c r="T8226" s="109" t="str">
        <f t="shared" si="776"/>
        <v/>
      </c>
    </row>
    <row r="8227" spans="2:20" ht="15" customHeight="1" x14ac:dyDescent="0.25">
      <c r="B8227" s="94">
        <v>8176</v>
      </c>
      <c r="C8227" s="95"/>
      <c r="D8227" s="94"/>
      <c r="E8227" s="95"/>
      <c r="F8227" s="94"/>
      <c r="G8227" s="95">
        <f t="shared" si="771"/>
        <v>0</v>
      </c>
      <c r="H8227" s="110">
        <f t="shared" si="772"/>
        <v>0</v>
      </c>
      <c r="P8227" s="107" t="str">
        <f t="shared" si="773"/>
        <v/>
      </c>
      <c r="Q8227" s="108" t="str">
        <f t="shared" si="774"/>
        <v/>
      </c>
      <c r="S8227" s="109" t="str">
        <f t="shared" si="775"/>
        <v/>
      </c>
      <c r="T8227" s="109" t="str">
        <f t="shared" si="776"/>
        <v/>
      </c>
    </row>
    <row r="8228" spans="2:20" ht="15" customHeight="1" x14ac:dyDescent="0.25">
      <c r="B8228" s="94">
        <v>8177</v>
      </c>
      <c r="C8228" s="95"/>
      <c r="D8228" s="94"/>
      <c r="E8228" s="95"/>
      <c r="F8228" s="94"/>
      <c r="G8228" s="95">
        <f t="shared" si="771"/>
        <v>0</v>
      </c>
      <c r="H8228" s="110">
        <f t="shared" si="772"/>
        <v>0</v>
      </c>
      <c r="P8228" s="107" t="str">
        <f t="shared" si="773"/>
        <v/>
      </c>
      <c r="Q8228" s="108" t="str">
        <f t="shared" si="774"/>
        <v/>
      </c>
      <c r="S8228" s="109" t="str">
        <f t="shared" si="775"/>
        <v/>
      </c>
      <c r="T8228" s="109" t="str">
        <f t="shared" si="776"/>
        <v/>
      </c>
    </row>
    <row r="8229" spans="2:20" ht="15" customHeight="1" x14ac:dyDescent="0.25">
      <c r="B8229" s="94">
        <v>8178</v>
      </c>
      <c r="C8229" s="95"/>
      <c r="D8229" s="94"/>
      <c r="E8229" s="95"/>
      <c r="F8229" s="94"/>
      <c r="G8229" s="95">
        <f t="shared" si="771"/>
        <v>0</v>
      </c>
      <c r="H8229" s="110">
        <f t="shared" si="772"/>
        <v>0</v>
      </c>
      <c r="P8229" s="107" t="str">
        <f t="shared" si="773"/>
        <v/>
      </c>
      <c r="Q8229" s="108" t="str">
        <f t="shared" si="774"/>
        <v/>
      </c>
      <c r="S8229" s="109" t="str">
        <f t="shared" si="775"/>
        <v/>
      </c>
      <c r="T8229" s="109" t="str">
        <f t="shared" si="776"/>
        <v/>
      </c>
    </row>
    <row r="8230" spans="2:20" ht="15" customHeight="1" x14ac:dyDescent="0.25">
      <c r="B8230" s="94">
        <v>8179</v>
      </c>
      <c r="C8230" s="95"/>
      <c r="D8230" s="94"/>
      <c r="E8230" s="95"/>
      <c r="F8230" s="94"/>
      <c r="G8230" s="95">
        <f t="shared" si="771"/>
        <v>0</v>
      </c>
      <c r="H8230" s="110">
        <f t="shared" si="772"/>
        <v>0</v>
      </c>
      <c r="P8230" s="107" t="str">
        <f t="shared" si="773"/>
        <v/>
      </c>
      <c r="Q8230" s="108" t="str">
        <f t="shared" si="774"/>
        <v/>
      </c>
      <c r="S8230" s="109" t="str">
        <f t="shared" si="775"/>
        <v/>
      </c>
      <c r="T8230" s="109" t="str">
        <f t="shared" si="776"/>
        <v/>
      </c>
    </row>
    <row r="8231" spans="2:20" ht="15" customHeight="1" x14ac:dyDescent="0.25">
      <c r="B8231" s="94">
        <v>8180</v>
      </c>
      <c r="C8231" s="95"/>
      <c r="D8231" s="94"/>
      <c r="E8231" s="95"/>
      <c r="F8231" s="94"/>
      <c r="G8231" s="95">
        <f t="shared" si="771"/>
        <v>0</v>
      </c>
      <c r="H8231" s="110">
        <f t="shared" si="772"/>
        <v>0</v>
      </c>
      <c r="P8231" s="107" t="str">
        <f t="shared" si="773"/>
        <v/>
      </c>
      <c r="Q8231" s="108" t="str">
        <f t="shared" si="774"/>
        <v/>
      </c>
      <c r="S8231" s="109" t="str">
        <f t="shared" si="775"/>
        <v/>
      </c>
      <c r="T8231" s="109" t="str">
        <f t="shared" si="776"/>
        <v/>
      </c>
    </row>
    <row r="8232" spans="2:20" ht="15" customHeight="1" x14ac:dyDescent="0.25">
      <c r="B8232" s="94">
        <v>8181</v>
      </c>
      <c r="C8232" s="95"/>
      <c r="D8232" s="94"/>
      <c r="E8232" s="95"/>
      <c r="F8232" s="94"/>
      <c r="G8232" s="95">
        <f t="shared" si="771"/>
        <v>0</v>
      </c>
      <c r="H8232" s="110">
        <f t="shared" si="772"/>
        <v>0</v>
      </c>
      <c r="P8232" s="107" t="str">
        <f t="shared" si="773"/>
        <v/>
      </c>
      <c r="Q8232" s="108" t="str">
        <f t="shared" si="774"/>
        <v/>
      </c>
      <c r="S8232" s="109" t="str">
        <f t="shared" si="775"/>
        <v/>
      </c>
      <c r="T8232" s="109" t="str">
        <f t="shared" si="776"/>
        <v/>
      </c>
    </row>
    <row r="8233" spans="2:20" ht="15" customHeight="1" x14ac:dyDescent="0.25">
      <c r="B8233" s="94">
        <v>8182</v>
      </c>
      <c r="C8233" s="95"/>
      <c r="D8233" s="94"/>
      <c r="E8233" s="95"/>
      <c r="F8233" s="94"/>
      <c r="G8233" s="95">
        <f t="shared" si="771"/>
        <v>0</v>
      </c>
      <c r="H8233" s="110">
        <f t="shared" si="772"/>
        <v>0</v>
      </c>
      <c r="P8233" s="107" t="str">
        <f t="shared" si="773"/>
        <v/>
      </c>
      <c r="Q8233" s="108" t="str">
        <f t="shared" si="774"/>
        <v/>
      </c>
      <c r="S8233" s="109" t="str">
        <f t="shared" si="775"/>
        <v/>
      </c>
      <c r="T8233" s="109" t="str">
        <f t="shared" si="776"/>
        <v/>
      </c>
    </row>
    <row r="8234" spans="2:20" ht="15" customHeight="1" x14ac:dyDescent="0.25">
      <c r="B8234" s="94">
        <v>8183</v>
      </c>
      <c r="C8234" s="95"/>
      <c r="D8234" s="94"/>
      <c r="E8234" s="95"/>
      <c r="F8234" s="94"/>
      <c r="G8234" s="95">
        <f t="shared" si="771"/>
        <v>0</v>
      </c>
      <c r="H8234" s="110">
        <f t="shared" si="772"/>
        <v>0</v>
      </c>
      <c r="P8234" s="107" t="str">
        <f t="shared" si="773"/>
        <v/>
      </c>
      <c r="Q8234" s="108" t="str">
        <f t="shared" si="774"/>
        <v/>
      </c>
      <c r="S8234" s="109" t="str">
        <f t="shared" si="775"/>
        <v/>
      </c>
      <c r="T8234" s="109" t="str">
        <f t="shared" si="776"/>
        <v/>
      </c>
    </row>
    <row r="8235" spans="2:20" ht="15" customHeight="1" x14ac:dyDescent="0.25">
      <c r="B8235" s="94">
        <v>8184</v>
      </c>
      <c r="C8235" s="95"/>
      <c r="D8235" s="94"/>
      <c r="E8235" s="95"/>
      <c r="F8235" s="94"/>
      <c r="G8235" s="95">
        <f t="shared" si="771"/>
        <v>0</v>
      </c>
      <c r="H8235" s="110">
        <f t="shared" si="772"/>
        <v>0</v>
      </c>
      <c r="P8235" s="107" t="str">
        <f t="shared" si="773"/>
        <v/>
      </c>
      <c r="Q8235" s="108" t="str">
        <f t="shared" si="774"/>
        <v/>
      </c>
      <c r="S8235" s="109" t="str">
        <f t="shared" si="775"/>
        <v/>
      </c>
      <c r="T8235" s="109" t="str">
        <f t="shared" si="776"/>
        <v/>
      </c>
    </row>
    <row r="8236" spans="2:20" ht="15" customHeight="1" x14ac:dyDescent="0.25">
      <c r="B8236" s="94">
        <v>8185</v>
      </c>
      <c r="C8236" s="95"/>
      <c r="D8236" s="94"/>
      <c r="E8236" s="95"/>
      <c r="F8236" s="94"/>
      <c r="G8236" s="95">
        <f t="shared" si="771"/>
        <v>0</v>
      </c>
      <c r="H8236" s="110">
        <f t="shared" si="772"/>
        <v>0</v>
      </c>
      <c r="P8236" s="107" t="str">
        <f t="shared" si="773"/>
        <v/>
      </c>
      <c r="Q8236" s="108" t="str">
        <f t="shared" si="774"/>
        <v/>
      </c>
      <c r="S8236" s="109" t="str">
        <f t="shared" si="775"/>
        <v/>
      </c>
      <c r="T8236" s="109" t="str">
        <f t="shared" si="776"/>
        <v/>
      </c>
    </row>
    <row r="8237" spans="2:20" ht="15" customHeight="1" x14ac:dyDescent="0.25">
      <c r="B8237" s="94">
        <v>8186</v>
      </c>
      <c r="C8237" s="95"/>
      <c r="D8237" s="94"/>
      <c r="E8237" s="95"/>
      <c r="F8237" s="94"/>
      <c r="G8237" s="95">
        <f t="shared" si="771"/>
        <v>0</v>
      </c>
      <c r="H8237" s="110">
        <f t="shared" si="772"/>
        <v>0</v>
      </c>
      <c r="P8237" s="107" t="str">
        <f t="shared" si="773"/>
        <v/>
      </c>
      <c r="Q8237" s="108" t="str">
        <f t="shared" si="774"/>
        <v/>
      </c>
      <c r="S8237" s="109" t="str">
        <f t="shared" si="775"/>
        <v/>
      </c>
      <c r="T8237" s="109" t="str">
        <f t="shared" si="776"/>
        <v/>
      </c>
    </row>
    <row r="8238" spans="2:20" ht="15" customHeight="1" x14ac:dyDescent="0.25">
      <c r="B8238" s="94">
        <v>8187</v>
      </c>
      <c r="C8238" s="95"/>
      <c r="D8238" s="94"/>
      <c r="E8238" s="95"/>
      <c r="F8238" s="94"/>
      <c r="G8238" s="95">
        <f t="shared" si="771"/>
        <v>0</v>
      </c>
      <c r="H8238" s="110">
        <f t="shared" si="772"/>
        <v>0</v>
      </c>
      <c r="P8238" s="107" t="str">
        <f t="shared" si="773"/>
        <v/>
      </c>
      <c r="Q8238" s="108" t="str">
        <f t="shared" si="774"/>
        <v/>
      </c>
      <c r="S8238" s="109" t="str">
        <f t="shared" si="775"/>
        <v/>
      </c>
      <c r="T8238" s="109" t="str">
        <f t="shared" si="776"/>
        <v/>
      </c>
    </row>
    <row r="8239" spans="2:20" ht="15" customHeight="1" x14ac:dyDescent="0.25">
      <c r="B8239" s="94">
        <v>8188</v>
      </c>
      <c r="C8239" s="95"/>
      <c r="D8239" s="94"/>
      <c r="E8239" s="95"/>
      <c r="F8239" s="94"/>
      <c r="G8239" s="95">
        <f t="shared" si="771"/>
        <v>0</v>
      </c>
      <c r="H8239" s="110">
        <f t="shared" si="772"/>
        <v>0</v>
      </c>
      <c r="P8239" s="107" t="str">
        <f t="shared" si="773"/>
        <v/>
      </c>
      <c r="Q8239" s="108" t="str">
        <f t="shared" si="774"/>
        <v/>
      </c>
      <c r="S8239" s="109" t="str">
        <f t="shared" si="775"/>
        <v/>
      </c>
      <c r="T8239" s="109" t="str">
        <f t="shared" si="776"/>
        <v/>
      </c>
    </row>
    <row r="8240" spans="2:20" ht="15" customHeight="1" x14ac:dyDescent="0.25">
      <c r="B8240" s="94">
        <v>8189</v>
      </c>
      <c r="C8240" s="95"/>
      <c r="D8240" s="94"/>
      <c r="E8240" s="95"/>
      <c r="F8240" s="94"/>
      <c r="G8240" s="95">
        <f t="shared" si="771"/>
        <v>0</v>
      </c>
      <c r="H8240" s="110">
        <f t="shared" si="772"/>
        <v>0</v>
      </c>
      <c r="P8240" s="107" t="str">
        <f t="shared" si="773"/>
        <v/>
      </c>
      <c r="Q8240" s="108" t="str">
        <f t="shared" si="774"/>
        <v/>
      </c>
      <c r="S8240" s="109" t="str">
        <f t="shared" si="775"/>
        <v/>
      </c>
      <c r="T8240" s="109" t="str">
        <f t="shared" si="776"/>
        <v/>
      </c>
    </row>
    <row r="8241" spans="2:20" ht="15" customHeight="1" x14ac:dyDescent="0.25">
      <c r="B8241" s="94">
        <v>8190</v>
      </c>
      <c r="C8241" s="95"/>
      <c r="D8241" s="94"/>
      <c r="E8241" s="95"/>
      <c r="F8241" s="94"/>
      <c r="G8241" s="95">
        <f t="shared" si="771"/>
        <v>0</v>
      </c>
      <c r="H8241" s="110">
        <f t="shared" si="772"/>
        <v>0</v>
      </c>
      <c r="P8241" s="107" t="str">
        <f t="shared" si="773"/>
        <v/>
      </c>
      <c r="Q8241" s="108" t="str">
        <f t="shared" si="774"/>
        <v/>
      </c>
      <c r="S8241" s="109" t="str">
        <f t="shared" si="775"/>
        <v/>
      </c>
      <c r="T8241" s="109" t="str">
        <f t="shared" si="776"/>
        <v/>
      </c>
    </row>
    <row r="8242" spans="2:20" ht="15" customHeight="1" x14ac:dyDescent="0.25">
      <c r="B8242" s="94">
        <v>8191</v>
      </c>
      <c r="C8242" s="95"/>
      <c r="D8242" s="94"/>
      <c r="E8242" s="95"/>
      <c r="F8242" s="94"/>
      <c r="G8242" s="95">
        <f t="shared" si="771"/>
        <v>0</v>
      </c>
      <c r="H8242" s="110">
        <f t="shared" si="772"/>
        <v>0</v>
      </c>
      <c r="P8242" s="107" t="str">
        <f t="shared" si="773"/>
        <v/>
      </c>
      <c r="Q8242" s="108" t="str">
        <f t="shared" si="774"/>
        <v/>
      </c>
      <c r="S8242" s="109" t="str">
        <f t="shared" si="775"/>
        <v/>
      </c>
      <c r="T8242" s="109" t="str">
        <f t="shared" si="776"/>
        <v/>
      </c>
    </row>
    <row r="8243" spans="2:20" ht="15" customHeight="1" x14ac:dyDescent="0.25">
      <c r="B8243" s="94">
        <v>8192</v>
      </c>
      <c r="C8243" s="95"/>
      <c r="D8243" s="94"/>
      <c r="E8243" s="95"/>
      <c r="F8243" s="94"/>
      <c r="G8243" s="95">
        <f t="shared" si="771"/>
        <v>0</v>
      </c>
      <c r="H8243" s="110">
        <f t="shared" si="772"/>
        <v>0</v>
      </c>
      <c r="P8243" s="107" t="str">
        <f t="shared" si="773"/>
        <v/>
      </c>
      <c r="Q8243" s="108" t="str">
        <f t="shared" si="774"/>
        <v/>
      </c>
      <c r="S8243" s="109" t="str">
        <f t="shared" si="775"/>
        <v/>
      </c>
      <c r="T8243" s="109" t="str">
        <f t="shared" si="776"/>
        <v/>
      </c>
    </row>
    <row r="8244" spans="2:20" ht="15" customHeight="1" x14ac:dyDescent="0.25">
      <c r="B8244" s="94">
        <v>8193</v>
      </c>
      <c r="C8244" s="95"/>
      <c r="D8244" s="94"/>
      <c r="E8244" s="95"/>
      <c r="F8244" s="94"/>
      <c r="G8244" s="95">
        <f t="shared" si="771"/>
        <v>0</v>
      </c>
      <c r="H8244" s="110">
        <f t="shared" si="772"/>
        <v>0</v>
      </c>
      <c r="P8244" s="107" t="str">
        <f t="shared" si="773"/>
        <v/>
      </c>
      <c r="Q8244" s="108" t="str">
        <f t="shared" si="774"/>
        <v/>
      </c>
      <c r="S8244" s="109" t="str">
        <f t="shared" si="775"/>
        <v/>
      </c>
      <c r="T8244" s="109" t="str">
        <f t="shared" si="776"/>
        <v/>
      </c>
    </row>
    <row r="8245" spans="2:20" ht="15" customHeight="1" x14ac:dyDescent="0.25">
      <c r="B8245" s="94">
        <v>8194</v>
      </c>
      <c r="C8245" s="95"/>
      <c r="D8245" s="94"/>
      <c r="E8245" s="95"/>
      <c r="F8245" s="94"/>
      <c r="G8245" s="95">
        <f t="shared" si="771"/>
        <v>0</v>
      </c>
      <c r="H8245" s="110">
        <f t="shared" si="772"/>
        <v>0</v>
      </c>
      <c r="P8245" s="107" t="str">
        <f t="shared" si="773"/>
        <v/>
      </c>
      <c r="Q8245" s="108" t="str">
        <f t="shared" si="774"/>
        <v/>
      </c>
      <c r="S8245" s="109" t="str">
        <f t="shared" si="775"/>
        <v/>
      </c>
      <c r="T8245" s="109" t="str">
        <f t="shared" si="776"/>
        <v/>
      </c>
    </row>
    <row r="8246" spans="2:20" ht="15" customHeight="1" x14ac:dyDescent="0.25">
      <c r="B8246" s="94">
        <v>8195</v>
      </c>
      <c r="C8246" s="95"/>
      <c r="D8246" s="94"/>
      <c r="E8246" s="95"/>
      <c r="F8246" s="94"/>
      <c r="G8246" s="95">
        <f t="shared" si="771"/>
        <v>0</v>
      </c>
      <c r="H8246" s="110">
        <f t="shared" si="772"/>
        <v>0</v>
      </c>
      <c r="P8246" s="107" t="str">
        <f t="shared" si="773"/>
        <v/>
      </c>
      <c r="Q8246" s="108" t="str">
        <f t="shared" si="774"/>
        <v/>
      </c>
      <c r="S8246" s="109" t="str">
        <f t="shared" si="775"/>
        <v/>
      </c>
      <c r="T8246" s="109" t="str">
        <f t="shared" si="776"/>
        <v/>
      </c>
    </row>
    <row r="8247" spans="2:20" ht="15" customHeight="1" x14ac:dyDescent="0.25">
      <c r="B8247" s="94">
        <v>8196</v>
      </c>
      <c r="C8247" s="95"/>
      <c r="D8247" s="94"/>
      <c r="E8247" s="95"/>
      <c r="F8247" s="94"/>
      <c r="G8247" s="95">
        <f t="shared" si="771"/>
        <v>0</v>
      </c>
      <c r="H8247" s="110">
        <f t="shared" si="772"/>
        <v>0</v>
      </c>
      <c r="P8247" s="107" t="str">
        <f t="shared" si="773"/>
        <v/>
      </c>
      <c r="Q8247" s="108" t="str">
        <f t="shared" si="774"/>
        <v/>
      </c>
      <c r="S8247" s="109" t="str">
        <f t="shared" si="775"/>
        <v/>
      </c>
      <c r="T8247" s="109" t="str">
        <f t="shared" si="776"/>
        <v/>
      </c>
    </row>
    <row r="8248" spans="2:20" ht="15" customHeight="1" x14ac:dyDescent="0.25">
      <c r="B8248" s="94">
        <v>8197</v>
      </c>
      <c r="C8248" s="95"/>
      <c r="D8248" s="94"/>
      <c r="E8248" s="95"/>
      <c r="F8248" s="94"/>
      <c r="G8248" s="95">
        <f t="shared" si="771"/>
        <v>0</v>
      </c>
      <c r="H8248" s="110">
        <f t="shared" si="772"/>
        <v>0</v>
      </c>
      <c r="P8248" s="107" t="str">
        <f t="shared" si="773"/>
        <v/>
      </c>
      <c r="Q8248" s="108" t="str">
        <f t="shared" si="774"/>
        <v/>
      </c>
      <c r="S8248" s="109" t="str">
        <f t="shared" si="775"/>
        <v/>
      </c>
      <c r="T8248" s="109" t="str">
        <f t="shared" si="776"/>
        <v/>
      </c>
    </row>
    <row r="8249" spans="2:20" ht="15" customHeight="1" x14ac:dyDescent="0.25">
      <c r="B8249" s="94">
        <v>8198</v>
      </c>
      <c r="C8249" s="95"/>
      <c r="D8249" s="94"/>
      <c r="E8249" s="95"/>
      <c r="F8249" s="94"/>
      <c r="G8249" s="95">
        <f t="shared" si="771"/>
        <v>0</v>
      </c>
      <c r="H8249" s="110">
        <f t="shared" si="772"/>
        <v>0</v>
      </c>
      <c r="P8249" s="107" t="str">
        <f t="shared" si="773"/>
        <v/>
      </c>
      <c r="Q8249" s="108" t="str">
        <f t="shared" si="774"/>
        <v/>
      </c>
      <c r="S8249" s="109" t="str">
        <f t="shared" si="775"/>
        <v/>
      </c>
      <c r="T8249" s="109" t="str">
        <f t="shared" si="776"/>
        <v/>
      </c>
    </row>
    <row r="8250" spans="2:20" ht="15" customHeight="1" x14ac:dyDescent="0.25">
      <c r="B8250" s="94">
        <v>8199</v>
      </c>
      <c r="C8250" s="95"/>
      <c r="D8250" s="94"/>
      <c r="E8250" s="95"/>
      <c r="F8250" s="94"/>
      <c r="G8250" s="95">
        <f t="shared" si="771"/>
        <v>0</v>
      </c>
      <c r="H8250" s="110">
        <f t="shared" si="772"/>
        <v>0</v>
      </c>
      <c r="P8250" s="107" t="str">
        <f t="shared" si="773"/>
        <v/>
      </c>
      <c r="Q8250" s="108" t="str">
        <f t="shared" si="774"/>
        <v/>
      </c>
      <c r="S8250" s="109" t="str">
        <f t="shared" si="775"/>
        <v/>
      </c>
      <c r="T8250" s="109" t="str">
        <f t="shared" si="776"/>
        <v/>
      </c>
    </row>
    <row r="8251" spans="2:20" ht="15" customHeight="1" x14ac:dyDescent="0.25">
      <c r="B8251" s="94">
        <v>8200</v>
      </c>
      <c r="C8251" s="95"/>
      <c r="D8251" s="94"/>
      <c r="E8251" s="95"/>
      <c r="F8251" s="94"/>
      <c r="G8251" s="95">
        <f t="shared" si="771"/>
        <v>0</v>
      </c>
      <c r="H8251" s="110">
        <f t="shared" si="772"/>
        <v>0</v>
      </c>
      <c r="P8251" s="107" t="str">
        <f t="shared" si="773"/>
        <v/>
      </c>
      <c r="Q8251" s="108" t="str">
        <f t="shared" si="774"/>
        <v/>
      </c>
      <c r="S8251" s="109" t="str">
        <f t="shared" si="775"/>
        <v/>
      </c>
      <c r="T8251" s="109" t="str">
        <f t="shared" si="776"/>
        <v/>
      </c>
    </row>
    <row r="8252" spans="2:20" ht="15" customHeight="1" x14ac:dyDescent="0.25">
      <c r="B8252" s="94">
        <v>8201</v>
      </c>
      <c r="C8252" s="95"/>
      <c r="D8252" s="94"/>
      <c r="E8252" s="95"/>
      <c r="F8252" s="94"/>
      <c r="G8252" s="95">
        <f t="shared" si="771"/>
        <v>0</v>
      </c>
      <c r="H8252" s="110">
        <f t="shared" si="772"/>
        <v>0</v>
      </c>
      <c r="P8252" s="107" t="str">
        <f t="shared" si="773"/>
        <v/>
      </c>
      <c r="Q8252" s="108" t="str">
        <f t="shared" si="774"/>
        <v/>
      </c>
      <c r="S8252" s="109" t="str">
        <f t="shared" si="775"/>
        <v/>
      </c>
      <c r="T8252" s="109" t="str">
        <f t="shared" si="776"/>
        <v/>
      </c>
    </row>
    <row r="8253" spans="2:20" ht="15" customHeight="1" x14ac:dyDescent="0.25">
      <c r="B8253" s="94">
        <v>8202</v>
      </c>
      <c r="C8253" s="95"/>
      <c r="D8253" s="94"/>
      <c r="E8253" s="95"/>
      <c r="F8253" s="94"/>
      <c r="G8253" s="95">
        <f t="shared" si="771"/>
        <v>0</v>
      </c>
      <c r="H8253" s="110">
        <f t="shared" si="772"/>
        <v>0</v>
      </c>
      <c r="P8253" s="107" t="str">
        <f t="shared" si="773"/>
        <v/>
      </c>
      <c r="Q8253" s="108" t="str">
        <f t="shared" si="774"/>
        <v/>
      </c>
      <c r="S8253" s="109" t="str">
        <f t="shared" si="775"/>
        <v/>
      </c>
      <c r="T8253" s="109" t="str">
        <f t="shared" si="776"/>
        <v/>
      </c>
    </row>
    <row r="8254" spans="2:20" ht="15" customHeight="1" x14ac:dyDescent="0.25">
      <c r="B8254" s="94">
        <v>8203</v>
      </c>
      <c r="C8254" s="95"/>
      <c r="D8254" s="94"/>
      <c r="E8254" s="95"/>
      <c r="F8254" s="94"/>
      <c r="G8254" s="95">
        <f t="shared" si="771"/>
        <v>0</v>
      </c>
      <c r="H8254" s="110">
        <f t="shared" si="772"/>
        <v>0</v>
      </c>
      <c r="P8254" s="107" t="str">
        <f t="shared" si="773"/>
        <v/>
      </c>
      <c r="Q8254" s="108" t="str">
        <f t="shared" si="774"/>
        <v/>
      </c>
      <c r="S8254" s="109" t="str">
        <f t="shared" si="775"/>
        <v/>
      </c>
      <c r="T8254" s="109" t="str">
        <f t="shared" si="776"/>
        <v/>
      </c>
    </row>
    <row r="8255" spans="2:20" ht="15" customHeight="1" x14ac:dyDescent="0.25">
      <c r="B8255" s="94">
        <v>8204</v>
      </c>
      <c r="C8255" s="95"/>
      <c r="D8255" s="94"/>
      <c r="E8255" s="95"/>
      <c r="F8255" s="94"/>
      <c r="G8255" s="95">
        <f t="shared" si="771"/>
        <v>0</v>
      </c>
      <c r="H8255" s="110">
        <f t="shared" si="772"/>
        <v>0</v>
      </c>
      <c r="P8255" s="107" t="str">
        <f t="shared" si="773"/>
        <v/>
      </c>
      <c r="Q8255" s="108" t="str">
        <f t="shared" si="774"/>
        <v/>
      </c>
      <c r="S8255" s="109" t="str">
        <f t="shared" si="775"/>
        <v/>
      </c>
      <c r="T8255" s="109" t="str">
        <f t="shared" si="776"/>
        <v/>
      </c>
    </row>
    <row r="8256" spans="2:20" ht="15" customHeight="1" x14ac:dyDescent="0.25">
      <c r="B8256" s="94">
        <v>8205</v>
      </c>
      <c r="C8256" s="95"/>
      <c r="D8256" s="94"/>
      <c r="E8256" s="95"/>
      <c r="F8256" s="94"/>
      <c r="G8256" s="95">
        <f t="shared" si="771"/>
        <v>0</v>
      </c>
      <c r="H8256" s="110">
        <f t="shared" si="772"/>
        <v>0</v>
      </c>
      <c r="P8256" s="107" t="str">
        <f t="shared" si="773"/>
        <v/>
      </c>
      <c r="Q8256" s="108" t="str">
        <f t="shared" si="774"/>
        <v/>
      </c>
      <c r="S8256" s="109" t="str">
        <f t="shared" si="775"/>
        <v/>
      </c>
      <c r="T8256" s="109" t="str">
        <f t="shared" si="776"/>
        <v/>
      </c>
    </row>
    <row r="8257" spans="2:20" ht="15" customHeight="1" x14ac:dyDescent="0.25">
      <c r="B8257" s="94">
        <v>8206</v>
      </c>
      <c r="C8257" s="95"/>
      <c r="D8257" s="94"/>
      <c r="E8257" s="95"/>
      <c r="F8257" s="94"/>
      <c r="G8257" s="95">
        <f t="shared" si="771"/>
        <v>0</v>
      </c>
      <c r="H8257" s="110">
        <f t="shared" si="772"/>
        <v>0</v>
      </c>
      <c r="P8257" s="107" t="str">
        <f t="shared" si="773"/>
        <v/>
      </c>
      <c r="Q8257" s="108" t="str">
        <f t="shared" si="774"/>
        <v/>
      </c>
      <c r="S8257" s="109" t="str">
        <f t="shared" si="775"/>
        <v/>
      </c>
      <c r="T8257" s="109" t="str">
        <f t="shared" si="776"/>
        <v/>
      </c>
    </row>
    <row r="8258" spans="2:20" ht="15" customHeight="1" x14ac:dyDescent="0.25">
      <c r="B8258" s="94">
        <v>8207</v>
      </c>
      <c r="C8258" s="95"/>
      <c r="D8258" s="94"/>
      <c r="E8258" s="95"/>
      <c r="F8258" s="94"/>
      <c r="G8258" s="95">
        <f t="shared" si="771"/>
        <v>0</v>
      </c>
      <c r="H8258" s="110">
        <f t="shared" si="772"/>
        <v>0</v>
      </c>
      <c r="P8258" s="107" t="str">
        <f t="shared" si="773"/>
        <v/>
      </c>
      <c r="Q8258" s="108" t="str">
        <f t="shared" si="774"/>
        <v/>
      </c>
      <c r="S8258" s="109" t="str">
        <f t="shared" si="775"/>
        <v/>
      </c>
      <c r="T8258" s="109" t="str">
        <f t="shared" si="776"/>
        <v/>
      </c>
    </row>
    <row r="8259" spans="2:20" ht="15" customHeight="1" x14ac:dyDescent="0.25">
      <c r="B8259" s="94">
        <v>8208</v>
      </c>
      <c r="C8259" s="95"/>
      <c r="D8259" s="94"/>
      <c r="E8259" s="95"/>
      <c r="F8259" s="94"/>
      <c r="G8259" s="95">
        <f t="shared" si="771"/>
        <v>0</v>
      </c>
      <c r="H8259" s="110">
        <f t="shared" si="772"/>
        <v>0</v>
      </c>
      <c r="P8259" s="107" t="str">
        <f t="shared" si="773"/>
        <v/>
      </c>
      <c r="Q8259" s="108" t="str">
        <f t="shared" si="774"/>
        <v/>
      </c>
      <c r="S8259" s="109" t="str">
        <f t="shared" si="775"/>
        <v/>
      </c>
      <c r="T8259" s="109" t="str">
        <f t="shared" si="776"/>
        <v/>
      </c>
    </row>
    <row r="8260" spans="2:20" ht="15" customHeight="1" x14ac:dyDescent="0.25">
      <c r="B8260" s="94">
        <v>8209</v>
      </c>
      <c r="C8260" s="95"/>
      <c r="D8260" s="94"/>
      <c r="E8260" s="95"/>
      <c r="F8260" s="94"/>
      <c r="G8260" s="95">
        <f t="shared" si="771"/>
        <v>0</v>
      </c>
      <c r="H8260" s="110">
        <f t="shared" si="772"/>
        <v>0</v>
      </c>
      <c r="P8260" s="107" t="str">
        <f t="shared" si="773"/>
        <v/>
      </c>
      <c r="Q8260" s="108" t="str">
        <f t="shared" si="774"/>
        <v/>
      </c>
      <c r="S8260" s="109" t="str">
        <f t="shared" si="775"/>
        <v/>
      </c>
      <c r="T8260" s="109" t="str">
        <f t="shared" si="776"/>
        <v/>
      </c>
    </row>
    <row r="8261" spans="2:20" ht="15" customHeight="1" x14ac:dyDescent="0.25">
      <c r="B8261" s="94">
        <v>8210</v>
      </c>
      <c r="C8261" s="95"/>
      <c r="D8261" s="94"/>
      <c r="E8261" s="95"/>
      <c r="F8261" s="94"/>
      <c r="G8261" s="95">
        <f t="shared" si="771"/>
        <v>0</v>
      </c>
      <c r="H8261" s="110">
        <f t="shared" si="772"/>
        <v>0</v>
      </c>
      <c r="P8261" s="107" t="str">
        <f t="shared" si="773"/>
        <v/>
      </c>
      <c r="Q8261" s="108" t="str">
        <f t="shared" si="774"/>
        <v/>
      </c>
      <c r="S8261" s="109" t="str">
        <f t="shared" si="775"/>
        <v/>
      </c>
      <c r="T8261" s="109" t="str">
        <f t="shared" si="776"/>
        <v/>
      </c>
    </row>
    <row r="8262" spans="2:20" ht="15" customHeight="1" x14ac:dyDescent="0.25">
      <c r="B8262" s="94">
        <v>8211</v>
      </c>
      <c r="C8262" s="95"/>
      <c r="D8262" s="94"/>
      <c r="E8262" s="95"/>
      <c r="F8262" s="94"/>
      <c r="G8262" s="95">
        <f t="shared" si="771"/>
        <v>0</v>
      </c>
      <c r="H8262" s="110">
        <f t="shared" si="772"/>
        <v>0</v>
      </c>
      <c r="P8262" s="107" t="str">
        <f t="shared" si="773"/>
        <v/>
      </c>
      <c r="Q8262" s="108" t="str">
        <f t="shared" si="774"/>
        <v/>
      </c>
      <c r="S8262" s="109" t="str">
        <f t="shared" si="775"/>
        <v/>
      </c>
      <c r="T8262" s="109" t="str">
        <f t="shared" si="776"/>
        <v/>
      </c>
    </row>
    <row r="8263" spans="2:20" ht="15" customHeight="1" x14ac:dyDescent="0.25">
      <c r="B8263" s="94">
        <v>8212</v>
      </c>
      <c r="C8263" s="95"/>
      <c r="D8263" s="94"/>
      <c r="E8263" s="95"/>
      <c r="F8263" s="94"/>
      <c r="G8263" s="95">
        <f t="shared" si="771"/>
        <v>0</v>
      </c>
      <c r="H8263" s="110">
        <f t="shared" si="772"/>
        <v>0</v>
      </c>
      <c r="P8263" s="107" t="str">
        <f t="shared" si="773"/>
        <v/>
      </c>
      <c r="Q8263" s="108" t="str">
        <f t="shared" si="774"/>
        <v/>
      </c>
      <c r="S8263" s="109" t="str">
        <f t="shared" si="775"/>
        <v/>
      </c>
      <c r="T8263" s="109" t="str">
        <f t="shared" si="776"/>
        <v/>
      </c>
    </row>
    <row r="8264" spans="2:20" ht="15" customHeight="1" x14ac:dyDescent="0.25">
      <c r="B8264" s="94">
        <v>8213</v>
      </c>
      <c r="C8264" s="95"/>
      <c r="D8264" s="94"/>
      <c r="E8264" s="95"/>
      <c r="F8264" s="94"/>
      <c r="G8264" s="95">
        <f t="shared" si="771"/>
        <v>0</v>
      </c>
      <c r="H8264" s="110">
        <f t="shared" si="772"/>
        <v>0</v>
      </c>
      <c r="P8264" s="107" t="str">
        <f t="shared" si="773"/>
        <v/>
      </c>
      <c r="Q8264" s="108" t="str">
        <f t="shared" si="774"/>
        <v/>
      </c>
      <c r="S8264" s="109" t="str">
        <f t="shared" si="775"/>
        <v/>
      </c>
      <c r="T8264" s="109" t="str">
        <f t="shared" si="776"/>
        <v/>
      </c>
    </row>
    <row r="8265" spans="2:20" ht="15" customHeight="1" x14ac:dyDescent="0.25">
      <c r="B8265" s="94">
        <v>8214</v>
      </c>
      <c r="C8265" s="95"/>
      <c r="D8265" s="94"/>
      <c r="E8265" s="95"/>
      <c r="F8265" s="94"/>
      <c r="G8265" s="95">
        <f t="shared" si="771"/>
        <v>0</v>
      </c>
      <c r="H8265" s="110">
        <f t="shared" si="772"/>
        <v>0</v>
      </c>
      <c r="P8265" s="107" t="str">
        <f t="shared" si="773"/>
        <v/>
      </c>
      <c r="Q8265" s="108" t="str">
        <f t="shared" si="774"/>
        <v/>
      </c>
      <c r="S8265" s="109" t="str">
        <f t="shared" si="775"/>
        <v/>
      </c>
      <c r="T8265" s="109" t="str">
        <f t="shared" si="776"/>
        <v/>
      </c>
    </row>
    <row r="8266" spans="2:20" ht="15" customHeight="1" x14ac:dyDescent="0.25">
      <c r="B8266" s="94">
        <v>8215</v>
      </c>
      <c r="C8266" s="95"/>
      <c r="D8266" s="94"/>
      <c r="E8266" s="95"/>
      <c r="F8266" s="94"/>
      <c r="G8266" s="95">
        <f t="shared" si="771"/>
        <v>0</v>
      </c>
      <c r="H8266" s="110">
        <f t="shared" si="772"/>
        <v>0</v>
      </c>
      <c r="P8266" s="107" t="str">
        <f t="shared" si="773"/>
        <v/>
      </c>
      <c r="Q8266" s="108" t="str">
        <f t="shared" si="774"/>
        <v/>
      </c>
      <c r="S8266" s="109" t="str">
        <f t="shared" si="775"/>
        <v/>
      </c>
      <c r="T8266" s="109" t="str">
        <f t="shared" si="776"/>
        <v/>
      </c>
    </row>
    <row r="8267" spans="2:20" ht="15" customHeight="1" x14ac:dyDescent="0.25">
      <c r="B8267" s="94">
        <v>8216</v>
      </c>
      <c r="C8267" s="95"/>
      <c r="D8267" s="94"/>
      <c r="E8267" s="95"/>
      <c r="F8267" s="94"/>
      <c r="G8267" s="95">
        <f t="shared" si="771"/>
        <v>0</v>
      </c>
      <c r="H8267" s="110">
        <f t="shared" si="772"/>
        <v>0</v>
      </c>
      <c r="P8267" s="107" t="str">
        <f t="shared" si="773"/>
        <v/>
      </c>
      <c r="Q8267" s="108" t="str">
        <f t="shared" si="774"/>
        <v/>
      </c>
      <c r="S8267" s="109" t="str">
        <f t="shared" si="775"/>
        <v/>
      </c>
      <c r="T8267" s="109" t="str">
        <f t="shared" si="776"/>
        <v/>
      </c>
    </row>
    <row r="8268" spans="2:20" ht="15" customHeight="1" x14ac:dyDescent="0.25">
      <c r="B8268" s="94">
        <v>8217</v>
      </c>
      <c r="C8268" s="95"/>
      <c r="D8268" s="94"/>
      <c r="E8268" s="95"/>
      <c r="F8268" s="94"/>
      <c r="G8268" s="95">
        <f t="shared" si="771"/>
        <v>0</v>
      </c>
      <c r="H8268" s="110">
        <f t="shared" si="772"/>
        <v>0</v>
      </c>
      <c r="P8268" s="107" t="str">
        <f t="shared" si="773"/>
        <v/>
      </c>
      <c r="Q8268" s="108" t="str">
        <f t="shared" si="774"/>
        <v/>
      </c>
      <c r="S8268" s="109" t="str">
        <f t="shared" si="775"/>
        <v/>
      </c>
      <c r="T8268" s="109" t="str">
        <f t="shared" si="776"/>
        <v/>
      </c>
    </row>
    <row r="8269" spans="2:20" ht="15" customHeight="1" x14ac:dyDescent="0.25">
      <c r="B8269" s="94">
        <v>8218</v>
      </c>
      <c r="C8269" s="95"/>
      <c r="D8269" s="94"/>
      <c r="E8269" s="95"/>
      <c r="F8269" s="94"/>
      <c r="G8269" s="95">
        <f t="shared" si="771"/>
        <v>0</v>
      </c>
      <c r="H8269" s="110">
        <f t="shared" si="772"/>
        <v>0</v>
      </c>
      <c r="P8269" s="107" t="str">
        <f t="shared" si="773"/>
        <v/>
      </c>
      <c r="Q8269" s="108" t="str">
        <f t="shared" si="774"/>
        <v/>
      </c>
      <c r="S8269" s="109" t="str">
        <f t="shared" si="775"/>
        <v/>
      </c>
      <c r="T8269" s="109" t="str">
        <f t="shared" si="776"/>
        <v/>
      </c>
    </row>
    <row r="8270" spans="2:20" ht="15" customHeight="1" x14ac:dyDescent="0.25">
      <c r="B8270" s="94">
        <v>8219</v>
      </c>
      <c r="C8270" s="95"/>
      <c r="D8270" s="94"/>
      <c r="E8270" s="95"/>
      <c r="F8270" s="94"/>
      <c r="G8270" s="95">
        <f t="shared" si="771"/>
        <v>0</v>
      </c>
      <c r="H8270" s="110">
        <f t="shared" si="772"/>
        <v>0</v>
      </c>
      <c r="P8270" s="107" t="str">
        <f t="shared" si="773"/>
        <v/>
      </c>
      <c r="Q8270" s="108" t="str">
        <f t="shared" si="774"/>
        <v/>
      </c>
      <c r="S8270" s="109" t="str">
        <f t="shared" si="775"/>
        <v/>
      </c>
      <c r="T8270" s="109" t="str">
        <f t="shared" si="776"/>
        <v/>
      </c>
    </row>
    <row r="8271" spans="2:20" ht="15" customHeight="1" x14ac:dyDescent="0.25">
      <c r="B8271" s="94">
        <v>8220</v>
      </c>
      <c r="C8271" s="95"/>
      <c r="D8271" s="94"/>
      <c r="E8271" s="95"/>
      <c r="F8271" s="94"/>
      <c r="G8271" s="95">
        <f t="shared" si="771"/>
        <v>0</v>
      </c>
      <c r="H8271" s="110">
        <f t="shared" si="772"/>
        <v>0</v>
      </c>
      <c r="P8271" s="107" t="str">
        <f t="shared" si="773"/>
        <v/>
      </c>
      <c r="Q8271" s="108" t="str">
        <f t="shared" si="774"/>
        <v/>
      </c>
      <c r="S8271" s="109" t="str">
        <f t="shared" si="775"/>
        <v/>
      </c>
      <c r="T8271" s="109" t="str">
        <f t="shared" si="776"/>
        <v/>
      </c>
    </row>
    <row r="8272" spans="2:20" ht="15" customHeight="1" x14ac:dyDescent="0.25">
      <c r="B8272" s="94">
        <v>8221</v>
      </c>
      <c r="C8272" s="95"/>
      <c r="D8272" s="94"/>
      <c r="E8272" s="95"/>
      <c r="F8272" s="94"/>
      <c r="G8272" s="95">
        <f t="shared" si="771"/>
        <v>0</v>
      </c>
      <c r="H8272" s="110">
        <f t="shared" si="772"/>
        <v>0</v>
      </c>
      <c r="P8272" s="107" t="str">
        <f t="shared" si="773"/>
        <v/>
      </c>
      <c r="Q8272" s="108" t="str">
        <f t="shared" si="774"/>
        <v/>
      </c>
      <c r="S8272" s="109" t="str">
        <f t="shared" si="775"/>
        <v/>
      </c>
      <c r="T8272" s="109" t="str">
        <f t="shared" si="776"/>
        <v/>
      </c>
    </row>
    <row r="8273" spans="2:20" ht="15" customHeight="1" x14ac:dyDescent="0.25">
      <c r="B8273" s="94">
        <v>8222</v>
      </c>
      <c r="C8273" s="95"/>
      <c r="D8273" s="94"/>
      <c r="E8273" s="95"/>
      <c r="F8273" s="94"/>
      <c r="G8273" s="95">
        <f t="shared" si="771"/>
        <v>0</v>
      </c>
      <c r="H8273" s="110">
        <f t="shared" si="772"/>
        <v>0</v>
      </c>
      <c r="P8273" s="107" t="str">
        <f t="shared" si="773"/>
        <v/>
      </c>
      <c r="Q8273" s="108" t="str">
        <f t="shared" si="774"/>
        <v/>
      </c>
      <c r="S8273" s="109" t="str">
        <f t="shared" si="775"/>
        <v/>
      </c>
      <c r="T8273" s="109" t="str">
        <f t="shared" si="776"/>
        <v/>
      </c>
    </row>
    <row r="8274" spans="2:20" ht="15" customHeight="1" x14ac:dyDescent="0.25">
      <c r="B8274" s="94">
        <v>8223</v>
      </c>
      <c r="C8274" s="95"/>
      <c r="D8274" s="94"/>
      <c r="E8274" s="95"/>
      <c r="F8274" s="94"/>
      <c r="G8274" s="95">
        <f t="shared" si="771"/>
        <v>0</v>
      </c>
      <c r="H8274" s="110">
        <f t="shared" si="772"/>
        <v>0</v>
      </c>
      <c r="P8274" s="107" t="str">
        <f t="shared" si="773"/>
        <v/>
      </c>
      <c r="Q8274" s="108" t="str">
        <f t="shared" si="774"/>
        <v/>
      </c>
      <c r="S8274" s="109" t="str">
        <f t="shared" si="775"/>
        <v/>
      </c>
      <c r="T8274" s="109" t="str">
        <f t="shared" si="776"/>
        <v/>
      </c>
    </row>
    <row r="8275" spans="2:20" ht="15" customHeight="1" x14ac:dyDescent="0.25">
      <c r="B8275" s="94">
        <v>8224</v>
      </c>
      <c r="C8275" s="95"/>
      <c r="D8275" s="94"/>
      <c r="E8275" s="95"/>
      <c r="F8275" s="94"/>
      <c r="G8275" s="95">
        <f t="shared" si="771"/>
        <v>0</v>
      </c>
      <c r="H8275" s="110">
        <f t="shared" si="772"/>
        <v>0</v>
      </c>
      <c r="P8275" s="107" t="str">
        <f t="shared" si="773"/>
        <v/>
      </c>
      <c r="Q8275" s="108" t="str">
        <f t="shared" si="774"/>
        <v/>
      </c>
      <c r="S8275" s="109" t="str">
        <f t="shared" si="775"/>
        <v/>
      </c>
      <c r="T8275" s="109" t="str">
        <f t="shared" si="776"/>
        <v/>
      </c>
    </row>
    <row r="8276" spans="2:20" ht="15" customHeight="1" x14ac:dyDescent="0.25">
      <c r="B8276" s="94">
        <v>8225</v>
      </c>
      <c r="C8276" s="95"/>
      <c r="D8276" s="94"/>
      <c r="E8276" s="95"/>
      <c r="F8276" s="94"/>
      <c r="G8276" s="95">
        <f t="shared" si="771"/>
        <v>0</v>
      </c>
      <c r="H8276" s="110">
        <f t="shared" si="772"/>
        <v>0</v>
      </c>
      <c r="P8276" s="107" t="str">
        <f t="shared" si="773"/>
        <v/>
      </c>
      <c r="Q8276" s="108" t="str">
        <f t="shared" si="774"/>
        <v/>
      </c>
      <c r="S8276" s="109" t="str">
        <f t="shared" si="775"/>
        <v/>
      </c>
      <c r="T8276" s="109" t="str">
        <f t="shared" si="776"/>
        <v/>
      </c>
    </row>
    <row r="8277" spans="2:20" ht="15" customHeight="1" x14ac:dyDescent="0.25">
      <c r="B8277" s="94">
        <v>8226</v>
      </c>
      <c r="C8277" s="95"/>
      <c r="D8277" s="94"/>
      <c r="E8277" s="95"/>
      <c r="F8277" s="94"/>
      <c r="G8277" s="95">
        <f t="shared" si="771"/>
        <v>0</v>
      </c>
      <c r="H8277" s="110">
        <f t="shared" si="772"/>
        <v>0</v>
      </c>
      <c r="P8277" s="107" t="str">
        <f t="shared" si="773"/>
        <v/>
      </c>
      <c r="Q8277" s="108" t="str">
        <f t="shared" si="774"/>
        <v/>
      </c>
      <c r="S8277" s="109" t="str">
        <f t="shared" si="775"/>
        <v/>
      </c>
      <c r="T8277" s="109" t="str">
        <f t="shared" si="776"/>
        <v/>
      </c>
    </row>
    <row r="8278" spans="2:20" ht="15" customHeight="1" x14ac:dyDescent="0.25">
      <c r="B8278" s="94">
        <v>8227</v>
      </c>
      <c r="C8278" s="95"/>
      <c r="D8278" s="94"/>
      <c r="E8278" s="95"/>
      <c r="F8278" s="94"/>
      <c r="G8278" s="95">
        <f t="shared" si="771"/>
        <v>0</v>
      </c>
      <c r="H8278" s="110">
        <f t="shared" si="772"/>
        <v>0</v>
      </c>
      <c r="P8278" s="107" t="str">
        <f t="shared" si="773"/>
        <v/>
      </c>
      <c r="Q8278" s="108" t="str">
        <f t="shared" si="774"/>
        <v/>
      </c>
      <c r="S8278" s="109" t="str">
        <f t="shared" si="775"/>
        <v/>
      </c>
      <c r="T8278" s="109" t="str">
        <f t="shared" si="776"/>
        <v/>
      </c>
    </row>
    <row r="8279" spans="2:20" ht="15" customHeight="1" x14ac:dyDescent="0.25">
      <c r="B8279" s="94">
        <v>8228</v>
      </c>
      <c r="C8279" s="95"/>
      <c r="D8279" s="94"/>
      <c r="E8279" s="95"/>
      <c r="F8279" s="94"/>
      <c r="G8279" s="95">
        <f t="shared" si="771"/>
        <v>0</v>
      </c>
      <c r="H8279" s="110">
        <f t="shared" si="772"/>
        <v>0</v>
      </c>
      <c r="P8279" s="107" t="str">
        <f t="shared" si="773"/>
        <v/>
      </c>
      <c r="Q8279" s="108" t="str">
        <f t="shared" si="774"/>
        <v/>
      </c>
      <c r="S8279" s="109" t="str">
        <f t="shared" si="775"/>
        <v/>
      </c>
      <c r="T8279" s="109" t="str">
        <f t="shared" si="776"/>
        <v/>
      </c>
    </row>
    <row r="8280" spans="2:20" ht="15" customHeight="1" x14ac:dyDescent="0.25">
      <c r="B8280" s="94">
        <v>8229</v>
      </c>
      <c r="C8280" s="95"/>
      <c r="D8280" s="94"/>
      <c r="E8280" s="95"/>
      <c r="F8280" s="94"/>
      <c r="G8280" s="95">
        <f t="shared" si="771"/>
        <v>0</v>
      </c>
      <c r="H8280" s="110">
        <f t="shared" si="772"/>
        <v>0</v>
      </c>
      <c r="P8280" s="107" t="str">
        <f t="shared" si="773"/>
        <v/>
      </c>
      <c r="Q8280" s="108" t="str">
        <f t="shared" si="774"/>
        <v/>
      </c>
      <c r="S8280" s="109" t="str">
        <f t="shared" si="775"/>
        <v/>
      </c>
      <c r="T8280" s="109" t="str">
        <f t="shared" si="776"/>
        <v/>
      </c>
    </row>
    <row r="8281" spans="2:20" ht="15" customHeight="1" x14ac:dyDescent="0.25">
      <c r="B8281" s="94">
        <v>8230</v>
      </c>
      <c r="C8281" s="95"/>
      <c r="D8281" s="94"/>
      <c r="E8281" s="95"/>
      <c r="F8281" s="94"/>
      <c r="G8281" s="95">
        <f t="shared" si="771"/>
        <v>0</v>
      </c>
      <c r="H8281" s="110">
        <f t="shared" si="772"/>
        <v>0</v>
      </c>
      <c r="P8281" s="107" t="str">
        <f t="shared" si="773"/>
        <v/>
      </c>
      <c r="Q8281" s="108" t="str">
        <f t="shared" si="774"/>
        <v/>
      </c>
      <c r="S8281" s="109" t="str">
        <f t="shared" si="775"/>
        <v/>
      </c>
      <c r="T8281" s="109" t="str">
        <f t="shared" si="776"/>
        <v/>
      </c>
    </row>
    <row r="8282" spans="2:20" ht="15" customHeight="1" x14ac:dyDescent="0.25">
      <c r="B8282" s="94">
        <v>8231</v>
      </c>
      <c r="C8282" s="95"/>
      <c r="D8282" s="94"/>
      <c r="E8282" s="95"/>
      <c r="F8282" s="94"/>
      <c r="G8282" s="95">
        <f t="shared" si="771"/>
        <v>0</v>
      </c>
      <c r="H8282" s="110">
        <f t="shared" si="772"/>
        <v>0</v>
      </c>
      <c r="P8282" s="107" t="str">
        <f t="shared" si="773"/>
        <v/>
      </c>
      <c r="Q8282" s="108" t="str">
        <f t="shared" si="774"/>
        <v/>
      </c>
      <c r="S8282" s="109" t="str">
        <f t="shared" si="775"/>
        <v/>
      </c>
      <c r="T8282" s="109" t="str">
        <f t="shared" si="776"/>
        <v/>
      </c>
    </row>
    <row r="8283" spans="2:20" ht="15" customHeight="1" x14ac:dyDescent="0.25">
      <c r="B8283" s="94">
        <v>8232</v>
      </c>
      <c r="C8283" s="95"/>
      <c r="D8283" s="94"/>
      <c r="E8283" s="95"/>
      <c r="F8283" s="94"/>
      <c r="G8283" s="95">
        <f t="shared" si="771"/>
        <v>0</v>
      </c>
      <c r="H8283" s="110">
        <f t="shared" si="772"/>
        <v>0</v>
      </c>
      <c r="P8283" s="107" t="str">
        <f t="shared" si="773"/>
        <v/>
      </c>
      <c r="Q8283" s="108" t="str">
        <f t="shared" si="774"/>
        <v/>
      </c>
      <c r="S8283" s="109" t="str">
        <f t="shared" si="775"/>
        <v/>
      </c>
      <c r="T8283" s="109" t="str">
        <f t="shared" si="776"/>
        <v/>
      </c>
    </row>
    <row r="8284" spans="2:20" ht="15" customHeight="1" x14ac:dyDescent="0.25">
      <c r="B8284" s="94">
        <v>8233</v>
      </c>
      <c r="C8284" s="95"/>
      <c r="D8284" s="94"/>
      <c r="E8284" s="95"/>
      <c r="F8284" s="94"/>
      <c r="G8284" s="95">
        <f t="shared" ref="G8284:G8347" si="777">E8284-C8284</f>
        <v>0</v>
      </c>
      <c r="H8284" s="110">
        <f t="shared" ref="H8284:H8347" si="778">F8284-D8284</f>
        <v>0</v>
      </c>
      <c r="P8284" s="107" t="str">
        <f t="shared" ref="P8284:P8347" si="779">IF(C8284="","",D8284*PSA_WTP-C8284)</f>
        <v/>
      </c>
      <c r="Q8284" s="108" t="str">
        <f t="shared" ref="Q8284:Q8347" si="780">IF(C8284="","",F8284*PSA_WTP-E8284)</f>
        <v/>
      </c>
      <c r="S8284" s="109" t="str">
        <f t="shared" ref="S8284:S8347" si="781">IF(Q8284="","",IF(Q8284=MAX(P8284,Q8284),0,1))</f>
        <v/>
      </c>
      <c r="T8284" s="109" t="str">
        <f t="shared" ref="T8284:T8347" si="782">IF(Q8284="","",IF(Q8284=MAX(P8284,Q8284),1,0))</f>
        <v/>
      </c>
    </row>
    <row r="8285" spans="2:20" ht="15" customHeight="1" x14ac:dyDescent="0.25">
      <c r="B8285" s="94">
        <v>8234</v>
      </c>
      <c r="C8285" s="95"/>
      <c r="D8285" s="94"/>
      <c r="E8285" s="95"/>
      <c r="F8285" s="94"/>
      <c r="G8285" s="95">
        <f t="shared" si="777"/>
        <v>0</v>
      </c>
      <c r="H8285" s="110">
        <f t="shared" si="778"/>
        <v>0</v>
      </c>
      <c r="P8285" s="107" t="str">
        <f t="shared" si="779"/>
        <v/>
      </c>
      <c r="Q8285" s="108" t="str">
        <f t="shared" si="780"/>
        <v/>
      </c>
      <c r="S8285" s="109" t="str">
        <f t="shared" si="781"/>
        <v/>
      </c>
      <c r="T8285" s="109" t="str">
        <f t="shared" si="782"/>
        <v/>
      </c>
    </row>
    <row r="8286" spans="2:20" ht="15" customHeight="1" x14ac:dyDescent="0.25">
      <c r="B8286" s="94">
        <v>8235</v>
      </c>
      <c r="C8286" s="95"/>
      <c r="D8286" s="94"/>
      <c r="E8286" s="95"/>
      <c r="F8286" s="94"/>
      <c r="G8286" s="95">
        <f t="shared" si="777"/>
        <v>0</v>
      </c>
      <c r="H8286" s="110">
        <f t="shared" si="778"/>
        <v>0</v>
      </c>
      <c r="P8286" s="107" t="str">
        <f t="shared" si="779"/>
        <v/>
      </c>
      <c r="Q8286" s="108" t="str">
        <f t="shared" si="780"/>
        <v/>
      </c>
      <c r="S8286" s="109" t="str">
        <f t="shared" si="781"/>
        <v/>
      </c>
      <c r="T8286" s="109" t="str">
        <f t="shared" si="782"/>
        <v/>
      </c>
    </row>
    <row r="8287" spans="2:20" ht="15" customHeight="1" x14ac:dyDescent="0.25">
      <c r="B8287" s="94">
        <v>8236</v>
      </c>
      <c r="C8287" s="95"/>
      <c r="D8287" s="94"/>
      <c r="E8287" s="95"/>
      <c r="F8287" s="94"/>
      <c r="G8287" s="95">
        <f t="shared" si="777"/>
        <v>0</v>
      </c>
      <c r="H8287" s="110">
        <f t="shared" si="778"/>
        <v>0</v>
      </c>
      <c r="P8287" s="107" t="str">
        <f t="shared" si="779"/>
        <v/>
      </c>
      <c r="Q8287" s="108" t="str">
        <f t="shared" si="780"/>
        <v/>
      </c>
      <c r="S8287" s="109" t="str">
        <f t="shared" si="781"/>
        <v/>
      </c>
      <c r="T8287" s="109" t="str">
        <f t="shared" si="782"/>
        <v/>
      </c>
    </row>
    <row r="8288" spans="2:20" ht="15" customHeight="1" x14ac:dyDescent="0.25">
      <c r="B8288" s="94">
        <v>8237</v>
      </c>
      <c r="C8288" s="95"/>
      <c r="D8288" s="94"/>
      <c r="E8288" s="95"/>
      <c r="F8288" s="94"/>
      <c r="G8288" s="95">
        <f t="shared" si="777"/>
        <v>0</v>
      </c>
      <c r="H8288" s="110">
        <f t="shared" si="778"/>
        <v>0</v>
      </c>
      <c r="P8288" s="107" t="str">
        <f t="shared" si="779"/>
        <v/>
      </c>
      <c r="Q8288" s="108" t="str">
        <f t="shared" si="780"/>
        <v/>
      </c>
      <c r="S8288" s="109" t="str">
        <f t="shared" si="781"/>
        <v/>
      </c>
      <c r="T8288" s="109" t="str">
        <f t="shared" si="782"/>
        <v/>
      </c>
    </row>
    <row r="8289" spans="2:20" ht="15" customHeight="1" x14ac:dyDescent="0.25">
      <c r="B8289" s="94">
        <v>8238</v>
      </c>
      <c r="C8289" s="95"/>
      <c r="D8289" s="94"/>
      <c r="E8289" s="95"/>
      <c r="F8289" s="94"/>
      <c r="G8289" s="95">
        <f t="shared" si="777"/>
        <v>0</v>
      </c>
      <c r="H8289" s="110">
        <f t="shared" si="778"/>
        <v>0</v>
      </c>
      <c r="P8289" s="107" t="str">
        <f t="shared" si="779"/>
        <v/>
      </c>
      <c r="Q8289" s="108" t="str">
        <f t="shared" si="780"/>
        <v/>
      </c>
      <c r="S8289" s="109" t="str">
        <f t="shared" si="781"/>
        <v/>
      </c>
      <c r="T8289" s="109" t="str">
        <f t="shared" si="782"/>
        <v/>
      </c>
    </row>
    <row r="8290" spans="2:20" ht="15" customHeight="1" x14ac:dyDescent="0.25">
      <c r="B8290" s="94">
        <v>8239</v>
      </c>
      <c r="C8290" s="95"/>
      <c r="D8290" s="94"/>
      <c r="E8290" s="95"/>
      <c r="F8290" s="94"/>
      <c r="G8290" s="95">
        <f t="shared" si="777"/>
        <v>0</v>
      </c>
      <c r="H8290" s="110">
        <f t="shared" si="778"/>
        <v>0</v>
      </c>
      <c r="P8290" s="107" t="str">
        <f t="shared" si="779"/>
        <v/>
      </c>
      <c r="Q8290" s="108" t="str">
        <f t="shared" si="780"/>
        <v/>
      </c>
      <c r="S8290" s="109" t="str">
        <f t="shared" si="781"/>
        <v/>
      </c>
      <c r="T8290" s="109" t="str">
        <f t="shared" si="782"/>
        <v/>
      </c>
    </row>
    <row r="8291" spans="2:20" ht="15" customHeight="1" x14ac:dyDescent="0.25">
      <c r="B8291" s="94">
        <v>8240</v>
      </c>
      <c r="C8291" s="95"/>
      <c r="D8291" s="94"/>
      <c r="E8291" s="95"/>
      <c r="F8291" s="94"/>
      <c r="G8291" s="95">
        <f t="shared" si="777"/>
        <v>0</v>
      </c>
      <c r="H8291" s="110">
        <f t="shared" si="778"/>
        <v>0</v>
      </c>
      <c r="P8291" s="107" t="str">
        <f t="shared" si="779"/>
        <v/>
      </c>
      <c r="Q8291" s="108" t="str">
        <f t="shared" si="780"/>
        <v/>
      </c>
      <c r="S8291" s="109" t="str">
        <f t="shared" si="781"/>
        <v/>
      </c>
      <c r="T8291" s="109" t="str">
        <f t="shared" si="782"/>
        <v/>
      </c>
    </row>
    <row r="8292" spans="2:20" ht="15" customHeight="1" x14ac:dyDescent="0.25">
      <c r="B8292" s="94">
        <v>8241</v>
      </c>
      <c r="C8292" s="95"/>
      <c r="D8292" s="94"/>
      <c r="E8292" s="95"/>
      <c r="F8292" s="94"/>
      <c r="G8292" s="95">
        <f t="shared" si="777"/>
        <v>0</v>
      </c>
      <c r="H8292" s="110">
        <f t="shared" si="778"/>
        <v>0</v>
      </c>
      <c r="P8292" s="107" t="str">
        <f t="shared" si="779"/>
        <v/>
      </c>
      <c r="Q8292" s="108" t="str">
        <f t="shared" si="780"/>
        <v/>
      </c>
      <c r="S8292" s="109" t="str">
        <f t="shared" si="781"/>
        <v/>
      </c>
      <c r="T8292" s="109" t="str">
        <f t="shared" si="782"/>
        <v/>
      </c>
    </row>
    <row r="8293" spans="2:20" ht="15" customHeight="1" x14ac:dyDescent="0.25">
      <c r="B8293" s="94">
        <v>8242</v>
      </c>
      <c r="C8293" s="95"/>
      <c r="D8293" s="94"/>
      <c r="E8293" s="95"/>
      <c r="F8293" s="94"/>
      <c r="G8293" s="95">
        <f t="shared" si="777"/>
        <v>0</v>
      </c>
      <c r="H8293" s="110">
        <f t="shared" si="778"/>
        <v>0</v>
      </c>
      <c r="P8293" s="107" t="str">
        <f t="shared" si="779"/>
        <v/>
      </c>
      <c r="Q8293" s="108" t="str">
        <f t="shared" si="780"/>
        <v/>
      </c>
      <c r="S8293" s="109" t="str">
        <f t="shared" si="781"/>
        <v/>
      </c>
      <c r="T8293" s="109" t="str">
        <f t="shared" si="782"/>
        <v/>
      </c>
    </row>
    <row r="8294" spans="2:20" ht="15" customHeight="1" x14ac:dyDescent="0.25">
      <c r="B8294" s="94">
        <v>8243</v>
      </c>
      <c r="C8294" s="95"/>
      <c r="D8294" s="94"/>
      <c r="E8294" s="95"/>
      <c r="F8294" s="94"/>
      <c r="G8294" s="95">
        <f t="shared" si="777"/>
        <v>0</v>
      </c>
      <c r="H8294" s="110">
        <f t="shared" si="778"/>
        <v>0</v>
      </c>
      <c r="P8294" s="107" t="str">
        <f t="shared" si="779"/>
        <v/>
      </c>
      <c r="Q8294" s="108" t="str">
        <f t="shared" si="780"/>
        <v/>
      </c>
      <c r="S8294" s="109" t="str">
        <f t="shared" si="781"/>
        <v/>
      </c>
      <c r="T8294" s="109" t="str">
        <f t="shared" si="782"/>
        <v/>
      </c>
    </row>
    <row r="8295" spans="2:20" ht="15" customHeight="1" x14ac:dyDescent="0.25">
      <c r="B8295" s="94">
        <v>8244</v>
      </c>
      <c r="C8295" s="95"/>
      <c r="D8295" s="94"/>
      <c r="E8295" s="95"/>
      <c r="F8295" s="94"/>
      <c r="G8295" s="95">
        <f t="shared" si="777"/>
        <v>0</v>
      </c>
      <c r="H8295" s="110">
        <f t="shared" si="778"/>
        <v>0</v>
      </c>
      <c r="P8295" s="107" t="str">
        <f t="shared" si="779"/>
        <v/>
      </c>
      <c r="Q8295" s="108" t="str">
        <f t="shared" si="780"/>
        <v/>
      </c>
      <c r="S8295" s="109" t="str">
        <f t="shared" si="781"/>
        <v/>
      </c>
      <c r="T8295" s="109" t="str">
        <f t="shared" si="782"/>
        <v/>
      </c>
    </row>
    <row r="8296" spans="2:20" ht="15" customHeight="1" x14ac:dyDescent="0.25">
      <c r="B8296" s="94">
        <v>8245</v>
      </c>
      <c r="C8296" s="95"/>
      <c r="D8296" s="94"/>
      <c r="E8296" s="95"/>
      <c r="F8296" s="94"/>
      <c r="G8296" s="95">
        <f t="shared" si="777"/>
        <v>0</v>
      </c>
      <c r="H8296" s="110">
        <f t="shared" si="778"/>
        <v>0</v>
      </c>
      <c r="P8296" s="107" t="str">
        <f t="shared" si="779"/>
        <v/>
      </c>
      <c r="Q8296" s="108" t="str">
        <f t="shared" si="780"/>
        <v/>
      </c>
      <c r="S8296" s="109" t="str">
        <f t="shared" si="781"/>
        <v/>
      </c>
      <c r="T8296" s="109" t="str">
        <f t="shared" si="782"/>
        <v/>
      </c>
    </row>
    <row r="8297" spans="2:20" ht="15" customHeight="1" x14ac:dyDescent="0.25">
      <c r="B8297" s="94">
        <v>8246</v>
      </c>
      <c r="C8297" s="95"/>
      <c r="D8297" s="94"/>
      <c r="E8297" s="95"/>
      <c r="F8297" s="94"/>
      <c r="G8297" s="95">
        <f t="shared" si="777"/>
        <v>0</v>
      </c>
      <c r="H8297" s="110">
        <f t="shared" si="778"/>
        <v>0</v>
      </c>
      <c r="P8297" s="107" t="str">
        <f t="shared" si="779"/>
        <v/>
      </c>
      <c r="Q8297" s="108" t="str">
        <f t="shared" si="780"/>
        <v/>
      </c>
      <c r="S8297" s="109" t="str">
        <f t="shared" si="781"/>
        <v/>
      </c>
      <c r="T8297" s="109" t="str">
        <f t="shared" si="782"/>
        <v/>
      </c>
    </row>
    <row r="8298" spans="2:20" ht="15" customHeight="1" x14ac:dyDescent="0.25">
      <c r="B8298" s="94">
        <v>8247</v>
      </c>
      <c r="C8298" s="95"/>
      <c r="D8298" s="94"/>
      <c r="E8298" s="95"/>
      <c r="F8298" s="94"/>
      <c r="G8298" s="95">
        <f t="shared" si="777"/>
        <v>0</v>
      </c>
      <c r="H8298" s="110">
        <f t="shared" si="778"/>
        <v>0</v>
      </c>
      <c r="P8298" s="107" t="str">
        <f t="shared" si="779"/>
        <v/>
      </c>
      <c r="Q8298" s="108" t="str">
        <f t="shared" si="780"/>
        <v/>
      </c>
      <c r="S8298" s="109" t="str">
        <f t="shared" si="781"/>
        <v/>
      </c>
      <c r="T8298" s="109" t="str">
        <f t="shared" si="782"/>
        <v/>
      </c>
    </row>
    <row r="8299" spans="2:20" ht="15" customHeight="1" x14ac:dyDescent="0.25">
      <c r="B8299" s="94">
        <v>8248</v>
      </c>
      <c r="C8299" s="95"/>
      <c r="D8299" s="94"/>
      <c r="E8299" s="95"/>
      <c r="F8299" s="94"/>
      <c r="G8299" s="95">
        <f t="shared" si="777"/>
        <v>0</v>
      </c>
      <c r="H8299" s="110">
        <f t="shared" si="778"/>
        <v>0</v>
      </c>
      <c r="P8299" s="107" t="str">
        <f t="shared" si="779"/>
        <v/>
      </c>
      <c r="Q8299" s="108" t="str">
        <f t="shared" si="780"/>
        <v/>
      </c>
      <c r="S8299" s="109" t="str">
        <f t="shared" si="781"/>
        <v/>
      </c>
      <c r="T8299" s="109" t="str">
        <f t="shared" si="782"/>
        <v/>
      </c>
    </row>
    <row r="8300" spans="2:20" ht="15" customHeight="1" x14ac:dyDescent="0.25">
      <c r="B8300" s="94">
        <v>8249</v>
      </c>
      <c r="C8300" s="95"/>
      <c r="D8300" s="94"/>
      <c r="E8300" s="95"/>
      <c r="F8300" s="94"/>
      <c r="G8300" s="95">
        <f t="shared" si="777"/>
        <v>0</v>
      </c>
      <c r="H8300" s="110">
        <f t="shared" si="778"/>
        <v>0</v>
      </c>
      <c r="P8300" s="107" t="str">
        <f t="shared" si="779"/>
        <v/>
      </c>
      <c r="Q8300" s="108" t="str">
        <f t="shared" si="780"/>
        <v/>
      </c>
      <c r="S8300" s="109" t="str">
        <f t="shared" si="781"/>
        <v/>
      </c>
      <c r="T8300" s="109" t="str">
        <f t="shared" si="782"/>
        <v/>
      </c>
    </row>
    <row r="8301" spans="2:20" ht="15" customHeight="1" x14ac:dyDescent="0.25">
      <c r="B8301" s="94">
        <v>8250</v>
      </c>
      <c r="C8301" s="95"/>
      <c r="D8301" s="94"/>
      <c r="E8301" s="95"/>
      <c r="F8301" s="94"/>
      <c r="G8301" s="95">
        <f t="shared" si="777"/>
        <v>0</v>
      </c>
      <c r="H8301" s="110">
        <f t="shared" si="778"/>
        <v>0</v>
      </c>
      <c r="P8301" s="107" t="str">
        <f t="shared" si="779"/>
        <v/>
      </c>
      <c r="Q8301" s="108" t="str">
        <f t="shared" si="780"/>
        <v/>
      </c>
      <c r="S8301" s="109" t="str">
        <f t="shared" si="781"/>
        <v/>
      </c>
      <c r="T8301" s="109" t="str">
        <f t="shared" si="782"/>
        <v/>
      </c>
    </row>
    <row r="8302" spans="2:20" ht="15" customHeight="1" x14ac:dyDescent="0.25">
      <c r="B8302" s="94">
        <v>8251</v>
      </c>
      <c r="C8302" s="95"/>
      <c r="D8302" s="94"/>
      <c r="E8302" s="95"/>
      <c r="F8302" s="94"/>
      <c r="G8302" s="95">
        <f t="shared" si="777"/>
        <v>0</v>
      </c>
      <c r="H8302" s="110">
        <f t="shared" si="778"/>
        <v>0</v>
      </c>
      <c r="P8302" s="107" t="str">
        <f t="shared" si="779"/>
        <v/>
      </c>
      <c r="Q8302" s="108" t="str">
        <f t="shared" si="780"/>
        <v/>
      </c>
      <c r="S8302" s="109" t="str">
        <f t="shared" si="781"/>
        <v/>
      </c>
      <c r="T8302" s="109" t="str">
        <f t="shared" si="782"/>
        <v/>
      </c>
    </row>
    <row r="8303" spans="2:20" ht="15" customHeight="1" x14ac:dyDescent="0.25">
      <c r="B8303" s="94">
        <v>8252</v>
      </c>
      <c r="C8303" s="95"/>
      <c r="D8303" s="94"/>
      <c r="E8303" s="95"/>
      <c r="F8303" s="94"/>
      <c r="G8303" s="95">
        <f t="shared" si="777"/>
        <v>0</v>
      </c>
      <c r="H8303" s="110">
        <f t="shared" si="778"/>
        <v>0</v>
      </c>
      <c r="P8303" s="107" t="str">
        <f t="shared" si="779"/>
        <v/>
      </c>
      <c r="Q8303" s="108" t="str">
        <f t="shared" si="780"/>
        <v/>
      </c>
      <c r="S8303" s="109" t="str">
        <f t="shared" si="781"/>
        <v/>
      </c>
      <c r="T8303" s="109" t="str">
        <f t="shared" si="782"/>
        <v/>
      </c>
    </row>
    <row r="8304" spans="2:20" ht="15" customHeight="1" x14ac:dyDescent="0.25">
      <c r="B8304" s="94">
        <v>8253</v>
      </c>
      <c r="C8304" s="95"/>
      <c r="D8304" s="94"/>
      <c r="E8304" s="95"/>
      <c r="F8304" s="94"/>
      <c r="G8304" s="95">
        <f t="shared" si="777"/>
        <v>0</v>
      </c>
      <c r="H8304" s="110">
        <f t="shared" si="778"/>
        <v>0</v>
      </c>
      <c r="P8304" s="107" t="str">
        <f t="shared" si="779"/>
        <v/>
      </c>
      <c r="Q8304" s="108" t="str">
        <f t="shared" si="780"/>
        <v/>
      </c>
      <c r="S8304" s="109" t="str">
        <f t="shared" si="781"/>
        <v/>
      </c>
      <c r="T8304" s="109" t="str">
        <f t="shared" si="782"/>
        <v/>
      </c>
    </row>
    <row r="8305" spans="2:20" ht="15" customHeight="1" x14ac:dyDescent="0.25">
      <c r="B8305" s="94">
        <v>8254</v>
      </c>
      <c r="C8305" s="95"/>
      <c r="D8305" s="94"/>
      <c r="E8305" s="95"/>
      <c r="F8305" s="94"/>
      <c r="G8305" s="95">
        <f t="shared" si="777"/>
        <v>0</v>
      </c>
      <c r="H8305" s="110">
        <f t="shared" si="778"/>
        <v>0</v>
      </c>
      <c r="P8305" s="107" t="str">
        <f t="shared" si="779"/>
        <v/>
      </c>
      <c r="Q8305" s="108" t="str">
        <f t="shared" si="780"/>
        <v/>
      </c>
      <c r="S8305" s="109" t="str">
        <f t="shared" si="781"/>
        <v/>
      </c>
      <c r="T8305" s="109" t="str">
        <f t="shared" si="782"/>
        <v/>
      </c>
    </row>
    <row r="8306" spans="2:20" ht="15" customHeight="1" x14ac:dyDescent="0.25">
      <c r="B8306" s="94">
        <v>8255</v>
      </c>
      <c r="C8306" s="95"/>
      <c r="D8306" s="94"/>
      <c r="E8306" s="95"/>
      <c r="F8306" s="94"/>
      <c r="G8306" s="95">
        <f t="shared" si="777"/>
        <v>0</v>
      </c>
      <c r="H8306" s="110">
        <f t="shared" si="778"/>
        <v>0</v>
      </c>
      <c r="P8306" s="107" t="str">
        <f t="shared" si="779"/>
        <v/>
      </c>
      <c r="Q8306" s="108" t="str">
        <f t="shared" si="780"/>
        <v/>
      </c>
      <c r="S8306" s="109" t="str">
        <f t="shared" si="781"/>
        <v/>
      </c>
      <c r="T8306" s="109" t="str">
        <f t="shared" si="782"/>
        <v/>
      </c>
    </row>
    <row r="8307" spans="2:20" ht="15" customHeight="1" x14ac:dyDescent="0.25">
      <c r="B8307" s="94">
        <v>8256</v>
      </c>
      <c r="C8307" s="95"/>
      <c r="D8307" s="94"/>
      <c r="E8307" s="95"/>
      <c r="F8307" s="94"/>
      <c r="G8307" s="95">
        <f t="shared" si="777"/>
        <v>0</v>
      </c>
      <c r="H8307" s="110">
        <f t="shared" si="778"/>
        <v>0</v>
      </c>
      <c r="P8307" s="107" t="str">
        <f t="shared" si="779"/>
        <v/>
      </c>
      <c r="Q8307" s="108" t="str">
        <f t="shared" si="780"/>
        <v/>
      </c>
      <c r="S8307" s="109" t="str">
        <f t="shared" si="781"/>
        <v/>
      </c>
      <c r="T8307" s="109" t="str">
        <f t="shared" si="782"/>
        <v/>
      </c>
    </row>
    <row r="8308" spans="2:20" ht="15" customHeight="1" x14ac:dyDescent="0.25">
      <c r="B8308" s="94">
        <v>8257</v>
      </c>
      <c r="C8308" s="95"/>
      <c r="D8308" s="94"/>
      <c r="E8308" s="95"/>
      <c r="F8308" s="94"/>
      <c r="G8308" s="95">
        <f t="shared" si="777"/>
        <v>0</v>
      </c>
      <c r="H8308" s="110">
        <f t="shared" si="778"/>
        <v>0</v>
      </c>
      <c r="P8308" s="107" t="str">
        <f t="shared" si="779"/>
        <v/>
      </c>
      <c r="Q8308" s="108" t="str">
        <f t="shared" si="780"/>
        <v/>
      </c>
      <c r="S8308" s="109" t="str">
        <f t="shared" si="781"/>
        <v/>
      </c>
      <c r="T8308" s="109" t="str">
        <f t="shared" si="782"/>
        <v/>
      </c>
    </row>
    <row r="8309" spans="2:20" ht="15" customHeight="1" x14ac:dyDescent="0.25">
      <c r="B8309" s="94">
        <v>8258</v>
      </c>
      <c r="C8309" s="95"/>
      <c r="D8309" s="94"/>
      <c r="E8309" s="95"/>
      <c r="F8309" s="94"/>
      <c r="G8309" s="95">
        <f t="shared" si="777"/>
        <v>0</v>
      </c>
      <c r="H8309" s="110">
        <f t="shared" si="778"/>
        <v>0</v>
      </c>
      <c r="P8309" s="107" t="str">
        <f t="shared" si="779"/>
        <v/>
      </c>
      <c r="Q8309" s="108" t="str">
        <f t="shared" si="780"/>
        <v/>
      </c>
      <c r="S8309" s="109" t="str">
        <f t="shared" si="781"/>
        <v/>
      </c>
      <c r="T8309" s="109" t="str">
        <f t="shared" si="782"/>
        <v/>
      </c>
    </row>
    <row r="8310" spans="2:20" ht="15" customHeight="1" x14ac:dyDescent="0.25">
      <c r="B8310" s="94">
        <v>8259</v>
      </c>
      <c r="C8310" s="95"/>
      <c r="D8310" s="94"/>
      <c r="E8310" s="95"/>
      <c r="F8310" s="94"/>
      <c r="G8310" s="95">
        <f t="shared" si="777"/>
        <v>0</v>
      </c>
      <c r="H8310" s="110">
        <f t="shared" si="778"/>
        <v>0</v>
      </c>
      <c r="P8310" s="107" t="str">
        <f t="shared" si="779"/>
        <v/>
      </c>
      <c r="Q8310" s="108" t="str">
        <f t="shared" si="780"/>
        <v/>
      </c>
      <c r="S8310" s="109" t="str">
        <f t="shared" si="781"/>
        <v/>
      </c>
      <c r="T8310" s="109" t="str">
        <f t="shared" si="782"/>
        <v/>
      </c>
    </row>
    <row r="8311" spans="2:20" ht="15" customHeight="1" x14ac:dyDescent="0.25">
      <c r="B8311" s="94">
        <v>8260</v>
      </c>
      <c r="C8311" s="95"/>
      <c r="D8311" s="94"/>
      <c r="E8311" s="95"/>
      <c r="F8311" s="94"/>
      <c r="G8311" s="95">
        <f t="shared" si="777"/>
        <v>0</v>
      </c>
      <c r="H8311" s="110">
        <f t="shared" si="778"/>
        <v>0</v>
      </c>
      <c r="P8311" s="107" t="str">
        <f t="shared" si="779"/>
        <v/>
      </c>
      <c r="Q8311" s="108" t="str">
        <f t="shared" si="780"/>
        <v/>
      </c>
      <c r="S8311" s="109" t="str">
        <f t="shared" si="781"/>
        <v/>
      </c>
      <c r="T8311" s="109" t="str">
        <f t="shared" si="782"/>
        <v/>
      </c>
    </row>
    <row r="8312" spans="2:20" ht="15" customHeight="1" x14ac:dyDescent="0.25">
      <c r="B8312" s="94">
        <v>8261</v>
      </c>
      <c r="C8312" s="95"/>
      <c r="D8312" s="94"/>
      <c r="E8312" s="95"/>
      <c r="F8312" s="94"/>
      <c r="G8312" s="95">
        <f t="shared" si="777"/>
        <v>0</v>
      </c>
      <c r="H8312" s="110">
        <f t="shared" si="778"/>
        <v>0</v>
      </c>
      <c r="P8312" s="107" t="str">
        <f t="shared" si="779"/>
        <v/>
      </c>
      <c r="Q8312" s="108" t="str">
        <f t="shared" si="780"/>
        <v/>
      </c>
      <c r="S8312" s="109" t="str">
        <f t="shared" si="781"/>
        <v/>
      </c>
      <c r="T8312" s="109" t="str">
        <f t="shared" si="782"/>
        <v/>
      </c>
    </row>
    <row r="8313" spans="2:20" ht="15" customHeight="1" x14ac:dyDescent="0.25">
      <c r="B8313" s="94">
        <v>8262</v>
      </c>
      <c r="C8313" s="95"/>
      <c r="D8313" s="94"/>
      <c r="E8313" s="95"/>
      <c r="F8313" s="94"/>
      <c r="G8313" s="95">
        <f t="shared" si="777"/>
        <v>0</v>
      </c>
      <c r="H8313" s="110">
        <f t="shared" si="778"/>
        <v>0</v>
      </c>
      <c r="P8313" s="107" t="str">
        <f t="shared" si="779"/>
        <v/>
      </c>
      <c r="Q8313" s="108" t="str">
        <f t="shared" si="780"/>
        <v/>
      </c>
      <c r="S8313" s="109" t="str">
        <f t="shared" si="781"/>
        <v/>
      </c>
      <c r="T8313" s="109" t="str">
        <f t="shared" si="782"/>
        <v/>
      </c>
    </row>
    <row r="8314" spans="2:20" ht="15" customHeight="1" x14ac:dyDescent="0.25">
      <c r="B8314" s="94">
        <v>8263</v>
      </c>
      <c r="C8314" s="95"/>
      <c r="D8314" s="94"/>
      <c r="E8314" s="95"/>
      <c r="F8314" s="94"/>
      <c r="G8314" s="95">
        <f t="shared" si="777"/>
        <v>0</v>
      </c>
      <c r="H8314" s="110">
        <f t="shared" si="778"/>
        <v>0</v>
      </c>
      <c r="P8314" s="107" t="str">
        <f t="shared" si="779"/>
        <v/>
      </c>
      <c r="Q8314" s="108" t="str">
        <f t="shared" si="780"/>
        <v/>
      </c>
      <c r="S8314" s="109" t="str">
        <f t="shared" si="781"/>
        <v/>
      </c>
      <c r="T8314" s="109" t="str">
        <f t="shared" si="782"/>
        <v/>
      </c>
    </row>
    <row r="8315" spans="2:20" ht="15" customHeight="1" x14ac:dyDescent="0.25">
      <c r="B8315" s="94">
        <v>8264</v>
      </c>
      <c r="C8315" s="95"/>
      <c r="D8315" s="94"/>
      <c r="E8315" s="95"/>
      <c r="F8315" s="94"/>
      <c r="G8315" s="95">
        <f t="shared" si="777"/>
        <v>0</v>
      </c>
      <c r="H8315" s="110">
        <f t="shared" si="778"/>
        <v>0</v>
      </c>
      <c r="P8315" s="107" t="str">
        <f t="shared" si="779"/>
        <v/>
      </c>
      <c r="Q8315" s="108" t="str">
        <f t="shared" si="780"/>
        <v/>
      </c>
      <c r="S8315" s="109" t="str">
        <f t="shared" si="781"/>
        <v/>
      </c>
      <c r="T8315" s="109" t="str">
        <f t="shared" si="782"/>
        <v/>
      </c>
    </row>
    <row r="8316" spans="2:20" ht="15" customHeight="1" x14ac:dyDescent="0.25">
      <c r="B8316" s="94">
        <v>8265</v>
      </c>
      <c r="C8316" s="95"/>
      <c r="D8316" s="94"/>
      <c r="E8316" s="95"/>
      <c r="F8316" s="94"/>
      <c r="G8316" s="95">
        <f t="shared" si="777"/>
        <v>0</v>
      </c>
      <c r="H8316" s="110">
        <f t="shared" si="778"/>
        <v>0</v>
      </c>
      <c r="P8316" s="107" t="str">
        <f t="shared" si="779"/>
        <v/>
      </c>
      <c r="Q8316" s="108" t="str">
        <f t="shared" si="780"/>
        <v/>
      </c>
      <c r="S8316" s="109" t="str">
        <f t="shared" si="781"/>
        <v/>
      </c>
      <c r="T8316" s="109" t="str">
        <f t="shared" si="782"/>
        <v/>
      </c>
    </row>
    <row r="8317" spans="2:20" ht="15" customHeight="1" x14ac:dyDescent="0.25">
      <c r="B8317" s="94">
        <v>8266</v>
      </c>
      <c r="C8317" s="95"/>
      <c r="D8317" s="94"/>
      <c r="E8317" s="95"/>
      <c r="F8317" s="94"/>
      <c r="G8317" s="95">
        <f t="shared" si="777"/>
        <v>0</v>
      </c>
      <c r="H8317" s="110">
        <f t="shared" si="778"/>
        <v>0</v>
      </c>
      <c r="P8317" s="107" t="str">
        <f t="shared" si="779"/>
        <v/>
      </c>
      <c r="Q8317" s="108" t="str">
        <f t="shared" si="780"/>
        <v/>
      </c>
      <c r="S8317" s="109" t="str">
        <f t="shared" si="781"/>
        <v/>
      </c>
      <c r="T8317" s="109" t="str">
        <f t="shared" si="782"/>
        <v/>
      </c>
    </row>
    <row r="8318" spans="2:20" ht="15" customHeight="1" x14ac:dyDescent="0.25">
      <c r="B8318" s="94">
        <v>8267</v>
      </c>
      <c r="C8318" s="95"/>
      <c r="D8318" s="94"/>
      <c r="E8318" s="95"/>
      <c r="F8318" s="94"/>
      <c r="G8318" s="95">
        <f t="shared" si="777"/>
        <v>0</v>
      </c>
      <c r="H8318" s="110">
        <f t="shared" si="778"/>
        <v>0</v>
      </c>
      <c r="P8318" s="107" t="str">
        <f t="shared" si="779"/>
        <v/>
      </c>
      <c r="Q8318" s="108" t="str">
        <f t="shared" si="780"/>
        <v/>
      </c>
      <c r="S8318" s="109" t="str">
        <f t="shared" si="781"/>
        <v/>
      </c>
      <c r="T8318" s="109" t="str">
        <f t="shared" si="782"/>
        <v/>
      </c>
    </row>
    <row r="8319" spans="2:20" ht="15" customHeight="1" x14ac:dyDescent="0.25">
      <c r="B8319" s="94">
        <v>8268</v>
      </c>
      <c r="C8319" s="95"/>
      <c r="D8319" s="94"/>
      <c r="E8319" s="95"/>
      <c r="F8319" s="94"/>
      <c r="G8319" s="95">
        <f t="shared" si="777"/>
        <v>0</v>
      </c>
      <c r="H8319" s="110">
        <f t="shared" si="778"/>
        <v>0</v>
      </c>
      <c r="P8319" s="107" t="str">
        <f t="shared" si="779"/>
        <v/>
      </c>
      <c r="Q8319" s="108" t="str">
        <f t="shared" si="780"/>
        <v/>
      </c>
      <c r="S8319" s="109" t="str">
        <f t="shared" si="781"/>
        <v/>
      </c>
      <c r="T8319" s="109" t="str">
        <f t="shared" si="782"/>
        <v/>
      </c>
    </row>
    <row r="8320" spans="2:20" ht="15" customHeight="1" x14ac:dyDescent="0.25">
      <c r="B8320" s="94">
        <v>8269</v>
      </c>
      <c r="C8320" s="95"/>
      <c r="D8320" s="94"/>
      <c r="E8320" s="95"/>
      <c r="F8320" s="94"/>
      <c r="G8320" s="95">
        <f t="shared" si="777"/>
        <v>0</v>
      </c>
      <c r="H8320" s="110">
        <f t="shared" si="778"/>
        <v>0</v>
      </c>
      <c r="P8320" s="107" t="str">
        <f t="shared" si="779"/>
        <v/>
      </c>
      <c r="Q8320" s="108" t="str">
        <f t="shared" si="780"/>
        <v/>
      </c>
      <c r="S8320" s="109" t="str">
        <f t="shared" si="781"/>
        <v/>
      </c>
      <c r="T8320" s="109" t="str">
        <f t="shared" si="782"/>
        <v/>
      </c>
    </row>
    <row r="8321" spans="2:20" ht="15" customHeight="1" x14ac:dyDescent="0.25">
      <c r="B8321" s="94">
        <v>8270</v>
      </c>
      <c r="C8321" s="95"/>
      <c r="D8321" s="94"/>
      <c r="E8321" s="95"/>
      <c r="F8321" s="94"/>
      <c r="G8321" s="95">
        <f t="shared" si="777"/>
        <v>0</v>
      </c>
      <c r="H8321" s="110">
        <f t="shared" si="778"/>
        <v>0</v>
      </c>
      <c r="P8321" s="107" t="str">
        <f t="shared" si="779"/>
        <v/>
      </c>
      <c r="Q8321" s="108" t="str">
        <f t="shared" si="780"/>
        <v/>
      </c>
      <c r="S8321" s="109" t="str">
        <f t="shared" si="781"/>
        <v/>
      </c>
      <c r="T8321" s="109" t="str">
        <f t="shared" si="782"/>
        <v/>
      </c>
    </row>
    <row r="8322" spans="2:20" ht="15" customHeight="1" x14ac:dyDescent="0.25">
      <c r="B8322" s="94">
        <v>8271</v>
      </c>
      <c r="C8322" s="95"/>
      <c r="D8322" s="94"/>
      <c r="E8322" s="95"/>
      <c r="F8322" s="94"/>
      <c r="G8322" s="95">
        <f t="shared" si="777"/>
        <v>0</v>
      </c>
      <c r="H8322" s="110">
        <f t="shared" si="778"/>
        <v>0</v>
      </c>
      <c r="P8322" s="107" t="str">
        <f t="shared" si="779"/>
        <v/>
      </c>
      <c r="Q8322" s="108" t="str">
        <f t="shared" si="780"/>
        <v/>
      </c>
      <c r="S8322" s="109" t="str">
        <f t="shared" si="781"/>
        <v/>
      </c>
      <c r="T8322" s="109" t="str">
        <f t="shared" si="782"/>
        <v/>
      </c>
    </row>
    <row r="8323" spans="2:20" ht="15" customHeight="1" x14ac:dyDescent="0.25">
      <c r="B8323" s="94">
        <v>8272</v>
      </c>
      <c r="C8323" s="95"/>
      <c r="D8323" s="94"/>
      <c r="E8323" s="95"/>
      <c r="F8323" s="94"/>
      <c r="G8323" s="95">
        <f t="shared" si="777"/>
        <v>0</v>
      </c>
      <c r="H8323" s="110">
        <f t="shared" si="778"/>
        <v>0</v>
      </c>
      <c r="P8323" s="107" t="str">
        <f t="shared" si="779"/>
        <v/>
      </c>
      <c r="Q8323" s="108" t="str">
        <f t="shared" si="780"/>
        <v/>
      </c>
      <c r="S8323" s="109" t="str">
        <f t="shared" si="781"/>
        <v/>
      </c>
      <c r="T8323" s="109" t="str">
        <f t="shared" si="782"/>
        <v/>
      </c>
    </row>
    <row r="8324" spans="2:20" ht="15" customHeight="1" x14ac:dyDescent="0.25">
      <c r="B8324" s="94">
        <v>8273</v>
      </c>
      <c r="C8324" s="95"/>
      <c r="D8324" s="94"/>
      <c r="E8324" s="95"/>
      <c r="F8324" s="94"/>
      <c r="G8324" s="95">
        <f t="shared" si="777"/>
        <v>0</v>
      </c>
      <c r="H8324" s="110">
        <f t="shared" si="778"/>
        <v>0</v>
      </c>
      <c r="P8324" s="107" t="str">
        <f t="shared" si="779"/>
        <v/>
      </c>
      <c r="Q8324" s="108" t="str">
        <f t="shared" si="780"/>
        <v/>
      </c>
      <c r="S8324" s="109" t="str">
        <f t="shared" si="781"/>
        <v/>
      </c>
      <c r="T8324" s="109" t="str">
        <f t="shared" si="782"/>
        <v/>
      </c>
    </row>
    <row r="8325" spans="2:20" ht="15" customHeight="1" x14ac:dyDescent="0.25">
      <c r="B8325" s="94">
        <v>8274</v>
      </c>
      <c r="C8325" s="95"/>
      <c r="D8325" s="94"/>
      <c r="E8325" s="95"/>
      <c r="F8325" s="94"/>
      <c r="G8325" s="95">
        <f t="shared" si="777"/>
        <v>0</v>
      </c>
      <c r="H8325" s="110">
        <f t="shared" si="778"/>
        <v>0</v>
      </c>
      <c r="P8325" s="107" t="str">
        <f t="shared" si="779"/>
        <v/>
      </c>
      <c r="Q8325" s="108" t="str">
        <f t="shared" si="780"/>
        <v/>
      </c>
      <c r="S8325" s="109" t="str">
        <f t="shared" si="781"/>
        <v/>
      </c>
      <c r="T8325" s="109" t="str">
        <f t="shared" si="782"/>
        <v/>
      </c>
    </row>
    <row r="8326" spans="2:20" ht="15" customHeight="1" x14ac:dyDescent="0.25">
      <c r="B8326" s="94">
        <v>8275</v>
      </c>
      <c r="C8326" s="95"/>
      <c r="D8326" s="94"/>
      <c r="E8326" s="95"/>
      <c r="F8326" s="94"/>
      <c r="G8326" s="95">
        <f t="shared" si="777"/>
        <v>0</v>
      </c>
      <c r="H8326" s="110">
        <f t="shared" si="778"/>
        <v>0</v>
      </c>
      <c r="P8326" s="107" t="str">
        <f t="shared" si="779"/>
        <v/>
      </c>
      <c r="Q8326" s="108" t="str">
        <f t="shared" si="780"/>
        <v/>
      </c>
      <c r="S8326" s="109" t="str">
        <f t="shared" si="781"/>
        <v/>
      </c>
      <c r="T8326" s="109" t="str">
        <f t="shared" si="782"/>
        <v/>
      </c>
    </row>
    <row r="8327" spans="2:20" ht="15" customHeight="1" x14ac:dyDescent="0.25">
      <c r="B8327" s="94">
        <v>8276</v>
      </c>
      <c r="C8327" s="95"/>
      <c r="D8327" s="94"/>
      <c r="E8327" s="95"/>
      <c r="F8327" s="94"/>
      <c r="G8327" s="95">
        <f t="shared" si="777"/>
        <v>0</v>
      </c>
      <c r="H8327" s="110">
        <f t="shared" si="778"/>
        <v>0</v>
      </c>
      <c r="P8327" s="107" t="str">
        <f t="shared" si="779"/>
        <v/>
      </c>
      <c r="Q8327" s="108" t="str">
        <f t="shared" si="780"/>
        <v/>
      </c>
      <c r="S8327" s="109" t="str">
        <f t="shared" si="781"/>
        <v/>
      </c>
      <c r="T8327" s="109" t="str">
        <f t="shared" si="782"/>
        <v/>
      </c>
    </row>
    <row r="8328" spans="2:20" ht="15" customHeight="1" x14ac:dyDescent="0.25">
      <c r="B8328" s="94">
        <v>8277</v>
      </c>
      <c r="C8328" s="95"/>
      <c r="D8328" s="94"/>
      <c r="E8328" s="95"/>
      <c r="F8328" s="94"/>
      <c r="G8328" s="95">
        <f t="shared" si="777"/>
        <v>0</v>
      </c>
      <c r="H8328" s="110">
        <f t="shared" si="778"/>
        <v>0</v>
      </c>
      <c r="P8328" s="107" t="str">
        <f t="shared" si="779"/>
        <v/>
      </c>
      <c r="Q8328" s="108" t="str">
        <f t="shared" si="780"/>
        <v/>
      </c>
      <c r="S8328" s="109" t="str">
        <f t="shared" si="781"/>
        <v/>
      </c>
      <c r="T8328" s="109" t="str">
        <f t="shared" si="782"/>
        <v/>
      </c>
    </row>
    <row r="8329" spans="2:20" ht="15" customHeight="1" x14ac:dyDescent="0.25">
      <c r="B8329" s="94">
        <v>8278</v>
      </c>
      <c r="C8329" s="95"/>
      <c r="D8329" s="94"/>
      <c r="E8329" s="95"/>
      <c r="F8329" s="94"/>
      <c r="G8329" s="95">
        <f t="shared" si="777"/>
        <v>0</v>
      </c>
      <c r="H8329" s="110">
        <f t="shared" si="778"/>
        <v>0</v>
      </c>
      <c r="P8329" s="107" t="str">
        <f t="shared" si="779"/>
        <v/>
      </c>
      <c r="Q8329" s="108" t="str">
        <f t="shared" si="780"/>
        <v/>
      </c>
      <c r="S8329" s="109" t="str">
        <f t="shared" si="781"/>
        <v/>
      </c>
      <c r="T8329" s="109" t="str">
        <f t="shared" si="782"/>
        <v/>
      </c>
    </row>
    <row r="8330" spans="2:20" ht="15" customHeight="1" x14ac:dyDescent="0.25">
      <c r="B8330" s="94">
        <v>8279</v>
      </c>
      <c r="C8330" s="95"/>
      <c r="D8330" s="94"/>
      <c r="E8330" s="95"/>
      <c r="F8330" s="94"/>
      <c r="G8330" s="95">
        <f t="shared" si="777"/>
        <v>0</v>
      </c>
      <c r="H8330" s="110">
        <f t="shared" si="778"/>
        <v>0</v>
      </c>
      <c r="P8330" s="107" t="str">
        <f t="shared" si="779"/>
        <v/>
      </c>
      <c r="Q8330" s="108" t="str">
        <f t="shared" si="780"/>
        <v/>
      </c>
      <c r="S8330" s="109" t="str">
        <f t="shared" si="781"/>
        <v/>
      </c>
      <c r="T8330" s="109" t="str">
        <f t="shared" si="782"/>
        <v/>
      </c>
    </row>
    <row r="8331" spans="2:20" ht="15" customHeight="1" x14ac:dyDescent="0.25">
      <c r="B8331" s="94">
        <v>8280</v>
      </c>
      <c r="C8331" s="95"/>
      <c r="D8331" s="94"/>
      <c r="E8331" s="95"/>
      <c r="F8331" s="94"/>
      <c r="G8331" s="95">
        <f t="shared" si="777"/>
        <v>0</v>
      </c>
      <c r="H8331" s="110">
        <f t="shared" si="778"/>
        <v>0</v>
      </c>
      <c r="P8331" s="107" t="str">
        <f t="shared" si="779"/>
        <v/>
      </c>
      <c r="Q8331" s="108" t="str">
        <f t="shared" si="780"/>
        <v/>
      </c>
      <c r="S8331" s="109" t="str">
        <f t="shared" si="781"/>
        <v/>
      </c>
      <c r="T8331" s="109" t="str">
        <f t="shared" si="782"/>
        <v/>
      </c>
    </row>
    <row r="8332" spans="2:20" ht="15" customHeight="1" x14ac:dyDescent="0.25">
      <c r="B8332" s="94">
        <v>8281</v>
      </c>
      <c r="C8332" s="95"/>
      <c r="D8332" s="94"/>
      <c r="E8332" s="95"/>
      <c r="F8332" s="94"/>
      <c r="G8332" s="95">
        <f t="shared" si="777"/>
        <v>0</v>
      </c>
      <c r="H8332" s="110">
        <f t="shared" si="778"/>
        <v>0</v>
      </c>
      <c r="P8332" s="107" t="str">
        <f t="shared" si="779"/>
        <v/>
      </c>
      <c r="Q8332" s="108" t="str">
        <f t="shared" si="780"/>
        <v/>
      </c>
      <c r="S8332" s="109" t="str">
        <f t="shared" si="781"/>
        <v/>
      </c>
      <c r="T8332" s="109" t="str">
        <f t="shared" si="782"/>
        <v/>
      </c>
    </row>
    <row r="8333" spans="2:20" ht="15" customHeight="1" x14ac:dyDescent="0.25">
      <c r="B8333" s="94">
        <v>8282</v>
      </c>
      <c r="C8333" s="95"/>
      <c r="D8333" s="94"/>
      <c r="E8333" s="95"/>
      <c r="F8333" s="94"/>
      <c r="G8333" s="95">
        <f t="shared" si="777"/>
        <v>0</v>
      </c>
      <c r="H8333" s="110">
        <f t="shared" si="778"/>
        <v>0</v>
      </c>
      <c r="P8333" s="107" t="str">
        <f t="shared" si="779"/>
        <v/>
      </c>
      <c r="Q8333" s="108" t="str">
        <f t="shared" si="780"/>
        <v/>
      </c>
      <c r="S8333" s="109" t="str">
        <f t="shared" si="781"/>
        <v/>
      </c>
      <c r="T8333" s="109" t="str">
        <f t="shared" si="782"/>
        <v/>
      </c>
    </row>
    <row r="8334" spans="2:20" ht="15" customHeight="1" x14ac:dyDescent="0.25">
      <c r="B8334" s="94">
        <v>8283</v>
      </c>
      <c r="C8334" s="95"/>
      <c r="D8334" s="94"/>
      <c r="E8334" s="95"/>
      <c r="F8334" s="94"/>
      <c r="G8334" s="95">
        <f t="shared" si="777"/>
        <v>0</v>
      </c>
      <c r="H8334" s="110">
        <f t="shared" si="778"/>
        <v>0</v>
      </c>
      <c r="P8334" s="107" t="str">
        <f t="shared" si="779"/>
        <v/>
      </c>
      <c r="Q8334" s="108" t="str">
        <f t="shared" si="780"/>
        <v/>
      </c>
      <c r="S8334" s="109" t="str">
        <f t="shared" si="781"/>
        <v/>
      </c>
      <c r="T8334" s="109" t="str">
        <f t="shared" si="782"/>
        <v/>
      </c>
    </row>
    <row r="8335" spans="2:20" ht="15" customHeight="1" x14ac:dyDescent="0.25">
      <c r="B8335" s="94">
        <v>8284</v>
      </c>
      <c r="C8335" s="95"/>
      <c r="D8335" s="94"/>
      <c r="E8335" s="95"/>
      <c r="F8335" s="94"/>
      <c r="G8335" s="95">
        <f t="shared" si="777"/>
        <v>0</v>
      </c>
      <c r="H8335" s="110">
        <f t="shared" si="778"/>
        <v>0</v>
      </c>
      <c r="P8335" s="107" t="str">
        <f t="shared" si="779"/>
        <v/>
      </c>
      <c r="Q8335" s="108" t="str">
        <f t="shared" si="780"/>
        <v/>
      </c>
      <c r="S8335" s="109" t="str">
        <f t="shared" si="781"/>
        <v/>
      </c>
      <c r="T8335" s="109" t="str">
        <f t="shared" si="782"/>
        <v/>
      </c>
    </row>
    <row r="8336" spans="2:20" ht="15" customHeight="1" x14ac:dyDescent="0.25">
      <c r="B8336" s="94">
        <v>8285</v>
      </c>
      <c r="C8336" s="95"/>
      <c r="D8336" s="94"/>
      <c r="E8336" s="95"/>
      <c r="F8336" s="94"/>
      <c r="G8336" s="95">
        <f t="shared" si="777"/>
        <v>0</v>
      </c>
      <c r="H8336" s="110">
        <f t="shared" si="778"/>
        <v>0</v>
      </c>
      <c r="P8336" s="107" t="str">
        <f t="shared" si="779"/>
        <v/>
      </c>
      <c r="Q8336" s="108" t="str">
        <f t="shared" si="780"/>
        <v/>
      </c>
      <c r="S8336" s="109" t="str">
        <f t="shared" si="781"/>
        <v/>
      </c>
      <c r="T8336" s="109" t="str">
        <f t="shared" si="782"/>
        <v/>
      </c>
    </row>
    <row r="8337" spans="2:20" ht="15" customHeight="1" x14ac:dyDescent="0.25">
      <c r="B8337" s="94">
        <v>8286</v>
      </c>
      <c r="C8337" s="95"/>
      <c r="D8337" s="94"/>
      <c r="E8337" s="95"/>
      <c r="F8337" s="94"/>
      <c r="G8337" s="95">
        <f t="shared" si="777"/>
        <v>0</v>
      </c>
      <c r="H8337" s="110">
        <f t="shared" si="778"/>
        <v>0</v>
      </c>
      <c r="P8337" s="107" t="str">
        <f t="shared" si="779"/>
        <v/>
      </c>
      <c r="Q8337" s="108" t="str">
        <f t="shared" si="780"/>
        <v/>
      </c>
      <c r="S8337" s="109" t="str">
        <f t="shared" si="781"/>
        <v/>
      </c>
      <c r="T8337" s="109" t="str">
        <f t="shared" si="782"/>
        <v/>
      </c>
    </row>
    <row r="8338" spans="2:20" ht="15" customHeight="1" x14ac:dyDescent="0.25">
      <c r="B8338" s="94">
        <v>8287</v>
      </c>
      <c r="C8338" s="95"/>
      <c r="D8338" s="94"/>
      <c r="E8338" s="95"/>
      <c r="F8338" s="94"/>
      <c r="G8338" s="95">
        <f t="shared" si="777"/>
        <v>0</v>
      </c>
      <c r="H8338" s="110">
        <f t="shared" si="778"/>
        <v>0</v>
      </c>
      <c r="P8338" s="107" t="str">
        <f t="shared" si="779"/>
        <v/>
      </c>
      <c r="Q8338" s="108" t="str">
        <f t="shared" si="780"/>
        <v/>
      </c>
      <c r="S8338" s="109" t="str">
        <f t="shared" si="781"/>
        <v/>
      </c>
      <c r="T8338" s="109" t="str">
        <f t="shared" si="782"/>
        <v/>
      </c>
    </row>
    <row r="8339" spans="2:20" ht="15" customHeight="1" x14ac:dyDescent="0.25">
      <c r="B8339" s="94">
        <v>8288</v>
      </c>
      <c r="C8339" s="95"/>
      <c r="D8339" s="94"/>
      <c r="E8339" s="95"/>
      <c r="F8339" s="94"/>
      <c r="G8339" s="95">
        <f t="shared" si="777"/>
        <v>0</v>
      </c>
      <c r="H8339" s="110">
        <f t="shared" si="778"/>
        <v>0</v>
      </c>
      <c r="P8339" s="107" t="str">
        <f t="shared" si="779"/>
        <v/>
      </c>
      <c r="Q8339" s="108" t="str">
        <f t="shared" si="780"/>
        <v/>
      </c>
      <c r="S8339" s="109" t="str">
        <f t="shared" si="781"/>
        <v/>
      </c>
      <c r="T8339" s="109" t="str">
        <f t="shared" si="782"/>
        <v/>
      </c>
    </row>
    <row r="8340" spans="2:20" ht="15" customHeight="1" x14ac:dyDescent="0.25">
      <c r="B8340" s="94">
        <v>8289</v>
      </c>
      <c r="C8340" s="95"/>
      <c r="D8340" s="94"/>
      <c r="E8340" s="95"/>
      <c r="F8340" s="94"/>
      <c r="G8340" s="95">
        <f t="shared" si="777"/>
        <v>0</v>
      </c>
      <c r="H8340" s="110">
        <f t="shared" si="778"/>
        <v>0</v>
      </c>
      <c r="P8340" s="107" t="str">
        <f t="shared" si="779"/>
        <v/>
      </c>
      <c r="Q8340" s="108" t="str">
        <f t="shared" si="780"/>
        <v/>
      </c>
      <c r="S8340" s="109" t="str">
        <f t="shared" si="781"/>
        <v/>
      </c>
      <c r="T8340" s="109" t="str">
        <f t="shared" si="782"/>
        <v/>
      </c>
    </row>
    <row r="8341" spans="2:20" ht="15" customHeight="1" x14ac:dyDescent="0.25">
      <c r="B8341" s="94">
        <v>8290</v>
      </c>
      <c r="C8341" s="95"/>
      <c r="D8341" s="94"/>
      <c r="E8341" s="95"/>
      <c r="F8341" s="94"/>
      <c r="G8341" s="95">
        <f t="shared" si="777"/>
        <v>0</v>
      </c>
      <c r="H8341" s="110">
        <f t="shared" si="778"/>
        <v>0</v>
      </c>
      <c r="P8341" s="107" t="str">
        <f t="shared" si="779"/>
        <v/>
      </c>
      <c r="Q8341" s="108" t="str">
        <f t="shared" si="780"/>
        <v/>
      </c>
      <c r="S8341" s="109" t="str">
        <f t="shared" si="781"/>
        <v/>
      </c>
      <c r="T8341" s="109" t="str">
        <f t="shared" si="782"/>
        <v/>
      </c>
    </row>
    <row r="8342" spans="2:20" ht="15" customHeight="1" x14ac:dyDescent="0.25">
      <c r="B8342" s="94">
        <v>8291</v>
      </c>
      <c r="C8342" s="95"/>
      <c r="D8342" s="94"/>
      <c r="E8342" s="95"/>
      <c r="F8342" s="94"/>
      <c r="G8342" s="95">
        <f t="shared" si="777"/>
        <v>0</v>
      </c>
      <c r="H8342" s="110">
        <f t="shared" si="778"/>
        <v>0</v>
      </c>
      <c r="P8342" s="107" t="str">
        <f t="shared" si="779"/>
        <v/>
      </c>
      <c r="Q8342" s="108" t="str">
        <f t="shared" si="780"/>
        <v/>
      </c>
      <c r="S8342" s="109" t="str">
        <f t="shared" si="781"/>
        <v/>
      </c>
      <c r="T8342" s="109" t="str">
        <f t="shared" si="782"/>
        <v/>
      </c>
    </row>
    <row r="8343" spans="2:20" ht="15" customHeight="1" x14ac:dyDescent="0.25">
      <c r="B8343" s="94">
        <v>8292</v>
      </c>
      <c r="C8343" s="95"/>
      <c r="D8343" s="94"/>
      <c r="E8343" s="95"/>
      <c r="F8343" s="94"/>
      <c r="G8343" s="95">
        <f t="shared" si="777"/>
        <v>0</v>
      </c>
      <c r="H8343" s="110">
        <f t="shared" si="778"/>
        <v>0</v>
      </c>
      <c r="P8343" s="107" t="str">
        <f t="shared" si="779"/>
        <v/>
      </c>
      <c r="Q8343" s="108" t="str">
        <f t="shared" si="780"/>
        <v/>
      </c>
      <c r="S8343" s="109" t="str">
        <f t="shared" si="781"/>
        <v/>
      </c>
      <c r="T8343" s="109" t="str">
        <f t="shared" si="782"/>
        <v/>
      </c>
    </row>
    <row r="8344" spans="2:20" ht="15" customHeight="1" x14ac:dyDescent="0.25">
      <c r="B8344" s="94">
        <v>8293</v>
      </c>
      <c r="C8344" s="95"/>
      <c r="D8344" s="94"/>
      <c r="E8344" s="95"/>
      <c r="F8344" s="94"/>
      <c r="G8344" s="95">
        <f t="shared" si="777"/>
        <v>0</v>
      </c>
      <c r="H8344" s="110">
        <f t="shared" si="778"/>
        <v>0</v>
      </c>
      <c r="P8344" s="107" t="str">
        <f t="shared" si="779"/>
        <v/>
      </c>
      <c r="Q8344" s="108" t="str">
        <f t="shared" si="780"/>
        <v/>
      </c>
      <c r="S8344" s="109" t="str">
        <f t="shared" si="781"/>
        <v/>
      </c>
      <c r="T8344" s="109" t="str">
        <f t="shared" si="782"/>
        <v/>
      </c>
    </row>
    <row r="8345" spans="2:20" ht="15" customHeight="1" x14ac:dyDescent="0.25">
      <c r="B8345" s="94">
        <v>8294</v>
      </c>
      <c r="C8345" s="95"/>
      <c r="D8345" s="94"/>
      <c r="E8345" s="95"/>
      <c r="F8345" s="94"/>
      <c r="G8345" s="95">
        <f t="shared" si="777"/>
        <v>0</v>
      </c>
      <c r="H8345" s="110">
        <f t="shared" si="778"/>
        <v>0</v>
      </c>
      <c r="P8345" s="107" t="str">
        <f t="shared" si="779"/>
        <v/>
      </c>
      <c r="Q8345" s="108" t="str">
        <f t="shared" si="780"/>
        <v/>
      </c>
      <c r="S8345" s="109" t="str">
        <f t="shared" si="781"/>
        <v/>
      </c>
      <c r="T8345" s="109" t="str">
        <f t="shared" si="782"/>
        <v/>
      </c>
    </row>
    <row r="8346" spans="2:20" ht="15" customHeight="1" x14ac:dyDescent="0.25">
      <c r="B8346" s="94">
        <v>8295</v>
      </c>
      <c r="C8346" s="95"/>
      <c r="D8346" s="94"/>
      <c r="E8346" s="95"/>
      <c r="F8346" s="94"/>
      <c r="G8346" s="95">
        <f t="shared" si="777"/>
        <v>0</v>
      </c>
      <c r="H8346" s="110">
        <f t="shared" si="778"/>
        <v>0</v>
      </c>
      <c r="P8346" s="107" t="str">
        <f t="shared" si="779"/>
        <v/>
      </c>
      <c r="Q8346" s="108" t="str">
        <f t="shared" si="780"/>
        <v/>
      </c>
      <c r="S8346" s="109" t="str">
        <f t="shared" si="781"/>
        <v/>
      </c>
      <c r="T8346" s="109" t="str">
        <f t="shared" si="782"/>
        <v/>
      </c>
    </row>
    <row r="8347" spans="2:20" ht="15" customHeight="1" x14ac:dyDescent="0.25">
      <c r="B8347" s="94">
        <v>8296</v>
      </c>
      <c r="C8347" s="95"/>
      <c r="D8347" s="94"/>
      <c r="E8347" s="95"/>
      <c r="F8347" s="94"/>
      <c r="G8347" s="95">
        <f t="shared" si="777"/>
        <v>0</v>
      </c>
      <c r="H8347" s="110">
        <f t="shared" si="778"/>
        <v>0</v>
      </c>
      <c r="P8347" s="107" t="str">
        <f t="shared" si="779"/>
        <v/>
      </c>
      <c r="Q8347" s="108" t="str">
        <f t="shared" si="780"/>
        <v/>
      </c>
      <c r="S8347" s="109" t="str">
        <f t="shared" si="781"/>
        <v/>
      </c>
      <c r="T8347" s="109" t="str">
        <f t="shared" si="782"/>
        <v/>
      </c>
    </row>
    <row r="8348" spans="2:20" ht="15" customHeight="1" x14ac:dyDescent="0.25">
      <c r="B8348" s="94">
        <v>8297</v>
      </c>
      <c r="C8348" s="95"/>
      <c r="D8348" s="94"/>
      <c r="E8348" s="95"/>
      <c r="F8348" s="94"/>
      <c r="G8348" s="95">
        <f t="shared" ref="G8348:G8411" si="783">E8348-C8348</f>
        <v>0</v>
      </c>
      <c r="H8348" s="110">
        <f t="shared" ref="H8348:H8411" si="784">F8348-D8348</f>
        <v>0</v>
      </c>
      <c r="P8348" s="107" t="str">
        <f t="shared" ref="P8348:P8411" si="785">IF(C8348="","",D8348*PSA_WTP-C8348)</f>
        <v/>
      </c>
      <c r="Q8348" s="108" t="str">
        <f t="shared" ref="Q8348:Q8411" si="786">IF(C8348="","",F8348*PSA_WTP-E8348)</f>
        <v/>
      </c>
      <c r="S8348" s="109" t="str">
        <f t="shared" ref="S8348:S8411" si="787">IF(Q8348="","",IF(Q8348=MAX(P8348,Q8348),0,1))</f>
        <v/>
      </c>
      <c r="T8348" s="109" t="str">
        <f t="shared" ref="T8348:T8411" si="788">IF(Q8348="","",IF(Q8348=MAX(P8348,Q8348),1,0))</f>
        <v/>
      </c>
    </row>
    <row r="8349" spans="2:20" ht="15" customHeight="1" x14ac:dyDescent="0.25">
      <c r="B8349" s="94">
        <v>8298</v>
      </c>
      <c r="C8349" s="95"/>
      <c r="D8349" s="94"/>
      <c r="E8349" s="95"/>
      <c r="F8349" s="94"/>
      <c r="G8349" s="95">
        <f t="shared" si="783"/>
        <v>0</v>
      </c>
      <c r="H8349" s="110">
        <f t="shared" si="784"/>
        <v>0</v>
      </c>
      <c r="P8349" s="107" t="str">
        <f t="shared" si="785"/>
        <v/>
      </c>
      <c r="Q8349" s="108" t="str">
        <f t="shared" si="786"/>
        <v/>
      </c>
      <c r="S8349" s="109" t="str">
        <f t="shared" si="787"/>
        <v/>
      </c>
      <c r="T8349" s="109" t="str">
        <f t="shared" si="788"/>
        <v/>
      </c>
    </row>
    <row r="8350" spans="2:20" ht="15" customHeight="1" x14ac:dyDescent="0.25">
      <c r="B8350" s="94">
        <v>8299</v>
      </c>
      <c r="C8350" s="95"/>
      <c r="D8350" s="94"/>
      <c r="E8350" s="95"/>
      <c r="F8350" s="94"/>
      <c r="G8350" s="95">
        <f t="shared" si="783"/>
        <v>0</v>
      </c>
      <c r="H8350" s="110">
        <f t="shared" si="784"/>
        <v>0</v>
      </c>
      <c r="P8350" s="107" t="str">
        <f t="shared" si="785"/>
        <v/>
      </c>
      <c r="Q8350" s="108" t="str">
        <f t="shared" si="786"/>
        <v/>
      </c>
      <c r="S8350" s="109" t="str">
        <f t="shared" si="787"/>
        <v/>
      </c>
      <c r="T8350" s="109" t="str">
        <f t="shared" si="788"/>
        <v/>
      </c>
    </row>
    <row r="8351" spans="2:20" ht="15" customHeight="1" x14ac:dyDescent="0.25">
      <c r="B8351" s="94">
        <v>8300</v>
      </c>
      <c r="C8351" s="95"/>
      <c r="D8351" s="94"/>
      <c r="E8351" s="95"/>
      <c r="F8351" s="94"/>
      <c r="G8351" s="95">
        <f t="shared" si="783"/>
        <v>0</v>
      </c>
      <c r="H8351" s="110">
        <f t="shared" si="784"/>
        <v>0</v>
      </c>
      <c r="P8351" s="107" t="str">
        <f t="shared" si="785"/>
        <v/>
      </c>
      <c r="Q8351" s="108" t="str">
        <f t="shared" si="786"/>
        <v/>
      </c>
      <c r="S8351" s="109" t="str">
        <f t="shared" si="787"/>
        <v/>
      </c>
      <c r="T8351" s="109" t="str">
        <f t="shared" si="788"/>
        <v/>
      </c>
    </row>
    <row r="8352" spans="2:20" ht="15" customHeight="1" x14ac:dyDescent="0.25">
      <c r="B8352" s="94">
        <v>8301</v>
      </c>
      <c r="C8352" s="95"/>
      <c r="D8352" s="94"/>
      <c r="E8352" s="95"/>
      <c r="F8352" s="94"/>
      <c r="G8352" s="95">
        <f t="shared" si="783"/>
        <v>0</v>
      </c>
      <c r="H8352" s="110">
        <f t="shared" si="784"/>
        <v>0</v>
      </c>
      <c r="P8352" s="107" t="str">
        <f t="shared" si="785"/>
        <v/>
      </c>
      <c r="Q8352" s="108" t="str">
        <f t="shared" si="786"/>
        <v/>
      </c>
      <c r="S8352" s="109" t="str">
        <f t="shared" si="787"/>
        <v/>
      </c>
      <c r="T8352" s="109" t="str">
        <f t="shared" si="788"/>
        <v/>
      </c>
    </row>
    <row r="8353" spans="2:20" ht="15" customHeight="1" x14ac:dyDescent="0.25">
      <c r="B8353" s="94">
        <v>8302</v>
      </c>
      <c r="C8353" s="95"/>
      <c r="D8353" s="94"/>
      <c r="E8353" s="95"/>
      <c r="F8353" s="94"/>
      <c r="G8353" s="95">
        <f t="shared" si="783"/>
        <v>0</v>
      </c>
      <c r="H8353" s="110">
        <f t="shared" si="784"/>
        <v>0</v>
      </c>
      <c r="P8353" s="107" t="str">
        <f t="shared" si="785"/>
        <v/>
      </c>
      <c r="Q8353" s="108" t="str">
        <f t="shared" si="786"/>
        <v/>
      </c>
      <c r="S8353" s="109" t="str">
        <f t="shared" si="787"/>
        <v/>
      </c>
      <c r="T8353" s="109" t="str">
        <f t="shared" si="788"/>
        <v/>
      </c>
    </row>
    <row r="8354" spans="2:20" ht="15" customHeight="1" x14ac:dyDescent="0.25">
      <c r="B8354" s="94">
        <v>8303</v>
      </c>
      <c r="C8354" s="95"/>
      <c r="D8354" s="94"/>
      <c r="E8354" s="95"/>
      <c r="F8354" s="94"/>
      <c r="G8354" s="95">
        <f t="shared" si="783"/>
        <v>0</v>
      </c>
      <c r="H8354" s="110">
        <f t="shared" si="784"/>
        <v>0</v>
      </c>
      <c r="P8354" s="107" t="str">
        <f t="shared" si="785"/>
        <v/>
      </c>
      <c r="Q8354" s="108" t="str">
        <f t="shared" si="786"/>
        <v/>
      </c>
      <c r="S8354" s="109" t="str">
        <f t="shared" si="787"/>
        <v/>
      </c>
      <c r="T8354" s="109" t="str">
        <f t="shared" si="788"/>
        <v/>
      </c>
    </row>
    <row r="8355" spans="2:20" ht="15" customHeight="1" x14ac:dyDescent="0.25">
      <c r="B8355" s="94">
        <v>8304</v>
      </c>
      <c r="C8355" s="95"/>
      <c r="D8355" s="94"/>
      <c r="E8355" s="95"/>
      <c r="F8355" s="94"/>
      <c r="G8355" s="95">
        <f t="shared" si="783"/>
        <v>0</v>
      </c>
      <c r="H8355" s="110">
        <f t="shared" si="784"/>
        <v>0</v>
      </c>
      <c r="P8355" s="107" t="str">
        <f t="shared" si="785"/>
        <v/>
      </c>
      <c r="Q8355" s="108" t="str">
        <f t="shared" si="786"/>
        <v/>
      </c>
      <c r="S8355" s="109" t="str">
        <f t="shared" si="787"/>
        <v/>
      </c>
      <c r="T8355" s="109" t="str">
        <f t="shared" si="788"/>
        <v/>
      </c>
    </row>
    <row r="8356" spans="2:20" ht="15" customHeight="1" x14ac:dyDescent="0.25">
      <c r="B8356" s="94">
        <v>8305</v>
      </c>
      <c r="C8356" s="95"/>
      <c r="D8356" s="94"/>
      <c r="E8356" s="95"/>
      <c r="F8356" s="94"/>
      <c r="G8356" s="95">
        <f t="shared" si="783"/>
        <v>0</v>
      </c>
      <c r="H8356" s="110">
        <f t="shared" si="784"/>
        <v>0</v>
      </c>
      <c r="P8356" s="107" t="str">
        <f t="shared" si="785"/>
        <v/>
      </c>
      <c r="Q8356" s="108" t="str">
        <f t="shared" si="786"/>
        <v/>
      </c>
      <c r="S8356" s="109" t="str">
        <f t="shared" si="787"/>
        <v/>
      </c>
      <c r="T8356" s="109" t="str">
        <f t="shared" si="788"/>
        <v/>
      </c>
    </row>
    <row r="8357" spans="2:20" ht="15" customHeight="1" x14ac:dyDescent="0.25">
      <c r="B8357" s="94">
        <v>8306</v>
      </c>
      <c r="C8357" s="95"/>
      <c r="D8357" s="94"/>
      <c r="E8357" s="95"/>
      <c r="F8357" s="94"/>
      <c r="G8357" s="95">
        <f t="shared" si="783"/>
        <v>0</v>
      </c>
      <c r="H8357" s="110">
        <f t="shared" si="784"/>
        <v>0</v>
      </c>
      <c r="P8357" s="107" t="str">
        <f t="shared" si="785"/>
        <v/>
      </c>
      <c r="Q8357" s="108" t="str">
        <f t="shared" si="786"/>
        <v/>
      </c>
      <c r="S8357" s="109" t="str">
        <f t="shared" si="787"/>
        <v/>
      </c>
      <c r="T8357" s="109" t="str">
        <f t="shared" si="788"/>
        <v/>
      </c>
    </row>
    <row r="8358" spans="2:20" ht="15" customHeight="1" x14ac:dyDescent="0.25">
      <c r="B8358" s="94">
        <v>8307</v>
      </c>
      <c r="C8358" s="95"/>
      <c r="D8358" s="94"/>
      <c r="E8358" s="95"/>
      <c r="F8358" s="94"/>
      <c r="G8358" s="95">
        <f t="shared" si="783"/>
        <v>0</v>
      </c>
      <c r="H8358" s="110">
        <f t="shared" si="784"/>
        <v>0</v>
      </c>
      <c r="P8358" s="107" t="str">
        <f t="shared" si="785"/>
        <v/>
      </c>
      <c r="Q8358" s="108" t="str">
        <f t="shared" si="786"/>
        <v/>
      </c>
      <c r="S8358" s="109" t="str">
        <f t="shared" si="787"/>
        <v/>
      </c>
      <c r="T8358" s="109" t="str">
        <f t="shared" si="788"/>
        <v/>
      </c>
    </row>
    <row r="8359" spans="2:20" ht="15" customHeight="1" x14ac:dyDescent="0.25">
      <c r="B8359" s="94">
        <v>8308</v>
      </c>
      <c r="C8359" s="95"/>
      <c r="D8359" s="94"/>
      <c r="E8359" s="95"/>
      <c r="F8359" s="94"/>
      <c r="G8359" s="95">
        <f t="shared" si="783"/>
        <v>0</v>
      </c>
      <c r="H8359" s="110">
        <f t="shared" si="784"/>
        <v>0</v>
      </c>
      <c r="P8359" s="107" t="str">
        <f t="shared" si="785"/>
        <v/>
      </c>
      <c r="Q8359" s="108" t="str">
        <f t="shared" si="786"/>
        <v/>
      </c>
      <c r="S8359" s="109" t="str">
        <f t="shared" si="787"/>
        <v/>
      </c>
      <c r="T8359" s="109" t="str">
        <f t="shared" si="788"/>
        <v/>
      </c>
    </row>
    <row r="8360" spans="2:20" ht="15" customHeight="1" x14ac:dyDescent="0.25">
      <c r="B8360" s="94">
        <v>8309</v>
      </c>
      <c r="C8360" s="95"/>
      <c r="D8360" s="94"/>
      <c r="E8360" s="95"/>
      <c r="F8360" s="94"/>
      <c r="G8360" s="95">
        <f t="shared" si="783"/>
        <v>0</v>
      </c>
      <c r="H8360" s="110">
        <f t="shared" si="784"/>
        <v>0</v>
      </c>
      <c r="P8360" s="107" t="str">
        <f t="shared" si="785"/>
        <v/>
      </c>
      <c r="Q8360" s="108" t="str">
        <f t="shared" si="786"/>
        <v/>
      </c>
      <c r="S8360" s="109" t="str">
        <f t="shared" si="787"/>
        <v/>
      </c>
      <c r="T8360" s="109" t="str">
        <f t="shared" si="788"/>
        <v/>
      </c>
    </row>
    <row r="8361" spans="2:20" ht="15" customHeight="1" x14ac:dyDescent="0.25">
      <c r="B8361" s="94">
        <v>8310</v>
      </c>
      <c r="C8361" s="95"/>
      <c r="D8361" s="94"/>
      <c r="E8361" s="95"/>
      <c r="F8361" s="94"/>
      <c r="G8361" s="95">
        <f t="shared" si="783"/>
        <v>0</v>
      </c>
      <c r="H8361" s="110">
        <f t="shared" si="784"/>
        <v>0</v>
      </c>
      <c r="P8361" s="107" t="str">
        <f t="shared" si="785"/>
        <v/>
      </c>
      <c r="Q8361" s="108" t="str">
        <f t="shared" si="786"/>
        <v/>
      </c>
      <c r="S8361" s="109" t="str">
        <f t="shared" si="787"/>
        <v/>
      </c>
      <c r="T8361" s="109" t="str">
        <f t="shared" si="788"/>
        <v/>
      </c>
    </row>
    <row r="8362" spans="2:20" ht="15" customHeight="1" x14ac:dyDescent="0.25">
      <c r="B8362" s="94">
        <v>8311</v>
      </c>
      <c r="C8362" s="95"/>
      <c r="D8362" s="94"/>
      <c r="E8362" s="95"/>
      <c r="F8362" s="94"/>
      <c r="G8362" s="95">
        <f t="shared" si="783"/>
        <v>0</v>
      </c>
      <c r="H8362" s="110">
        <f t="shared" si="784"/>
        <v>0</v>
      </c>
      <c r="P8362" s="107" t="str">
        <f t="shared" si="785"/>
        <v/>
      </c>
      <c r="Q8362" s="108" t="str">
        <f t="shared" si="786"/>
        <v/>
      </c>
      <c r="S8362" s="109" t="str">
        <f t="shared" si="787"/>
        <v/>
      </c>
      <c r="T8362" s="109" t="str">
        <f t="shared" si="788"/>
        <v/>
      </c>
    </row>
    <row r="8363" spans="2:20" ht="15" customHeight="1" x14ac:dyDescent="0.25">
      <c r="B8363" s="94">
        <v>8312</v>
      </c>
      <c r="C8363" s="95"/>
      <c r="D8363" s="94"/>
      <c r="E8363" s="95"/>
      <c r="F8363" s="94"/>
      <c r="G8363" s="95">
        <f t="shared" si="783"/>
        <v>0</v>
      </c>
      <c r="H8363" s="110">
        <f t="shared" si="784"/>
        <v>0</v>
      </c>
      <c r="P8363" s="107" t="str">
        <f t="shared" si="785"/>
        <v/>
      </c>
      <c r="Q8363" s="108" t="str">
        <f t="shared" si="786"/>
        <v/>
      </c>
      <c r="S8363" s="109" t="str">
        <f t="shared" si="787"/>
        <v/>
      </c>
      <c r="T8363" s="109" t="str">
        <f t="shared" si="788"/>
        <v/>
      </c>
    </row>
    <row r="8364" spans="2:20" ht="15" customHeight="1" x14ac:dyDescent="0.25">
      <c r="B8364" s="94">
        <v>8313</v>
      </c>
      <c r="C8364" s="95"/>
      <c r="D8364" s="94"/>
      <c r="E8364" s="95"/>
      <c r="F8364" s="94"/>
      <c r="G8364" s="95">
        <f t="shared" si="783"/>
        <v>0</v>
      </c>
      <c r="H8364" s="110">
        <f t="shared" si="784"/>
        <v>0</v>
      </c>
      <c r="P8364" s="107" t="str">
        <f t="shared" si="785"/>
        <v/>
      </c>
      <c r="Q8364" s="108" t="str">
        <f t="shared" si="786"/>
        <v/>
      </c>
      <c r="S8364" s="109" t="str">
        <f t="shared" si="787"/>
        <v/>
      </c>
      <c r="T8364" s="109" t="str">
        <f t="shared" si="788"/>
        <v/>
      </c>
    </row>
    <row r="8365" spans="2:20" ht="15" customHeight="1" x14ac:dyDescent="0.25">
      <c r="B8365" s="94">
        <v>8314</v>
      </c>
      <c r="C8365" s="95"/>
      <c r="D8365" s="94"/>
      <c r="E8365" s="95"/>
      <c r="F8365" s="94"/>
      <c r="G8365" s="95">
        <f t="shared" si="783"/>
        <v>0</v>
      </c>
      <c r="H8365" s="110">
        <f t="shared" si="784"/>
        <v>0</v>
      </c>
      <c r="P8365" s="107" t="str">
        <f t="shared" si="785"/>
        <v/>
      </c>
      <c r="Q8365" s="108" t="str">
        <f t="shared" si="786"/>
        <v/>
      </c>
      <c r="S8365" s="109" t="str">
        <f t="shared" si="787"/>
        <v/>
      </c>
      <c r="T8365" s="109" t="str">
        <f t="shared" si="788"/>
        <v/>
      </c>
    </row>
    <row r="8366" spans="2:20" ht="15" customHeight="1" x14ac:dyDescent="0.25">
      <c r="B8366" s="94">
        <v>8315</v>
      </c>
      <c r="C8366" s="95"/>
      <c r="D8366" s="94"/>
      <c r="E8366" s="95"/>
      <c r="F8366" s="94"/>
      <c r="G8366" s="95">
        <f t="shared" si="783"/>
        <v>0</v>
      </c>
      <c r="H8366" s="110">
        <f t="shared" si="784"/>
        <v>0</v>
      </c>
      <c r="P8366" s="107" t="str">
        <f t="shared" si="785"/>
        <v/>
      </c>
      <c r="Q8366" s="108" t="str">
        <f t="shared" si="786"/>
        <v/>
      </c>
      <c r="S8366" s="109" t="str">
        <f t="shared" si="787"/>
        <v/>
      </c>
      <c r="T8366" s="109" t="str">
        <f t="shared" si="788"/>
        <v/>
      </c>
    </row>
    <row r="8367" spans="2:20" ht="15" customHeight="1" x14ac:dyDescent="0.25">
      <c r="B8367" s="94">
        <v>8316</v>
      </c>
      <c r="C8367" s="95"/>
      <c r="D8367" s="94"/>
      <c r="E8367" s="95"/>
      <c r="F8367" s="94"/>
      <c r="G8367" s="95">
        <f t="shared" si="783"/>
        <v>0</v>
      </c>
      <c r="H8367" s="110">
        <f t="shared" si="784"/>
        <v>0</v>
      </c>
      <c r="P8367" s="107" t="str">
        <f t="shared" si="785"/>
        <v/>
      </c>
      <c r="Q8367" s="108" t="str">
        <f t="shared" si="786"/>
        <v/>
      </c>
      <c r="S8367" s="109" t="str">
        <f t="shared" si="787"/>
        <v/>
      </c>
      <c r="T8367" s="109" t="str">
        <f t="shared" si="788"/>
        <v/>
      </c>
    </row>
    <row r="8368" spans="2:20" ht="15" customHeight="1" x14ac:dyDescent="0.25">
      <c r="B8368" s="94">
        <v>8317</v>
      </c>
      <c r="C8368" s="95"/>
      <c r="D8368" s="94"/>
      <c r="E8368" s="95"/>
      <c r="F8368" s="94"/>
      <c r="G8368" s="95">
        <f t="shared" si="783"/>
        <v>0</v>
      </c>
      <c r="H8368" s="110">
        <f t="shared" si="784"/>
        <v>0</v>
      </c>
      <c r="P8368" s="107" t="str">
        <f t="shared" si="785"/>
        <v/>
      </c>
      <c r="Q8368" s="108" t="str">
        <f t="shared" si="786"/>
        <v/>
      </c>
      <c r="S8368" s="109" t="str">
        <f t="shared" si="787"/>
        <v/>
      </c>
      <c r="T8368" s="109" t="str">
        <f t="shared" si="788"/>
        <v/>
      </c>
    </row>
    <row r="8369" spans="2:20" ht="15" customHeight="1" x14ac:dyDescent="0.25">
      <c r="B8369" s="94">
        <v>8318</v>
      </c>
      <c r="C8369" s="95"/>
      <c r="D8369" s="94"/>
      <c r="E8369" s="95"/>
      <c r="F8369" s="94"/>
      <c r="G8369" s="95">
        <f t="shared" si="783"/>
        <v>0</v>
      </c>
      <c r="H8369" s="110">
        <f t="shared" si="784"/>
        <v>0</v>
      </c>
      <c r="P8369" s="107" t="str">
        <f t="shared" si="785"/>
        <v/>
      </c>
      <c r="Q8369" s="108" t="str">
        <f t="shared" si="786"/>
        <v/>
      </c>
      <c r="S8369" s="109" t="str">
        <f t="shared" si="787"/>
        <v/>
      </c>
      <c r="T8369" s="109" t="str">
        <f t="shared" si="788"/>
        <v/>
      </c>
    </row>
    <row r="8370" spans="2:20" ht="15" customHeight="1" x14ac:dyDescent="0.25">
      <c r="B8370" s="94">
        <v>8319</v>
      </c>
      <c r="C8370" s="95"/>
      <c r="D8370" s="94"/>
      <c r="E8370" s="95"/>
      <c r="F8370" s="94"/>
      <c r="G8370" s="95">
        <f t="shared" si="783"/>
        <v>0</v>
      </c>
      <c r="H8370" s="110">
        <f t="shared" si="784"/>
        <v>0</v>
      </c>
      <c r="P8370" s="107" t="str">
        <f t="shared" si="785"/>
        <v/>
      </c>
      <c r="Q8370" s="108" t="str">
        <f t="shared" si="786"/>
        <v/>
      </c>
      <c r="S8370" s="109" t="str">
        <f t="shared" si="787"/>
        <v/>
      </c>
      <c r="T8370" s="109" t="str">
        <f t="shared" si="788"/>
        <v/>
      </c>
    </row>
    <row r="8371" spans="2:20" ht="15" customHeight="1" x14ac:dyDescent="0.25">
      <c r="B8371" s="94">
        <v>8320</v>
      </c>
      <c r="C8371" s="95"/>
      <c r="D8371" s="94"/>
      <c r="E8371" s="95"/>
      <c r="F8371" s="94"/>
      <c r="G8371" s="95">
        <f t="shared" si="783"/>
        <v>0</v>
      </c>
      <c r="H8371" s="110">
        <f t="shared" si="784"/>
        <v>0</v>
      </c>
      <c r="P8371" s="107" t="str">
        <f t="shared" si="785"/>
        <v/>
      </c>
      <c r="Q8371" s="108" t="str">
        <f t="shared" si="786"/>
        <v/>
      </c>
      <c r="S8371" s="109" t="str">
        <f t="shared" si="787"/>
        <v/>
      </c>
      <c r="T8371" s="109" t="str">
        <f t="shared" si="788"/>
        <v/>
      </c>
    </row>
    <row r="8372" spans="2:20" ht="15" customHeight="1" x14ac:dyDescent="0.25">
      <c r="B8372" s="94">
        <v>8321</v>
      </c>
      <c r="C8372" s="95"/>
      <c r="D8372" s="94"/>
      <c r="E8372" s="95"/>
      <c r="F8372" s="94"/>
      <c r="G8372" s="95">
        <f t="shared" si="783"/>
        <v>0</v>
      </c>
      <c r="H8372" s="110">
        <f t="shared" si="784"/>
        <v>0</v>
      </c>
      <c r="P8372" s="107" t="str">
        <f t="shared" si="785"/>
        <v/>
      </c>
      <c r="Q8372" s="108" t="str">
        <f t="shared" si="786"/>
        <v/>
      </c>
      <c r="S8372" s="109" t="str">
        <f t="shared" si="787"/>
        <v/>
      </c>
      <c r="T8372" s="109" t="str">
        <f t="shared" si="788"/>
        <v/>
      </c>
    </row>
    <row r="8373" spans="2:20" ht="15" customHeight="1" x14ac:dyDescent="0.25">
      <c r="B8373" s="94">
        <v>8322</v>
      </c>
      <c r="C8373" s="95"/>
      <c r="D8373" s="94"/>
      <c r="E8373" s="95"/>
      <c r="F8373" s="94"/>
      <c r="G8373" s="95">
        <f t="shared" si="783"/>
        <v>0</v>
      </c>
      <c r="H8373" s="110">
        <f t="shared" si="784"/>
        <v>0</v>
      </c>
      <c r="P8373" s="107" t="str">
        <f t="shared" si="785"/>
        <v/>
      </c>
      <c r="Q8373" s="108" t="str">
        <f t="shared" si="786"/>
        <v/>
      </c>
      <c r="S8373" s="109" t="str">
        <f t="shared" si="787"/>
        <v/>
      </c>
      <c r="T8373" s="109" t="str">
        <f t="shared" si="788"/>
        <v/>
      </c>
    </row>
    <row r="8374" spans="2:20" ht="15" customHeight="1" x14ac:dyDescent="0.25">
      <c r="B8374" s="94">
        <v>8323</v>
      </c>
      <c r="C8374" s="95"/>
      <c r="D8374" s="94"/>
      <c r="E8374" s="95"/>
      <c r="F8374" s="94"/>
      <c r="G8374" s="95">
        <f t="shared" si="783"/>
        <v>0</v>
      </c>
      <c r="H8374" s="110">
        <f t="shared" si="784"/>
        <v>0</v>
      </c>
      <c r="P8374" s="107" t="str">
        <f t="shared" si="785"/>
        <v/>
      </c>
      <c r="Q8374" s="108" t="str">
        <f t="shared" si="786"/>
        <v/>
      </c>
      <c r="S8374" s="109" t="str">
        <f t="shared" si="787"/>
        <v/>
      </c>
      <c r="T8374" s="109" t="str">
        <f t="shared" si="788"/>
        <v/>
      </c>
    </row>
    <row r="8375" spans="2:20" ht="15" customHeight="1" x14ac:dyDescent="0.25">
      <c r="B8375" s="94">
        <v>8324</v>
      </c>
      <c r="C8375" s="95"/>
      <c r="D8375" s="94"/>
      <c r="E8375" s="95"/>
      <c r="F8375" s="94"/>
      <c r="G8375" s="95">
        <f t="shared" si="783"/>
        <v>0</v>
      </c>
      <c r="H8375" s="110">
        <f t="shared" si="784"/>
        <v>0</v>
      </c>
      <c r="P8375" s="107" t="str">
        <f t="shared" si="785"/>
        <v/>
      </c>
      <c r="Q8375" s="108" t="str">
        <f t="shared" si="786"/>
        <v/>
      </c>
      <c r="S8375" s="109" t="str">
        <f t="shared" si="787"/>
        <v/>
      </c>
      <c r="T8375" s="109" t="str">
        <f t="shared" si="788"/>
        <v/>
      </c>
    </row>
    <row r="8376" spans="2:20" ht="15" customHeight="1" x14ac:dyDescent="0.25">
      <c r="B8376" s="94">
        <v>8325</v>
      </c>
      <c r="C8376" s="95"/>
      <c r="D8376" s="94"/>
      <c r="E8376" s="95"/>
      <c r="F8376" s="94"/>
      <c r="G8376" s="95">
        <f t="shared" si="783"/>
        <v>0</v>
      </c>
      <c r="H8376" s="110">
        <f t="shared" si="784"/>
        <v>0</v>
      </c>
      <c r="P8376" s="107" t="str">
        <f t="shared" si="785"/>
        <v/>
      </c>
      <c r="Q8376" s="108" t="str">
        <f t="shared" si="786"/>
        <v/>
      </c>
      <c r="S8376" s="109" t="str">
        <f t="shared" si="787"/>
        <v/>
      </c>
      <c r="T8376" s="109" t="str">
        <f t="shared" si="788"/>
        <v/>
      </c>
    </row>
    <row r="8377" spans="2:20" ht="15" customHeight="1" x14ac:dyDescent="0.25">
      <c r="B8377" s="94">
        <v>8326</v>
      </c>
      <c r="C8377" s="95"/>
      <c r="D8377" s="94"/>
      <c r="E8377" s="95"/>
      <c r="F8377" s="94"/>
      <c r="G8377" s="95">
        <f t="shared" si="783"/>
        <v>0</v>
      </c>
      <c r="H8377" s="110">
        <f t="shared" si="784"/>
        <v>0</v>
      </c>
      <c r="P8377" s="107" t="str">
        <f t="shared" si="785"/>
        <v/>
      </c>
      <c r="Q8377" s="108" t="str">
        <f t="shared" si="786"/>
        <v/>
      </c>
      <c r="S8377" s="109" t="str">
        <f t="shared" si="787"/>
        <v/>
      </c>
      <c r="T8377" s="109" t="str">
        <f t="shared" si="788"/>
        <v/>
      </c>
    </row>
    <row r="8378" spans="2:20" ht="15" customHeight="1" x14ac:dyDescent="0.25">
      <c r="B8378" s="94">
        <v>8327</v>
      </c>
      <c r="C8378" s="95"/>
      <c r="D8378" s="94"/>
      <c r="E8378" s="95"/>
      <c r="F8378" s="94"/>
      <c r="G8378" s="95">
        <f t="shared" si="783"/>
        <v>0</v>
      </c>
      <c r="H8378" s="110">
        <f t="shared" si="784"/>
        <v>0</v>
      </c>
      <c r="P8378" s="107" t="str">
        <f t="shared" si="785"/>
        <v/>
      </c>
      <c r="Q8378" s="108" t="str">
        <f t="shared" si="786"/>
        <v/>
      </c>
      <c r="S8378" s="109" t="str">
        <f t="shared" si="787"/>
        <v/>
      </c>
      <c r="T8378" s="109" t="str">
        <f t="shared" si="788"/>
        <v/>
      </c>
    </row>
    <row r="8379" spans="2:20" ht="15" customHeight="1" x14ac:dyDescent="0.25">
      <c r="B8379" s="94">
        <v>8328</v>
      </c>
      <c r="C8379" s="95"/>
      <c r="D8379" s="94"/>
      <c r="E8379" s="95"/>
      <c r="F8379" s="94"/>
      <c r="G8379" s="95">
        <f t="shared" si="783"/>
        <v>0</v>
      </c>
      <c r="H8379" s="110">
        <f t="shared" si="784"/>
        <v>0</v>
      </c>
      <c r="P8379" s="107" t="str">
        <f t="shared" si="785"/>
        <v/>
      </c>
      <c r="Q8379" s="108" t="str">
        <f t="shared" si="786"/>
        <v/>
      </c>
      <c r="S8379" s="109" t="str">
        <f t="shared" si="787"/>
        <v/>
      </c>
      <c r="T8379" s="109" t="str">
        <f t="shared" si="788"/>
        <v/>
      </c>
    </row>
    <row r="8380" spans="2:20" ht="15" customHeight="1" x14ac:dyDescent="0.25">
      <c r="B8380" s="94">
        <v>8329</v>
      </c>
      <c r="C8380" s="95"/>
      <c r="D8380" s="94"/>
      <c r="E8380" s="95"/>
      <c r="F8380" s="94"/>
      <c r="G8380" s="95">
        <f t="shared" si="783"/>
        <v>0</v>
      </c>
      <c r="H8380" s="110">
        <f t="shared" si="784"/>
        <v>0</v>
      </c>
      <c r="P8380" s="107" t="str">
        <f t="shared" si="785"/>
        <v/>
      </c>
      <c r="Q8380" s="108" t="str">
        <f t="shared" si="786"/>
        <v/>
      </c>
      <c r="S8380" s="109" t="str">
        <f t="shared" si="787"/>
        <v/>
      </c>
      <c r="T8380" s="109" t="str">
        <f t="shared" si="788"/>
        <v/>
      </c>
    </row>
    <row r="8381" spans="2:20" ht="15" customHeight="1" x14ac:dyDescent="0.25">
      <c r="B8381" s="94">
        <v>8330</v>
      </c>
      <c r="C8381" s="95"/>
      <c r="D8381" s="94"/>
      <c r="E8381" s="95"/>
      <c r="F8381" s="94"/>
      <c r="G8381" s="95">
        <f t="shared" si="783"/>
        <v>0</v>
      </c>
      <c r="H8381" s="110">
        <f t="shared" si="784"/>
        <v>0</v>
      </c>
      <c r="P8381" s="107" t="str">
        <f t="shared" si="785"/>
        <v/>
      </c>
      <c r="Q8381" s="108" t="str">
        <f t="shared" si="786"/>
        <v/>
      </c>
      <c r="S8381" s="109" t="str">
        <f t="shared" si="787"/>
        <v/>
      </c>
      <c r="T8381" s="109" t="str">
        <f t="shared" si="788"/>
        <v/>
      </c>
    </row>
    <row r="8382" spans="2:20" ht="15" customHeight="1" x14ac:dyDescent="0.25">
      <c r="B8382" s="94">
        <v>8331</v>
      </c>
      <c r="C8382" s="95"/>
      <c r="D8382" s="94"/>
      <c r="E8382" s="95"/>
      <c r="F8382" s="94"/>
      <c r="G8382" s="95">
        <f t="shared" si="783"/>
        <v>0</v>
      </c>
      <c r="H8382" s="110">
        <f t="shared" si="784"/>
        <v>0</v>
      </c>
      <c r="P8382" s="107" t="str">
        <f t="shared" si="785"/>
        <v/>
      </c>
      <c r="Q8382" s="108" t="str">
        <f t="shared" si="786"/>
        <v/>
      </c>
      <c r="S8382" s="109" t="str">
        <f t="shared" si="787"/>
        <v/>
      </c>
      <c r="T8382" s="109" t="str">
        <f t="shared" si="788"/>
        <v/>
      </c>
    </row>
    <row r="8383" spans="2:20" ht="15" customHeight="1" x14ac:dyDescent="0.25">
      <c r="B8383" s="94">
        <v>8332</v>
      </c>
      <c r="C8383" s="95"/>
      <c r="D8383" s="94"/>
      <c r="E8383" s="95"/>
      <c r="F8383" s="94"/>
      <c r="G8383" s="95">
        <f t="shared" si="783"/>
        <v>0</v>
      </c>
      <c r="H8383" s="110">
        <f t="shared" si="784"/>
        <v>0</v>
      </c>
      <c r="P8383" s="107" t="str">
        <f t="shared" si="785"/>
        <v/>
      </c>
      <c r="Q8383" s="108" t="str">
        <f t="shared" si="786"/>
        <v/>
      </c>
      <c r="S8383" s="109" t="str">
        <f t="shared" si="787"/>
        <v/>
      </c>
      <c r="T8383" s="109" t="str">
        <f t="shared" si="788"/>
        <v/>
      </c>
    </row>
    <row r="8384" spans="2:20" ht="15" customHeight="1" x14ac:dyDescent="0.25">
      <c r="B8384" s="94">
        <v>8333</v>
      </c>
      <c r="C8384" s="95"/>
      <c r="D8384" s="94"/>
      <c r="E8384" s="95"/>
      <c r="F8384" s="94"/>
      <c r="G8384" s="95">
        <f t="shared" si="783"/>
        <v>0</v>
      </c>
      <c r="H8384" s="110">
        <f t="shared" si="784"/>
        <v>0</v>
      </c>
      <c r="P8384" s="107" t="str">
        <f t="shared" si="785"/>
        <v/>
      </c>
      <c r="Q8384" s="108" t="str">
        <f t="shared" si="786"/>
        <v/>
      </c>
      <c r="S8384" s="109" t="str">
        <f t="shared" si="787"/>
        <v/>
      </c>
      <c r="T8384" s="109" t="str">
        <f t="shared" si="788"/>
        <v/>
      </c>
    </row>
    <row r="8385" spans="2:20" ht="15" customHeight="1" x14ac:dyDescent="0.25">
      <c r="B8385" s="94">
        <v>8334</v>
      </c>
      <c r="C8385" s="95"/>
      <c r="D8385" s="94"/>
      <c r="E8385" s="95"/>
      <c r="F8385" s="94"/>
      <c r="G8385" s="95">
        <f t="shared" si="783"/>
        <v>0</v>
      </c>
      <c r="H8385" s="110">
        <f t="shared" si="784"/>
        <v>0</v>
      </c>
      <c r="P8385" s="107" t="str">
        <f t="shared" si="785"/>
        <v/>
      </c>
      <c r="Q8385" s="108" t="str">
        <f t="shared" si="786"/>
        <v/>
      </c>
      <c r="S8385" s="109" t="str">
        <f t="shared" si="787"/>
        <v/>
      </c>
      <c r="T8385" s="109" t="str">
        <f t="shared" si="788"/>
        <v/>
      </c>
    </row>
    <row r="8386" spans="2:20" ht="15" customHeight="1" x14ac:dyDescent="0.25">
      <c r="B8386" s="94">
        <v>8335</v>
      </c>
      <c r="C8386" s="95"/>
      <c r="D8386" s="94"/>
      <c r="E8386" s="95"/>
      <c r="F8386" s="94"/>
      <c r="G8386" s="95">
        <f t="shared" si="783"/>
        <v>0</v>
      </c>
      <c r="H8386" s="110">
        <f t="shared" si="784"/>
        <v>0</v>
      </c>
      <c r="P8386" s="107" t="str">
        <f t="shared" si="785"/>
        <v/>
      </c>
      <c r="Q8386" s="108" t="str">
        <f t="shared" si="786"/>
        <v/>
      </c>
      <c r="S8386" s="109" t="str">
        <f t="shared" si="787"/>
        <v/>
      </c>
      <c r="T8386" s="109" t="str">
        <f t="shared" si="788"/>
        <v/>
      </c>
    </row>
    <row r="8387" spans="2:20" ht="15" customHeight="1" x14ac:dyDescent="0.25">
      <c r="B8387" s="94">
        <v>8336</v>
      </c>
      <c r="C8387" s="95"/>
      <c r="D8387" s="94"/>
      <c r="E8387" s="95"/>
      <c r="F8387" s="94"/>
      <c r="G8387" s="95">
        <f t="shared" si="783"/>
        <v>0</v>
      </c>
      <c r="H8387" s="110">
        <f t="shared" si="784"/>
        <v>0</v>
      </c>
      <c r="P8387" s="107" t="str">
        <f t="shared" si="785"/>
        <v/>
      </c>
      <c r="Q8387" s="108" t="str">
        <f t="shared" si="786"/>
        <v/>
      </c>
      <c r="S8387" s="109" t="str">
        <f t="shared" si="787"/>
        <v/>
      </c>
      <c r="T8387" s="109" t="str">
        <f t="shared" si="788"/>
        <v/>
      </c>
    </row>
    <row r="8388" spans="2:20" ht="15" customHeight="1" x14ac:dyDescent="0.25">
      <c r="B8388" s="94">
        <v>8337</v>
      </c>
      <c r="C8388" s="95"/>
      <c r="D8388" s="94"/>
      <c r="E8388" s="95"/>
      <c r="F8388" s="94"/>
      <c r="G8388" s="95">
        <f t="shared" si="783"/>
        <v>0</v>
      </c>
      <c r="H8388" s="110">
        <f t="shared" si="784"/>
        <v>0</v>
      </c>
      <c r="P8388" s="107" t="str">
        <f t="shared" si="785"/>
        <v/>
      </c>
      <c r="Q8388" s="108" t="str">
        <f t="shared" si="786"/>
        <v/>
      </c>
      <c r="S8388" s="109" t="str">
        <f t="shared" si="787"/>
        <v/>
      </c>
      <c r="T8388" s="109" t="str">
        <f t="shared" si="788"/>
        <v/>
      </c>
    </row>
    <row r="8389" spans="2:20" ht="15" customHeight="1" x14ac:dyDescent="0.25">
      <c r="B8389" s="94">
        <v>8338</v>
      </c>
      <c r="C8389" s="95"/>
      <c r="D8389" s="94"/>
      <c r="E8389" s="95"/>
      <c r="F8389" s="94"/>
      <c r="G8389" s="95">
        <f t="shared" si="783"/>
        <v>0</v>
      </c>
      <c r="H8389" s="110">
        <f t="shared" si="784"/>
        <v>0</v>
      </c>
      <c r="P8389" s="107" t="str">
        <f t="shared" si="785"/>
        <v/>
      </c>
      <c r="Q8389" s="108" t="str">
        <f t="shared" si="786"/>
        <v/>
      </c>
      <c r="S8389" s="109" t="str">
        <f t="shared" si="787"/>
        <v/>
      </c>
      <c r="T8389" s="109" t="str">
        <f t="shared" si="788"/>
        <v/>
      </c>
    </row>
    <row r="8390" spans="2:20" ht="15" customHeight="1" x14ac:dyDescent="0.25">
      <c r="B8390" s="94">
        <v>8339</v>
      </c>
      <c r="C8390" s="95"/>
      <c r="D8390" s="94"/>
      <c r="E8390" s="95"/>
      <c r="F8390" s="94"/>
      <c r="G8390" s="95">
        <f t="shared" si="783"/>
        <v>0</v>
      </c>
      <c r="H8390" s="110">
        <f t="shared" si="784"/>
        <v>0</v>
      </c>
      <c r="P8390" s="107" t="str">
        <f t="shared" si="785"/>
        <v/>
      </c>
      <c r="Q8390" s="108" t="str">
        <f t="shared" si="786"/>
        <v/>
      </c>
      <c r="S8390" s="109" t="str">
        <f t="shared" si="787"/>
        <v/>
      </c>
      <c r="T8390" s="109" t="str">
        <f t="shared" si="788"/>
        <v/>
      </c>
    </row>
    <row r="8391" spans="2:20" ht="15" customHeight="1" x14ac:dyDescent="0.25">
      <c r="B8391" s="94">
        <v>8340</v>
      </c>
      <c r="C8391" s="95"/>
      <c r="D8391" s="94"/>
      <c r="E8391" s="95"/>
      <c r="F8391" s="94"/>
      <c r="G8391" s="95">
        <f t="shared" si="783"/>
        <v>0</v>
      </c>
      <c r="H8391" s="110">
        <f t="shared" si="784"/>
        <v>0</v>
      </c>
      <c r="P8391" s="107" t="str">
        <f t="shared" si="785"/>
        <v/>
      </c>
      <c r="Q8391" s="108" t="str">
        <f t="shared" si="786"/>
        <v/>
      </c>
      <c r="S8391" s="109" t="str">
        <f t="shared" si="787"/>
        <v/>
      </c>
      <c r="T8391" s="109" t="str">
        <f t="shared" si="788"/>
        <v/>
      </c>
    </row>
    <row r="8392" spans="2:20" ht="15" customHeight="1" x14ac:dyDescent="0.25">
      <c r="B8392" s="94">
        <v>8341</v>
      </c>
      <c r="C8392" s="95"/>
      <c r="D8392" s="94"/>
      <c r="E8392" s="95"/>
      <c r="F8392" s="94"/>
      <c r="G8392" s="95">
        <f t="shared" si="783"/>
        <v>0</v>
      </c>
      <c r="H8392" s="110">
        <f t="shared" si="784"/>
        <v>0</v>
      </c>
      <c r="P8392" s="107" t="str">
        <f t="shared" si="785"/>
        <v/>
      </c>
      <c r="Q8392" s="108" t="str">
        <f t="shared" si="786"/>
        <v/>
      </c>
      <c r="S8392" s="109" t="str">
        <f t="shared" si="787"/>
        <v/>
      </c>
      <c r="T8392" s="109" t="str">
        <f t="shared" si="788"/>
        <v/>
      </c>
    </row>
    <row r="8393" spans="2:20" ht="15" customHeight="1" x14ac:dyDescent="0.25">
      <c r="B8393" s="94">
        <v>8342</v>
      </c>
      <c r="C8393" s="95"/>
      <c r="D8393" s="94"/>
      <c r="E8393" s="95"/>
      <c r="F8393" s="94"/>
      <c r="G8393" s="95">
        <f t="shared" si="783"/>
        <v>0</v>
      </c>
      <c r="H8393" s="110">
        <f t="shared" si="784"/>
        <v>0</v>
      </c>
      <c r="P8393" s="107" t="str">
        <f t="shared" si="785"/>
        <v/>
      </c>
      <c r="Q8393" s="108" t="str">
        <f t="shared" si="786"/>
        <v/>
      </c>
      <c r="S8393" s="109" t="str">
        <f t="shared" si="787"/>
        <v/>
      </c>
      <c r="T8393" s="109" t="str">
        <f t="shared" si="788"/>
        <v/>
      </c>
    </row>
    <row r="8394" spans="2:20" ht="15" customHeight="1" x14ac:dyDescent="0.25">
      <c r="B8394" s="94">
        <v>8343</v>
      </c>
      <c r="C8394" s="95"/>
      <c r="D8394" s="94"/>
      <c r="E8394" s="95"/>
      <c r="F8394" s="94"/>
      <c r="G8394" s="95">
        <f t="shared" si="783"/>
        <v>0</v>
      </c>
      <c r="H8394" s="110">
        <f t="shared" si="784"/>
        <v>0</v>
      </c>
      <c r="P8394" s="107" t="str">
        <f t="shared" si="785"/>
        <v/>
      </c>
      <c r="Q8394" s="108" t="str">
        <f t="shared" si="786"/>
        <v/>
      </c>
      <c r="S8394" s="109" t="str">
        <f t="shared" si="787"/>
        <v/>
      </c>
      <c r="T8394" s="109" t="str">
        <f t="shared" si="788"/>
        <v/>
      </c>
    </row>
    <row r="8395" spans="2:20" ht="15" customHeight="1" x14ac:dyDescent="0.25">
      <c r="B8395" s="94">
        <v>8344</v>
      </c>
      <c r="C8395" s="95"/>
      <c r="D8395" s="94"/>
      <c r="E8395" s="95"/>
      <c r="F8395" s="94"/>
      <c r="G8395" s="95">
        <f t="shared" si="783"/>
        <v>0</v>
      </c>
      <c r="H8395" s="110">
        <f t="shared" si="784"/>
        <v>0</v>
      </c>
      <c r="P8395" s="107" t="str">
        <f t="shared" si="785"/>
        <v/>
      </c>
      <c r="Q8395" s="108" t="str">
        <f t="shared" si="786"/>
        <v/>
      </c>
      <c r="S8395" s="109" t="str">
        <f t="shared" si="787"/>
        <v/>
      </c>
      <c r="T8395" s="109" t="str">
        <f t="shared" si="788"/>
        <v/>
      </c>
    </row>
    <row r="8396" spans="2:20" ht="15" customHeight="1" x14ac:dyDescent="0.25">
      <c r="B8396" s="94">
        <v>8345</v>
      </c>
      <c r="C8396" s="95"/>
      <c r="D8396" s="94"/>
      <c r="E8396" s="95"/>
      <c r="F8396" s="94"/>
      <c r="G8396" s="95">
        <f t="shared" si="783"/>
        <v>0</v>
      </c>
      <c r="H8396" s="110">
        <f t="shared" si="784"/>
        <v>0</v>
      </c>
      <c r="P8396" s="107" t="str">
        <f t="shared" si="785"/>
        <v/>
      </c>
      <c r="Q8396" s="108" t="str">
        <f t="shared" si="786"/>
        <v/>
      </c>
      <c r="S8396" s="109" t="str">
        <f t="shared" si="787"/>
        <v/>
      </c>
      <c r="T8396" s="109" t="str">
        <f t="shared" si="788"/>
        <v/>
      </c>
    </row>
    <row r="8397" spans="2:20" ht="15" customHeight="1" x14ac:dyDescent="0.25">
      <c r="B8397" s="94">
        <v>8346</v>
      </c>
      <c r="C8397" s="95"/>
      <c r="D8397" s="94"/>
      <c r="E8397" s="95"/>
      <c r="F8397" s="94"/>
      <c r="G8397" s="95">
        <f t="shared" si="783"/>
        <v>0</v>
      </c>
      <c r="H8397" s="110">
        <f t="shared" si="784"/>
        <v>0</v>
      </c>
      <c r="P8397" s="107" t="str">
        <f t="shared" si="785"/>
        <v/>
      </c>
      <c r="Q8397" s="108" t="str">
        <f t="shared" si="786"/>
        <v/>
      </c>
      <c r="S8397" s="109" t="str">
        <f t="shared" si="787"/>
        <v/>
      </c>
      <c r="T8397" s="109" t="str">
        <f t="shared" si="788"/>
        <v/>
      </c>
    </row>
    <row r="8398" spans="2:20" ht="15" customHeight="1" x14ac:dyDescent="0.25">
      <c r="B8398" s="94">
        <v>8347</v>
      </c>
      <c r="C8398" s="95"/>
      <c r="D8398" s="94"/>
      <c r="E8398" s="95"/>
      <c r="F8398" s="94"/>
      <c r="G8398" s="95">
        <f t="shared" si="783"/>
        <v>0</v>
      </c>
      <c r="H8398" s="110">
        <f t="shared" si="784"/>
        <v>0</v>
      </c>
      <c r="P8398" s="107" t="str">
        <f t="shared" si="785"/>
        <v/>
      </c>
      <c r="Q8398" s="108" t="str">
        <f t="shared" si="786"/>
        <v/>
      </c>
      <c r="S8398" s="109" t="str">
        <f t="shared" si="787"/>
        <v/>
      </c>
      <c r="T8398" s="109" t="str">
        <f t="shared" si="788"/>
        <v/>
      </c>
    </row>
    <row r="8399" spans="2:20" ht="15" customHeight="1" x14ac:dyDescent="0.25">
      <c r="B8399" s="94">
        <v>8348</v>
      </c>
      <c r="C8399" s="95"/>
      <c r="D8399" s="94"/>
      <c r="E8399" s="95"/>
      <c r="F8399" s="94"/>
      <c r="G8399" s="95">
        <f t="shared" si="783"/>
        <v>0</v>
      </c>
      <c r="H8399" s="110">
        <f t="shared" si="784"/>
        <v>0</v>
      </c>
      <c r="P8399" s="107" t="str">
        <f t="shared" si="785"/>
        <v/>
      </c>
      <c r="Q8399" s="108" t="str">
        <f t="shared" si="786"/>
        <v/>
      </c>
      <c r="S8399" s="109" t="str">
        <f t="shared" si="787"/>
        <v/>
      </c>
      <c r="T8399" s="109" t="str">
        <f t="shared" si="788"/>
        <v/>
      </c>
    </row>
    <row r="8400" spans="2:20" ht="15" customHeight="1" x14ac:dyDescent="0.25">
      <c r="B8400" s="94">
        <v>8349</v>
      </c>
      <c r="C8400" s="95"/>
      <c r="D8400" s="94"/>
      <c r="E8400" s="95"/>
      <c r="F8400" s="94"/>
      <c r="G8400" s="95">
        <f t="shared" si="783"/>
        <v>0</v>
      </c>
      <c r="H8400" s="110">
        <f t="shared" si="784"/>
        <v>0</v>
      </c>
      <c r="P8400" s="107" t="str">
        <f t="shared" si="785"/>
        <v/>
      </c>
      <c r="Q8400" s="108" t="str">
        <f t="shared" si="786"/>
        <v/>
      </c>
      <c r="S8400" s="109" t="str">
        <f t="shared" si="787"/>
        <v/>
      </c>
      <c r="T8400" s="109" t="str">
        <f t="shared" si="788"/>
        <v/>
      </c>
    </row>
    <row r="8401" spans="2:20" ht="15" customHeight="1" x14ac:dyDescent="0.25">
      <c r="B8401" s="94">
        <v>8350</v>
      </c>
      <c r="C8401" s="95"/>
      <c r="D8401" s="94"/>
      <c r="E8401" s="95"/>
      <c r="F8401" s="94"/>
      <c r="G8401" s="95">
        <f t="shared" si="783"/>
        <v>0</v>
      </c>
      <c r="H8401" s="110">
        <f t="shared" si="784"/>
        <v>0</v>
      </c>
      <c r="P8401" s="107" t="str">
        <f t="shared" si="785"/>
        <v/>
      </c>
      <c r="Q8401" s="108" t="str">
        <f t="shared" si="786"/>
        <v/>
      </c>
      <c r="S8401" s="109" t="str">
        <f t="shared" si="787"/>
        <v/>
      </c>
      <c r="T8401" s="109" t="str">
        <f t="shared" si="788"/>
        <v/>
      </c>
    </row>
    <row r="8402" spans="2:20" ht="15" customHeight="1" x14ac:dyDescent="0.25">
      <c r="B8402" s="94">
        <v>8351</v>
      </c>
      <c r="C8402" s="95"/>
      <c r="D8402" s="94"/>
      <c r="E8402" s="95"/>
      <c r="F8402" s="94"/>
      <c r="G8402" s="95">
        <f t="shared" si="783"/>
        <v>0</v>
      </c>
      <c r="H8402" s="110">
        <f t="shared" si="784"/>
        <v>0</v>
      </c>
      <c r="P8402" s="107" t="str">
        <f t="shared" si="785"/>
        <v/>
      </c>
      <c r="Q8402" s="108" t="str">
        <f t="shared" si="786"/>
        <v/>
      </c>
      <c r="S8402" s="109" t="str">
        <f t="shared" si="787"/>
        <v/>
      </c>
      <c r="T8402" s="109" t="str">
        <f t="shared" si="788"/>
        <v/>
      </c>
    </row>
    <row r="8403" spans="2:20" ht="15" customHeight="1" x14ac:dyDescent="0.25">
      <c r="B8403" s="94">
        <v>8352</v>
      </c>
      <c r="C8403" s="95"/>
      <c r="D8403" s="94"/>
      <c r="E8403" s="95"/>
      <c r="F8403" s="94"/>
      <c r="G8403" s="95">
        <f t="shared" si="783"/>
        <v>0</v>
      </c>
      <c r="H8403" s="110">
        <f t="shared" si="784"/>
        <v>0</v>
      </c>
      <c r="P8403" s="107" t="str">
        <f t="shared" si="785"/>
        <v/>
      </c>
      <c r="Q8403" s="108" t="str">
        <f t="shared" si="786"/>
        <v/>
      </c>
      <c r="S8403" s="109" t="str">
        <f t="shared" si="787"/>
        <v/>
      </c>
      <c r="T8403" s="109" t="str">
        <f t="shared" si="788"/>
        <v/>
      </c>
    </row>
    <row r="8404" spans="2:20" ht="15" customHeight="1" x14ac:dyDescent="0.25">
      <c r="B8404" s="94">
        <v>8353</v>
      </c>
      <c r="C8404" s="95"/>
      <c r="D8404" s="94"/>
      <c r="E8404" s="95"/>
      <c r="F8404" s="94"/>
      <c r="G8404" s="95">
        <f t="shared" si="783"/>
        <v>0</v>
      </c>
      <c r="H8404" s="110">
        <f t="shared" si="784"/>
        <v>0</v>
      </c>
      <c r="P8404" s="107" t="str">
        <f t="shared" si="785"/>
        <v/>
      </c>
      <c r="Q8404" s="108" t="str">
        <f t="shared" si="786"/>
        <v/>
      </c>
      <c r="S8404" s="109" t="str">
        <f t="shared" si="787"/>
        <v/>
      </c>
      <c r="T8404" s="109" t="str">
        <f t="shared" si="788"/>
        <v/>
      </c>
    </row>
    <row r="8405" spans="2:20" ht="15" customHeight="1" x14ac:dyDescent="0.25">
      <c r="B8405" s="94">
        <v>8354</v>
      </c>
      <c r="C8405" s="95"/>
      <c r="D8405" s="94"/>
      <c r="E8405" s="95"/>
      <c r="F8405" s="94"/>
      <c r="G8405" s="95">
        <f t="shared" si="783"/>
        <v>0</v>
      </c>
      <c r="H8405" s="110">
        <f t="shared" si="784"/>
        <v>0</v>
      </c>
      <c r="P8405" s="107" t="str">
        <f t="shared" si="785"/>
        <v/>
      </c>
      <c r="Q8405" s="108" t="str">
        <f t="shared" si="786"/>
        <v/>
      </c>
      <c r="S8405" s="109" t="str">
        <f t="shared" si="787"/>
        <v/>
      </c>
      <c r="T8405" s="109" t="str">
        <f t="shared" si="788"/>
        <v/>
      </c>
    </row>
    <row r="8406" spans="2:20" ht="15" customHeight="1" x14ac:dyDescent="0.25">
      <c r="B8406" s="94">
        <v>8355</v>
      </c>
      <c r="C8406" s="95"/>
      <c r="D8406" s="94"/>
      <c r="E8406" s="95"/>
      <c r="F8406" s="94"/>
      <c r="G8406" s="95">
        <f t="shared" si="783"/>
        <v>0</v>
      </c>
      <c r="H8406" s="110">
        <f t="shared" si="784"/>
        <v>0</v>
      </c>
      <c r="P8406" s="107" t="str">
        <f t="shared" si="785"/>
        <v/>
      </c>
      <c r="Q8406" s="108" t="str">
        <f t="shared" si="786"/>
        <v/>
      </c>
      <c r="S8406" s="109" t="str">
        <f t="shared" si="787"/>
        <v/>
      </c>
      <c r="T8406" s="109" t="str">
        <f t="shared" si="788"/>
        <v/>
      </c>
    </row>
    <row r="8407" spans="2:20" ht="15" customHeight="1" x14ac:dyDescent="0.25">
      <c r="B8407" s="94">
        <v>8356</v>
      </c>
      <c r="C8407" s="95"/>
      <c r="D8407" s="94"/>
      <c r="E8407" s="95"/>
      <c r="F8407" s="94"/>
      <c r="G8407" s="95">
        <f t="shared" si="783"/>
        <v>0</v>
      </c>
      <c r="H8407" s="110">
        <f t="shared" si="784"/>
        <v>0</v>
      </c>
      <c r="P8407" s="107" t="str">
        <f t="shared" si="785"/>
        <v/>
      </c>
      <c r="Q8407" s="108" t="str">
        <f t="shared" si="786"/>
        <v/>
      </c>
      <c r="S8407" s="109" t="str">
        <f t="shared" si="787"/>
        <v/>
      </c>
      <c r="T8407" s="109" t="str">
        <f t="shared" si="788"/>
        <v/>
      </c>
    </row>
    <row r="8408" spans="2:20" ht="15" customHeight="1" x14ac:dyDescent="0.25">
      <c r="B8408" s="94">
        <v>8357</v>
      </c>
      <c r="C8408" s="95"/>
      <c r="D8408" s="94"/>
      <c r="E8408" s="95"/>
      <c r="F8408" s="94"/>
      <c r="G8408" s="95">
        <f t="shared" si="783"/>
        <v>0</v>
      </c>
      <c r="H8408" s="110">
        <f t="shared" si="784"/>
        <v>0</v>
      </c>
      <c r="P8408" s="107" t="str">
        <f t="shared" si="785"/>
        <v/>
      </c>
      <c r="Q8408" s="108" t="str">
        <f t="shared" si="786"/>
        <v/>
      </c>
      <c r="S8408" s="109" t="str">
        <f t="shared" si="787"/>
        <v/>
      </c>
      <c r="T8408" s="109" t="str">
        <f t="shared" si="788"/>
        <v/>
      </c>
    </row>
    <row r="8409" spans="2:20" ht="15" customHeight="1" x14ac:dyDescent="0.25">
      <c r="B8409" s="94">
        <v>8358</v>
      </c>
      <c r="C8409" s="95"/>
      <c r="D8409" s="94"/>
      <c r="E8409" s="95"/>
      <c r="F8409" s="94"/>
      <c r="G8409" s="95">
        <f t="shared" si="783"/>
        <v>0</v>
      </c>
      <c r="H8409" s="110">
        <f t="shared" si="784"/>
        <v>0</v>
      </c>
      <c r="P8409" s="107" t="str">
        <f t="shared" si="785"/>
        <v/>
      </c>
      <c r="Q8409" s="108" t="str">
        <f t="shared" si="786"/>
        <v/>
      </c>
      <c r="S8409" s="109" t="str">
        <f t="shared" si="787"/>
        <v/>
      </c>
      <c r="T8409" s="109" t="str">
        <f t="shared" si="788"/>
        <v/>
      </c>
    </row>
    <row r="8410" spans="2:20" ht="15" customHeight="1" x14ac:dyDescent="0.25">
      <c r="B8410" s="94">
        <v>8359</v>
      </c>
      <c r="C8410" s="95"/>
      <c r="D8410" s="94"/>
      <c r="E8410" s="95"/>
      <c r="F8410" s="94"/>
      <c r="G8410" s="95">
        <f t="shared" si="783"/>
        <v>0</v>
      </c>
      <c r="H8410" s="110">
        <f t="shared" si="784"/>
        <v>0</v>
      </c>
      <c r="P8410" s="107" t="str">
        <f t="shared" si="785"/>
        <v/>
      </c>
      <c r="Q8410" s="108" t="str">
        <f t="shared" si="786"/>
        <v/>
      </c>
      <c r="S8410" s="109" t="str">
        <f t="shared" si="787"/>
        <v/>
      </c>
      <c r="T8410" s="109" t="str">
        <f t="shared" si="788"/>
        <v/>
      </c>
    </row>
    <row r="8411" spans="2:20" ht="15" customHeight="1" x14ac:dyDescent="0.25">
      <c r="B8411" s="94">
        <v>8360</v>
      </c>
      <c r="C8411" s="95"/>
      <c r="D8411" s="94"/>
      <c r="E8411" s="95"/>
      <c r="F8411" s="94"/>
      <c r="G8411" s="95">
        <f t="shared" si="783"/>
        <v>0</v>
      </c>
      <c r="H8411" s="110">
        <f t="shared" si="784"/>
        <v>0</v>
      </c>
      <c r="P8411" s="107" t="str">
        <f t="shared" si="785"/>
        <v/>
      </c>
      <c r="Q8411" s="108" t="str">
        <f t="shared" si="786"/>
        <v/>
      </c>
      <c r="S8411" s="109" t="str">
        <f t="shared" si="787"/>
        <v/>
      </c>
      <c r="T8411" s="109" t="str">
        <f t="shared" si="788"/>
        <v/>
      </c>
    </row>
    <row r="8412" spans="2:20" ht="15" customHeight="1" x14ac:dyDescent="0.25">
      <c r="B8412" s="94">
        <v>8361</v>
      </c>
      <c r="C8412" s="95"/>
      <c r="D8412" s="94"/>
      <c r="E8412" s="95"/>
      <c r="F8412" s="94"/>
      <c r="G8412" s="95">
        <f t="shared" ref="G8412:G8475" si="789">E8412-C8412</f>
        <v>0</v>
      </c>
      <c r="H8412" s="110">
        <f t="shared" ref="H8412:H8475" si="790">F8412-D8412</f>
        <v>0</v>
      </c>
      <c r="P8412" s="107" t="str">
        <f t="shared" ref="P8412:P8475" si="791">IF(C8412="","",D8412*PSA_WTP-C8412)</f>
        <v/>
      </c>
      <c r="Q8412" s="108" t="str">
        <f t="shared" ref="Q8412:Q8475" si="792">IF(C8412="","",F8412*PSA_WTP-E8412)</f>
        <v/>
      </c>
      <c r="S8412" s="109" t="str">
        <f t="shared" ref="S8412:S8475" si="793">IF(Q8412="","",IF(Q8412=MAX(P8412,Q8412),0,1))</f>
        <v/>
      </c>
      <c r="T8412" s="109" t="str">
        <f t="shared" ref="T8412:T8475" si="794">IF(Q8412="","",IF(Q8412=MAX(P8412,Q8412),1,0))</f>
        <v/>
      </c>
    </row>
    <row r="8413" spans="2:20" ht="15" customHeight="1" x14ac:dyDescent="0.25">
      <c r="B8413" s="94">
        <v>8362</v>
      </c>
      <c r="C8413" s="95"/>
      <c r="D8413" s="94"/>
      <c r="E8413" s="95"/>
      <c r="F8413" s="94"/>
      <c r="G8413" s="95">
        <f t="shared" si="789"/>
        <v>0</v>
      </c>
      <c r="H8413" s="110">
        <f t="shared" si="790"/>
        <v>0</v>
      </c>
      <c r="P8413" s="107" t="str">
        <f t="shared" si="791"/>
        <v/>
      </c>
      <c r="Q8413" s="108" t="str">
        <f t="shared" si="792"/>
        <v/>
      </c>
      <c r="S8413" s="109" t="str">
        <f t="shared" si="793"/>
        <v/>
      </c>
      <c r="T8413" s="109" t="str">
        <f t="shared" si="794"/>
        <v/>
      </c>
    </row>
    <row r="8414" spans="2:20" ht="15" customHeight="1" x14ac:dyDescent="0.25">
      <c r="B8414" s="94">
        <v>8363</v>
      </c>
      <c r="C8414" s="95"/>
      <c r="D8414" s="94"/>
      <c r="E8414" s="95"/>
      <c r="F8414" s="94"/>
      <c r="G8414" s="95">
        <f t="shared" si="789"/>
        <v>0</v>
      </c>
      <c r="H8414" s="110">
        <f t="shared" si="790"/>
        <v>0</v>
      </c>
      <c r="P8414" s="107" t="str">
        <f t="shared" si="791"/>
        <v/>
      </c>
      <c r="Q8414" s="108" t="str">
        <f t="shared" si="792"/>
        <v/>
      </c>
      <c r="S8414" s="109" t="str">
        <f t="shared" si="793"/>
        <v/>
      </c>
      <c r="T8414" s="109" t="str">
        <f t="shared" si="794"/>
        <v/>
      </c>
    </row>
    <row r="8415" spans="2:20" ht="15" customHeight="1" x14ac:dyDescent="0.25">
      <c r="B8415" s="94">
        <v>8364</v>
      </c>
      <c r="C8415" s="95"/>
      <c r="D8415" s="94"/>
      <c r="E8415" s="95"/>
      <c r="F8415" s="94"/>
      <c r="G8415" s="95">
        <f t="shared" si="789"/>
        <v>0</v>
      </c>
      <c r="H8415" s="110">
        <f t="shared" si="790"/>
        <v>0</v>
      </c>
      <c r="P8415" s="107" t="str">
        <f t="shared" si="791"/>
        <v/>
      </c>
      <c r="Q8415" s="108" t="str">
        <f t="shared" si="792"/>
        <v/>
      </c>
      <c r="S8415" s="109" t="str">
        <f t="shared" si="793"/>
        <v/>
      </c>
      <c r="T8415" s="109" t="str">
        <f t="shared" si="794"/>
        <v/>
      </c>
    </row>
    <row r="8416" spans="2:20" ht="15" customHeight="1" x14ac:dyDescent="0.25">
      <c r="B8416" s="94">
        <v>8365</v>
      </c>
      <c r="C8416" s="95"/>
      <c r="D8416" s="94"/>
      <c r="E8416" s="95"/>
      <c r="F8416" s="94"/>
      <c r="G8416" s="95">
        <f t="shared" si="789"/>
        <v>0</v>
      </c>
      <c r="H8416" s="110">
        <f t="shared" si="790"/>
        <v>0</v>
      </c>
      <c r="P8416" s="107" t="str">
        <f t="shared" si="791"/>
        <v/>
      </c>
      <c r="Q8416" s="108" t="str">
        <f t="shared" si="792"/>
        <v/>
      </c>
      <c r="S8416" s="109" t="str">
        <f t="shared" si="793"/>
        <v/>
      </c>
      <c r="T8416" s="109" t="str">
        <f t="shared" si="794"/>
        <v/>
      </c>
    </row>
    <row r="8417" spans="2:20" ht="15" customHeight="1" x14ac:dyDescent="0.25">
      <c r="B8417" s="94">
        <v>8366</v>
      </c>
      <c r="C8417" s="95"/>
      <c r="D8417" s="94"/>
      <c r="E8417" s="95"/>
      <c r="F8417" s="94"/>
      <c r="G8417" s="95">
        <f t="shared" si="789"/>
        <v>0</v>
      </c>
      <c r="H8417" s="110">
        <f t="shared" si="790"/>
        <v>0</v>
      </c>
      <c r="P8417" s="107" t="str">
        <f t="shared" si="791"/>
        <v/>
      </c>
      <c r="Q8417" s="108" t="str">
        <f t="shared" si="792"/>
        <v/>
      </c>
      <c r="S8417" s="109" t="str">
        <f t="shared" si="793"/>
        <v/>
      </c>
      <c r="T8417" s="109" t="str">
        <f t="shared" si="794"/>
        <v/>
      </c>
    </row>
    <row r="8418" spans="2:20" ht="15" customHeight="1" x14ac:dyDescent="0.25">
      <c r="B8418" s="94">
        <v>8367</v>
      </c>
      <c r="C8418" s="95"/>
      <c r="D8418" s="94"/>
      <c r="E8418" s="95"/>
      <c r="F8418" s="94"/>
      <c r="G8418" s="95">
        <f t="shared" si="789"/>
        <v>0</v>
      </c>
      <c r="H8418" s="110">
        <f t="shared" si="790"/>
        <v>0</v>
      </c>
      <c r="P8418" s="107" t="str">
        <f t="shared" si="791"/>
        <v/>
      </c>
      <c r="Q8418" s="108" t="str">
        <f t="shared" si="792"/>
        <v/>
      </c>
      <c r="S8418" s="109" t="str">
        <f t="shared" si="793"/>
        <v/>
      </c>
      <c r="T8418" s="109" t="str">
        <f t="shared" si="794"/>
        <v/>
      </c>
    </row>
    <row r="8419" spans="2:20" ht="15" customHeight="1" x14ac:dyDescent="0.25">
      <c r="B8419" s="94">
        <v>8368</v>
      </c>
      <c r="C8419" s="95"/>
      <c r="D8419" s="94"/>
      <c r="E8419" s="95"/>
      <c r="F8419" s="94"/>
      <c r="G8419" s="95">
        <f t="shared" si="789"/>
        <v>0</v>
      </c>
      <c r="H8419" s="110">
        <f t="shared" si="790"/>
        <v>0</v>
      </c>
      <c r="P8419" s="107" t="str">
        <f t="shared" si="791"/>
        <v/>
      </c>
      <c r="Q8419" s="108" t="str">
        <f t="shared" si="792"/>
        <v/>
      </c>
      <c r="S8419" s="109" t="str">
        <f t="shared" si="793"/>
        <v/>
      </c>
      <c r="T8419" s="109" t="str">
        <f t="shared" si="794"/>
        <v/>
      </c>
    </row>
    <row r="8420" spans="2:20" ht="15" customHeight="1" x14ac:dyDescent="0.25">
      <c r="B8420" s="94">
        <v>8369</v>
      </c>
      <c r="C8420" s="95"/>
      <c r="D8420" s="94"/>
      <c r="E8420" s="95"/>
      <c r="F8420" s="94"/>
      <c r="G8420" s="95">
        <f t="shared" si="789"/>
        <v>0</v>
      </c>
      <c r="H8420" s="110">
        <f t="shared" si="790"/>
        <v>0</v>
      </c>
      <c r="P8420" s="107" t="str">
        <f t="shared" si="791"/>
        <v/>
      </c>
      <c r="Q8420" s="108" t="str">
        <f t="shared" si="792"/>
        <v/>
      </c>
      <c r="S8420" s="109" t="str">
        <f t="shared" si="793"/>
        <v/>
      </c>
      <c r="T8420" s="109" t="str">
        <f t="shared" si="794"/>
        <v/>
      </c>
    </row>
    <row r="8421" spans="2:20" ht="15" customHeight="1" x14ac:dyDescent="0.25">
      <c r="B8421" s="94">
        <v>8370</v>
      </c>
      <c r="C8421" s="95"/>
      <c r="D8421" s="94"/>
      <c r="E8421" s="95"/>
      <c r="F8421" s="94"/>
      <c r="G8421" s="95">
        <f t="shared" si="789"/>
        <v>0</v>
      </c>
      <c r="H8421" s="110">
        <f t="shared" si="790"/>
        <v>0</v>
      </c>
      <c r="P8421" s="107" t="str">
        <f t="shared" si="791"/>
        <v/>
      </c>
      <c r="Q8421" s="108" t="str">
        <f t="shared" si="792"/>
        <v/>
      </c>
      <c r="S8421" s="109" t="str">
        <f t="shared" si="793"/>
        <v/>
      </c>
      <c r="T8421" s="109" t="str">
        <f t="shared" si="794"/>
        <v/>
      </c>
    </row>
    <row r="8422" spans="2:20" ht="15" customHeight="1" x14ac:dyDescent="0.25">
      <c r="B8422" s="94">
        <v>8371</v>
      </c>
      <c r="C8422" s="95"/>
      <c r="D8422" s="94"/>
      <c r="E8422" s="95"/>
      <c r="F8422" s="94"/>
      <c r="G8422" s="95">
        <f t="shared" si="789"/>
        <v>0</v>
      </c>
      <c r="H8422" s="110">
        <f t="shared" si="790"/>
        <v>0</v>
      </c>
      <c r="P8422" s="107" t="str">
        <f t="shared" si="791"/>
        <v/>
      </c>
      <c r="Q8422" s="108" t="str">
        <f t="shared" si="792"/>
        <v/>
      </c>
      <c r="S8422" s="109" t="str">
        <f t="shared" si="793"/>
        <v/>
      </c>
      <c r="T8422" s="109" t="str">
        <f t="shared" si="794"/>
        <v/>
      </c>
    </row>
    <row r="8423" spans="2:20" ht="15" customHeight="1" x14ac:dyDescent="0.25">
      <c r="B8423" s="94">
        <v>8372</v>
      </c>
      <c r="C8423" s="95"/>
      <c r="D8423" s="94"/>
      <c r="E8423" s="95"/>
      <c r="F8423" s="94"/>
      <c r="G8423" s="95">
        <f t="shared" si="789"/>
        <v>0</v>
      </c>
      <c r="H8423" s="110">
        <f t="shared" si="790"/>
        <v>0</v>
      </c>
      <c r="P8423" s="107" t="str">
        <f t="shared" si="791"/>
        <v/>
      </c>
      <c r="Q8423" s="108" t="str">
        <f t="shared" si="792"/>
        <v/>
      </c>
      <c r="S8423" s="109" t="str">
        <f t="shared" si="793"/>
        <v/>
      </c>
      <c r="T8423" s="109" t="str">
        <f t="shared" si="794"/>
        <v/>
      </c>
    </row>
    <row r="8424" spans="2:20" ht="15" customHeight="1" x14ac:dyDescent="0.25">
      <c r="B8424" s="94">
        <v>8373</v>
      </c>
      <c r="C8424" s="95"/>
      <c r="D8424" s="94"/>
      <c r="E8424" s="95"/>
      <c r="F8424" s="94"/>
      <c r="G8424" s="95">
        <f t="shared" si="789"/>
        <v>0</v>
      </c>
      <c r="H8424" s="110">
        <f t="shared" si="790"/>
        <v>0</v>
      </c>
      <c r="P8424" s="107" t="str">
        <f t="shared" si="791"/>
        <v/>
      </c>
      <c r="Q8424" s="108" t="str">
        <f t="shared" si="792"/>
        <v/>
      </c>
      <c r="S8424" s="109" t="str">
        <f t="shared" si="793"/>
        <v/>
      </c>
      <c r="T8424" s="109" t="str">
        <f t="shared" si="794"/>
        <v/>
      </c>
    </row>
    <row r="8425" spans="2:20" ht="15" customHeight="1" x14ac:dyDescent="0.25">
      <c r="B8425" s="94">
        <v>8374</v>
      </c>
      <c r="C8425" s="95"/>
      <c r="D8425" s="94"/>
      <c r="E8425" s="95"/>
      <c r="F8425" s="94"/>
      <c r="G8425" s="95">
        <f t="shared" si="789"/>
        <v>0</v>
      </c>
      <c r="H8425" s="110">
        <f t="shared" si="790"/>
        <v>0</v>
      </c>
      <c r="P8425" s="107" t="str">
        <f t="shared" si="791"/>
        <v/>
      </c>
      <c r="Q8425" s="108" t="str">
        <f t="shared" si="792"/>
        <v/>
      </c>
      <c r="S8425" s="109" t="str">
        <f t="shared" si="793"/>
        <v/>
      </c>
      <c r="T8425" s="109" t="str">
        <f t="shared" si="794"/>
        <v/>
      </c>
    </row>
    <row r="8426" spans="2:20" ht="15" customHeight="1" x14ac:dyDescent="0.25">
      <c r="B8426" s="94">
        <v>8375</v>
      </c>
      <c r="C8426" s="95"/>
      <c r="D8426" s="94"/>
      <c r="E8426" s="95"/>
      <c r="F8426" s="94"/>
      <c r="G8426" s="95">
        <f t="shared" si="789"/>
        <v>0</v>
      </c>
      <c r="H8426" s="110">
        <f t="shared" si="790"/>
        <v>0</v>
      </c>
      <c r="P8426" s="107" t="str">
        <f t="shared" si="791"/>
        <v/>
      </c>
      <c r="Q8426" s="108" t="str">
        <f t="shared" si="792"/>
        <v/>
      </c>
      <c r="S8426" s="109" t="str">
        <f t="shared" si="793"/>
        <v/>
      </c>
      <c r="T8426" s="109" t="str">
        <f t="shared" si="794"/>
        <v/>
      </c>
    </row>
    <row r="8427" spans="2:20" ht="15" customHeight="1" x14ac:dyDescent="0.25">
      <c r="B8427" s="94">
        <v>8376</v>
      </c>
      <c r="C8427" s="95"/>
      <c r="D8427" s="94"/>
      <c r="E8427" s="95"/>
      <c r="F8427" s="94"/>
      <c r="G8427" s="95">
        <f t="shared" si="789"/>
        <v>0</v>
      </c>
      <c r="H8427" s="110">
        <f t="shared" si="790"/>
        <v>0</v>
      </c>
      <c r="P8427" s="107" t="str">
        <f t="shared" si="791"/>
        <v/>
      </c>
      <c r="Q8427" s="108" t="str">
        <f t="shared" si="792"/>
        <v/>
      </c>
      <c r="S8427" s="109" t="str">
        <f t="shared" si="793"/>
        <v/>
      </c>
      <c r="T8427" s="109" t="str">
        <f t="shared" si="794"/>
        <v/>
      </c>
    </row>
    <row r="8428" spans="2:20" ht="15" customHeight="1" x14ac:dyDescent="0.25">
      <c r="B8428" s="94">
        <v>8377</v>
      </c>
      <c r="C8428" s="95"/>
      <c r="D8428" s="94"/>
      <c r="E8428" s="95"/>
      <c r="F8428" s="94"/>
      <c r="G8428" s="95">
        <f t="shared" si="789"/>
        <v>0</v>
      </c>
      <c r="H8428" s="110">
        <f t="shared" si="790"/>
        <v>0</v>
      </c>
      <c r="P8428" s="107" t="str">
        <f t="shared" si="791"/>
        <v/>
      </c>
      <c r="Q8428" s="108" t="str">
        <f t="shared" si="792"/>
        <v/>
      </c>
      <c r="S8428" s="109" t="str">
        <f t="shared" si="793"/>
        <v/>
      </c>
      <c r="T8428" s="109" t="str">
        <f t="shared" si="794"/>
        <v/>
      </c>
    </row>
    <row r="8429" spans="2:20" ht="15" customHeight="1" x14ac:dyDescent="0.25">
      <c r="B8429" s="94">
        <v>8378</v>
      </c>
      <c r="C8429" s="95"/>
      <c r="D8429" s="94"/>
      <c r="E8429" s="95"/>
      <c r="F8429" s="94"/>
      <c r="G8429" s="95">
        <f t="shared" si="789"/>
        <v>0</v>
      </c>
      <c r="H8429" s="110">
        <f t="shared" si="790"/>
        <v>0</v>
      </c>
      <c r="P8429" s="107" t="str">
        <f t="shared" si="791"/>
        <v/>
      </c>
      <c r="Q8429" s="108" t="str">
        <f t="shared" si="792"/>
        <v/>
      </c>
      <c r="S8429" s="109" t="str">
        <f t="shared" si="793"/>
        <v/>
      </c>
      <c r="T8429" s="109" t="str">
        <f t="shared" si="794"/>
        <v/>
      </c>
    </row>
    <row r="8430" spans="2:20" ht="15" customHeight="1" x14ac:dyDescent="0.25">
      <c r="B8430" s="94">
        <v>8379</v>
      </c>
      <c r="C8430" s="95"/>
      <c r="D8430" s="94"/>
      <c r="E8430" s="95"/>
      <c r="F8430" s="94"/>
      <c r="G8430" s="95">
        <f t="shared" si="789"/>
        <v>0</v>
      </c>
      <c r="H8430" s="110">
        <f t="shared" si="790"/>
        <v>0</v>
      </c>
      <c r="P8430" s="107" t="str">
        <f t="shared" si="791"/>
        <v/>
      </c>
      <c r="Q8430" s="108" t="str">
        <f t="shared" si="792"/>
        <v/>
      </c>
      <c r="S8430" s="109" t="str">
        <f t="shared" si="793"/>
        <v/>
      </c>
      <c r="T8430" s="109" t="str">
        <f t="shared" si="794"/>
        <v/>
      </c>
    </row>
    <row r="8431" spans="2:20" ht="15" customHeight="1" x14ac:dyDescent="0.25">
      <c r="B8431" s="94">
        <v>8380</v>
      </c>
      <c r="C8431" s="95"/>
      <c r="D8431" s="94"/>
      <c r="E8431" s="95"/>
      <c r="F8431" s="94"/>
      <c r="G8431" s="95">
        <f t="shared" si="789"/>
        <v>0</v>
      </c>
      <c r="H8431" s="110">
        <f t="shared" si="790"/>
        <v>0</v>
      </c>
      <c r="P8431" s="107" t="str">
        <f t="shared" si="791"/>
        <v/>
      </c>
      <c r="Q8431" s="108" t="str">
        <f t="shared" si="792"/>
        <v/>
      </c>
      <c r="S8431" s="109" t="str">
        <f t="shared" si="793"/>
        <v/>
      </c>
      <c r="T8431" s="109" t="str">
        <f t="shared" si="794"/>
        <v/>
      </c>
    </row>
    <row r="8432" spans="2:20" ht="15" customHeight="1" x14ac:dyDescent="0.25">
      <c r="B8432" s="94">
        <v>8381</v>
      </c>
      <c r="C8432" s="95"/>
      <c r="D8432" s="94"/>
      <c r="E8432" s="95"/>
      <c r="F8432" s="94"/>
      <c r="G8432" s="95">
        <f t="shared" si="789"/>
        <v>0</v>
      </c>
      <c r="H8432" s="110">
        <f t="shared" si="790"/>
        <v>0</v>
      </c>
      <c r="P8432" s="107" t="str">
        <f t="shared" si="791"/>
        <v/>
      </c>
      <c r="Q8432" s="108" t="str">
        <f t="shared" si="792"/>
        <v/>
      </c>
      <c r="S8432" s="109" t="str">
        <f t="shared" si="793"/>
        <v/>
      </c>
      <c r="T8432" s="109" t="str">
        <f t="shared" si="794"/>
        <v/>
      </c>
    </row>
    <row r="8433" spans="2:20" ht="15" customHeight="1" x14ac:dyDescent="0.25">
      <c r="B8433" s="94">
        <v>8382</v>
      </c>
      <c r="C8433" s="95"/>
      <c r="D8433" s="94"/>
      <c r="E8433" s="95"/>
      <c r="F8433" s="94"/>
      <c r="G8433" s="95">
        <f t="shared" si="789"/>
        <v>0</v>
      </c>
      <c r="H8433" s="110">
        <f t="shared" si="790"/>
        <v>0</v>
      </c>
      <c r="P8433" s="107" t="str">
        <f t="shared" si="791"/>
        <v/>
      </c>
      <c r="Q8433" s="108" t="str">
        <f t="shared" si="792"/>
        <v/>
      </c>
      <c r="S8433" s="109" t="str">
        <f t="shared" si="793"/>
        <v/>
      </c>
      <c r="T8433" s="109" t="str">
        <f t="shared" si="794"/>
        <v/>
      </c>
    </row>
    <row r="8434" spans="2:20" ht="15" customHeight="1" x14ac:dyDescent="0.25">
      <c r="B8434" s="94">
        <v>8383</v>
      </c>
      <c r="C8434" s="95"/>
      <c r="D8434" s="94"/>
      <c r="E8434" s="95"/>
      <c r="F8434" s="94"/>
      <c r="G8434" s="95">
        <f t="shared" si="789"/>
        <v>0</v>
      </c>
      <c r="H8434" s="110">
        <f t="shared" si="790"/>
        <v>0</v>
      </c>
      <c r="P8434" s="107" t="str">
        <f t="shared" si="791"/>
        <v/>
      </c>
      <c r="Q8434" s="108" t="str">
        <f t="shared" si="792"/>
        <v/>
      </c>
      <c r="S8434" s="109" t="str">
        <f t="shared" si="793"/>
        <v/>
      </c>
      <c r="T8434" s="109" t="str">
        <f t="shared" si="794"/>
        <v/>
      </c>
    </row>
    <row r="8435" spans="2:20" ht="15" customHeight="1" x14ac:dyDescent="0.25">
      <c r="B8435" s="94">
        <v>8384</v>
      </c>
      <c r="C8435" s="95"/>
      <c r="D8435" s="94"/>
      <c r="E8435" s="95"/>
      <c r="F8435" s="94"/>
      <c r="G8435" s="95">
        <f t="shared" si="789"/>
        <v>0</v>
      </c>
      <c r="H8435" s="110">
        <f t="shared" si="790"/>
        <v>0</v>
      </c>
      <c r="P8435" s="107" t="str">
        <f t="shared" si="791"/>
        <v/>
      </c>
      <c r="Q8435" s="108" t="str">
        <f t="shared" si="792"/>
        <v/>
      </c>
      <c r="S8435" s="109" t="str">
        <f t="shared" si="793"/>
        <v/>
      </c>
      <c r="T8435" s="109" t="str">
        <f t="shared" si="794"/>
        <v/>
      </c>
    </row>
    <row r="8436" spans="2:20" ht="15" customHeight="1" x14ac:dyDescent="0.25">
      <c r="B8436" s="94">
        <v>8385</v>
      </c>
      <c r="C8436" s="95"/>
      <c r="D8436" s="94"/>
      <c r="E8436" s="95"/>
      <c r="F8436" s="94"/>
      <c r="G8436" s="95">
        <f t="shared" si="789"/>
        <v>0</v>
      </c>
      <c r="H8436" s="110">
        <f t="shared" si="790"/>
        <v>0</v>
      </c>
      <c r="P8436" s="107" t="str">
        <f t="shared" si="791"/>
        <v/>
      </c>
      <c r="Q8436" s="108" t="str">
        <f t="shared" si="792"/>
        <v/>
      </c>
      <c r="S8436" s="109" t="str">
        <f t="shared" si="793"/>
        <v/>
      </c>
      <c r="T8436" s="109" t="str">
        <f t="shared" si="794"/>
        <v/>
      </c>
    </row>
    <row r="8437" spans="2:20" ht="15" customHeight="1" x14ac:dyDescent="0.25">
      <c r="B8437" s="94">
        <v>8386</v>
      </c>
      <c r="C8437" s="95"/>
      <c r="D8437" s="94"/>
      <c r="E8437" s="95"/>
      <c r="F8437" s="94"/>
      <c r="G8437" s="95">
        <f t="shared" si="789"/>
        <v>0</v>
      </c>
      <c r="H8437" s="110">
        <f t="shared" si="790"/>
        <v>0</v>
      </c>
      <c r="P8437" s="107" t="str">
        <f t="shared" si="791"/>
        <v/>
      </c>
      <c r="Q8437" s="108" t="str">
        <f t="shared" si="792"/>
        <v/>
      </c>
      <c r="S8437" s="109" t="str">
        <f t="shared" si="793"/>
        <v/>
      </c>
      <c r="T8437" s="109" t="str">
        <f t="shared" si="794"/>
        <v/>
      </c>
    </row>
    <row r="8438" spans="2:20" ht="15" customHeight="1" x14ac:dyDescent="0.25">
      <c r="B8438" s="94">
        <v>8387</v>
      </c>
      <c r="C8438" s="95"/>
      <c r="D8438" s="94"/>
      <c r="E8438" s="95"/>
      <c r="F8438" s="94"/>
      <c r="G8438" s="95">
        <f t="shared" si="789"/>
        <v>0</v>
      </c>
      <c r="H8438" s="110">
        <f t="shared" si="790"/>
        <v>0</v>
      </c>
      <c r="P8438" s="107" t="str">
        <f t="shared" si="791"/>
        <v/>
      </c>
      <c r="Q8438" s="108" t="str">
        <f t="shared" si="792"/>
        <v/>
      </c>
      <c r="S8438" s="109" t="str">
        <f t="shared" si="793"/>
        <v/>
      </c>
      <c r="T8438" s="109" t="str">
        <f t="shared" si="794"/>
        <v/>
      </c>
    </row>
    <row r="8439" spans="2:20" ht="15" customHeight="1" x14ac:dyDescent="0.25">
      <c r="B8439" s="94">
        <v>8388</v>
      </c>
      <c r="C8439" s="95"/>
      <c r="D8439" s="94"/>
      <c r="E8439" s="95"/>
      <c r="F8439" s="94"/>
      <c r="G8439" s="95">
        <f t="shared" si="789"/>
        <v>0</v>
      </c>
      <c r="H8439" s="110">
        <f t="shared" si="790"/>
        <v>0</v>
      </c>
      <c r="P8439" s="107" t="str">
        <f t="shared" si="791"/>
        <v/>
      </c>
      <c r="Q8439" s="108" t="str">
        <f t="shared" si="792"/>
        <v/>
      </c>
      <c r="S8439" s="109" t="str">
        <f t="shared" si="793"/>
        <v/>
      </c>
      <c r="T8439" s="109" t="str">
        <f t="shared" si="794"/>
        <v/>
      </c>
    </row>
    <row r="8440" spans="2:20" ht="15" customHeight="1" x14ac:dyDescent="0.25">
      <c r="B8440" s="94">
        <v>8389</v>
      </c>
      <c r="C8440" s="95"/>
      <c r="D8440" s="94"/>
      <c r="E8440" s="95"/>
      <c r="F8440" s="94"/>
      <c r="G8440" s="95">
        <f t="shared" si="789"/>
        <v>0</v>
      </c>
      <c r="H8440" s="110">
        <f t="shared" si="790"/>
        <v>0</v>
      </c>
      <c r="P8440" s="107" t="str">
        <f t="shared" si="791"/>
        <v/>
      </c>
      <c r="Q8440" s="108" t="str">
        <f t="shared" si="792"/>
        <v/>
      </c>
      <c r="S8440" s="109" t="str">
        <f t="shared" si="793"/>
        <v/>
      </c>
      <c r="T8440" s="109" t="str">
        <f t="shared" si="794"/>
        <v/>
      </c>
    </row>
    <row r="8441" spans="2:20" ht="15" customHeight="1" x14ac:dyDescent="0.25">
      <c r="B8441" s="94">
        <v>8390</v>
      </c>
      <c r="C8441" s="95"/>
      <c r="D8441" s="94"/>
      <c r="E8441" s="95"/>
      <c r="F8441" s="94"/>
      <c r="G8441" s="95">
        <f t="shared" si="789"/>
        <v>0</v>
      </c>
      <c r="H8441" s="110">
        <f t="shared" si="790"/>
        <v>0</v>
      </c>
      <c r="P8441" s="107" t="str">
        <f t="shared" si="791"/>
        <v/>
      </c>
      <c r="Q8441" s="108" t="str">
        <f t="shared" si="792"/>
        <v/>
      </c>
      <c r="S8441" s="109" t="str">
        <f t="shared" si="793"/>
        <v/>
      </c>
      <c r="T8441" s="109" t="str">
        <f t="shared" si="794"/>
        <v/>
      </c>
    </row>
    <row r="8442" spans="2:20" ht="15" customHeight="1" x14ac:dyDescent="0.25">
      <c r="B8442" s="94">
        <v>8391</v>
      </c>
      <c r="C8442" s="95"/>
      <c r="D8442" s="94"/>
      <c r="E8442" s="95"/>
      <c r="F8442" s="94"/>
      <c r="G8442" s="95">
        <f t="shared" si="789"/>
        <v>0</v>
      </c>
      <c r="H8442" s="110">
        <f t="shared" si="790"/>
        <v>0</v>
      </c>
      <c r="P8442" s="107" t="str">
        <f t="shared" si="791"/>
        <v/>
      </c>
      <c r="Q8442" s="108" t="str">
        <f t="shared" si="792"/>
        <v/>
      </c>
      <c r="S8442" s="109" t="str">
        <f t="shared" si="793"/>
        <v/>
      </c>
      <c r="T8442" s="109" t="str">
        <f t="shared" si="794"/>
        <v/>
      </c>
    </row>
    <row r="8443" spans="2:20" ht="15" customHeight="1" x14ac:dyDescent="0.25">
      <c r="B8443" s="94">
        <v>8392</v>
      </c>
      <c r="C8443" s="95"/>
      <c r="D8443" s="94"/>
      <c r="E8443" s="95"/>
      <c r="F8443" s="94"/>
      <c r="G8443" s="95">
        <f t="shared" si="789"/>
        <v>0</v>
      </c>
      <c r="H8443" s="110">
        <f t="shared" si="790"/>
        <v>0</v>
      </c>
      <c r="P8443" s="107" t="str">
        <f t="shared" si="791"/>
        <v/>
      </c>
      <c r="Q8443" s="108" t="str">
        <f t="shared" si="792"/>
        <v/>
      </c>
      <c r="S8443" s="109" t="str">
        <f t="shared" si="793"/>
        <v/>
      </c>
      <c r="T8443" s="109" t="str">
        <f t="shared" si="794"/>
        <v/>
      </c>
    </row>
    <row r="8444" spans="2:20" ht="15" customHeight="1" x14ac:dyDescent="0.25">
      <c r="B8444" s="94">
        <v>8393</v>
      </c>
      <c r="C8444" s="95"/>
      <c r="D8444" s="94"/>
      <c r="E8444" s="95"/>
      <c r="F8444" s="94"/>
      <c r="G8444" s="95">
        <f t="shared" si="789"/>
        <v>0</v>
      </c>
      <c r="H8444" s="110">
        <f t="shared" si="790"/>
        <v>0</v>
      </c>
      <c r="P8444" s="107" t="str">
        <f t="shared" si="791"/>
        <v/>
      </c>
      <c r="Q8444" s="108" t="str">
        <f t="shared" si="792"/>
        <v/>
      </c>
      <c r="S8444" s="109" t="str">
        <f t="shared" si="793"/>
        <v/>
      </c>
      <c r="T8444" s="109" t="str">
        <f t="shared" si="794"/>
        <v/>
      </c>
    </row>
    <row r="8445" spans="2:20" ht="15" customHeight="1" x14ac:dyDescent="0.25">
      <c r="B8445" s="94">
        <v>8394</v>
      </c>
      <c r="C8445" s="95"/>
      <c r="D8445" s="94"/>
      <c r="E8445" s="95"/>
      <c r="F8445" s="94"/>
      <c r="G8445" s="95">
        <f t="shared" si="789"/>
        <v>0</v>
      </c>
      <c r="H8445" s="110">
        <f t="shared" si="790"/>
        <v>0</v>
      </c>
      <c r="P8445" s="107" t="str">
        <f t="shared" si="791"/>
        <v/>
      </c>
      <c r="Q8445" s="108" t="str">
        <f t="shared" si="792"/>
        <v/>
      </c>
      <c r="S8445" s="109" t="str">
        <f t="shared" si="793"/>
        <v/>
      </c>
      <c r="T8445" s="109" t="str">
        <f t="shared" si="794"/>
        <v/>
      </c>
    </row>
    <row r="8446" spans="2:20" ht="15" customHeight="1" x14ac:dyDescent="0.25">
      <c r="B8446" s="94">
        <v>8395</v>
      </c>
      <c r="C8446" s="95"/>
      <c r="D8446" s="94"/>
      <c r="E8446" s="95"/>
      <c r="F8446" s="94"/>
      <c r="G8446" s="95">
        <f t="shared" si="789"/>
        <v>0</v>
      </c>
      <c r="H8446" s="110">
        <f t="shared" si="790"/>
        <v>0</v>
      </c>
      <c r="P8446" s="107" t="str">
        <f t="shared" si="791"/>
        <v/>
      </c>
      <c r="Q8446" s="108" t="str">
        <f t="shared" si="792"/>
        <v/>
      </c>
      <c r="S8446" s="109" t="str">
        <f t="shared" si="793"/>
        <v/>
      </c>
      <c r="T8446" s="109" t="str">
        <f t="shared" si="794"/>
        <v/>
      </c>
    </row>
    <row r="8447" spans="2:20" ht="15" customHeight="1" x14ac:dyDescent="0.25">
      <c r="B8447" s="94">
        <v>8396</v>
      </c>
      <c r="C8447" s="95"/>
      <c r="D8447" s="94"/>
      <c r="E8447" s="95"/>
      <c r="F8447" s="94"/>
      <c r="G8447" s="95">
        <f t="shared" si="789"/>
        <v>0</v>
      </c>
      <c r="H8447" s="110">
        <f t="shared" si="790"/>
        <v>0</v>
      </c>
      <c r="P8447" s="107" t="str">
        <f t="shared" si="791"/>
        <v/>
      </c>
      <c r="Q8447" s="108" t="str">
        <f t="shared" si="792"/>
        <v/>
      </c>
      <c r="S8447" s="109" t="str">
        <f t="shared" si="793"/>
        <v/>
      </c>
      <c r="T8447" s="109" t="str">
        <f t="shared" si="794"/>
        <v/>
      </c>
    </row>
    <row r="8448" spans="2:20" ht="15" customHeight="1" x14ac:dyDescent="0.25">
      <c r="B8448" s="94">
        <v>8397</v>
      </c>
      <c r="C8448" s="95"/>
      <c r="D8448" s="94"/>
      <c r="E8448" s="95"/>
      <c r="F8448" s="94"/>
      <c r="G8448" s="95">
        <f t="shared" si="789"/>
        <v>0</v>
      </c>
      <c r="H8448" s="110">
        <f t="shared" si="790"/>
        <v>0</v>
      </c>
      <c r="P8448" s="107" t="str">
        <f t="shared" si="791"/>
        <v/>
      </c>
      <c r="Q8448" s="108" t="str">
        <f t="shared" si="792"/>
        <v/>
      </c>
      <c r="S8448" s="109" t="str">
        <f t="shared" si="793"/>
        <v/>
      </c>
      <c r="T8448" s="109" t="str">
        <f t="shared" si="794"/>
        <v/>
      </c>
    </row>
    <row r="8449" spans="2:20" ht="15" customHeight="1" x14ac:dyDescent="0.25">
      <c r="B8449" s="94">
        <v>8398</v>
      </c>
      <c r="C8449" s="95"/>
      <c r="D8449" s="94"/>
      <c r="E8449" s="95"/>
      <c r="F8449" s="94"/>
      <c r="G8449" s="95">
        <f t="shared" si="789"/>
        <v>0</v>
      </c>
      <c r="H8449" s="110">
        <f t="shared" si="790"/>
        <v>0</v>
      </c>
      <c r="P8449" s="107" t="str">
        <f t="shared" si="791"/>
        <v/>
      </c>
      <c r="Q8449" s="108" t="str">
        <f t="shared" si="792"/>
        <v/>
      </c>
      <c r="S8449" s="109" t="str">
        <f t="shared" si="793"/>
        <v/>
      </c>
      <c r="T8449" s="109" t="str">
        <f t="shared" si="794"/>
        <v/>
      </c>
    </row>
    <row r="8450" spans="2:20" ht="15" customHeight="1" x14ac:dyDescent="0.25">
      <c r="B8450" s="94">
        <v>8399</v>
      </c>
      <c r="C8450" s="95"/>
      <c r="D8450" s="94"/>
      <c r="E8450" s="95"/>
      <c r="F8450" s="94"/>
      <c r="G8450" s="95">
        <f t="shared" si="789"/>
        <v>0</v>
      </c>
      <c r="H8450" s="110">
        <f t="shared" si="790"/>
        <v>0</v>
      </c>
      <c r="P8450" s="107" t="str">
        <f t="shared" si="791"/>
        <v/>
      </c>
      <c r="Q8450" s="108" t="str">
        <f t="shared" si="792"/>
        <v/>
      </c>
      <c r="S8450" s="109" t="str">
        <f t="shared" si="793"/>
        <v/>
      </c>
      <c r="T8450" s="109" t="str">
        <f t="shared" si="794"/>
        <v/>
      </c>
    </row>
    <row r="8451" spans="2:20" ht="15" customHeight="1" x14ac:dyDescent="0.25">
      <c r="B8451" s="94">
        <v>8400</v>
      </c>
      <c r="C8451" s="95"/>
      <c r="D8451" s="94"/>
      <c r="E8451" s="95"/>
      <c r="F8451" s="94"/>
      <c r="G8451" s="95">
        <f t="shared" si="789"/>
        <v>0</v>
      </c>
      <c r="H8451" s="110">
        <f t="shared" si="790"/>
        <v>0</v>
      </c>
      <c r="P8451" s="107" t="str">
        <f t="shared" si="791"/>
        <v/>
      </c>
      <c r="Q8451" s="108" t="str">
        <f t="shared" si="792"/>
        <v/>
      </c>
      <c r="S8451" s="109" t="str">
        <f t="shared" si="793"/>
        <v/>
      </c>
      <c r="T8451" s="109" t="str">
        <f t="shared" si="794"/>
        <v/>
      </c>
    </row>
    <row r="8452" spans="2:20" ht="15" customHeight="1" x14ac:dyDescent="0.25">
      <c r="B8452" s="94">
        <v>8401</v>
      </c>
      <c r="C8452" s="95"/>
      <c r="D8452" s="94"/>
      <c r="E8452" s="95"/>
      <c r="F8452" s="94"/>
      <c r="G8452" s="95">
        <f t="shared" si="789"/>
        <v>0</v>
      </c>
      <c r="H8452" s="110">
        <f t="shared" si="790"/>
        <v>0</v>
      </c>
      <c r="P8452" s="107" t="str">
        <f t="shared" si="791"/>
        <v/>
      </c>
      <c r="Q8452" s="108" t="str">
        <f t="shared" si="792"/>
        <v/>
      </c>
      <c r="S8452" s="109" t="str">
        <f t="shared" si="793"/>
        <v/>
      </c>
      <c r="T8452" s="109" t="str">
        <f t="shared" si="794"/>
        <v/>
      </c>
    </row>
    <row r="8453" spans="2:20" ht="15" customHeight="1" x14ac:dyDescent="0.25">
      <c r="B8453" s="94">
        <v>8402</v>
      </c>
      <c r="C8453" s="95"/>
      <c r="D8453" s="94"/>
      <c r="E8453" s="95"/>
      <c r="F8453" s="94"/>
      <c r="G8453" s="95">
        <f t="shared" si="789"/>
        <v>0</v>
      </c>
      <c r="H8453" s="110">
        <f t="shared" si="790"/>
        <v>0</v>
      </c>
      <c r="P8453" s="107" t="str">
        <f t="shared" si="791"/>
        <v/>
      </c>
      <c r="Q8453" s="108" t="str">
        <f t="shared" si="792"/>
        <v/>
      </c>
      <c r="S8453" s="109" t="str">
        <f t="shared" si="793"/>
        <v/>
      </c>
      <c r="T8453" s="109" t="str">
        <f t="shared" si="794"/>
        <v/>
      </c>
    </row>
    <row r="8454" spans="2:20" ht="15" customHeight="1" x14ac:dyDescent="0.25">
      <c r="B8454" s="94">
        <v>8403</v>
      </c>
      <c r="C8454" s="95"/>
      <c r="D8454" s="94"/>
      <c r="E8454" s="95"/>
      <c r="F8454" s="94"/>
      <c r="G8454" s="95">
        <f t="shared" si="789"/>
        <v>0</v>
      </c>
      <c r="H8454" s="110">
        <f t="shared" si="790"/>
        <v>0</v>
      </c>
      <c r="P8454" s="107" t="str">
        <f t="shared" si="791"/>
        <v/>
      </c>
      <c r="Q8454" s="108" t="str">
        <f t="shared" si="792"/>
        <v/>
      </c>
      <c r="S8454" s="109" t="str">
        <f t="shared" si="793"/>
        <v/>
      </c>
      <c r="T8454" s="109" t="str">
        <f t="shared" si="794"/>
        <v/>
      </c>
    </row>
    <row r="8455" spans="2:20" ht="15" customHeight="1" x14ac:dyDescent="0.25">
      <c r="B8455" s="94">
        <v>8404</v>
      </c>
      <c r="C8455" s="95"/>
      <c r="D8455" s="94"/>
      <c r="E8455" s="95"/>
      <c r="F8455" s="94"/>
      <c r="G8455" s="95">
        <f t="shared" si="789"/>
        <v>0</v>
      </c>
      <c r="H8455" s="110">
        <f t="shared" si="790"/>
        <v>0</v>
      </c>
      <c r="P8455" s="107" t="str">
        <f t="shared" si="791"/>
        <v/>
      </c>
      <c r="Q8455" s="108" t="str">
        <f t="shared" si="792"/>
        <v/>
      </c>
      <c r="S8455" s="109" t="str">
        <f t="shared" si="793"/>
        <v/>
      </c>
      <c r="T8455" s="109" t="str">
        <f t="shared" si="794"/>
        <v/>
      </c>
    </row>
    <row r="8456" spans="2:20" ht="15" customHeight="1" x14ac:dyDescent="0.25">
      <c r="B8456" s="94">
        <v>8405</v>
      </c>
      <c r="C8456" s="95"/>
      <c r="D8456" s="94"/>
      <c r="E8456" s="95"/>
      <c r="F8456" s="94"/>
      <c r="G8456" s="95">
        <f t="shared" si="789"/>
        <v>0</v>
      </c>
      <c r="H8456" s="110">
        <f t="shared" si="790"/>
        <v>0</v>
      </c>
      <c r="P8456" s="107" t="str">
        <f t="shared" si="791"/>
        <v/>
      </c>
      <c r="Q8456" s="108" t="str">
        <f t="shared" si="792"/>
        <v/>
      </c>
      <c r="S8456" s="109" t="str">
        <f t="shared" si="793"/>
        <v/>
      </c>
      <c r="T8456" s="109" t="str">
        <f t="shared" si="794"/>
        <v/>
      </c>
    </row>
    <row r="8457" spans="2:20" ht="15" customHeight="1" x14ac:dyDescent="0.25">
      <c r="B8457" s="94">
        <v>8406</v>
      </c>
      <c r="C8457" s="95"/>
      <c r="D8457" s="94"/>
      <c r="E8457" s="95"/>
      <c r="F8457" s="94"/>
      <c r="G8457" s="95">
        <f t="shared" si="789"/>
        <v>0</v>
      </c>
      <c r="H8457" s="110">
        <f t="shared" si="790"/>
        <v>0</v>
      </c>
      <c r="P8457" s="107" t="str">
        <f t="shared" si="791"/>
        <v/>
      </c>
      <c r="Q8457" s="108" t="str">
        <f t="shared" si="792"/>
        <v/>
      </c>
      <c r="S8457" s="109" t="str">
        <f t="shared" si="793"/>
        <v/>
      </c>
      <c r="T8457" s="109" t="str">
        <f t="shared" si="794"/>
        <v/>
      </c>
    </row>
    <row r="8458" spans="2:20" ht="15" customHeight="1" x14ac:dyDescent="0.25">
      <c r="B8458" s="94">
        <v>8407</v>
      </c>
      <c r="C8458" s="95"/>
      <c r="D8458" s="94"/>
      <c r="E8458" s="95"/>
      <c r="F8458" s="94"/>
      <c r="G8458" s="95">
        <f t="shared" si="789"/>
        <v>0</v>
      </c>
      <c r="H8458" s="110">
        <f t="shared" si="790"/>
        <v>0</v>
      </c>
      <c r="P8458" s="107" t="str">
        <f t="shared" si="791"/>
        <v/>
      </c>
      <c r="Q8458" s="108" t="str">
        <f t="shared" si="792"/>
        <v/>
      </c>
      <c r="S8458" s="109" t="str">
        <f t="shared" si="793"/>
        <v/>
      </c>
      <c r="T8458" s="109" t="str">
        <f t="shared" si="794"/>
        <v/>
      </c>
    </row>
    <row r="8459" spans="2:20" ht="15" customHeight="1" x14ac:dyDescent="0.25">
      <c r="B8459" s="94">
        <v>8408</v>
      </c>
      <c r="C8459" s="95"/>
      <c r="D8459" s="94"/>
      <c r="E8459" s="95"/>
      <c r="F8459" s="94"/>
      <c r="G8459" s="95">
        <f t="shared" si="789"/>
        <v>0</v>
      </c>
      <c r="H8459" s="110">
        <f t="shared" si="790"/>
        <v>0</v>
      </c>
      <c r="P8459" s="107" t="str">
        <f t="shared" si="791"/>
        <v/>
      </c>
      <c r="Q8459" s="108" t="str">
        <f t="shared" si="792"/>
        <v/>
      </c>
      <c r="S8459" s="109" t="str">
        <f t="shared" si="793"/>
        <v/>
      </c>
      <c r="T8459" s="109" t="str">
        <f t="shared" si="794"/>
        <v/>
      </c>
    </row>
    <row r="8460" spans="2:20" ht="15" customHeight="1" x14ac:dyDescent="0.25">
      <c r="B8460" s="94">
        <v>8409</v>
      </c>
      <c r="C8460" s="95"/>
      <c r="D8460" s="94"/>
      <c r="E8460" s="95"/>
      <c r="F8460" s="94"/>
      <c r="G8460" s="95">
        <f t="shared" si="789"/>
        <v>0</v>
      </c>
      <c r="H8460" s="110">
        <f t="shared" si="790"/>
        <v>0</v>
      </c>
      <c r="P8460" s="107" t="str">
        <f t="shared" si="791"/>
        <v/>
      </c>
      <c r="Q8460" s="108" t="str">
        <f t="shared" si="792"/>
        <v/>
      </c>
      <c r="S8460" s="109" t="str">
        <f t="shared" si="793"/>
        <v/>
      </c>
      <c r="T8460" s="109" t="str">
        <f t="shared" si="794"/>
        <v/>
      </c>
    </row>
    <row r="8461" spans="2:20" ht="15" customHeight="1" x14ac:dyDescent="0.25">
      <c r="B8461" s="94">
        <v>8410</v>
      </c>
      <c r="C8461" s="95"/>
      <c r="D8461" s="94"/>
      <c r="E8461" s="95"/>
      <c r="F8461" s="94"/>
      <c r="G8461" s="95">
        <f t="shared" si="789"/>
        <v>0</v>
      </c>
      <c r="H8461" s="110">
        <f t="shared" si="790"/>
        <v>0</v>
      </c>
      <c r="P8461" s="107" t="str">
        <f t="shared" si="791"/>
        <v/>
      </c>
      <c r="Q8461" s="108" t="str">
        <f t="shared" si="792"/>
        <v/>
      </c>
      <c r="S8461" s="109" t="str">
        <f t="shared" si="793"/>
        <v/>
      </c>
      <c r="T8461" s="109" t="str">
        <f t="shared" si="794"/>
        <v/>
      </c>
    </row>
    <row r="8462" spans="2:20" ht="15" customHeight="1" x14ac:dyDescent="0.25">
      <c r="B8462" s="94">
        <v>8411</v>
      </c>
      <c r="C8462" s="95"/>
      <c r="D8462" s="94"/>
      <c r="E8462" s="95"/>
      <c r="F8462" s="94"/>
      <c r="G8462" s="95">
        <f t="shared" si="789"/>
        <v>0</v>
      </c>
      <c r="H8462" s="110">
        <f t="shared" si="790"/>
        <v>0</v>
      </c>
      <c r="P8462" s="107" t="str">
        <f t="shared" si="791"/>
        <v/>
      </c>
      <c r="Q8462" s="108" t="str">
        <f t="shared" si="792"/>
        <v/>
      </c>
      <c r="S8462" s="109" t="str">
        <f t="shared" si="793"/>
        <v/>
      </c>
      <c r="T8462" s="109" t="str">
        <f t="shared" si="794"/>
        <v/>
      </c>
    </row>
    <row r="8463" spans="2:20" ht="15" customHeight="1" x14ac:dyDescent="0.25">
      <c r="B8463" s="94">
        <v>8412</v>
      </c>
      <c r="C8463" s="95"/>
      <c r="D8463" s="94"/>
      <c r="E8463" s="95"/>
      <c r="F8463" s="94"/>
      <c r="G8463" s="95">
        <f t="shared" si="789"/>
        <v>0</v>
      </c>
      <c r="H8463" s="110">
        <f t="shared" si="790"/>
        <v>0</v>
      </c>
      <c r="P8463" s="107" t="str">
        <f t="shared" si="791"/>
        <v/>
      </c>
      <c r="Q8463" s="108" t="str">
        <f t="shared" si="792"/>
        <v/>
      </c>
      <c r="S8463" s="109" t="str">
        <f t="shared" si="793"/>
        <v/>
      </c>
      <c r="T8463" s="109" t="str">
        <f t="shared" si="794"/>
        <v/>
      </c>
    </row>
    <row r="8464" spans="2:20" ht="15" customHeight="1" x14ac:dyDescent="0.25">
      <c r="B8464" s="94">
        <v>8413</v>
      </c>
      <c r="C8464" s="95"/>
      <c r="D8464" s="94"/>
      <c r="E8464" s="95"/>
      <c r="F8464" s="94"/>
      <c r="G8464" s="95">
        <f t="shared" si="789"/>
        <v>0</v>
      </c>
      <c r="H8464" s="110">
        <f t="shared" si="790"/>
        <v>0</v>
      </c>
      <c r="P8464" s="107" t="str">
        <f t="shared" si="791"/>
        <v/>
      </c>
      <c r="Q8464" s="108" t="str">
        <f t="shared" si="792"/>
        <v/>
      </c>
      <c r="S8464" s="109" t="str">
        <f t="shared" si="793"/>
        <v/>
      </c>
      <c r="T8464" s="109" t="str">
        <f t="shared" si="794"/>
        <v/>
      </c>
    </row>
    <row r="8465" spans="2:20" ht="15" customHeight="1" x14ac:dyDescent="0.25">
      <c r="B8465" s="94">
        <v>8414</v>
      </c>
      <c r="C8465" s="95"/>
      <c r="D8465" s="94"/>
      <c r="E8465" s="95"/>
      <c r="F8465" s="94"/>
      <c r="G8465" s="95">
        <f t="shared" si="789"/>
        <v>0</v>
      </c>
      <c r="H8465" s="110">
        <f t="shared" si="790"/>
        <v>0</v>
      </c>
      <c r="P8465" s="107" t="str">
        <f t="shared" si="791"/>
        <v/>
      </c>
      <c r="Q8465" s="108" t="str">
        <f t="shared" si="792"/>
        <v/>
      </c>
      <c r="S8465" s="109" t="str">
        <f t="shared" si="793"/>
        <v/>
      </c>
      <c r="T8465" s="109" t="str">
        <f t="shared" si="794"/>
        <v/>
      </c>
    </row>
    <row r="8466" spans="2:20" ht="15" customHeight="1" x14ac:dyDescent="0.25">
      <c r="B8466" s="94">
        <v>8415</v>
      </c>
      <c r="C8466" s="95"/>
      <c r="D8466" s="94"/>
      <c r="E8466" s="95"/>
      <c r="F8466" s="94"/>
      <c r="G8466" s="95">
        <f t="shared" si="789"/>
        <v>0</v>
      </c>
      <c r="H8466" s="110">
        <f t="shared" si="790"/>
        <v>0</v>
      </c>
      <c r="P8466" s="107" t="str">
        <f t="shared" si="791"/>
        <v/>
      </c>
      <c r="Q8466" s="108" t="str">
        <f t="shared" si="792"/>
        <v/>
      </c>
      <c r="S8466" s="109" t="str">
        <f t="shared" si="793"/>
        <v/>
      </c>
      <c r="T8466" s="109" t="str">
        <f t="shared" si="794"/>
        <v/>
      </c>
    </row>
    <row r="8467" spans="2:20" ht="15" customHeight="1" x14ac:dyDescent="0.25">
      <c r="B8467" s="94">
        <v>8416</v>
      </c>
      <c r="C8467" s="95"/>
      <c r="D8467" s="94"/>
      <c r="E8467" s="95"/>
      <c r="F8467" s="94"/>
      <c r="G8467" s="95">
        <f t="shared" si="789"/>
        <v>0</v>
      </c>
      <c r="H8467" s="110">
        <f t="shared" si="790"/>
        <v>0</v>
      </c>
      <c r="P8467" s="107" t="str">
        <f t="shared" si="791"/>
        <v/>
      </c>
      <c r="Q8467" s="108" t="str">
        <f t="shared" si="792"/>
        <v/>
      </c>
      <c r="S8467" s="109" t="str">
        <f t="shared" si="793"/>
        <v/>
      </c>
      <c r="T8467" s="109" t="str">
        <f t="shared" si="794"/>
        <v/>
      </c>
    </row>
    <row r="8468" spans="2:20" ht="15" customHeight="1" x14ac:dyDescent="0.25">
      <c r="B8468" s="94">
        <v>8417</v>
      </c>
      <c r="C8468" s="95"/>
      <c r="D8468" s="94"/>
      <c r="E8468" s="95"/>
      <c r="F8468" s="94"/>
      <c r="G8468" s="95">
        <f t="shared" si="789"/>
        <v>0</v>
      </c>
      <c r="H8468" s="110">
        <f t="shared" si="790"/>
        <v>0</v>
      </c>
      <c r="P8468" s="107" t="str">
        <f t="shared" si="791"/>
        <v/>
      </c>
      <c r="Q8468" s="108" t="str">
        <f t="shared" si="792"/>
        <v/>
      </c>
      <c r="S8468" s="109" t="str">
        <f t="shared" si="793"/>
        <v/>
      </c>
      <c r="T8468" s="109" t="str">
        <f t="shared" si="794"/>
        <v/>
      </c>
    </row>
    <row r="8469" spans="2:20" ht="15" customHeight="1" x14ac:dyDescent="0.25">
      <c r="B8469" s="94">
        <v>8418</v>
      </c>
      <c r="C8469" s="95"/>
      <c r="D8469" s="94"/>
      <c r="E8469" s="95"/>
      <c r="F8469" s="94"/>
      <c r="G8469" s="95">
        <f t="shared" si="789"/>
        <v>0</v>
      </c>
      <c r="H8469" s="110">
        <f t="shared" si="790"/>
        <v>0</v>
      </c>
      <c r="P8469" s="107" t="str">
        <f t="shared" si="791"/>
        <v/>
      </c>
      <c r="Q8469" s="108" t="str">
        <f t="shared" si="792"/>
        <v/>
      </c>
      <c r="S8469" s="109" t="str">
        <f t="shared" si="793"/>
        <v/>
      </c>
      <c r="T8469" s="109" t="str">
        <f t="shared" si="794"/>
        <v/>
      </c>
    </row>
    <row r="8470" spans="2:20" ht="15" customHeight="1" x14ac:dyDescent="0.25">
      <c r="B8470" s="94">
        <v>8419</v>
      </c>
      <c r="C8470" s="95"/>
      <c r="D8470" s="94"/>
      <c r="E8470" s="95"/>
      <c r="F8470" s="94"/>
      <c r="G8470" s="95">
        <f t="shared" si="789"/>
        <v>0</v>
      </c>
      <c r="H8470" s="110">
        <f t="shared" si="790"/>
        <v>0</v>
      </c>
      <c r="P8470" s="107" t="str">
        <f t="shared" si="791"/>
        <v/>
      </c>
      <c r="Q8470" s="108" t="str">
        <f t="shared" si="792"/>
        <v/>
      </c>
      <c r="S8470" s="109" t="str">
        <f t="shared" si="793"/>
        <v/>
      </c>
      <c r="T8470" s="109" t="str">
        <f t="shared" si="794"/>
        <v/>
      </c>
    </row>
    <row r="8471" spans="2:20" ht="15" customHeight="1" x14ac:dyDescent="0.25">
      <c r="B8471" s="94">
        <v>8420</v>
      </c>
      <c r="C8471" s="95"/>
      <c r="D8471" s="94"/>
      <c r="E8471" s="95"/>
      <c r="F8471" s="94"/>
      <c r="G8471" s="95">
        <f t="shared" si="789"/>
        <v>0</v>
      </c>
      <c r="H8471" s="110">
        <f t="shared" si="790"/>
        <v>0</v>
      </c>
      <c r="P8471" s="107" t="str">
        <f t="shared" si="791"/>
        <v/>
      </c>
      <c r="Q8471" s="108" t="str">
        <f t="shared" si="792"/>
        <v/>
      </c>
      <c r="S8471" s="109" t="str">
        <f t="shared" si="793"/>
        <v/>
      </c>
      <c r="T8471" s="109" t="str">
        <f t="shared" si="794"/>
        <v/>
      </c>
    </row>
    <row r="8472" spans="2:20" ht="15" customHeight="1" x14ac:dyDescent="0.25">
      <c r="B8472" s="94">
        <v>8421</v>
      </c>
      <c r="C8472" s="95"/>
      <c r="D8472" s="94"/>
      <c r="E8472" s="95"/>
      <c r="F8472" s="94"/>
      <c r="G8472" s="95">
        <f t="shared" si="789"/>
        <v>0</v>
      </c>
      <c r="H8472" s="110">
        <f t="shared" si="790"/>
        <v>0</v>
      </c>
      <c r="P8472" s="107" t="str">
        <f t="shared" si="791"/>
        <v/>
      </c>
      <c r="Q8472" s="108" t="str">
        <f t="shared" si="792"/>
        <v/>
      </c>
      <c r="S8472" s="109" t="str">
        <f t="shared" si="793"/>
        <v/>
      </c>
      <c r="T8472" s="109" t="str">
        <f t="shared" si="794"/>
        <v/>
      </c>
    </row>
    <row r="8473" spans="2:20" ht="15" customHeight="1" x14ac:dyDescent="0.25">
      <c r="B8473" s="94">
        <v>8422</v>
      </c>
      <c r="C8473" s="95"/>
      <c r="D8473" s="94"/>
      <c r="E8473" s="95"/>
      <c r="F8473" s="94"/>
      <c r="G8473" s="95">
        <f t="shared" si="789"/>
        <v>0</v>
      </c>
      <c r="H8473" s="110">
        <f t="shared" si="790"/>
        <v>0</v>
      </c>
      <c r="P8473" s="107" t="str">
        <f t="shared" si="791"/>
        <v/>
      </c>
      <c r="Q8473" s="108" t="str">
        <f t="shared" si="792"/>
        <v/>
      </c>
      <c r="S8473" s="109" t="str">
        <f t="shared" si="793"/>
        <v/>
      </c>
      <c r="T8473" s="109" t="str">
        <f t="shared" si="794"/>
        <v/>
      </c>
    </row>
    <row r="8474" spans="2:20" ht="15" customHeight="1" x14ac:dyDescent="0.25">
      <c r="B8474" s="94">
        <v>8423</v>
      </c>
      <c r="C8474" s="95"/>
      <c r="D8474" s="94"/>
      <c r="E8474" s="95"/>
      <c r="F8474" s="94"/>
      <c r="G8474" s="95">
        <f t="shared" si="789"/>
        <v>0</v>
      </c>
      <c r="H8474" s="110">
        <f t="shared" si="790"/>
        <v>0</v>
      </c>
      <c r="P8474" s="107" t="str">
        <f t="shared" si="791"/>
        <v/>
      </c>
      <c r="Q8474" s="108" t="str">
        <f t="shared" si="792"/>
        <v/>
      </c>
      <c r="S8474" s="109" t="str">
        <f t="shared" si="793"/>
        <v/>
      </c>
      <c r="T8474" s="109" t="str">
        <f t="shared" si="794"/>
        <v/>
      </c>
    </row>
    <row r="8475" spans="2:20" ht="15" customHeight="1" x14ac:dyDescent="0.25">
      <c r="B8475" s="94">
        <v>8424</v>
      </c>
      <c r="C8475" s="95"/>
      <c r="D8475" s="94"/>
      <c r="E8475" s="95"/>
      <c r="F8475" s="94"/>
      <c r="G8475" s="95">
        <f t="shared" si="789"/>
        <v>0</v>
      </c>
      <c r="H8475" s="110">
        <f t="shared" si="790"/>
        <v>0</v>
      </c>
      <c r="P8475" s="107" t="str">
        <f t="shared" si="791"/>
        <v/>
      </c>
      <c r="Q8475" s="108" t="str">
        <f t="shared" si="792"/>
        <v/>
      </c>
      <c r="S8475" s="109" t="str">
        <f t="shared" si="793"/>
        <v/>
      </c>
      <c r="T8475" s="109" t="str">
        <f t="shared" si="794"/>
        <v/>
      </c>
    </row>
    <row r="8476" spans="2:20" ht="15" customHeight="1" x14ac:dyDescent="0.25">
      <c r="B8476" s="94">
        <v>8425</v>
      </c>
      <c r="C8476" s="95"/>
      <c r="D8476" s="94"/>
      <c r="E8476" s="95"/>
      <c r="F8476" s="94"/>
      <c r="G8476" s="95">
        <f t="shared" ref="G8476:G8539" si="795">E8476-C8476</f>
        <v>0</v>
      </c>
      <c r="H8476" s="110">
        <f t="shared" ref="H8476:H8539" si="796">F8476-D8476</f>
        <v>0</v>
      </c>
      <c r="P8476" s="107" t="str">
        <f t="shared" ref="P8476:P8539" si="797">IF(C8476="","",D8476*PSA_WTP-C8476)</f>
        <v/>
      </c>
      <c r="Q8476" s="108" t="str">
        <f t="shared" ref="Q8476:Q8539" si="798">IF(C8476="","",F8476*PSA_WTP-E8476)</f>
        <v/>
      </c>
      <c r="S8476" s="109" t="str">
        <f t="shared" ref="S8476:S8539" si="799">IF(Q8476="","",IF(Q8476=MAX(P8476,Q8476),0,1))</f>
        <v/>
      </c>
      <c r="T8476" s="109" t="str">
        <f t="shared" ref="T8476:T8539" si="800">IF(Q8476="","",IF(Q8476=MAX(P8476,Q8476),1,0))</f>
        <v/>
      </c>
    </row>
    <row r="8477" spans="2:20" ht="15" customHeight="1" x14ac:dyDescent="0.25">
      <c r="B8477" s="94">
        <v>8426</v>
      </c>
      <c r="C8477" s="95"/>
      <c r="D8477" s="94"/>
      <c r="E8477" s="95"/>
      <c r="F8477" s="94"/>
      <c r="G8477" s="95">
        <f t="shared" si="795"/>
        <v>0</v>
      </c>
      <c r="H8477" s="110">
        <f t="shared" si="796"/>
        <v>0</v>
      </c>
      <c r="P8477" s="107" t="str">
        <f t="shared" si="797"/>
        <v/>
      </c>
      <c r="Q8477" s="108" t="str">
        <f t="shared" si="798"/>
        <v/>
      </c>
      <c r="S8477" s="109" t="str">
        <f t="shared" si="799"/>
        <v/>
      </c>
      <c r="T8477" s="109" t="str">
        <f t="shared" si="800"/>
        <v/>
      </c>
    </row>
    <row r="8478" spans="2:20" ht="15" customHeight="1" x14ac:dyDescent="0.25">
      <c r="B8478" s="94">
        <v>8427</v>
      </c>
      <c r="C8478" s="95"/>
      <c r="D8478" s="94"/>
      <c r="E8478" s="95"/>
      <c r="F8478" s="94"/>
      <c r="G8478" s="95">
        <f t="shared" si="795"/>
        <v>0</v>
      </c>
      <c r="H8478" s="110">
        <f t="shared" si="796"/>
        <v>0</v>
      </c>
      <c r="P8478" s="107" t="str">
        <f t="shared" si="797"/>
        <v/>
      </c>
      <c r="Q8478" s="108" t="str">
        <f t="shared" si="798"/>
        <v/>
      </c>
      <c r="S8478" s="109" t="str">
        <f t="shared" si="799"/>
        <v/>
      </c>
      <c r="T8478" s="109" t="str">
        <f t="shared" si="800"/>
        <v/>
      </c>
    </row>
    <row r="8479" spans="2:20" ht="15" customHeight="1" x14ac:dyDescent="0.25">
      <c r="B8479" s="94">
        <v>8428</v>
      </c>
      <c r="C8479" s="95"/>
      <c r="D8479" s="94"/>
      <c r="E8479" s="95"/>
      <c r="F8479" s="94"/>
      <c r="G8479" s="95">
        <f t="shared" si="795"/>
        <v>0</v>
      </c>
      <c r="H8479" s="110">
        <f t="shared" si="796"/>
        <v>0</v>
      </c>
      <c r="P8479" s="107" t="str">
        <f t="shared" si="797"/>
        <v/>
      </c>
      <c r="Q8479" s="108" t="str">
        <f t="shared" si="798"/>
        <v/>
      </c>
      <c r="S8479" s="109" t="str">
        <f t="shared" si="799"/>
        <v/>
      </c>
      <c r="T8479" s="109" t="str">
        <f t="shared" si="800"/>
        <v/>
      </c>
    </row>
    <row r="8480" spans="2:20" ht="15" customHeight="1" x14ac:dyDescent="0.25">
      <c r="B8480" s="94">
        <v>8429</v>
      </c>
      <c r="C8480" s="95"/>
      <c r="D8480" s="94"/>
      <c r="E8480" s="95"/>
      <c r="F8480" s="94"/>
      <c r="G8480" s="95">
        <f t="shared" si="795"/>
        <v>0</v>
      </c>
      <c r="H8480" s="110">
        <f t="shared" si="796"/>
        <v>0</v>
      </c>
      <c r="P8480" s="107" t="str">
        <f t="shared" si="797"/>
        <v/>
      </c>
      <c r="Q8480" s="108" t="str">
        <f t="shared" si="798"/>
        <v/>
      </c>
      <c r="S8480" s="109" t="str">
        <f t="shared" si="799"/>
        <v/>
      </c>
      <c r="T8480" s="109" t="str">
        <f t="shared" si="800"/>
        <v/>
      </c>
    </row>
    <row r="8481" spans="2:20" ht="15" customHeight="1" x14ac:dyDescent="0.25">
      <c r="B8481" s="94">
        <v>8430</v>
      </c>
      <c r="C8481" s="95"/>
      <c r="D8481" s="94"/>
      <c r="E8481" s="95"/>
      <c r="F8481" s="94"/>
      <c r="G8481" s="95">
        <f t="shared" si="795"/>
        <v>0</v>
      </c>
      <c r="H8481" s="110">
        <f t="shared" si="796"/>
        <v>0</v>
      </c>
      <c r="P8481" s="107" t="str">
        <f t="shared" si="797"/>
        <v/>
      </c>
      <c r="Q8481" s="108" t="str">
        <f t="shared" si="798"/>
        <v/>
      </c>
      <c r="S8481" s="109" t="str">
        <f t="shared" si="799"/>
        <v/>
      </c>
      <c r="T8481" s="109" t="str">
        <f t="shared" si="800"/>
        <v/>
      </c>
    </row>
    <row r="8482" spans="2:20" ht="15" customHeight="1" x14ac:dyDescent="0.25">
      <c r="B8482" s="94">
        <v>8431</v>
      </c>
      <c r="C8482" s="95"/>
      <c r="D8482" s="94"/>
      <c r="E8482" s="95"/>
      <c r="F8482" s="94"/>
      <c r="G8482" s="95">
        <f t="shared" si="795"/>
        <v>0</v>
      </c>
      <c r="H8482" s="110">
        <f t="shared" si="796"/>
        <v>0</v>
      </c>
      <c r="P8482" s="107" t="str">
        <f t="shared" si="797"/>
        <v/>
      </c>
      <c r="Q8482" s="108" t="str">
        <f t="shared" si="798"/>
        <v/>
      </c>
      <c r="S8482" s="109" t="str">
        <f t="shared" si="799"/>
        <v/>
      </c>
      <c r="T8482" s="109" t="str">
        <f t="shared" si="800"/>
        <v/>
      </c>
    </row>
    <row r="8483" spans="2:20" ht="15" customHeight="1" x14ac:dyDescent="0.25">
      <c r="B8483" s="94">
        <v>8432</v>
      </c>
      <c r="C8483" s="95"/>
      <c r="D8483" s="94"/>
      <c r="E8483" s="95"/>
      <c r="F8483" s="94"/>
      <c r="G8483" s="95">
        <f t="shared" si="795"/>
        <v>0</v>
      </c>
      <c r="H8483" s="110">
        <f t="shared" si="796"/>
        <v>0</v>
      </c>
      <c r="P8483" s="107" t="str">
        <f t="shared" si="797"/>
        <v/>
      </c>
      <c r="Q8483" s="108" t="str">
        <f t="shared" si="798"/>
        <v/>
      </c>
      <c r="S8483" s="109" t="str">
        <f t="shared" si="799"/>
        <v/>
      </c>
      <c r="T8483" s="109" t="str">
        <f t="shared" si="800"/>
        <v/>
      </c>
    </row>
    <row r="8484" spans="2:20" ht="15" customHeight="1" x14ac:dyDescent="0.25">
      <c r="B8484" s="94">
        <v>8433</v>
      </c>
      <c r="C8484" s="95"/>
      <c r="D8484" s="94"/>
      <c r="E8484" s="95"/>
      <c r="F8484" s="94"/>
      <c r="G8484" s="95">
        <f t="shared" si="795"/>
        <v>0</v>
      </c>
      <c r="H8484" s="110">
        <f t="shared" si="796"/>
        <v>0</v>
      </c>
      <c r="P8484" s="107" t="str">
        <f t="shared" si="797"/>
        <v/>
      </c>
      <c r="Q8484" s="108" t="str">
        <f t="shared" si="798"/>
        <v/>
      </c>
      <c r="S8484" s="109" t="str">
        <f t="shared" si="799"/>
        <v/>
      </c>
      <c r="T8484" s="109" t="str">
        <f t="shared" si="800"/>
        <v/>
      </c>
    </row>
    <row r="8485" spans="2:20" ht="15" customHeight="1" x14ac:dyDescent="0.25">
      <c r="B8485" s="94">
        <v>8434</v>
      </c>
      <c r="C8485" s="95"/>
      <c r="D8485" s="94"/>
      <c r="E8485" s="95"/>
      <c r="F8485" s="94"/>
      <c r="G8485" s="95">
        <f t="shared" si="795"/>
        <v>0</v>
      </c>
      <c r="H8485" s="110">
        <f t="shared" si="796"/>
        <v>0</v>
      </c>
      <c r="P8485" s="107" t="str">
        <f t="shared" si="797"/>
        <v/>
      </c>
      <c r="Q8485" s="108" t="str">
        <f t="shared" si="798"/>
        <v/>
      </c>
      <c r="S8485" s="109" t="str">
        <f t="shared" si="799"/>
        <v/>
      </c>
      <c r="T8485" s="109" t="str">
        <f t="shared" si="800"/>
        <v/>
      </c>
    </row>
    <row r="8486" spans="2:20" ht="15" customHeight="1" x14ac:dyDescent="0.25">
      <c r="B8486" s="94">
        <v>8435</v>
      </c>
      <c r="C8486" s="95"/>
      <c r="D8486" s="94"/>
      <c r="E8486" s="95"/>
      <c r="F8486" s="94"/>
      <c r="G8486" s="95">
        <f t="shared" si="795"/>
        <v>0</v>
      </c>
      <c r="H8486" s="110">
        <f t="shared" si="796"/>
        <v>0</v>
      </c>
      <c r="P8486" s="107" t="str">
        <f t="shared" si="797"/>
        <v/>
      </c>
      <c r="Q8486" s="108" t="str">
        <f t="shared" si="798"/>
        <v/>
      </c>
      <c r="S8486" s="109" t="str">
        <f t="shared" si="799"/>
        <v/>
      </c>
      <c r="T8486" s="109" t="str">
        <f t="shared" si="800"/>
        <v/>
      </c>
    </row>
    <row r="8487" spans="2:20" ht="15" customHeight="1" x14ac:dyDescent="0.25">
      <c r="B8487" s="94">
        <v>8436</v>
      </c>
      <c r="C8487" s="95"/>
      <c r="D8487" s="94"/>
      <c r="E8487" s="95"/>
      <c r="F8487" s="94"/>
      <c r="G8487" s="95">
        <f t="shared" si="795"/>
        <v>0</v>
      </c>
      <c r="H8487" s="110">
        <f t="shared" si="796"/>
        <v>0</v>
      </c>
      <c r="P8487" s="107" t="str">
        <f t="shared" si="797"/>
        <v/>
      </c>
      <c r="Q8487" s="108" t="str">
        <f t="shared" si="798"/>
        <v/>
      </c>
      <c r="S8487" s="109" t="str">
        <f t="shared" si="799"/>
        <v/>
      </c>
      <c r="T8487" s="109" t="str">
        <f t="shared" si="800"/>
        <v/>
      </c>
    </row>
    <row r="8488" spans="2:20" ht="15" customHeight="1" x14ac:dyDescent="0.25">
      <c r="B8488" s="94">
        <v>8437</v>
      </c>
      <c r="C8488" s="95"/>
      <c r="D8488" s="94"/>
      <c r="E8488" s="95"/>
      <c r="F8488" s="94"/>
      <c r="G8488" s="95">
        <f t="shared" si="795"/>
        <v>0</v>
      </c>
      <c r="H8488" s="110">
        <f t="shared" si="796"/>
        <v>0</v>
      </c>
      <c r="P8488" s="107" t="str">
        <f t="shared" si="797"/>
        <v/>
      </c>
      <c r="Q8488" s="108" t="str">
        <f t="shared" si="798"/>
        <v/>
      </c>
      <c r="S8488" s="109" t="str">
        <f t="shared" si="799"/>
        <v/>
      </c>
      <c r="T8488" s="109" t="str">
        <f t="shared" si="800"/>
        <v/>
      </c>
    </row>
    <row r="8489" spans="2:20" ht="15" customHeight="1" x14ac:dyDescent="0.25">
      <c r="B8489" s="94">
        <v>8438</v>
      </c>
      <c r="C8489" s="95"/>
      <c r="D8489" s="94"/>
      <c r="E8489" s="95"/>
      <c r="F8489" s="94"/>
      <c r="G8489" s="95">
        <f t="shared" si="795"/>
        <v>0</v>
      </c>
      <c r="H8489" s="110">
        <f t="shared" si="796"/>
        <v>0</v>
      </c>
      <c r="P8489" s="107" t="str">
        <f t="shared" si="797"/>
        <v/>
      </c>
      <c r="Q8489" s="108" t="str">
        <f t="shared" si="798"/>
        <v/>
      </c>
      <c r="S8489" s="109" t="str">
        <f t="shared" si="799"/>
        <v/>
      </c>
      <c r="T8489" s="109" t="str">
        <f t="shared" si="800"/>
        <v/>
      </c>
    </row>
    <row r="8490" spans="2:20" ht="15" customHeight="1" x14ac:dyDescent="0.25">
      <c r="B8490" s="94">
        <v>8439</v>
      </c>
      <c r="C8490" s="95"/>
      <c r="D8490" s="94"/>
      <c r="E8490" s="95"/>
      <c r="F8490" s="94"/>
      <c r="G8490" s="95">
        <f t="shared" si="795"/>
        <v>0</v>
      </c>
      <c r="H8490" s="110">
        <f t="shared" si="796"/>
        <v>0</v>
      </c>
      <c r="P8490" s="107" t="str">
        <f t="shared" si="797"/>
        <v/>
      </c>
      <c r="Q8490" s="108" t="str">
        <f t="shared" si="798"/>
        <v/>
      </c>
      <c r="S8490" s="109" t="str">
        <f t="shared" si="799"/>
        <v/>
      </c>
      <c r="T8490" s="109" t="str">
        <f t="shared" si="800"/>
        <v/>
      </c>
    </row>
    <row r="8491" spans="2:20" ht="15" customHeight="1" x14ac:dyDescent="0.25">
      <c r="B8491" s="94">
        <v>8440</v>
      </c>
      <c r="C8491" s="95"/>
      <c r="D8491" s="94"/>
      <c r="E8491" s="95"/>
      <c r="F8491" s="94"/>
      <c r="G8491" s="95">
        <f t="shared" si="795"/>
        <v>0</v>
      </c>
      <c r="H8491" s="110">
        <f t="shared" si="796"/>
        <v>0</v>
      </c>
      <c r="P8491" s="107" t="str">
        <f t="shared" si="797"/>
        <v/>
      </c>
      <c r="Q8491" s="108" t="str">
        <f t="shared" si="798"/>
        <v/>
      </c>
      <c r="S8491" s="109" t="str">
        <f t="shared" si="799"/>
        <v/>
      </c>
      <c r="T8491" s="109" t="str">
        <f t="shared" si="800"/>
        <v/>
      </c>
    </row>
    <row r="8492" spans="2:20" ht="15" customHeight="1" x14ac:dyDescent="0.25">
      <c r="B8492" s="94">
        <v>8441</v>
      </c>
      <c r="C8492" s="95"/>
      <c r="D8492" s="94"/>
      <c r="E8492" s="95"/>
      <c r="F8492" s="94"/>
      <c r="G8492" s="95">
        <f t="shared" si="795"/>
        <v>0</v>
      </c>
      <c r="H8492" s="110">
        <f t="shared" si="796"/>
        <v>0</v>
      </c>
      <c r="P8492" s="107" t="str">
        <f t="shared" si="797"/>
        <v/>
      </c>
      <c r="Q8492" s="108" t="str">
        <f t="shared" si="798"/>
        <v/>
      </c>
      <c r="S8492" s="109" t="str">
        <f t="shared" si="799"/>
        <v/>
      </c>
      <c r="T8492" s="109" t="str">
        <f t="shared" si="800"/>
        <v/>
      </c>
    </row>
    <row r="8493" spans="2:20" ht="15" customHeight="1" x14ac:dyDescent="0.25">
      <c r="B8493" s="94">
        <v>8442</v>
      </c>
      <c r="C8493" s="95"/>
      <c r="D8493" s="94"/>
      <c r="E8493" s="95"/>
      <c r="F8493" s="94"/>
      <c r="G8493" s="95">
        <f t="shared" si="795"/>
        <v>0</v>
      </c>
      <c r="H8493" s="110">
        <f t="shared" si="796"/>
        <v>0</v>
      </c>
      <c r="P8493" s="107" t="str">
        <f t="shared" si="797"/>
        <v/>
      </c>
      <c r="Q8493" s="108" t="str">
        <f t="shared" si="798"/>
        <v/>
      </c>
      <c r="S8493" s="109" t="str">
        <f t="shared" si="799"/>
        <v/>
      </c>
      <c r="T8493" s="109" t="str">
        <f t="shared" si="800"/>
        <v/>
      </c>
    </row>
    <row r="8494" spans="2:20" ht="15" customHeight="1" x14ac:dyDescent="0.25">
      <c r="B8494" s="94">
        <v>8443</v>
      </c>
      <c r="C8494" s="95"/>
      <c r="D8494" s="94"/>
      <c r="E8494" s="95"/>
      <c r="F8494" s="94"/>
      <c r="G8494" s="95">
        <f t="shared" si="795"/>
        <v>0</v>
      </c>
      <c r="H8494" s="110">
        <f t="shared" si="796"/>
        <v>0</v>
      </c>
      <c r="P8494" s="107" t="str">
        <f t="shared" si="797"/>
        <v/>
      </c>
      <c r="Q8494" s="108" t="str">
        <f t="shared" si="798"/>
        <v/>
      </c>
      <c r="S8494" s="109" t="str">
        <f t="shared" si="799"/>
        <v/>
      </c>
      <c r="T8494" s="109" t="str">
        <f t="shared" si="800"/>
        <v/>
      </c>
    </row>
    <row r="8495" spans="2:20" ht="15" customHeight="1" x14ac:dyDescent="0.25">
      <c r="B8495" s="94">
        <v>8444</v>
      </c>
      <c r="C8495" s="95"/>
      <c r="D8495" s="94"/>
      <c r="E8495" s="95"/>
      <c r="F8495" s="94"/>
      <c r="G8495" s="95">
        <f t="shared" si="795"/>
        <v>0</v>
      </c>
      <c r="H8495" s="110">
        <f t="shared" si="796"/>
        <v>0</v>
      </c>
      <c r="P8495" s="107" t="str">
        <f t="shared" si="797"/>
        <v/>
      </c>
      <c r="Q8495" s="108" t="str">
        <f t="shared" si="798"/>
        <v/>
      </c>
      <c r="S8495" s="109" t="str">
        <f t="shared" si="799"/>
        <v/>
      </c>
      <c r="T8495" s="109" t="str">
        <f t="shared" si="800"/>
        <v/>
      </c>
    </row>
    <row r="8496" spans="2:20" ht="15" customHeight="1" x14ac:dyDescent="0.25">
      <c r="B8496" s="94">
        <v>8445</v>
      </c>
      <c r="C8496" s="95"/>
      <c r="D8496" s="94"/>
      <c r="E8496" s="95"/>
      <c r="F8496" s="94"/>
      <c r="G8496" s="95">
        <f t="shared" si="795"/>
        <v>0</v>
      </c>
      <c r="H8496" s="110">
        <f t="shared" si="796"/>
        <v>0</v>
      </c>
      <c r="P8496" s="107" t="str">
        <f t="shared" si="797"/>
        <v/>
      </c>
      <c r="Q8496" s="108" t="str">
        <f t="shared" si="798"/>
        <v/>
      </c>
      <c r="S8496" s="109" t="str">
        <f t="shared" si="799"/>
        <v/>
      </c>
      <c r="T8496" s="109" t="str">
        <f t="shared" si="800"/>
        <v/>
      </c>
    </row>
    <row r="8497" spans="2:20" ht="15" customHeight="1" x14ac:dyDescent="0.25">
      <c r="B8497" s="94">
        <v>8446</v>
      </c>
      <c r="C8497" s="95"/>
      <c r="D8497" s="94"/>
      <c r="E8497" s="95"/>
      <c r="F8497" s="94"/>
      <c r="G8497" s="95">
        <f t="shared" si="795"/>
        <v>0</v>
      </c>
      <c r="H8497" s="110">
        <f t="shared" si="796"/>
        <v>0</v>
      </c>
      <c r="P8497" s="107" t="str">
        <f t="shared" si="797"/>
        <v/>
      </c>
      <c r="Q8497" s="108" t="str">
        <f t="shared" si="798"/>
        <v/>
      </c>
      <c r="S8497" s="109" t="str">
        <f t="shared" si="799"/>
        <v/>
      </c>
      <c r="T8497" s="109" t="str">
        <f t="shared" si="800"/>
        <v/>
      </c>
    </row>
    <row r="8498" spans="2:20" ht="15" customHeight="1" x14ac:dyDescent="0.25">
      <c r="B8498" s="94">
        <v>8447</v>
      </c>
      <c r="C8498" s="95"/>
      <c r="D8498" s="94"/>
      <c r="E8498" s="95"/>
      <c r="F8498" s="94"/>
      <c r="G8498" s="95">
        <f t="shared" si="795"/>
        <v>0</v>
      </c>
      <c r="H8498" s="110">
        <f t="shared" si="796"/>
        <v>0</v>
      </c>
      <c r="P8498" s="107" t="str">
        <f t="shared" si="797"/>
        <v/>
      </c>
      <c r="Q8498" s="108" t="str">
        <f t="shared" si="798"/>
        <v/>
      </c>
      <c r="S8498" s="109" t="str">
        <f t="shared" si="799"/>
        <v/>
      </c>
      <c r="T8498" s="109" t="str">
        <f t="shared" si="800"/>
        <v/>
      </c>
    </row>
    <row r="8499" spans="2:20" ht="15" customHeight="1" x14ac:dyDescent="0.25">
      <c r="B8499" s="94">
        <v>8448</v>
      </c>
      <c r="C8499" s="95"/>
      <c r="D8499" s="94"/>
      <c r="E8499" s="95"/>
      <c r="F8499" s="94"/>
      <c r="G8499" s="95">
        <f t="shared" si="795"/>
        <v>0</v>
      </c>
      <c r="H8499" s="110">
        <f t="shared" si="796"/>
        <v>0</v>
      </c>
      <c r="P8499" s="107" t="str">
        <f t="shared" si="797"/>
        <v/>
      </c>
      <c r="Q8499" s="108" t="str">
        <f t="shared" si="798"/>
        <v/>
      </c>
      <c r="S8499" s="109" t="str">
        <f t="shared" si="799"/>
        <v/>
      </c>
      <c r="T8499" s="109" t="str">
        <f t="shared" si="800"/>
        <v/>
      </c>
    </row>
    <row r="8500" spans="2:20" ht="15" customHeight="1" x14ac:dyDescent="0.25">
      <c r="B8500" s="94">
        <v>8449</v>
      </c>
      <c r="C8500" s="95"/>
      <c r="D8500" s="94"/>
      <c r="E8500" s="95"/>
      <c r="F8500" s="94"/>
      <c r="G8500" s="95">
        <f t="shared" si="795"/>
        <v>0</v>
      </c>
      <c r="H8500" s="110">
        <f t="shared" si="796"/>
        <v>0</v>
      </c>
      <c r="P8500" s="107" t="str">
        <f t="shared" si="797"/>
        <v/>
      </c>
      <c r="Q8500" s="108" t="str">
        <f t="shared" si="798"/>
        <v/>
      </c>
      <c r="S8500" s="109" t="str">
        <f t="shared" si="799"/>
        <v/>
      </c>
      <c r="T8500" s="109" t="str">
        <f t="shared" si="800"/>
        <v/>
      </c>
    </row>
    <row r="8501" spans="2:20" ht="15" customHeight="1" x14ac:dyDescent="0.25">
      <c r="B8501" s="94">
        <v>8450</v>
      </c>
      <c r="C8501" s="95"/>
      <c r="D8501" s="94"/>
      <c r="E8501" s="95"/>
      <c r="F8501" s="94"/>
      <c r="G8501" s="95">
        <f t="shared" si="795"/>
        <v>0</v>
      </c>
      <c r="H8501" s="110">
        <f t="shared" si="796"/>
        <v>0</v>
      </c>
      <c r="P8501" s="107" t="str">
        <f t="shared" si="797"/>
        <v/>
      </c>
      <c r="Q8501" s="108" t="str">
        <f t="shared" si="798"/>
        <v/>
      </c>
      <c r="S8501" s="109" t="str">
        <f t="shared" si="799"/>
        <v/>
      </c>
      <c r="T8501" s="109" t="str">
        <f t="shared" si="800"/>
        <v/>
      </c>
    </row>
    <row r="8502" spans="2:20" ht="15" customHeight="1" x14ac:dyDescent="0.25">
      <c r="B8502" s="94">
        <v>8451</v>
      </c>
      <c r="C8502" s="95"/>
      <c r="D8502" s="94"/>
      <c r="E8502" s="95"/>
      <c r="F8502" s="94"/>
      <c r="G8502" s="95">
        <f t="shared" si="795"/>
        <v>0</v>
      </c>
      <c r="H8502" s="110">
        <f t="shared" si="796"/>
        <v>0</v>
      </c>
      <c r="P8502" s="107" t="str">
        <f t="shared" si="797"/>
        <v/>
      </c>
      <c r="Q8502" s="108" t="str">
        <f t="shared" si="798"/>
        <v/>
      </c>
      <c r="S8502" s="109" t="str">
        <f t="shared" si="799"/>
        <v/>
      </c>
      <c r="T8502" s="109" t="str">
        <f t="shared" si="800"/>
        <v/>
      </c>
    </row>
    <row r="8503" spans="2:20" ht="15" customHeight="1" x14ac:dyDescent="0.25">
      <c r="B8503" s="94">
        <v>8452</v>
      </c>
      <c r="C8503" s="95"/>
      <c r="D8503" s="94"/>
      <c r="E8503" s="95"/>
      <c r="F8503" s="94"/>
      <c r="G8503" s="95">
        <f t="shared" si="795"/>
        <v>0</v>
      </c>
      <c r="H8503" s="110">
        <f t="shared" si="796"/>
        <v>0</v>
      </c>
      <c r="P8503" s="107" t="str">
        <f t="shared" si="797"/>
        <v/>
      </c>
      <c r="Q8503" s="108" t="str">
        <f t="shared" si="798"/>
        <v/>
      </c>
      <c r="S8503" s="109" t="str">
        <f t="shared" si="799"/>
        <v/>
      </c>
      <c r="T8503" s="109" t="str">
        <f t="shared" si="800"/>
        <v/>
      </c>
    </row>
    <row r="8504" spans="2:20" ht="15" customHeight="1" x14ac:dyDescent="0.25">
      <c r="B8504" s="94">
        <v>8453</v>
      </c>
      <c r="C8504" s="95"/>
      <c r="D8504" s="94"/>
      <c r="E8504" s="95"/>
      <c r="F8504" s="94"/>
      <c r="G8504" s="95">
        <f t="shared" si="795"/>
        <v>0</v>
      </c>
      <c r="H8504" s="110">
        <f t="shared" si="796"/>
        <v>0</v>
      </c>
      <c r="P8504" s="107" t="str">
        <f t="shared" si="797"/>
        <v/>
      </c>
      <c r="Q8504" s="108" t="str">
        <f t="shared" si="798"/>
        <v/>
      </c>
      <c r="S8504" s="109" t="str">
        <f t="shared" si="799"/>
        <v/>
      </c>
      <c r="T8504" s="109" t="str">
        <f t="shared" si="800"/>
        <v/>
      </c>
    </row>
    <row r="8505" spans="2:20" ht="15" customHeight="1" x14ac:dyDescent="0.25">
      <c r="B8505" s="94">
        <v>8454</v>
      </c>
      <c r="C8505" s="95"/>
      <c r="D8505" s="94"/>
      <c r="E8505" s="95"/>
      <c r="F8505" s="94"/>
      <c r="G8505" s="95">
        <f t="shared" si="795"/>
        <v>0</v>
      </c>
      <c r="H8505" s="110">
        <f t="shared" si="796"/>
        <v>0</v>
      </c>
      <c r="P8505" s="107" t="str">
        <f t="shared" si="797"/>
        <v/>
      </c>
      <c r="Q8505" s="108" t="str">
        <f t="shared" si="798"/>
        <v/>
      </c>
      <c r="S8505" s="109" t="str">
        <f t="shared" si="799"/>
        <v/>
      </c>
      <c r="T8505" s="109" t="str">
        <f t="shared" si="800"/>
        <v/>
      </c>
    </row>
    <row r="8506" spans="2:20" ht="15" customHeight="1" x14ac:dyDescent="0.25">
      <c r="B8506" s="94">
        <v>8455</v>
      </c>
      <c r="C8506" s="95"/>
      <c r="D8506" s="94"/>
      <c r="E8506" s="95"/>
      <c r="F8506" s="94"/>
      <c r="G8506" s="95">
        <f t="shared" si="795"/>
        <v>0</v>
      </c>
      <c r="H8506" s="110">
        <f t="shared" si="796"/>
        <v>0</v>
      </c>
      <c r="P8506" s="107" t="str">
        <f t="shared" si="797"/>
        <v/>
      </c>
      <c r="Q8506" s="108" t="str">
        <f t="shared" si="798"/>
        <v/>
      </c>
      <c r="S8506" s="109" t="str">
        <f t="shared" si="799"/>
        <v/>
      </c>
      <c r="T8506" s="109" t="str">
        <f t="shared" si="800"/>
        <v/>
      </c>
    </row>
    <row r="8507" spans="2:20" ht="15" customHeight="1" x14ac:dyDescent="0.25">
      <c r="B8507" s="94">
        <v>8456</v>
      </c>
      <c r="C8507" s="95"/>
      <c r="D8507" s="94"/>
      <c r="E8507" s="95"/>
      <c r="F8507" s="94"/>
      <c r="G8507" s="95">
        <f t="shared" si="795"/>
        <v>0</v>
      </c>
      <c r="H8507" s="110">
        <f t="shared" si="796"/>
        <v>0</v>
      </c>
      <c r="P8507" s="107" t="str">
        <f t="shared" si="797"/>
        <v/>
      </c>
      <c r="Q8507" s="108" t="str">
        <f t="shared" si="798"/>
        <v/>
      </c>
      <c r="S8507" s="109" t="str">
        <f t="shared" si="799"/>
        <v/>
      </c>
      <c r="T8507" s="109" t="str">
        <f t="shared" si="800"/>
        <v/>
      </c>
    </row>
    <row r="8508" spans="2:20" ht="15" customHeight="1" x14ac:dyDescent="0.25">
      <c r="B8508" s="94">
        <v>8457</v>
      </c>
      <c r="C8508" s="95"/>
      <c r="D8508" s="94"/>
      <c r="E8508" s="95"/>
      <c r="F8508" s="94"/>
      <c r="G8508" s="95">
        <f t="shared" si="795"/>
        <v>0</v>
      </c>
      <c r="H8508" s="110">
        <f t="shared" si="796"/>
        <v>0</v>
      </c>
      <c r="P8508" s="107" t="str">
        <f t="shared" si="797"/>
        <v/>
      </c>
      <c r="Q8508" s="108" t="str">
        <f t="shared" si="798"/>
        <v/>
      </c>
      <c r="S8508" s="109" t="str">
        <f t="shared" si="799"/>
        <v/>
      </c>
      <c r="T8508" s="109" t="str">
        <f t="shared" si="800"/>
        <v/>
      </c>
    </row>
    <row r="8509" spans="2:20" ht="15" customHeight="1" x14ac:dyDescent="0.25">
      <c r="B8509" s="94">
        <v>8458</v>
      </c>
      <c r="C8509" s="95"/>
      <c r="D8509" s="94"/>
      <c r="E8509" s="95"/>
      <c r="F8509" s="94"/>
      <c r="G8509" s="95">
        <f t="shared" si="795"/>
        <v>0</v>
      </c>
      <c r="H8509" s="110">
        <f t="shared" si="796"/>
        <v>0</v>
      </c>
      <c r="P8509" s="107" t="str">
        <f t="shared" si="797"/>
        <v/>
      </c>
      <c r="Q8509" s="108" t="str">
        <f t="shared" si="798"/>
        <v/>
      </c>
      <c r="S8509" s="109" t="str">
        <f t="shared" si="799"/>
        <v/>
      </c>
      <c r="T8509" s="109" t="str">
        <f t="shared" si="800"/>
        <v/>
      </c>
    </row>
    <row r="8510" spans="2:20" ht="15" customHeight="1" x14ac:dyDescent="0.25">
      <c r="B8510" s="94">
        <v>8459</v>
      </c>
      <c r="C8510" s="95"/>
      <c r="D8510" s="94"/>
      <c r="E8510" s="95"/>
      <c r="F8510" s="94"/>
      <c r="G8510" s="95">
        <f t="shared" si="795"/>
        <v>0</v>
      </c>
      <c r="H8510" s="110">
        <f t="shared" si="796"/>
        <v>0</v>
      </c>
      <c r="P8510" s="107" t="str">
        <f t="shared" si="797"/>
        <v/>
      </c>
      <c r="Q8510" s="108" t="str">
        <f t="shared" si="798"/>
        <v/>
      </c>
      <c r="S8510" s="109" t="str">
        <f t="shared" si="799"/>
        <v/>
      </c>
      <c r="T8510" s="109" t="str">
        <f t="shared" si="800"/>
        <v/>
      </c>
    </row>
    <row r="8511" spans="2:20" ht="15" customHeight="1" x14ac:dyDescent="0.25">
      <c r="B8511" s="94">
        <v>8460</v>
      </c>
      <c r="C8511" s="95"/>
      <c r="D8511" s="94"/>
      <c r="E8511" s="95"/>
      <c r="F8511" s="94"/>
      <c r="G8511" s="95">
        <f t="shared" si="795"/>
        <v>0</v>
      </c>
      <c r="H8511" s="110">
        <f t="shared" si="796"/>
        <v>0</v>
      </c>
      <c r="P8511" s="107" t="str">
        <f t="shared" si="797"/>
        <v/>
      </c>
      <c r="Q8511" s="108" t="str">
        <f t="shared" si="798"/>
        <v/>
      </c>
      <c r="S8511" s="109" t="str">
        <f t="shared" si="799"/>
        <v/>
      </c>
      <c r="T8511" s="109" t="str">
        <f t="shared" si="800"/>
        <v/>
      </c>
    </row>
    <row r="8512" spans="2:20" ht="15" customHeight="1" x14ac:dyDescent="0.25">
      <c r="B8512" s="94">
        <v>8461</v>
      </c>
      <c r="C8512" s="95"/>
      <c r="D8512" s="94"/>
      <c r="E8512" s="95"/>
      <c r="F8512" s="94"/>
      <c r="G8512" s="95">
        <f t="shared" si="795"/>
        <v>0</v>
      </c>
      <c r="H8512" s="110">
        <f t="shared" si="796"/>
        <v>0</v>
      </c>
      <c r="P8512" s="107" t="str">
        <f t="shared" si="797"/>
        <v/>
      </c>
      <c r="Q8512" s="108" t="str">
        <f t="shared" si="798"/>
        <v/>
      </c>
      <c r="S8512" s="109" t="str">
        <f t="shared" si="799"/>
        <v/>
      </c>
      <c r="T8512" s="109" t="str">
        <f t="shared" si="800"/>
        <v/>
      </c>
    </row>
    <row r="8513" spans="2:20" ht="15" customHeight="1" x14ac:dyDescent="0.25">
      <c r="B8513" s="94">
        <v>8462</v>
      </c>
      <c r="C8513" s="95"/>
      <c r="D8513" s="94"/>
      <c r="E8513" s="95"/>
      <c r="F8513" s="94"/>
      <c r="G8513" s="95">
        <f t="shared" si="795"/>
        <v>0</v>
      </c>
      <c r="H8513" s="110">
        <f t="shared" si="796"/>
        <v>0</v>
      </c>
      <c r="P8513" s="107" t="str">
        <f t="shared" si="797"/>
        <v/>
      </c>
      <c r="Q8513" s="108" t="str">
        <f t="shared" si="798"/>
        <v/>
      </c>
      <c r="S8513" s="109" t="str">
        <f t="shared" si="799"/>
        <v/>
      </c>
      <c r="T8513" s="109" t="str">
        <f t="shared" si="800"/>
        <v/>
      </c>
    </row>
    <row r="8514" spans="2:20" ht="15" customHeight="1" x14ac:dyDescent="0.25">
      <c r="B8514" s="94">
        <v>8463</v>
      </c>
      <c r="C8514" s="95"/>
      <c r="D8514" s="94"/>
      <c r="E8514" s="95"/>
      <c r="F8514" s="94"/>
      <c r="G8514" s="95">
        <f t="shared" si="795"/>
        <v>0</v>
      </c>
      <c r="H8514" s="110">
        <f t="shared" si="796"/>
        <v>0</v>
      </c>
      <c r="P8514" s="107" t="str">
        <f t="shared" si="797"/>
        <v/>
      </c>
      <c r="Q8514" s="108" t="str">
        <f t="shared" si="798"/>
        <v/>
      </c>
      <c r="S8514" s="109" t="str">
        <f t="shared" si="799"/>
        <v/>
      </c>
      <c r="T8514" s="109" t="str">
        <f t="shared" si="800"/>
        <v/>
      </c>
    </row>
    <row r="8515" spans="2:20" ht="15" customHeight="1" x14ac:dyDescent="0.25">
      <c r="B8515" s="94">
        <v>8464</v>
      </c>
      <c r="C8515" s="95"/>
      <c r="D8515" s="94"/>
      <c r="E8515" s="95"/>
      <c r="F8515" s="94"/>
      <c r="G8515" s="95">
        <f t="shared" si="795"/>
        <v>0</v>
      </c>
      <c r="H8515" s="110">
        <f t="shared" si="796"/>
        <v>0</v>
      </c>
      <c r="P8515" s="107" t="str">
        <f t="shared" si="797"/>
        <v/>
      </c>
      <c r="Q8515" s="108" t="str">
        <f t="shared" si="798"/>
        <v/>
      </c>
      <c r="S8515" s="109" t="str">
        <f t="shared" si="799"/>
        <v/>
      </c>
      <c r="T8515" s="109" t="str">
        <f t="shared" si="800"/>
        <v/>
      </c>
    </row>
    <row r="8516" spans="2:20" ht="15" customHeight="1" x14ac:dyDescent="0.25">
      <c r="B8516" s="94">
        <v>8465</v>
      </c>
      <c r="C8516" s="95"/>
      <c r="D8516" s="94"/>
      <c r="E8516" s="95"/>
      <c r="F8516" s="94"/>
      <c r="G8516" s="95">
        <f t="shared" si="795"/>
        <v>0</v>
      </c>
      <c r="H8516" s="110">
        <f t="shared" si="796"/>
        <v>0</v>
      </c>
      <c r="P8516" s="107" t="str">
        <f t="shared" si="797"/>
        <v/>
      </c>
      <c r="Q8516" s="108" t="str">
        <f t="shared" si="798"/>
        <v/>
      </c>
      <c r="S8516" s="109" t="str">
        <f t="shared" si="799"/>
        <v/>
      </c>
      <c r="T8516" s="109" t="str">
        <f t="shared" si="800"/>
        <v/>
      </c>
    </row>
    <row r="8517" spans="2:20" ht="15" customHeight="1" x14ac:dyDescent="0.25">
      <c r="B8517" s="94">
        <v>8466</v>
      </c>
      <c r="C8517" s="95"/>
      <c r="D8517" s="94"/>
      <c r="E8517" s="95"/>
      <c r="F8517" s="94"/>
      <c r="G8517" s="95">
        <f t="shared" si="795"/>
        <v>0</v>
      </c>
      <c r="H8517" s="110">
        <f t="shared" si="796"/>
        <v>0</v>
      </c>
      <c r="P8517" s="107" t="str">
        <f t="shared" si="797"/>
        <v/>
      </c>
      <c r="Q8517" s="108" t="str">
        <f t="shared" si="798"/>
        <v/>
      </c>
      <c r="S8517" s="109" t="str">
        <f t="shared" si="799"/>
        <v/>
      </c>
      <c r="T8517" s="109" t="str">
        <f t="shared" si="800"/>
        <v/>
      </c>
    </row>
    <row r="8518" spans="2:20" ht="15" customHeight="1" x14ac:dyDescent="0.25">
      <c r="B8518" s="94">
        <v>8467</v>
      </c>
      <c r="C8518" s="95"/>
      <c r="D8518" s="94"/>
      <c r="E8518" s="95"/>
      <c r="F8518" s="94"/>
      <c r="G8518" s="95">
        <f t="shared" si="795"/>
        <v>0</v>
      </c>
      <c r="H8518" s="110">
        <f t="shared" si="796"/>
        <v>0</v>
      </c>
      <c r="P8518" s="107" t="str">
        <f t="shared" si="797"/>
        <v/>
      </c>
      <c r="Q8518" s="108" t="str">
        <f t="shared" si="798"/>
        <v/>
      </c>
      <c r="S8518" s="109" t="str">
        <f t="shared" si="799"/>
        <v/>
      </c>
      <c r="T8518" s="109" t="str">
        <f t="shared" si="800"/>
        <v/>
      </c>
    </row>
    <row r="8519" spans="2:20" ht="15" customHeight="1" x14ac:dyDescent="0.25">
      <c r="B8519" s="94">
        <v>8468</v>
      </c>
      <c r="C8519" s="95"/>
      <c r="D8519" s="94"/>
      <c r="E8519" s="95"/>
      <c r="F8519" s="94"/>
      <c r="G8519" s="95">
        <f t="shared" si="795"/>
        <v>0</v>
      </c>
      <c r="H8519" s="110">
        <f t="shared" si="796"/>
        <v>0</v>
      </c>
      <c r="P8519" s="107" t="str">
        <f t="shared" si="797"/>
        <v/>
      </c>
      <c r="Q8519" s="108" t="str">
        <f t="shared" si="798"/>
        <v/>
      </c>
      <c r="S8519" s="109" t="str">
        <f t="shared" si="799"/>
        <v/>
      </c>
      <c r="T8519" s="109" t="str">
        <f t="shared" si="800"/>
        <v/>
      </c>
    </row>
    <row r="8520" spans="2:20" ht="15" customHeight="1" x14ac:dyDescent="0.25">
      <c r="B8520" s="94">
        <v>8469</v>
      </c>
      <c r="C8520" s="95"/>
      <c r="D8520" s="94"/>
      <c r="E8520" s="95"/>
      <c r="F8520" s="94"/>
      <c r="G8520" s="95">
        <f t="shared" si="795"/>
        <v>0</v>
      </c>
      <c r="H8520" s="110">
        <f t="shared" si="796"/>
        <v>0</v>
      </c>
      <c r="P8520" s="107" t="str">
        <f t="shared" si="797"/>
        <v/>
      </c>
      <c r="Q8520" s="108" t="str">
        <f t="shared" si="798"/>
        <v/>
      </c>
      <c r="S8520" s="109" t="str">
        <f t="shared" si="799"/>
        <v/>
      </c>
      <c r="T8520" s="109" t="str">
        <f t="shared" si="800"/>
        <v/>
      </c>
    </row>
    <row r="8521" spans="2:20" ht="15" customHeight="1" x14ac:dyDescent="0.25">
      <c r="B8521" s="94">
        <v>8470</v>
      </c>
      <c r="C8521" s="95"/>
      <c r="D8521" s="94"/>
      <c r="E8521" s="95"/>
      <c r="F8521" s="94"/>
      <c r="G8521" s="95">
        <f t="shared" si="795"/>
        <v>0</v>
      </c>
      <c r="H8521" s="110">
        <f t="shared" si="796"/>
        <v>0</v>
      </c>
      <c r="P8521" s="107" t="str">
        <f t="shared" si="797"/>
        <v/>
      </c>
      <c r="Q8521" s="108" t="str">
        <f t="shared" si="798"/>
        <v/>
      </c>
      <c r="S8521" s="109" t="str">
        <f t="shared" si="799"/>
        <v/>
      </c>
      <c r="T8521" s="109" t="str">
        <f t="shared" si="800"/>
        <v/>
      </c>
    </row>
    <row r="8522" spans="2:20" ht="15" customHeight="1" x14ac:dyDescent="0.25">
      <c r="B8522" s="94">
        <v>8471</v>
      </c>
      <c r="C8522" s="95"/>
      <c r="D8522" s="94"/>
      <c r="E8522" s="95"/>
      <c r="F8522" s="94"/>
      <c r="G8522" s="95">
        <f t="shared" si="795"/>
        <v>0</v>
      </c>
      <c r="H8522" s="110">
        <f t="shared" si="796"/>
        <v>0</v>
      </c>
      <c r="P8522" s="107" t="str">
        <f t="shared" si="797"/>
        <v/>
      </c>
      <c r="Q8522" s="108" t="str">
        <f t="shared" si="798"/>
        <v/>
      </c>
      <c r="S8522" s="109" t="str">
        <f t="shared" si="799"/>
        <v/>
      </c>
      <c r="T8522" s="109" t="str">
        <f t="shared" si="800"/>
        <v/>
      </c>
    </row>
    <row r="8523" spans="2:20" ht="15" customHeight="1" x14ac:dyDescent="0.25">
      <c r="B8523" s="94">
        <v>8472</v>
      </c>
      <c r="C8523" s="95"/>
      <c r="D8523" s="94"/>
      <c r="E8523" s="95"/>
      <c r="F8523" s="94"/>
      <c r="G8523" s="95">
        <f t="shared" si="795"/>
        <v>0</v>
      </c>
      <c r="H8523" s="110">
        <f t="shared" si="796"/>
        <v>0</v>
      </c>
      <c r="P8523" s="107" t="str">
        <f t="shared" si="797"/>
        <v/>
      </c>
      <c r="Q8523" s="108" t="str">
        <f t="shared" si="798"/>
        <v/>
      </c>
      <c r="S8523" s="109" t="str">
        <f t="shared" si="799"/>
        <v/>
      </c>
      <c r="T8523" s="109" t="str">
        <f t="shared" si="800"/>
        <v/>
      </c>
    </row>
    <row r="8524" spans="2:20" ht="15" customHeight="1" x14ac:dyDescent="0.25">
      <c r="B8524" s="94">
        <v>8473</v>
      </c>
      <c r="C8524" s="95"/>
      <c r="D8524" s="94"/>
      <c r="E8524" s="95"/>
      <c r="F8524" s="94"/>
      <c r="G8524" s="95">
        <f t="shared" si="795"/>
        <v>0</v>
      </c>
      <c r="H8524" s="110">
        <f t="shared" si="796"/>
        <v>0</v>
      </c>
      <c r="P8524" s="107" t="str">
        <f t="shared" si="797"/>
        <v/>
      </c>
      <c r="Q8524" s="108" t="str">
        <f t="shared" si="798"/>
        <v/>
      </c>
      <c r="S8524" s="109" t="str">
        <f t="shared" si="799"/>
        <v/>
      </c>
      <c r="T8524" s="109" t="str">
        <f t="shared" si="800"/>
        <v/>
      </c>
    </row>
    <row r="8525" spans="2:20" ht="15" customHeight="1" x14ac:dyDescent="0.25">
      <c r="B8525" s="94">
        <v>8474</v>
      </c>
      <c r="C8525" s="95"/>
      <c r="D8525" s="94"/>
      <c r="E8525" s="95"/>
      <c r="F8525" s="94"/>
      <c r="G8525" s="95">
        <f t="shared" si="795"/>
        <v>0</v>
      </c>
      <c r="H8525" s="110">
        <f t="shared" si="796"/>
        <v>0</v>
      </c>
      <c r="P8525" s="107" t="str">
        <f t="shared" si="797"/>
        <v/>
      </c>
      <c r="Q8525" s="108" t="str">
        <f t="shared" si="798"/>
        <v/>
      </c>
      <c r="S8525" s="109" t="str">
        <f t="shared" si="799"/>
        <v/>
      </c>
      <c r="T8525" s="109" t="str">
        <f t="shared" si="800"/>
        <v/>
      </c>
    </row>
    <row r="8526" spans="2:20" ht="15" customHeight="1" x14ac:dyDescent="0.25">
      <c r="B8526" s="94">
        <v>8475</v>
      </c>
      <c r="C8526" s="95"/>
      <c r="D8526" s="94"/>
      <c r="E8526" s="95"/>
      <c r="F8526" s="94"/>
      <c r="G8526" s="95">
        <f t="shared" si="795"/>
        <v>0</v>
      </c>
      <c r="H8526" s="110">
        <f t="shared" si="796"/>
        <v>0</v>
      </c>
      <c r="P8526" s="107" t="str">
        <f t="shared" si="797"/>
        <v/>
      </c>
      <c r="Q8526" s="108" t="str">
        <f t="shared" si="798"/>
        <v/>
      </c>
      <c r="S8526" s="109" t="str">
        <f t="shared" si="799"/>
        <v/>
      </c>
      <c r="T8526" s="109" t="str">
        <f t="shared" si="800"/>
        <v/>
      </c>
    </row>
    <row r="8527" spans="2:20" ht="15" customHeight="1" x14ac:dyDescent="0.25">
      <c r="B8527" s="94">
        <v>8476</v>
      </c>
      <c r="C8527" s="95"/>
      <c r="D8527" s="94"/>
      <c r="E8527" s="95"/>
      <c r="F8527" s="94"/>
      <c r="G8527" s="95">
        <f t="shared" si="795"/>
        <v>0</v>
      </c>
      <c r="H8527" s="110">
        <f t="shared" si="796"/>
        <v>0</v>
      </c>
      <c r="P8527" s="107" t="str">
        <f t="shared" si="797"/>
        <v/>
      </c>
      <c r="Q8527" s="108" t="str">
        <f t="shared" si="798"/>
        <v/>
      </c>
      <c r="S8527" s="109" t="str">
        <f t="shared" si="799"/>
        <v/>
      </c>
      <c r="T8527" s="109" t="str">
        <f t="shared" si="800"/>
        <v/>
      </c>
    </row>
    <row r="8528" spans="2:20" ht="15" customHeight="1" x14ac:dyDescent="0.25">
      <c r="B8528" s="94">
        <v>8477</v>
      </c>
      <c r="C8528" s="95"/>
      <c r="D8528" s="94"/>
      <c r="E8528" s="95"/>
      <c r="F8528" s="94"/>
      <c r="G8528" s="95">
        <f t="shared" si="795"/>
        <v>0</v>
      </c>
      <c r="H8528" s="110">
        <f t="shared" si="796"/>
        <v>0</v>
      </c>
      <c r="P8528" s="107" t="str">
        <f t="shared" si="797"/>
        <v/>
      </c>
      <c r="Q8528" s="108" t="str">
        <f t="shared" si="798"/>
        <v/>
      </c>
      <c r="S8528" s="109" t="str">
        <f t="shared" si="799"/>
        <v/>
      </c>
      <c r="T8528" s="109" t="str">
        <f t="shared" si="800"/>
        <v/>
      </c>
    </row>
    <row r="8529" spans="2:20" ht="15" customHeight="1" x14ac:dyDescent="0.25">
      <c r="B8529" s="94">
        <v>8478</v>
      </c>
      <c r="C8529" s="95"/>
      <c r="D8529" s="94"/>
      <c r="E8529" s="95"/>
      <c r="F8529" s="94"/>
      <c r="G8529" s="95">
        <f t="shared" si="795"/>
        <v>0</v>
      </c>
      <c r="H8529" s="110">
        <f t="shared" si="796"/>
        <v>0</v>
      </c>
      <c r="P8529" s="107" t="str">
        <f t="shared" si="797"/>
        <v/>
      </c>
      <c r="Q8529" s="108" t="str">
        <f t="shared" si="798"/>
        <v/>
      </c>
      <c r="S8529" s="109" t="str">
        <f t="shared" si="799"/>
        <v/>
      </c>
      <c r="T8529" s="109" t="str">
        <f t="shared" si="800"/>
        <v/>
      </c>
    </row>
    <row r="8530" spans="2:20" ht="15" customHeight="1" x14ac:dyDescent="0.25">
      <c r="B8530" s="94">
        <v>8479</v>
      </c>
      <c r="C8530" s="95"/>
      <c r="D8530" s="94"/>
      <c r="E8530" s="95"/>
      <c r="F8530" s="94"/>
      <c r="G8530" s="95">
        <f t="shared" si="795"/>
        <v>0</v>
      </c>
      <c r="H8530" s="110">
        <f t="shared" si="796"/>
        <v>0</v>
      </c>
      <c r="P8530" s="107" t="str">
        <f t="shared" si="797"/>
        <v/>
      </c>
      <c r="Q8530" s="108" t="str">
        <f t="shared" si="798"/>
        <v/>
      </c>
      <c r="S8530" s="109" t="str">
        <f t="shared" si="799"/>
        <v/>
      </c>
      <c r="T8530" s="109" t="str">
        <f t="shared" si="800"/>
        <v/>
      </c>
    </row>
    <row r="8531" spans="2:20" ht="15" customHeight="1" x14ac:dyDescent="0.25">
      <c r="B8531" s="94">
        <v>8480</v>
      </c>
      <c r="C8531" s="95"/>
      <c r="D8531" s="94"/>
      <c r="E8531" s="95"/>
      <c r="F8531" s="94"/>
      <c r="G8531" s="95">
        <f t="shared" si="795"/>
        <v>0</v>
      </c>
      <c r="H8531" s="110">
        <f t="shared" si="796"/>
        <v>0</v>
      </c>
      <c r="P8531" s="107" t="str">
        <f t="shared" si="797"/>
        <v/>
      </c>
      <c r="Q8531" s="108" t="str">
        <f t="shared" si="798"/>
        <v/>
      </c>
      <c r="S8531" s="109" t="str">
        <f t="shared" si="799"/>
        <v/>
      </c>
      <c r="T8531" s="109" t="str">
        <f t="shared" si="800"/>
        <v/>
      </c>
    </row>
    <row r="8532" spans="2:20" ht="15" customHeight="1" x14ac:dyDescent="0.25">
      <c r="B8532" s="94">
        <v>8481</v>
      </c>
      <c r="C8532" s="95"/>
      <c r="D8532" s="94"/>
      <c r="E8532" s="95"/>
      <c r="F8532" s="94"/>
      <c r="G8532" s="95">
        <f t="shared" si="795"/>
        <v>0</v>
      </c>
      <c r="H8532" s="110">
        <f t="shared" si="796"/>
        <v>0</v>
      </c>
      <c r="P8532" s="107" t="str">
        <f t="shared" si="797"/>
        <v/>
      </c>
      <c r="Q8532" s="108" t="str">
        <f t="shared" si="798"/>
        <v/>
      </c>
      <c r="S8532" s="109" t="str">
        <f t="shared" si="799"/>
        <v/>
      </c>
      <c r="T8532" s="109" t="str">
        <f t="shared" si="800"/>
        <v/>
      </c>
    </row>
    <row r="8533" spans="2:20" ht="15" customHeight="1" x14ac:dyDescent="0.25">
      <c r="B8533" s="94">
        <v>8482</v>
      </c>
      <c r="C8533" s="95"/>
      <c r="D8533" s="94"/>
      <c r="E8533" s="95"/>
      <c r="F8533" s="94"/>
      <c r="G8533" s="95">
        <f t="shared" si="795"/>
        <v>0</v>
      </c>
      <c r="H8533" s="110">
        <f t="shared" si="796"/>
        <v>0</v>
      </c>
      <c r="P8533" s="107" t="str">
        <f t="shared" si="797"/>
        <v/>
      </c>
      <c r="Q8533" s="108" t="str">
        <f t="shared" si="798"/>
        <v/>
      </c>
      <c r="S8533" s="109" t="str">
        <f t="shared" si="799"/>
        <v/>
      </c>
      <c r="T8533" s="109" t="str">
        <f t="shared" si="800"/>
        <v/>
      </c>
    </row>
    <row r="8534" spans="2:20" ht="15" customHeight="1" x14ac:dyDescent="0.25">
      <c r="B8534" s="94">
        <v>8483</v>
      </c>
      <c r="C8534" s="95"/>
      <c r="D8534" s="94"/>
      <c r="E8534" s="95"/>
      <c r="F8534" s="94"/>
      <c r="G8534" s="95">
        <f t="shared" si="795"/>
        <v>0</v>
      </c>
      <c r="H8534" s="110">
        <f t="shared" si="796"/>
        <v>0</v>
      </c>
      <c r="P8534" s="107" t="str">
        <f t="shared" si="797"/>
        <v/>
      </c>
      <c r="Q8534" s="108" t="str">
        <f t="shared" si="798"/>
        <v/>
      </c>
      <c r="S8534" s="109" t="str">
        <f t="shared" si="799"/>
        <v/>
      </c>
      <c r="T8534" s="109" t="str">
        <f t="shared" si="800"/>
        <v/>
      </c>
    </row>
    <row r="8535" spans="2:20" ht="15" customHeight="1" x14ac:dyDescent="0.25">
      <c r="B8535" s="94">
        <v>8484</v>
      </c>
      <c r="C8535" s="95"/>
      <c r="D8535" s="94"/>
      <c r="E8535" s="95"/>
      <c r="F8535" s="94"/>
      <c r="G8535" s="95">
        <f t="shared" si="795"/>
        <v>0</v>
      </c>
      <c r="H8535" s="110">
        <f t="shared" si="796"/>
        <v>0</v>
      </c>
      <c r="P8535" s="107" t="str">
        <f t="shared" si="797"/>
        <v/>
      </c>
      <c r="Q8535" s="108" t="str">
        <f t="shared" si="798"/>
        <v/>
      </c>
      <c r="S8535" s="109" t="str">
        <f t="shared" si="799"/>
        <v/>
      </c>
      <c r="T8535" s="109" t="str">
        <f t="shared" si="800"/>
        <v/>
      </c>
    </row>
    <row r="8536" spans="2:20" ht="15" customHeight="1" x14ac:dyDescent="0.25">
      <c r="B8536" s="94">
        <v>8485</v>
      </c>
      <c r="C8536" s="95"/>
      <c r="D8536" s="94"/>
      <c r="E8536" s="95"/>
      <c r="F8536" s="94"/>
      <c r="G8536" s="95">
        <f t="shared" si="795"/>
        <v>0</v>
      </c>
      <c r="H8536" s="110">
        <f t="shared" si="796"/>
        <v>0</v>
      </c>
      <c r="P8536" s="107" t="str">
        <f t="shared" si="797"/>
        <v/>
      </c>
      <c r="Q8536" s="108" t="str">
        <f t="shared" si="798"/>
        <v/>
      </c>
      <c r="S8536" s="109" t="str">
        <f t="shared" si="799"/>
        <v/>
      </c>
      <c r="T8536" s="109" t="str">
        <f t="shared" si="800"/>
        <v/>
      </c>
    </row>
    <row r="8537" spans="2:20" ht="15" customHeight="1" x14ac:dyDescent="0.25">
      <c r="B8537" s="94">
        <v>8486</v>
      </c>
      <c r="C8537" s="95"/>
      <c r="D8537" s="94"/>
      <c r="E8537" s="95"/>
      <c r="F8537" s="94"/>
      <c r="G8537" s="95">
        <f t="shared" si="795"/>
        <v>0</v>
      </c>
      <c r="H8537" s="110">
        <f t="shared" si="796"/>
        <v>0</v>
      </c>
      <c r="P8537" s="107" t="str">
        <f t="shared" si="797"/>
        <v/>
      </c>
      <c r="Q8537" s="108" t="str">
        <f t="shared" si="798"/>
        <v/>
      </c>
      <c r="S8537" s="109" t="str">
        <f t="shared" si="799"/>
        <v/>
      </c>
      <c r="T8537" s="109" t="str">
        <f t="shared" si="800"/>
        <v/>
      </c>
    </row>
    <row r="8538" spans="2:20" ht="15" customHeight="1" x14ac:dyDescent="0.25">
      <c r="B8538" s="94">
        <v>8487</v>
      </c>
      <c r="C8538" s="95"/>
      <c r="D8538" s="94"/>
      <c r="E8538" s="95"/>
      <c r="F8538" s="94"/>
      <c r="G8538" s="95">
        <f t="shared" si="795"/>
        <v>0</v>
      </c>
      <c r="H8538" s="110">
        <f t="shared" si="796"/>
        <v>0</v>
      </c>
      <c r="P8538" s="107" t="str">
        <f t="shared" si="797"/>
        <v/>
      </c>
      <c r="Q8538" s="108" t="str">
        <f t="shared" si="798"/>
        <v/>
      </c>
      <c r="S8538" s="109" t="str">
        <f t="shared" si="799"/>
        <v/>
      </c>
      <c r="T8538" s="109" t="str">
        <f t="shared" si="800"/>
        <v/>
      </c>
    </row>
    <row r="8539" spans="2:20" ht="15" customHeight="1" x14ac:dyDescent="0.25">
      <c r="B8539" s="94">
        <v>8488</v>
      </c>
      <c r="C8539" s="95"/>
      <c r="D8539" s="94"/>
      <c r="E8539" s="95"/>
      <c r="F8539" s="94"/>
      <c r="G8539" s="95">
        <f t="shared" si="795"/>
        <v>0</v>
      </c>
      <c r="H8539" s="110">
        <f t="shared" si="796"/>
        <v>0</v>
      </c>
      <c r="P8539" s="107" t="str">
        <f t="shared" si="797"/>
        <v/>
      </c>
      <c r="Q8539" s="108" t="str">
        <f t="shared" si="798"/>
        <v/>
      </c>
      <c r="S8539" s="109" t="str">
        <f t="shared" si="799"/>
        <v/>
      </c>
      <c r="T8539" s="109" t="str">
        <f t="shared" si="800"/>
        <v/>
      </c>
    </row>
    <row r="8540" spans="2:20" ht="15" customHeight="1" x14ac:dyDescent="0.25">
      <c r="B8540" s="94">
        <v>8489</v>
      </c>
      <c r="C8540" s="95"/>
      <c r="D8540" s="94"/>
      <c r="E8540" s="95"/>
      <c r="F8540" s="94"/>
      <c r="G8540" s="95">
        <f t="shared" ref="G8540:G8603" si="801">E8540-C8540</f>
        <v>0</v>
      </c>
      <c r="H8540" s="110">
        <f t="shared" ref="H8540:H8603" si="802">F8540-D8540</f>
        <v>0</v>
      </c>
      <c r="P8540" s="107" t="str">
        <f t="shared" ref="P8540:P8603" si="803">IF(C8540="","",D8540*PSA_WTP-C8540)</f>
        <v/>
      </c>
      <c r="Q8540" s="108" t="str">
        <f t="shared" ref="Q8540:Q8603" si="804">IF(C8540="","",F8540*PSA_WTP-E8540)</f>
        <v/>
      </c>
      <c r="S8540" s="109" t="str">
        <f t="shared" ref="S8540:S8603" si="805">IF(Q8540="","",IF(Q8540=MAX(P8540,Q8540),0,1))</f>
        <v/>
      </c>
      <c r="T8540" s="109" t="str">
        <f t="shared" ref="T8540:T8603" si="806">IF(Q8540="","",IF(Q8540=MAX(P8540,Q8540),1,0))</f>
        <v/>
      </c>
    </row>
    <row r="8541" spans="2:20" ht="15" customHeight="1" x14ac:dyDescent="0.25">
      <c r="B8541" s="94">
        <v>8490</v>
      </c>
      <c r="C8541" s="95"/>
      <c r="D8541" s="94"/>
      <c r="E8541" s="95"/>
      <c r="F8541" s="94"/>
      <c r="G8541" s="95">
        <f t="shared" si="801"/>
        <v>0</v>
      </c>
      <c r="H8541" s="110">
        <f t="shared" si="802"/>
        <v>0</v>
      </c>
      <c r="P8541" s="107" t="str">
        <f t="shared" si="803"/>
        <v/>
      </c>
      <c r="Q8541" s="108" t="str">
        <f t="shared" si="804"/>
        <v/>
      </c>
      <c r="S8541" s="109" t="str">
        <f t="shared" si="805"/>
        <v/>
      </c>
      <c r="T8541" s="109" t="str">
        <f t="shared" si="806"/>
        <v/>
      </c>
    </row>
    <row r="8542" spans="2:20" ht="15" customHeight="1" x14ac:dyDescent="0.25">
      <c r="B8542" s="94">
        <v>8491</v>
      </c>
      <c r="C8542" s="95"/>
      <c r="D8542" s="94"/>
      <c r="E8542" s="95"/>
      <c r="F8542" s="94"/>
      <c r="G8542" s="95">
        <f t="shared" si="801"/>
        <v>0</v>
      </c>
      <c r="H8542" s="110">
        <f t="shared" si="802"/>
        <v>0</v>
      </c>
      <c r="P8542" s="107" t="str">
        <f t="shared" si="803"/>
        <v/>
      </c>
      <c r="Q8542" s="108" t="str">
        <f t="shared" si="804"/>
        <v/>
      </c>
      <c r="S8542" s="109" t="str">
        <f t="shared" si="805"/>
        <v/>
      </c>
      <c r="T8542" s="109" t="str">
        <f t="shared" si="806"/>
        <v/>
      </c>
    </row>
    <row r="8543" spans="2:20" ht="15" customHeight="1" x14ac:dyDescent="0.25">
      <c r="B8543" s="94">
        <v>8492</v>
      </c>
      <c r="C8543" s="95"/>
      <c r="D8543" s="94"/>
      <c r="E8543" s="95"/>
      <c r="F8543" s="94"/>
      <c r="G8543" s="95">
        <f t="shared" si="801"/>
        <v>0</v>
      </c>
      <c r="H8543" s="110">
        <f t="shared" si="802"/>
        <v>0</v>
      </c>
      <c r="P8543" s="107" t="str">
        <f t="shared" si="803"/>
        <v/>
      </c>
      <c r="Q8543" s="108" t="str">
        <f t="shared" si="804"/>
        <v/>
      </c>
      <c r="S8543" s="109" t="str">
        <f t="shared" si="805"/>
        <v/>
      </c>
      <c r="T8543" s="109" t="str">
        <f t="shared" si="806"/>
        <v/>
      </c>
    </row>
    <row r="8544" spans="2:20" ht="15" customHeight="1" x14ac:dyDescent="0.25">
      <c r="B8544" s="94">
        <v>8493</v>
      </c>
      <c r="C8544" s="95"/>
      <c r="D8544" s="94"/>
      <c r="E8544" s="95"/>
      <c r="F8544" s="94"/>
      <c r="G8544" s="95">
        <f t="shared" si="801"/>
        <v>0</v>
      </c>
      <c r="H8544" s="110">
        <f t="shared" si="802"/>
        <v>0</v>
      </c>
      <c r="P8544" s="107" t="str">
        <f t="shared" si="803"/>
        <v/>
      </c>
      <c r="Q8544" s="108" t="str">
        <f t="shared" si="804"/>
        <v/>
      </c>
      <c r="S8544" s="109" t="str">
        <f t="shared" si="805"/>
        <v/>
      </c>
      <c r="T8544" s="109" t="str">
        <f t="shared" si="806"/>
        <v/>
      </c>
    </row>
    <row r="8545" spans="2:20" ht="15" customHeight="1" x14ac:dyDescent="0.25">
      <c r="B8545" s="94">
        <v>8494</v>
      </c>
      <c r="C8545" s="95"/>
      <c r="D8545" s="94"/>
      <c r="E8545" s="95"/>
      <c r="F8545" s="94"/>
      <c r="G8545" s="95">
        <f t="shared" si="801"/>
        <v>0</v>
      </c>
      <c r="H8545" s="110">
        <f t="shared" si="802"/>
        <v>0</v>
      </c>
      <c r="P8545" s="107" t="str">
        <f t="shared" si="803"/>
        <v/>
      </c>
      <c r="Q8545" s="108" t="str">
        <f t="shared" si="804"/>
        <v/>
      </c>
      <c r="S8545" s="109" t="str">
        <f t="shared" si="805"/>
        <v/>
      </c>
      <c r="T8545" s="109" t="str">
        <f t="shared" si="806"/>
        <v/>
      </c>
    </row>
    <row r="8546" spans="2:20" ht="15" customHeight="1" x14ac:dyDescent="0.25">
      <c r="B8546" s="94">
        <v>8495</v>
      </c>
      <c r="C8546" s="95"/>
      <c r="D8546" s="94"/>
      <c r="E8546" s="95"/>
      <c r="F8546" s="94"/>
      <c r="G8546" s="95">
        <f t="shared" si="801"/>
        <v>0</v>
      </c>
      <c r="H8546" s="110">
        <f t="shared" si="802"/>
        <v>0</v>
      </c>
      <c r="P8546" s="107" t="str">
        <f t="shared" si="803"/>
        <v/>
      </c>
      <c r="Q8546" s="108" t="str">
        <f t="shared" si="804"/>
        <v/>
      </c>
      <c r="S8546" s="109" t="str">
        <f t="shared" si="805"/>
        <v/>
      </c>
      <c r="T8546" s="109" t="str">
        <f t="shared" si="806"/>
        <v/>
      </c>
    </row>
    <row r="8547" spans="2:20" ht="15" customHeight="1" x14ac:dyDescent="0.25">
      <c r="B8547" s="94">
        <v>8496</v>
      </c>
      <c r="C8547" s="95"/>
      <c r="D8547" s="94"/>
      <c r="E8547" s="95"/>
      <c r="F8547" s="94"/>
      <c r="G8547" s="95">
        <f t="shared" si="801"/>
        <v>0</v>
      </c>
      <c r="H8547" s="110">
        <f t="shared" si="802"/>
        <v>0</v>
      </c>
      <c r="P8547" s="107" t="str">
        <f t="shared" si="803"/>
        <v/>
      </c>
      <c r="Q8547" s="108" t="str">
        <f t="shared" si="804"/>
        <v/>
      </c>
      <c r="S8547" s="109" t="str">
        <f t="shared" si="805"/>
        <v/>
      </c>
      <c r="T8547" s="109" t="str">
        <f t="shared" si="806"/>
        <v/>
      </c>
    </row>
    <row r="8548" spans="2:20" ht="15" customHeight="1" x14ac:dyDescent="0.25">
      <c r="B8548" s="94">
        <v>8497</v>
      </c>
      <c r="C8548" s="95"/>
      <c r="D8548" s="94"/>
      <c r="E8548" s="95"/>
      <c r="F8548" s="94"/>
      <c r="G8548" s="95">
        <f t="shared" si="801"/>
        <v>0</v>
      </c>
      <c r="H8548" s="110">
        <f t="shared" si="802"/>
        <v>0</v>
      </c>
      <c r="P8548" s="107" t="str">
        <f t="shared" si="803"/>
        <v/>
      </c>
      <c r="Q8548" s="108" t="str">
        <f t="shared" si="804"/>
        <v/>
      </c>
      <c r="S8548" s="109" t="str">
        <f t="shared" si="805"/>
        <v/>
      </c>
      <c r="T8548" s="109" t="str">
        <f t="shared" si="806"/>
        <v/>
      </c>
    </row>
    <row r="8549" spans="2:20" ht="15" customHeight="1" x14ac:dyDescent="0.25">
      <c r="B8549" s="94">
        <v>8498</v>
      </c>
      <c r="C8549" s="95"/>
      <c r="D8549" s="94"/>
      <c r="E8549" s="95"/>
      <c r="F8549" s="94"/>
      <c r="G8549" s="95">
        <f t="shared" si="801"/>
        <v>0</v>
      </c>
      <c r="H8549" s="110">
        <f t="shared" si="802"/>
        <v>0</v>
      </c>
      <c r="P8549" s="107" t="str">
        <f t="shared" si="803"/>
        <v/>
      </c>
      <c r="Q8549" s="108" t="str">
        <f t="shared" si="804"/>
        <v/>
      </c>
      <c r="S8549" s="109" t="str">
        <f t="shared" si="805"/>
        <v/>
      </c>
      <c r="T8549" s="109" t="str">
        <f t="shared" si="806"/>
        <v/>
      </c>
    </row>
    <row r="8550" spans="2:20" ht="15" customHeight="1" x14ac:dyDescent="0.25">
      <c r="B8550" s="94">
        <v>8499</v>
      </c>
      <c r="C8550" s="95"/>
      <c r="D8550" s="94"/>
      <c r="E8550" s="95"/>
      <c r="F8550" s="94"/>
      <c r="G8550" s="95">
        <f t="shared" si="801"/>
        <v>0</v>
      </c>
      <c r="H8550" s="110">
        <f t="shared" si="802"/>
        <v>0</v>
      </c>
      <c r="P8550" s="107" t="str">
        <f t="shared" si="803"/>
        <v/>
      </c>
      <c r="Q8550" s="108" t="str">
        <f t="shared" si="804"/>
        <v/>
      </c>
      <c r="S8550" s="109" t="str">
        <f t="shared" si="805"/>
        <v/>
      </c>
      <c r="T8550" s="109" t="str">
        <f t="shared" si="806"/>
        <v/>
      </c>
    </row>
    <row r="8551" spans="2:20" ht="15" customHeight="1" x14ac:dyDescent="0.25">
      <c r="B8551" s="94">
        <v>8500</v>
      </c>
      <c r="C8551" s="95"/>
      <c r="D8551" s="94"/>
      <c r="E8551" s="95"/>
      <c r="F8551" s="94"/>
      <c r="G8551" s="95">
        <f t="shared" si="801"/>
        <v>0</v>
      </c>
      <c r="H8551" s="110">
        <f t="shared" si="802"/>
        <v>0</v>
      </c>
      <c r="P8551" s="107" t="str">
        <f t="shared" si="803"/>
        <v/>
      </c>
      <c r="Q8551" s="108" t="str">
        <f t="shared" si="804"/>
        <v/>
      </c>
      <c r="S8551" s="109" t="str">
        <f t="shared" si="805"/>
        <v/>
      </c>
      <c r="T8551" s="109" t="str">
        <f t="shared" si="806"/>
        <v/>
      </c>
    </row>
    <row r="8552" spans="2:20" ht="15" customHeight="1" x14ac:dyDescent="0.25">
      <c r="B8552" s="94">
        <v>8501</v>
      </c>
      <c r="C8552" s="95"/>
      <c r="D8552" s="94"/>
      <c r="E8552" s="95"/>
      <c r="F8552" s="94"/>
      <c r="G8552" s="95">
        <f t="shared" si="801"/>
        <v>0</v>
      </c>
      <c r="H8552" s="110">
        <f t="shared" si="802"/>
        <v>0</v>
      </c>
      <c r="P8552" s="107" t="str">
        <f t="shared" si="803"/>
        <v/>
      </c>
      <c r="Q8552" s="108" t="str">
        <f t="shared" si="804"/>
        <v/>
      </c>
      <c r="S8552" s="109" t="str">
        <f t="shared" si="805"/>
        <v/>
      </c>
      <c r="T8552" s="109" t="str">
        <f t="shared" si="806"/>
        <v/>
      </c>
    </row>
    <row r="8553" spans="2:20" ht="15" customHeight="1" x14ac:dyDescent="0.25">
      <c r="B8553" s="94">
        <v>8502</v>
      </c>
      <c r="C8553" s="95"/>
      <c r="D8553" s="94"/>
      <c r="E8553" s="95"/>
      <c r="F8553" s="94"/>
      <c r="G8553" s="95">
        <f t="shared" si="801"/>
        <v>0</v>
      </c>
      <c r="H8553" s="110">
        <f t="shared" si="802"/>
        <v>0</v>
      </c>
      <c r="P8553" s="107" t="str">
        <f t="shared" si="803"/>
        <v/>
      </c>
      <c r="Q8553" s="108" t="str">
        <f t="shared" si="804"/>
        <v/>
      </c>
      <c r="S8553" s="109" t="str">
        <f t="shared" si="805"/>
        <v/>
      </c>
      <c r="T8553" s="109" t="str">
        <f t="shared" si="806"/>
        <v/>
      </c>
    </row>
    <row r="8554" spans="2:20" ht="15" customHeight="1" x14ac:dyDescent="0.25">
      <c r="B8554" s="94">
        <v>8503</v>
      </c>
      <c r="C8554" s="95"/>
      <c r="D8554" s="94"/>
      <c r="E8554" s="95"/>
      <c r="F8554" s="94"/>
      <c r="G8554" s="95">
        <f t="shared" si="801"/>
        <v>0</v>
      </c>
      <c r="H8554" s="110">
        <f t="shared" si="802"/>
        <v>0</v>
      </c>
      <c r="P8554" s="107" t="str">
        <f t="shared" si="803"/>
        <v/>
      </c>
      <c r="Q8554" s="108" t="str">
        <f t="shared" si="804"/>
        <v/>
      </c>
      <c r="S8554" s="109" t="str">
        <f t="shared" si="805"/>
        <v/>
      </c>
      <c r="T8554" s="109" t="str">
        <f t="shared" si="806"/>
        <v/>
      </c>
    </row>
    <row r="8555" spans="2:20" ht="15" customHeight="1" x14ac:dyDescent="0.25">
      <c r="B8555" s="94">
        <v>8504</v>
      </c>
      <c r="C8555" s="95"/>
      <c r="D8555" s="94"/>
      <c r="E8555" s="95"/>
      <c r="F8555" s="94"/>
      <c r="G8555" s="95">
        <f t="shared" si="801"/>
        <v>0</v>
      </c>
      <c r="H8555" s="110">
        <f t="shared" si="802"/>
        <v>0</v>
      </c>
      <c r="P8555" s="107" t="str">
        <f t="shared" si="803"/>
        <v/>
      </c>
      <c r="Q8555" s="108" t="str">
        <f t="shared" si="804"/>
        <v/>
      </c>
      <c r="S8555" s="109" t="str">
        <f t="shared" si="805"/>
        <v/>
      </c>
      <c r="T8555" s="109" t="str">
        <f t="shared" si="806"/>
        <v/>
      </c>
    </row>
    <row r="8556" spans="2:20" ht="15" customHeight="1" x14ac:dyDescent="0.25">
      <c r="B8556" s="94">
        <v>8505</v>
      </c>
      <c r="C8556" s="95"/>
      <c r="D8556" s="94"/>
      <c r="E8556" s="95"/>
      <c r="F8556" s="94"/>
      <c r="G8556" s="95">
        <f t="shared" si="801"/>
        <v>0</v>
      </c>
      <c r="H8556" s="110">
        <f t="shared" si="802"/>
        <v>0</v>
      </c>
      <c r="P8556" s="107" t="str">
        <f t="shared" si="803"/>
        <v/>
      </c>
      <c r="Q8556" s="108" t="str">
        <f t="shared" si="804"/>
        <v/>
      </c>
      <c r="S8556" s="109" t="str">
        <f t="shared" si="805"/>
        <v/>
      </c>
      <c r="T8556" s="109" t="str">
        <f t="shared" si="806"/>
        <v/>
      </c>
    </row>
    <row r="8557" spans="2:20" ht="15" customHeight="1" x14ac:dyDescent="0.25">
      <c r="B8557" s="94">
        <v>8506</v>
      </c>
      <c r="C8557" s="95"/>
      <c r="D8557" s="94"/>
      <c r="E8557" s="95"/>
      <c r="F8557" s="94"/>
      <c r="G8557" s="95">
        <f t="shared" si="801"/>
        <v>0</v>
      </c>
      <c r="H8557" s="110">
        <f t="shared" si="802"/>
        <v>0</v>
      </c>
      <c r="P8557" s="107" t="str">
        <f t="shared" si="803"/>
        <v/>
      </c>
      <c r="Q8557" s="108" t="str">
        <f t="shared" si="804"/>
        <v/>
      </c>
      <c r="S8557" s="109" t="str">
        <f t="shared" si="805"/>
        <v/>
      </c>
      <c r="T8557" s="109" t="str">
        <f t="shared" si="806"/>
        <v/>
      </c>
    </row>
    <row r="8558" spans="2:20" ht="15" customHeight="1" x14ac:dyDescent="0.25">
      <c r="B8558" s="94">
        <v>8507</v>
      </c>
      <c r="C8558" s="95"/>
      <c r="D8558" s="94"/>
      <c r="E8558" s="95"/>
      <c r="F8558" s="94"/>
      <c r="G8558" s="95">
        <f t="shared" si="801"/>
        <v>0</v>
      </c>
      <c r="H8558" s="110">
        <f t="shared" si="802"/>
        <v>0</v>
      </c>
      <c r="P8558" s="107" t="str">
        <f t="shared" si="803"/>
        <v/>
      </c>
      <c r="Q8558" s="108" t="str">
        <f t="shared" si="804"/>
        <v/>
      </c>
      <c r="S8558" s="109" t="str">
        <f t="shared" si="805"/>
        <v/>
      </c>
      <c r="T8558" s="109" t="str">
        <f t="shared" si="806"/>
        <v/>
      </c>
    </row>
    <row r="8559" spans="2:20" ht="15" customHeight="1" x14ac:dyDescent="0.25">
      <c r="B8559" s="94">
        <v>8508</v>
      </c>
      <c r="C8559" s="95"/>
      <c r="D8559" s="94"/>
      <c r="E8559" s="95"/>
      <c r="F8559" s="94"/>
      <c r="G8559" s="95">
        <f t="shared" si="801"/>
        <v>0</v>
      </c>
      <c r="H8559" s="110">
        <f t="shared" si="802"/>
        <v>0</v>
      </c>
      <c r="P8559" s="107" t="str">
        <f t="shared" si="803"/>
        <v/>
      </c>
      <c r="Q8559" s="108" t="str">
        <f t="shared" si="804"/>
        <v/>
      </c>
      <c r="S8559" s="109" t="str">
        <f t="shared" si="805"/>
        <v/>
      </c>
      <c r="T8559" s="109" t="str">
        <f t="shared" si="806"/>
        <v/>
      </c>
    </row>
    <row r="8560" spans="2:20" ht="15" customHeight="1" x14ac:dyDescent="0.25">
      <c r="B8560" s="94">
        <v>8509</v>
      </c>
      <c r="C8560" s="95"/>
      <c r="D8560" s="94"/>
      <c r="E8560" s="95"/>
      <c r="F8560" s="94"/>
      <c r="G8560" s="95">
        <f t="shared" si="801"/>
        <v>0</v>
      </c>
      <c r="H8560" s="110">
        <f t="shared" si="802"/>
        <v>0</v>
      </c>
      <c r="P8560" s="107" t="str">
        <f t="shared" si="803"/>
        <v/>
      </c>
      <c r="Q8560" s="108" t="str">
        <f t="shared" si="804"/>
        <v/>
      </c>
      <c r="S8560" s="109" t="str">
        <f t="shared" si="805"/>
        <v/>
      </c>
      <c r="T8560" s="109" t="str">
        <f t="shared" si="806"/>
        <v/>
      </c>
    </row>
    <row r="8561" spans="2:20" ht="15" customHeight="1" x14ac:dyDescent="0.25">
      <c r="B8561" s="94">
        <v>8510</v>
      </c>
      <c r="C8561" s="95"/>
      <c r="D8561" s="94"/>
      <c r="E8561" s="95"/>
      <c r="F8561" s="94"/>
      <c r="G8561" s="95">
        <f t="shared" si="801"/>
        <v>0</v>
      </c>
      <c r="H8561" s="110">
        <f t="shared" si="802"/>
        <v>0</v>
      </c>
      <c r="P8561" s="107" t="str">
        <f t="shared" si="803"/>
        <v/>
      </c>
      <c r="Q8561" s="108" t="str">
        <f t="shared" si="804"/>
        <v/>
      </c>
      <c r="S8561" s="109" t="str">
        <f t="shared" si="805"/>
        <v/>
      </c>
      <c r="T8561" s="109" t="str">
        <f t="shared" si="806"/>
        <v/>
      </c>
    </row>
    <row r="8562" spans="2:20" ht="15" customHeight="1" x14ac:dyDescent="0.25">
      <c r="B8562" s="94">
        <v>8511</v>
      </c>
      <c r="C8562" s="95"/>
      <c r="D8562" s="94"/>
      <c r="E8562" s="95"/>
      <c r="F8562" s="94"/>
      <c r="G8562" s="95">
        <f t="shared" si="801"/>
        <v>0</v>
      </c>
      <c r="H8562" s="110">
        <f t="shared" si="802"/>
        <v>0</v>
      </c>
      <c r="P8562" s="107" t="str">
        <f t="shared" si="803"/>
        <v/>
      </c>
      <c r="Q8562" s="108" t="str">
        <f t="shared" si="804"/>
        <v/>
      </c>
      <c r="S8562" s="109" t="str">
        <f t="shared" si="805"/>
        <v/>
      </c>
      <c r="T8562" s="109" t="str">
        <f t="shared" si="806"/>
        <v/>
      </c>
    </row>
    <row r="8563" spans="2:20" ht="15" customHeight="1" x14ac:dyDescent="0.25">
      <c r="B8563" s="94">
        <v>8512</v>
      </c>
      <c r="C8563" s="95"/>
      <c r="D8563" s="94"/>
      <c r="E8563" s="95"/>
      <c r="F8563" s="94"/>
      <c r="G8563" s="95">
        <f t="shared" si="801"/>
        <v>0</v>
      </c>
      <c r="H8563" s="110">
        <f t="shared" si="802"/>
        <v>0</v>
      </c>
      <c r="P8563" s="107" t="str">
        <f t="shared" si="803"/>
        <v/>
      </c>
      <c r="Q8563" s="108" t="str">
        <f t="shared" si="804"/>
        <v/>
      </c>
      <c r="S8563" s="109" t="str">
        <f t="shared" si="805"/>
        <v/>
      </c>
      <c r="T8563" s="109" t="str">
        <f t="shared" si="806"/>
        <v/>
      </c>
    </row>
    <row r="8564" spans="2:20" ht="15" customHeight="1" x14ac:dyDescent="0.25">
      <c r="B8564" s="94">
        <v>8513</v>
      </c>
      <c r="C8564" s="95"/>
      <c r="D8564" s="94"/>
      <c r="E8564" s="95"/>
      <c r="F8564" s="94"/>
      <c r="G8564" s="95">
        <f t="shared" si="801"/>
        <v>0</v>
      </c>
      <c r="H8564" s="110">
        <f t="shared" si="802"/>
        <v>0</v>
      </c>
      <c r="P8564" s="107" t="str">
        <f t="shared" si="803"/>
        <v/>
      </c>
      <c r="Q8564" s="108" t="str">
        <f t="shared" si="804"/>
        <v/>
      </c>
      <c r="S8564" s="109" t="str">
        <f t="shared" si="805"/>
        <v/>
      </c>
      <c r="T8564" s="109" t="str">
        <f t="shared" si="806"/>
        <v/>
      </c>
    </row>
    <row r="8565" spans="2:20" ht="15" customHeight="1" x14ac:dyDescent="0.25">
      <c r="B8565" s="94">
        <v>8514</v>
      </c>
      <c r="C8565" s="95"/>
      <c r="D8565" s="94"/>
      <c r="E8565" s="95"/>
      <c r="F8565" s="94"/>
      <c r="G8565" s="95">
        <f t="shared" si="801"/>
        <v>0</v>
      </c>
      <c r="H8565" s="110">
        <f t="shared" si="802"/>
        <v>0</v>
      </c>
      <c r="P8565" s="107" t="str">
        <f t="shared" si="803"/>
        <v/>
      </c>
      <c r="Q8565" s="108" t="str">
        <f t="shared" si="804"/>
        <v/>
      </c>
      <c r="S8565" s="109" t="str">
        <f t="shared" si="805"/>
        <v/>
      </c>
      <c r="T8565" s="109" t="str">
        <f t="shared" si="806"/>
        <v/>
      </c>
    </row>
    <row r="8566" spans="2:20" ht="15" customHeight="1" x14ac:dyDescent="0.25">
      <c r="B8566" s="94">
        <v>8515</v>
      </c>
      <c r="C8566" s="95"/>
      <c r="D8566" s="94"/>
      <c r="E8566" s="95"/>
      <c r="F8566" s="94"/>
      <c r="G8566" s="95">
        <f t="shared" si="801"/>
        <v>0</v>
      </c>
      <c r="H8566" s="110">
        <f t="shared" si="802"/>
        <v>0</v>
      </c>
      <c r="P8566" s="107" t="str">
        <f t="shared" si="803"/>
        <v/>
      </c>
      <c r="Q8566" s="108" t="str">
        <f t="shared" si="804"/>
        <v/>
      </c>
      <c r="S8566" s="109" t="str">
        <f t="shared" si="805"/>
        <v/>
      </c>
      <c r="T8566" s="109" t="str">
        <f t="shared" si="806"/>
        <v/>
      </c>
    </row>
    <row r="8567" spans="2:20" ht="15" customHeight="1" x14ac:dyDescent="0.25">
      <c r="B8567" s="94">
        <v>8516</v>
      </c>
      <c r="C8567" s="95"/>
      <c r="D8567" s="94"/>
      <c r="E8567" s="95"/>
      <c r="F8567" s="94"/>
      <c r="G8567" s="95">
        <f t="shared" si="801"/>
        <v>0</v>
      </c>
      <c r="H8567" s="110">
        <f t="shared" si="802"/>
        <v>0</v>
      </c>
      <c r="P8567" s="107" t="str">
        <f t="shared" si="803"/>
        <v/>
      </c>
      <c r="Q8567" s="108" t="str">
        <f t="shared" si="804"/>
        <v/>
      </c>
      <c r="S8567" s="109" t="str">
        <f t="shared" si="805"/>
        <v/>
      </c>
      <c r="T8567" s="109" t="str">
        <f t="shared" si="806"/>
        <v/>
      </c>
    </row>
    <row r="8568" spans="2:20" ht="15" customHeight="1" x14ac:dyDescent="0.25">
      <c r="B8568" s="94">
        <v>8517</v>
      </c>
      <c r="C8568" s="95"/>
      <c r="D8568" s="94"/>
      <c r="E8568" s="95"/>
      <c r="F8568" s="94"/>
      <c r="G8568" s="95">
        <f t="shared" si="801"/>
        <v>0</v>
      </c>
      <c r="H8568" s="110">
        <f t="shared" si="802"/>
        <v>0</v>
      </c>
      <c r="P8568" s="107" t="str">
        <f t="shared" si="803"/>
        <v/>
      </c>
      <c r="Q8568" s="108" t="str">
        <f t="shared" si="804"/>
        <v/>
      </c>
      <c r="S8568" s="109" t="str">
        <f t="shared" si="805"/>
        <v/>
      </c>
      <c r="T8568" s="109" t="str">
        <f t="shared" si="806"/>
        <v/>
      </c>
    </row>
    <row r="8569" spans="2:20" ht="15" customHeight="1" x14ac:dyDescent="0.25">
      <c r="B8569" s="94">
        <v>8518</v>
      </c>
      <c r="C8569" s="95"/>
      <c r="D8569" s="94"/>
      <c r="E8569" s="95"/>
      <c r="F8569" s="94"/>
      <c r="G8569" s="95">
        <f t="shared" si="801"/>
        <v>0</v>
      </c>
      <c r="H8569" s="110">
        <f t="shared" si="802"/>
        <v>0</v>
      </c>
      <c r="P8569" s="107" t="str">
        <f t="shared" si="803"/>
        <v/>
      </c>
      <c r="Q8569" s="108" t="str">
        <f t="shared" si="804"/>
        <v/>
      </c>
      <c r="S8569" s="109" t="str">
        <f t="shared" si="805"/>
        <v/>
      </c>
      <c r="T8569" s="109" t="str">
        <f t="shared" si="806"/>
        <v/>
      </c>
    </row>
    <row r="8570" spans="2:20" ht="15" customHeight="1" x14ac:dyDescent="0.25">
      <c r="B8570" s="94">
        <v>8519</v>
      </c>
      <c r="C8570" s="95"/>
      <c r="D8570" s="94"/>
      <c r="E8570" s="95"/>
      <c r="F8570" s="94"/>
      <c r="G8570" s="95">
        <f t="shared" si="801"/>
        <v>0</v>
      </c>
      <c r="H8570" s="110">
        <f t="shared" si="802"/>
        <v>0</v>
      </c>
      <c r="P8570" s="107" t="str">
        <f t="shared" si="803"/>
        <v/>
      </c>
      <c r="Q8570" s="108" t="str">
        <f t="shared" si="804"/>
        <v/>
      </c>
      <c r="S8570" s="109" t="str">
        <f t="shared" si="805"/>
        <v/>
      </c>
      <c r="T8570" s="109" t="str">
        <f t="shared" si="806"/>
        <v/>
      </c>
    </row>
    <row r="8571" spans="2:20" ht="15" customHeight="1" x14ac:dyDescent="0.25">
      <c r="B8571" s="94">
        <v>8520</v>
      </c>
      <c r="C8571" s="95"/>
      <c r="D8571" s="94"/>
      <c r="E8571" s="95"/>
      <c r="F8571" s="94"/>
      <c r="G8571" s="95">
        <f t="shared" si="801"/>
        <v>0</v>
      </c>
      <c r="H8571" s="110">
        <f t="shared" si="802"/>
        <v>0</v>
      </c>
      <c r="P8571" s="107" t="str">
        <f t="shared" si="803"/>
        <v/>
      </c>
      <c r="Q8571" s="108" t="str">
        <f t="shared" si="804"/>
        <v/>
      </c>
      <c r="S8571" s="109" t="str">
        <f t="shared" si="805"/>
        <v/>
      </c>
      <c r="T8571" s="109" t="str">
        <f t="shared" si="806"/>
        <v/>
      </c>
    </row>
    <row r="8572" spans="2:20" ht="15" customHeight="1" x14ac:dyDescent="0.25">
      <c r="B8572" s="94">
        <v>8521</v>
      </c>
      <c r="C8572" s="95"/>
      <c r="D8572" s="94"/>
      <c r="E8572" s="95"/>
      <c r="F8572" s="94"/>
      <c r="G8572" s="95">
        <f t="shared" si="801"/>
        <v>0</v>
      </c>
      <c r="H8572" s="110">
        <f t="shared" si="802"/>
        <v>0</v>
      </c>
      <c r="P8572" s="107" t="str">
        <f t="shared" si="803"/>
        <v/>
      </c>
      <c r="Q8572" s="108" t="str">
        <f t="shared" si="804"/>
        <v/>
      </c>
      <c r="S8572" s="109" t="str">
        <f t="shared" si="805"/>
        <v/>
      </c>
      <c r="T8572" s="109" t="str">
        <f t="shared" si="806"/>
        <v/>
      </c>
    </row>
    <row r="8573" spans="2:20" ht="15" customHeight="1" x14ac:dyDescent="0.25">
      <c r="B8573" s="94">
        <v>8522</v>
      </c>
      <c r="C8573" s="95"/>
      <c r="D8573" s="94"/>
      <c r="E8573" s="95"/>
      <c r="F8573" s="94"/>
      <c r="G8573" s="95">
        <f t="shared" si="801"/>
        <v>0</v>
      </c>
      <c r="H8573" s="110">
        <f t="shared" si="802"/>
        <v>0</v>
      </c>
      <c r="P8573" s="107" t="str">
        <f t="shared" si="803"/>
        <v/>
      </c>
      <c r="Q8573" s="108" t="str">
        <f t="shared" si="804"/>
        <v/>
      </c>
      <c r="S8573" s="109" t="str">
        <f t="shared" si="805"/>
        <v/>
      </c>
      <c r="T8573" s="109" t="str">
        <f t="shared" si="806"/>
        <v/>
      </c>
    </row>
    <row r="8574" spans="2:20" ht="15" customHeight="1" x14ac:dyDescent="0.25">
      <c r="B8574" s="94">
        <v>8523</v>
      </c>
      <c r="C8574" s="95"/>
      <c r="D8574" s="94"/>
      <c r="E8574" s="95"/>
      <c r="F8574" s="94"/>
      <c r="G8574" s="95">
        <f t="shared" si="801"/>
        <v>0</v>
      </c>
      <c r="H8574" s="110">
        <f t="shared" si="802"/>
        <v>0</v>
      </c>
      <c r="P8574" s="107" t="str">
        <f t="shared" si="803"/>
        <v/>
      </c>
      <c r="Q8574" s="108" t="str">
        <f t="shared" si="804"/>
        <v/>
      </c>
      <c r="S8574" s="109" t="str">
        <f t="shared" si="805"/>
        <v/>
      </c>
      <c r="T8574" s="109" t="str">
        <f t="shared" si="806"/>
        <v/>
      </c>
    </row>
    <row r="8575" spans="2:20" ht="15" customHeight="1" x14ac:dyDescent="0.25">
      <c r="B8575" s="94">
        <v>8524</v>
      </c>
      <c r="C8575" s="95"/>
      <c r="D8575" s="94"/>
      <c r="E8575" s="95"/>
      <c r="F8575" s="94"/>
      <c r="G8575" s="95">
        <f t="shared" si="801"/>
        <v>0</v>
      </c>
      <c r="H8575" s="110">
        <f t="shared" si="802"/>
        <v>0</v>
      </c>
      <c r="P8575" s="107" t="str">
        <f t="shared" si="803"/>
        <v/>
      </c>
      <c r="Q8575" s="108" t="str">
        <f t="shared" si="804"/>
        <v/>
      </c>
      <c r="S8575" s="109" t="str">
        <f t="shared" si="805"/>
        <v/>
      </c>
      <c r="T8575" s="109" t="str">
        <f t="shared" si="806"/>
        <v/>
      </c>
    </row>
    <row r="8576" spans="2:20" ht="15" customHeight="1" x14ac:dyDescent="0.25">
      <c r="B8576" s="94">
        <v>8525</v>
      </c>
      <c r="C8576" s="95"/>
      <c r="D8576" s="94"/>
      <c r="E8576" s="95"/>
      <c r="F8576" s="94"/>
      <c r="G8576" s="95">
        <f t="shared" si="801"/>
        <v>0</v>
      </c>
      <c r="H8576" s="110">
        <f t="shared" si="802"/>
        <v>0</v>
      </c>
      <c r="P8576" s="107" t="str">
        <f t="shared" si="803"/>
        <v/>
      </c>
      <c r="Q8576" s="108" t="str">
        <f t="shared" si="804"/>
        <v/>
      </c>
      <c r="S8576" s="109" t="str">
        <f t="shared" si="805"/>
        <v/>
      </c>
      <c r="T8576" s="109" t="str">
        <f t="shared" si="806"/>
        <v/>
      </c>
    </row>
    <row r="8577" spans="2:20" ht="15" customHeight="1" x14ac:dyDescent="0.25">
      <c r="B8577" s="94">
        <v>8526</v>
      </c>
      <c r="C8577" s="95"/>
      <c r="D8577" s="94"/>
      <c r="E8577" s="95"/>
      <c r="F8577" s="94"/>
      <c r="G8577" s="95">
        <f t="shared" si="801"/>
        <v>0</v>
      </c>
      <c r="H8577" s="110">
        <f t="shared" si="802"/>
        <v>0</v>
      </c>
      <c r="P8577" s="107" t="str">
        <f t="shared" si="803"/>
        <v/>
      </c>
      <c r="Q8577" s="108" t="str">
        <f t="shared" si="804"/>
        <v/>
      </c>
      <c r="S8577" s="109" t="str">
        <f t="shared" si="805"/>
        <v/>
      </c>
      <c r="T8577" s="109" t="str">
        <f t="shared" si="806"/>
        <v/>
      </c>
    </row>
    <row r="8578" spans="2:20" ht="15" customHeight="1" x14ac:dyDescent="0.25">
      <c r="B8578" s="94">
        <v>8527</v>
      </c>
      <c r="C8578" s="95"/>
      <c r="D8578" s="94"/>
      <c r="E8578" s="95"/>
      <c r="F8578" s="94"/>
      <c r="G8578" s="95">
        <f t="shared" si="801"/>
        <v>0</v>
      </c>
      <c r="H8578" s="110">
        <f t="shared" si="802"/>
        <v>0</v>
      </c>
      <c r="P8578" s="107" t="str">
        <f t="shared" si="803"/>
        <v/>
      </c>
      <c r="Q8578" s="108" t="str">
        <f t="shared" si="804"/>
        <v/>
      </c>
      <c r="S8578" s="109" t="str">
        <f t="shared" si="805"/>
        <v/>
      </c>
      <c r="T8578" s="109" t="str">
        <f t="shared" si="806"/>
        <v/>
      </c>
    </row>
    <row r="8579" spans="2:20" ht="15" customHeight="1" x14ac:dyDescent="0.25">
      <c r="B8579" s="94">
        <v>8528</v>
      </c>
      <c r="C8579" s="95"/>
      <c r="D8579" s="94"/>
      <c r="E8579" s="95"/>
      <c r="F8579" s="94"/>
      <c r="G8579" s="95">
        <f t="shared" si="801"/>
        <v>0</v>
      </c>
      <c r="H8579" s="110">
        <f t="shared" si="802"/>
        <v>0</v>
      </c>
      <c r="P8579" s="107" t="str">
        <f t="shared" si="803"/>
        <v/>
      </c>
      <c r="Q8579" s="108" t="str">
        <f t="shared" si="804"/>
        <v/>
      </c>
      <c r="S8579" s="109" t="str">
        <f t="shared" si="805"/>
        <v/>
      </c>
      <c r="T8579" s="109" t="str">
        <f t="shared" si="806"/>
        <v/>
      </c>
    </row>
    <row r="8580" spans="2:20" ht="15" customHeight="1" x14ac:dyDescent="0.25">
      <c r="B8580" s="94">
        <v>8529</v>
      </c>
      <c r="C8580" s="95"/>
      <c r="D8580" s="94"/>
      <c r="E8580" s="95"/>
      <c r="F8580" s="94"/>
      <c r="G8580" s="95">
        <f t="shared" si="801"/>
        <v>0</v>
      </c>
      <c r="H8580" s="110">
        <f t="shared" si="802"/>
        <v>0</v>
      </c>
      <c r="P8580" s="107" t="str">
        <f t="shared" si="803"/>
        <v/>
      </c>
      <c r="Q8580" s="108" t="str">
        <f t="shared" si="804"/>
        <v/>
      </c>
      <c r="S8580" s="109" t="str">
        <f t="shared" si="805"/>
        <v/>
      </c>
      <c r="T8580" s="109" t="str">
        <f t="shared" si="806"/>
        <v/>
      </c>
    </row>
    <row r="8581" spans="2:20" ht="15" customHeight="1" x14ac:dyDescent="0.25">
      <c r="B8581" s="94">
        <v>8530</v>
      </c>
      <c r="C8581" s="95"/>
      <c r="D8581" s="94"/>
      <c r="E8581" s="95"/>
      <c r="F8581" s="94"/>
      <c r="G8581" s="95">
        <f t="shared" si="801"/>
        <v>0</v>
      </c>
      <c r="H8581" s="110">
        <f t="shared" si="802"/>
        <v>0</v>
      </c>
      <c r="P8581" s="107" t="str">
        <f t="shared" si="803"/>
        <v/>
      </c>
      <c r="Q8581" s="108" t="str">
        <f t="shared" si="804"/>
        <v/>
      </c>
      <c r="S8581" s="109" t="str">
        <f t="shared" si="805"/>
        <v/>
      </c>
      <c r="T8581" s="109" t="str">
        <f t="shared" si="806"/>
        <v/>
      </c>
    </row>
    <row r="8582" spans="2:20" ht="15" customHeight="1" x14ac:dyDescent="0.25">
      <c r="B8582" s="94">
        <v>8531</v>
      </c>
      <c r="C8582" s="95"/>
      <c r="D8582" s="94"/>
      <c r="E8582" s="95"/>
      <c r="F8582" s="94"/>
      <c r="G8582" s="95">
        <f t="shared" si="801"/>
        <v>0</v>
      </c>
      <c r="H8582" s="110">
        <f t="shared" si="802"/>
        <v>0</v>
      </c>
      <c r="P8582" s="107" t="str">
        <f t="shared" si="803"/>
        <v/>
      </c>
      <c r="Q8582" s="108" t="str">
        <f t="shared" si="804"/>
        <v/>
      </c>
      <c r="S8582" s="109" t="str">
        <f t="shared" si="805"/>
        <v/>
      </c>
      <c r="T8582" s="109" t="str">
        <f t="shared" si="806"/>
        <v/>
      </c>
    </row>
    <row r="8583" spans="2:20" ht="15" customHeight="1" x14ac:dyDescent="0.25">
      <c r="B8583" s="94">
        <v>8532</v>
      </c>
      <c r="C8583" s="95"/>
      <c r="D8583" s="94"/>
      <c r="E8583" s="95"/>
      <c r="F8583" s="94"/>
      <c r="G8583" s="95">
        <f t="shared" si="801"/>
        <v>0</v>
      </c>
      <c r="H8583" s="110">
        <f t="shared" si="802"/>
        <v>0</v>
      </c>
      <c r="P8583" s="107" t="str">
        <f t="shared" si="803"/>
        <v/>
      </c>
      <c r="Q8583" s="108" t="str">
        <f t="shared" si="804"/>
        <v/>
      </c>
      <c r="S8583" s="109" t="str">
        <f t="shared" si="805"/>
        <v/>
      </c>
      <c r="T8583" s="109" t="str">
        <f t="shared" si="806"/>
        <v/>
      </c>
    </row>
    <row r="8584" spans="2:20" ht="15" customHeight="1" x14ac:dyDescent="0.25">
      <c r="B8584" s="94">
        <v>8533</v>
      </c>
      <c r="C8584" s="95"/>
      <c r="D8584" s="94"/>
      <c r="E8584" s="95"/>
      <c r="F8584" s="94"/>
      <c r="G8584" s="95">
        <f t="shared" si="801"/>
        <v>0</v>
      </c>
      <c r="H8584" s="110">
        <f t="shared" si="802"/>
        <v>0</v>
      </c>
      <c r="P8584" s="107" t="str">
        <f t="shared" si="803"/>
        <v/>
      </c>
      <c r="Q8584" s="108" t="str">
        <f t="shared" si="804"/>
        <v/>
      </c>
      <c r="S8584" s="109" t="str">
        <f t="shared" si="805"/>
        <v/>
      </c>
      <c r="T8584" s="109" t="str">
        <f t="shared" si="806"/>
        <v/>
      </c>
    </row>
    <row r="8585" spans="2:20" ht="15" customHeight="1" x14ac:dyDescent="0.25">
      <c r="B8585" s="94">
        <v>8534</v>
      </c>
      <c r="C8585" s="95"/>
      <c r="D8585" s="94"/>
      <c r="E8585" s="95"/>
      <c r="F8585" s="94"/>
      <c r="G8585" s="95">
        <f t="shared" si="801"/>
        <v>0</v>
      </c>
      <c r="H8585" s="110">
        <f t="shared" si="802"/>
        <v>0</v>
      </c>
      <c r="P8585" s="107" t="str">
        <f t="shared" si="803"/>
        <v/>
      </c>
      <c r="Q8585" s="108" t="str">
        <f t="shared" si="804"/>
        <v/>
      </c>
      <c r="S8585" s="109" t="str">
        <f t="shared" si="805"/>
        <v/>
      </c>
      <c r="T8585" s="109" t="str">
        <f t="shared" si="806"/>
        <v/>
      </c>
    </row>
    <row r="8586" spans="2:20" ht="15" customHeight="1" x14ac:dyDescent="0.25">
      <c r="B8586" s="94">
        <v>8535</v>
      </c>
      <c r="C8586" s="95"/>
      <c r="D8586" s="94"/>
      <c r="E8586" s="95"/>
      <c r="F8586" s="94"/>
      <c r="G8586" s="95">
        <f t="shared" si="801"/>
        <v>0</v>
      </c>
      <c r="H8586" s="110">
        <f t="shared" si="802"/>
        <v>0</v>
      </c>
      <c r="P8586" s="107" t="str">
        <f t="shared" si="803"/>
        <v/>
      </c>
      <c r="Q8586" s="108" t="str">
        <f t="shared" si="804"/>
        <v/>
      </c>
      <c r="S8586" s="109" t="str">
        <f t="shared" si="805"/>
        <v/>
      </c>
      <c r="T8586" s="109" t="str">
        <f t="shared" si="806"/>
        <v/>
      </c>
    </row>
    <row r="8587" spans="2:20" ht="15" customHeight="1" x14ac:dyDescent="0.25">
      <c r="B8587" s="94">
        <v>8536</v>
      </c>
      <c r="C8587" s="95"/>
      <c r="D8587" s="94"/>
      <c r="E8587" s="95"/>
      <c r="F8587" s="94"/>
      <c r="G8587" s="95">
        <f t="shared" si="801"/>
        <v>0</v>
      </c>
      <c r="H8587" s="110">
        <f t="shared" si="802"/>
        <v>0</v>
      </c>
      <c r="P8587" s="107" t="str">
        <f t="shared" si="803"/>
        <v/>
      </c>
      <c r="Q8587" s="108" t="str">
        <f t="shared" si="804"/>
        <v/>
      </c>
      <c r="S8587" s="109" t="str">
        <f t="shared" si="805"/>
        <v/>
      </c>
      <c r="T8587" s="109" t="str">
        <f t="shared" si="806"/>
        <v/>
      </c>
    </row>
    <row r="8588" spans="2:20" ht="15" customHeight="1" x14ac:dyDescent="0.25">
      <c r="B8588" s="94">
        <v>8537</v>
      </c>
      <c r="C8588" s="95"/>
      <c r="D8588" s="94"/>
      <c r="E8588" s="95"/>
      <c r="F8588" s="94"/>
      <c r="G8588" s="95">
        <f t="shared" si="801"/>
        <v>0</v>
      </c>
      <c r="H8588" s="110">
        <f t="shared" si="802"/>
        <v>0</v>
      </c>
      <c r="P8588" s="107" t="str">
        <f t="shared" si="803"/>
        <v/>
      </c>
      <c r="Q8588" s="108" t="str">
        <f t="shared" si="804"/>
        <v/>
      </c>
      <c r="S8588" s="109" t="str">
        <f t="shared" si="805"/>
        <v/>
      </c>
      <c r="T8588" s="109" t="str">
        <f t="shared" si="806"/>
        <v/>
      </c>
    </row>
    <row r="8589" spans="2:20" ht="15" customHeight="1" x14ac:dyDescent="0.25">
      <c r="B8589" s="94">
        <v>8538</v>
      </c>
      <c r="C8589" s="95"/>
      <c r="D8589" s="94"/>
      <c r="E8589" s="95"/>
      <c r="F8589" s="94"/>
      <c r="G8589" s="95">
        <f t="shared" si="801"/>
        <v>0</v>
      </c>
      <c r="H8589" s="110">
        <f t="shared" si="802"/>
        <v>0</v>
      </c>
      <c r="P8589" s="107" t="str">
        <f t="shared" si="803"/>
        <v/>
      </c>
      <c r="Q8589" s="108" t="str">
        <f t="shared" si="804"/>
        <v/>
      </c>
      <c r="S8589" s="109" t="str">
        <f t="shared" si="805"/>
        <v/>
      </c>
      <c r="T8589" s="109" t="str">
        <f t="shared" si="806"/>
        <v/>
      </c>
    </row>
    <row r="8590" spans="2:20" ht="15" customHeight="1" x14ac:dyDescent="0.25">
      <c r="B8590" s="94">
        <v>8539</v>
      </c>
      <c r="C8590" s="95"/>
      <c r="D8590" s="94"/>
      <c r="E8590" s="95"/>
      <c r="F8590" s="94"/>
      <c r="G8590" s="95">
        <f t="shared" si="801"/>
        <v>0</v>
      </c>
      <c r="H8590" s="110">
        <f t="shared" si="802"/>
        <v>0</v>
      </c>
      <c r="P8590" s="107" t="str">
        <f t="shared" si="803"/>
        <v/>
      </c>
      <c r="Q8590" s="108" t="str">
        <f t="shared" si="804"/>
        <v/>
      </c>
      <c r="S8590" s="109" t="str">
        <f t="shared" si="805"/>
        <v/>
      </c>
      <c r="T8590" s="109" t="str">
        <f t="shared" si="806"/>
        <v/>
      </c>
    </row>
    <row r="8591" spans="2:20" ht="15" customHeight="1" x14ac:dyDescent="0.25">
      <c r="B8591" s="94">
        <v>8540</v>
      </c>
      <c r="C8591" s="95"/>
      <c r="D8591" s="94"/>
      <c r="E8591" s="95"/>
      <c r="F8591" s="94"/>
      <c r="G8591" s="95">
        <f t="shared" si="801"/>
        <v>0</v>
      </c>
      <c r="H8591" s="110">
        <f t="shared" si="802"/>
        <v>0</v>
      </c>
      <c r="P8591" s="107" t="str">
        <f t="shared" si="803"/>
        <v/>
      </c>
      <c r="Q8591" s="108" t="str">
        <f t="shared" si="804"/>
        <v/>
      </c>
      <c r="S8591" s="109" t="str">
        <f t="shared" si="805"/>
        <v/>
      </c>
      <c r="T8591" s="109" t="str">
        <f t="shared" si="806"/>
        <v/>
      </c>
    </row>
    <row r="8592" spans="2:20" ht="15" customHeight="1" x14ac:dyDescent="0.25">
      <c r="B8592" s="94">
        <v>8541</v>
      </c>
      <c r="C8592" s="95"/>
      <c r="D8592" s="94"/>
      <c r="E8592" s="95"/>
      <c r="F8592" s="94"/>
      <c r="G8592" s="95">
        <f t="shared" si="801"/>
        <v>0</v>
      </c>
      <c r="H8592" s="110">
        <f t="shared" si="802"/>
        <v>0</v>
      </c>
      <c r="P8592" s="107" t="str">
        <f t="shared" si="803"/>
        <v/>
      </c>
      <c r="Q8592" s="108" t="str">
        <f t="shared" si="804"/>
        <v/>
      </c>
      <c r="S8592" s="109" t="str">
        <f t="shared" si="805"/>
        <v/>
      </c>
      <c r="T8592" s="109" t="str">
        <f t="shared" si="806"/>
        <v/>
      </c>
    </row>
    <row r="8593" spans="2:20" ht="15" customHeight="1" x14ac:dyDescent="0.25">
      <c r="B8593" s="94">
        <v>8542</v>
      </c>
      <c r="C8593" s="95"/>
      <c r="D8593" s="94"/>
      <c r="E8593" s="95"/>
      <c r="F8593" s="94"/>
      <c r="G8593" s="95">
        <f t="shared" si="801"/>
        <v>0</v>
      </c>
      <c r="H8593" s="110">
        <f t="shared" si="802"/>
        <v>0</v>
      </c>
      <c r="P8593" s="107" t="str">
        <f t="shared" si="803"/>
        <v/>
      </c>
      <c r="Q8593" s="108" t="str">
        <f t="shared" si="804"/>
        <v/>
      </c>
      <c r="S8593" s="109" t="str">
        <f t="shared" si="805"/>
        <v/>
      </c>
      <c r="T8593" s="109" t="str">
        <f t="shared" si="806"/>
        <v/>
      </c>
    </row>
    <row r="8594" spans="2:20" ht="15" customHeight="1" x14ac:dyDescent="0.25">
      <c r="B8594" s="94">
        <v>8543</v>
      </c>
      <c r="C8594" s="95"/>
      <c r="D8594" s="94"/>
      <c r="E8594" s="95"/>
      <c r="F8594" s="94"/>
      <c r="G8594" s="95">
        <f t="shared" si="801"/>
        <v>0</v>
      </c>
      <c r="H8594" s="110">
        <f t="shared" si="802"/>
        <v>0</v>
      </c>
      <c r="P8594" s="107" t="str">
        <f t="shared" si="803"/>
        <v/>
      </c>
      <c r="Q8594" s="108" t="str">
        <f t="shared" si="804"/>
        <v/>
      </c>
      <c r="S8594" s="109" t="str">
        <f t="shared" si="805"/>
        <v/>
      </c>
      <c r="T8594" s="109" t="str">
        <f t="shared" si="806"/>
        <v/>
      </c>
    </row>
    <row r="8595" spans="2:20" ht="15" customHeight="1" x14ac:dyDescent="0.25">
      <c r="B8595" s="94">
        <v>8544</v>
      </c>
      <c r="C8595" s="95"/>
      <c r="D8595" s="94"/>
      <c r="E8595" s="95"/>
      <c r="F8595" s="94"/>
      <c r="G8595" s="95">
        <f t="shared" si="801"/>
        <v>0</v>
      </c>
      <c r="H8595" s="110">
        <f t="shared" si="802"/>
        <v>0</v>
      </c>
      <c r="P8595" s="107" t="str">
        <f t="shared" si="803"/>
        <v/>
      </c>
      <c r="Q8595" s="108" t="str">
        <f t="shared" si="804"/>
        <v/>
      </c>
      <c r="S8595" s="109" t="str">
        <f t="shared" si="805"/>
        <v/>
      </c>
      <c r="T8595" s="109" t="str">
        <f t="shared" si="806"/>
        <v/>
      </c>
    </row>
    <row r="8596" spans="2:20" ht="15" customHeight="1" x14ac:dyDescent="0.25">
      <c r="B8596" s="94">
        <v>8545</v>
      </c>
      <c r="C8596" s="95"/>
      <c r="D8596" s="94"/>
      <c r="E8596" s="95"/>
      <c r="F8596" s="94"/>
      <c r="G8596" s="95">
        <f t="shared" si="801"/>
        <v>0</v>
      </c>
      <c r="H8596" s="110">
        <f t="shared" si="802"/>
        <v>0</v>
      </c>
      <c r="P8596" s="107" t="str">
        <f t="shared" si="803"/>
        <v/>
      </c>
      <c r="Q8596" s="108" t="str">
        <f t="shared" si="804"/>
        <v/>
      </c>
      <c r="S8596" s="109" t="str">
        <f t="shared" si="805"/>
        <v/>
      </c>
      <c r="T8596" s="109" t="str">
        <f t="shared" si="806"/>
        <v/>
      </c>
    </row>
    <row r="8597" spans="2:20" ht="15" customHeight="1" x14ac:dyDescent="0.25">
      <c r="B8597" s="94">
        <v>8546</v>
      </c>
      <c r="C8597" s="95"/>
      <c r="D8597" s="94"/>
      <c r="E8597" s="95"/>
      <c r="F8597" s="94"/>
      <c r="G8597" s="95">
        <f t="shared" si="801"/>
        <v>0</v>
      </c>
      <c r="H8597" s="110">
        <f t="shared" si="802"/>
        <v>0</v>
      </c>
      <c r="P8597" s="107" t="str">
        <f t="shared" si="803"/>
        <v/>
      </c>
      <c r="Q8597" s="108" t="str">
        <f t="shared" si="804"/>
        <v/>
      </c>
      <c r="S8597" s="109" t="str">
        <f t="shared" si="805"/>
        <v/>
      </c>
      <c r="T8597" s="109" t="str">
        <f t="shared" si="806"/>
        <v/>
      </c>
    </row>
    <row r="8598" spans="2:20" ht="15" customHeight="1" x14ac:dyDescent="0.25">
      <c r="B8598" s="94">
        <v>8547</v>
      </c>
      <c r="C8598" s="95"/>
      <c r="D8598" s="94"/>
      <c r="E8598" s="95"/>
      <c r="F8598" s="94"/>
      <c r="G8598" s="95">
        <f t="shared" si="801"/>
        <v>0</v>
      </c>
      <c r="H8598" s="110">
        <f t="shared" si="802"/>
        <v>0</v>
      </c>
      <c r="P8598" s="107" t="str">
        <f t="shared" si="803"/>
        <v/>
      </c>
      <c r="Q8598" s="108" t="str">
        <f t="shared" si="804"/>
        <v/>
      </c>
      <c r="S8598" s="109" t="str">
        <f t="shared" si="805"/>
        <v/>
      </c>
      <c r="T8598" s="109" t="str">
        <f t="shared" si="806"/>
        <v/>
      </c>
    </row>
    <row r="8599" spans="2:20" ht="15" customHeight="1" x14ac:dyDescent="0.25">
      <c r="B8599" s="94">
        <v>8548</v>
      </c>
      <c r="C8599" s="95"/>
      <c r="D8599" s="94"/>
      <c r="E8599" s="95"/>
      <c r="F8599" s="94"/>
      <c r="G8599" s="95">
        <f t="shared" si="801"/>
        <v>0</v>
      </c>
      <c r="H8599" s="110">
        <f t="shared" si="802"/>
        <v>0</v>
      </c>
      <c r="P8599" s="107" t="str">
        <f t="shared" si="803"/>
        <v/>
      </c>
      <c r="Q8599" s="108" t="str">
        <f t="shared" si="804"/>
        <v/>
      </c>
      <c r="S8599" s="109" t="str">
        <f t="shared" si="805"/>
        <v/>
      </c>
      <c r="T8599" s="109" t="str">
        <f t="shared" si="806"/>
        <v/>
      </c>
    </row>
    <row r="8600" spans="2:20" ht="15" customHeight="1" x14ac:dyDescent="0.25">
      <c r="B8600" s="94">
        <v>8549</v>
      </c>
      <c r="C8600" s="95"/>
      <c r="D8600" s="94"/>
      <c r="E8600" s="95"/>
      <c r="F8600" s="94"/>
      <c r="G8600" s="95">
        <f t="shared" si="801"/>
        <v>0</v>
      </c>
      <c r="H8600" s="110">
        <f t="shared" si="802"/>
        <v>0</v>
      </c>
      <c r="P8600" s="107" t="str">
        <f t="shared" si="803"/>
        <v/>
      </c>
      <c r="Q8600" s="108" t="str">
        <f t="shared" si="804"/>
        <v/>
      </c>
      <c r="S8600" s="109" t="str">
        <f t="shared" si="805"/>
        <v/>
      </c>
      <c r="T8600" s="109" t="str">
        <f t="shared" si="806"/>
        <v/>
      </c>
    </row>
    <row r="8601" spans="2:20" ht="15" customHeight="1" x14ac:dyDescent="0.25">
      <c r="B8601" s="94">
        <v>8550</v>
      </c>
      <c r="C8601" s="95"/>
      <c r="D8601" s="94"/>
      <c r="E8601" s="95"/>
      <c r="F8601" s="94"/>
      <c r="G8601" s="95">
        <f t="shared" si="801"/>
        <v>0</v>
      </c>
      <c r="H8601" s="110">
        <f t="shared" si="802"/>
        <v>0</v>
      </c>
      <c r="P8601" s="107" t="str">
        <f t="shared" si="803"/>
        <v/>
      </c>
      <c r="Q8601" s="108" t="str">
        <f t="shared" si="804"/>
        <v/>
      </c>
      <c r="S8601" s="109" t="str">
        <f t="shared" si="805"/>
        <v/>
      </c>
      <c r="T8601" s="109" t="str">
        <f t="shared" si="806"/>
        <v/>
      </c>
    </row>
    <row r="8602" spans="2:20" ht="15" customHeight="1" x14ac:dyDescent="0.25">
      <c r="B8602" s="94">
        <v>8551</v>
      </c>
      <c r="C8602" s="95"/>
      <c r="D8602" s="94"/>
      <c r="E8602" s="95"/>
      <c r="F8602" s="94"/>
      <c r="G8602" s="95">
        <f t="shared" si="801"/>
        <v>0</v>
      </c>
      <c r="H8602" s="110">
        <f t="shared" si="802"/>
        <v>0</v>
      </c>
      <c r="P8602" s="107" t="str">
        <f t="shared" si="803"/>
        <v/>
      </c>
      <c r="Q8602" s="108" t="str">
        <f t="shared" si="804"/>
        <v/>
      </c>
      <c r="S8602" s="109" t="str">
        <f t="shared" si="805"/>
        <v/>
      </c>
      <c r="T8602" s="109" t="str">
        <f t="shared" si="806"/>
        <v/>
      </c>
    </row>
    <row r="8603" spans="2:20" ht="15" customHeight="1" x14ac:dyDescent="0.25">
      <c r="B8603" s="94">
        <v>8552</v>
      </c>
      <c r="C8603" s="95"/>
      <c r="D8603" s="94"/>
      <c r="E8603" s="95"/>
      <c r="F8603" s="94"/>
      <c r="G8603" s="95">
        <f t="shared" si="801"/>
        <v>0</v>
      </c>
      <c r="H8603" s="110">
        <f t="shared" si="802"/>
        <v>0</v>
      </c>
      <c r="P8603" s="107" t="str">
        <f t="shared" si="803"/>
        <v/>
      </c>
      <c r="Q8603" s="108" t="str">
        <f t="shared" si="804"/>
        <v/>
      </c>
      <c r="S8603" s="109" t="str">
        <f t="shared" si="805"/>
        <v/>
      </c>
      <c r="T8603" s="109" t="str">
        <f t="shared" si="806"/>
        <v/>
      </c>
    </row>
    <row r="8604" spans="2:20" ht="15" customHeight="1" x14ac:dyDescent="0.25">
      <c r="B8604" s="94">
        <v>8553</v>
      </c>
      <c r="C8604" s="95"/>
      <c r="D8604" s="94"/>
      <c r="E8604" s="95"/>
      <c r="F8604" s="94"/>
      <c r="G8604" s="95">
        <f t="shared" ref="G8604:G8667" si="807">E8604-C8604</f>
        <v>0</v>
      </c>
      <c r="H8604" s="110">
        <f t="shared" ref="H8604:H8667" si="808">F8604-D8604</f>
        <v>0</v>
      </c>
      <c r="P8604" s="107" t="str">
        <f t="shared" ref="P8604:P8667" si="809">IF(C8604="","",D8604*PSA_WTP-C8604)</f>
        <v/>
      </c>
      <c r="Q8604" s="108" t="str">
        <f t="shared" ref="Q8604:Q8667" si="810">IF(C8604="","",F8604*PSA_WTP-E8604)</f>
        <v/>
      </c>
      <c r="S8604" s="109" t="str">
        <f t="shared" ref="S8604:S8667" si="811">IF(Q8604="","",IF(Q8604=MAX(P8604,Q8604),0,1))</f>
        <v/>
      </c>
      <c r="T8604" s="109" t="str">
        <f t="shared" ref="T8604:T8667" si="812">IF(Q8604="","",IF(Q8604=MAX(P8604,Q8604),1,0))</f>
        <v/>
      </c>
    </row>
    <row r="8605" spans="2:20" ht="15" customHeight="1" x14ac:dyDescent="0.25">
      <c r="B8605" s="94">
        <v>8554</v>
      </c>
      <c r="C8605" s="95"/>
      <c r="D8605" s="94"/>
      <c r="E8605" s="95"/>
      <c r="F8605" s="94"/>
      <c r="G8605" s="95">
        <f t="shared" si="807"/>
        <v>0</v>
      </c>
      <c r="H8605" s="110">
        <f t="shared" si="808"/>
        <v>0</v>
      </c>
      <c r="P8605" s="107" t="str">
        <f t="shared" si="809"/>
        <v/>
      </c>
      <c r="Q8605" s="108" t="str">
        <f t="shared" si="810"/>
        <v/>
      </c>
      <c r="S8605" s="109" t="str">
        <f t="shared" si="811"/>
        <v/>
      </c>
      <c r="T8605" s="109" t="str">
        <f t="shared" si="812"/>
        <v/>
      </c>
    </row>
    <row r="8606" spans="2:20" ht="15" customHeight="1" x14ac:dyDescent="0.25">
      <c r="B8606" s="94">
        <v>8555</v>
      </c>
      <c r="C8606" s="95"/>
      <c r="D8606" s="94"/>
      <c r="E8606" s="95"/>
      <c r="F8606" s="94"/>
      <c r="G8606" s="95">
        <f t="shared" si="807"/>
        <v>0</v>
      </c>
      <c r="H8606" s="110">
        <f t="shared" si="808"/>
        <v>0</v>
      </c>
      <c r="P8606" s="107" t="str">
        <f t="shared" si="809"/>
        <v/>
      </c>
      <c r="Q8606" s="108" t="str">
        <f t="shared" si="810"/>
        <v/>
      </c>
      <c r="S8606" s="109" t="str">
        <f t="shared" si="811"/>
        <v/>
      </c>
      <c r="T8606" s="109" t="str">
        <f t="shared" si="812"/>
        <v/>
      </c>
    </row>
    <row r="8607" spans="2:20" ht="15" customHeight="1" x14ac:dyDescent="0.25">
      <c r="B8607" s="94">
        <v>8556</v>
      </c>
      <c r="C8607" s="95"/>
      <c r="D8607" s="94"/>
      <c r="E8607" s="95"/>
      <c r="F8607" s="94"/>
      <c r="G8607" s="95">
        <f t="shared" si="807"/>
        <v>0</v>
      </c>
      <c r="H8607" s="110">
        <f t="shared" si="808"/>
        <v>0</v>
      </c>
      <c r="P8607" s="107" t="str">
        <f t="shared" si="809"/>
        <v/>
      </c>
      <c r="Q8607" s="108" t="str">
        <f t="shared" si="810"/>
        <v/>
      </c>
      <c r="S8607" s="109" t="str">
        <f t="shared" si="811"/>
        <v/>
      </c>
      <c r="T8607" s="109" t="str">
        <f t="shared" si="812"/>
        <v/>
      </c>
    </row>
    <row r="8608" spans="2:20" ht="15" customHeight="1" x14ac:dyDescent="0.25">
      <c r="B8608" s="94">
        <v>8557</v>
      </c>
      <c r="C8608" s="95"/>
      <c r="D8608" s="94"/>
      <c r="E8608" s="95"/>
      <c r="F8608" s="94"/>
      <c r="G8608" s="95">
        <f t="shared" si="807"/>
        <v>0</v>
      </c>
      <c r="H8608" s="110">
        <f t="shared" si="808"/>
        <v>0</v>
      </c>
      <c r="P8608" s="107" t="str">
        <f t="shared" si="809"/>
        <v/>
      </c>
      <c r="Q8608" s="108" t="str">
        <f t="shared" si="810"/>
        <v/>
      </c>
      <c r="S8608" s="109" t="str">
        <f t="shared" si="811"/>
        <v/>
      </c>
      <c r="T8608" s="109" t="str">
        <f t="shared" si="812"/>
        <v/>
      </c>
    </row>
    <row r="8609" spans="2:20" ht="15" customHeight="1" x14ac:dyDescent="0.25">
      <c r="B8609" s="94">
        <v>8558</v>
      </c>
      <c r="C8609" s="95"/>
      <c r="D8609" s="94"/>
      <c r="E8609" s="95"/>
      <c r="F8609" s="94"/>
      <c r="G8609" s="95">
        <f t="shared" si="807"/>
        <v>0</v>
      </c>
      <c r="H8609" s="110">
        <f t="shared" si="808"/>
        <v>0</v>
      </c>
      <c r="P8609" s="107" t="str">
        <f t="shared" si="809"/>
        <v/>
      </c>
      <c r="Q8609" s="108" t="str">
        <f t="shared" si="810"/>
        <v/>
      </c>
      <c r="S8609" s="109" t="str">
        <f t="shared" si="811"/>
        <v/>
      </c>
      <c r="T8609" s="109" t="str">
        <f t="shared" si="812"/>
        <v/>
      </c>
    </row>
    <row r="8610" spans="2:20" ht="15" customHeight="1" x14ac:dyDescent="0.25">
      <c r="B8610" s="94">
        <v>8559</v>
      </c>
      <c r="C8610" s="95"/>
      <c r="D8610" s="94"/>
      <c r="E8610" s="95"/>
      <c r="F8610" s="94"/>
      <c r="G8610" s="95">
        <f t="shared" si="807"/>
        <v>0</v>
      </c>
      <c r="H8610" s="110">
        <f t="shared" si="808"/>
        <v>0</v>
      </c>
      <c r="P8610" s="107" t="str">
        <f t="shared" si="809"/>
        <v/>
      </c>
      <c r="Q8610" s="108" t="str">
        <f t="shared" si="810"/>
        <v/>
      </c>
      <c r="S8610" s="109" t="str">
        <f t="shared" si="811"/>
        <v/>
      </c>
      <c r="T8610" s="109" t="str">
        <f t="shared" si="812"/>
        <v/>
      </c>
    </row>
    <row r="8611" spans="2:20" ht="15" customHeight="1" x14ac:dyDescent="0.25">
      <c r="B8611" s="94">
        <v>8560</v>
      </c>
      <c r="C8611" s="95"/>
      <c r="D8611" s="94"/>
      <c r="E8611" s="95"/>
      <c r="F8611" s="94"/>
      <c r="G8611" s="95">
        <f t="shared" si="807"/>
        <v>0</v>
      </c>
      <c r="H8611" s="110">
        <f t="shared" si="808"/>
        <v>0</v>
      </c>
      <c r="P8611" s="107" t="str">
        <f t="shared" si="809"/>
        <v/>
      </c>
      <c r="Q8611" s="108" t="str">
        <f t="shared" si="810"/>
        <v/>
      </c>
      <c r="S8611" s="109" t="str">
        <f t="shared" si="811"/>
        <v/>
      </c>
      <c r="T8611" s="109" t="str">
        <f t="shared" si="812"/>
        <v/>
      </c>
    </row>
    <row r="8612" spans="2:20" ht="15" customHeight="1" x14ac:dyDescent="0.25">
      <c r="B8612" s="94">
        <v>8561</v>
      </c>
      <c r="C8612" s="95"/>
      <c r="D8612" s="94"/>
      <c r="E8612" s="95"/>
      <c r="F8612" s="94"/>
      <c r="G8612" s="95">
        <f t="shared" si="807"/>
        <v>0</v>
      </c>
      <c r="H8612" s="110">
        <f t="shared" si="808"/>
        <v>0</v>
      </c>
      <c r="P8612" s="107" t="str">
        <f t="shared" si="809"/>
        <v/>
      </c>
      <c r="Q8612" s="108" t="str">
        <f t="shared" si="810"/>
        <v/>
      </c>
      <c r="S8612" s="109" t="str">
        <f t="shared" si="811"/>
        <v/>
      </c>
      <c r="T8612" s="109" t="str">
        <f t="shared" si="812"/>
        <v/>
      </c>
    </row>
    <row r="8613" spans="2:20" ht="15" customHeight="1" x14ac:dyDescent="0.25">
      <c r="B8613" s="94">
        <v>8562</v>
      </c>
      <c r="C8613" s="95"/>
      <c r="D8613" s="94"/>
      <c r="E8613" s="95"/>
      <c r="F8613" s="94"/>
      <c r="G8613" s="95">
        <f t="shared" si="807"/>
        <v>0</v>
      </c>
      <c r="H8613" s="110">
        <f t="shared" si="808"/>
        <v>0</v>
      </c>
      <c r="P8613" s="107" t="str">
        <f t="shared" si="809"/>
        <v/>
      </c>
      <c r="Q8613" s="108" t="str">
        <f t="shared" si="810"/>
        <v/>
      </c>
      <c r="S8613" s="109" t="str">
        <f t="shared" si="811"/>
        <v/>
      </c>
      <c r="T8613" s="109" t="str">
        <f t="shared" si="812"/>
        <v/>
      </c>
    </row>
    <row r="8614" spans="2:20" ht="15" customHeight="1" x14ac:dyDescent="0.25">
      <c r="B8614" s="94">
        <v>8563</v>
      </c>
      <c r="C8614" s="95"/>
      <c r="D8614" s="94"/>
      <c r="E8614" s="95"/>
      <c r="F8614" s="94"/>
      <c r="G8614" s="95">
        <f t="shared" si="807"/>
        <v>0</v>
      </c>
      <c r="H8614" s="110">
        <f t="shared" si="808"/>
        <v>0</v>
      </c>
      <c r="P8614" s="107" t="str">
        <f t="shared" si="809"/>
        <v/>
      </c>
      <c r="Q8614" s="108" t="str">
        <f t="shared" si="810"/>
        <v/>
      </c>
      <c r="S8614" s="109" t="str">
        <f t="shared" si="811"/>
        <v/>
      </c>
      <c r="T8614" s="109" t="str">
        <f t="shared" si="812"/>
        <v/>
      </c>
    </row>
    <row r="8615" spans="2:20" ht="15" customHeight="1" x14ac:dyDescent="0.25">
      <c r="B8615" s="94">
        <v>8564</v>
      </c>
      <c r="C8615" s="95"/>
      <c r="D8615" s="94"/>
      <c r="E8615" s="95"/>
      <c r="F8615" s="94"/>
      <c r="G8615" s="95">
        <f t="shared" si="807"/>
        <v>0</v>
      </c>
      <c r="H8615" s="110">
        <f t="shared" si="808"/>
        <v>0</v>
      </c>
      <c r="P8615" s="107" t="str">
        <f t="shared" si="809"/>
        <v/>
      </c>
      <c r="Q8615" s="108" t="str">
        <f t="shared" si="810"/>
        <v/>
      </c>
      <c r="S8615" s="109" t="str">
        <f t="shared" si="811"/>
        <v/>
      </c>
      <c r="T8615" s="109" t="str">
        <f t="shared" si="812"/>
        <v/>
      </c>
    </row>
    <row r="8616" spans="2:20" ht="15" customHeight="1" x14ac:dyDescent="0.25">
      <c r="B8616" s="94">
        <v>8565</v>
      </c>
      <c r="C8616" s="95"/>
      <c r="D8616" s="94"/>
      <c r="E8616" s="95"/>
      <c r="F8616" s="94"/>
      <c r="G8616" s="95">
        <f t="shared" si="807"/>
        <v>0</v>
      </c>
      <c r="H8616" s="110">
        <f t="shared" si="808"/>
        <v>0</v>
      </c>
      <c r="P8616" s="107" t="str">
        <f t="shared" si="809"/>
        <v/>
      </c>
      <c r="Q8616" s="108" t="str">
        <f t="shared" si="810"/>
        <v/>
      </c>
      <c r="S8616" s="109" t="str">
        <f t="shared" si="811"/>
        <v/>
      </c>
      <c r="T8616" s="109" t="str">
        <f t="shared" si="812"/>
        <v/>
      </c>
    </row>
    <row r="8617" spans="2:20" ht="15" customHeight="1" x14ac:dyDescent="0.25">
      <c r="B8617" s="94">
        <v>8566</v>
      </c>
      <c r="C8617" s="95"/>
      <c r="D8617" s="94"/>
      <c r="E8617" s="95"/>
      <c r="F8617" s="94"/>
      <c r="G8617" s="95">
        <f t="shared" si="807"/>
        <v>0</v>
      </c>
      <c r="H8617" s="110">
        <f t="shared" si="808"/>
        <v>0</v>
      </c>
      <c r="P8617" s="107" t="str">
        <f t="shared" si="809"/>
        <v/>
      </c>
      <c r="Q8617" s="108" t="str">
        <f t="shared" si="810"/>
        <v/>
      </c>
      <c r="S8617" s="109" t="str">
        <f t="shared" si="811"/>
        <v/>
      </c>
      <c r="T8617" s="109" t="str">
        <f t="shared" si="812"/>
        <v/>
      </c>
    </row>
    <row r="8618" spans="2:20" ht="15" customHeight="1" x14ac:dyDescent="0.25">
      <c r="B8618" s="94">
        <v>8567</v>
      </c>
      <c r="C8618" s="95"/>
      <c r="D8618" s="94"/>
      <c r="E8618" s="95"/>
      <c r="F8618" s="94"/>
      <c r="G8618" s="95">
        <f t="shared" si="807"/>
        <v>0</v>
      </c>
      <c r="H8618" s="110">
        <f t="shared" si="808"/>
        <v>0</v>
      </c>
      <c r="P8618" s="107" t="str">
        <f t="shared" si="809"/>
        <v/>
      </c>
      <c r="Q8618" s="108" t="str">
        <f t="shared" si="810"/>
        <v/>
      </c>
      <c r="S8618" s="109" t="str">
        <f t="shared" si="811"/>
        <v/>
      </c>
      <c r="T8618" s="109" t="str">
        <f t="shared" si="812"/>
        <v/>
      </c>
    </row>
    <row r="8619" spans="2:20" ht="15" customHeight="1" x14ac:dyDescent="0.25">
      <c r="B8619" s="94">
        <v>8568</v>
      </c>
      <c r="C8619" s="95"/>
      <c r="D8619" s="94"/>
      <c r="E8619" s="95"/>
      <c r="F8619" s="94"/>
      <c r="G8619" s="95">
        <f t="shared" si="807"/>
        <v>0</v>
      </c>
      <c r="H8619" s="110">
        <f t="shared" si="808"/>
        <v>0</v>
      </c>
      <c r="P8619" s="107" t="str">
        <f t="shared" si="809"/>
        <v/>
      </c>
      <c r="Q8619" s="108" t="str">
        <f t="shared" si="810"/>
        <v/>
      </c>
      <c r="S8619" s="109" t="str">
        <f t="shared" si="811"/>
        <v/>
      </c>
      <c r="T8619" s="109" t="str">
        <f t="shared" si="812"/>
        <v/>
      </c>
    </row>
    <row r="8620" spans="2:20" ht="15" customHeight="1" x14ac:dyDescent="0.25">
      <c r="B8620" s="94">
        <v>8569</v>
      </c>
      <c r="C8620" s="95"/>
      <c r="D8620" s="94"/>
      <c r="E8620" s="95"/>
      <c r="F8620" s="94"/>
      <c r="G8620" s="95">
        <f t="shared" si="807"/>
        <v>0</v>
      </c>
      <c r="H8620" s="110">
        <f t="shared" si="808"/>
        <v>0</v>
      </c>
      <c r="P8620" s="107" t="str">
        <f t="shared" si="809"/>
        <v/>
      </c>
      <c r="Q8620" s="108" t="str">
        <f t="shared" si="810"/>
        <v/>
      </c>
      <c r="S8620" s="109" t="str">
        <f t="shared" si="811"/>
        <v/>
      </c>
      <c r="T8620" s="109" t="str">
        <f t="shared" si="812"/>
        <v/>
      </c>
    </row>
    <row r="8621" spans="2:20" ht="15" customHeight="1" x14ac:dyDescent="0.25">
      <c r="B8621" s="94">
        <v>8570</v>
      </c>
      <c r="C8621" s="95"/>
      <c r="D8621" s="94"/>
      <c r="E8621" s="95"/>
      <c r="F8621" s="94"/>
      <c r="G8621" s="95">
        <f t="shared" si="807"/>
        <v>0</v>
      </c>
      <c r="H8621" s="110">
        <f t="shared" si="808"/>
        <v>0</v>
      </c>
      <c r="P8621" s="107" t="str">
        <f t="shared" si="809"/>
        <v/>
      </c>
      <c r="Q8621" s="108" t="str">
        <f t="shared" si="810"/>
        <v/>
      </c>
      <c r="S8621" s="109" t="str">
        <f t="shared" si="811"/>
        <v/>
      </c>
      <c r="T8621" s="109" t="str">
        <f t="shared" si="812"/>
        <v/>
      </c>
    </row>
    <row r="8622" spans="2:20" ht="15" customHeight="1" x14ac:dyDescent="0.25">
      <c r="B8622" s="94">
        <v>8571</v>
      </c>
      <c r="C8622" s="95"/>
      <c r="D8622" s="94"/>
      <c r="E8622" s="95"/>
      <c r="F8622" s="94"/>
      <c r="G8622" s="95">
        <f t="shared" si="807"/>
        <v>0</v>
      </c>
      <c r="H8622" s="110">
        <f t="shared" si="808"/>
        <v>0</v>
      </c>
      <c r="P8622" s="107" t="str">
        <f t="shared" si="809"/>
        <v/>
      </c>
      <c r="Q8622" s="108" t="str">
        <f t="shared" si="810"/>
        <v/>
      </c>
      <c r="S8622" s="109" t="str">
        <f t="shared" si="811"/>
        <v/>
      </c>
      <c r="T8622" s="109" t="str">
        <f t="shared" si="812"/>
        <v/>
      </c>
    </row>
    <row r="8623" spans="2:20" ht="15" customHeight="1" x14ac:dyDescent="0.25">
      <c r="B8623" s="94">
        <v>8572</v>
      </c>
      <c r="C8623" s="95"/>
      <c r="D8623" s="94"/>
      <c r="E8623" s="95"/>
      <c r="F8623" s="94"/>
      <c r="G8623" s="95">
        <f t="shared" si="807"/>
        <v>0</v>
      </c>
      <c r="H8623" s="110">
        <f t="shared" si="808"/>
        <v>0</v>
      </c>
      <c r="P8623" s="107" t="str">
        <f t="shared" si="809"/>
        <v/>
      </c>
      <c r="Q8623" s="108" t="str">
        <f t="shared" si="810"/>
        <v/>
      </c>
      <c r="S8623" s="109" t="str">
        <f t="shared" si="811"/>
        <v/>
      </c>
      <c r="T8623" s="109" t="str">
        <f t="shared" si="812"/>
        <v/>
      </c>
    </row>
    <row r="8624" spans="2:20" ht="15" customHeight="1" x14ac:dyDescent="0.25">
      <c r="B8624" s="94">
        <v>8573</v>
      </c>
      <c r="C8624" s="95"/>
      <c r="D8624" s="94"/>
      <c r="E8624" s="95"/>
      <c r="F8624" s="94"/>
      <c r="G8624" s="95">
        <f t="shared" si="807"/>
        <v>0</v>
      </c>
      <c r="H8624" s="110">
        <f t="shared" si="808"/>
        <v>0</v>
      </c>
      <c r="P8624" s="107" t="str">
        <f t="shared" si="809"/>
        <v/>
      </c>
      <c r="Q8624" s="108" t="str">
        <f t="shared" si="810"/>
        <v/>
      </c>
      <c r="S8624" s="109" t="str">
        <f t="shared" si="811"/>
        <v/>
      </c>
      <c r="T8624" s="109" t="str">
        <f t="shared" si="812"/>
        <v/>
      </c>
    </row>
    <row r="8625" spans="2:20" ht="15" customHeight="1" x14ac:dyDescent="0.25">
      <c r="B8625" s="94">
        <v>8574</v>
      </c>
      <c r="C8625" s="95"/>
      <c r="D8625" s="94"/>
      <c r="E8625" s="95"/>
      <c r="F8625" s="94"/>
      <c r="G8625" s="95">
        <f t="shared" si="807"/>
        <v>0</v>
      </c>
      <c r="H8625" s="110">
        <f t="shared" si="808"/>
        <v>0</v>
      </c>
      <c r="P8625" s="107" t="str">
        <f t="shared" si="809"/>
        <v/>
      </c>
      <c r="Q8625" s="108" t="str">
        <f t="shared" si="810"/>
        <v/>
      </c>
      <c r="S8625" s="109" t="str">
        <f t="shared" si="811"/>
        <v/>
      </c>
      <c r="T8625" s="109" t="str">
        <f t="shared" si="812"/>
        <v/>
      </c>
    </row>
    <row r="8626" spans="2:20" ht="15" customHeight="1" x14ac:dyDescent="0.25">
      <c r="B8626" s="94">
        <v>8575</v>
      </c>
      <c r="C8626" s="95"/>
      <c r="D8626" s="94"/>
      <c r="E8626" s="95"/>
      <c r="F8626" s="94"/>
      <c r="G8626" s="95">
        <f t="shared" si="807"/>
        <v>0</v>
      </c>
      <c r="H8626" s="110">
        <f t="shared" si="808"/>
        <v>0</v>
      </c>
      <c r="P8626" s="107" t="str">
        <f t="shared" si="809"/>
        <v/>
      </c>
      <c r="Q8626" s="108" t="str">
        <f t="shared" si="810"/>
        <v/>
      </c>
      <c r="S8626" s="109" t="str">
        <f t="shared" si="811"/>
        <v/>
      </c>
      <c r="T8626" s="109" t="str">
        <f t="shared" si="812"/>
        <v/>
      </c>
    </row>
    <row r="8627" spans="2:20" ht="15" customHeight="1" x14ac:dyDescent="0.25">
      <c r="B8627" s="94">
        <v>8576</v>
      </c>
      <c r="C8627" s="95"/>
      <c r="D8627" s="94"/>
      <c r="E8627" s="95"/>
      <c r="F8627" s="94"/>
      <c r="G8627" s="95">
        <f t="shared" si="807"/>
        <v>0</v>
      </c>
      <c r="H8627" s="110">
        <f t="shared" si="808"/>
        <v>0</v>
      </c>
      <c r="P8627" s="107" t="str">
        <f t="shared" si="809"/>
        <v/>
      </c>
      <c r="Q8627" s="108" t="str">
        <f t="shared" si="810"/>
        <v/>
      </c>
      <c r="S8627" s="109" t="str">
        <f t="shared" si="811"/>
        <v/>
      </c>
      <c r="T8627" s="109" t="str">
        <f t="shared" si="812"/>
        <v/>
      </c>
    </row>
    <row r="8628" spans="2:20" ht="15" customHeight="1" x14ac:dyDescent="0.25">
      <c r="B8628" s="94">
        <v>8577</v>
      </c>
      <c r="C8628" s="95"/>
      <c r="D8628" s="94"/>
      <c r="E8628" s="95"/>
      <c r="F8628" s="94"/>
      <c r="G8628" s="95">
        <f t="shared" si="807"/>
        <v>0</v>
      </c>
      <c r="H8628" s="110">
        <f t="shared" si="808"/>
        <v>0</v>
      </c>
      <c r="P8628" s="107" t="str">
        <f t="shared" si="809"/>
        <v/>
      </c>
      <c r="Q8628" s="108" t="str">
        <f t="shared" si="810"/>
        <v/>
      </c>
      <c r="S8628" s="109" t="str">
        <f t="shared" si="811"/>
        <v/>
      </c>
      <c r="T8628" s="109" t="str">
        <f t="shared" si="812"/>
        <v/>
      </c>
    </row>
    <row r="8629" spans="2:20" ht="15" customHeight="1" x14ac:dyDescent="0.25">
      <c r="B8629" s="94">
        <v>8578</v>
      </c>
      <c r="C8629" s="95"/>
      <c r="D8629" s="94"/>
      <c r="E8629" s="95"/>
      <c r="F8629" s="94"/>
      <c r="G8629" s="95">
        <f t="shared" si="807"/>
        <v>0</v>
      </c>
      <c r="H8629" s="110">
        <f t="shared" si="808"/>
        <v>0</v>
      </c>
      <c r="P8629" s="107" t="str">
        <f t="shared" si="809"/>
        <v/>
      </c>
      <c r="Q8629" s="108" t="str">
        <f t="shared" si="810"/>
        <v/>
      </c>
      <c r="S8629" s="109" t="str">
        <f t="shared" si="811"/>
        <v/>
      </c>
      <c r="T8629" s="109" t="str">
        <f t="shared" si="812"/>
        <v/>
      </c>
    </row>
    <row r="8630" spans="2:20" ht="15" customHeight="1" x14ac:dyDescent="0.25">
      <c r="B8630" s="94">
        <v>8579</v>
      </c>
      <c r="C8630" s="95"/>
      <c r="D8630" s="94"/>
      <c r="E8630" s="95"/>
      <c r="F8630" s="94"/>
      <c r="G8630" s="95">
        <f t="shared" si="807"/>
        <v>0</v>
      </c>
      <c r="H8630" s="110">
        <f t="shared" si="808"/>
        <v>0</v>
      </c>
      <c r="P8630" s="107" t="str">
        <f t="shared" si="809"/>
        <v/>
      </c>
      <c r="Q8630" s="108" t="str">
        <f t="shared" si="810"/>
        <v/>
      </c>
      <c r="S8630" s="109" t="str">
        <f t="shared" si="811"/>
        <v/>
      </c>
      <c r="T8630" s="109" t="str">
        <f t="shared" si="812"/>
        <v/>
      </c>
    </row>
    <row r="8631" spans="2:20" ht="15" customHeight="1" x14ac:dyDescent="0.25">
      <c r="B8631" s="94">
        <v>8580</v>
      </c>
      <c r="C8631" s="95"/>
      <c r="D8631" s="94"/>
      <c r="E8631" s="95"/>
      <c r="F8631" s="94"/>
      <c r="G8631" s="95">
        <f t="shared" si="807"/>
        <v>0</v>
      </c>
      <c r="H8631" s="110">
        <f t="shared" si="808"/>
        <v>0</v>
      </c>
      <c r="P8631" s="107" t="str">
        <f t="shared" si="809"/>
        <v/>
      </c>
      <c r="Q8631" s="108" t="str">
        <f t="shared" si="810"/>
        <v/>
      </c>
      <c r="S8631" s="109" t="str">
        <f t="shared" si="811"/>
        <v/>
      </c>
      <c r="T8631" s="109" t="str">
        <f t="shared" si="812"/>
        <v/>
      </c>
    </row>
    <row r="8632" spans="2:20" ht="15" customHeight="1" x14ac:dyDescent="0.25">
      <c r="B8632" s="94">
        <v>8581</v>
      </c>
      <c r="C8632" s="95"/>
      <c r="D8632" s="94"/>
      <c r="E8632" s="95"/>
      <c r="F8632" s="94"/>
      <c r="G8632" s="95">
        <f t="shared" si="807"/>
        <v>0</v>
      </c>
      <c r="H8632" s="110">
        <f t="shared" si="808"/>
        <v>0</v>
      </c>
      <c r="P8632" s="107" t="str">
        <f t="shared" si="809"/>
        <v/>
      </c>
      <c r="Q8632" s="108" t="str">
        <f t="shared" si="810"/>
        <v/>
      </c>
      <c r="S8632" s="109" t="str">
        <f t="shared" si="811"/>
        <v/>
      </c>
      <c r="T8632" s="109" t="str">
        <f t="shared" si="812"/>
        <v/>
      </c>
    </row>
    <row r="8633" spans="2:20" ht="15" customHeight="1" x14ac:dyDescent="0.25">
      <c r="B8633" s="94">
        <v>8582</v>
      </c>
      <c r="C8633" s="95"/>
      <c r="D8633" s="94"/>
      <c r="E8633" s="95"/>
      <c r="F8633" s="94"/>
      <c r="G8633" s="95">
        <f t="shared" si="807"/>
        <v>0</v>
      </c>
      <c r="H8633" s="110">
        <f t="shared" si="808"/>
        <v>0</v>
      </c>
      <c r="P8633" s="107" t="str">
        <f t="shared" si="809"/>
        <v/>
      </c>
      <c r="Q8633" s="108" t="str">
        <f t="shared" si="810"/>
        <v/>
      </c>
      <c r="S8633" s="109" t="str">
        <f t="shared" si="811"/>
        <v/>
      </c>
      <c r="T8633" s="109" t="str">
        <f t="shared" si="812"/>
        <v/>
      </c>
    </row>
    <row r="8634" spans="2:20" ht="15" customHeight="1" x14ac:dyDescent="0.25">
      <c r="B8634" s="94">
        <v>8583</v>
      </c>
      <c r="C8634" s="95"/>
      <c r="D8634" s="94"/>
      <c r="E8634" s="95"/>
      <c r="F8634" s="94"/>
      <c r="G8634" s="95">
        <f t="shared" si="807"/>
        <v>0</v>
      </c>
      <c r="H8634" s="110">
        <f t="shared" si="808"/>
        <v>0</v>
      </c>
      <c r="P8634" s="107" t="str">
        <f t="shared" si="809"/>
        <v/>
      </c>
      <c r="Q8634" s="108" t="str">
        <f t="shared" si="810"/>
        <v/>
      </c>
      <c r="S8634" s="109" t="str">
        <f t="shared" si="811"/>
        <v/>
      </c>
      <c r="T8634" s="109" t="str">
        <f t="shared" si="812"/>
        <v/>
      </c>
    </row>
    <row r="8635" spans="2:20" ht="15" customHeight="1" x14ac:dyDescent="0.25">
      <c r="B8635" s="94">
        <v>8584</v>
      </c>
      <c r="C8635" s="95"/>
      <c r="D8635" s="94"/>
      <c r="E8635" s="95"/>
      <c r="F8635" s="94"/>
      <c r="G8635" s="95">
        <f t="shared" si="807"/>
        <v>0</v>
      </c>
      <c r="H8635" s="110">
        <f t="shared" si="808"/>
        <v>0</v>
      </c>
      <c r="P8635" s="107" t="str">
        <f t="shared" si="809"/>
        <v/>
      </c>
      <c r="Q8635" s="108" t="str">
        <f t="shared" si="810"/>
        <v/>
      </c>
      <c r="S8635" s="109" t="str">
        <f t="shared" si="811"/>
        <v/>
      </c>
      <c r="T8635" s="109" t="str">
        <f t="shared" si="812"/>
        <v/>
      </c>
    </row>
    <row r="8636" spans="2:20" ht="15" customHeight="1" x14ac:dyDescent="0.25">
      <c r="B8636" s="94">
        <v>8585</v>
      </c>
      <c r="C8636" s="95"/>
      <c r="D8636" s="94"/>
      <c r="E8636" s="95"/>
      <c r="F8636" s="94"/>
      <c r="G8636" s="95">
        <f t="shared" si="807"/>
        <v>0</v>
      </c>
      <c r="H8636" s="110">
        <f t="shared" si="808"/>
        <v>0</v>
      </c>
      <c r="P8636" s="107" t="str">
        <f t="shared" si="809"/>
        <v/>
      </c>
      <c r="Q8636" s="108" t="str">
        <f t="shared" si="810"/>
        <v/>
      </c>
      <c r="S8636" s="109" t="str">
        <f t="shared" si="811"/>
        <v/>
      </c>
      <c r="T8636" s="109" t="str">
        <f t="shared" si="812"/>
        <v/>
      </c>
    </row>
    <row r="8637" spans="2:20" ht="15" customHeight="1" x14ac:dyDescent="0.25">
      <c r="B8637" s="94">
        <v>8586</v>
      </c>
      <c r="C8637" s="95"/>
      <c r="D8637" s="94"/>
      <c r="E8637" s="95"/>
      <c r="F8637" s="94"/>
      <c r="G8637" s="95">
        <f t="shared" si="807"/>
        <v>0</v>
      </c>
      <c r="H8637" s="110">
        <f t="shared" si="808"/>
        <v>0</v>
      </c>
      <c r="P8637" s="107" t="str">
        <f t="shared" si="809"/>
        <v/>
      </c>
      <c r="Q8637" s="108" t="str">
        <f t="shared" si="810"/>
        <v/>
      </c>
      <c r="S8637" s="109" t="str">
        <f t="shared" si="811"/>
        <v/>
      </c>
      <c r="T8637" s="109" t="str">
        <f t="shared" si="812"/>
        <v/>
      </c>
    </row>
    <row r="8638" spans="2:20" ht="15" customHeight="1" x14ac:dyDescent="0.25">
      <c r="B8638" s="94">
        <v>8587</v>
      </c>
      <c r="C8638" s="95"/>
      <c r="D8638" s="94"/>
      <c r="E8638" s="95"/>
      <c r="F8638" s="94"/>
      <c r="G8638" s="95">
        <f t="shared" si="807"/>
        <v>0</v>
      </c>
      <c r="H8638" s="110">
        <f t="shared" si="808"/>
        <v>0</v>
      </c>
      <c r="P8638" s="107" t="str">
        <f t="shared" si="809"/>
        <v/>
      </c>
      <c r="Q8638" s="108" t="str">
        <f t="shared" si="810"/>
        <v/>
      </c>
      <c r="S8638" s="109" t="str">
        <f t="shared" si="811"/>
        <v/>
      </c>
      <c r="T8638" s="109" t="str">
        <f t="shared" si="812"/>
        <v/>
      </c>
    </row>
    <row r="8639" spans="2:20" ht="15" customHeight="1" x14ac:dyDescent="0.25">
      <c r="B8639" s="94">
        <v>8588</v>
      </c>
      <c r="C8639" s="95"/>
      <c r="D8639" s="94"/>
      <c r="E8639" s="95"/>
      <c r="F8639" s="94"/>
      <c r="G8639" s="95">
        <f t="shared" si="807"/>
        <v>0</v>
      </c>
      <c r="H8639" s="110">
        <f t="shared" si="808"/>
        <v>0</v>
      </c>
      <c r="P8639" s="107" t="str">
        <f t="shared" si="809"/>
        <v/>
      </c>
      <c r="Q8639" s="108" t="str">
        <f t="shared" si="810"/>
        <v/>
      </c>
      <c r="S8639" s="109" t="str">
        <f t="shared" si="811"/>
        <v/>
      </c>
      <c r="T8639" s="109" t="str">
        <f t="shared" si="812"/>
        <v/>
      </c>
    </row>
    <row r="8640" spans="2:20" ht="15" customHeight="1" x14ac:dyDescent="0.25">
      <c r="B8640" s="94">
        <v>8589</v>
      </c>
      <c r="C8640" s="95"/>
      <c r="D8640" s="94"/>
      <c r="E8640" s="95"/>
      <c r="F8640" s="94"/>
      <c r="G8640" s="95">
        <f t="shared" si="807"/>
        <v>0</v>
      </c>
      <c r="H8640" s="110">
        <f t="shared" si="808"/>
        <v>0</v>
      </c>
      <c r="P8640" s="107" t="str">
        <f t="shared" si="809"/>
        <v/>
      </c>
      <c r="Q8640" s="108" t="str">
        <f t="shared" si="810"/>
        <v/>
      </c>
      <c r="S8640" s="109" t="str">
        <f t="shared" si="811"/>
        <v/>
      </c>
      <c r="T8640" s="109" t="str">
        <f t="shared" si="812"/>
        <v/>
      </c>
    </row>
    <row r="8641" spans="2:20" ht="15" customHeight="1" x14ac:dyDescent="0.25">
      <c r="B8641" s="94">
        <v>8590</v>
      </c>
      <c r="C8641" s="95"/>
      <c r="D8641" s="94"/>
      <c r="E8641" s="95"/>
      <c r="F8641" s="94"/>
      <c r="G8641" s="95">
        <f t="shared" si="807"/>
        <v>0</v>
      </c>
      <c r="H8641" s="110">
        <f t="shared" si="808"/>
        <v>0</v>
      </c>
      <c r="P8641" s="107" t="str">
        <f t="shared" si="809"/>
        <v/>
      </c>
      <c r="Q8641" s="108" t="str">
        <f t="shared" si="810"/>
        <v/>
      </c>
      <c r="S8641" s="109" t="str">
        <f t="shared" si="811"/>
        <v/>
      </c>
      <c r="T8641" s="109" t="str">
        <f t="shared" si="812"/>
        <v/>
      </c>
    </row>
    <row r="8642" spans="2:20" ht="15" customHeight="1" x14ac:dyDescent="0.25">
      <c r="B8642" s="94">
        <v>8591</v>
      </c>
      <c r="C8642" s="95"/>
      <c r="D8642" s="94"/>
      <c r="E8642" s="95"/>
      <c r="F8642" s="94"/>
      <c r="G8642" s="95">
        <f t="shared" si="807"/>
        <v>0</v>
      </c>
      <c r="H8642" s="110">
        <f t="shared" si="808"/>
        <v>0</v>
      </c>
      <c r="P8642" s="107" t="str">
        <f t="shared" si="809"/>
        <v/>
      </c>
      <c r="Q8642" s="108" t="str">
        <f t="shared" si="810"/>
        <v/>
      </c>
      <c r="S8642" s="109" t="str">
        <f t="shared" si="811"/>
        <v/>
      </c>
      <c r="T8642" s="109" t="str">
        <f t="shared" si="812"/>
        <v/>
      </c>
    </row>
    <row r="8643" spans="2:20" ht="15" customHeight="1" x14ac:dyDescent="0.25">
      <c r="B8643" s="94">
        <v>8592</v>
      </c>
      <c r="C8643" s="95"/>
      <c r="D8643" s="94"/>
      <c r="E8643" s="95"/>
      <c r="F8643" s="94"/>
      <c r="G8643" s="95">
        <f t="shared" si="807"/>
        <v>0</v>
      </c>
      <c r="H8643" s="110">
        <f t="shared" si="808"/>
        <v>0</v>
      </c>
      <c r="P8643" s="107" t="str">
        <f t="shared" si="809"/>
        <v/>
      </c>
      <c r="Q8643" s="108" t="str">
        <f t="shared" si="810"/>
        <v/>
      </c>
      <c r="S8643" s="109" t="str">
        <f t="shared" si="811"/>
        <v/>
      </c>
      <c r="T8643" s="109" t="str">
        <f t="shared" si="812"/>
        <v/>
      </c>
    </row>
    <row r="8644" spans="2:20" ht="15" customHeight="1" x14ac:dyDescent="0.25">
      <c r="B8644" s="94">
        <v>8593</v>
      </c>
      <c r="C8644" s="95"/>
      <c r="D8644" s="94"/>
      <c r="E8644" s="95"/>
      <c r="F8644" s="94"/>
      <c r="G8644" s="95">
        <f t="shared" si="807"/>
        <v>0</v>
      </c>
      <c r="H8644" s="110">
        <f t="shared" si="808"/>
        <v>0</v>
      </c>
      <c r="P8644" s="107" t="str">
        <f t="shared" si="809"/>
        <v/>
      </c>
      <c r="Q8644" s="108" t="str">
        <f t="shared" si="810"/>
        <v/>
      </c>
      <c r="S8644" s="109" t="str">
        <f t="shared" si="811"/>
        <v/>
      </c>
      <c r="T8644" s="109" t="str">
        <f t="shared" si="812"/>
        <v/>
      </c>
    </row>
    <row r="8645" spans="2:20" ht="15" customHeight="1" x14ac:dyDescent="0.25">
      <c r="B8645" s="94">
        <v>8594</v>
      </c>
      <c r="C8645" s="95"/>
      <c r="D8645" s="94"/>
      <c r="E8645" s="95"/>
      <c r="F8645" s="94"/>
      <c r="G8645" s="95">
        <f t="shared" si="807"/>
        <v>0</v>
      </c>
      <c r="H8645" s="110">
        <f t="shared" si="808"/>
        <v>0</v>
      </c>
      <c r="P8645" s="107" t="str">
        <f t="shared" si="809"/>
        <v/>
      </c>
      <c r="Q8645" s="108" t="str">
        <f t="shared" si="810"/>
        <v/>
      </c>
      <c r="S8645" s="109" t="str">
        <f t="shared" si="811"/>
        <v/>
      </c>
      <c r="T8645" s="109" t="str">
        <f t="shared" si="812"/>
        <v/>
      </c>
    </row>
    <row r="8646" spans="2:20" ht="15" customHeight="1" x14ac:dyDescent="0.25">
      <c r="B8646" s="94">
        <v>8595</v>
      </c>
      <c r="C8646" s="95"/>
      <c r="D8646" s="94"/>
      <c r="E8646" s="95"/>
      <c r="F8646" s="94"/>
      <c r="G8646" s="95">
        <f t="shared" si="807"/>
        <v>0</v>
      </c>
      <c r="H8646" s="110">
        <f t="shared" si="808"/>
        <v>0</v>
      </c>
      <c r="P8646" s="107" t="str">
        <f t="shared" si="809"/>
        <v/>
      </c>
      <c r="Q8646" s="108" t="str">
        <f t="shared" si="810"/>
        <v/>
      </c>
      <c r="S8646" s="109" t="str">
        <f t="shared" si="811"/>
        <v/>
      </c>
      <c r="T8646" s="109" t="str">
        <f t="shared" si="812"/>
        <v/>
      </c>
    </row>
    <row r="8647" spans="2:20" ht="15" customHeight="1" x14ac:dyDescent="0.25">
      <c r="B8647" s="94">
        <v>8596</v>
      </c>
      <c r="C8647" s="95"/>
      <c r="D8647" s="94"/>
      <c r="E8647" s="95"/>
      <c r="F8647" s="94"/>
      <c r="G8647" s="95">
        <f t="shared" si="807"/>
        <v>0</v>
      </c>
      <c r="H8647" s="110">
        <f t="shared" si="808"/>
        <v>0</v>
      </c>
      <c r="P8647" s="107" t="str">
        <f t="shared" si="809"/>
        <v/>
      </c>
      <c r="Q8647" s="108" t="str">
        <f t="shared" si="810"/>
        <v/>
      </c>
      <c r="S8647" s="109" t="str">
        <f t="shared" si="811"/>
        <v/>
      </c>
      <c r="T8647" s="109" t="str">
        <f t="shared" si="812"/>
        <v/>
      </c>
    </row>
    <row r="8648" spans="2:20" ht="15" customHeight="1" x14ac:dyDescent="0.25">
      <c r="B8648" s="94">
        <v>8597</v>
      </c>
      <c r="C8648" s="95"/>
      <c r="D8648" s="94"/>
      <c r="E8648" s="95"/>
      <c r="F8648" s="94"/>
      <c r="G8648" s="95">
        <f t="shared" si="807"/>
        <v>0</v>
      </c>
      <c r="H8648" s="110">
        <f t="shared" si="808"/>
        <v>0</v>
      </c>
      <c r="P8648" s="107" t="str">
        <f t="shared" si="809"/>
        <v/>
      </c>
      <c r="Q8648" s="108" t="str">
        <f t="shared" si="810"/>
        <v/>
      </c>
      <c r="S8648" s="109" t="str">
        <f t="shared" si="811"/>
        <v/>
      </c>
      <c r="T8648" s="109" t="str">
        <f t="shared" si="812"/>
        <v/>
      </c>
    </row>
    <row r="8649" spans="2:20" ht="15" customHeight="1" x14ac:dyDescent="0.25">
      <c r="B8649" s="94">
        <v>8598</v>
      </c>
      <c r="C8649" s="95"/>
      <c r="D8649" s="94"/>
      <c r="E8649" s="95"/>
      <c r="F8649" s="94"/>
      <c r="G8649" s="95">
        <f t="shared" si="807"/>
        <v>0</v>
      </c>
      <c r="H8649" s="110">
        <f t="shared" si="808"/>
        <v>0</v>
      </c>
      <c r="P8649" s="107" t="str">
        <f t="shared" si="809"/>
        <v/>
      </c>
      <c r="Q8649" s="108" t="str">
        <f t="shared" si="810"/>
        <v/>
      </c>
      <c r="S8649" s="109" t="str">
        <f t="shared" si="811"/>
        <v/>
      </c>
      <c r="T8649" s="109" t="str">
        <f t="shared" si="812"/>
        <v/>
      </c>
    </row>
    <row r="8650" spans="2:20" ht="15" customHeight="1" x14ac:dyDescent="0.25">
      <c r="B8650" s="94">
        <v>8599</v>
      </c>
      <c r="C8650" s="95"/>
      <c r="D8650" s="94"/>
      <c r="E8650" s="95"/>
      <c r="F8650" s="94"/>
      <c r="G8650" s="95">
        <f t="shared" si="807"/>
        <v>0</v>
      </c>
      <c r="H8650" s="110">
        <f t="shared" si="808"/>
        <v>0</v>
      </c>
      <c r="P8650" s="107" t="str">
        <f t="shared" si="809"/>
        <v/>
      </c>
      <c r="Q8650" s="108" t="str">
        <f t="shared" si="810"/>
        <v/>
      </c>
      <c r="S8650" s="109" t="str">
        <f t="shared" si="811"/>
        <v/>
      </c>
      <c r="T8650" s="109" t="str">
        <f t="shared" si="812"/>
        <v/>
      </c>
    </row>
    <row r="8651" spans="2:20" ht="15" customHeight="1" x14ac:dyDescent="0.25">
      <c r="B8651" s="94">
        <v>8600</v>
      </c>
      <c r="C8651" s="95"/>
      <c r="D8651" s="94"/>
      <c r="E8651" s="95"/>
      <c r="F8651" s="94"/>
      <c r="G8651" s="95">
        <f t="shared" si="807"/>
        <v>0</v>
      </c>
      <c r="H8651" s="110">
        <f t="shared" si="808"/>
        <v>0</v>
      </c>
      <c r="P8651" s="107" t="str">
        <f t="shared" si="809"/>
        <v/>
      </c>
      <c r="Q8651" s="108" t="str">
        <f t="shared" si="810"/>
        <v/>
      </c>
      <c r="S8651" s="109" t="str">
        <f t="shared" si="811"/>
        <v/>
      </c>
      <c r="T8651" s="109" t="str">
        <f t="shared" si="812"/>
        <v/>
      </c>
    </row>
    <row r="8652" spans="2:20" ht="15" customHeight="1" x14ac:dyDescent="0.25">
      <c r="B8652" s="94">
        <v>8601</v>
      </c>
      <c r="C8652" s="95"/>
      <c r="D8652" s="94"/>
      <c r="E8652" s="95"/>
      <c r="F8652" s="94"/>
      <c r="G8652" s="95">
        <f t="shared" si="807"/>
        <v>0</v>
      </c>
      <c r="H8652" s="110">
        <f t="shared" si="808"/>
        <v>0</v>
      </c>
      <c r="P8652" s="107" t="str">
        <f t="shared" si="809"/>
        <v/>
      </c>
      <c r="Q8652" s="108" t="str">
        <f t="shared" si="810"/>
        <v/>
      </c>
      <c r="S8652" s="109" t="str">
        <f t="shared" si="811"/>
        <v/>
      </c>
      <c r="T8652" s="109" t="str">
        <f t="shared" si="812"/>
        <v/>
      </c>
    </row>
    <row r="8653" spans="2:20" ht="15" customHeight="1" x14ac:dyDescent="0.25">
      <c r="B8653" s="94">
        <v>8602</v>
      </c>
      <c r="C8653" s="95"/>
      <c r="D8653" s="94"/>
      <c r="E8653" s="95"/>
      <c r="F8653" s="94"/>
      <c r="G8653" s="95">
        <f t="shared" si="807"/>
        <v>0</v>
      </c>
      <c r="H8653" s="110">
        <f t="shared" si="808"/>
        <v>0</v>
      </c>
      <c r="P8653" s="107" t="str">
        <f t="shared" si="809"/>
        <v/>
      </c>
      <c r="Q8653" s="108" t="str">
        <f t="shared" si="810"/>
        <v/>
      </c>
      <c r="S8653" s="109" t="str">
        <f t="shared" si="811"/>
        <v/>
      </c>
      <c r="T8653" s="109" t="str">
        <f t="shared" si="812"/>
        <v/>
      </c>
    </row>
    <row r="8654" spans="2:20" ht="15" customHeight="1" x14ac:dyDescent="0.25">
      <c r="B8654" s="94">
        <v>8603</v>
      </c>
      <c r="C8654" s="95"/>
      <c r="D8654" s="94"/>
      <c r="E8654" s="95"/>
      <c r="F8654" s="94"/>
      <c r="G8654" s="95">
        <f t="shared" si="807"/>
        <v>0</v>
      </c>
      <c r="H8654" s="110">
        <f t="shared" si="808"/>
        <v>0</v>
      </c>
      <c r="P8654" s="107" t="str">
        <f t="shared" si="809"/>
        <v/>
      </c>
      <c r="Q8654" s="108" t="str">
        <f t="shared" si="810"/>
        <v/>
      </c>
      <c r="S8654" s="109" t="str">
        <f t="shared" si="811"/>
        <v/>
      </c>
      <c r="T8654" s="109" t="str">
        <f t="shared" si="812"/>
        <v/>
      </c>
    </row>
    <row r="8655" spans="2:20" ht="15" customHeight="1" x14ac:dyDescent="0.25">
      <c r="B8655" s="94">
        <v>8604</v>
      </c>
      <c r="C8655" s="95"/>
      <c r="D8655" s="94"/>
      <c r="E8655" s="95"/>
      <c r="F8655" s="94"/>
      <c r="G8655" s="95">
        <f t="shared" si="807"/>
        <v>0</v>
      </c>
      <c r="H8655" s="110">
        <f t="shared" si="808"/>
        <v>0</v>
      </c>
      <c r="P8655" s="107" t="str">
        <f t="shared" si="809"/>
        <v/>
      </c>
      <c r="Q8655" s="108" t="str">
        <f t="shared" si="810"/>
        <v/>
      </c>
      <c r="S8655" s="109" t="str">
        <f t="shared" si="811"/>
        <v/>
      </c>
      <c r="T8655" s="109" t="str">
        <f t="shared" si="812"/>
        <v/>
      </c>
    </row>
    <row r="8656" spans="2:20" ht="15" customHeight="1" x14ac:dyDescent="0.25">
      <c r="B8656" s="94">
        <v>8605</v>
      </c>
      <c r="C8656" s="95"/>
      <c r="D8656" s="94"/>
      <c r="E8656" s="95"/>
      <c r="F8656" s="94"/>
      <c r="G8656" s="95">
        <f t="shared" si="807"/>
        <v>0</v>
      </c>
      <c r="H8656" s="110">
        <f t="shared" si="808"/>
        <v>0</v>
      </c>
      <c r="P8656" s="107" t="str">
        <f t="shared" si="809"/>
        <v/>
      </c>
      <c r="Q8656" s="108" t="str">
        <f t="shared" si="810"/>
        <v/>
      </c>
      <c r="S8656" s="109" t="str">
        <f t="shared" si="811"/>
        <v/>
      </c>
      <c r="T8656" s="109" t="str">
        <f t="shared" si="812"/>
        <v/>
      </c>
    </row>
    <row r="8657" spans="2:20" ht="15" customHeight="1" x14ac:dyDescent="0.25">
      <c r="B8657" s="94">
        <v>8606</v>
      </c>
      <c r="C8657" s="95"/>
      <c r="D8657" s="94"/>
      <c r="E8657" s="95"/>
      <c r="F8657" s="94"/>
      <c r="G8657" s="95">
        <f t="shared" si="807"/>
        <v>0</v>
      </c>
      <c r="H8657" s="110">
        <f t="shared" si="808"/>
        <v>0</v>
      </c>
      <c r="P8657" s="107" t="str">
        <f t="shared" si="809"/>
        <v/>
      </c>
      <c r="Q8657" s="108" t="str">
        <f t="shared" si="810"/>
        <v/>
      </c>
      <c r="S8657" s="109" t="str">
        <f t="shared" si="811"/>
        <v/>
      </c>
      <c r="T8657" s="109" t="str">
        <f t="shared" si="812"/>
        <v/>
      </c>
    </row>
    <row r="8658" spans="2:20" ht="15" customHeight="1" x14ac:dyDescent="0.25">
      <c r="B8658" s="94">
        <v>8607</v>
      </c>
      <c r="C8658" s="95"/>
      <c r="D8658" s="94"/>
      <c r="E8658" s="95"/>
      <c r="F8658" s="94"/>
      <c r="G8658" s="95">
        <f t="shared" si="807"/>
        <v>0</v>
      </c>
      <c r="H8658" s="110">
        <f t="shared" si="808"/>
        <v>0</v>
      </c>
      <c r="P8658" s="107" t="str">
        <f t="shared" si="809"/>
        <v/>
      </c>
      <c r="Q8658" s="108" t="str">
        <f t="shared" si="810"/>
        <v/>
      </c>
      <c r="S8658" s="109" t="str">
        <f t="shared" si="811"/>
        <v/>
      </c>
      <c r="T8658" s="109" t="str">
        <f t="shared" si="812"/>
        <v/>
      </c>
    </row>
    <row r="8659" spans="2:20" ht="15" customHeight="1" x14ac:dyDescent="0.25">
      <c r="B8659" s="94">
        <v>8608</v>
      </c>
      <c r="C8659" s="95"/>
      <c r="D8659" s="94"/>
      <c r="E8659" s="95"/>
      <c r="F8659" s="94"/>
      <c r="G8659" s="95">
        <f t="shared" si="807"/>
        <v>0</v>
      </c>
      <c r="H8659" s="110">
        <f t="shared" si="808"/>
        <v>0</v>
      </c>
      <c r="P8659" s="107" t="str">
        <f t="shared" si="809"/>
        <v/>
      </c>
      <c r="Q8659" s="108" t="str">
        <f t="shared" si="810"/>
        <v/>
      </c>
      <c r="S8659" s="109" t="str">
        <f t="shared" si="811"/>
        <v/>
      </c>
      <c r="T8659" s="109" t="str">
        <f t="shared" si="812"/>
        <v/>
      </c>
    </row>
    <row r="8660" spans="2:20" ht="15" customHeight="1" x14ac:dyDescent="0.25">
      <c r="B8660" s="94">
        <v>8609</v>
      </c>
      <c r="C8660" s="95"/>
      <c r="D8660" s="94"/>
      <c r="E8660" s="95"/>
      <c r="F8660" s="94"/>
      <c r="G8660" s="95">
        <f t="shared" si="807"/>
        <v>0</v>
      </c>
      <c r="H8660" s="110">
        <f t="shared" si="808"/>
        <v>0</v>
      </c>
      <c r="P8660" s="107" t="str">
        <f t="shared" si="809"/>
        <v/>
      </c>
      <c r="Q8660" s="108" t="str">
        <f t="shared" si="810"/>
        <v/>
      </c>
      <c r="S8660" s="109" t="str">
        <f t="shared" si="811"/>
        <v/>
      </c>
      <c r="T8660" s="109" t="str">
        <f t="shared" si="812"/>
        <v/>
      </c>
    </row>
    <row r="8661" spans="2:20" ht="15" customHeight="1" x14ac:dyDescent="0.25">
      <c r="B8661" s="94">
        <v>8610</v>
      </c>
      <c r="C8661" s="95"/>
      <c r="D8661" s="94"/>
      <c r="E8661" s="95"/>
      <c r="F8661" s="94"/>
      <c r="G8661" s="95">
        <f t="shared" si="807"/>
        <v>0</v>
      </c>
      <c r="H8661" s="110">
        <f t="shared" si="808"/>
        <v>0</v>
      </c>
      <c r="P8661" s="107" t="str">
        <f t="shared" si="809"/>
        <v/>
      </c>
      <c r="Q8661" s="108" t="str">
        <f t="shared" si="810"/>
        <v/>
      </c>
      <c r="S8661" s="109" t="str">
        <f t="shared" si="811"/>
        <v/>
      </c>
      <c r="T8661" s="109" t="str">
        <f t="shared" si="812"/>
        <v/>
      </c>
    </row>
    <row r="8662" spans="2:20" ht="15" customHeight="1" x14ac:dyDescent="0.25">
      <c r="B8662" s="94">
        <v>8611</v>
      </c>
      <c r="C8662" s="95"/>
      <c r="D8662" s="94"/>
      <c r="E8662" s="95"/>
      <c r="F8662" s="94"/>
      <c r="G8662" s="95">
        <f t="shared" si="807"/>
        <v>0</v>
      </c>
      <c r="H8662" s="110">
        <f t="shared" si="808"/>
        <v>0</v>
      </c>
      <c r="P8662" s="107" t="str">
        <f t="shared" si="809"/>
        <v/>
      </c>
      <c r="Q8662" s="108" t="str">
        <f t="shared" si="810"/>
        <v/>
      </c>
      <c r="S8662" s="109" t="str">
        <f t="shared" si="811"/>
        <v/>
      </c>
      <c r="T8662" s="109" t="str">
        <f t="shared" si="812"/>
        <v/>
      </c>
    </row>
    <row r="8663" spans="2:20" ht="15" customHeight="1" x14ac:dyDescent="0.25">
      <c r="B8663" s="94">
        <v>8612</v>
      </c>
      <c r="C8663" s="95"/>
      <c r="D8663" s="94"/>
      <c r="E8663" s="95"/>
      <c r="F8663" s="94"/>
      <c r="G8663" s="95">
        <f t="shared" si="807"/>
        <v>0</v>
      </c>
      <c r="H8663" s="110">
        <f t="shared" si="808"/>
        <v>0</v>
      </c>
      <c r="P8663" s="107" t="str">
        <f t="shared" si="809"/>
        <v/>
      </c>
      <c r="Q8663" s="108" t="str">
        <f t="shared" si="810"/>
        <v/>
      </c>
      <c r="S8663" s="109" t="str">
        <f t="shared" si="811"/>
        <v/>
      </c>
      <c r="T8663" s="109" t="str">
        <f t="shared" si="812"/>
        <v/>
      </c>
    </row>
    <row r="8664" spans="2:20" ht="15" customHeight="1" x14ac:dyDescent="0.25">
      <c r="B8664" s="94">
        <v>8613</v>
      </c>
      <c r="C8664" s="95"/>
      <c r="D8664" s="94"/>
      <c r="E8664" s="95"/>
      <c r="F8664" s="94"/>
      <c r="G8664" s="95">
        <f t="shared" si="807"/>
        <v>0</v>
      </c>
      <c r="H8664" s="110">
        <f t="shared" si="808"/>
        <v>0</v>
      </c>
      <c r="P8664" s="107" t="str">
        <f t="shared" si="809"/>
        <v/>
      </c>
      <c r="Q8664" s="108" t="str">
        <f t="shared" si="810"/>
        <v/>
      </c>
      <c r="S8664" s="109" t="str">
        <f t="shared" si="811"/>
        <v/>
      </c>
      <c r="T8664" s="109" t="str">
        <f t="shared" si="812"/>
        <v/>
      </c>
    </row>
    <row r="8665" spans="2:20" ht="15" customHeight="1" x14ac:dyDescent="0.25">
      <c r="B8665" s="94">
        <v>8614</v>
      </c>
      <c r="C8665" s="95"/>
      <c r="D8665" s="94"/>
      <c r="E8665" s="95"/>
      <c r="F8665" s="94"/>
      <c r="G8665" s="95">
        <f t="shared" si="807"/>
        <v>0</v>
      </c>
      <c r="H8665" s="110">
        <f t="shared" si="808"/>
        <v>0</v>
      </c>
      <c r="P8665" s="107" t="str">
        <f t="shared" si="809"/>
        <v/>
      </c>
      <c r="Q8665" s="108" t="str">
        <f t="shared" si="810"/>
        <v/>
      </c>
      <c r="S8665" s="109" t="str">
        <f t="shared" si="811"/>
        <v/>
      </c>
      <c r="T8665" s="109" t="str">
        <f t="shared" si="812"/>
        <v/>
      </c>
    </row>
    <row r="8666" spans="2:20" ht="15" customHeight="1" x14ac:dyDescent="0.25">
      <c r="B8666" s="94">
        <v>8615</v>
      </c>
      <c r="C8666" s="95"/>
      <c r="D8666" s="94"/>
      <c r="E8666" s="95"/>
      <c r="F8666" s="94"/>
      <c r="G8666" s="95">
        <f t="shared" si="807"/>
        <v>0</v>
      </c>
      <c r="H8666" s="110">
        <f t="shared" si="808"/>
        <v>0</v>
      </c>
      <c r="P8666" s="107" t="str">
        <f t="shared" si="809"/>
        <v/>
      </c>
      <c r="Q8666" s="108" t="str">
        <f t="shared" si="810"/>
        <v/>
      </c>
      <c r="S8666" s="109" t="str">
        <f t="shared" si="811"/>
        <v/>
      </c>
      <c r="T8666" s="109" t="str">
        <f t="shared" si="812"/>
        <v/>
      </c>
    </row>
    <row r="8667" spans="2:20" ht="15" customHeight="1" x14ac:dyDescent="0.25">
      <c r="B8667" s="94">
        <v>8616</v>
      </c>
      <c r="C8667" s="95"/>
      <c r="D8667" s="94"/>
      <c r="E8667" s="95"/>
      <c r="F8667" s="94"/>
      <c r="G8667" s="95">
        <f t="shared" si="807"/>
        <v>0</v>
      </c>
      <c r="H8667" s="110">
        <f t="shared" si="808"/>
        <v>0</v>
      </c>
      <c r="P8667" s="107" t="str">
        <f t="shared" si="809"/>
        <v/>
      </c>
      <c r="Q8667" s="108" t="str">
        <f t="shared" si="810"/>
        <v/>
      </c>
      <c r="S8667" s="109" t="str">
        <f t="shared" si="811"/>
        <v/>
      </c>
      <c r="T8667" s="109" t="str">
        <f t="shared" si="812"/>
        <v/>
      </c>
    </row>
    <row r="8668" spans="2:20" ht="15" customHeight="1" x14ac:dyDescent="0.25">
      <c r="B8668" s="94">
        <v>8617</v>
      </c>
      <c r="C8668" s="95"/>
      <c r="D8668" s="94"/>
      <c r="E8668" s="95"/>
      <c r="F8668" s="94"/>
      <c r="G8668" s="95">
        <f t="shared" ref="G8668:G8731" si="813">E8668-C8668</f>
        <v>0</v>
      </c>
      <c r="H8668" s="110">
        <f t="shared" ref="H8668:H8731" si="814">F8668-D8668</f>
        <v>0</v>
      </c>
      <c r="P8668" s="107" t="str">
        <f t="shared" ref="P8668:P8731" si="815">IF(C8668="","",D8668*PSA_WTP-C8668)</f>
        <v/>
      </c>
      <c r="Q8668" s="108" t="str">
        <f t="shared" ref="Q8668:Q8731" si="816">IF(C8668="","",F8668*PSA_WTP-E8668)</f>
        <v/>
      </c>
      <c r="S8668" s="109" t="str">
        <f t="shared" ref="S8668:S8731" si="817">IF(Q8668="","",IF(Q8668=MAX(P8668,Q8668),0,1))</f>
        <v/>
      </c>
      <c r="T8668" s="109" t="str">
        <f t="shared" ref="T8668:T8731" si="818">IF(Q8668="","",IF(Q8668=MAX(P8668,Q8668),1,0))</f>
        <v/>
      </c>
    </row>
    <row r="8669" spans="2:20" ht="15" customHeight="1" x14ac:dyDescent="0.25">
      <c r="B8669" s="94">
        <v>8618</v>
      </c>
      <c r="C8669" s="95"/>
      <c r="D8669" s="94"/>
      <c r="E8669" s="95"/>
      <c r="F8669" s="94"/>
      <c r="G8669" s="95">
        <f t="shared" si="813"/>
        <v>0</v>
      </c>
      <c r="H8669" s="110">
        <f t="shared" si="814"/>
        <v>0</v>
      </c>
      <c r="P8669" s="107" t="str">
        <f t="shared" si="815"/>
        <v/>
      </c>
      <c r="Q8669" s="108" t="str">
        <f t="shared" si="816"/>
        <v/>
      </c>
      <c r="S8669" s="109" t="str">
        <f t="shared" si="817"/>
        <v/>
      </c>
      <c r="T8669" s="109" t="str">
        <f t="shared" si="818"/>
        <v/>
      </c>
    </row>
    <row r="8670" spans="2:20" ht="15" customHeight="1" x14ac:dyDescent="0.25">
      <c r="B8670" s="94">
        <v>8619</v>
      </c>
      <c r="C8670" s="95"/>
      <c r="D8670" s="94"/>
      <c r="E8670" s="95"/>
      <c r="F8670" s="94"/>
      <c r="G8670" s="95">
        <f t="shared" si="813"/>
        <v>0</v>
      </c>
      <c r="H8670" s="110">
        <f t="shared" si="814"/>
        <v>0</v>
      </c>
      <c r="P8670" s="107" t="str">
        <f t="shared" si="815"/>
        <v/>
      </c>
      <c r="Q8670" s="108" t="str">
        <f t="shared" si="816"/>
        <v/>
      </c>
      <c r="S8670" s="109" t="str">
        <f t="shared" si="817"/>
        <v/>
      </c>
      <c r="T8670" s="109" t="str">
        <f t="shared" si="818"/>
        <v/>
      </c>
    </row>
    <row r="8671" spans="2:20" ht="15" customHeight="1" x14ac:dyDescent="0.25">
      <c r="B8671" s="94">
        <v>8620</v>
      </c>
      <c r="C8671" s="95"/>
      <c r="D8671" s="94"/>
      <c r="E8671" s="95"/>
      <c r="F8671" s="94"/>
      <c r="G8671" s="95">
        <f t="shared" si="813"/>
        <v>0</v>
      </c>
      <c r="H8671" s="110">
        <f t="shared" si="814"/>
        <v>0</v>
      </c>
      <c r="P8671" s="107" t="str">
        <f t="shared" si="815"/>
        <v/>
      </c>
      <c r="Q8671" s="108" t="str">
        <f t="shared" si="816"/>
        <v/>
      </c>
      <c r="S8671" s="109" t="str">
        <f t="shared" si="817"/>
        <v/>
      </c>
      <c r="T8671" s="109" t="str">
        <f t="shared" si="818"/>
        <v/>
      </c>
    </row>
    <row r="8672" spans="2:20" ht="15" customHeight="1" x14ac:dyDescent="0.25">
      <c r="B8672" s="94">
        <v>8621</v>
      </c>
      <c r="C8672" s="95"/>
      <c r="D8672" s="94"/>
      <c r="E8672" s="95"/>
      <c r="F8672" s="94"/>
      <c r="G8672" s="95">
        <f t="shared" si="813"/>
        <v>0</v>
      </c>
      <c r="H8672" s="110">
        <f t="shared" si="814"/>
        <v>0</v>
      </c>
      <c r="P8672" s="107" t="str">
        <f t="shared" si="815"/>
        <v/>
      </c>
      <c r="Q8672" s="108" t="str">
        <f t="shared" si="816"/>
        <v/>
      </c>
      <c r="S8672" s="109" t="str">
        <f t="shared" si="817"/>
        <v/>
      </c>
      <c r="T8672" s="109" t="str">
        <f t="shared" si="818"/>
        <v/>
      </c>
    </row>
    <row r="8673" spans="2:20" ht="15" customHeight="1" x14ac:dyDescent="0.25">
      <c r="B8673" s="94">
        <v>8622</v>
      </c>
      <c r="C8673" s="95"/>
      <c r="D8673" s="94"/>
      <c r="E8673" s="95"/>
      <c r="F8673" s="94"/>
      <c r="G8673" s="95">
        <f t="shared" si="813"/>
        <v>0</v>
      </c>
      <c r="H8673" s="110">
        <f t="shared" si="814"/>
        <v>0</v>
      </c>
      <c r="P8673" s="107" t="str">
        <f t="shared" si="815"/>
        <v/>
      </c>
      <c r="Q8673" s="108" t="str">
        <f t="shared" si="816"/>
        <v/>
      </c>
      <c r="S8673" s="109" t="str">
        <f t="shared" si="817"/>
        <v/>
      </c>
      <c r="T8673" s="109" t="str">
        <f t="shared" si="818"/>
        <v/>
      </c>
    </row>
    <row r="8674" spans="2:20" ht="15" customHeight="1" x14ac:dyDescent="0.25">
      <c r="B8674" s="94">
        <v>8623</v>
      </c>
      <c r="C8674" s="95"/>
      <c r="D8674" s="94"/>
      <c r="E8674" s="95"/>
      <c r="F8674" s="94"/>
      <c r="G8674" s="95">
        <f t="shared" si="813"/>
        <v>0</v>
      </c>
      <c r="H8674" s="110">
        <f t="shared" si="814"/>
        <v>0</v>
      </c>
      <c r="P8674" s="107" t="str">
        <f t="shared" si="815"/>
        <v/>
      </c>
      <c r="Q8674" s="108" t="str">
        <f t="shared" si="816"/>
        <v/>
      </c>
      <c r="S8674" s="109" t="str">
        <f t="shared" si="817"/>
        <v/>
      </c>
      <c r="T8674" s="109" t="str">
        <f t="shared" si="818"/>
        <v/>
      </c>
    </row>
    <row r="8675" spans="2:20" ht="15" customHeight="1" x14ac:dyDescent="0.25">
      <c r="B8675" s="94">
        <v>8624</v>
      </c>
      <c r="C8675" s="95"/>
      <c r="D8675" s="94"/>
      <c r="E8675" s="95"/>
      <c r="F8675" s="94"/>
      <c r="G8675" s="95">
        <f t="shared" si="813"/>
        <v>0</v>
      </c>
      <c r="H8675" s="110">
        <f t="shared" si="814"/>
        <v>0</v>
      </c>
      <c r="P8675" s="107" t="str">
        <f t="shared" si="815"/>
        <v/>
      </c>
      <c r="Q8675" s="108" t="str">
        <f t="shared" si="816"/>
        <v/>
      </c>
      <c r="S8675" s="109" t="str">
        <f t="shared" si="817"/>
        <v/>
      </c>
      <c r="T8675" s="109" t="str">
        <f t="shared" si="818"/>
        <v/>
      </c>
    </row>
    <row r="8676" spans="2:20" ht="15" customHeight="1" x14ac:dyDescent="0.25">
      <c r="B8676" s="94">
        <v>8625</v>
      </c>
      <c r="C8676" s="95"/>
      <c r="D8676" s="94"/>
      <c r="E8676" s="95"/>
      <c r="F8676" s="94"/>
      <c r="G8676" s="95">
        <f t="shared" si="813"/>
        <v>0</v>
      </c>
      <c r="H8676" s="110">
        <f t="shared" si="814"/>
        <v>0</v>
      </c>
      <c r="P8676" s="107" t="str">
        <f t="shared" si="815"/>
        <v/>
      </c>
      <c r="Q8676" s="108" t="str">
        <f t="shared" si="816"/>
        <v/>
      </c>
      <c r="S8676" s="109" t="str">
        <f t="shared" si="817"/>
        <v/>
      </c>
      <c r="T8676" s="109" t="str">
        <f t="shared" si="818"/>
        <v/>
      </c>
    </row>
    <row r="8677" spans="2:20" ht="15" customHeight="1" x14ac:dyDescent="0.25">
      <c r="B8677" s="94">
        <v>8626</v>
      </c>
      <c r="C8677" s="95"/>
      <c r="D8677" s="94"/>
      <c r="E8677" s="95"/>
      <c r="F8677" s="94"/>
      <c r="G8677" s="95">
        <f t="shared" si="813"/>
        <v>0</v>
      </c>
      <c r="H8677" s="110">
        <f t="shared" si="814"/>
        <v>0</v>
      </c>
      <c r="P8677" s="107" t="str">
        <f t="shared" si="815"/>
        <v/>
      </c>
      <c r="Q8677" s="108" t="str">
        <f t="shared" si="816"/>
        <v/>
      </c>
      <c r="S8677" s="109" t="str">
        <f t="shared" si="817"/>
        <v/>
      </c>
      <c r="T8677" s="109" t="str">
        <f t="shared" si="818"/>
        <v/>
      </c>
    </row>
    <row r="8678" spans="2:20" ht="15" customHeight="1" x14ac:dyDescent="0.25">
      <c r="B8678" s="94">
        <v>8627</v>
      </c>
      <c r="C8678" s="95"/>
      <c r="D8678" s="94"/>
      <c r="E8678" s="95"/>
      <c r="F8678" s="94"/>
      <c r="G8678" s="95">
        <f t="shared" si="813"/>
        <v>0</v>
      </c>
      <c r="H8678" s="110">
        <f t="shared" si="814"/>
        <v>0</v>
      </c>
      <c r="P8678" s="107" t="str">
        <f t="shared" si="815"/>
        <v/>
      </c>
      <c r="Q8678" s="108" t="str">
        <f t="shared" si="816"/>
        <v/>
      </c>
      <c r="S8678" s="109" t="str">
        <f t="shared" si="817"/>
        <v/>
      </c>
      <c r="T8678" s="109" t="str">
        <f t="shared" si="818"/>
        <v/>
      </c>
    </row>
    <row r="8679" spans="2:20" ht="15" customHeight="1" x14ac:dyDescent="0.25">
      <c r="B8679" s="94">
        <v>8628</v>
      </c>
      <c r="C8679" s="95"/>
      <c r="D8679" s="94"/>
      <c r="E8679" s="95"/>
      <c r="F8679" s="94"/>
      <c r="G8679" s="95">
        <f t="shared" si="813"/>
        <v>0</v>
      </c>
      <c r="H8679" s="110">
        <f t="shared" si="814"/>
        <v>0</v>
      </c>
      <c r="P8679" s="107" t="str">
        <f t="shared" si="815"/>
        <v/>
      </c>
      <c r="Q8679" s="108" t="str">
        <f t="shared" si="816"/>
        <v/>
      </c>
      <c r="S8679" s="109" t="str">
        <f t="shared" si="817"/>
        <v/>
      </c>
      <c r="T8679" s="109" t="str">
        <f t="shared" si="818"/>
        <v/>
      </c>
    </row>
    <row r="8680" spans="2:20" ht="15" customHeight="1" x14ac:dyDescent="0.25">
      <c r="B8680" s="94">
        <v>8629</v>
      </c>
      <c r="C8680" s="95"/>
      <c r="D8680" s="94"/>
      <c r="E8680" s="95"/>
      <c r="F8680" s="94"/>
      <c r="G8680" s="95">
        <f t="shared" si="813"/>
        <v>0</v>
      </c>
      <c r="H8680" s="110">
        <f t="shared" si="814"/>
        <v>0</v>
      </c>
      <c r="P8680" s="107" t="str">
        <f t="shared" si="815"/>
        <v/>
      </c>
      <c r="Q8680" s="108" t="str">
        <f t="shared" si="816"/>
        <v/>
      </c>
      <c r="S8680" s="109" t="str">
        <f t="shared" si="817"/>
        <v/>
      </c>
      <c r="T8680" s="109" t="str">
        <f t="shared" si="818"/>
        <v/>
      </c>
    </row>
    <row r="8681" spans="2:20" ht="15" customHeight="1" x14ac:dyDescent="0.25">
      <c r="B8681" s="94">
        <v>8630</v>
      </c>
      <c r="C8681" s="95"/>
      <c r="D8681" s="94"/>
      <c r="E8681" s="95"/>
      <c r="F8681" s="94"/>
      <c r="G8681" s="95">
        <f t="shared" si="813"/>
        <v>0</v>
      </c>
      <c r="H8681" s="110">
        <f t="shared" si="814"/>
        <v>0</v>
      </c>
      <c r="P8681" s="107" t="str">
        <f t="shared" si="815"/>
        <v/>
      </c>
      <c r="Q8681" s="108" t="str">
        <f t="shared" si="816"/>
        <v/>
      </c>
      <c r="S8681" s="109" t="str">
        <f t="shared" si="817"/>
        <v/>
      </c>
      <c r="T8681" s="109" t="str">
        <f t="shared" si="818"/>
        <v/>
      </c>
    </row>
    <row r="8682" spans="2:20" ht="15" customHeight="1" x14ac:dyDescent="0.25">
      <c r="B8682" s="94">
        <v>8631</v>
      </c>
      <c r="C8682" s="95"/>
      <c r="D8682" s="94"/>
      <c r="E8682" s="95"/>
      <c r="F8682" s="94"/>
      <c r="G8682" s="95">
        <f t="shared" si="813"/>
        <v>0</v>
      </c>
      <c r="H8682" s="110">
        <f t="shared" si="814"/>
        <v>0</v>
      </c>
      <c r="P8682" s="107" t="str">
        <f t="shared" si="815"/>
        <v/>
      </c>
      <c r="Q8682" s="108" t="str">
        <f t="shared" si="816"/>
        <v/>
      </c>
      <c r="S8682" s="109" t="str">
        <f t="shared" si="817"/>
        <v/>
      </c>
      <c r="T8682" s="109" t="str">
        <f t="shared" si="818"/>
        <v/>
      </c>
    </row>
    <row r="8683" spans="2:20" ht="15" customHeight="1" x14ac:dyDescent="0.25">
      <c r="B8683" s="94">
        <v>8632</v>
      </c>
      <c r="C8683" s="95"/>
      <c r="D8683" s="94"/>
      <c r="E8683" s="95"/>
      <c r="F8683" s="94"/>
      <c r="G8683" s="95">
        <f t="shared" si="813"/>
        <v>0</v>
      </c>
      <c r="H8683" s="110">
        <f t="shared" si="814"/>
        <v>0</v>
      </c>
      <c r="P8683" s="107" t="str">
        <f t="shared" si="815"/>
        <v/>
      </c>
      <c r="Q8683" s="108" t="str">
        <f t="shared" si="816"/>
        <v/>
      </c>
      <c r="S8683" s="109" t="str">
        <f t="shared" si="817"/>
        <v/>
      </c>
      <c r="T8683" s="109" t="str">
        <f t="shared" si="818"/>
        <v/>
      </c>
    </row>
    <row r="8684" spans="2:20" ht="15" customHeight="1" x14ac:dyDescent="0.25">
      <c r="B8684" s="94">
        <v>8633</v>
      </c>
      <c r="C8684" s="95"/>
      <c r="D8684" s="94"/>
      <c r="E8684" s="95"/>
      <c r="F8684" s="94"/>
      <c r="G8684" s="95">
        <f t="shared" si="813"/>
        <v>0</v>
      </c>
      <c r="H8684" s="110">
        <f t="shared" si="814"/>
        <v>0</v>
      </c>
      <c r="P8684" s="107" t="str">
        <f t="shared" si="815"/>
        <v/>
      </c>
      <c r="Q8684" s="108" t="str">
        <f t="shared" si="816"/>
        <v/>
      </c>
      <c r="S8684" s="109" t="str">
        <f t="shared" si="817"/>
        <v/>
      </c>
      <c r="T8684" s="109" t="str">
        <f t="shared" si="818"/>
        <v/>
      </c>
    </row>
    <row r="8685" spans="2:20" ht="15" customHeight="1" x14ac:dyDescent="0.25">
      <c r="B8685" s="94">
        <v>8634</v>
      </c>
      <c r="C8685" s="95"/>
      <c r="D8685" s="94"/>
      <c r="E8685" s="95"/>
      <c r="F8685" s="94"/>
      <c r="G8685" s="95">
        <f t="shared" si="813"/>
        <v>0</v>
      </c>
      <c r="H8685" s="110">
        <f t="shared" si="814"/>
        <v>0</v>
      </c>
      <c r="P8685" s="107" t="str">
        <f t="shared" si="815"/>
        <v/>
      </c>
      <c r="Q8685" s="108" t="str">
        <f t="shared" si="816"/>
        <v/>
      </c>
      <c r="S8685" s="109" t="str">
        <f t="shared" si="817"/>
        <v/>
      </c>
      <c r="T8685" s="109" t="str">
        <f t="shared" si="818"/>
        <v/>
      </c>
    </row>
    <row r="8686" spans="2:20" ht="15" customHeight="1" x14ac:dyDescent="0.25">
      <c r="B8686" s="94">
        <v>8635</v>
      </c>
      <c r="C8686" s="95"/>
      <c r="D8686" s="94"/>
      <c r="E8686" s="95"/>
      <c r="F8686" s="94"/>
      <c r="G8686" s="95">
        <f t="shared" si="813"/>
        <v>0</v>
      </c>
      <c r="H8686" s="110">
        <f t="shared" si="814"/>
        <v>0</v>
      </c>
      <c r="P8686" s="107" t="str">
        <f t="shared" si="815"/>
        <v/>
      </c>
      <c r="Q8686" s="108" t="str">
        <f t="shared" si="816"/>
        <v/>
      </c>
      <c r="S8686" s="109" t="str">
        <f t="shared" si="817"/>
        <v/>
      </c>
      <c r="T8686" s="109" t="str">
        <f t="shared" si="818"/>
        <v/>
      </c>
    </row>
    <row r="8687" spans="2:20" ht="15" customHeight="1" x14ac:dyDescent="0.25">
      <c r="B8687" s="94">
        <v>8636</v>
      </c>
      <c r="C8687" s="95"/>
      <c r="D8687" s="94"/>
      <c r="E8687" s="95"/>
      <c r="F8687" s="94"/>
      <c r="G8687" s="95">
        <f t="shared" si="813"/>
        <v>0</v>
      </c>
      <c r="H8687" s="110">
        <f t="shared" si="814"/>
        <v>0</v>
      </c>
      <c r="P8687" s="107" t="str">
        <f t="shared" si="815"/>
        <v/>
      </c>
      <c r="Q8687" s="108" t="str">
        <f t="shared" si="816"/>
        <v/>
      </c>
      <c r="S8687" s="109" t="str">
        <f t="shared" si="817"/>
        <v/>
      </c>
      <c r="T8687" s="109" t="str">
        <f t="shared" si="818"/>
        <v/>
      </c>
    </row>
    <row r="8688" spans="2:20" ht="15" customHeight="1" x14ac:dyDescent="0.25">
      <c r="B8688" s="94">
        <v>8637</v>
      </c>
      <c r="C8688" s="95"/>
      <c r="D8688" s="94"/>
      <c r="E8688" s="95"/>
      <c r="F8688" s="94"/>
      <c r="G8688" s="95">
        <f t="shared" si="813"/>
        <v>0</v>
      </c>
      <c r="H8688" s="110">
        <f t="shared" si="814"/>
        <v>0</v>
      </c>
      <c r="P8688" s="107" t="str">
        <f t="shared" si="815"/>
        <v/>
      </c>
      <c r="Q8688" s="108" t="str">
        <f t="shared" si="816"/>
        <v/>
      </c>
      <c r="S8688" s="109" t="str">
        <f t="shared" si="817"/>
        <v/>
      </c>
      <c r="T8688" s="109" t="str">
        <f t="shared" si="818"/>
        <v/>
      </c>
    </row>
    <row r="8689" spans="2:20" ht="15" customHeight="1" x14ac:dyDescent="0.25">
      <c r="B8689" s="94">
        <v>8638</v>
      </c>
      <c r="C8689" s="95"/>
      <c r="D8689" s="94"/>
      <c r="E8689" s="95"/>
      <c r="F8689" s="94"/>
      <c r="G8689" s="95">
        <f t="shared" si="813"/>
        <v>0</v>
      </c>
      <c r="H8689" s="110">
        <f t="shared" si="814"/>
        <v>0</v>
      </c>
      <c r="P8689" s="107" t="str">
        <f t="shared" si="815"/>
        <v/>
      </c>
      <c r="Q8689" s="108" t="str">
        <f t="shared" si="816"/>
        <v/>
      </c>
      <c r="S8689" s="109" t="str">
        <f t="shared" si="817"/>
        <v/>
      </c>
      <c r="T8689" s="109" t="str">
        <f t="shared" si="818"/>
        <v/>
      </c>
    </row>
    <row r="8690" spans="2:20" ht="15" customHeight="1" x14ac:dyDescent="0.25">
      <c r="B8690" s="94">
        <v>8639</v>
      </c>
      <c r="C8690" s="95"/>
      <c r="D8690" s="94"/>
      <c r="E8690" s="95"/>
      <c r="F8690" s="94"/>
      <c r="G8690" s="95">
        <f t="shared" si="813"/>
        <v>0</v>
      </c>
      <c r="H8690" s="110">
        <f t="shared" si="814"/>
        <v>0</v>
      </c>
      <c r="P8690" s="107" t="str">
        <f t="shared" si="815"/>
        <v/>
      </c>
      <c r="Q8690" s="108" t="str">
        <f t="shared" si="816"/>
        <v/>
      </c>
      <c r="S8690" s="109" t="str">
        <f t="shared" si="817"/>
        <v/>
      </c>
      <c r="T8690" s="109" t="str">
        <f t="shared" si="818"/>
        <v/>
      </c>
    </row>
    <row r="8691" spans="2:20" ht="15" customHeight="1" x14ac:dyDescent="0.25">
      <c r="B8691" s="94">
        <v>8640</v>
      </c>
      <c r="C8691" s="95"/>
      <c r="D8691" s="94"/>
      <c r="E8691" s="95"/>
      <c r="F8691" s="94"/>
      <c r="G8691" s="95">
        <f t="shared" si="813"/>
        <v>0</v>
      </c>
      <c r="H8691" s="110">
        <f t="shared" si="814"/>
        <v>0</v>
      </c>
      <c r="P8691" s="107" t="str">
        <f t="shared" si="815"/>
        <v/>
      </c>
      <c r="Q8691" s="108" t="str">
        <f t="shared" si="816"/>
        <v/>
      </c>
      <c r="S8691" s="109" t="str">
        <f t="shared" si="817"/>
        <v/>
      </c>
      <c r="T8691" s="109" t="str">
        <f t="shared" si="818"/>
        <v/>
      </c>
    </row>
    <row r="8692" spans="2:20" ht="15" customHeight="1" x14ac:dyDescent="0.25">
      <c r="B8692" s="94">
        <v>8641</v>
      </c>
      <c r="C8692" s="95"/>
      <c r="D8692" s="94"/>
      <c r="E8692" s="95"/>
      <c r="F8692" s="94"/>
      <c r="G8692" s="95">
        <f t="shared" si="813"/>
        <v>0</v>
      </c>
      <c r="H8692" s="110">
        <f t="shared" si="814"/>
        <v>0</v>
      </c>
      <c r="P8692" s="107" t="str">
        <f t="shared" si="815"/>
        <v/>
      </c>
      <c r="Q8692" s="108" t="str">
        <f t="shared" si="816"/>
        <v/>
      </c>
      <c r="S8692" s="109" t="str">
        <f t="shared" si="817"/>
        <v/>
      </c>
      <c r="T8692" s="109" t="str">
        <f t="shared" si="818"/>
        <v/>
      </c>
    </row>
    <row r="8693" spans="2:20" ht="15" customHeight="1" x14ac:dyDescent="0.25">
      <c r="B8693" s="94">
        <v>8642</v>
      </c>
      <c r="C8693" s="95"/>
      <c r="D8693" s="94"/>
      <c r="E8693" s="95"/>
      <c r="F8693" s="94"/>
      <c r="G8693" s="95">
        <f t="shared" si="813"/>
        <v>0</v>
      </c>
      <c r="H8693" s="110">
        <f t="shared" si="814"/>
        <v>0</v>
      </c>
      <c r="P8693" s="107" t="str">
        <f t="shared" si="815"/>
        <v/>
      </c>
      <c r="Q8693" s="108" t="str">
        <f t="shared" si="816"/>
        <v/>
      </c>
      <c r="S8693" s="109" t="str">
        <f t="shared" si="817"/>
        <v/>
      </c>
      <c r="T8693" s="109" t="str">
        <f t="shared" si="818"/>
        <v/>
      </c>
    </row>
    <row r="8694" spans="2:20" ht="15" customHeight="1" x14ac:dyDescent="0.25">
      <c r="B8694" s="94">
        <v>8643</v>
      </c>
      <c r="C8694" s="95"/>
      <c r="D8694" s="94"/>
      <c r="E8694" s="95"/>
      <c r="F8694" s="94"/>
      <c r="G8694" s="95">
        <f t="shared" si="813"/>
        <v>0</v>
      </c>
      <c r="H8694" s="110">
        <f t="shared" si="814"/>
        <v>0</v>
      </c>
      <c r="P8694" s="107" t="str">
        <f t="shared" si="815"/>
        <v/>
      </c>
      <c r="Q8694" s="108" t="str">
        <f t="shared" si="816"/>
        <v/>
      </c>
      <c r="S8694" s="109" t="str">
        <f t="shared" si="817"/>
        <v/>
      </c>
      <c r="T8694" s="109" t="str">
        <f t="shared" si="818"/>
        <v/>
      </c>
    </row>
    <row r="8695" spans="2:20" ht="15" customHeight="1" x14ac:dyDescent="0.25">
      <c r="B8695" s="94">
        <v>8644</v>
      </c>
      <c r="C8695" s="95"/>
      <c r="D8695" s="94"/>
      <c r="E8695" s="95"/>
      <c r="F8695" s="94"/>
      <c r="G8695" s="95">
        <f t="shared" si="813"/>
        <v>0</v>
      </c>
      <c r="H8695" s="110">
        <f t="shared" si="814"/>
        <v>0</v>
      </c>
      <c r="P8695" s="107" t="str">
        <f t="shared" si="815"/>
        <v/>
      </c>
      <c r="Q8695" s="108" t="str">
        <f t="shared" si="816"/>
        <v/>
      </c>
      <c r="S8695" s="109" t="str">
        <f t="shared" si="817"/>
        <v/>
      </c>
      <c r="T8695" s="109" t="str">
        <f t="shared" si="818"/>
        <v/>
      </c>
    </row>
    <row r="8696" spans="2:20" ht="15" customHeight="1" x14ac:dyDescent="0.25">
      <c r="B8696" s="94">
        <v>8645</v>
      </c>
      <c r="C8696" s="95"/>
      <c r="D8696" s="94"/>
      <c r="E8696" s="95"/>
      <c r="F8696" s="94"/>
      <c r="G8696" s="95">
        <f t="shared" si="813"/>
        <v>0</v>
      </c>
      <c r="H8696" s="110">
        <f t="shared" si="814"/>
        <v>0</v>
      </c>
      <c r="P8696" s="107" t="str">
        <f t="shared" si="815"/>
        <v/>
      </c>
      <c r="Q8696" s="108" t="str">
        <f t="shared" si="816"/>
        <v/>
      </c>
      <c r="S8696" s="109" t="str">
        <f t="shared" si="817"/>
        <v/>
      </c>
      <c r="T8696" s="109" t="str">
        <f t="shared" si="818"/>
        <v/>
      </c>
    </row>
    <row r="8697" spans="2:20" ht="15" customHeight="1" x14ac:dyDescent="0.25">
      <c r="B8697" s="94">
        <v>8646</v>
      </c>
      <c r="C8697" s="95"/>
      <c r="D8697" s="94"/>
      <c r="E8697" s="95"/>
      <c r="F8697" s="94"/>
      <c r="G8697" s="95">
        <f t="shared" si="813"/>
        <v>0</v>
      </c>
      <c r="H8697" s="110">
        <f t="shared" si="814"/>
        <v>0</v>
      </c>
      <c r="P8697" s="107" t="str">
        <f t="shared" si="815"/>
        <v/>
      </c>
      <c r="Q8697" s="108" t="str">
        <f t="shared" si="816"/>
        <v/>
      </c>
      <c r="S8697" s="109" t="str">
        <f t="shared" si="817"/>
        <v/>
      </c>
      <c r="T8697" s="109" t="str">
        <f t="shared" si="818"/>
        <v/>
      </c>
    </row>
    <row r="8698" spans="2:20" ht="15" customHeight="1" x14ac:dyDescent="0.25">
      <c r="B8698" s="94">
        <v>8647</v>
      </c>
      <c r="C8698" s="95"/>
      <c r="D8698" s="94"/>
      <c r="E8698" s="95"/>
      <c r="F8698" s="94"/>
      <c r="G8698" s="95">
        <f t="shared" si="813"/>
        <v>0</v>
      </c>
      <c r="H8698" s="110">
        <f t="shared" si="814"/>
        <v>0</v>
      </c>
      <c r="P8698" s="107" t="str">
        <f t="shared" si="815"/>
        <v/>
      </c>
      <c r="Q8698" s="108" t="str">
        <f t="shared" si="816"/>
        <v/>
      </c>
      <c r="S8698" s="109" t="str">
        <f t="shared" si="817"/>
        <v/>
      </c>
      <c r="T8698" s="109" t="str">
        <f t="shared" si="818"/>
        <v/>
      </c>
    </row>
    <row r="8699" spans="2:20" ht="15" customHeight="1" x14ac:dyDescent="0.25">
      <c r="B8699" s="94">
        <v>8648</v>
      </c>
      <c r="C8699" s="95"/>
      <c r="D8699" s="94"/>
      <c r="E8699" s="95"/>
      <c r="F8699" s="94"/>
      <c r="G8699" s="95">
        <f t="shared" si="813"/>
        <v>0</v>
      </c>
      <c r="H8699" s="110">
        <f t="shared" si="814"/>
        <v>0</v>
      </c>
      <c r="P8699" s="107" t="str">
        <f t="shared" si="815"/>
        <v/>
      </c>
      <c r="Q8699" s="108" t="str">
        <f t="shared" si="816"/>
        <v/>
      </c>
      <c r="S8699" s="109" t="str">
        <f t="shared" si="817"/>
        <v/>
      </c>
      <c r="T8699" s="109" t="str">
        <f t="shared" si="818"/>
        <v/>
      </c>
    </row>
    <row r="8700" spans="2:20" ht="15" customHeight="1" x14ac:dyDescent="0.25">
      <c r="B8700" s="94">
        <v>8649</v>
      </c>
      <c r="C8700" s="95"/>
      <c r="D8700" s="94"/>
      <c r="E8700" s="95"/>
      <c r="F8700" s="94"/>
      <c r="G8700" s="95">
        <f t="shared" si="813"/>
        <v>0</v>
      </c>
      <c r="H8700" s="110">
        <f t="shared" si="814"/>
        <v>0</v>
      </c>
      <c r="P8700" s="107" t="str">
        <f t="shared" si="815"/>
        <v/>
      </c>
      <c r="Q8700" s="108" t="str">
        <f t="shared" si="816"/>
        <v/>
      </c>
      <c r="S8700" s="109" t="str">
        <f t="shared" si="817"/>
        <v/>
      </c>
      <c r="T8700" s="109" t="str">
        <f t="shared" si="818"/>
        <v/>
      </c>
    </row>
    <row r="8701" spans="2:20" ht="15" customHeight="1" x14ac:dyDescent="0.25">
      <c r="B8701" s="94">
        <v>8650</v>
      </c>
      <c r="C8701" s="95"/>
      <c r="D8701" s="94"/>
      <c r="E8701" s="95"/>
      <c r="F8701" s="94"/>
      <c r="G8701" s="95">
        <f t="shared" si="813"/>
        <v>0</v>
      </c>
      <c r="H8701" s="110">
        <f t="shared" si="814"/>
        <v>0</v>
      </c>
      <c r="P8701" s="107" t="str">
        <f t="shared" si="815"/>
        <v/>
      </c>
      <c r="Q8701" s="108" t="str">
        <f t="shared" si="816"/>
        <v/>
      </c>
      <c r="S8701" s="109" t="str">
        <f t="shared" si="817"/>
        <v/>
      </c>
      <c r="T8701" s="109" t="str">
        <f t="shared" si="818"/>
        <v/>
      </c>
    </row>
    <row r="8702" spans="2:20" ht="15" customHeight="1" x14ac:dyDescent="0.25">
      <c r="B8702" s="94">
        <v>8651</v>
      </c>
      <c r="C8702" s="95"/>
      <c r="D8702" s="94"/>
      <c r="E8702" s="95"/>
      <c r="F8702" s="94"/>
      <c r="G8702" s="95">
        <f t="shared" si="813"/>
        <v>0</v>
      </c>
      <c r="H8702" s="110">
        <f t="shared" si="814"/>
        <v>0</v>
      </c>
      <c r="P8702" s="107" t="str">
        <f t="shared" si="815"/>
        <v/>
      </c>
      <c r="Q8702" s="108" t="str">
        <f t="shared" si="816"/>
        <v/>
      </c>
      <c r="S8702" s="109" t="str">
        <f t="shared" si="817"/>
        <v/>
      </c>
      <c r="T8702" s="109" t="str">
        <f t="shared" si="818"/>
        <v/>
      </c>
    </row>
    <row r="8703" spans="2:20" ht="15" customHeight="1" x14ac:dyDescent="0.25">
      <c r="B8703" s="94">
        <v>8652</v>
      </c>
      <c r="C8703" s="95"/>
      <c r="D8703" s="94"/>
      <c r="E8703" s="95"/>
      <c r="F8703" s="94"/>
      <c r="G8703" s="95">
        <f t="shared" si="813"/>
        <v>0</v>
      </c>
      <c r="H8703" s="110">
        <f t="shared" si="814"/>
        <v>0</v>
      </c>
      <c r="P8703" s="107" t="str">
        <f t="shared" si="815"/>
        <v/>
      </c>
      <c r="Q8703" s="108" t="str">
        <f t="shared" si="816"/>
        <v/>
      </c>
      <c r="S8703" s="109" t="str">
        <f t="shared" si="817"/>
        <v/>
      </c>
      <c r="T8703" s="109" t="str">
        <f t="shared" si="818"/>
        <v/>
      </c>
    </row>
    <row r="8704" spans="2:20" ht="15" customHeight="1" x14ac:dyDescent="0.25">
      <c r="B8704" s="94">
        <v>8653</v>
      </c>
      <c r="C8704" s="95"/>
      <c r="D8704" s="94"/>
      <c r="E8704" s="95"/>
      <c r="F8704" s="94"/>
      <c r="G8704" s="95">
        <f t="shared" si="813"/>
        <v>0</v>
      </c>
      <c r="H8704" s="110">
        <f t="shared" si="814"/>
        <v>0</v>
      </c>
      <c r="P8704" s="107" t="str">
        <f t="shared" si="815"/>
        <v/>
      </c>
      <c r="Q8704" s="108" t="str">
        <f t="shared" si="816"/>
        <v/>
      </c>
      <c r="S8704" s="109" t="str">
        <f t="shared" si="817"/>
        <v/>
      </c>
      <c r="T8704" s="109" t="str">
        <f t="shared" si="818"/>
        <v/>
      </c>
    </row>
    <row r="8705" spans="2:20" ht="15" customHeight="1" x14ac:dyDescent="0.25">
      <c r="B8705" s="94">
        <v>8654</v>
      </c>
      <c r="C8705" s="95"/>
      <c r="D8705" s="94"/>
      <c r="E8705" s="95"/>
      <c r="F8705" s="94"/>
      <c r="G8705" s="95">
        <f t="shared" si="813"/>
        <v>0</v>
      </c>
      <c r="H8705" s="110">
        <f t="shared" si="814"/>
        <v>0</v>
      </c>
      <c r="P8705" s="107" t="str">
        <f t="shared" si="815"/>
        <v/>
      </c>
      <c r="Q8705" s="108" t="str">
        <f t="shared" si="816"/>
        <v/>
      </c>
      <c r="S8705" s="109" t="str">
        <f t="shared" si="817"/>
        <v/>
      </c>
      <c r="T8705" s="109" t="str">
        <f t="shared" si="818"/>
        <v/>
      </c>
    </row>
    <row r="8706" spans="2:20" ht="15" customHeight="1" x14ac:dyDescent="0.25">
      <c r="B8706" s="94">
        <v>8655</v>
      </c>
      <c r="C8706" s="95"/>
      <c r="D8706" s="94"/>
      <c r="E8706" s="95"/>
      <c r="F8706" s="94"/>
      <c r="G8706" s="95">
        <f t="shared" si="813"/>
        <v>0</v>
      </c>
      <c r="H8706" s="110">
        <f t="shared" si="814"/>
        <v>0</v>
      </c>
      <c r="P8706" s="107" t="str">
        <f t="shared" si="815"/>
        <v/>
      </c>
      <c r="Q8706" s="108" t="str">
        <f t="shared" si="816"/>
        <v/>
      </c>
      <c r="S8706" s="109" t="str">
        <f t="shared" si="817"/>
        <v/>
      </c>
      <c r="T8706" s="109" t="str">
        <f t="shared" si="818"/>
        <v/>
      </c>
    </row>
    <row r="8707" spans="2:20" ht="15" customHeight="1" x14ac:dyDescent="0.25">
      <c r="B8707" s="94">
        <v>8656</v>
      </c>
      <c r="C8707" s="95"/>
      <c r="D8707" s="94"/>
      <c r="E8707" s="95"/>
      <c r="F8707" s="94"/>
      <c r="G8707" s="95">
        <f t="shared" si="813"/>
        <v>0</v>
      </c>
      <c r="H8707" s="110">
        <f t="shared" si="814"/>
        <v>0</v>
      </c>
      <c r="P8707" s="107" t="str">
        <f t="shared" si="815"/>
        <v/>
      </c>
      <c r="Q8707" s="108" t="str">
        <f t="shared" si="816"/>
        <v/>
      </c>
      <c r="S8707" s="109" t="str">
        <f t="shared" si="817"/>
        <v/>
      </c>
      <c r="T8707" s="109" t="str">
        <f t="shared" si="818"/>
        <v/>
      </c>
    </row>
    <row r="8708" spans="2:20" ht="15" customHeight="1" x14ac:dyDescent="0.25">
      <c r="B8708" s="94">
        <v>8657</v>
      </c>
      <c r="C8708" s="95"/>
      <c r="D8708" s="94"/>
      <c r="E8708" s="95"/>
      <c r="F8708" s="94"/>
      <c r="G8708" s="95">
        <f t="shared" si="813"/>
        <v>0</v>
      </c>
      <c r="H8708" s="110">
        <f t="shared" si="814"/>
        <v>0</v>
      </c>
      <c r="P8708" s="107" t="str">
        <f t="shared" si="815"/>
        <v/>
      </c>
      <c r="Q8708" s="108" t="str">
        <f t="shared" si="816"/>
        <v/>
      </c>
      <c r="S8708" s="109" t="str">
        <f t="shared" si="817"/>
        <v/>
      </c>
      <c r="T8708" s="109" t="str">
        <f t="shared" si="818"/>
        <v/>
      </c>
    </row>
    <row r="8709" spans="2:20" ht="15" customHeight="1" x14ac:dyDescent="0.25">
      <c r="B8709" s="94">
        <v>8658</v>
      </c>
      <c r="C8709" s="95"/>
      <c r="D8709" s="94"/>
      <c r="E8709" s="95"/>
      <c r="F8709" s="94"/>
      <c r="G8709" s="95">
        <f t="shared" si="813"/>
        <v>0</v>
      </c>
      <c r="H8709" s="110">
        <f t="shared" si="814"/>
        <v>0</v>
      </c>
      <c r="P8709" s="107" t="str">
        <f t="shared" si="815"/>
        <v/>
      </c>
      <c r="Q8709" s="108" t="str">
        <f t="shared" si="816"/>
        <v/>
      </c>
      <c r="S8709" s="109" t="str">
        <f t="shared" si="817"/>
        <v/>
      </c>
      <c r="T8709" s="109" t="str">
        <f t="shared" si="818"/>
        <v/>
      </c>
    </row>
    <row r="8710" spans="2:20" ht="15" customHeight="1" x14ac:dyDescent="0.25">
      <c r="B8710" s="94">
        <v>8659</v>
      </c>
      <c r="C8710" s="95"/>
      <c r="D8710" s="94"/>
      <c r="E8710" s="95"/>
      <c r="F8710" s="94"/>
      <c r="G8710" s="95">
        <f t="shared" si="813"/>
        <v>0</v>
      </c>
      <c r="H8710" s="110">
        <f t="shared" si="814"/>
        <v>0</v>
      </c>
      <c r="P8710" s="107" t="str">
        <f t="shared" si="815"/>
        <v/>
      </c>
      <c r="Q8710" s="108" t="str">
        <f t="shared" si="816"/>
        <v/>
      </c>
      <c r="S8710" s="109" t="str">
        <f t="shared" si="817"/>
        <v/>
      </c>
      <c r="T8710" s="109" t="str">
        <f t="shared" si="818"/>
        <v/>
      </c>
    </row>
    <row r="8711" spans="2:20" ht="15" customHeight="1" x14ac:dyDescent="0.25">
      <c r="B8711" s="94">
        <v>8660</v>
      </c>
      <c r="C8711" s="95"/>
      <c r="D8711" s="94"/>
      <c r="E8711" s="95"/>
      <c r="F8711" s="94"/>
      <c r="G8711" s="95">
        <f t="shared" si="813"/>
        <v>0</v>
      </c>
      <c r="H8711" s="110">
        <f t="shared" si="814"/>
        <v>0</v>
      </c>
      <c r="P8711" s="107" t="str">
        <f t="shared" si="815"/>
        <v/>
      </c>
      <c r="Q8711" s="108" t="str">
        <f t="shared" si="816"/>
        <v/>
      </c>
      <c r="S8711" s="109" t="str">
        <f t="shared" si="817"/>
        <v/>
      </c>
      <c r="T8711" s="109" t="str">
        <f t="shared" si="818"/>
        <v/>
      </c>
    </row>
    <row r="8712" spans="2:20" ht="15" customHeight="1" x14ac:dyDescent="0.25">
      <c r="B8712" s="94">
        <v>8661</v>
      </c>
      <c r="C8712" s="95"/>
      <c r="D8712" s="94"/>
      <c r="E8712" s="95"/>
      <c r="F8712" s="94"/>
      <c r="G8712" s="95">
        <f t="shared" si="813"/>
        <v>0</v>
      </c>
      <c r="H8712" s="110">
        <f t="shared" si="814"/>
        <v>0</v>
      </c>
      <c r="P8712" s="107" t="str">
        <f t="shared" si="815"/>
        <v/>
      </c>
      <c r="Q8712" s="108" t="str">
        <f t="shared" si="816"/>
        <v/>
      </c>
      <c r="S8712" s="109" t="str">
        <f t="shared" si="817"/>
        <v/>
      </c>
      <c r="T8712" s="109" t="str">
        <f t="shared" si="818"/>
        <v/>
      </c>
    </row>
    <row r="8713" spans="2:20" ht="15" customHeight="1" x14ac:dyDescent="0.25">
      <c r="B8713" s="94">
        <v>8662</v>
      </c>
      <c r="C8713" s="95"/>
      <c r="D8713" s="94"/>
      <c r="E8713" s="95"/>
      <c r="F8713" s="94"/>
      <c r="G8713" s="95">
        <f t="shared" si="813"/>
        <v>0</v>
      </c>
      <c r="H8713" s="110">
        <f t="shared" si="814"/>
        <v>0</v>
      </c>
      <c r="P8713" s="107" t="str">
        <f t="shared" si="815"/>
        <v/>
      </c>
      <c r="Q8713" s="108" t="str">
        <f t="shared" si="816"/>
        <v/>
      </c>
      <c r="S8713" s="109" t="str">
        <f t="shared" si="817"/>
        <v/>
      </c>
      <c r="T8713" s="109" t="str">
        <f t="shared" si="818"/>
        <v/>
      </c>
    </row>
    <row r="8714" spans="2:20" ht="15" customHeight="1" x14ac:dyDescent="0.25">
      <c r="B8714" s="94">
        <v>8663</v>
      </c>
      <c r="C8714" s="95"/>
      <c r="D8714" s="94"/>
      <c r="E8714" s="95"/>
      <c r="F8714" s="94"/>
      <c r="G8714" s="95">
        <f t="shared" si="813"/>
        <v>0</v>
      </c>
      <c r="H8714" s="110">
        <f t="shared" si="814"/>
        <v>0</v>
      </c>
      <c r="P8714" s="107" t="str">
        <f t="shared" si="815"/>
        <v/>
      </c>
      <c r="Q8714" s="108" t="str">
        <f t="shared" si="816"/>
        <v/>
      </c>
      <c r="S8714" s="109" t="str">
        <f t="shared" si="817"/>
        <v/>
      </c>
      <c r="T8714" s="109" t="str">
        <f t="shared" si="818"/>
        <v/>
      </c>
    </row>
    <row r="8715" spans="2:20" ht="15" customHeight="1" x14ac:dyDescent="0.25">
      <c r="B8715" s="94">
        <v>8664</v>
      </c>
      <c r="C8715" s="95"/>
      <c r="D8715" s="94"/>
      <c r="E8715" s="95"/>
      <c r="F8715" s="94"/>
      <c r="G8715" s="95">
        <f t="shared" si="813"/>
        <v>0</v>
      </c>
      <c r="H8715" s="110">
        <f t="shared" si="814"/>
        <v>0</v>
      </c>
      <c r="P8715" s="107" t="str">
        <f t="shared" si="815"/>
        <v/>
      </c>
      <c r="Q8715" s="108" t="str">
        <f t="shared" si="816"/>
        <v/>
      </c>
      <c r="S8715" s="109" t="str">
        <f t="shared" si="817"/>
        <v/>
      </c>
      <c r="T8715" s="109" t="str">
        <f t="shared" si="818"/>
        <v/>
      </c>
    </row>
    <row r="8716" spans="2:20" ht="15" customHeight="1" x14ac:dyDescent="0.25">
      <c r="B8716" s="94">
        <v>8665</v>
      </c>
      <c r="C8716" s="95"/>
      <c r="D8716" s="94"/>
      <c r="E8716" s="95"/>
      <c r="F8716" s="94"/>
      <c r="G8716" s="95">
        <f t="shared" si="813"/>
        <v>0</v>
      </c>
      <c r="H8716" s="110">
        <f t="shared" si="814"/>
        <v>0</v>
      </c>
      <c r="P8716" s="107" t="str">
        <f t="shared" si="815"/>
        <v/>
      </c>
      <c r="Q8716" s="108" t="str">
        <f t="shared" si="816"/>
        <v/>
      </c>
      <c r="S8716" s="109" t="str">
        <f t="shared" si="817"/>
        <v/>
      </c>
      <c r="T8716" s="109" t="str">
        <f t="shared" si="818"/>
        <v/>
      </c>
    </row>
    <row r="8717" spans="2:20" ht="15" customHeight="1" x14ac:dyDescent="0.25">
      <c r="B8717" s="94">
        <v>8666</v>
      </c>
      <c r="C8717" s="95"/>
      <c r="D8717" s="94"/>
      <c r="E8717" s="95"/>
      <c r="F8717" s="94"/>
      <c r="G8717" s="95">
        <f t="shared" si="813"/>
        <v>0</v>
      </c>
      <c r="H8717" s="110">
        <f t="shared" si="814"/>
        <v>0</v>
      </c>
      <c r="P8717" s="107" t="str">
        <f t="shared" si="815"/>
        <v/>
      </c>
      <c r="Q8717" s="108" t="str">
        <f t="shared" si="816"/>
        <v/>
      </c>
      <c r="S8717" s="109" t="str">
        <f t="shared" si="817"/>
        <v/>
      </c>
      <c r="T8717" s="109" t="str">
        <f t="shared" si="818"/>
        <v/>
      </c>
    </row>
    <row r="8718" spans="2:20" ht="15" customHeight="1" x14ac:dyDescent="0.25">
      <c r="B8718" s="94">
        <v>8667</v>
      </c>
      <c r="C8718" s="95"/>
      <c r="D8718" s="94"/>
      <c r="E8718" s="95"/>
      <c r="F8718" s="94"/>
      <c r="G8718" s="95">
        <f t="shared" si="813"/>
        <v>0</v>
      </c>
      <c r="H8718" s="110">
        <f t="shared" si="814"/>
        <v>0</v>
      </c>
      <c r="P8718" s="107" t="str">
        <f t="shared" si="815"/>
        <v/>
      </c>
      <c r="Q8718" s="108" t="str">
        <f t="shared" si="816"/>
        <v/>
      </c>
      <c r="S8718" s="109" t="str">
        <f t="shared" si="817"/>
        <v/>
      </c>
      <c r="T8718" s="109" t="str">
        <f t="shared" si="818"/>
        <v/>
      </c>
    </row>
    <row r="8719" spans="2:20" ht="15" customHeight="1" x14ac:dyDescent="0.25">
      <c r="B8719" s="94">
        <v>8668</v>
      </c>
      <c r="C8719" s="95"/>
      <c r="D8719" s="94"/>
      <c r="E8719" s="95"/>
      <c r="F8719" s="94"/>
      <c r="G8719" s="95">
        <f t="shared" si="813"/>
        <v>0</v>
      </c>
      <c r="H8719" s="110">
        <f t="shared" si="814"/>
        <v>0</v>
      </c>
      <c r="P8719" s="107" t="str">
        <f t="shared" si="815"/>
        <v/>
      </c>
      <c r="Q8719" s="108" t="str">
        <f t="shared" si="816"/>
        <v/>
      </c>
      <c r="S8719" s="109" t="str">
        <f t="shared" si="817"/>
        <v/>
      </c>
      <c r="T8719" s="109" t="str">
        <f t="shared" si="818"/>
        <v/>
      </c>
    </row>
    <row r="8720" spans="2:20" ht="15" customHeight="1" x14ac:dyDescent="0.25">
      <c r="B8720" s="94">
        <v>8669</v>
      </c>
      <c r="C8720" s="95"/>
      <c r="D8720" s="94"/>
      <c r="E8720" s="95"/>
      <c r="F8720" s="94"/>
      <c r="G8720" s="95">
        <f t="shared" si="813"/>
        <v>0</v>
      </c>
      <c r="H8720" s="110">
        <f t="shared" si="814"/>
        <v>0</v>
      </c>
      <c r="P8720" s="107" t="str">
        <f t="shared" si="815"/>
        <v/>
      </c>
      <c r="Q8720" s="108" t="str">
        <f t="shared" si="816"/>
        <v/>
      </c>
      <c r="S8720" s="109" t="str">
        <f t="shared" si="817"/>
        <v/>
      </c>
      <c r="T8720" s="109" t="str">
        <f t="shared" si="818"/>
        <v/>
      </c>
    </row>
    <row r="8721" spans="2:20" ht="15" customHeight="1" x14ac:dyDescent="0.25">
      <c r="B8721" s="94">
        <v>8670</v>
      </c>
      <c r="C8721" s="95"/>
      <c r="D8721" s="94"/>
      <c r="E8721" s="95"/>
      <c r="F8721" s="94"/>
      <c r="G8721" s="95">
        <f t="shared" si="813"/>
        <v>0</v>
      </c>
      <c r="H8721" s="110">
        <f t="shared" si="814"/>
        <v>0</v>
      </c>
      <c r="P8721" s="107" t="str">
        <f t="shared" si="815"/>
        <v/>
      </c>
      <c r="Q8721" s="108" t="str">
        <f t="shared" si="816"/>
        <v/>
      </c>
      <c r="S8721" s="109" t="str">
        <f t="shared" si="817"/>
        <v/>
      </c>
      <c r="T8721" s="109" t="str">
        <f t="shared" si="818"/>
        <v/>
      </c>
    </row>
    <row r="8722" spans="2:20" ht="15" customHeight="1" x14ac:dyDescent="0.25">
      <c r="B8722" s="94">
        <v>8671</v>
      </c>
      <c r="C8722" s="95"/>
      <c r="D8722" s="94"/>
      <c r="E8722" s="95"/>
      <c r="F8722" s="94"/>
      <c r="G8722" s="95">
        <f t="shared" si="813"/>
        <v>0</v>
      </c>
      <c r="H8722" s="110">
        <f t="shared" si="814"/>
        <v>0</v>
      </c>
      <c r="P8722" s="107" t="str">
        <f t="shared" si="815"/>
        <v/>
      </c>
      <c r="Q8722" s="108" t="str">
        <f t="shared" si="816"/>
        <v/>
      </c>
      <c r="S8722" s="109" t="str">
        <f t="shared" si="817"/>
        <v/>
      </c>
      <c r="T8722" s="109" t="str">
        <f t="shared" si="818"/>
        <v/>
      </c>
    </row>
    <row r="8723" spans="2:20" ht="15" customHeight="1" x14ac:dyDescent="0.25">
      <c r="B8723" s="94">
        <v>8672</v>
      </c>
      <c r="C8723" s="95"/>
      <c r="D8723" s="94"/>
      <c r="E8723" s="95"/>
      <c r="F8723" s="94"/>
      <c r="G8723" s="95">
        <f t="shared" si="813"/>
        <v>0</v>
      </c>
      <c r="H8723" s="110">
        <f t="shared" si="814"/>
        <v>0</v>
      </c>
      <c r="P8723" s="107" t="str">
        <f t="shared" si="815"/>
        <v/>
      </c>
      <c r="Q8723" s="108" t="str">
        <f t="shared" si="816"/>
        <v/>
      </c>
      <c r="S8723" s="109" t="str">
        <f t="shared" si="817"/>
        <v/>
      </c>
      <c r="T8723" s="109" t="str">
        <f t="shared" si="818"/>
        <v/>
      </c>
    </row>
    <row r="8724" spans="2:20" ht="15" customHeight="1" x14ac:dyDescent="0.25">
      <c r="B8724" s="94">
        <v>8673</v>
      </c>
      <c r="C8724" s="95"/>
      <c r="D8724" s="94"/>
      <c r="E8724" s="95"/>
      <c r="F8724" s="94"/>
      <c r="G8724" s="95">
        <f t="shared" si="813"/>
        <v>0</v>
      </c>
      <c r="H8724" s="110">
        <f t="shared" si="814"/>
        <v>0</v>
      </c>
      <c r="P8724" s="107" t="str">
        <f t="shared" si="815"/>
        <v/>
      </c>
      <c r="Q8724" s="108" t="str">
        <f t="shared" si="816"/>
        <v/>
      </c>
      <c r="S8724" s="109" t="str">
        <f t="shared" si="817"/>
        <v/>
      </c>
      <c r="T8724" s="109" t="str">
        <f t="shared" si="818"/>
        <v/>
      </c>
    </row>
    <row r="8725" spans="2:20" ht="15" customHeight="1" x14ac:dyDescent="0.25">
      <c r="B8725" s="94">
        <v>8674</v>
      </c>
      <c r="C8725" s="95"/>
      <c r="D8725" s="94"/>
      <c r="E8725" s="95"/>
      <c r="F8725" s="94"/>
      <c r="G8725" s="95">
        <f t="shared" si="813"/>
        <v>0</v>
      </c>
      <c r="H8725" s="110">
        <f t="shared" si="814"/>
        <v>0</v>
      </c>
      <c r="P8725" s="107" t="str">
        <f t="shared" si="815"/>
        <v/>
      </c>
      <c r="Q8725" s="108" t="str">
        <f t="shared" si="816"/>
        <v/>
      </c>
      <c r="S8725" s="109" t="str">
        <f t="shared" si="817"/>
        <v/>
      </c>
      <c r="T8725" s="109" t="str">
        <f t="shared" si="818"/>
        <v/>
      </c>
    </row>
    <row r="8726" spans="2:20" ht="15" customHeight="1" x14ac:dyDescent="0.25">
      <c r="B8726" s="94">
        <v>8675</v>
      </c>
      <c r="C8726" s="95"/>
      <c r="D8726" s="94"/>
      <c r="E8726" s="95"/>
      <c r="F8726" s="94"/>
      <c r="G8726" s="95">
        <f t="shared" si="813"/>
        <v>0</v>
      </c>
      <c r="H8726" s="110">
        <f t="shared" si="814"/>
        <v>0</v>
      </c>
      <c r="P8726" s="107" t="str">
        <f t="shared" si="815"/>
        <v/>
      </c>
      <c r="Q8726" s="108" t="str">
        <f t="shared" si="816"/>
        <v/>
      </c>
      <c r="S8726" s="109" t="str">
        <f t="shared" si="817"/>
        <v/>
      </c>
      <c r="T8726" s="109" t="str">
        <f t="shared" si="818"/>
        <v/>
      </c>
    </row>
    <row r="8727" spans="2:20" ht="15" customHeight="1" x14ac:dyDescent="0.25">
      <c r="B8727" s="94">
        <v>8676</v>
      </c>
      <c r="C8727" s="95"/>
      <c r="D8727" s="94"/>
      <c r="E8727" s="95"/>
      <c r="F8727" s="94"/>
      <c r="G8727" s="95">
        <f t="shared" si="813"/>
        <v>0</v>
      </c>
      <c r="H8727" s="110">
        <f t="shared" si="814"/>
        <v>0</v>
      </c>
      <c r="P8727" s="107" t="str">
        <f t="shared" si="815"/>
        <v/>
      </c>
      <c r="Q8727" s="108" t="str">
        <f t="shared" si="816"/>
        <v/>
      </c>
      <c r="S8727" s="109" t="str">
        <f t="shared" si="817"/>
        <v/>
      </c>
      <c r="T8727" s="109" t="str">
        <f t="shared" si="818"/>
        <v/>
      </c>
    </row>
    <row r="8728" spans="2:20" ht="15" customHeight="1" x14ac:dyDescent="0.25">
      <c r="B8728" s="94">
        <v>8677</v>
      </c>
      <c r="C8728" s="95"/>
      <c r="D8728" s="94"/>
      <c r="E8728" s="95"/>
      <c r="F8728" s="94"/>
      <c r="G8728" s="95">
        <f t="shared" si="813"/>
        <v>0</v>
      </c>
      <c r="H8728" s="110">
        <f t="shared" si="814"/>
        <v>0</v>
      </c>
      <c r="P8728" s="107" t="str">
        <f t="shared" si="815"/>
        <v/>
      </c>
      <c r="Q8728" s="108" t="str">
        <f t="shared" si="816"/>
        <v/>
      </c>
      <c r="S8728" s="109" t="str">
        <f t="shared" si="817"/>
        <v/>
      </c>
      <c r="T8728" s="109" t="str">
        <f t="shared" si="818"/>
        <v/>
      </c>
    </row>
    <row r="8729" spans="2:20" ht="15" customHeight="1" x14ac:dyDescent="0.25">
      <c r="B8729" s="94">
        <v>8678</v>
      </c>
      <c r="C8729" s="95"/>
      <c r="D8729" s="94"/>
      <c r="E8729" s="95"/>
      <c r="F8729" s="94"/>
      <c r="G8729" s="95">
        <f t="shared" si="813"/>
        <v>0</v>
      </c>
      <c r="H8729" s="110">
        <f t="shared" si="814"/>
        <v>0</v>
      </c>
      <c r="P8729" s="107" t="str">
        <f t="shared" si="815"/>
        <v/>
      </c>
      <c r="Q8729" s="108" t="str">
        <f t="shared" si="816"/>
        <v/>
      </c>
      <c r="S8729" s="109" t="str">
        <f t="shared" si="817"/>
        <v/>
      </c>
      <c r="T8729" s="109" t="str">
        <f t="shared" si="818"/>
        <v/>
      </c>
    </row>
    <row r="8730" spans="2:20" ht="15" customHeight="1" x14ac:dyDescent="0.25">
      <c r="B8730" s="94">
        <v>8679</v>
      </c>
      <c r="C8730" s="95"/>
      <c r="D8730" s="94"/>
      <c r="E8730" s="95"/>
      <c r="F8730" s="94"/>
      <c r="G8730" s="95">
        <f t="shared" si="813"/>
        <v>0</v>
      </c>
      <c r="H8730" s="110">
        <f t="shared" si="814"/>
        <v>0</v>
      </c>
      <c r="P8730" s="107" t="str">
        <f t="shared" si="815"/>
        <v/>
      </c>
      <c r="Q8730" s="108" t="str">
        <f t="shared" si="816"/>
        <v/>
      </c>
      <c r="S8730" s="109" t="str">
        <f t="shared" si="817"/>
        <v/>
      </c>
      <c r="T8730" s="109" t="str">
        <f t="shared" si="818"/>
        <v/>
      </c>
    </row>
    <row r="8731" spans="2:20" ht="15" customHeight="1" x14ac:dyDescent="0.25">
      <c r="B8731" s="94">
        <v>8680</v>
      </c>
      <c r="C8731" s="95"/>
      <c r="D8731" s="94"/>
      <c r="E8731" s="95"/>
      <c r="F8731" s="94"/>
      <c r="G8731" s="95">
        <f t="shared" si="813"/>
        <v>0</v>
      </c>
      <c r="H8731" s="110">
        <f t="shared" si="814"/>
        <v>0</v>
      </c>
      <c r="P8731" s="107" t="str">
        <f t="shared" si="815"/>
        <v/>
      </c>
      <c r="Q8731" s="108" t="str">
        <f t="shared" si="816"/>
        <v/>
      </c>
      <c r="S8731" s="109" t="str">
        <f t="shared" si="817"/>
        <v/>
      </c>
      <c r="T8731" s="109" t="str">
        <f t="shared" si="818"/>
        <v/>
      </c>
    </row>
    <row r="8732" spans="2:20" ht="15" customHeight="1" x14ac:dyDescent="0.25">
      <c r="B8732" s="94">
        <v>8681</v>
      </c>
      <c r="C8732" s="95"/>
      <c r="D8732" s="94"/>
      <c r="E8732" s="95"/>
      <c r="F8732" s="94"/>
      <c r="G8732" s="95">
        <f t="shared" ref="G8732:G8795" si="819">E8732-C8732</f>
        <v>0</v>
      </c>
      <c r="H8732" s="110">
        <f t="shared" ref="H8732:H8795" si="820">F8732-D8732</f>
        <v>0</v>
      </c>
      <c r="P8732" s="107" t="str">
        <f t="shared" ref="P8732:P8795" si="821">IF(C8732="","",D8732*PSA_WTP-C8732)</f>
        <v/>
      </c>
      <c r="Q8732" s="108" t="str">
        <f t="shared" ref="Q8732:Q8795" si="822">IF(C8732="","",F8732*PSA_WTP-E8732)</f>
        <v/>
      </c>
      <c r="S8732" s="109" t="str">
        <f t="shared" ref="S8732:S8795" si="823">IF(Q8732="","",IF(Q8732=MAX(P8732,Q8732),0,1))</f>
        <v/>
      </c>
      <c r="T8732" s="109" t="str">
        <f t="shared" ref="T8732:T8795" si="824">IF(Q8732="","",IF(Q8732=MAX(P8732,Q8732),1,0))</f>
        <v/>
      </c>
    </row>
    <row r="8733" spans="2:20" ht="15" customHeight="1" x14ac:dyDescent="0.25">
      <c r="B8733" s="94">
        <v>8682</v>
      </c>
      <c r="C8733" s="95"/>
      <c r="D8733" s="94"/>
      <c r="E8733" s="95"/>
      <c r="F8733" s="94"/>
      <c r="G8733" s="95">
        <f t="shared" si="819"/>
        <v>0</v>
      </c>
      <c r="H8733" s="110">
        <f t="shared" si="820"/>
        <v>0</v>
      </c>
      <c r="P8733" s="107" t="str">
        <f t="shared" si="821"/>
        <v/>
      </c>
      <c r="Q8733" s="108" t="str">
        <f t="shared" si="822"/>
        <v/>
      </c>
      <c r="S8733" s="109" t="str">
        <f t="shared" si="823"/>
        <v/>
      </c>
      <c r="T8733" s="109" t="str">
        <f t="shared" si="824"/>
        <v/>
      </c>
    </row>
    <row r="8734" spans="2:20" ht="15" customHeight="1" x14ac:dyDescent="0.25">
      <c r="B8734" s="94">
        <v>8683</v>
      </c>
      <c r="C8734" s="95"/>
      <c r="D8734" s="94"/>
      <c r="E8734" s="95"/>
      <c r="F8734" s="94"/>
      <c r="G8734" s="95">
        <f t="shared" si="819"/>
        <v>0</v>
      </c>
      <c r="H8734" s="110">
        <f t="shared" si="820"/>
        <v>0</v>
      </c>
      <c r="P8734" s="107" t="str">
        <f t="shared" si="821"/>
        <v/>
      </c>
      <c r="Q8734" s="108" t="str">
        <f t="shared" si="822"/>
        <v/>
      </c>
      <c r="S8734" s="109" t="str">
        <f t="shared" si="823"/>
        <v/>
      </c>
      <c r="T8734" s="109" t="str">
        <f t="shared" si="824"/>
        <v/>
      </c>
    </row>
    <row r="8735" spans="2:20" ht="15" customHeight="1" x14ac:dyDescent="0.25">
      <c r="B8735" s="94">
        <v>8684</v>
      </c>
      <c r="C8735" s="95"/>
      <c r="D8735" s="94"/>
      <c r="E8735" s="95"/>
      <c r="F8735" s="94"/>
      <c r="G8735" s="95">
        <f t="shared" si="819"/>
        <v>0</v>
      </c>
      <c r="H8735" s="110">
        <f t="shared" si="820"/>
        <v>0</v>
      </c>
      <c r="P8735" s="107" t="str">
        <f t="shared" si="821"/>
        <v/>
      </c>
      <c r="Q8735" s="108" t="str">
        <f t="shared" si="822"/>
        <v/>
      </c>
      <c r="S8735" s="109" t="str">
        <f t="shared" si="823"/>
        <v/>
      </c>
      <c r="T8735" s="109" t="str">
        <f t="shared" si="824"/>
        <v/>
      </c>
    </row>
    <row r="8736" spans="2:20" ht="15" customHeight="1" x14ac:dyDescent="0.25">
      <c r="B8736" s="94">
        <v>8685</v>
      </c>
      <c r="C8736" s="95"/>
      <c r="D8736" s="94"/>
      <c r="E8736" s="95"/>
      <c r="F8736" s="94"/>
      <c r="G8736" s="95">
        <f t="shared" si="819"/>
        <v>0</v>
      </c>
      <c r="H8736" s="110">
        <f t="shared" si="820"/>
        <v>0</v>
      </c>
      <c r="P8736" s="107" t="str">
        <f t="shared" si="821"/>
        <v/>
      </c>
      <c r="Q8736" s="108" t="str">
        <f t="shared" si="822"/>
        <v/>
      </c>
      <c r="S8736" s="109" t="str">
        <f t="shared" si="823"/>
        <v/>
      </c>
      <c r="T8736" s="109" t="str">
        <f t="shared" si="824"/>
        <v/>
      </c>
    </row>
    <row r="8737" spans="2:20" ht="15" customHeight="1" x14ac:dyDescent="0.25">
      <c r="B8737" s="94">
        <v>8686</v>
      </c>
      <c r="C8737" s="95"/>
      <c r="D8737" s="94"/>
      <c r="E8737" s="95"/>
      <c r="F8737" s="94"/>
      <c r="G8737" s="95">
        <f t="shared" si="819"/>
        <v>0</v>
      </c>
      <c r="H8737" s="110">
        <f t="shared" si="820"/>
        <v>0</v>
      </c>
      <c r="P8737" s="107" t="str">
        <f t="shared" si="821"/>
        <v/>
      </c>
      <c r="Q8737" s="108" t="str">
        <f t="shared" si="822"/>
        <v/>
      </c>
      <c r="S8737" s="109" t="str">
        <f t="shared" si="823"/>
        <v/>
      </c>
      <c r="T8737" s="109" t="str">
        <f t="shared" si="824"/>
        <v/>
      </c>
    </row>
    <row r="8738" spans="2:20" ht="15" customHeight="1" x14ac:dyDescent="0.25">
      <c r="B8738" s="94">
        <v>8687</v>
      </c>
      <c r="C8738" s="95"/>
      <c r="D8738" s="94"/>
      <c r="E8738" s="95"/>
      <c r="F8738" s="94"/>
      <c r="G8738" s="95">
        <f t="shared" si="819"/>
        <v>0</v>
      </c>
      <c r="H8738" s="110">
        <f t="shared" si="820"/>
        <v>0</v>
      </c>
      <c r="P8738" s="107" t="str">
        <f t="shared" si="821"/>
        <v/>
      </c>
      <c r="Q8738" s="108" t="str">
        <f t="shared" si="822"/>
        <v/>
      </c>
      <c r="S8738" s="109" t="str">
        <f t="shared" si="823"/>
        <v/>
      </c>
      <c r="T8738" s="109" t="str">
        <f t="shared" si="824"/>
        <v/>
      </c>
    </row>
    <row r="8739" spans="2:20" ht="15" customHeight="1" x14ac:dyDescent="0.25">
      <c r="B8739" s="94">
        <v>8688</v>
      </c>
      <c r="C8739" s="95"/>
      <c r="D8739" s="94"/>
      <c r="E8739" s="95"/>
      <c r="F8739" s="94"/>
      <c r="G8739" s="95">
        <f t="shared" si="819"/>
        <v>0</v>
      </c>
      <c r="H8739" s="110">
        <f t="shared" si="820"/>
        <v>0</v>
      </c>
      <c r="P8739" s="107" t="str">
        <f t="shared" si="821"/>
        <v/>
      </c>
      <c r="Q8739" s="108" t="str">
        <f t="shared" si="822"/>
        <v/>
      </c>
      <c r="S8739" s="109" t="str">
        <f t="shared" si="823"/>
        <v/>
      </c>
      <c r="T8739" s="109" t="str">
        <f t="shared" si="824"/>
        <v/>
      </c>
    </row>
    <row r="8740" spans="2:20" ht="15" customHeight="1" x14ac:dyDescent="0.25">
      <c r="B8740" s="94">
        <v>8689</v>
      </c>
      <c r="C8740" s="95"/>
      <c r="D8740" s="94"/>
      <c r="E8740" s="95"/>
      <c r="F8740" s="94"/>
      <c r="G8740" s="95">
        <f t="shared" si="819"/>
        <v>0</v>
      </c>
      <c r="H8740" s="110">
        <f t="shared" si="820"/>
        <v>0</v>
      </c>
      <c r="P8740" s="107" t="str">
        <f t="shared" si="821"/>
        <v/>
      </c>
      <c r="Q8740" s="108" t="str">
        <f t="shared" si="822"/>
        <v/>
      </c>
      <c r="S8740" s="109" t="str">
        <f t="shared" si="823"/>
        <v/>
      </c>
      <c r="T8740" s="109" t="str">
        <f t="shared" si="824"/>
        <v/>
      </c>
    </row>
    <row r="8741" spans="2:20" ht="15" customHeight="1" x14ac:dyDescent="0.25">
      <c r="B8741" s="94">
        <v>8690</v>
      </c>
      <c r="C8741" s="95"/>
      <c r="D8741" s="94"/>
      <c r="E8741" s="95"/>
      <c r="F8741" s="94"/>
      <c r="G8741" s="95">
        <f t="shared" si="819"/>
        <v>0</v>
      </c>
      <c r="H8741" s="110">
        <f t="shared" si="820"/>
        <v>0</v>
      </c>
      <c r="P8741" s="107" t="str">
        <f t="shared" si="821"/>
        <v/>
      </c>
      <c r="Q8741" s="108" t="str">
        <f t="shared" si="822"/>
        <v/>
      </c>
      <c r="S8741" s="109" t="str">
        <f t="shared" si="823"/>
        <v/>
      </c>
      <c r="T8741" s="109" t="str">
        <f t="shared" si="824"/>
        <v/>
      </c>
    </row>
    <row r="8742" spans="2:20" ht="15" customHeight="1" x14ac:dyDescent="0.25">
      <c r="B8742" s="94">
        <v>8691</v>
      </c>
      <c r="C8742" s="95"/>
      <c r="D8742" s="94"/>
      <c r="E8742" s="95"/>
      <c r="F8742" s="94"/>
      <c r="G8742" s="95">
        <f t="shared" si="819"/>
        <v>0</v>
      </c>
      <c r="H8742" s="110">
        <f t="shared" si="820"/>
        <v>0</v>
      </c>
      <c r="P8742" s="107" t="str">
        <f t="shared" si="821"/>
        <v/>
      </c>
      <c r="Q8742" s="108" t="str">
        <f t="shared" si="822"/>
        <v/>
      </c>
      <c r="S8742" s="109" t="str">
        <f t="shared" si="823"/>
        <v/>
      </c>
      <c r="T8742" s="109" t="str">
        <f t="shared" si="824"/>
        <v/>
      </c>
    </row>
    <row r="8743" spans="2:20" ht="15" customHeight="1" x14ac:dyDescent="0.25">
      <c r="B8743" s="94">
        <v>8692</v>
      </c>
      <c r="C8743" s="95"/>
      <c r="D8743" s="94"/>
      <c r="E8743" s="95"/>
      <c r="F8743" s="94"/>
      <c r="G8743" s="95">
        <f t="shared" si="819"/>
        <v>0</v>
      </c>
      <c r="H8743" s="110">
        <f t="shared" si="820"/>
        <v>0</v>
      </c>
      <c r="P8743" s="107" t="str">
        <f t="shared" si="821"/>
        <v/>
      </c>
      <c r="Q8743" s="108" t="str">
        <f t="shared" si="822"/>
        <v/>
      </c>
      <c r="S8743" s="109" t="str">
        <f t="shared" si="823"/>
        <v/>
      </c>
      <c r="T8743" s="109" t="str">
        <f t="shared" si="824"/>
        <v/>
      </c>
    </row>
    <row r="8744" spans="2:20" ht="15" customHeight="1" x14ac:dyDescent="0.25">
      <c r="B8744" s="94">
        <v>8693</v>
      </c>
      <c r="C8744" s="95"/>
      <c r="D8744" s="94"/>
      <c r="E8744" s="95"/>
      <c r="F8744" s="94"/>
      <c r="G8744" s="95">
        <f t="shared" si="819"/>
        <v>0</v>
      </c>
      <c r="H8744" s="110">
        <f t="shared" si="820"/>
        <v>0</v>
      </c>
      <c r="P8744" s="107" t="str">
        <f t="shared" si="821"/>
        <v/>
      </c>
      <c r="Q8744" s="108" t="str">
        <f t="shared" si="822"/>
        <v/>
      </c>
      <c r="S8744" s="109" t="str">
        <f t="shared" si="823"/>
        <v/>
      </c>
      <c r="T8744" s="109" t="str">
        <f t="shared" si="824"/>
        <v/>
      </c>
    </row>
    <row r="8745" spans="2:20" ht="15" customHeight="1" x14ac:dyDescent="0.25">
      <c r="B8745" s="94">
        <v>8694</v>
      </c>
      <c r="C8745" s="95"/>
      <c r="D8745" s="94"/>
      <c r="E8745" s="95"/>
      <c r="F8745" s="94"/>
      <c r="G8745" s="95">
        <f t="shared" si="819"/>
        <v>0</v>
      </c>
      <c r="H8745" s="110">
        <f t="shared" si="820"/>
        <v>0</v>
      </c>
      <c r="P8745" s="107" t="str">
        <f t="shared" si="821"/>
        <v/>
      </c>
      <c r="Q8745" s="108" t="str">
        <f t="shared" si="822"/>
        <v/>
      </c>
      <c r="S8745" s="109" t="str">
        <f t="shared" si="823"/>
        <v/>
      </c>
      <c r="T8745" s="109" t="str">
        <f t="shared" si="824"/>
        <v/>
      </c>
    </row>
    <row r="8746" spans="2:20" ht="15" customHeight="1" x14ac:dyDescent="0.25">
      <c r="B8746" s="94">
        <v>8695</v>
      </c>
      <c r="C8746" s="95"/>
      <c r="D8746" s="94"/>
      <c r="E8746" s="95"/>
      <c r="F8746" s="94"/>
      <c r="G8746" s="95">
        <f t="shared" si="819"/>
        <v>0</v>
      </c>
      <c r="H8746" s="110">
        <f t="shared" si="820"/>
        <v>0</v>
      </c>
      <c r="P8746" s="107" t="str">
        <f t="shared" si="821"/>
        <v/>
      </c>
      <c r="Q8746" s="108" t="str">
        <f t="shared" si="822"/>
        <v/>
      </c>
      <c r="S8746" s="109" t="str">
        <f t="shared" si="823"/>
        <v/>
      </c>
      <c r="T8746" s="109" t="str">
        <f t="shared" si="824"/>
        <v/>
      </c>
    </row>
    <row r="8747" spans="2:20" ht="15" customHeight="1" x14ac:dyDescent="0.25">
      <c r="B8747" s="94">
        <v>8696</v>
      </c>
      <c r="C8747" s="95"/>
      <c r="D8747" s="94"/>
      <c r="E8747" s="95"/>
      <c r="F8747" s="94"/>
      <c r="G8747" s="95">
        <f t="shared" si="819"/>
        <v>0</v>
      </c>
      <c r="H8747" s="110">
        <f t="shared" si="820"/>
        <v>0</v>
      </c>
      <c r="P8747" s="107" t="str">
        <f t="shared" si="821"/>
        <v/>
      </c>
      <c r="Q8747" s="108" t="str">
        <f t="shared" si="822"/>
        <v/>
      </c>
      <c r="S8747" s="109" t="str">
        <f t="shared" si="823"/>
        <v/>
      </c>
      <c r="T8747" s="109" t="str">
        <f t="shared" si="824"/>
        <v/>
      </c>
    </row>
    <row r="8748" spans="2:20" ht="15" customHeight="1" x14ac:dyDescent="0.25">
      <c r="B8748" s="94">
        <v>8697</v>
      </c>
      <c r="C8748" s="95"/>
      <c r="D8748" s="94"/>
      <c r="E8748" s="95"/>
      <c r="F8748" s="94"/>
      <c r="G8748" s="95">
        <f t="shared" si="819"/>
        <v>0</v>
      </c>
      <c r="H8748" s="110">
        <f t="shared" si="820"/>
        <v>0</v>
      </c>
      <c r="P8748" s="107" t="str">
        <f t="shared" si="821"/>
        <v/>
      </c>
      <c r="Q8748" s="108" t="str">
        <f t="shared" si="822"/>
        <v/>
      </c>
      <c r="S8748" s="109" t="str">
        <f t="shared" si="823"/>
        <v/>
      </c>
      <c r="T8748" s="109" t="str">
        <f t="shared" si="824"/>
        <v/>
      </c>
    </row>
    <row r="8749" spans="2:20" ht="15" customHeight="1" x14ac:dyDescent="0.25">
      <c r="B8749" s="94">
        <v>8698</v>
      </c>
      <c r="C8749" s="95"/>
      <c r="D8749" s="94"/>
      <c r="E8749" s="95"/>
      <c r="F8749" s="94"/>
      <c r="G8749" s="95">
        <f t="shared" si="819"/>
        <v>0</v>
      </c>
      <c r="H8749" s="110">
        <f t="shared" si="820"/>
        <v>0</v>
      </c>
      <c r="P8749" s="107" t="str">
        <f t="shared" si="821"/>
        <v/>
      </c>
      <c r="Q8749" s="108" t="str">
        <f t="shared" si="822"/>
        <v/>
      </c>
      <c r="S8749" s="109" t="str">
        <f t="shared" si="823"/>
        <v/>
      </c>
      <c r="T8749" s="109" t="str">
        <f t="shared" si="824"/>
        <v/>
      </c>
    </row>
    <row r="8750" spans="2:20" ht="15" customHeight="1" x14ac:dyDescent="0.25">
      <c r="B8750" s="94">
        <v>8699</v>
      </c>
      <c r="C8750" s="95"/>
      <c r="D8750" s="94"/>
      <c r="E8750" s="95"/>
      <c r="F8750" s="94"/>
      <c r="G8750" s="95">
        <f t="shared" si="819"/>
        <v>0</v>
      </c>
      <c r="H8750" s="110">
        <f t="shared" si="820"/>
        <v>0</v>
      </c>
      <c r="P8750" s="107" t="str">
        <f t="shared" si="821"/>
        <v/>
      </c>
      <c r="Q8750" s="108" t="str">
        <f t="shared" si="822"/>
        <v/>
      </c>
      <c r="S8750" s="109" t="str">
        <f t="shared" si="823"/>
        <v/>
      </c>
      <c r="T8750" s="109" t="str">
        <f t="shared" si="824"/>
        <v/>
      </c>
    </row>
    <row r="8751" spans="2:20" ht="15" customHeight="1" x14ac:dyDescent="0.25">
      <c r="B8751" s="94">
        <v>8700</v>
      </c>
      <c r="C8751" s="95"/>
      <c r="D8751" s="94"/>
      <c r="E8751" s="95"/>
      <c r="F8751" s="94"/>
      <c r="G8751" s="95">
        <f t="shared" si="819"/>
        <v>0</v>
      </c>
      <c r="H8751" s="110">
        <f t="shared" si="820"/>
        <v>0</v>
      </c>
      <c r="P8751" s="107" t="str">
        <f t="shared" si="821"/>
        <v/>
      </c>
      <c r="Q8751" s="108" t="str">
        <f t="shared" si="822"/>
        <v/>
      </c>
      <c r="S8751" s="109" t="str">
        <f t="shared" si="823"/>
        <v/>
      </c>
      <c r="T8751" s="109" t="str">
        <f t="shared" si="824"/>
        <v/>
      </c>
    </row>
    <row r="8752" spans="2:20" ht="15" customHeight="1" x14ac:dyDescent="0.25">
      <c r="B8752" s="94">
        <v>8701</v>
      </c>
      <c r="C8752" s="95"/>
      <c r="D8752" s="94"/>
      <c r="E8752" s="95"/>
      <c r="F8752" s="94"/>
      <c r="G8752" s="95">
        <f t="shared" si="819"/>
        <v>0</v>
      </c>
      <c r="H8752" s="110">
        <f t="shared" si="820"/>
        <v>0</v>
      </c>
      <c r="P8752" s="107" t="str">
        <f t="shared" si="821"/>
        <v/>
      </c>
      <c r="Q8752" s="108" t="str">
        <f t="shared" si="822"/>
        <v/>
      </c>
      <c r="S8752" s="109" t="str">
        <f t="shared" si="823"/>
        <v/>
      </c>
      <c r="T8752" s="109" t="str">
        <f t="shared" si="824"/>
        <v/>
      </c>
    </row>
    <row r="8753" spans="2:20" ht="15" customHeight="1" x14ac:dyDescent="0.25">
      <c r="B8753" s="94">
        <v>8702</v>
      </c>
      <c r="C8753" s="95"/>
      <c r="D8753" s="94"/>
      <c r="E8753" s="95"/>
      <c r="F8753" s="94"/>
      <c r="G8753" s="95">
        <f t="shared" si="819"/>
        <v>0</v>
      </c>
      <c r="H8753" s="110">
        <f t="shared" si="820"/>
        <v>0</v>
      </c>
      <c r="P8753" s="107" t="str">
        <f t="shared" si="821"/>
        <v/>
      </c>
      <c r="Q8753" s="108" t="str">
        <f t="shared" si="822"/>
        <v/>
      </c>
      <c r="S8753" s="109" t="str">
        <f t="shared" si="823"/>
        <v/>
      </c>
      <c r="T8753" s="109" t="str">
        <f t="shared" si="824"/>
        <v/>
      </c>
    </row>
    <row r="8754" spans="2:20" ht="15" customHeight="1" x14ac:dyDescent="0.25">
      <c r="B8754" s="94">
        <v>8703</v>
      </c>
      <c r="C8754" s="95"/>
      <c r="D8754" s="94"/>
      <c r="E8754" s="95"/>
      <c r="F8754" s="94"/>
      <c r="G8754" s="95">
        <f t="shared" si="819"/>
        <v>0</v>
      </c>
      <c r="H8754" s="110">
        <f t="shared" si="820"/>
        <v>0</v>
      </c>
      <c r="P8754" s="107" t="str">
        <f t="shared" si="821"/>
        <v/>
      </c>
      <c r="Q8754" s="108" t="str">
        <f t="shared" si="822"/>
        <v/>
      </c>
      <c r="S8754" s="109" t="str">
        <f t="shared" si="823"/>
        <v/>
      </c>
      <c r="T8754" s="109" t="str">
        <f t="shared" si="824"/>
        <v/>
      </c>
    </row>
    <row r="8755" spans="2:20" ht="15" customHeight="1" x14ac:dyDescent="0.25">
      <c r="B8755" s="94">
        <v>8704</v>
      </c>
      <c r="C8755" s="95"/>
      <c r="D8755" s="94"/>
      <c r="E8755" s="95"/>
      <c r="F8755" s="94"/>
      <c r="G8755" s="95">
        <f t="shared" si="819"/>
        <v>0</v>
      </c>
      <c r="H8755" s="110">
        <f t="shared" si="820"/>
        <v>0</v>
      </c>
      <c r="P8755" s="107" t="str">
        <f t="shared" si="821"/>
        <v/>
      </c>
      <c r="Q8755" s="108" t="str">
        <f t="shared" si="822"/>
        <v/>
      </c>
      <c r="S8755" s="109" t="str">
        <f t="shared" si="823"/>
        <v/>
      </c>
      <c r="T8755" s="109" t="str">
        <f t="shared" si="824"/>
        <v/>
      </c>
    </row>
    <row r="8756" spans="2:20" ht="15" customHeight="1" x14ac:dyDescent="0.25">
      <c r="B8756" s="94">
        <v>8705</v>
      </c>
      <c r="C8756" s="95"/>
      <c r="D8756" s="94"/>
      <c r="E8756" s="95"/>
      <c r="F8756" s="94"/>
      <c r="G8756" s="95">
        <f t="shared" si="819"/>
        <v>0</v>
      </c>
      <c r="H8756" s="110">
        <f t="shared" si="820"/>
        <v>0</v>
      </c>
      <c r="P8756" s="107" t="str">
        <f t="shared" si="821"/>
        <v/>
      </c>
      <c r="Q8756" s="108" t="str">
        <f t="shared" si="822"/>
        <v/>
      </c>
      <c r="S8756" s="109" t="str">
        <f t="shared" si="823"/>
        <v/>
      </c>
      <c r="T8756" s="109" t="str">
        <f t="shared" si="824"/>
        <v/>
      </c>
    </row>
    <row r="8757" spans="2:20" ht="15" customHeight="1" x14ac:dyDescent="0.25">
      <c r="B8757" s="94">
        <v>8706</v>
      </c>
      <c r="C8757" s="95"/>
      <c r="D8757" s="94"/>
      <c r="E8757" s="95"/>
      <c r="F8757" s="94"/>
      <c r="G8757" s="95">
        <f t="shared" si="819"/>
        <v>0</v>
      </c>
      <c r="H8757" s="110">
        <f t="shared" si="820"/>
        <v>0</v>
      </c>
      <c r="P8757" s="107" t="str">
        <f t="shared" si="821"/>
        <v/>
      </c>
      <c r="Q8757" s="108" t="str">
        <f t="shared" si="822"/>
        <v/>
      </c>
      <c r="S8757" s="109" t="str">
        <f t="shared" si="823"/>
        <v/>
      </c>
      <c r="T8757" s="109" t="str">
        <f t="shared" si="824"/>
        <v/>
      </c>
    </row>
    <row r="8758" spans="2:20" ht="15" customHeight="1" x14ac:dyDescent="0.25">
      <c r="B8758" s="94">
        <v>8707</v>
      </c>
      <c r="C8758" s="95"/>
      <c r="D8758" s="94"/>
      <c r="E8758" s="95"/>
      <c r="F8758" s="94"/>
      <c r="G8758" s="95">
        <f t="shared" si="819"/>
        <v>0</v>
      </c>
      <c r="H8758" s="110">
        <f t="shared" si="820"/>
        <v>0</v>
      </c>
      <c r="P8758" s="107" t="str">
        <f t="shared" si="821"/>
        <v/>
      </c>
      <c r="Q8758" s="108" t="str">
        <f t="shared" si="822"/>
        <v/>
      </c>
      <c r="S8758" s="109" t="str">
        <f t="shared" si="823"/>
        <v/>
      </c>
      <c r="T8758" s="109" t="str">
        <f t="shared" si="824"/>
        <v/>
      </c>
    </row>
    <row r="8759" spans="2:20" ht="15" customHeight="1" x14ac:dyDescent="0.25">
      <c r="B8759" s="94">
        <v>8708</v>
      </c>
      <c r="C8759" s="95"/>
      <c r="D8759" s="94"/>
      <c r="E8759" s="95"/>
      <c r="F8759" s="94"/>
      <c r="G8759" s="95">
        <f t="shared" si="819"/>
        <v>0</v>
      </c>
      <c r="H8759" s="110">
        <f t="shared" si="820"/>
        <v>0</v>
      </c>
      <c r="P8759" s="107" t="str">
        <f t="shared" si="821"/>
        <v/>
      </c>
      <c r="Q8759" s="108" t="str">
        <f t="shared" si="822"/>
        <v/>
      </c>
      <c r="S8759" s="109" t="str">
        <f t="shared" si="823"/>
        <v/>
      </c>
      <c r="T8759" s="109" t="str">
        <f t="shared" si="824"/>
        <v/>
      </c>
    </row>
    <row r="8760" spans="2:20" ht="15" customHeight="1" x14ac:dyDescent="0.25">
      <c r="B8760" s="94">
        <v>8709</v>
      </c>
      <c r="C8760" s="95"/>
      <c r="D8760" s="94"/>
      <c r="E8760" s="95"/>
      <c r="F8760" s="94"/>
      <c r="G8760" s="95">
        <f t="shared" si="819"/>
        <v>0</v>
      </c>
      <c r="H8760" s="110">
        <f t="shared" si="820"/>
        <v>0</v>
      </c>
      <c r="P8760" s="107" t="str">
        <f t="shared" si="821"/>
        <v/>
      </c>
      <c r="Q8760" s="108" t="str">
        <f t="shared" si="822"/>
        <v/>
      </c>
      <c r="S8760" s="109" t="str">
        <f t="shared" si="823"/>
        <v/>
      </c>
      <c r="T8760" s="109" t="str">
        <f t="shared" si="824"/>
        <v/>
      </c>
    </row>
    <row r="8761" spans="2:20" ht="15" customHeight="1" x14ac:dyDescent="0.25">
      <c r="B8761" s="94">
        <v>8710</v>
      </c>
      <c r="C8761" s="95"/>
      <c r="D8761" s="94"/>
      <c r="E8761" s="95"/>
      <c r="F8761" s="94"/>
      <c r="G8761" s="95">
        <f t="shared" si="819"/>
        <v>0</v>
      </c>
      <c r="H8761" s="110">
        <f t="shared" si="820"/>
        <v>0</v>
      </c>
      <c r="P8761" s="107" t="str">
        <f t="shared" si="821"/>
        <v/>
      </c>
      <c r="Q8761" s="108" t="str">
        <f t="shared" si="822"/>
        <v/>
      </c>
      <c r="S8761" s="109" t="str">
        <f t="shared" si="823"/>
        <v/>
      </c>
      <c r="T8761" s="109" t="str">
        <f t="shared" si="824"/>
        <v/>
      </c>
    </row>
    <row r="8762" spans="2:20" ht="15" customHeight="1" x14ac:dyDescent="0.25">
      <c r="B8762" s="94">
        <v>8711</v>
      </c>
      <c r="C8762" s="95"/>
      <c r="D8762" s="94"/>
      <c r="E8762" s="95"/>
      <c r="F8762" s="94"/>
      <c r="G8762" s="95">
        <f t="shared" si="819"/>
        <v>0</v>
      </c>
      <c r="H8762" s="110">
        <f t="shared" si="820"/>
        <v>0</v>
      </c>
      <c r="P8762" s="107" t="str">
        <f t="shared" si="821"/>
        <v/>
      </c>
      <c r="Q8762" s="108" t="str">
        <f t="shared" si="822"/>
        <v/>
      </c>
      <c r="S8762" s="109" t="str">
        <f t="shared" si="823"/>
        <v/>
      </c>
      <c r="T8762" s="109" t="str">
        <f t="shared" si="824"/>
        <v/>
      </c>
    </row>
    <row r="8763" spans="2:20" ht="15" customHeight="1" x14ac:dyDescent="0.25">
      <c r="B8763" s="94">
        <v>8712</v>
      </c>
      <c r="C8763" s="95"/>
      <c r="D8763" s="94"/>
      <c r="E8763" s="95"/>
      <c r="F8763" s="94"/>
      <c r="G8763" s="95">
        <f t="shared" si="819"/>
        <v>0</v>
      </c>
      <c r="H8763" s="110">
        <f t="shared" si="820"/>
        <v>0</v>
      </c>
      <c r="P8763" s="107" t="str">
        <f t="shared" si="821"/>
        <v/>
      </c>
      <c r="Q8763" s="108" t="str">
        <f t="shared" si="822"/>
        <v/>
      </c>
      <c r="S8763" s="109" t="str">
        <f t="shared" si="823"/>
        <v/>
      </c>
      <c r="T8763" s="109" t="str">
        <f t="shared" si="824"/>
        <v/>
      </c>
    </row>
    <row r="8764" spans="2:20" ht="15" customHeight="1" x14ac:dyDescent="0.25">
      <c r="B8764" s="94">
        <v>8713</v>
      </c>
      <c r="C8764" s="95"/>
      <c r="D8764" s="94"/>
      <c r="E8764" s="95"/>
      <c r="F8764" s="94"/>
      <c r="G8764" s="95">
        <f t="shared" si="819"/>
        <v>0</v>
      </c>
      <c r="H8764" s="110">
        <f t="shared" si="820"/>
        <v>0</v>
      </c>
      <c r="P8764" s="107" t="str">
        <f t="shared" si="821"/>
        <v/>
      </c>
      <c r="Q8764" s="108" t="str">
        <f t="shared" si="822"/>
        <v/>
      </c>
      <c r="S8764" s="109" t="str">
        <f t="shared" si="823"/>
        <v/>
      </c>
      <c r="T8764" s="109" t="str">
        <f t="shared" si="824"/>
        <v/>
      </c>
    </row>
    <row r="8765" spans="2:20" ht="15" customHeight="1" x14ac:dyDescent="0.25">
      <c r="B8765" s="94">
        <v>8714</v>
      </c>
      <c r="C8765" s="95"/>
      <c r="D8765" s="94"/>
      <c r="E8765" s="95"/>
      <c r="F8765" s="94"/>
      <c r="G8765" s="95">
        <f t="shared" si="819"/>
        <v>0</v>
      </c>
      <c r="H8765" s="110">
        <f t="shared" si="820"/>
        <v>0</v>
      </c>
      <c r="P8765" s="107" t="str">
        <f t="shared" si="821"/>
        <v/>
      </c>
      <c r="Q8765" s="108" t="str">
        <f t="shared" si="822"/>
        <v/>
      </c>
      <c r="S8765" s="109" t="str">
        <f t="shared" si="823"/>
        <v/>
      </c>
      <c r="T8765" s="109" t="str">
        <f t="shared" si="824"/>
        <v/>
      </c>
    </row>
    <row r="8766" spans="2:20" ht="15" customHeight="1" x14ac:dyDescent="0.25">
      <c r="B8766" s="94">
        <v>8715</v>
      </c>
      <c r="C8766" s="95"/>
      <c r="D8766" s="94"/>
      <c r="E8766" s="95"/>
      <c r="F8766" s="94"/>
      <c r="G8766" s="95">
        <f t="shared" si="819"/>
        <v>0</v>
      </c>
      <c r="H8766" s="110">
        <f t="shared" si="820"/>
        <v>0</v>
      </c>
      <c r="P8766" s="107" t="str">
        <f t="shared" si="821"/>
        <v/>
      </c>
      <c r="Q8766" s="108" t="str">
        <f t="shared" si="822"/>
        <v/>
      </c>
      <c r="S8766" s="109" t="str">
        <f t="shared" si="823"/>
        <v/>
      </c>
      <c r="T8766" s="109" t="str">
        <f t="shared" si="824"/>
        <v/>
      </c>
    </row>
    <row r="8767" spans="2:20" ht="15" customHeight="1" x14ac:dyDescent="0.25">
      <c r="B8767" s="94">
        <v>8716</v>
      </c>
      <c r="C8767" s="95"/>
      <c r="D8767" s="94"/>
      <c r="E8767" s="95"/>
      <c r="F8767" s="94"/>
      <c r="G8767" s="95">
        <f t="shared" si="819"/>
        <v>0</v>
      </c>
      <c r="H8767" s="110">
        <f t="shared" si="820"/>
        <v>0</v>
      </c>
      <c r="P8767" s="107" t="str">
        <f t="shared" si="821"/>
        <v/>
      </c>
      <c r="Q8767" s="108" t="str">
        <f t="shared" si="822"/>
        <v/>
      </c>
      <c r="S8767" s="109" t="str">
        <f t="shared" si="823"/>
        <v/>
      </c>
      <c r="T8767" s="109" t="str">
        <f t="shared" si="824"/>
        <v/>
      </c>
    </row>
    <row r="8768" spans="2:20" ht="15" customHeight="1" x14ac:dyDescent="0.25">
      <c r="B8768" s="94">
        <v>8717</v>
      </c>
      <c r="C8768" s="95"/>
      <c r="D8768" s="94"/>
      <c r="E8768" s="95"/>
      <c r="F8768" s="94"/>
      <c r="G8768" s="95">
        <f t="shared" si="819"/>
        <v>0</v>
      </c>
      <c r="H8768" s="110">
        <f t="shared" si="820"/>
        <v>0</v>
      </c>
      <c r="P8768" s="107" t="str">
        <f t="shared" si="821"/>
        <v/>
      </c>
      <c r="Q8768" s="108" t="str">
        <f t="shared" si="822"/>
        <v/>
      </c>
      <c r="S8768" s="109" t="str">
        <f t="shared" si="823"/>
        <v/>
      </c>
      <c r="T8768" s="109" t="str">
        <f t="shared" si="824"/>
        <v/>
      </c>
    </row>
    <row r="8769" spans="2:20" ht="15" customHeight="1" x14ac:dyDescent="0.25">
      <c r="B8769" s="94">
        <v>8718</v>
      </c>
      <c r="C8769" s="95"/>
      <c r="D8769" s="94"/>
      <c r="E8769" s="95"/>
      <c r="F8769" s="94"/>
      <c r="G8769" s="95">
        <f t="shared" si="819"/>
        <v>0</v>
      </c>
      <c r="H8769" s="110">
        <f t="shared" si="820"/>
        <v>0</v>
      </c>
      <c r="P8769" s="107" t="str">
        <f t="shared" si="821"/>
        <v/>
      </c>
      <c r="Q8769" s="108" t="str">
        <f t="shared" si="822"/>
        <v/>
      </c>
      <c r="S8769" s="109" t="str">
        <f t="shared" si="823"/>
        <v/>
      </c>
      <c r="T8769" s="109" t="str">
        <f t="shared" si="824"/>
        <v/>
      </c>
    </row>
    <row r="8770" spans="2:20" ht="15" customHeight="1" x14ac:dyDescent="0.25">
      <c r="B8770" s="94">
        <v>8719</v>
      </c>
      <c r="C8770" s="95"/>
      <c r="D8770" s="94"/>
      <c r="E8770" s="95"/>
      <c r="F8770" s="94"/>
      <c r="G8770" s="95">
        <f t="shared" si="819"/>
        <v>0</v>
      </c>
      <c r="H8770" s="110">
        <f t="shared" si="820"/>
        <v>0</v>
      </c>
      <c r="P8770" s="107" t="str">
        <f t="shared" si="821"/>
        <v/>
      </c>
      <c r="Q8770" s="108" t="str">
        <f t="shared" si="822"/>
        <v/>
      </c>
      <c r="S8770" s="109" t="str">
        <f t="shared" si="823"/>
        <v/>
      </c>
      <c r="T8770" s="109" t="str">
        <f t="shared" si="824"/>
        <v/>
      </c>
    </row>
    <row r="8771" spans="2:20" ht="15" customHeight="1" x14ac:dyDescent="0.25">
      <c r="B8771" s="94">
        <v>8720</v>
      </c>
      <c r="C8771" s="95"/>
      <c r="D8771" s="94"/>
      <c r="E8771" s="95"/>
      <c r="F8771" s="94"/>
      <c r="G8771" s="95">
        <f t="shared" si="819"/>
        <v>0</v>
      </c>
      <c r="H8771" s="110">
        <f t="shared" si="820"/>
        <v>0</v>
      </c>
      <c r="P8771" s="107" t="str">
        <f t="shared" si="821"/>
        <v/>
      </c>
      <c r="Q8771" s="108" t="str">
        <f t="shared" si="822"/>
        <v/>
      </c>
      <c r="S8771" s="109" t="str">
        <f t="shared" si="823"/>
        <v/>
      </c>
      <c r="T8771" s="109" t="str">
        <f t="shared" si="824"/>
        <v/>
      </c>
    </row>
    <row r="8772" spans="2:20" ht="15" customHeight="1" x14ac:dyDescent="0.25">
      <c r="B8772" s="94">
        <v>8721</v>
      </c>
      <c r="C8772" s="95"/>
      <c r="D8772" s="94"/>
      <c r="E8772" s="95"/>
      <c r="F8772" s="94"/>
      <c r="G8772" s="95">
        <f t="shared" si="819"/>
        <v>0</v>
      </c>
      <c r="H8772" s="110">
        <f t="shared" si="820"/>
        <v>0</v>
      </c>
      <c r="P8772" s="107" t="str">
        <f t="shared" si="821"/>
        <v/>
      </c>
      <c r="Q8772" s="108" t="str">
        <f t="shared" si="822"/>
        <v/>
      </c>
      <c r="S8772" s="109" t="str">
        <f t="shared" si="823"/>
        <v/>
      </c>
      <c r="T8772" s="109" t="str">
        <f t="shared" si="824"/>
        <v/>
      </c>
    </row>
    <row r="8773" spans="2:20" ht="15" customHeight="1" x14ac:dyDescent="0.25">
      <c r="B8773" s="94">
        <v>8722</v>
      </c>
      <c r="C8773" s="95"/>
      <c r="D8773" s="94"/>
      <c r="E8773" s="95"/>
      <c r="F8773" s="94"/>
      <c r="G8773" s="95">
        <f t="shared" si="819"/>
        <v>0</v>
      </c>
      <c r="H8773" s="110">
        <f t="shared" si="820"/>
        <v>0</v>
      </c>
      <c r="P8773" s="107" t="str">
        <f t="shared" si="821"/>
        <v/>
      </c>
      <c r="Q8773" s="108" t="str">
        <f t="shared" si="822"/>
        <v/>
      </c>
      <c r="S8773" s="109" t="str">
        <f t="shared" si="823"/>
        <v/>
      </c>
      <c r="T8773" s="109" t="str">
        <f t="shared" si="824"/>
        <v/>
      </c>
    </row>
    <row r="8774" spans="2:20" ht="15" customHeight="1" x14ac:dyDescent="0.25">
      <c r="B8774" s="94">
        <v>8723</v>
      </c>
      <c r="C8774" s="95"/>
      <c r="D8774" s="94"/>
      <c r="E8774" s="95"/>
      <c r="F8774" s="94"/>
      <c r="G8774" s="95">
        <f t="shared" si="819"/>
        <v>0</v>
      </c>
      <c r="H8774" s="110">
        <f t="shared" si="820"/>
        <v>0</v>
      </c>
      <c r="P8774" s="107" t="str">
        <f t="shared" si="821"/>
        <v/>
      </c>
      <c r="Q8774" s="108" t="str">
        <f t="shared" si="822"/>
        <v/>
      </c>
      <c r="S8774" s="109" t="str">
        <f t="shared" si="823"/>
        <v/>
      </c>
      <c r="T8774" s="109" t="str">
        <f t="shared" si="824"/>
        <v/>
      </c>
    </row>
    <row r="8775" spans="2:20" ht="15" customHeight="1" x14ac:dyDescent="0.25">
      <c r="B8775" s="94">
        <v>8724</v>
      </c>
      <c r="C8775" s="95"/>
      <c r="D8775" s="94"/>
      <c r="E8775" s="95"/>
      <c r="F8775" s="94"/>
      <c r="G8775" s="95">
        <f t="shared" si="819"/>
        <v>0</v>
      </c>
      <c r="H8775" s="110">
        <f t="shared" si="820"/>
        <v>0</v>
      </c>
      <c r="P8775" s="107" t="str">
        <f t="shared" si="821"/>
        <v/>
      </c>
      <c r="Q8775" s="108" t="str">
        <f t="shared" si="822"/>
        <v/>
      </c>
      <c r="S8775" s="109" t="str">
        <f t="shared" si="823"/>
        <v/>
      </c>
      <c r="T8775" s="109" t="str">
        <f t="shared" si="824"/>
        <v/>
      </c>
    </row>
    <row r="8776" spans="2:20" ht="15" customHeight="1" x14ac:dyDescent="0.25">
      <c r="B8776" s="94">
        <v>8725</v>
      </c>
      <c r="C8776" s="95"/>
      <c r="D8776" s="94"/>
      <c r="E8776" s="95"/>
      <c r="F8776" s="94"/>
      <c r="G8776" s="95">
        <f t="shared" si="819"/>
        <v>0</v>
      </c>
      <c r="H8776" s="110">
        <f t="shared" si="820"/>
        <v>0</v>
      </c>
      <c r="P8776" s="107" t="str">
        <f t="shared" si="821"/>
        <v/>
      </c>
      <c r="Q8776" s="108" t="str">
        <f t="shared" si="822"/>
        <v/>
      </c>
      <c r="S8776" s="109" t="str">
        <f t="shared" si="823"/>
        <v/>
      </c>
      <c r="T8776" s="109" t="str">
        <f t="shared" si="824"/>
        <v/>
      </c>
    </row>
    <row r="8777" spans="2:20" ht="15" customHeight="1" x14ac:dyDescent="0.25">
      <c r="B8777" s="94">
        <v>8726</v>
      </c>
      <c r="C8777" s="95"/>
      <c r="D8777" s="94"/>
      <c r="E8777" s="95"/>
      <c r="F8777" s="94"/>
      <c r="G8777" s="95">
        <f t="shared" si="819"/>
        <v>0</v>
      </c>
      <c r="H8777" s="110">
        <f t="shared" si="820"/>
        <v>0</v>
      </c>
      <c r="P8777" s="107" t="str">
        <f t="shared" si="821"/>
        <v/>
      </c>
      <c r="Q8777" s="108" t="str">
        <f t="shared" si="822"/>
        <v/>
      </c>
      <c r="S8777" s="109" t="str">
        <f t="shared" si="823"/>
        <v/>
      </c>
      <c r="T8777" s="109" t="str">
        <f t="shared" si="824"/>
        <v/>
      </c>
    </row>
    <row r="8778" spans="2:20" ht="15" customHeight="1" x14ac:dyDescent="0.25">
      <c r="B8778" s="94">
        <v>8727</v>
      </c>
      <c r="C8778" s="95"/>
      <c r="D8778" s="94"/>
      <c r="E8778" s="95"/>
      <c r="F8778" s="94"/>
      <c r="G8778" s="95">
        <f t="shared" si="819"/>
        <v>0</v>
      </c>
      <c r="H8778" s="110">
        <f t="shared" si="820"/>
        <v>0</v>
      </c>
      <c r="P8778" s="107" t="str">
        <f t="shared" si="821"/>
        <v/>
      </c>
      <c r="Q8778" s="108" t="str">
        <f t="shared" si="822"/>
        <v/>
      </c>
      <c r="S8778" s="109" t="str">
        <f t="shared" si="823"/>
        <v/>
      </c>
      <c r="T8778" s="109" t="str">
        <f t="shared" si="824"/>
        <v/>
      </c>
    </row>
    <row r="8779" spans="2:20" ht="15" customHeight="1" x14ac:dyDescent="0.25">
      <c r="B8779" s="94">
        <v>8728</v>
      </c>
      <c r="C8779" s="95"/>
      <c r="D8779" s="94"/>
      <c r="E8779" s="95"/>
      <c r="F8779" s="94"/>
      <c r="G8779" s="95">
        <f t="shared" si="819"/>
        <v>0</v>
      </c>
      <c r="H8779" s="110">
        <f t="shared" si="820"/>
        <v>0</v>
      </c>
      <c r="P8779" s="107" t="str">
        <f t="shared" si="821"/>
        <v/>
      </c>
      <c r="Q8779" s="108" t="str">
        <f t="shared" si="822"/>
        <v/>
      </c>
      <c r="S8779" s="109" t="str">
        <f t="shared" si="823"/>
        <v/>
      </c>
      <c r="T8779" s="109" t="str">
        <f t="shared" si="824"/>
        <v/>
      </c>
    </row>
    <row r="8780" spans="2:20" ht="15" customHeight="1" x14ac:dyDescent="0.25">
      <c r="B8780" s="94">
        <v>8729</v>
      </c>
      <c r="C8780" s="95"/>
      <c r="D8780" s="94"/>
      <c r="E8780" s="95"/>
      <c r="F8780" s="94"/>
      <c r="G8780" s="95">
        <f t="shared" si="819"/>
        <v>0</v>
      </c>
      <c r="H8780" s="110">
        <f t="shared" si="820"/>
        <v>0</v>
      </c>
      <c r="P8780" s="107" t="str">
        <f t="shared" si="821"/>
        <v/>
      </c>
      <c r="Q8780" s="108" t="str">
        <f t="shared" si="822"/>
        <v/>
      </c>
      <c r="S8780" s="109" t="str">
        <f t="shared" si="823"/>
        <v/>
      </c>
      <c r="T8780" s="109" t="str">
        <f t="shared" si="824"/>
        <v/>
      </c>
    </row>
    <row r="8781" spans="2:20" ht="15" customHeight="1" x14ac:dyDescent="0.25">
      <c r="B8781" s="94">
        <v>8730</v>
      </c>
      <c r="C8781" s="95"/>
      <c r="D8781" s="94"/>
      <c r="E8781" s="95"/>
      <c r="F8781" s="94"/>
      <c r="G8781" s="95">
        <f t="shared" si="819"/>
        <v>0</v>
      </c>
      <c r="H8781" s="110">
        <f t="shared" si="820"/>
        <v>0</v>
      </c>
      <c r="P8781" s="107" t="str">
        <f t="shared" si="821"/>
        <v/>
      </c>
      <c r="Q8781" s="108" t="str">
        <f t="shared" si="822"/>
        <v/>
      </c>
      <c r="S8781" s="109" t="str">
        <f t="shared" si="823"/>
        <v/>
      </c>
      <c r="T8781" s="109" t="str">
        <f t="shared" si="824"/>
        <v/>
      </c>
    </row>
    <row r="8782" spans="2:20" ht="15" customHeight="1" x14ac:dyDescent="0.25">
      <c r="B8782" s="94">
        <v>8731</v>
      </c>
      <c r="C8782" s="95"/>
      <c r="D8782" s="94"/>
      <c r="E8782" s="95"/>
      <c r="F8782" s="94"/>
      <c r="G8782" s="95">
        <f t="shared" si="819"/>
        <v>0</v>
      </c>
      <c r="H8782" s="110">
        <f t="shared" si="820"/>
        <v>0</v>
      </c>
      <c r="P8782" s="107" t="str">
        <f t="shared" si="821"/>
        <v/>
      </c>
      <c r="Q8782" s="108" t="str">
        <f t="shared" si="822"/>
        <v/>
      </c>
      <c r="S8782" s="109" t="str">
        <f t="shared" si="823"/>
        <v/>
      </c>
      <c r="T8782" s="109" t="str">
        <f t="shared" si="824"/>
        <v/>
      </c>
    </row>
    <row r="8783" spans="2:20" ht="15" customHeight="1" x14ac:dyDescent="0.25">
      <c r="B8783" s="94">
        <v>8732</v>
      </c>
      <c r="C8783" s="95"/>
      <c r="D8783" s="94"/>
      <c r="E8783" s="95"/>
      <c r="F8783" s="94"/>
      <c r="G8783" s="95">
        <f t="shared" si="819"/>
        <v>0</v>
      </c>
      <c r="H8783" s="110">
        <f t="shared" si="820"/>
        <v>0</v>
      </c>
      <c r="P8783" s="107" t="str">
        <f t="shared" si="821"/>
        <v/>
      </c>
      <c r="Q8783" s="108" t="str">
        <f t="shared" si="822"/>
        <v/>
      </c>
      <c r="S8783" s="109" t="str">
        <f t="shared" si="823"/>
        <v/>
      </c>
      <c r="T8783" s="109" t="str">
        <f t="shared" si="824"/>
        <v/>
      </c>
    </row>
    <row r="8784" spans="2:20" ht="15" customHeight="1" x14ac:dyDescent="0.25">
      <c r="B8784" s="94">
        <v>8733</v>
      </c>
      <c r="C8784" s="95"/>
      <c r="D8784" s="94"/>
      <c r="E8784" s="95"/>
      <c r="F8784" s="94"/>
      <c r="G8784" s="95">
        <f t="shared" si="819"/>
        <v>0</v>
      </c>
      <c r="H8784" s="110">
        <f t="shared" si="820"/>
        <v>0</v>
      </c>
      <c r="P8784" s="107" t="str">
        <f t="shared" si="821"/>
        <v/>
      </c>
      <c r="Q8784" s="108" t="str">
        <f t="shared" si="822"/>
        <v/>
      </c>
      <c r="S8784" s="109" t="str">
        <f t="shared" si="823"/>
        <v/>
      </c>
      <c r="T8784" s="109" t="str">
        <f t="shared" si="824"/>
        <v/>
      </c>
    </row>
    <row r="8785" spans="2:20" ht="15" customHeight="1" x14ac:dyDescent="0.25">
      <c r="B8785" s="94">
        <v>8734</v>
      </c>
      <c r="C8785" s="95"/>
      <c r="D8785" s="94"/>
      <c r="E8785" s="95"/>
      <c r="F8785" s="94"/>
      <c r="G8785" s="95">
        <f t="shared" si="819"/>
        <v>0</v>
      </c>
      <c r="H8785" s="110">
        <f t="shared" si="820"/>
        <v>0</v>
      </c>
      <c r="P8785" s="107" t="str">
        <f t="shared" si="821"/>
        <v/>
      </c>
      <c r="Q8785" s="108" t="str">
        <f t="shared" si="822"/>
        <v/>
      </c>
      <c r="S8785" s="109" t="str">
        <f t="shared" si="823"/>
        <v/>
      </c>
      <c r="T8785" s="109" t="str">
        <f t="shared" si="824"/>
        <v/>
      </c>
    </row>
    <row r="8786" spans="2:20" ht="15" customHeight="1" x14ac:dyDescent="0.25">
      <c r="B8786" s="94">
        <v>8735</v>
      </c>
      <c r="C8786" s="95"/>
      <c r="D8786" s="94"/>
      <c r="E8786" s="95"/>
      <c r="F8786" s="94"/>
      <c r="G8786" s="95">
        <f t="shared" si="819"/>
        <v>0</v>
      </c>
      <c r="H8786" s="110">
        <f t="shared" si="820"/>
        <v>0</v>
      </c>
      <c r="P8786" s="107" t="str">
        <f t="shared" si="821"/>
        <v/>
      </c>
      <c r="Q8786" s="108" t="str">
        <f t="shared" si="822"/>
        <v/>
      </c>
      <c r="S8786" s="109" t="str">
        <f t="shared" si="823"/>
        <v/>
      </c>
      <c r="T8786" s="109" t="str">
        <f t="shared" si="824"/>
        <v/>
      </c>
    </row>
    <row r="8787" spans="2:20" ht="15" customHeight="1" x14ac:dyDescent="0.25">
      <c r="B8787" s="94">
        <v>8736</v>
      </c>
      <c r="C8787" s="95"/>
      <c r="D8787" s="94"/>
      <c r="E8787" s="95"/>
      <c r="F8787" s="94"/>
      <c r="G8787" s="95">
        <f t="shared" si="819"/>
        <v>0</v>
      </c>
      <c r="H8787" s="110">
        <f t="shared" si="820"/>
        <v>0</v>
      </c>
      <c r="P8787" s="107" t="str">
        <f t="shared" si="821"/>
        <v/>
      </c>
      <c r="Q8787" s="108" t="str">
        <f t="shared" si="822"/>
        <v/>
      </c>
      <c r="S8787" s="109" t="str">
        <f t="shared" si="823"/>
        <v/>
      </c>
      <c r="T8787" s="109" t="str">
        <f t="shared" si="824"/>
        <v/>
      </c>
    </row>
    <row r="8788" spans="2:20" ht="15" customHeight="1" x14ac:dyDescent="0.25">
      <c r="B8788" s="94">
        <v>8737</v>
      </c>
      <c r="C8788" s="95"/>
      <c r="D8788" s="94"/>
      <c r="E8788" s="95"/>
      <c r="F8788" s="94"/>
      <c r="G8788" s="95">
        <f t="shared" si="819"/>
        <v>0</v>
      </c>
      <c r="H8788" s="110">
        <f t="shared" si="820"/>
        <v>0</v>
      </c>
      <c r="P8788" s="107" t="str">
        <f t="shared" si="821"/>
        <v/>
      </c>
      <c r="Q8788" s="108" t="str">
        <f t="shared" si="822"/>
        <v/>
      </c>
      <c r="S8788" s="109" t="str">
        <f t="shared" si="823"/>
        <v/>
      </c>
      <c r="T8788" s="109" t="str">
        <f t="shared" si="824"/>
        <v/>
      </c>
    </row>
    <row r="8789" spans="2:20" ht="15" customHeight="1" x14ac:dyDescent="0.25">
      <c r="B8789" s="94">
        <v>8738</v>
      </c>
      <c r="C8789" s="95"/>
      <c r="D8789" s="94"/>
      <c r="E8789" s="95"/>
      <c r="F8789" s="94"/>
      <c r="G8789" s="95">
        <f t="shared" si="819"/>
        <v>0</v>
      </c>
      <c r="H8789" s="110">
        <f t="shared" si="820"/>
        <v>0</v>
      </c>
      <c r="P8789" s="107" t="str">
        <f t="shared" si="821"/>
        <v/>
      </c>
      <c r="Q8789" s="108" t="str">
        <f t="shared" si="822"/>
        <v/>
      </c>
      <c r="S8789" s="109" t="str">
        <f t="shared" si="823"/>
        <v/>
      </c>
      <c r="T8789" s="109" t="str">
        <f t="shared" si="824"/>
        <v/>
      </c>
    </row>
    <row r="8790" spans="2:20" ht="15" customHeight="1" x14ac:dyDescent="0.25">
      <c r="B8790" s="94">
        <v>8739</v>
      </c>
      <c r="C8790" s="95"/>
      <c r="D8790" s="94"/>
      <c r="E8790" s="95"/>
      <c r="F8790" s="94"/>
      <c r="G8790" s="95">
        <f t="shared" si="819"/>
        <v>0</v>
      </c>
      <c r="H8790" s="110">
        <f t="shared" si="820"/>
        <v>0</v>
      </c>
      <c r="P8790" s="107" t="str">
        <f t="shared" si="821"/>
        <v/>
      </c>
      <c r="Q8790" s="108" t="str">
        <f t="shared" si="822"/>
        <v/>
      </c>
      <c r="S8790" s="109" t="str">
        <f t="shared" si="823"/>
        <v/>
      </c>
      <c r="T8790" s="109" t="str">
        <f t="shared" si="824"/>
        <v/>
      </c>
    </row>
    <row r="8791" spans="2:20" ht="15" customHeight="1" x14ac:dyDescent="0.25">
      <c r="B8791" s="94">
        <v>8740</v>
      </c>
      <c r="C8791" s="95"/>
      <c r="D8791" s="94"/>
      <c r="E8791" s="95"/>
      <c r="F8791" s="94"/>
      <c r="G8791" s="95">
        <f t="shared" si="819"/>
        <v>0</v>
      </c>
      <c r="H8791" s="110">
        <f t="shared" si="820"/>
        <v>0</v>
      </c>
      <c r="P8791" s="107" t="str">
        <f t="shared" si="821"/>
        <v/>
      </c>
      <c r="Q8791" s="108" t="str">
        <f t="shared" si="822"/>
        <v/>
      </c>
      <c r="S8791" s="109" t="str">
        <f t="shared" si="823"/>
        <v/>
      </c>
      <c r="T8791" s="109" t="str">
        <f t="shared" si="824"/>
        <v/>
      </c>
    </row>
    <row r="8792" spans="2:20" ht="15" customHeight="1" x14ac:dyDescent="0.25">
      <c r="B8792" s="94">
        <v>8741</v>
      </c>
      <c r="C8792" s="95"/>
      <c r="D8792" s="94"/>
      <c r="E8792" s="95"/>
      <c r="F8792" s="94"/>
      <c r="G8792" s="95">
        <f t="shared" si="819"/>
        <v>0</v>
      </c>
      <c r="H8792" s="110">
        <f t="shared" si="820"/>
        <v>0</v>
      </c>
      <c r="P8792" s="107" t="str">
        <f t="shared" si="821"/>
        <v/>
      </c>
      <c r="Q8792" s="108" t="str">
        <f t="shared" si="822"/>
        <v/>
      </c>
      <c r="S8792" s="109" t="str">
        <f t="shared" si="823"/>
        <v/>
      </c>
      <c r="T8792" s="109" t="str">
        <f t="shared" si="824"/>
        <v/>
      </c>
    </row>
    <row r="8793" spans="2:20" ht="15" customHeight="1" x14ac:dyDescent="0.25">
      <c r="B8793" s="94">
        <v>8742</v>
      </c>
      <c r="C8793" s="95"/>
      <c r="D8793" s="94"/>
      <c r="E8793" s="95"/>
      <c r="F8793" s="94"/>
      <c r="G8793" s="95">
        <f t="shared" si="819"/>
        <v>0</v>
      </c>
      <c r="H8793" s="110">
        <f t="shared" si="820"/>
        <v>0</v>
      </c>
      <c r="P8793" s="107" t="str">
        <f t="shared" si="821"/>
        <v/>
      </c>
      <c r="Q8793" s="108" t="str">
        <f t="shared" si="822"/>
        <v/>
      </c>
      <c r="S8793" s="109" t="str">
        <f t="shared" si="823"/>
        <v/>
      </c>
      <c r="T8793" s="109" t="str">
        <f t="shared" si="824"/>
        <v/>
      </c>
    </row>
    <row r="8794" spans="2:20" ht="15" customHeight="1" x14ac:dyDescent="0.25">
      <c r="B8794" s="94">
        <v>8743</v>
      </c>
      <c r="C8794" s="95"/>
      <c r="D8794" s="94"/>
      <c r="E8794" s="95"/>
      <c r="F8794" s="94"/>
      <c r="G8794" s="95">
        <f t="shared" si="819"/>
        <v>0</v>
      </c>
      <c r="H8794" s="110">
        <f t="shared" si="820"/>
        <v>0</v>
      </c>
      <c r="P8794" s="107" t="str">
        <f t="shared" si="821"/>
        <v/>
      </c>
      <c r="Q8794" s="108" t="str">
        <f t="shared" si="822"/>
        <v/>
      </c>
      <c r="S8794" s="109" t="str">
        <f t="shared" si="823"/>
        <v/>
      </c>
      <c r="T8794" s="109" t="str">
        <f t="shared" si="824"/>
        <v/>
      </c>
    </row>
    <row r="8795" spans="2:20" ht="15" customHeight="1" x14ac:dyDescent="0.25">
      <c r="B8795" s="94">
        <v>8744</v>
      </c>
      <c r="C8795" s="95"/>
      <c r="D8795" s="94"/>
      <c r="E8795" s="95"/>
      <c r="F8795" s="94"/>
      <c r="G8795" s="95">
        <f t="shared" si="819"/>
        <v>0</v>
      </c>
      <c r="H8795" s="110">
        <f t="shared" si="820"/>
        <v>0</v>
      </c>
      <c r="P8795" s="107" t="str">
        <f t="shared" si="821"/>
        <v/>
      </c>
      <c r="Q8795" s="108" t="str">
        <f t="shared" si="822"/>
        <v/>
      </c>
      <c r="S8795" s="109" t="str">
        <f t="shared" si="823"/>
        <v/>
      </c>
      <c r="T8795" s="109" t="str">
        <f t="shared" si="824"/>
        <v/>
      </c>
    </row>
    <row r="8796" spans="2:20" ht="15" customHeight="1" x14ac:dyDescent="0.25">
      <c r="B8796" s="94">
        <v>8745</v>
      </c>
      <c r="C8796" s="95"/>
      <c r="D8796" s="94"/>
      <c r="E8796" s="95"/>
      <c r="F8796" s="94"/>
      <c r="G8796" s="95">
        <f t="shared" ref="G8796:G8859" si="825">E8796-C8796</f>
        <v>0</v>
      </c>
      <c r="H8796" s="110">
        <f t="shared" ref="H8796:H8859" si="826">F8796-D8796</f>
        <v>0</v>
      </c>
      <c r="P8796" s="107" t="str">
        <f t="shared" ref="P8796:P8859" si="827">IF(C8796="","",D8796*PSA_WTP-C8796)</f>
        <v/>
      </c>
      <c r="Q8796" s="108" t="str">
        <f t="shared" ref="Q8796:Q8859" si="828">IF(C8796="","",F8796*PSA_WTP-E8796)</f>
        <v/>
      </c>
      <c r="S8796" s="109" t="str">
        <f t="shared" ref="S8796:S8859" si="829">IF(Q8796="","",IF(Q8796=MAX(P8796,Q8796),0,1))</f>
        <v/>
      </c>
      <c r="T8796" s="109" t="str">
        <f t="shared" ref="T8796:T8859" si="830">IF(Q8796="","",IF(Q8796=MAX(P8796,Q8796),1,0))</f>
        <v/>
      </c>
    </row>
    <row r="8797" spans="2:20" ht="15" customHeight="1" x14ac:dyDescent="0.25">
      <c r="B8797" s="94">
        <v>8746</v>
      </c>
      <c r="C8797" s="95"/>
      <c r="D8797" s="94"/>
      <c r="E8797" s="95"/>
      <c r="F8797" s="94"/>
      <c r="G8797" s="95">
        <f t="shared" si="825"/>
        <v>0</v>
      </c>
      <c r="H8797" s="110">
        <f t="shared" si="826"/>
        <v>0</v>
      </c>
      <c r="P8797" s="107" t="str">
        <f t="shared" si="827"/>
        <v/>
      </c>
      <c r="Q8797" s="108" t="str">
        <f t="shared" si="828"/>
        <v/>
      </c>
      <c r="S8797" s="109" t="str">
        <f t="shared" si="829"/>
        <v/>
      </c>
      <c r="T8797" s="109" t="str">
        <f t="shared" si="830"/>
        <v/>
      </c>
    </row>
    <row r="8798" spans="2:20" ht="15" customHeight="1" x14ac:dyDescent="0.25">
      <c r="B8798" s="94">
        <v>8747</v>
      </c>
      <c r="C8798" s="95"/>
      <c r="D8798" s="94"/>
      <c r="E8798" s="95"/>
      <c r="F8798" s="94"/>
      <c r="G8798" s="95">
        <f t="shared" si="825"/>
        <v>0</v>
      </c>
      <c r="H8798" s="110">
        <f t="shared" si="826"/>
        <v>0</v>
      </c>
      <c r="P8798" s="107" t="str">
        <f t="shared" si="827"/>
        <v/>
      </c>
      <c r="Q8798" s="108" t="str">
        <f t="shared" si="828"/>
        <v/>
      </c>
      <c r="S8798" s="109" t="str">
        <f t="shared" si="829"/>
        <v/>
      </c>
      <c r="T8798" s="109" t="str">
        <f t="shared" si="830"/>
        <v/>
      </c>
    </row>
    <row r="8799" spans="2:20" ht="15" customHeight="1" x14ac:dyDescent="0.25">
      <c r="B8799" s="94">
        <v>8748</v>
      </c>
      <c r="C8799" s="95"/>
      <c r="D8799" s="94"/>
      <c r="E8799" s="95"/>
      <c r="F8799" s="94"/>
      <c r="G8799" s="95">
        <f t="shared" si="825"/>
        <v>0</v>
      </c>
      <c r="H8799" s="110">
        <f t="shared" si="826"/>
        <v>0</v>
      </c>
      <c r="P8799" s="107" t="str">
        <f t="shared" si="827"/>
        <v/>
      </c>
      <c r="Q8799" s="108" t="str">
        <f t="shared" si="828"/>
        <v/>
      </c>
      <c r="S8799" s="109" t="str">
        <f t="shared" si="829"/>
        <v/>
      </c>
      <c r="T8799" s="109" t="str">
        <f t="shared" si="830"/>
        <v/>
      </c>
    </row>
    <row r="8800" spans="2:20" ht="15" customHeight="1" x14ac:dyDescent="0.25">
      <c r="B8800" s="94">
        <v>8749</v>
      </c>
      <c r="C8800" s="95"/>
      <c r="D8800" s="94"/>
      <c r="E8800" s="95"/>
      <c r="F8800" s="94"/>
      <c r="G8800" s="95">
        <f t="shared" si="825"/>
        <v>0</v>
      </c>
      <c r="H8800" s="110">
        <f t="shared" si="826"/>
        <v>0</v>
      </c>
      <c r="P8800" s="107" t="str">
        <f t="shared" si="827"/>
        <v/>
      </c>
      <c r="Q8800" s="108" t="str">
        <f t="shared" si="828"/>
        <v/>
      </c>
      <c r="S8800" s="109" t="str">
        <f t="shared" si="829"/>
        <v/>
      </c>
      <c r="T8800" s="109" t="str">
        <f t="shared" si="830"/>
        <v/>
      </c>
    </row>
    <row r="8801" spans="2:20" ht="15" customHeight="1" x14ac:dyDescent="0.25">
      <c r="B8801" s="94">
        <v>8750</v>
      </c>
      <c r="C8801" s="95"/>
      <c r="D8801" s="94"/>
      <c r="E8801" s="95"/>
      <c r="F8801" s="94"/>
      <c r="G8801" s="95">
        <f t="shared" si="825"/>
        <v>0</v>
      </c>
      <c r="H8801" s="110">
        <f t="shared" si="826"/>
        <v>0</v>
      </c>
      <c r="P8801" s="107" t="str">
        <f t="shared" si="827"/>
        <v/>
      </c>
      <c r="Q8801" s="108" t="str">
        <f t="shared" si="828"/>
        <v/>
      </c>
      <c r="S8801" s="109" t="str">
        <f t="shared" si="829"/>
        <v/>
      </c>
      <c r="T8801" s="109" t="str">
        <f t="shared" si="830"/>
        <v/>
      </c>
    </row>
    <row r="8802" spans="2:20" ht="15" customHeight="1" x14ac:dyDescent="0.25">
      <c r="B8802" s="94">
        <v>8751</v>
      </c>
      <c r="C8802" s="95"/>
      <c r="D8802" s="94"/>
      <c r="E8802" s="95"/>
      <c r="F8802" s="94"/>
      <c r="G8802" s="95">
        <f t="shared" si="825"/>
        <v>0</v>
      </c>
      <c r="H8802" s="110">
        <f t="shared" si="826"/>
        <v>0</v>
      </c>
      <c r="P8802" s="107" t="str">
        <f t="shared" si="827"/>
        <v/>
      </c>
      <c r="Q8802" s="108" t="str">
        <f t="shared" si="828"/>
        <v/>
      </c>
      <c r="S8802" s="109" t="str">
        <f t="shared" si="829"/>
        <v/>
      </c>
      <c r="T8802" s="109" t="str">
        <f t="shared" si="830"/>
        <v/>
      </c>
    </row>
    <row r="8803" spans="2:20" ht="15" customHeight="1" x14ac:dyDescent="0.25">
      <c r="B8803" s="94">
        <v>8752</v>
      </c>
      <c r="C8803" s="95"/>
      <c r="D8803" s="94"/>
      <c r="E8803" s="95"/>
      <c r="F8803" s="94"/>
      <c r="G8803" s="95">
        <f t="shared" si="825"/>
        <v>0</v>
      </c>
      <c r="H8803" s="110">
        <f t="shared" si="826"/>
        <v>0</v>
      </c>
      <c r="P8803" s="107" t="str">
        <f t="shared" si="827"/>
        <v/>
      </c>
      <c r="Q8803" s="108" t="str">
        <f t="shared" si="828"/>
        <v/>
      </c>
      <c r="S8803" s="109" t="str">
        <f t="shared" si="829"/>
        <v/>
      </c>
      <c r="T8803" s="109" t="str">
        <f t="shared" si="830"/>
        <v/>
      </c>
    </row>
    <row r="8804" spans="2:20" ht="15" customHeight="1" x14ac:dyDescent="0.25">
      <c r="B8804" s="94">
        <v>8753</v>
      </c>
      <c r="C8804" s="95"/>
      <c r="D8804" s="94"/>
      <c r="E8804" s="95"/>
      <c r="F8804" s="94"/>
      <c r="G8804" s="95">
        <f t="shared" si="825"/>
        <v>0</v>
      </c>
      <c r="H8804" s="110">
        <f t="shared" si="826"/>
        <v>0</v>
      </c>
      <c r="P8804" s="107" t="str">
        <f t="shared" si="827"/>
        <v/>
      </c>
      <c r="Q8804" s="108" t="str">
        <f t="shared" si="828"/>
        <v/>
      </c>
      <c r="S8804" s="109" t="str">
        <f t="shared" si="829"/>
        <v/>
      </c>
      <c r="T8804" s="109" t="str">
        <f t="shared" si="830"/>
        <v/>
      </c>
    </row>
    <row r="8805" spans="2:20" ht="15" customHeight="1" x14ac:dyDescent="0.25">
      <c r="B8805" s="94">
        <v>8754</v>
      </c>
      <c r="C8805" s="95"/>
      <c r="D8805" s="94"/>
      <c r="E8805" s="95"/>
      <c r="F8805" s="94"/>
      <c r="G8805" s="95">
        <f t="shared" si="825"/>
        <v>0</v>
      </c>
      <c r="H8805" s="110">
        <f t="shared" si="826"/>
        <v>0</v>
      </c>
      <c r="P8805" s="107" t="str">
        <f t="shared" si="827"/>
        <v/>
      </c>
      <c r="Q8805" s="108" t="str">
        <f t="shared" si="828"/>
        <v/>
      </c>
      <c r="S8805" s="109" t="str">
        <f t="shared" si="829"/>
        <v/>
      </c>
      <c r="T8805" s="109" t="str">
        <f t="shared" si="830"/>
        <v/>
      </c>
    </row>
    <row r="8806" spans="2:20" ht="15" customHeight="1" x14ac:dyDescent="0.25">
      <c r="B8806" s="94">
        <v>8755</v>
      </c>
      <c r="C8806" s="95"/>
      <c r="D8806" s="94"/>
      <c r="E8806" s="95"/>
      <c r="F8806" s="94"/>
      <c r="G8806" s="95">
        <f t="shared" si="825"/>
        <v>0</v>
      </c>
      <c r="H8806" s="110">
        <f t="shared" si="826"/>
        <v>0</v>
      </c>
      <c r="P8806" s="107" t="str">
        <f t="shared" si="827"/>
        <v/>
      </c>
      <c r="Q8806" s="108" t="str">
        <f t="shared" si="828"/>
        <v/>
      </c>
      <c r="S8806" s="109" t="str">
        <f t="shared" si="829"/>
        <v/>
      </c>
      <c r="T8806" s="109" t="str">
        <f t="shared" si="830"/>
        <v/>
      </c>
    </row>
    <row r="8807" spans="2:20" ht="15" customHeight="1" x14ac:dyDescent="0.25">
      <c r="B8807" s="94">
        <v>8756</v>
      </c>
      <c r="C8807" s="95"/>
      <c r="D8807" s="94"/>
      <c r="E8807" s="95"/>
      <c r="F8807" s="94"/>
      <c r="G8807" s="95">
        <f t="shared" si="825"/>
        <v>0</v>
      </c>
      <c r="H8807" s="110">
        <f t="shared" si="826"/>
        <v>0</v>
      </c>
      <c r="P8807" s="107" t="str">
        <f t="shared" si="827"/>
        <v/>
      </c>
      <c r="Q8807" s="108" t="str">
        <f t="shared" si="828"/>
        <v/>
      </c>
      <c r="S8807" s="109" t="str">
        <f t="shared" si="829"/>
        <v/>
      </c>
      <c r="T8807" s="109" t="str">
        <f t="shared" si="830"/>
        <v/>
      </c>
    </row>
    <row r="8808" spans="2:20" ht="15" customHeight="1" x14ac:dyDescent="0.25">
      <c r="B8808" s="94">
        <v>8757</v>
      </c>
      <c r="C8808" s="95"/>
      <c r="D8808" s="94"/>
      <c r="E8808" s="95"/>
      <c r="F8808" s="94"/>
      <c r="G8808" s="95">
        <f t="shared" si="825"/>
        <v>0</v>
      </c>
      <c r="H8808" s="110">
        <f t="shared" si="826"/>
        <v>0</v>
      </c>
      <c r="P8808" s="107" t="str">
        <f t="shared" si="827"/>
        <v/>
      </c>
      <c r="Q8808" s="108" t="str">
        <f t="shared" si="828"/>
        <v/>
      </c>
      <c r="S8808" s="109" t="str">
        <f t="shared" si="829"/>
        <v/>
      </c>
      <c r="T8808" s="109" t="str">
        <f t="shared" si="830"/>
        <v/>
      </c>
    </row>
    <row r="8809" spans="2:20" ht="15" customHeight="1" x14ac:dyDescent="0.25">
      <c r="B8809" s="94">
        <v>8758</v>
      </c>
      <c r="C8809" s="95"/>
      <c r="D8809" s="94"/>
      <c r="E8809" s="95"/>
      <c r="F8809" s="94"/>
      <c r="G8809" s="95">
        <f t="shared" si="825"/>
        <v>0</v>
      </c>
      <c r="H8809" s="110">
        <f t="shared" si="826"/>
        <v>0</v>
      </c>
      <c r="P8809" s="107" t="str">
        <f t="shared" si="827"/>
        <v/>
      </c>
      <c r="Q8809" s="108" t="str">
        <f t="shared" si="828"/>
        <v/>
      </c>
      <c r="S8809" s="109" t="str">
        <f t="shared" si="829"/>
        <v/>
      </c>
      <c r="T8809" s="109" t="str">
        <f t="shared" si="830"/>
        <v/>
      </c>
    </row>
    <row r="8810" spans="2:20" ht="15" customHeight="1" x14ac:dyDescent="0.25">
      <c r="B8810" s="94">
        <v>8759</v>
      </c>
      <c r="C8810" s="95"/>
      <c r="D8810" s="94"/>
      <c r="E8810" s="95"/>
      <c r="F8810" s="94"/>
      <c r="G8810" s="95">
        <f t="shared" si="825"/>
        <v>0</v>
      </c>
      <c r="H8810" s="110">
        <f t="shared" si="826"/>
        <v>0</v>
      </c>
      <c r="P8810" s="107" t="str">
        <f t="shared" si="827"/>
        <v/>
      </c>
      <c r="Q8810" s="108" t="str">
        <f t="shared" si="828"/>
        <v/>
      </c>
      <c r="S8810" s="109" t="str">
        <f t="shared" si="829"/>
        <v/>
      </c>
      <c r="T8810" s="109" t="str">
        <f t="shared" si="830"/>
        <v/>
      </c>
    </row>
    <row r="8811" spans="2:20" ht="15" customHeight="1" x14ac:dyDescent="0.25">
      <c r="B8811" s="94">
        <v>8760</v>
      </c>
      <c r="C8811" s="95"/>
      <c r="D8811" s="94"/>
      <c r="E8811" s="95"/>
      <c r="F8811" s="94"/>
      <c r="G8811" s="95">
        <f t="shared" si="825"/>
        <v>0</v>
      </c>
      <c r="H8811" s="110">
        <f t="shared" si="826"/>
        <v>0</v>
      </c>
      <c r="P8811" s="107" t="str">
        <f t="shared" si="827"/>
        <v/>
      </c>
      <c r="Q8811" s="108" t="str">
        <f t="shared" si="828"/>
        <v/>
      </c>
      <c r="S8811" s="109" t="str">
        <f t="shared" si="829"/>
        <v/>
      </c>
      <c r="T8811" s="109" t="str">
        <f t="shared" si="830"/>
        <v/>
      </c>
    </row>
    <row r="8812" spans="2:20" ht="15" customHeight="1" x14ac:dyDescent="0.25">
      <c r="B8812" s="94">
        <v>8761</v>
      </c>
      <c r="C8812" s="95"/>
      <c r="D8812" s="94"/>
      <c r="E8812" s="95"/>
      <c r="F8812" s="94"/>
      <c r="G8812" s="95">
        <f t="shared" si="825"/>
        <v>0</v>
      </c>
      <c r="H8812" s="110">
        <f t="shared" si="826"/>
        <v>0</v>
      </c>
      <c r="P8812" s="107" t="str">
        <f t="shared" si="827"/>
        <v/>
      </c>
      <c r="Q8812" s="108" t="str">
        <f t="shared" si="828"/>
        <v/>
      </c>
      <c r="S8812" s="109" t="str">
        <f t="shared" si="829"/>
        <v/>
      </c>
      <c r="T8812" s="109" t="str">
        <f t="shared" si="830"/>
        <v/>
      </c>
    </row>
    <row r="8813" spans="2:20" ht="15" customHeight="1" x14ac:dyDescent="0.25">
      <c r="B8813" s="94">
        <v>8762</v>
      </c>
      <c r="C8813" s="95"/>
      <c r="D8813" s="94"/>
      <c r="E8813" s="95"/>
      <c r="F8813" s="94"/>
      <c r="G8813" s="95">
        <f t="shared" si="825"/>
        <v>0</v>
      </c>
      <c r="H8813" s="110">
        <f t="shared" si="826"/>
        <v>0</v>
      </c>
      <c r="P8813" s="107" t="str">
        <f t="shared" si="827"/>
        <v/>
      </c>
      <c r="Q8813" s="108" t="str">
        <f t="shared" si="828"/>
        <v/>
      </c>
      <c r="S8813" s="109" t="str">
        <f t="shared" si="829"/>
        <v/>
      </c>
      <c r="T8813" s="109" t="str">
        <f t="shared" si="830"/>
        <v/>
      </c>
    </row>
    <row r="8814" spans="2:20" ht="15" customHeight="1" x14ac:dyDescent="0.25">
      <c r="B8814" s="94">
        <v>8763</v>
      </c>
      <c r="C8814" s="95"/>
      <c r="D8814" s="94"/>
      <c r="E8814" s="95"/>
      <c r="F8814" s="94"/>
      <c r="G8814" s="95">
        <f t="shared" si="825"/>
        <v>0</v>
      </c>
      <c r="H8814" s="110">
        <f t="shared" si="826"/>
        <v>0</v>
      </c>
      <c r="P8814" s="107" t="str">
        <f t="shared" si="827"/>
        <v/>
      </c>
      <c r="Q8814" s="108" t="str">
        <f t="shared" si="828"/>
        <v/>
      </c>
      <c r="S8814" s="109" t="str">
        <f t="shared" si="829"/>
        <v/>
      </c>
      <c r="T8814" s="109" t="str">
        <f t="shared" si="830"/>
        <v/>
      </c>
    </row>
    <row r="8815" spans="2:20" ht="15" customHeight="1" x14ac:dyDescent="0.25">
      <c r="B8815" s="94">
        <v>8764</v>
      </c>
      <c r="C8815" s="95"/>
      <c r="D8815" s="94"/>
      <c r="E8815" s="95"/>
      <c r="F8815" s="94"/>
      <c r="G8815" s="95">
        <f t="shared" si="825"/>
        <v>0</v>
      </c>
      <c r="H8815" s="110">
        <f t="shared" si="826"/>
        <v>0</v>
      </c>
      <c r="P8815" s="107" t="str">
        <f t="shared" si="827"/>
        <v/>
      </c>
      <c r="Q8815" s="108" t="str">
        <f t="shared" si="828"/>
        <v/>
      </c>
      <c r="S8815" s="109" t="str">
        <f t="shared" si="829"/>
        <v/>
      </c>
      <c r="T8815" s="109" t="str">
        <f t="shared" si="830"/>
        <v/>
      </c>
    </row>
    <row r="8816" spans="2:20" ht="15" customHeight="1" x14ac:dyDescent="0.25">
      <c r="B8816" s="94">
        <v>8765</v>
      </c>
      <c r="C8816" s="95"/>
      <c r="D8816" s="94"/>
      <c r="E8816" s="95"/>
      <c r="F8816" s="94"/>
      <c r="G8816" s="95">
        <f t="shared" si="825"/>
        <v>0</v>
      </c>
      <c r="H8816" s="110">
        <f t="shared" si="826"/>
        <v>0</v>
      </c>
      <c r="P8816" s="107" t="str">
        <f t="shared" si="827"/>
        <v/>
      </c>
      <c r="Q8816" s="108" t="str">
        <f t="shared" si="828"/>
        <v/>
      </c>
      <c r="S8816" s="109" t="str">
        <f t="shared" si="829"/>
        <v/>
      </c>
      <c r="T8816" s="109" t="str">
        <f t="shared" si="830"/>
        <v/>
      </c>
    </row>
    <row r="8817" spans="2:20" ht="15" customHeight="1" x14ac:dyDescent="0.25">
      <c r="B8817" s="94">
        <v>8766</v>
      </c>
      <c r="C8817" s="95"/>
      <c r="D8817" s="94"/>
      <c r="E8817" s="95"/>
      <c r="F8817" s="94"/>
      <c r="G8817" s="95">
        <f t="shared" si="825"/>
        <v>0</v>
      </c>
      <c r="H8817" s="110">
        <f t="shared" si="826"/>
        <v>0</v>
      </c>
      <c r="P8817" s="107" t="str">
        <f t="shared" si="827"/>
        <v/>
      </c>
      <c r="Q8817" s="108" t="str">
        <f t="shared" si="828"/>
        <v/>
      </c>
      <c r="S8817" s="109" t="str">
        <f t="shared" si="829"/>
        <v/>
      </c>
      <c r="T8817" s="109" t="str">
        <f t="shared" si="830"/>
        <v/>
      </c>
    </row>
    <row r="8818" spans="2:20" ht="15" customHeight="1" x14ac:dyDescent="0.25">
      <c r="B8818" s="94">
        <v>8767</v>
      </c>
      <c r="C8818" s="95"/>
      <c r="D8818" s="94"/>
      <c r="E8818" s="95"/>
      <c r="F8818" s="94"/>
      <c r="G8818" s="95">
        <f t="shared" si="825"/>
        <v>0</v>
      </c>
      <c r="H8818" s="110">
        <f t="shared" si="826"/>
        <v>0</v>
      </c>
      <c r="P8818" s="107" t="str">
        <f t="shared" si="827"/>
        <v/>
      </c>
      <c r="Q8818" s="108" t="str">
        <f t="shared" si="828"/>
        <v/>
      </c>
      <c r="S8818" s="109" t="str">
        <f t="shared" si="829"/>
        <v/>
      </c>
      <c r="T8818" s="109" t="str">
        <f t="shared" si="830"/>
        <v/>
      </c>
    </row>
    <row r="8819" spans="2:20" ht="15" customHeight="1" x14ac:dyDescent="0.25">
      <c r="B8819" s="94">
        <v>8768</v>
      </c>
      <c r="C8819" s="95"/>
      <c r="D8819" s="94"/>
      <c r="E8819" s="95"/>
      <c r="F8819" s="94"/>
      <c r="G8819" s="95">
        <f t="shared" si="825"/>
        <v>0</v>
      </c>
      <c r="H8819" s="110">
        <f t="shared" si="826"/>
        <v>0</v>
      </c>
      <c r="P8819" s="107" t="str">
        <f t="shared" si="827"/>
        <v/>
      </c>
      <c r="Q8819" s="108" t="str">
        <f t="shared" si="828"/>
        <v/>
      </c>
      <c r="S8819" s="109" t="str">
        <f t="shared" si="829"/>
        <v/>
      </c>
      <c r="T8819" s="109" t="str">
        <f t="shared" si="830"/>
        <v/>
      </c>
    </row>
    <row r="8820" spans="2:20" ht="15" customHeight="1" x14ac:dyDescent="0.25">
      <c r="B8820" s="94">
        <v>8769</v>
      </c>
      <c r="C8820" s="95"/>
      <c r="D8820" s="94"/>
      <c r="E8820" s="95"/>
      <c r="F8820" s="94"/>
      <c r="G8820" s="95">
        <f t="shared" si="825"/>
        <v>0</v>
      </c>
      <c r="H8820" s="110">
        <f t="shared" si="826"/>
        <v>0</v>
      </c>
      <c r="P8820" s="107" t="str">
        <f t="shared" si="827"/>
        <v/>
      </c>
      <c r="Q8820" s="108" t="str">
        <f t="shared" si="828"/>
        <v/>
      </c>
      <c r="S8820" s="109" t="str">
        <f t="shared" si="829"/>
        <v/>
      </c>
      <c r="T8820" s="109" t="str">
        <f t="shared" si="830"/>
        <v/>
      </c>
    </row>
    <row r="8821" spans="2:20" ht="15" customHeight="1" x14ac:dyDescent="0.25">
      <c r="B8821" s="94">
        <v>8770</v>
      </c>
      <c r="C8821" s="95"/>
      <c r="D8821" s="94"/>
      <c r="E8821" s="95"/>
      <c r="F8821" s="94"/>
      <c r="G8821" s="95">
        <f t="shared" si="825"/>
        <v>0</v>
      </c>
      <c r="H8821" s="110">
        <f t="shared" si="826"/>
        <v>0</v>
      </c>
      <c r="P8821" s="107" t="str">
        <f t="shared" si="827"/>
        <v/>
      </c>
      <c r="Q8821" s="108" t="str">
        <f t="shared" si="828"/>
        <v/>
      </c>
      <c r="S8821" s="109" t="str">
        <f t="shared" si="829"/>
        <v/>
      </c>
      <c r="T8821" s="109" t="str">
        <f t="shared" si="830"/>
        <v/>
      </c>
    </row>
    <row r="8822" spans="2:20" ht="15" customHeight="1" x14ac:dyDescent="0.25">
      <c r="B8822" s="94">
        <v>8771</v>
      </c>
      <c r="C8822" s="95"/>
      <c r="D8822" s="94"/>
      <c r="E8822" s="95"/>
      <c r="F8822" s="94"/>
      <c r="G8822" s="95">
        <f t="shared" si="825"/>
        <v>0</v>
      </c>
      <c r="H8822" s="110">
        <f t="shared" si="826"/>
        <v>0</v>
      </c>
      <c r="P8822" s="107" t="str">
        <f t="shared" si="827"/>
        <v/>
      </c>
      <c r="Q8822" s="108" t="str">
        <f t="shared" si="828"/>
        <v/>
      </c>
      <c r="S8822" s="109" t="str">
        <f t="shared" si="829"/>
        <v/>
      </c>
      <c r="T8822" s="109" t="str">
        <f t="shared" si="830"/>
        <v/>
      </c>
    </row>
    <row r="8823" spans="2:20" ht="15" customHeight="1" x14ac:dyDescent="0.25">
      <c r="B8823" s="94">
        <v>8772</v>
      </c>
      <c r="C8823" s="95"/>
      <c r="D8823" s="94"/>
      <c r="E8823" s="95"/>
      <c r="F8823" s="94"/>
      <c r="G8823" s="95">
        <f t="shared" si="825"/>
        <v>0</v>
      </c>
      <c r="H8823" s="110">
        <f t="shared" si="826"/>
        <v>0</v>
      </c>
      <c r="P8823" s="107" t="str">
        <f t="shared" si="827"/>
        <v/>
      </c>
      <c r="Q8823" s="108" t="str">
        <f t="shared" si="828"/>
        <v/>
      </c>
      <c r="S8823" s="109" t="str">
        <f t="shared" si="829"/>
        <v/>
      </c>
      <c r="T8823" s="109" t="str">
        <f t="shared" si="830"/>
        <v/>
      </c>
    </row>
    <row r="8824" spans="2:20" ht="15" customHeight="1" x14ac:dyDescent="0.25">
      <c r="B8824" s="94">
        <v>8773</v>
      </c>
      <c r="C8824" s="95"/>
      <c r="D8824" s="94"/>
      <c r="E8824" s="95"/>
      <c r="F8824" s="94"/>
      <c r="G8824" s="95">
        <f t="shared" si="825"/>
        <v>0</v>
      </c>
      <c r="H8824" s="110">
        <f t="shared" si="826"/>
        <v>0</v>
      </c>
      <c r="P8824" s="107" t="str">
        <f t="shared" si="827"/>
        <v/>
      </c>
      <c r="Q8824" s="108" t="str">
        <f t="shared" si="828"/>
        <v/>
      </c>
      <c r="S8824" s="109" t="str">
        <f t="shared" si="829"/>
        <v/>
      </c>
      <c r="T8824" s="109" t="str">
        <f t="shared" si="830"/>
        <v/>
      </c>
    </row>
    <row r="8825" spans="2:20" ht="15" customHeight="1" x14ac:dyDescent="0.25">
      <c r="B8825" s="94">
        <v>8774</v>
      </c>
      <c r="C8825" s="95"/>
      <c r="D8825" s="94"/>
      <c r="E8825" s="95"/>
      <c r="F8825" s="94"/>
      <c r="G8825" s="95">
        <f t="shared" si="825"/>
        <v>0</v>
      </c>
      <c r="H8825" s="110">
        <f t="shared" si="826"/>
        <v>0</v>
      </c>
      <c r="P8825" s="107" t="str">
        <f t="shared" si="827"/>
        <v/>
      </c>
      <c r="Q8825" s="108" t="str">
        <f t="shared" si="828"/>
        <v/>
      </c>
      <c r="S8825" s="109" t="str">
        <f t="shared" si="829"/>
        <v/>
      </c>
      <c r="T8825" s="109" t="str">
        <f t="shared" si="830"/>
        <v/>
      </c>
    </row>
    <row r="8826" spans="2:20" ht="15" customHeight="1" x14ac:dyDescent="0.25">
      <c r="B8826" s="94">
        <v>8775</v>
      </c>
      <c r="C8826" s="95"/>
      <c r="D8826" s="94"/>
      <c r="E8826" s="95"/>
      <c r="F8826" s="94"/>
      <c r="G8826" s="95">
        <f t="shared" si="825"/>
        <v>0</v>
      </c>
      <c r="H8826" s="110">
        <f t="shared" si="826"/>
        <v>0</v>
      </c>
      <c r="P8826" s="107" t="str">
        <f t="shared" si="827"/>
        <v/>
      </c>
      <c r="Q8826" s="108" t="str">
        <f t="shared" si="828"/>
        <v/>
      </c>
      <c r="S8826" s="109" t="str">
        <f t="shared" si="829"/>
        <v/>
      </c>
      <c r="T8826" s="109" t="str">
        <f t="shared" si="830"/>
        <v/>
      </c>
    </row>
    <row r="8827" spans="2:20" ht="15" customHeight="1" x14ac:dyDescent="0.25">
      <c r="B8827" s="94">
        <v>8776</v>
      </c>
      <c r="C8827" s="95"/>
      <c r="D8827" s="94"/>
      <c r="E8827" s="95"/>
      <c r="F8827" s="94"/>
      <c r="G8827" s="95">
        <f t="shared" si="825"/>
        <v>0</v>
      </c>
      <c r="H8827" s="110">
        <f t="shared" si="826"/>
        <v>0</v>
      </c>
      <c r="P8827" s="107" t="str">
        <f t="shared" si="827"/>
        <v/>
      </c>
      <c r="Q8827" s="108" t="str">
        <f t="shared" si="828"/>
        <v/>
      </c>
      <c r="S8827" s="109" t="str">
        <f t="shared" si="829"/>
        <v/>
      </c>
      <c r="T8827" s="109" t="str">
        <f t="shared" si="830"/>
        <v/>
      </c>
    </row>
    <row r="8828" spans="2:20" ht="15" customHeight="1" x14ac:dyDescent="0.25">
      <c r="B8828" s="94">
        <v>8777</v>
      </c>
      <c r="C8828" s="95"/>
      <c r="D8828" s="94"/>
      <c r="E8828" s="95"/>
      <c r="F8828" s="94"/>
      <c r="G8828" s="95">
        <f t="shared" si="825"/>
        <v>0</v>
      </c>
      <c r="H8828" s="110">
        <f t="shared" si="826"/>
        <v>0</v>
      </c>
      <c r="P8828" s="107" t="str">
        <f t="shared" si="827"/>
        <v/>
      </c>
      <c r="Q8828" s="108" t="str">
        <f t="shared" si="828"/>
        <v/>
      </c>
      <c r="S8828" s="109" t="str">
        <f t="shared" si="829"/>
        <v/>
      </c>
      <c r="T8828" s="109" t="str">
        <f t="shared" si="830"/>
        <v/>
      </c>
    </row>
    <row r="8829" spans="2:20" ht="15" customHeight="1" x14ac:dyDescent="0.25">
      <c r="B8829" s="94">
        <v>8778</v>
      </c>
      <c r="C8829" s="95"/>
      <c r="D8829" s="94"/>
      <c r="E8829" s="95"/>
      <c r="F8829" s="94"/>
      <c r="G8829" s="95">
        <f t="shared" si="825"/>
        <v>0</v>
      </c>
      <c r="H8829" s="110">
        <f t="shared" si="826"/>
        <v>0</v>
      </c>
      <c r="P8829" s="107" t="str">
        <f t="shared" si="827"/>
        <v/>
      </c>
      <c r="Q8829" s="108" t="str">
        <f t="shared" si="828"/>
        <v/>
      </c>
      <c r="S8829" s="109" t="str">
        <f t="shared" si="829"/>
        <v/>
      </c>
      <c r="T8829" s="109" t="str">
        <f t="shared" si="830"/>
        <v/>
      </c>
    </row>
    <row r="8830" spans="2:20" ht="15" customHeight="1" x14ac:dyDescent="0.25">
      <c r="B8830" s="94">
        <v>8779</v>
      </c>
      <c r="C8830" s="95"/>
      <c r="D8830" s="94"/>
      <c r="E8830" s="95"/>
      <c r="F8830" s="94"/>
      <c r="G8830" s="95">
        <f t="shared" si="825"/>
        <v>0</v>
      </c>
      <c r="H8830" s="110">
        <f t="shared" si="826"/>
        <v>0</v>
      </c>
      <c r="P8830" s="107" t="str">
        <f t="shared" si="827"/>
        <v/>
      </c>
      <c r="Q8830" s="108" t="str">
        <f t="shared" si="828"/>
        <v/>
      </c>
      <c r="S8830" s="109" t="str">
        <f t="shared" si="829"/>
        <v/>
      </c>
      <c r="T8830" s="109" t="str">
        <f t="shared" si="830"/>
        <v/>
      </c>
    </row>
    <row r="8831" spans="2:20" ht="15" customHeight="1" x14ac:dyDescent="0.25">
      <c r="B8831" s="94">
        <v>8780</v>
      </c>
      <c r="C8831" s="95"/>
      <c r="D8831" s="94"/>
      <c r="E8831" s="95"/>
      <c r="F8831" s="94"/>
      <c r="G8831" s="95">
        <f t="shared" si="825"/>
        <v>0</v>
      </c>
      <c r="H8831" s="110">
        <f t="shared" si="826"/>
        <v>0</v>
      </c>
      <c r="P8831" s="107" t="str">
        <f t="shared" si="827"/>
        <v/>
      </c>
      <c r="Q8831" s="108" t="str">
        <f t="shared" si="828"/>
        <v/>
      </c>
      <c r="S8831" s="109" t="str">
        <f t="shared" si="829"/>
        <v/>
      </c>
      <c r="T8831" s="109" t="str">
        <f t="shared" si="830"/>
        <v/>
      </c>
    </row>
    <row r="8832" spans="2:20" ht="15" customHeight="1" x14ac:dyDescent="0.25">
      <c r="B8832" s="94">
        <v>8781</v>
      </c>
      <c r="C8832" s="95"/>
      <c r="D8832" s="94"/>
      <c r="E8832" s="95"/>
      <c r="F8832" s="94"/>
      <c r="G8832" s="95">
        <f t="shared" si="825"/>
        <v>0</v>
      </c>
      <c r="H8832" s="110">
        <f t="shared" si="826"/>
        <v>0</v>
      </c>
      <c r="P8832" s="107" t="str">
        <f t="shared" si="827"/>
        <v/>
      </c>
      <c r="Q8832" s="108" t="str">
        <f t="shared" si="828"/>
        <v/>
      </c>
      <c r="S8832" s="109" t="str">
        <f t="shared" si="829"/>
        <v/>
      </c>
      <c r="T8832" s="109" t="str">
        <f t="shared" si="830"/>
        <v/>
      </c>
    </row>
    <row r="8833" spans="2:20" ht="15" customHeight="1" x14ac:dyDescent="0.25">
      <c r="B8833" s="94">
        <v>8782</v>
      </c>
      <c r="C8833" s="95"/>
      <c r="D8833" s="94"/>
      <c r="E8833" s="95"/>
      <c r="F8833" s="94"/>
      <c r="G8833" s="95">
        <f t="shared" si="825"/>
        <v>0</v>
      </c>
      <c r="H8833" s="110">
        <f t="shared" si="826"/>
        <v>0</v>
      </c>
      <c r="P8833" s="107" t="str">
        <f t="shared" si="827"/>
        <v/>
      </c>
      <c r="Q8833" s="108" t="str">
        <f t="shared" si="828"/>
        <v/>
      </c>
      <c r="S8833" s="109" t="str">
        <f t="shared" si="829"/>
        <v/>
      </c>
      <c r="T8833" s="109" t="str">
        <f t="shared" si="830"/>
        <v/>
      </c>
    </row>
    <row r="8834" spans="2:20" ht="15" customHeight="1" x14ac:dyDescent="0.25">
      <c r="B8834" s="94">
        <v>8783</v>
      </c>
      <c r="C8834" s="95"/>
      <c r="D8834" s="94"/>
      <c r="E8834" s="95"/>
      <c r="F8834" s="94"/>
      <c r="G8834" s="95">
        <f t="shared" si="825"/>
        <v>0</v>
      </c>
      <c r="H8834" s="110">
        <f t="shared" si="826"/>
        <v>0</v>
      </c>
      <c r="P8834" s="107" t="str">
        <f t="shared" si="827"/>
        <v/>
      </c>
      <c r="Q8834" s="108" t="str">
        <f t="shared" si="828"/>
        <v/>
      </c>
      <c r="S8834" s="109" t="str">
        <f t="shared" si="829"/>
        <v/>
      </c>
      <c r="T8834" s="109" t="str">
        <f t="shared" si="830"/>
        <v/>
      </c>
    </row>
    <row r="8835" spans="2:20" ht="15" customHeight="1" x14ac:dyDescent="0.25">
      <c r="B8835" s="94">
        <v>8784</v>
      </c>
      <c r="C8835" s="95"/>
      <c r="D8835" s="94"/>
      <c r="E8835" s="95"/>
      <c r="F8835" s="94"/>
      <c r="G8835" s="95">
        <f t="shared" si="825"/>
        <v>0</v>
      </c>
      <c r="H8835" s="110">
        <f t="shared" si="826"/>
        <v>0</v>
      </c>
      <c r="P8835" s="107" t="str">
        <f t="shared" si="827"/>
        <v/>
      </c>
      <c r="Q8835" s="108" t="str">
        <f t="shared" si="828"/>
        <v/>
      </c>
      <c r="S8835" s="109" t="str">
        <f t="shared" si="829"/>
        <v/>
      </c>
      <c r="T8835" s="109" t="str">
        <f t="shared" si="830"/>
        <v/>
      </c>
    </row>
    <row r="8836" spans="2:20" ht="15" customHeight="1" x14ac:dyDescent="0.25">
      <c r="B8836" s="94">
        <v>8785</v>
      </c>
      <c r="C8836" s="95"/>
      <c r="D8836" s="94"/>
      <c r="E8836" s="95"/>
      <c r="F8836" s="94"/>
      <c r="G8836" s="95">
        <f t="shared" si="825"/>
        <v>0</v>
      </c>
      <c r="H8836" s="110">
        <f t="shared" si="826"/>
        <v>0</v>
      </c>
      <c r="P8836" s="107" t="str">
        <f t="shared" si="827"/>
        <v/>
      </c>
      <c r="Q8836" s="108" t="str">
        <f t="shared" si="828"/>
        <v/>
      </c>
      <c r="S8836" s="109" t="str">
        <f t="shared" si="829"/>
        <v/>
      </c>
      <c r="T8836" s="109" t="str">
        <f t="shared" si="830"/>
        <v/>
      </c>
    </row>
    <row r="8837" spans="2:20" ht="15" customHeight="1" x14ac:dyDescent="0.25">
      <c r="B8837" s="94">
        <v>8786</v>
      </c>
      <c r="C8837" s="95"/>
      <c r="D8837" s="94"/>
      <c r="E8837" s="95"/>
      <c r="F8837" s="94"/>
      <c r="G8837" s="95">
        <f t="shared" si="825"/>
        <v>0</v>
      </c>
      <c r="H8837" s="110">
        <f t="shared" si="826"/>
        <v>0</v>
      </c>
      <c r="P8837" s="107" t="str">
        <f t="shared" si="827"/>
        <v/>
      </c>
      <c r="Q8837" s="108" t="str">
        <f t="shared" si="828"/>
        <v/>
      </c>
      <c r="S8837" s="109" t="str">
        <f t="shared" si="829"/>
        <v/>
      </c>
      <c r="T8837" s="109" t="str">
        <f t="shared" si="830"/>
        <v/>
      </c>
    </row>
    <row r="8838" spans="2:20" ht="15" customHeight="1" x14ac:dyDescent="0.25">
      <c r="B8838" s="94">
        <v>8787</v>
      </c>
      <c r="C8838" s="95"/>
      <c r="D8838" s="94"/>
      <c r="E8838" s="95"/>
      <c r="F8838" s="94"/>
      <c r="G8838" s="95">
        <f t="shared" si="825"/>
        <v>0</v>
      </c>
      <c r="H8838" s="110">
        <f t="shared" si="826"/>
        <v>0</v>
      </c>
      <c r="P8838" s="107" t="str">
        <f t="shared" si="827"/>
        <v/>
      </c>
      <c r="Q8838" s="108" t="str">
        <f t="shared" si="828"/>
        <v/>
      </c>
      <c r="S8838" s="109" t="str">
        <f t="shared" si="829"/>
        <v/>
      </c>
      <c r="T8838" s="109" t="str">
        <f t="shared" si="830"/>
        <v/>
      </c>
    </row>
    <row r="8839" spans="2:20" ht="15" customHeight="1" x14ac:dyDescent="0.25">
      <c r="B8839" s="94">
        <v>8788</v>
      </c>
      <c r="C8839" s="95"/>
      <c r="D8839" s="94"/>
      <c r="E8839" s="95"/>
      <c r="F8839" s="94"/>
      <c r="G8839" s="95">
        <f t="shared" si="825"/>
        <v>0</v>
      </c>
      <c r="H8839" s="110">
        <f t="shared" si="826"/>
        <v>0</v>
      </c>
      <c r="P8839" s="107" t="str">
        <f t="shared" si="827"/>
        <v/>
      </c>
      <c r="Q8839" s="108" t="str">
        <f t="shared" si="828"/>
        <v/>
      </c>
      <c r="S8839" s="109" t="str">
        <f t="shared" si="829"/>
        <v/>
      </c>
      <c r="T8839" s="109" t="str">
        <f t="shared" si="830"/>
        <v/>
      </c>
    </row>
    <row r="8840" spans="2:20" ht="15" customHeight="1" x14ac:dyDescent="0.25">
      <c r="B8840" s="94">
        <v>8789</v>
      </c>
      <c r="C8840" s="95"/>
      <c r="D8840" s="94"/>
      <c r="E8840" s="95"/>
      <c r="F8840" s="94"/>
      <c r="G8840" s="95">
        <f t="shared" si="825"/>
        <v>0</v>
      </c>
      <c r="H8840" s="110">
        <f t="shared" si="826"/>
        <v>0</v>
      </c>
      <c r="P8840" s="107" t="str">
        <f t="shared" si="827"/>
        <v/>
      </c>
      <c r="Q8840" s="108" t="str">
        <f t="shared" si="828"/>
        <v/>
      </c>
      <c r="S8840" s="109" t="str">
        <f t="shared" si="829"/>
        <v/>
      </c>
      <c r="T8840" s="109" t="str">
        <f t="shared" si="830"/>
        <v/>
      </c>
    </row>
    <row r="8841" spans="2:20" ht="15" customHeight="1" x14ac:dyDescent="0.25">
      <c r="B8841" s="94">
        <v>8790</v>
      </c>
      <c r="C8841" s="95"/>
      <c r="D8841" s="94"/>
      <c r="E8841" s="95"/>
      <c r="F8841" s="94"/>
      <c r="G8841" s="95">
        <f t="shared" si="825"/>
        <v>0</v>
      </c>
      <c r="H8841" s="110">
        <f t="shared" si="826"/>
        <v>0</v>
      </c>
      <c r="P8841" s="107" t="str">
        <f t="shared" si="827"/>
        <v/>
      </c>
      <c r="Q8841" s="108" t="str">
        <f t="shared" si="828"/>
        <v/>
      </c>
      <c r="S8841" s="109" t="str">
        <f t="shared" si="829"/>
        <v/>
      </c>
      <c r="T8841" s="109" t="str">
        <f t="shared" si="830"/>
        <v/>
      </c>
    </row>
    <row r="8842" spans="2:20" ht="15" customHeight="1" x14ac:dyDescent="0.25">
      <c r="B8842" s="94">
        <v>8791</v>
      </c>
      <c r="C8842" s="95"/>
      <c r="D8842" s="94"/>
      <c r="E8842" s="95"/>
      <c r="F8842" s="94"/>
      <c r="G8842" s="95">
        <f t="shared" si="825"/>
        <v>0</v>
      </c>
      <c r="H8842" s="110">
        <f t="shared" si="826"/>
        <v>0</v>
      </c>
      <c r="P8842" s="107" t="str">
        <f t="shared" si="827"/>
        <v/>
      </c>
      <c r="Q8842" s="108" t="str">
        <f t="shared" si="828"/>
        <v/>
      </c>
      <c r="S8842" s="109" t="str">
        <f t="shared" si="829"/>
        <v/>
      </c>
      <c r="T8842" s="109" t="str">
        <f t="shared" si="830"/>
        <v/>
      </c>
    </row>
    <row r="8843" spans="2:20" ht="15" customHeight="1" x14ac:dyDescent="0.25">
      <c r="B8843" s="94">
        <v>8792</v>
      </c>
      <c r="C8843" s="95"/>
      <c r="D8843" s="94"/>
      <c r="E8843" s="95"/>
      <c r="F8843" s="94"/>
      <c r="G8843" s="95">
        <f t="shared" si="825"/>
        <v>0</v>
      </c>
      <c r="H8843" s="110">
        <f t="shared" si="826"/>
        <v>0</v>
      </c>
      <c r="P8843" s="107" t="str">
        <f t="shared" si="827"/>
        <v/>
      </c>
      <c r="Q8843" s="108" t="str">
        <f t="shared" si="828"/>
        <v/>
      </c>
      <c r="S8843" s="109" t="str">
        <f t="shared" si="829"/>
        <v/>
      </c>
      <c r="T8843" s="109" t="str">
        <f t="shared" si="830"/>
        <v/>
      </c>
    </row>
    <row r="8844" spans="2:20" ht="15" customHeight="1" x14ac:dyDescent="0.25">
      <c r="B8844" s="94">
        <v>8793</v>
      </c>
      <c r="C8844" s="95"/>
      <c r="D8844" s="94"/>
      <c r="E8844" s="95"/>
      <c r="F8844" s="94"/>
      <c r="G8844" s="95">
        <f t="shared" si="825"/>
        <v>0</v>
      </c>
      <c r="H8844" s="110">
        <f t="shared" si="826"/>
        <v>0</v>
      </c>
      <c r="P8844" s="107" t="str">
        <f t="shared" si="827"/>
        <v/>
      </c>
      <c r="Q8844" s="108" t="str">
        <f t="shared" si="828"/>
        <v/>
      </c>
      <c r="S8844" s="109" t="str">
        <f t="shared" si="829"/>
        <v/>
      </c>
      <c r="T8844" s="109" t="str">
        <f t="shared" si="830"/>
        <v/>
      </c>
    </row>
    <row r="8845" spans="2:20" ht="15" customHeight="1" x14ac:dyDescent="0.25">
      <c r="B8845" s="94">
        <v>8794</v>
      </c>
      <c r="C8845" s="95"/>
      <c r="D8845" s="94"/>
      <c r="E8845" s="95"/>
      <c r="F8845" s="94"/>
      <c r="G8845" s="95">
        <f t="shared" si="825"/>
        <v>0</v>
      </c>
      <c r="H8845" s="110">
        <f t="shared" si="826"/>
        <v>0</v>
      </c>
      <c r="P8845" s="107" t="str">
        <f t="shared" si="827"/>
        <v/>
      </c>
      <c r="Q8845" s="108" t="str">
        <f t="shared" si="828"/>
        <v/>
      </c>
      <c r="S8845" s="109" t="str">
        <f t="shared" si="829"/>
        <v/>
      </c>
      <c r="T8845" s="109" t="str">
        <f t="shared" si="830"/>
        <v/>
      </c>
    </row>
    <row r="8846" spans="2:20" ht="15" customHeight="1" x14ac:dyDescent="0.25">
      <c r="B8846" s="94">
        <v>8795</v>
      </c>
      <c r="C8846" s="95"/>
      <c r="D8846" s="94"/>
      <c r="E8846" s="95"/>
      <c r="F8846" s="94"/>
      <c r="G8846" s="95">
        <f t="shared" si="825"/>
        <v>0</v>
      </c>
      <c r="H8846" s="110">
        <f t="shared" si="826"/>
        <v>0</v>
      </c>
      <c r="P8846" s="107" t="str">
        <f t="shared" si="827"/>
        <v/>
      </c>
      <c r="Q8846" s="108" t="str">
        <f t="shared" si="828"/>
        <v/>
      </c>
      <c r="S8846" s="109" t="str">
        <f t="shared" si="829"/>
        <v/>
      </c>
      <c r="T8846" s="109" t="str">
        <f t="shared" si="830"/>
        <v/>
      </c>
    </row>
    <row r="8847" spans="2:20" ht="15" customHeight="1" x14ac:dyDescent="0.25">
      <c r="B8847" s="94">
        <v>8796</v>
      </c>
      <c r="C8847" s="95"/>
      <c r="D8847" s="94"/>
      <c r="E8847" s="95"/>
      <c r="F8847" s="94"/>
      <c r="G8847" s="95">
        <f t="shared" si="825"/>
        <v>0</v>
      </c>
      <c r="H8847" s="110">
        <f t="shared" si="826"/>
        <v>0</v>
      </c>
      <c r="P8847" s="107" t="str">
        <f t="shared" si="827"/>
        <v/>
      </c>
      <c r="Q8847" s="108" t="str">
        <f t="shared" si="828"/>
        <v/>
      </c>
      <c r="S8847" s="109" t="str">
        <f t="shared" si="829"/>
        <v/>
      </c>
      <c r="T8847" s="109" t="str">
        <f t="shared" si="830"/>
        <v/>
      </c>
    </row>
    <row r="8848" spans="2:20" ht="15" customHeight="1" x14ac:dyDescent="0.25">
      <c r="B8848" s="94">
        <v>8797</v>
      </c>
      <c r="C8848" s="95"/>
      <c r="D8848" s="94"/>
      <c r="E8848" s="95"/>
      <c r="F8848" s="94"/>
      <c r="G8848" s="95">
        <f t="shared" si="825"/>
        <v>0</v>
      </c>
      <c r="H8848" s="110">
        <f t="shared" si="826"/>
        <v>0</v>
      </c>
      <c r="P8848" s="107" t="str">
        <f t="shared" si="827"/>
        <v/>
      </c>
      <c r="Q8848" s="108" t="str">
        <f t="shared" si="828"/>
        <v/>
      </c>
      <c r="S8848" s="109" t="str">
        <f t="shared" si="829"/>
        <v/>
      </c>
      <c r="T8848" s="109" t="str">
        <f t="shared" si="830"/>
        <v/>
      </c>
    </row>
    <row r="8849" spans="2:20" ht="15" customHeight="1" x14ac:dyDescent="0.25">
      <c r="B8849" s="94">
        <v>8798</v>
      </c>
      <c r="C8849" s="95"/>
      <c r="D8849" s="94"/>
      <c r="E8849" s="95"/>
      <c r="F8849" s="94"/>
      <c r="G8849" s="95">
        <f t="shared" si="825"/>
        <v>0</v>
      </c>
      <c r="H8849" s="110">
        <f t="shared" si="826"/>
        <v>0</v>
      </c>
      <c r="P8849" s="107" t="str">
        <f t="shared" si="827"/>
        <v/>
      </c>
      <c r="Q8849" s="108" t="str">
        <f t="shared" si="828"/>
        <v/>
      </c>
      <c r="S8849" s="109" t="str">
        <f t="shared" si="829"/>
        <v/>
      </c>
      <c r="T8849" s="109" t="str">
        <f t="shared" si="830"/>
        <v/>
      </c>
    </row>
    <row r="8850" spans="2:20" ht="15" customHeight="1" x14ac:dyDescent="0.25">
      <c r="B8850" s="94">
        <v>8799</v>
      </c>
      <c r="C8850" s="95"/>
      <c r="D8850" s="94"/>
      <c r="E8850" s="95"/>
      <c r="F8850" s="94"/>
      <c r="G8850" s="95">
        <f t="shared" si="825"/>
        <v>0</v>
      </c>
      <c r="H8850" s="110">
        <f t="shared" si="826"/>
        <v>0</v>
      </c>
      <c r="P8850" s="107" t="str">
        <f t="shared" si="827"/>
        <v/>
      </c>
      <c r="Q8850" s="108" t="str">
        <f t="shared" si="828"/>
        <v/>
      </c>
      <c r="S8850" s="109" t="str">
        <f t="shared" si="829"/>
        <v/>
      </c>
      <c r="T8850" s="109" t="str">
        <f t="shared" si="830"/>
        <v/>
      </c>
    </row>
    <row r="8851" spans="2:20" ht="15" customHeight="1" x14ac:dyDescent="0.25">
      <c r="B8851" s="94">
        <v>8800</v>
      </c>
      <c r="C8851" s="95"/>
      <c r="D8851" s="94"/>
      <c r="E8851" s="95"/>
      <c r="F8851" s="94"/>
      <c r="G8851" s="95">
        <f t="shared" si="825"/>
        <v>0</v>
      </c>
      <c r="H8851" s="110">
        <f t="shared" si="826"/>
        <v>0</v>
      </c>
      <c r="P8851" s="107" t="str">
        <f t="shared" si="827"/>
        <v/>
      </c>
      <c r="Q8851" s="108" t="str">
        <f t="shared" si="828"/>
        <v/>
      </c>
      <c r="S8851" s="109" t="str">
        <f t="shared" si="829"/>
        <v/>
      </c>
      <c r="T8851" s="109" t="str">
        <f t="shared" si="830"/>
        <v/>
      </c>
    </row>
    <row r="8852" spans="2:20" ht="15" customHeight="1" x14ac:dyDescent="0.25">
      <c r="B8852" s="94">
        <v>8801</v>
      </c>
      <c r="C8852" s="95"/>
      <c r="D8852" s="94"/>
      <c r="E8852" s="95"/>
      <c r="F8852" s="94"/>
      <c r="G8852" s="95">
        <f t="shared" si="825"/>
        <v>0</v>
      </c>
      <c r="H8852" s="110">
        <f t="shared" si="826"/>
        <v>0</v>
      </c>
      <c r="P8852" s="107" t="str">
        <f t="shared" si="827"/>
        <v/>
      </c>
      <c r="Q8852" s="108" t="str">
        <f t="shared" si="828"/>
        <v/>
      </c>
      <c r="S8852" s="109" t="str">
        <f t="shared" si="829"/>
        <v/>
      </c>
      <c r="T8852" s="109" t="str">
        <f t="shared" si="830"/>
        <v/>
      </c>
    </row>
    <row r="8853" spans="2:20" ht="15" customHeight="1" x14ac:dyDescent="0.25">
      <c r="B8853" s="94">
        <v>8802</v>
      </c>
      <c r="C8853" s="95"/>
      <c r="D8853" s="94"/>
      <c r="E8853" s="95"/>
      <c r="F8853" s="94"/>
      <c r="G8853" s="95">
        <f t="shared" si="825"/>
        <v>0</v>
      </c>
      <c r="H8853" s="110">
        <f t="shared" si="826"/>
        <v>0</v>
      </c>
      <c r="P8853" s="107" t="str">
        <f t="shared" si="827"/>
        <v/>
      </c>
      <c r="Q8853" s="108" t="str">
        <f t="shared" si="828"/>
        <v/>
      </c>
      <c r="S8853" s="109" t="str">
        <f t="shared" si="829"/>
        <v/>
      </c>
      <c r="T8853" s="109" t="str">
        <f t="shared" si="830"/>
        <v/>
      </c>
    </row>
    <row r="8854" spans="2:20" ht="15" customHeight="1" x14ac:dyDescent="0.25">
      <c r="B8854" s="94">
        <v>8803</v>
      </c>
      <c r="C8854" s="95"/>
      <c r="D8854" s="94"/>
      <c r="E8854" s="95"/>
      <c r="F8854" s="94"/>
      <c r="G8854" s="95">
        <f t="shared" si="825"/>
        <v>0</v>
      </c>
      <c r="H8854" s="110">
        <f t="shared" si="826"/>
        <v>0</v>
      </c>
      <c r="P8854" s="107" t="str">
        <f t="shared" si="827"/>
        <v/>
      </c>
      <c r="Q8854" s="108" t="str">
        <f t="shared" si="828"/>
        <v/>
      </c>
      <c r="S8854" s="109" t="str">
        <f t="shared" si="829"/>
        <v/>
      </c>
      <c r="T8854" s="109" t="str">
        <f t="shared" si="830"/>
        <v/>
      </c>
    </row>
    <row r="8855" spans="2:20" ht="15" customHeight="1" x14ac:dyDescent="0.25">
      <c r="B8855" s="94">
        <v>8804</v>
      </c>
      <c r="C8855" s="95"/>
      <c r="D8855" s="94"/>
      <c r="E8855" s="95"/>
      <c r="F8855" s="94"/>
      <c r="G8855" s="95">
        <f t="shared" si="825"/>
        <v>0</v>
      </c>
      <c r="H8855" s="110">
        <f t="shared" si="826"/>
        <v>0</v>
      </c>
      <c r="P8855" s="107" t="str">
        <f t="shared" si="827"/>
        <v/>
      </c>
      <c r="Q8855" s="108" t="str">
        <f t="shared" si="828"/>
        <v/>
      </c>
      <c r="S8855" s="109" t="str">
        <f t="shared" si="829"/>
        <v/>
      </c>
      <c r="T8855" s="109" t="str">
        <f t="shared" si="830"/>
        <v/>
      </c>
    </row>
    <row r="8856" spans="2:20" ht="15" customHeight="1" x14ac:dyDescent="0.25">
      <c r="B8856" s="94">
        <v>8805</v>
      </c>
      <c r="C8856" s="95"/>
      <c r="D8856" s="94"/>
      <c r="E8856" s="95"/>
      <c r="F8856" s="94"/>
      <c r="G8856" s="95">
        <f t="shared" si="825"/>
        <v>0</v>
      </c>
      <c r="H8856" s="110">
        <f t="shared" si="826"/>
        <v>0</v>
      </c>
      <c r="P8856" s="107" t="str">
        <f t="shared" si="827"/>
        <v/>
      </c>
      <c r="Q8856" s="108" t="str">
        <f t="shared" si="828"/>
        <v/>
      </c>
      <c r="S8856" s="109" t="str">
        <f t="shared" si="829"/>
        <v/>
      </c>
      <c r="T8856" s="109" t="str">
        <f t="shared" si="830"/>
        <v/>
      </c>
    </row>
    <row r="8857" spans="2:20" ht="15" customHeight="1" x14ac:dyDescent="0.25">
      <c r="B8857" s="94">
        <v>8806</v>
      </c>
      <c r="C8857" s="95"/>
      <c r="D8857" s="94"/>
      <c r="E8857" s="95"/>
      <c r="F8857" s="94"/>
      <c r="G8857" s="95">
        <f t="shared" si="825"/>
        <v>0</v>
      </c>
      <c r="H8857" s="110">
        <f t="shared" si="826"/>
        <v>0</v>
      </c>
      <c r="P8857" s="107" t="str">
        <f t="shared" si="827"/>
        <v/>
      </c>
      <c r="Q8857" s="108" t="str">
        <f t="shared" si="828"/>
        <v/>
      </c>
      <c r="S8857" s="109" t="str">
        <f t="shared" si="829"/>
        <v/>
      </c>
      <c r="T8857" s="109" t="str">
        <f t="shared" si="830"/>
        <v/>
      </c>
    </row>
    <row r="8858" spans="2:20" ht="15" customHeight="1" x14ac:dyDescent="0.25">
      <c r="B8858" s="94">
        <v>8807</v>
      </c>
      <c r="C8858" s="95"/>
      <c r="D8858" s="94"/>
      <c r="E8858" s="95"/>
      <c r="F8858" s="94"/>
      <c r="G8858" s="95">
        <f t="shared" si="825"/>
        <v>0</v>
      </c>
      <c r="H8858" s="110">
        <f t="shared" si="826"/>
        <v>0</v>
      </c>
      <c r="P8858" s="107" t="str">
        <f t="shared" si="827"/>
        <v/>
      </c>
      <c r="Q8858" s="108" t="str">
        <f t="shared" si="828"/>
        <v/>
      </c>
      <c r="S8858" s="109" t="str">
        <f t="shared" si="829"/>
        <v/>
      </c>
      <c r="T8858" s="109" t="str">
        <f t="shared" si="830"/>
        <v/>
      </c>
    </row>
    <row r="8859" spans="2:20" ht="15" customHeight="1" x14ac:dyDescent="0.25">
      <c r="B8859" s="94">
        <v>8808</v>
      </c>
      <c r="C8859" s="95"/>
      <c r="D8859" s="94"/>
      <c r="E8859" s="95"/>
      <c r="F8859" s="94"/>
      <c r="G8859" s="95">
        <f t="shared" si="825"/>
        <v>0</v>
      </c>
      <c r="H8859" s="110">
        <f t="shared" si="826"/>
        <v>0</v>
      </c>
      <c r="P8859" s="107" t="str">
        <f t="shared" si="827"/>
        <v/>
      </c>
      <c r="Q8859" s="108" t="str">
        <f t="shared" si="828"/>
        <v/>
      </c>
      <c r="S8859" s="109" t="str">
        <f t="shared" si="829"/>
        <v/>
      </c>
      <c r="T8859" s="109" t="str">
        <f t="shared" si="830"/>
        <v/>
      </c>
    </row>
    <row r="8860" spans="2:20" ht="15" customHeight="1" x14ac:dyDescent="0.25">
      <c r="B8860" s="94">
        <v>8809</v>
      </c>
      <c r="C8860" s="95"/>
      <c r="D8860" s="94"/>
      <c r="E8860" s="95"/>
      <c r="F8860" s="94"/>
      <c r="G8860" s="95">
        <f t="shared" ref="G8860:G8923" si="831">E8860-C8860</f>
        <v>0</v>
      </c>
      <c r="H8860" s="110">
        <f t="shared" ref="H8860:H8923" si="832">F8860-D8860</f>
        <v>0</v>
      </c>
      <c r="P8860" s="107" t="str">
        <f t="shared" ref="P8860:P8923" si="833">IF(C8860="","",D8860*PSA_WTP-C8860)</f>
        <v/>
      </c>
      <c r="Q8860" s="108" t="str">
        <f t="shared" ref="Q8860:Q8923" si="834">IF(C8860="","",F8860*PSA_WTP-E8860)</f>
        <v/>
      </c>
      <c r="S8860" s="109" t="str">
        <f t="shared" ref="S8860:S8923" si="835">IF(Q8860="","",IF(Q8860=MAX(P8860,Q8860),0,1))</f>
        <v/>
      </c>
      <c r="T8860" s="109" t="str">
        <f t="shared" ref="T8860:T8923" si="836">IF(Q8860="","",IF(Q8860=MAX(P8860,Q8860),1,0))</f>
        <v/>
      </c>
    </row>
    <row r="8861" spans="2:20" ht="15" customHeight="1" x14ac:dyDescent="0.25">
      <c r="B8861" s="94">
        <v>8810</v>
      </c>
      <c r="C8861" s="95"/>
      <c r="D8861" s="94"/>
      <c r="E8861" s="95"/>
      <c r="F8861" s="94"/>
      <c r="G8861" s="95">
        <f t="shared" si="831"/>
        <v>0</v>
      </c>
      <c r="H8861" s="110">
        <f t="shared" si="832"/>
        <v>0</v>
      </c>
      <c r="P8861" s="107" t="str">
        <f t="shared" si="833"/>
        <v/>
      </c>
      <c r="Q8861" s="108" t="str">
        <f t="shared" si="834"/>
        <v/>
      </c>
      <c r="S8861" s="109" t="str">
        <f t="shared" si="835"/>
        <v/>
      </c>
      <c r="T8861" s="109" t="str">
        <f t="shared" si="836"/>
        <v/>
      </c>
    </row>
    <row r="8862" spans="2:20" ht="15" customHeight="1" x14ac:dyDescent="0.25">
      <c r="B8862" s="94">
        <v>8811</v>
      </c>
      <c r="C8862" s="95"/>
      <c r="D8862" s="94"/>
      <c r="E8862" s="95"/>
      <c r="F8862" s="94"/>
      <c r="G8862" s="95">
        <f t="shared" si="831"/>
        <v>0</v>
      </c>
      <c r="H8862" s="110">
        <f t="shared" si="832"/>
        <v>0</v>
      </c>
      <c r="P8862" s="107" t="str">
        <f t="shared" si="833"/>
        <v/>
      </c>
      <c r="Q8862" s="108" t="str">
        <f t="shared" si="834"/>
        <v/>
      </c>
      <c r="S8862" s="109" t="str">
        <f t="shared" si="835"/>
        <v/>
      </c>
      <c r="T8862" s="109" t="str">
        <f t="shared" si="836"/>
        <v/>
      </c>
    </row>
    <row r="8863" spans="2:20" ht="15" customHeight="1" x14ac:dyDescent="0.25">
      <c r="B8863" s="94">
        <v>8812</v>
      </c>
      <c r="C8863" s="95"/>
      <c r="D8863" s="94"/>
      <c r="E8863" s="95"/>
      <c r="F8863" s="94"/>
      <c r="G8863" s="95">
        <f t="shared" si="831"/>
        <v>0</v>
      </c>
      <c r="H8863" s="110">
        <f t="shared" si="832"/>
        <v>0</v>
      </c>
      <c r="P8863" s="107" t="str">
        <f t="shared" si="833"/>
        <v/>
      </c>
      <c r="Q8863" s="108" t="str">
        <f t="shared" si="834"/>
        <v/>
      </c>
      <c r="S8863" s="109" t="str">
        <f t="shared" si="835"/>
        <v/>
      </c>
      <c r="T8863" s="109" t="str">
        <f t="shared" si="836"/>
        <v/>
      </c>
    </row>
    <row r="8864" spans="2:20" ht="15" customHeight="1" x14ac:dyDescent="0.25">
      <c r="B8864" s="94">
        <v>8813</v>
      </c>
      <c r="C8864" s="95"/>
      <c r="D8864" s="94"/>
      <c r="E8864" s="95"/>
      <c r="F8864" s="94"/>
      <c r="G8864" s="95">
        <f t="shared" si="831"/>
        <v>0</v>
      </c>
      <c r="H8864" s="110">
        <f t="shared" si="832"/>
        <v>0</v>
      </c>
      <c r="P8864" s="107" t="str">
        <f t="shared" si="833"/>
        <v/>
      </c>
      <c r="Q8864" s="108" t="str">
        <f t="shared" si="834"/>
        <v/>
      </c>
      <c r="S8864" s="109" t="str">
        <f t="shared" si="835"/>
        <v/>
      </c>
      <c r="T8864" s="109" t="str">
        <f t="shared" si="836"/>
        <v/>
      </c>
    </row>
    <row r="8865" spans="2:20" ht="15" customHeight="1" x14ac:dyDescent="0.25">
      <c r="B8865" s="94">
        <v>8814</v>
      </c>
      <c r="C8865" s="95"/>
      <c r="D8865" s="94"/>
      <c r="E8865" s="95"/>
      <c r="F8865" s="94"/>
      <c r="G8865" s="95">
        <f t="shared" si="831"/>
        <v>0</v>
      </c>
      <c r="H8865" s="110">
        <f t="shared" si="832"/>
        <v>0</v>
      </c>
      <c r="P8865" s="107" t="str">
        <f t="shared" si="833"/>
        <v/>
      </c>
      <c r="Q8865" s="108" t="str">
        <f t="shared" si="834"/>
        <v/>
      </c>
      <c r="S8865" s="109" t="str">
        <f t="shared" si="835"/>
        <v/>
      </c>
      <c r="T8865" s="109" t="str">
        <f t="shared" si="836"/>
        <v/>
      </c>
    </row>
    <row r="8866" spans="2:20" ht="15" customHeight="1" x14ac:dyDescent="0.25">
      <c r="B8866" s="94">
        <v>8815</v>
      </c>
      <c r="C8866" s="95"/>
      <c r="D8866" s="94"/>
      <c r="E8866" s="95"/>
      <c r="F8866" s="94"/>
      <c r="G8866" s="95">
        <f t="shared" si="831"/>
        <v>0</v>
      </c>
      <c r="H8866" s="110">
        <f t="shared" si="832"/>
        <v>0</v>
      </c>
      <c r="P8866" s="107" t="str">
        <f t="shared" si="833"/>
        <v/>
      </c>
      <c r="Q8866" s="108" t="str">
        <f t="shared" si="834"/>
        <v/>
      </c>
      <c r="S8866" s="109" t="str">
        <f t="shared" si="835"/>
        <v/>
      </c>
      <c r="T8866" s="109" t="str">
        <f t="shared" si="836"/>
        <v/>
      </c>
    </row>
    <row r="8867" spans="2:20" ht="15" customHeight="1" x14ac:dyDescent="0.25">
      <c r="B8867" s="94">
        <v>8816</v>
      </c>
      <c r="C8867" s="95"/>
      <c r="D8867" s="94"/>
      <c r="E8867" s="95"/>
      <c r="F8867" s="94"/>
      <c r="G8867" s="95">
        <f t="shared" si="831"/>
        <v>0</v>
      </c>
      <c r="H8867" s="110">
        <f t="shared" si="832"/>
        <v>0</v>
      </c>
      <c r="P8867" s="107" t="str">
        <f t="shared" si="833"/>
        <v/>
      </c>
      <c r="Q8867" s="108" t="str">
        <f t="shared" si="834"/>
        <v/>
      </c>
      <c r="S8867" s="109" t="str">
        <f t="shared" si="835"/>
        <v/>
      </c>
      <c r="T8867" s="109" t="str">
        <f t="shared" si="836"/>
        <v/>
      </c>
    </row>
    <row r="8868" spans="2:20" ht="15" customHeight="1" x14ac:dyDescent="0.25">
      <c r="B8868" s="94">
        <v>8817</v>
      </c>
      <c r="C8868" s="95"/>
      <c r="D8868" s="94"/>
      <c r="E8868" s="95"/>
      <c r="F8868" s="94"/>
      <c r="G8868" s="95">
        <f t="shared" si="831"/>
        <v>0</v>
      </c>
      <c r="H8868" s="110">
        <f t="shared" si="832"/>
        <v>0</v>
      </c>
      <c r="P8868" s="107" t="str">
        <f t="shared" si="833"/>
        <v/>
      </c>
      <c r="Q8868" s="108" t="str">
        <f t="shared" si="834"/>
        <v/>
      </c>
      <c r="S8868" s="109" t="str">
        <f t="shared" si="835"/>
        <v/>
      </c>
      <c r="T8868" s="109" t="str">
        <f t="shared" si="836"/>
        <v/>
      </c>
    </row>
    <row r="8869" spans="2:20" ht="15" customHeight="1" x14ac:dyDescent="0.25">
      <c r="B8869" s="94">
        <v>8818</v>
      </c>
      <c r="C8869" s="95"/>
      <c r="D8869" s="94"/>
      <c r="E8869" s="95"/>
      <c r="F8869" s="94"/>
      <c r="G8869" s="95">
        <f t="shared" si="831"/>
        <v>0</v>
      </c>
      <c r="H8869" s="110">
        <f t="shared" si="832"/>
        <v>0</v>
      </c>
      <c r="P8869" s="107" t="str">
        <f t="shared" si="833"/>
        <v/>
      </c>
      <c r="Q8869" s="108" t="str">
        <f t="shared" si="834"/>
        <v/>
      </c>
      <c r="S8869" s="109" t="str">
        <f t="shared" si="835"/>
        <v/>
      </c>
      <c r="T8869" s="109" t="str">
        <f t="shared" si="836"/>
        <v/>
      </c>
    </row>
    <row r="8870" spans="2:20" ht="15" customHeight="1" x14ac:dyDescent="0.25">
      <c r="B8870" s="94">
        <v>8819</v>
      </c>
      <c r="C8870" s="95"/>
      <c r="D8870" s="94"/>
      <c r="E8870" s="95"/>
      <c r="F8870" s="94"/>
      <c r="G8870" s="95">
        <f t="shared" si="831"/>
        <v>0</v>
      </c>
      <c r="H8870" s="110">
        <f t="shared" si="832"/>
        <v>0</v>
      </c>
      <c r="P8870" s="107" t="str">
        <f t="shared" si="833"/>
        <v/>
      </c>
      <c r="Q8870" s="108" t="str">
        <f t="shared" si="834"/>
        <v/>
      </c>
      <c r="S8870" s="109" t="str">
        <f t="shared" si="835"/>
        <v/>
      </c>
      <c r="T8870" s="109" t="str">
        <f t="shared" si="836"/>
        <v/>
      </c>
    </row>
    <row r="8871" spans="2:20" ht="15" customHeight="1" x14ac:dyDescent="0.25">
      <c r="B8871" s="94">
        <v>8820</v>
      </c>
      <c r="C8871" s="95"/>
      <c r="D8871" s="94"/>
      <c r="E8871" s="95"/>
      <c r="F8871" s="94"/>
      <c r="G8871" s="95">
        <f t="shared" si="831"/>
        <v>0</v>
      </c>
      <c r="H8871" s="110">
        <f t="shared" si="832"/>
        <v>0</v>
      </c>
      <c r="P8871" s="107" t="str">
        <f t="shared" si="833"/>
        <v/>
      </c>
      <c r="Q8871" s="108" t="str">
        <f t="shared" si="834"/>
        <v/>
      </c>
      <c r="S8871" s="109" t="str">
        <f t="shared" si="835"/>
        <v/>
      </c>
      <c r="T8871" s="109" t="str">
        <f t="shared" si="836"/>
        <v/>
      </c>
    </row>
    <row r="8872" spans="2:20" ht="15" customHeight="1" x14ac:dyDescent="0.25">
      <c r="B8872" s="94">
        <v>8821</v>
      </c>
      <c r="C8872" s="95"/>
      <c r="D8872" s="94"/>
      <c r="E8872" s="95"/>
      <c r="F8872" s="94"/>
      <c r="G8872" s="95">
        <f t="shared" si="831"/>
        <v>0</v>
      </c>
      <c r="H8872" s="110">
        <f t="shared" si="832"/>
        <v>0</v>
      </c>
      <c r="P8872" s="107" t="str">
        <f t="shared" si="833"/>
        <v/>
      </c>
      <c r="Q8872" s="108" t="str">
        <f t="shared" si="834"/>
        <v/>
      </c>
      <c r="S8872" s="109" t="str">
        <f t="shared" si="835"/>
        <v/>
      </c>
      <c r="T8872" s="109" t="str">
        <f t="shared" si="836"/>
        <v/>
      </c>
    </row>
    <row r="8873" spans="2:20" ht="15" customHeight="1" x14ac:dyDescent="0.25">
      <c r="B8873" s="94">
        <v>8822</v>
      </c>
      <c r="C8873" s="95"/>
      <c r="D8873" s="94"/>
      <c r="E8873" s="95"/>
      <c r="F8873" s="94"/>
      <c r="G8873" s="95">
        <f t="shared" si="831"/>
        <v>0</v>
      </c>
      <c r="H8873" s="110">
        <f t="shared" si="832"/>
        <v>0</v>
      </c>
      <c r="P8873" s="107" t="str">
        <f t="shared" si="833"/>
        <v/>
      </c>
      <c r="Q8873" s="108" t="str">
        <f t="shared" si="834"/>
        <v/>
      </c>
      <c r="S8873" s="109" t="str">
        <f t="shared" si="835"/>
        <v/>
      </c>
      <c r="T8873" s="109" t="str">
        <f t="shared" si="836"/>
        <v/>
      </c>
    </row>
    <row r="8874" spans="2:20" ht="15" customHeight="1" x14ac:dyDescent="0.25">
      <c r="B8874" s="94">
        <v>8823</v>
      </c>
      <c r="C8874" s="95"/>
      <c r="D8874" s="94"/>
      <c r="E8874" s="95"/>
      <c r="F8874" s="94"/>
      <c r="G8874" s="95">
        <f t="shared" si="831"/>
        <v>0</v>
      </c>
      <c r="H8874" s="110">
        <f t="shared" si="832"/>
        <v>0</v>
      </c>
      <c r="P8874" s="107" t="str">
        <f t="shared" si="833"/>
        <v/>
      </c>
      <c r="Q8874" s="108" t="str">
        <f t="shared" si="834"/>
        <v/>
      </c>
      <c r="S8874" s="109" t="str">
        <f t="shared" si="835"/>
        <v/>
      </c>
      <c r="T8874" s="109" t="str">
        <f t="shared" si="836"/>
        <v/>
      </c>
    </row>
    <row r="8875" spans="2:20" ht="15" customHeight="1" x14ac:dyDescent="0.25">
      <c r="B8875" s="94">
        <v>8824</v>
      </c>
      <c r="C8875" s="95"/>
      <c r="D8875" s="94"/>
      <c r="E8875" s="95"/>
      <c r="F8875" s="94"/>
      <c r="G8875" s="95">
        <f t="shared" si="831"/>
        <v>0</v>
      </c>
      <c r="H8875" s="110">
        <f t="shared" si="832"/>
        <v>0</v>
      </c>
      <c r="P8875" s="107" t="str">
        <f t="shared" si="833"/>
        <v/>
      </c>
      <c r="Q8875" s="108" t="str">
        <f t="shared" si="834"/>
        <v/>
      </c>
      <c r="S8875" s="109" t="str">
        <f t="shared" si="835"/>
        <v/>
      </c>
      <c r="T8875" s="109" t="str">
        <f t="shared" si="836"/>
        <v/>
      </c>
    </row>
    <row r="8876" spans="2:20" ht="15" customHeight="1" x14ac:dyDescent="0.25">
      <c r="B8876" s="94">
        <v>8825</v>
      </c>
      <c r="C8876" s="95"/>
      <c r="D8876" s="94"/>
      <c r="E8876" s="95"/>
      <c r="F8876" s="94"/>
      <c r="G8876" s="95">
        <f t="shared" si="831"/>
        <v>0</v>
      </c>
      <c r="H8876" s="110">
        <f t="shared" si="832"/>
        <v>0</v>
      </c>
      <c r="P8876" s="107" t="str">
        <f t="shared" si="833"/>
        <v/>
      </c>
      <c r="Q8876" s="108" t="str">
        <f t="shared" si="834"/>
        <v/>
      </c>
      <c r="S8876" s="109" t="str">
        <f t="shared" si="835"/>
        <v/>
      </c>
      <c r="T8876" s="109" t="str">
        <f t="shared" si="836"/>
        <v/>
      </c>
    </row>
    <row r="8877" spans="2:20" ht="15" customHeight="1" x14ac:dyDescent="0.25">
      <c r="B8877" s="94">
        <v>8826</v>
      </c>
      <c r="C8877" s="95"/>
      <c r="D8877" s="94"/>
      <c r="E8877" s="95"/>
      <c r="F8877" s="94"/>
      <c r="G8877" s="95">
        <f t="shared" si="831"/>
        <v>0</v>
      </c>
      <c r="H8877" s="110">
        <f t="shared" si="832"/>
        <v>0</v>
      </c>
      <c r="P8877" s="107" t="str">
        <f t="shared" si="833"/>
        <v/>
      </c>
      <c r="Q8877" s="108" t="str">
        <f t="shared" si="834"/>
        <v/>
      </c>
      <c r="S8877" s="109" t="str">
        <f t="shared" si="835"/>
        <v/>
      </c>
      <c r="T8877" s="109" t="str">
        <f t="shared" si="836"/>
        <v/>
      </c>
    </row>
    <row r="8878" spans="2:20" ht="15" customHeight="1" x14ac:dyDescent="0.25">
      <c r="B8878" s="94">
        <v>8827</v>
      </c>
      <c r="C8878" s="95"/>
      <c r="D8878" s="94"/>
      <c r="E8878" s="95"/>
      <c r="F8878" s="94"/>
      <c r="G8878" s="95">
        <f t="shared" si="831"/>
        <v>0</v>
      </c>
      <c r="H8878" s="110">
        <f t="shared" si="832"/>
        <v>0</v>
      </c>
      <c r="P8878" s="107" t="str">
        <f t="shared" si="833"/>
        <v/>
      </c>
      <c r="Q8878" s="108" t="str">
        <f t="shared" si="834"/>
        <v/>
      </c>
      <c r="S8878" s="109" t="str">
        <f t="shared" si="835"/>
        <v/>
      </c>
      <c r="T8878" s="109" t="str">
        <f t="shared" si="836"/>
        <v/>
      </c>
    </row>
    <row r="8879" spans="2:20" ht="15" customHeight="1" x14ac:dyDescent="0.25">
      <c r="B8879" s="94">
        <v>8828</v>
      </c>
      <c r="C8879" s="95"/>
      <c r="D8879" s="94"/>
      <c r="E8879" s="95"/>
      <c r="F8879" s="94"/>
      <c r="G8879" s="95">
        <f t="shared" si="831"/>
        <v>0</v>
      </c>
      <c r="H8879" s="110">
        <f t="shared" si="832"/>
        <v>0</v>
      </c>
      <c r="P8879" s="107" t="str">
        <f t="shared" si="833"/>
        <v/>
      </c>
      <c r="Q8879" s="108" t="str">
        <f t="shared" si="834"/>
        <v/>
      </c>
      <c r="S8879" s="109" t="str">
        <f t="shared" si="835"/>
        <v/>
      </c>
      <c r="T8879" s="109" t="str">
        <f t="shared" si="836"/>
        <v/>
      </c>
    </row>
    <row r="8880" spans="2:20" ht="15" customHeight="1" x14ac:dyDescent="0.25">
      <c r="B8880" s="94">
        <v>8829</v>
      </c>
      <c r="C8880" s="95"/>
      <c r="D8880" s="94"/>
      <c r="E8880" s="95"/>
      <c r="F8880" s="94"/>
      <c r="G8880" s="95">
        <f t="shared" si="831"/>
        <v>0</v>
      </c>
      <c r="H8880" s="110">
        <f t="shared" si="832"/>
        <v>0</v>
      </c>
      <c r="P8880" s="107" t="str">
        <f t="shared" si="833"/>
        <v/>
      </c>
      <c r="Q8880" s="108" t="str">
        <f t="shared" si="834"/>
        <v/>
      </c>
      <c r="S8880" s="109" t="str">
        <f t="shared" si="835"/>
        <v/>
      </c>
      <c r="T8880" s="109" t="str">
        <f t="shared" si="836"/>
        <v/>
      </c>
    </row>
    <row r="8881" spans="2:20" ht="15" customHeight="1" x14ac:dyDescent="0.25">
      <c r="B8881" s="94">
        <v>8830</v>
      </c>
      <c r="C8881" s="95"/>
      <c r="D8881" s="94"/>
      <c r="E8881" s="95"/>
      <c r="F8881" s="94"/>
      <c r="G8881" s="95">
        <f t="shared" si="831"/>
        <v>0</v>
      </c>
      <c r="H8881" s="110">
        <f t="shared" si="832"/>
        <v>0</v>
      </c>
      <c r="P8881" s="107" t="str">
        <f t="shared" si="833"/>
        <v/>
      </c>
      <c r="Q8881" s="108" t="str">
        <f t="shared" si="834"/>
        <v/>
      </c>
      <c r="S8881" s="109" t="str">
        <f t="shared" si="835"/>
        <v/>
      </c>
      <c r="T8881" s="109" t="str">
        <f t="shared" si="836"/>
        <v/>
      </c>
    </row>
    <row r="8882" spans="2:20" ht="15" customHeight="1" x14ac:dyDescent="0.25">
      <c r="B8882" s="94">
        <v>8831</v>
      </c>
      <c r="C8882" s="95"/>
      <c r="D8882" s="94"/>
      <c r="E8882" s="95"/>
      <c r="F8882" s="94"/>
      <c r="G8882" s="95">
        <f t="shared" si="831"/>
        <v>0</v>
      </c>
      <c r="H8882" s="110">
        <f t="shared" si="832"/>
        <v>0</v>
      </c>
      <c r="P8882" s="107" t="str">
        <f t="shared" si="833"/>
        <v/>
      </c>
      <c r="Q8882" s="108" t="str">
        <f t="shared" si="834"/>
        <v/>
      </c>
      <c r="S8882" s="109" t="str">
        <f t="shared" si="835"/>
        <v/>
      </c>
      <c r="T8882" s="109" t="str">
        <f t="shared" si="836"/>
        <v/>
      </c>
    </row>
    <row r="8883" spans="2:20" ht="15" customHeight="1" x14ac:dyDescent="0.25">
      <c r="B8883" s="94">
        <v>8832</v>
      </c>
      <c r="C8883" s="95"/>
      <c r="D8883" s="94"/>
      <c r="E8883" s="95"/>
      <c r="F8883" s="94"/>
      <c r="G8883" s="95">
        <f t="shared" si="831"/>
        <v>0</v>
      </c>
      <c r="H8883" s="110">
        <f t="shared" si="832"/>
        <v>0</v>
      </c>
      <c r="P8883" s="107" t="str">
        <f t="shared" si="833"/>
        <v/>
      </c>
      <c r="Q8883" s="108" t="str">
        <f t="shared" si="834"/>
        <v/>
      </c>
      <c r="S8883" s="109" t="str">
        <f t="shared" si="835"/>
        <v/>
      </c>
      <c r="T8883" s="109" t="str">
        <f t="shared" si="836"/>
        <v/>
      </c>
    </row>
    <row r="8884" spans="2:20" ht="15" customHeight="1" x14ac:dyDescent="0.25">
      <c r="B8884" s="94">
        <v>8833</v>
      </c>
      <c r="C8884" s="95"/>
      <c r="D8884" s="94"/>
      <c r="E8884" s="95"/>
      <c r="F8884" s="94"/>
      <c r="G8884" s="95">
        <f t="shared" si="831"/>
        <v>0</v>
      </c>
      <c r="H8884" s="110">
        <f t="shared" si="832"/>
        <v>0</v>
      </c>
      <c r="P8884" s="107" t="str">
        <f t="shared" si="833"/>
        <v/>
      </c>
      <c r="Q8884" s="108" t="str">
        <f t="shared" si="834"/>
        <v/>
      </c>
      <c r="S8884" s="109" t="str">
        <f t="shared" si="835"/>
        <v/>
      </c>
      <c r="T8884" s="109" t="str">
        <f t="shared" si="836"/>
        <v/>
      </c>
    </row>
    <row r="8885" spans="2:20" ht="15" customHeight="1" x14ac:dyDescent="0.25">
      <c r="B8885" s="94">
        <v>8834</v>
      </c>
      <c r="C8885" s="95"/>
      <c r="D8885" s="94"/>
      <c r="E8885" s="95"/>
      <c r="F8885" s="94"/>
      <c r="G8885" s="95">
        <f t="shared" si="831"/>
        <v>0</v>
      </c>
      <c r="H8885" s="110">
        <f t="shared" si="832"/>
        <v>0</v>
      </c>
      <c r="P8885" s="107" t="str">
        <f t="shared" si="833"/>
        <v/>
      </c>
      <c r="Q8885" s="108" t="str">
        <f t="shared" si="834"/>
        <v/>
      </c>
      <c r="S8885" s="109" t="str">
        <f t="shared" si="835"/>
        <v/>
      </c>
      <c r="T8885" s="109" t="str">
        <f t="shared" si="836"/>
        <v/>
      </c>
    </row>
    <row r="8886" spans="2:20" ht="15" customHeight="1" x14ac:dyDescent="0.25">
      <c r="B8886" s="94">
        <v>8835</v>
      </c>
      <c r="C8886" s="95"/>
      <c r="D8886" s="94"/>
      <c r="E8886" s="95"/>
      <c r="F8886" s="94"/>
      <c r="G8886" s="95">
        <f t="shared" si="831"/>
        <v>0</v>
      </c>
      <c r="H8886" s="110">
        <f t="shared" si="832"/>
        <v>0</v>
      </c>
      <c r="P8886" s="107" t="str">
        <f t="shared" si="833"/>
        <v/>
      </c>
      <c r="Q8886" s="108" t="str">
        <f t="shared" si="834"/>
        <v/>
      </c>
      <c r="S8886" s="109" t="str">
        <f t="shared" si="835"/>
        <v/>
      </c>
      <c r="T8886" s="109" t="str">
        <f t="shared" si="836"/>
        <v/>
      </c>
    </row>
    <row r="8887" spans="2:20" ht="15" customHeight="1" x14ac:dyDescent="0.25">
      <c r="B8887" s="94">
        <v>8836</v>
      </c>
      <c r="C8887" s="95"/>
      <c r="D8887" s="94"/>
      <c r="E8887" s="95"/>
      <c r="F8887" s="94"/>
      <c r="G8887" s="95">
        <f t="shared" si="831"/>
        <v>0</v>
      </c>
      <c r="H8887" s="110">
        <f t="shared" si="832"/>
        <v>0</v>
      </c>
      <c r="P8887" s="107" t="str">
        <f t="shared" si="833"/>
        <v/>
      </c>
      <c r="Q8887" s="108" t="str">
        <f t="shared" si="834"/>
        <v/>
      </c>
      <c r="S8887" s="109" t="str">
        <f t="shared" si="835"/>
        <v/>
      </c>
      <c r="T8887" s="109" t="str">
        <f t="shared" si="836"/>
        <v/>
      </c>
    </row>
    <row r="8888" spans="2:20" ht="15" customHeight="1" x14ac:dyDescent="0.25">
      <c r="B8888" s="94">
        <v>8837</v>
      </c>
      <c r="C8888" s="95"/>
      <c r="D8888" s="94"/>
      <c r="E8888" s="95"/>
      <c r="F8888" s="94"/>
      <c r="G8888" s="95">
        <f t="shared" si="831"/>
        <v>0</v>
      </c>
      <c r="H8888" s="110">
        <f t="shared" si="832"/>
        <v>0</v>
      </c>
      <c r="P8888" s="107" t="str">
        <f t="shared" si="833"/>
        <v/>
      </c>
      <c r="Q8888" s="108" t="str">
        <f t="shared" si="834"/>
        <v/>
      </c>
      <c r="S8888" s="109" t="str">
        <f t="shared" si="835"/>
        <v/>
      </c>
      <c r="T8888" s="109" t="str">
        <f t="shared" si="836"/>
        <v/>
      </c>
    </row>
    <row r="8889" spans="2:20" ht="15" customHeight="1" x14ac:dyDescent="0.25">
      <c r="B8889" s="94">
        <v>8838</v>
      </c>
      <c r="C8889" s="95"/>
      <c r="D8889" s="94"/>
      <c r="E8889" s="95"/>
      <c r="F8889" s="94"/>
      <c r="G8889" s="95">
        <f t="shared" si="831"/>
        <v>0</v>
      </c>
      <c r="H8889" s="110">
        <f t="shared" si="832"/>
        <v>0</v>
      </c>
      <c r="P8889" s="107" t="str">
        <f t="shared" si="833"/>
        <v/>
      </c>
      <c r="Q8889" s="108" t="str">
        <f t="shared" si="834"/>
        <v/>
      </c>
      <c r="S8889" s="109" t="str">
        <f t="shared" si="835"/>
        <v/>
      </c>
      <c r="T8889" s="109" t="str">
        <f t="shared" si="836"/>
        <v/>
      </c>
    </row>
    <row r="8890" spans="2:20" ht="15" customHeight="1" x14ac:dyDescent="0.25">
      <c r="B8890" s="94">
        <v>8839</v>
      </c>
      <c r="C8890" s="95"/>
      <c r="D8890" s="94"/>
      <c r="E8890" s="95"/>
      <c r="F8890" s="94"/>
      <c r="G8890" s="95">
        <f t="shared" si="831"/>
        <v>0</v>
      </c>
      <c r="H8890" s="110">
        <f t="shared" si="832"/>
        <v>0</v>
      </c>
      <c r="P8890" s="107" t="str">
        <f t="shared" si="833"/>
        <v/>
      </c>
      <c r="Q8890" s="108" t="str">
        <f t="shared" si="834"/>
        <v/>
      </c>
      <c r="S8890" s="109" t="str">
        <f t="shared" si="835"/>
        <v/>
      </c>
      <c r="T8890" s="109" t="str">
        <f t="shared" si="836"/>
        <v/>
      </c>
    </row>
    <row r="8891" spans="2:20" ht="15" customHeight="1" x14ac:dyDescent="0.25">
      <c r="B8891" s="94">
        <v>8840</v>
      </c>
      <c r="C8891" s="95"/>
      <c r="D8891" s="94"/>
      <c r="E8891" s="95"/>
      <c r="F8891" s="94"/>
      <c r="G8891" s="95">
        <f t="shared" si="831"/>
        <v>0</v>
      </c>
      <c r="H8891" s="110">
        <f t="shared" si="832"/>
        <v>0</v>
      </c>
      <c r="P8891" s="107" t="str">
        <f t="shared" si="833"/>
        <v/>
      </c>
      <c r="Q8891" s="108" t="str">
        <f t="shared" si="834"/>
        <v/>
      </c>
      <c r="S8891" s="109" t="str">
        <f t="shared" si="835"/>
        <v/>
      </c>
      <c r="T8891" s="109" t="str">
        <f t="shared" si="836"/>
        <v/>
      </c>
    </row>
    <row r="8892" spans="2:20" ht="15" customHeight="1" x14ac:dyDescent="0.25">
      <c r="B8892" s="94">
        <v>8841</v>
      </c>
      <c r="C8892" s="95"/>
      <c r="D8892" s="94"/>
      <c r="E8892" s="95"/>
      <c r="F8892" s="94"/>
      <c r="G8892" s="95">
        <f t="shared" si="831"/>
        <v>0</v>
      </c>
      <c r="H8892" s="110">
        <f t="shared" si="832"/>
        <v>0</v>
      </c>
      <c r="P8892" s="107" t="str">
        <f t="shared" si="833"/>
        <v/>
      </c>
      <c r="Q8892" s="108" t="str">
        <f t="shared" si="834"/>
        <v/>
      </c>
      <c r="S8892" s="109" t="str">
        <f t="shared" si="835"/>
        <v/>
      </c>
      <c r="T8892" s="109" t="str">
        <f t="shared" si="836"/>
        <v/>
      </c>
    </row>
    <row r="8893" spans="2:20" ht="15" customHeight="1" x14ac:dyDescent="0.25">
      <c r="B8893" s="94">
        <v>8842</v>
      </c>
      <c r="C8893" s="95"/>
      <c r="D8893" s="94"/>
      <c r="E8893" s="95"/>
      <c r="F8893" s="94"/>
      <c r="G8893" s="95">
        <f t="shared" si="831"/>
        <v>0</v>
      </c>
      <c r="H8893" s="110">
        <f t="shared" si="832"/>
        <v>0</v>
      </c>
      <c r="P8893" s="107" t="str">
        <f t="shared" si="833"/>
        <v/>
      </c>
      <c r="Q8893" s="108" t="str">
        <f t="shared" si="834"/>
        <v/>
      </c>
      <c r="S8893" s="109" t="str">
        <f t="shared" si="835"/>
        <v/>
      </c>
      <c r="T8893" s="109" t="str">
        <f t="shared" si="836"/>
        <v/>
      </c>
    </row>
    <row r="8894" spans="2:20" ht="15" customHeight="1" x14ac:dyDescent="0.25">
      <c r="B8894" s="94">
        <v>8843</v>
      </c>
      <c r="C8894" s="95"/>
      <c r="D8894" s="94"/>
      <c r="E8894" s="95"/>
      <c r="F8894" s="94"/>
      <c r="G8894" s="95">
        <f t="shared" si="831"/>
        <v>0</v>
      </c>
      <c r="H8894" s="110">
        <f t="shared" si="832"/>
        <v>0</v>
      </c>
      <c r="P8894" s="107" t="str">
        <f t="shared" si="833"/>
        <v/>
      </c>
      <c r="Q8894" s="108" t="str">
        <f t="shared" si="834"/>
        <v/>
      </c>
      <c r="S8894" s="109" t="str">
        <f t="shared" si="835"/>
        <v/>
      </c>
      <c r="T8894" s="109" t="str">
        <f t="shared" si="836"/>
        <v/>
      </c>
    </row>
    <row r="8895" spans="2:20" ht="15" customHeight="1" x14ac:dyDescent="0.25">
      <c r="B8895" s="94">
        <v>8844</v>
      </c>
      <c r="C8895" s="95"/>
      <c r="D8895" s="94"/>
      <c r="E8895" s="95"/>
      <c r="F8895" s="94"/>
      <c r="G8895" s="95">
        <f t="shared" si="831"/>
        <v>0</v>
      </c>
      <c r="H8895" s="110">
        <f t="shared" si="832"/>
        <v>0</v>
      </c>
      <c r="P8895" s="107" t="str">
        <f t="shared" si="833"/>
        <v/>
      </c>
      <c r="Q8895" s="108" t="str">
        <f t="shared" si="834"/>
        <v/>
      </c>
      <c r="S8895" s="109" t="str">
        <f t="shared" si="835"/>
        <v/>
      </c>
      <c r="T8895" s="109" t="str">
        <f t="shared" si="836"/>
        <v/>
      </c>
    </row>
    <row r="8896" spans="2:20" ht="15" customHeight="1" x14ac:dyDescent="0.25">
      <c r="B8896" s="94">
        <v>8845</v>
      </c>
      <c r="C8896" s="95"/>
      <c r="D8896" s="94"/>
      <c r="E8896" s="95"/>
      <c r="F8896" s="94"/>
      <c r="G8896" s="95">
        <f t="shared" si="831"/>
        <v>0</v>
      </c>
      <c r="H8896" s="110">
        <f t="shared" si="832"/>
        <v>0</v>
      </c>
      <c r="P8896" s="107" t="str">
        <f t="shared" si="833"/>
        <v/>
      </c>
      <c r="Q8896" s="108" t="str">
        <f t="shared" si="834"/>
        <v/>
      </c>
      <c r="S8896" s="109" t="str">
        <f t="shared" si="835"/>
        <v/>
      </c>
      <c r="T8896" s="109" t="str">
        <f t="shared" si="836"/>
        <v/>
      </c>
    </row>
    <row r="8897" spans="2:20" ht="15" customHeight="1" x14ac:dyDescent="0.25">
      <c r="B8897" s="94">
        <v>8846</v>
      </c>
      <c r="C8897" s="95"/>
      <c r="D8897" s="94"/>
      <c r="E8897" s="95"/>
      <c r="F8897" s="94"/>
      <c r="G8897" s="95">
        <f t="shared" si="831"/>
        <v>0</v>
      </c>
      <c r="H8897" s="110">
        <f t="shared" si="832"/>
        <v>0</v>
      </c>
      <c r="P8897" s="107" t="str">
        <f t="shared" si="833"/>
        <v/>
      </c>
      <c r="Q8897" s="108" t="str">
        <f t="shared" si="834"/>
        <v/>
      </c>
      <c r="S8897" s="109" t="str">
        <f t="shared" si="835"/>
        <v/>
      </c>
      <c r="T8897" s="109" t="str">
        <f t="shared" si="836"/>
        <v/>
      </c>
    </row>
    <row r="8898" spans="2:20" ht="15" customHeight="1" x14ac:dyDescent="0.25">
      <c r="B8898" s="94">
        <v>8847</v>
      </c>
      <c r="C8898" s="95"/>
      <c r="D8898" s="94"/>
      <c r="E8898" s="95"/>
      <c r="F8898" s="94"/>
      <c r="G8898" s="95">
        <f t="shared" si="831"/>
        <v>0</v>
      </c>
      <c r="H8898" s="110">
        <f t="shared" si="832"/>
        <v>0</v>
      </c>
      <c r="P8898" s="107" t="str">
        <f t="shared" si="833"/>
        <v/>
      </c>
      <c r="Q8898" s="108" t="str">
        <f t="shared" si="834"/>
        <v/>
      </c>
      <c r="S8898" s="109" t="str">
        <f t="shared" si="835"/>
        <v/>
      </c>
      <c r="T8898" s="109" t="str">
        <f t="shared" si="836"/>
        <v/>
      </c>
    </row>
    <row r="8899" spans="2:20" ht="15" customHeight="1" x14ac:dyDescent="0.25">
      <c r="B8899" s="94">
        <v>8848</v>
      </c>
      <c r="C8899" s="95"/>
      <c r="D8899" s="94"/>
      <c r="E8899" s="95"/>
      <c r="F8899" s="94"/>
      <c r="G8899" s="95">
        <f t="shared" si="831"/>
        <v>0</v>
      </c>
      <c r="H8899" s="110">
        <f t="shared" si="832"/>
        <v>0</v>
      </c>
      <c r="P8899" s="107" t="str">
        <f t="shared" si="833"/>
        <v/>
      </c>
      <c r="Q8899" s="108" t="str">
        <f t="shared" si="834"/>
        <v/>
      </c>
      <c r="S8899" s="109" t="str">
        <f t="shared" si="835"/>
        <v/>
      </c>
      <c r="T8899" s="109" t="str">
        <f t="shared" si="836"/>
        <v/>
      </c>
    </row>
    <row r="8900" spans="2:20" ht="15" customHeight="1" x14ac:dyDescent="0.25">
      <c r="B8900" s="94">
        <v>8849</v>
      </c>
      <c r="C8900" s="95"/>
      <c r="D8900" s="94"/>
      <c r="E8900" s="95"/>
      <c r="F8900" s="94"/>
      <c r="G8900" s="95">
        <f t="shared" si="831"/>
        <v>0</v>
      </c>
      <c r="H8900" s="110">
        <f t="shared" si="832"/>
        <v>0</v>
      </c>
      <c r="P8900" s="107" t="str">
        <f t="shared" si="833"/>
        <v/>
      </c>
      <c r="Q8900" s="108" t="str">
        <f t="shared" si="834"/>
        <v/>
      </c>
      <c r="S8900" s="109" t="str">
        <f t="shared" si="835"/>
        <v/>
      </c>
      <c r="T8900" s="109" t="str">
        <f t="shared" si="836"/>
        <v/>
      </c>
    </row>
    <row r="8901" spans="2:20" ht="15" customHeight="1" x14ac:dyDescent="0.25">
      <c r="B8901" s="94">
        <v>8850</v>
      </c>
      <c r="C8901" s="95"/>
      <c r="D8901" s="94"/>
      <c r="E8901" s="95"/>
      <c r="F8901" s="94"/>
      <c r="G8901" s="95">
        <f t="shared" si="831"/>
        <v>0</v>
      </c>
      <c r="H8901" s="110">
        <f t="shared" si="832"/>
        <v>0</v>
      </c>
      <c r="P8901" s="107" t="str">
        <f t="shared" si="833"/>
        <v/>
      </c>
      <c r="Q8901" s="108" t="str">
        <f t="shared" si="834"/>
        <v/>
      </c>
      <c r="S8901" s="109" t="str">
        <f t="shared" si="835"/>
        <v/>
      </c>
      <c r="T8901" s="109" t="str">
        <f t="shared" si="836"/>
        <v/>
      </c>
    </row>
    <row r="8902" spans="2:20" ht="15" customHeight="1" x14ac:dyDescent="0.25">
      <c r="B8902" s="94">
        <v>8851</v>
      </c>
      <c r="C8902" s="95"/>
      <c r="D8902" s="94"/>
      <c r="E8902" s="95"/>
      <c r="F8902" s="94"/>
      <c r="G8902" s="95">
        <f t="shared" si="831"/>
        <v>0</v>
      </c>
      <c r="H8902" s="110">
        <f t="shared" si="832"/>
        <v>0</v>
      </c>
      <c r="P8902" s="107" t="str">
        <f t="shared" si="833"/>
        <v/>
      </c>
      <c r="Q8902" s="108" t="str">
        <f t="shared" si="834"/>
        <v/>
      </c>
      <c r="S8902" s="109" t="str">
        <f t="shared" si="835"/>
        <v/>
      </c>
      <c r="T8902" s="109" t="str">
        <f t="shared" si="836"/>
        <v/>
      </c>
    </row>
    <row r="8903" spans="2:20" ht="15" customHeight="1" x14ac:dyDescent="0.25">
      <c r="B8903" s="94">
        <v>8852</v>
      </c>
      <c r="C8903" s="95"/>
      <c r="D8903" s="94"/>
      <c r="E8903" s="95"/>
      <c r="F8903" s="94"/>
      <c r="G8903" s="95">
        <f t="shared" si="831"/>
        <v>0</v>
      </c>
      <c r="H8903" s="110">
        <f t="shared" si="832"/>
        <v>0</v>
      </c>
      <c r="P8903" s="107" t="str">
        <f t="shared" si="833"/>
        <v/>
      </c>
      <c r="Q8903" s="108" t="str">
        <f t="shared" si="834"/>
        <v/>
      </c>
      <c r="S8903" s="109" t="str">
        <f t="shared" si="835"/>
        <v/>
      </c>
      <c r="T8903" s="109" t="str">
        <f t="shared" si="836"/>
        <v/>
      </c>
    </row>
    <row r="8904" spans="2:20" ht="15" customHeight="1" x14ac:dyDescent="0.25">
      <c r="B8904" s="94">
        <v>8853</v>
      </c>
      <c r="C8904" s="95"/>
      <c r="D8904" s="94"/>
      <c r="E8904" s="95"/>
      <c r="F8904" s="94"/>
      <c r="G8904" s="95">
        <f t="shared" si="831"/>
        <v>0</v>
      </c>
      <c r="H8904" s="110">
        <f t="shared" si="832"/>
        <v>0</v>
      </c>
      <c r="P8904" s="107" t="str">
        <f t="shared" si="833"/>
        <v/>
      </c>
      <c r="Q8904" s="108" t="str">
        <f t="shared" si="834"/>
        <v/>
      </c>
      <c r="S8904" s="109" t="str">
        <f t="shared" si="835"/>
        <v/>
      </c>
      <c r="T8904" s="109" t="str">
        <f t="shared" si="836"/>
        <v/>
      </c>
    </row>
    <row r="8905" spans="2:20" ht="15" customHeight="1" x14ac:dyDescent="0.25">
      <c r="B8905" s="94">
        <v>8854</v>
      </c>
      <c r="C8905" s="95"/>
      <c r="D8905" s="94"/>
      <c r="E8905" s="95"/>
      <c r="F8905" s="94"/>
      <c r="G8905" s="95">
        <f t="shared" si="831"/>
        <v>0</v>
      </c>
      <c r="H8905" s="110">
        <f t="shared" si="832"/>
        <v>0</v>
      </c>
      <c r="P8905" s="107" t="str">
        <f t="shared" si="833"/>
        <v/>
      </c>
      <c r="Q8905" s="108" t="str">
        <f t="shared" si="834"/>
        <v/>
      </c>
      <c r="S8905" s="109" t="str">
        <f t="shared" si="835"/>
        <v/>
      </c>
      <c r="T8905" s="109" t="str">
        <f t="shared" si="836"/>
        <v/>
      </c>
    </row>
    <row r="8906" spans="2:20" ht="15" customHeight="1" x14ac:dyDescent="0.25">
      <c r="B8906" s="94">
        <v>8855</v>
      </c>
      <c r="C8906" s="95"/>
      <c r="D8906" s="94"/>
      <c r="E8906" s="95"/>
      <c r="F8906" s="94"/>
      <c r="G8906" s="95">
        <f t="shared" si="831"/>
        <v>0</v>
      </c>
      <c r="H8906" s="110">
        <f t="shared" si="832"/>
        <v>0</v>
      </c>
      <c r="P8906" s="107" t="str">
        <f t="shared" si="833"/>
        <v/>
      </c>
      <c r="Q8906" s="108" t="str">
        <f t="shared" si="834"/>
        <v/>
      </c>
      <c r="S8906" s="109" t="str">
        <f t="shared" si="835"/>
        <v/>
      </c>
      <c r="T8906" s="109" t="str">
        <f t="shared" si="836"/>
        <v/>
      </c>
    </row>
    <row r="8907" spans="2:20" ht="15" customHeight="1" x14ac:dyDescent="0.25">
      <c r="B8907" s="94">
        <v>8856</v>
      </c>
      <c r="C8907" s="95"/>
      <c r="D8907" s="94"/>
      <c r="E8907" s="95"/>
      <c r="F8907" s="94"/>
      <c r="G8907" s="95">
        <f t="shared" si="831"/>
        <v>0</v>
      </c>
      <c r="H8907" s="110">
        <f t="shared" si="832"/>
        <v>0</v>
      </c>
      <c r="P8907" s="107" t="str">
        <f t="shared" si="833"/>
        <v/>
      </c>
      <c r="Q8907" s="108" t="str">
        <f t="shared" si="834"/>
        <v/>
      </c>
      <c r="S8907" s="109" t="str">
        <f t="shared" si="835"/>
        <v/>
      </c>
      <c r="T8907" s="109" t="str">
        <f t="shared" si="836"/>
        <v/>
      </c>
    </row>
    <row r="8908" spans="2:20" ht="15" customHeight="1" x14ac:dyDescent="0.25">
      <c r="B8908" s="94">
        <v>8857</v>
      </c>
      <c r="C8908" s="95"/>
      <c r="D8908" s="94"/>
      <c r="E8908" s="95"/>
      <c r="F8908" s="94"/>
      <c r="G8908" s="95">
        <f t="shared" si="831"/>
        <v>0</v>
      </c>
      <c r="H8908" s="110">
        <f t="shared" si="832"/>
        <v>0</v>
      </c>
      <c r="P8908" s="107" t="str">
        <f t="shared" si="833"/>
        <v/>
      </c>
      <c r="Q8908" s="108" t="str">
        <f t="shared" si="834"/>
        <v/>
      </c>
      <c r="S8908" s="109" t="str">
        <f t="shared" si="835"/>
        <v/>
      </c>
      <c r="T8908" s="109" t="str">
        <f t="shared" si="836"/>
        <v/>
      </c>
    </row>
    <row r="8909" spans="2:20" ht="15" customHeight="1" x14ac:dyDescent="0.25">
      <c r="B8909" s="94">
        <v>8858</v>
      </c>
      <c r="C8909" s="95"/>
      <c r="D8909" s="94"/>
      <c r="E8909" s="95"/>
      <c r="F8909" s="94"/>
      <c r="G8909" s="95">
        <f t="shared" si="831"/>
        <v>0</v>
      </c>
      <c r="H8909" s="110">
        <f t="shared" si="832"/>
        <v>0</v>
      </c>
      <c r="P8909" s="107" t="str">
        <f t="shared" si="833"/>
        <v/>
      </c>
      <c r="Q8909" s="108" t="str">
        <f t="shared" si="834"/>
        <v/>
      </c>
      <c r="S8909" s="109" t="str">
        <f t="shared" si="835"/>
        <v/>
      </c>
      <c r="T8909" s="109" t="str">
        <f t="shared" si="836"/>
        <v/>
      </c>
    </row>
    <row r="8910" spans="2:20" ht="15" customHeight="1" x14ac:dyDescent="0.25">
      <c r="B8910" s="94">
        <v>8859</v>
      </c>
      <c r="C8910" s="95"/>
      <c r="D8910" s="94"/>
      <c r="E8910" s="95"/>
      <c r="F8910" s="94"/>
      <c r="G8910" s="95">
        <f t="shared" si="831"/>
        <v>0</v>
      </c>
      <c r="H8910" s="110">
        <f t="shared" si="832"/>
        <v>0</v>
      </c>
      <c r="P8910" s="107" t="str">
        <f t="shared" si="833"/>
        <v/>
      </c>
      <c r="Q8910" s="108" t="str">
        <f t="shared" si="834"/>
        <v/>
      </c>
      <c r="S8910" s="109" t="str">
        <f t="shared" si="835"/>
        <v/>
      </c>
      <c r="T8910" s="109" t="str">
        <f t="shared" si="836"/>
        <v/>
      </c>
    </row>
    <row r="8911" spans="2:20" ht="15" customHeight="1" x14ac:dyDescent="0.25">
      <c r="B8911" s="94">
        <v>8860</v>
      </c>
      <c r="C8911" s="95"/>
      <c r="D8911" s="94"/>
      <c r="E8911" s="95"/>
      <c r="F8911" s="94"/>
      <c r="G8911" s="95">
        <f t="shared" si="831"/>
        <v>0</v>
      </c>
      <c r="H8911" s="110">
        <f t="shared" si="832"/>
        <v>0</v>
      </c>
      <c r="P8911" s="107" t="str">
        <f t="shared" si="833"/>
        <v/>
      </c>
      <c r="Q8911" s="108" t="str">
        <f t="shared" si="834"/>
        <v/>
      </c>
      <c r="S8911" s="109" t="str">
        <f t="shared" si="835"/>
        <v/>
      </c>
      <c r="T8911" s="109" t="str">
        <f t="shared" si="836"/>
        <v/>
      </c>
    </row>
    <row r="8912" spans="2:20" ht="15" customHeight="1" x14ac:dyDescent="0.25">
      <c r="B8912" s="94">
        <v>8861</v>
      </c>
      <c r="C8912" s="95"/>
      <c r="D8912" s="94"/>
      <c r="E8912" s="95"/>
      <c r="F8912" s="94"/>
      <c r="G8912" s="95">
        <f t="shared" si="831"/>
        <v>0</v>
      </c>
      <c r="H8912" s="110">
        <f t="shared" si="832"/>
        <v>0</v>
      </c>
      <c r="P8912" s="107" t="str">
        <f t="shared" si="833"/>
        <v/>
      </c>
      <c r="Q8912" s="108" t="str">
        <f t="shared" si="834"/>
        <v/>
      </c>
      <c r="S8912" s="109" t="str">
        <f t="shared" si="835"/>
        <v/>
      </c>
      <c r="T8912" s="109" t="str">
        <f t="shared" si="836"/>
        <v/>
      </c>
    </row>
    <row r="8913" spans="2:20" ht="15" customHeight="1" x14ac:dyDescent="0.25">
      <c r="B8913" s="94">
        <v>8862</v>
      </c>
      <c r="C8913" s="95"/>
      <c r="D8913" s="94"/>
      <c r="E8913" s="95"/>
      <c r="F8913" s="94"/>
      <c r="G8913" s="95">
        <f t="shared" si="831"/>
        <v>0</v>
      </c>
      <c r="H8913" s="110">
        <f t="shared" si="832"/>
        <v>0</v>
      </c>
      <c r="P8913" s="107" t="str">
        <f t="shared" si="833"/>
        <v/>
      </c>
      <c r="Q8913" s="108" t="str">
        <f t="shared" si="834"/>
        <v/>
      </c>
      <c r="S8913" s="109" t="str">
        <f t="shared" si="835"/>
        <v/>
      </c>
      <c r="T8913" s="109" t="str">
        <f t="shared" si="836"/>
        <v/>
      </c>
    </row>
    <row r="8914" spans="2:20" ht="15" customHeight="1" x14ac:dyDescent="0.25">
      <c r="B8914" s="94">
        <v>8863</v>
      </c>
      <c r="C8914" s="95"/>
      <c r="D8914" s="94"/>
      <c r="E8914" s="95"/>
      <c r="F8914" s="94"/>
      <c r="G8914" s="95">
        <f t="shared" si="831"/>
        <v>0</v>
      </c>
      <c r="H8914" s="110">
        <f t="shared" si="832"/>
        <v>0</v>
      </c>
      <c r="P8914" s="107" t="str">
        <f t="shared" si="833"/>
        <v/>
      </c>
      <c r="Q8914" s="108" t="str">
        <f t="shared" si="834"/>
        <v/>
      </c>
      <c r="S8914" s="109" t="str">
        <f t="shared" si="835"/>
        <v/>
      </c>
      <c r="T8914" s="109" t="str">
        <f t="shared" si="836"/>
        <v/>
      </c>
    </row>
    <row r="8915" spans="2:20" ht="15" customHeight="1" x14ac:dyDescent="0.25">
      <c r="B8915" s="94">
        <v>8864</v>
      </c>
      <c r="C8915" s="95"/>
      <c r="D8915" s="94"/>
      <c r="E8915" s="95"/>
      <c r="F8915" s="94"/>
      <c r="G8915" s="95">
        <f t="shared" si="831"/>
        <v>0</v>
      </c>
      <c r="H8915" s="110">
        <f t="shared" si="832"/>
        <v>0</v>
      </c>
      <c r="P8915" s="107" t="str">
        <f t="shared" si="833"/>
        <v/>
      </c>
      <c r="Q8915" s="108" t="str">
        <f t="shared" si="834"/>
        <v/>
      </c>
      <c r="S8915" s="109" t="str">
        <f t="shared" si="835"/>
        <v/>
      </c>
      <c r="T8915" s="109" t="str">
        <f t="shared" si="836"/>
        <v/>
      </c>
    </row>
    <row r="8916" spans="2:20" ht="15" customHeight="1" x14ac:dyDescent="0.25">
      <c r="B8916" s="94">
        <v>8865</v>
      </c>
      <c r="C8916" s="95"/>
      <c r="D8916" s="94"/>
      <c r="E8916" s="95"/>
      <c r="F8916" s="94"/>
      <c r="G8916" s="95">
        <f t="shared" si="831"/>
        <v>0</v>
      </c>
      <c r="H8916" s="110">
        <f t="shared" si="832"/>
        <v>0</v>
      </c>
      <c r="P8916" s="107" t="str">
        <f t="shared" si="833"/>
        <v/>
      </c>
      <c r="Q8916" s="108" t="str">
        <f t="shared" si="834"/>
        <v/>
      </c>
      <c r="S8916" s="109" t="str">
        <f t="shared" si="835"/>
        <v/>
      </c>
      <c r="T8916" s="109" t="str">
        <f t="shared" si="836"/>
        <v/>
      </c>
    </row>
    <row r="8917" spans="2:20" ht="15" customHeight="1" x14ac:dyDescent="0.25">
      <c r="B8917" s="94">
        <v>8866</v>
      </c>
      <c r="C8917" s="95"/>
      <c r="D8917" s="94"/>
      <c r="E8917" s="95"/>
      <c r="F8917" s="94"/>
      <c r="G8917" s="95">
        <f t="shared" si="831"/>
        <v>0</v>
      </c>
      <c r="H8917" s="110">
        <f t="shared" si="832"/>
        <v>0</v>
      </c>
      <c r="P8917" s="107" t="str">
        <f t="shared" si="833"/>
        <v/>
      </c>
      <c r="Q8917" s="108" t="str">
        <f t="shared" si="834"/>
        <v/>
      </c>
      <c r="S8917" s="109" t="str">
        <f t="shared" si="835"/>
        <v/>
      </c>
      <c r="T8917" s="109" t="str">
        <f t="shared" si="836"/>
        <v/>
      </c>
    </row>
    <row r="8918" spans="2:20" ht="15" customHeight="1" x14ac:dyDescent="0.25">
      <c r="B8918" s="94">
        <v>8867</v>
      </c>
      <c r="C8918" s="95"/>
      <c r="D8918" s="94"/>
      <c r="E8918" s="95"/>
      <c r="F8918" s="94"/>
      <c r="G8918" s="95">
        <f t="shared" si="831"/>
        <v>0</v>
      </c>
      <c r="H8918" s="110">
        <f t="shared" si="832"/>
        <v>0</v>
      </c>
      <c r="P8918" s="107" t="str">
        <f t="shared" si="833"/>
        <v/>
      </c>
      <c r="Q8918" s="108" t="str">
        <f t="shared" si="834"/>
        <v/>
      </c>
      <c r="S8918" s="109" t="str">
        <f t="shared" si="835"/>
        <v/>
      </c>
      <c r="T8918" s="109" t="str">
        <f t="shared" si="836"/>
        <v/>
      </c>
    </row>
    <row r="8919" spans="2:20" ht="15" customHeight="1" x14ac:dyDescent="0.25">
      <c r="B8919" s="94">
        <v>8868</v>
      </c>
      <c r="C8919" s="95"/>
      <c r="D8919" s="94"/>
      <c r="E8919" s="95"/>
      <c r="F8919" s="94"/>
      <c r="G8919" s="95">
        <f t="shared" si="831"/>
        <v>0</v>
      </c>
      <c r="H8919" s="110">
        <f t="shared" si="832"/>
        <v>0</v>
      </c>
      <c r="P8919" s="107" t="str">
        <f t="shared" si="833"/>
        <v/>
      </c>
      <c r="Q8919" s="108" t="str">
        <f t="shared" si="834"/>
        <v/>
      </c>
      <c r="S8919" s="109" t="str">
        <f t="shared" si="835"/>
        <v/>
      </c>
      <c r="T8919" s="109" t="str">
        <f t="shared" si="836"/>
        <v/>
      </c>
    </row>
    <row r="8920" spans="2:20" ht="15" customHeight="1" x14ac:dyDescent="0.25">
      <c r="B8920" s="94">
        <v>8869</v>
      </c>
      <c r="C8920" s="95"/>
      <c r="D8920" s="94"/>
      <c r="E8920" s="95"/>
      <c r="F8920" s="94"/>
      <c r="G8920" s="95">
        <f t="shared" si="831"/>
        <v>0</v>
      </c>
      <c r="H8920" s="110">
        <f t="shared" si="832"/>
        <v>0</v>
      </c>
      <c r="P8920" s="107" t="str">
        <f t="shared" si="833"/>
        <v/>
      </c>
      <c r="Q8920" s="108" t="str">
        <f t="shared" si="834"/>
        <v/>
      </c>
      <c r="S8920" s="109" t="str">
        <f t="shared" si="835"/>
        <v/>
      </c>
      <c r="T8920" s="109" t="str">
        <f t="shared" si="836"/>
        <v/>
      </c>
    </row>
    <row r="8921" spans="2:20" ht="15" customHeight="1" x14ac:dyDescent="0.25">
      <c r="B8921" s="94">
        <v>8870</v>
      </c>
      <c r="C8921" s="95"/>
      <c r="D8921" s="94"/>
      <c r="E8921" s="95"/>
      <c r="F8921" s="94"/>
      <c r="G8921" s="95">
        <f t="shared" si="831"/>
        <v>0</v>
      </c>
      <c r="H8921" s="110">
        <f t="shared" si="832"/>
        <v>0</v>
      </c>
      <c r="P8921" s="107" t="str">
        <f t="shared" si="833"/>
        <v/>
      </c>
      <c r="Q8921" s="108" t="str">
        <f t="shared" si="834"/>
        <v/>
      </c>
      <c r="S8921" s="109" t="str">
        <f t="shared" si="835"/>
        <v/>
      </c>
      <c r="T8921" s="109" t="str">
        <f t="shared" si="836"/>
        <v/>
      </c>
    </row>
    <row r="8922" spans="2:20" ht="15" customHeight="1" x14ac:dyDescent="0.25">
      <c r="B8922" s="94">
        <v>8871</v>
      </c>
      <c r="C8922" s="95"/>
      <c r="D8922" s="94"/>
      <c r="E8922" s="95"/>
      <c r="F8922" s="94"/>
      <c r="G8922" s="95">
        <f t="shared" si="831"/>
        <v>0</v>
      </c>
      <c r="H8922" s="110">
        <f t="shared" si="832"/>
        <v>0</v>
      </c>
      <c r="P8922" s="107" t="str">
        <f t="shared" si="833"/>
        <v/>
      </c>
      <c r="Q8922" s="108" t="str">
        <f t="shared" si="834"/>
        <v/>
      </c>
      <c r="S8922" s="109" t="str">
        <f t="shared" si="835"/>
        <v/>
      </c>
      <c r="T8922" s="109" t="str">
        <f t="shared" si="836"/>
        <v/>
      </c>
    </row>
    <row r="8923" spans="2:20" ht="15" customHeight="1" x14ac:dyDescent="0.25">
      <c r="B8923" s="94">
        <v>8872</v>
      </c>
      <c r="C8923" s="95"/>
      <c r="D8923" s="94"/>
      <c r="E8923" s="95"/>
      <c r="F8923" s="94"/>
      <c r="G8923" s="95">
        <f t="shared" si="831"/>
        <v>0</v>
      </c>
      <c r="H8923" s="110">
        <f t="shared" si="832"/>
        <v>0</v>
      </c>
      <c r="P8923" s="107" t="str">
        <f t="shared" si="833"/>
        <v/>
      </c>
      <c r="Q8923" s="108" t="str">
        <f t="shared" si="834"/>
        <v/>
      </c>
      <c r="S8923" s="109" t="str">
        <f t="shared" si="835"/>
        <v/>
      </c>
      <c r="T8923" s="109" t="str">
        <f t="shared" si="836"/>
        <v/>
      </c>
    </row>
    <row r="8924" spans="2:20" ht="15" customHeight="1" x14ac:dyDescent="0.25">
      <c r="B8924" s="94">
        <v>8873</v>
      </c>
      <c r="C8924" s="95"/>
      <c r="D8924" s="94"/>
      <c r="E8924" s="95"/>
      <c r="F8924" s="94"/>
      <c r="G8924" s="95">
        <f t="shared" ref="G8924:G8987" si="837">E8924-C8924</f>
        <v>0</v>
      </c>
      <c r="H8924" s="110">
        <f t="shared" ref="H8924:H8987" si="838">F8924-D8924</f>
        <v>0</v>
      </c>
      <c r="P8924" s="107" t="str">
        <f t="shared" ref="P8924:P8987" si="839">IF(C8924="","",D8924*PSA_WTP-C8924)</f>
        <v/>
      </c>
      <c r="Q8924" s="108" t="str">
        <f t="shared" ref="Q8924:Q8987" si="840">IF(C8924="","",F8924*PSA_WTP-E8924)</f>
        <v/>
      </c>
      <c r="S8924" s="109" t="str">
        <f t="shared" ref="S8924:S8987" si="841">IF(Q8924="","",IF(Q8924=MAX(P8924,Q8924),0,1))</f>
        <v/>
      </c>
      <c r="T8924" s="109" t="str">
        <f t="shared" ref="T8924:T8987" si="842">IF(Q8924="","",IF(Q8924=MAX(P8924,Q8924),1,0))</f>
        <v/>
      </c>
    </row>
    <row r="8925" spans="2:20" ht="15" customHeight="1" x14ac:dyDescent="0.25">
      <c r="B8925" s="94">
        <v>8874</v>
      </c>
      <c r="C8925" s="95"/>
      <c r="D8925" s="94"/>
      <c r="E8925" s="95"/>
      <c r="F8925" s="94"/>
      <c r="G8925" s="95">
        <f t="shared" si="837"/>
        <v>0</v>
      </c>
      <c r="H8925" s="110">
        <f t="shared" si="838"/>
        <v>0</v>
      </c>
      <c r="P8925" s="107" t="str">
        <f t="shared" si="839"/>
        <v/>
      </c>
      <c r="Q8925" s="108" t="str">
        <f t="shared" si="840"/>
        <v/>
      </c>
      <c r="S8925" s="109" t="str">
        <f t="shared" si="841"/>
        <v/>
      </c>
      <c r="T8925" s="109" t="str">
        <f t="shared" si="842"/>
        <v/>
      </c>
    </row>
    <row r="8926" spans="2:20" ht="15" customHeight="1" x14ac:dyDescent="0.25">
      <c r="B8926" s="94">
        <v>8875</v>
      </c>
      <c r="C8926" s="95"/>
      <c r="D8926" s="94"/>
      <c r="E8926" s="95"/>
      <c r="F8926" s="94"/>
      <c r="G8926" s="95">
        <f t="shared" si="837"/>
        <v>0</v>
      </c>
      <c r="H8926" s="110">
        <f t="shared" si="838"/>
        <v>0</v>
      </c>
      <c r="P8926" s="107" t="str">
        <f t="shared" si="839"/>
        <v/>
      </c>
      <c r="Q8926" s="108" t="str">
        <f t="shared" si="840"/>
        <v/>
      </c>
      <c r="S8926" s="109" t="str">
        <f t="shared" si="841"/>
        <v/>
      </c>
      <c r="T8926" s="109" t="str">
        <f t="shared" si="842"/>
        <v/>
      </c>
    </row>
    <row r="8927" spans="2:20" ht="15" customHeight="1" x14ac:dyDescent="0.25">
      <c r="B8927" s="94">
        <v>8876</v>
      </c>
      <c r="C8927" s="95"/>
      <c r="D8927" s="94"/>
      <c r="E8927" s="95"/>
      <c r="F8927" s="94"/>
      <c r="G8927" s="95">
        <f t="shared" si="837"/>
        <v>0</v>
      </c>
      <c r="H8927" s="110">
        <f t="shared" si="838"/>
        <v>0</v>
      </c>
      <c r="P8927" s="107" t="str">
        <f t="shared" si="839"/>
        <v/>
      </c>
      <c r="Q8927" s="108" t="str">
        <f t="shared" si="840"/>
        <v/>
      </c>
      <c r="S8927" s="109" t="str">
        <f t="shared" si="841"/>
        <v/>
      </c>
      <c r="T8927" s="109" t="str">
        <f t="shared" si="842"/>
        <v/>
      </c>
    </row>
    <row r="8928" spans="2:20" ht="15" customHeight="1" x14ac:dyDescent="0.25">
      <c r="B8928" s="94">
        <v>8877</v>
      </c>
      <c r="C8928" s="95"/>
      <c r="D8928" s="94"/>
      <c r="E8928" s="95"/>
      <c r="F8928" s="94"/>
      <c r="G8928" s="95">
        <f t="shared" si="837"/>
        <v>0</v>
      </c>
      <c r="H8928" s="110">
        <f t="shared" si="838"/>
        <v>0</v>
      </c>
      <c r="P8928" s="107" t="str">
        <f t="shared" si="839"/>
        <v/>
      </c>
      <c r="Q8928" s="108" t="str">
        <f t="shared" si="840"/>
        <v/>
      </c>
      <c r="S8928" s="109" t="str">
        <f t="shared" si="841"/>
        <v/>
      </c>
      <c r="T8928" s="109" t="str">
        <f t="shared" si="842"/>
        <v/>
      </c>
    </row>
    <row r="8929" spans="2:20" ht="15" customHeight="1" x14ac:dyDescent="0.25">
      <c r="B8929" s="94">
        <v>8878</v>
      </c>
      <c r="C8929" s="95"/>
      <c r="D8929" s="94"/>
      <c r="E8929" s="95"/>
      <c r="F8929" s="94"/>
      <c r="G8929" s="95">
        <f t="shared" si="837"/>
        <v>0</v>
      </c>
      <c r="H8929" s="110">
        <f t="shared" si="838"/>
        <v>0</v>
      </c>
      <c r="P8929" s="107" t="str">
        <f t="shared" si="839"/>
        <v/>
      </c>
      <c r="Q8929" s="108" t="str">
        <f t="shared" si="840"/>
        <v/>
      </c>
      <c r="S8929" s="109" t="str">
        <f t="shared" si="841"/>
        <v/>
      </c>
      <c r="T8929" s="109" t="str">
        <f t="shared" si="842"/>
        <v/>
      </c>
    </row>
    <row r="8930" spans="2:20" ht="15" customHeight="1" x14ac:dyDescent="0.25">
      <c r="B8930" s="94">
        <v>8879</v>
      </c>
      <c r="C8930" s="95"/>
      <c r="D8930" s="94"/>
      <c r="E8930" s="95"/>
      <c r="F8930" s="94"/>
      <c r="G8930" s="95">
        <f t="shared" si="837"/>
        <v>0</v>
      </c>
      <c r="H8930" s="110">
        <f t="shared" si="838"/>
        <v>0</v>
      </c>
      <c r="P8930" s="107" t="str">
        <f t="shared" si="839"/>
        <v/>
      </c>
      <c r="Q8930" s="108" t="str">
        <f t="shared" si="840"/>
        <v/>
      </c>
      <c r="S8930" s="109" t="str">
        <f t="shared" si="841"/>
        <v/>
      </c>
      <c r="T8930" s="109" t="str">
        <f t="shared" si="842"/>
        <v/>
      </c>
    </row>
    <row r="8931" spans="2:20" ht="15" customHeight="1" x14ac:dyDescent="0.25">
      <c r="B8931" s="94">
        <v>8880</v>
      </c>
      <c r="C8931" s="95"/>
      <c r="D8931" s="94"/>
      <c r="E8931" s="95"/>
      <c r="F8931" s="94"/>
      <c r="G8931" s="95">
        <f t="shared" si="837"/>
        <v>0</v>
      </c>
      <c r="H8931" s="110">
        <f t="shared" si="838"/>
        <v>0</v>
      </c>
      <c r="P8931" s="107" t="str">
        <f t="shared" si="839"/>
        <v/>
      </c>
      <c r="Q8931" s="108" t="str">
        <f t="shared" si="840"/>
        <v/>
      </c>
      <c r="S8931" s="109" t="str">
        <f t="shared" si="841"/>
        <v/>
      </c>
      <c r="T8931" s="109" t="str">
        <f t="shared" si="842"/>
        <v/>
      </c>
    </row>
    <row r="8932" spans="2:20" ht="15" customHeight="1" x14ac:dyDescent="0.25">
      <c r="B8932" s="94">
        <v>8881</v>
      </c>
      <c r="C8932" s="95"/>
      <c r="D8932" s="94"/>
      <c r="E8932" s="95"/>
      <c r="F8932" s="94"/>
      <c r="G8932" s="95">
        <f t="shared" si="837"/>
        <v>0</v>
      </c>
      <c r="H8932" s="110">
        <f t="shared" si="838"/>
        <v>0</v>
      </c>
      <c r="P8932" s="107" t="str">
        <f t="shared" si="839"/>
        <v/>
      </c>
      <c r="Q8932" s="108" t="str">
        <f t="shared" si="840"/>
        <v/>
      </c>
      <c r="S8932" s="109" t="str">
        <f t="shared" si="841"/>
        <v/>
      </c>
      <c r="T8932" s="109" t="str">
        <f t="shared" si="842"/>
        <v/>
      </c>
    </row>
    <row r="8933" spans="2:20" ht="15" customHeight="1" x14ac:dyDescent="0.25">
      <c r="B8933" s="94">
        <v>8882</v>
      </c>
      <c r="C8933" s="95"/>
      <c r="D8933" s="94"/>
      <c r="E8933" s="95"/>
      <c r="F8933" s="94"/>
      <c r="G8933" s="95">
        <f t="shared" si="837"/>
        <v>0</v>
      </c>
      <c r="H8933" s="110">
        <f t="shared" si="838"/>
        <v>0</v>
      </c>
      <c r="P8933" s="107" t="str">
        <f t="shared" si="839"/>
        <v/>
      </c>
      <c r="Q8933" s="108" t="str">
        <f t="shared" si="840"/>
        <v/>
      </c>
      <c r="S8933" s="109" t="str">
        <f t="shared" si="841"/>
        <v/>
      </c>
      <c r="T8933" s="109" t="str">
        <f t="shared" si="842"/>
        <v/>
      </c>
    </row>
    <row r="8934" spans="2:20" ht="15" customHeight="1" x14ac:dyDescent="0.25">
      <c r="B8934" s="94">
        <v>8883</v>
      </c>
      <c r="C8934" s="95"/>
      <c r="D8934" s="94"/>
      <c r="E8934" s="95"/>
      <c r="F8934" s="94"/>
      <c r="G8934" s="95">
        <f t="shared" si="837"/>
        <v>0</v>
      </c>
      <c r="H8934" s="110">
        <f t="shared" si="838"/>
        <v>0</v>
      </c>
      <c r="P8934" s="107" t="str">
        <f t="shared" si="839"/>
        <v/>
      </c>
      <c r="Q8934" s="108" t="str">
        <f t="shared" si="840"/>
        <v/>
      </c>
      <c r="S8934" s="109" t="str">
        <f t="shared" si="841"/>
        <v/>
      </c>
      <c r="T8934" s="109" t="str">
        <f t="shared" si="842"/>
        <v/>
      </c>
    </row>
    <row r="8935" spans="2:20" ht="15" customHeight="1" x14ac:dyDescent="0.25">
      <c r="B8935" s="94">
        <v>8884</v>
      </c>
      <c r="C8935" s="95"/>
      <c r="D8935" s="94"/>
      <c r="E8935" s="95"/>
      <c r="F8935" s="94"/>
      <c r="G8935" s="95">
        <f t="shared" si="837"/>
        <v>0</v>
      </c>
      <c r="H8935" s="110">
        <f t="shared" si="838"/>
        <v>0</v>
      </c>
      <c r="P8935" s="107" t="str">
        <f t="shared" si="839"/>
        <v/>
      </c>
      <c r="Q8935" s="108" t="str">
        <f t="shared" si="840"/>
        <v/>
      </c>
      <c r="S8935" s="109" t="str">
        <f t="shared" si="841"/>
        <v/>
      </c>
      <c r="T8935" s="109" t="str">
        <f t="shared" si="842"/>
        <v/>
      </c>
    </row>
    <row r="8936" spans="2:20" ht="15" customHeight="1" x14ac:dyDescent="0.25">
      <c r="B8936" s="94">
        <v>8885</v>
      </c>
      <c r="C8936" s="95"/>
      <c r="D8936" s="94"/>
      <c r="E8936" s="95"/>
      <c r="F8936" s="94"/>
      <c r="G8936" s="95">
        <f t="shared" si="837"/>
        <v>0</v>
      </c>
      <c r="H8936" s="110">
        <f t="shared" si="838"/>
        <v>0</v>
      </c>
      <c r="P8936" s="107" t="str">
        <f t="shared" si="839"/>
        <v/>
      </c>
      <c r="Q8936" s="108" t="str">
        <f t="shared" si="840"/>
        <v/>
      </c>
      <c r="S8936" s="109" t="str">
        <f t="shared" si="841"/>
        <v/>
      </c>
      <c r="T8936" s="109" t="str">
        <f t="shared" si="842"/>
        <v/>
      </c>
    </row>
    <row r="8937" spans="2:20" ht="15" customHeight="1" x14ac:dyDescent="0.25">
      <c r="B8937" s="94">
        <v>8886</v>
      </c>
      <c r="C8937" s="95"/>
      <c r="D8937" s="94"/>
      <c r="E8937" s="95"/>
      <c r="F8937" s="94"/>
      <c r="G8937" s="95">
        <f t="shared" si="837"/>
        <v>0</v>
      </c>
      <c r="H8937" s="110">
        <f t="shared" si="838"/>
        <v>0</v>
      </c>
      <c r="P8937" s="107" t="str">
        <f t="shared" si="839"/>
        <v/>
      </c>
      <c r="Q8937" s="108" t="str">
        <f t="shared" si="840"/>
        <v/>
      </c>
      <c r="S8937" s="109" t="str">
        <f t="shared" si="841"/>
        <v/>
      </c>
      <c r="T8937" s="109" t="str">
        <f t="shared" si="842"/>
        <v/>
      </c>
    </row>
    <row r="8938" spans="2:20" ht="15" customHeight="1" x14ac:dyDescent="0.25">
      <c r="B8938" s="94">
        <v>8887</v>
      </c>
      <c r="C8938" s="95"/>
      <c r="D8938" s="94"/>
      <c r="E8938" s="95"/>
      <c r="F8938" s="94"/>
      <c r="G8938" s="95">
        <f t="shared" si="837"/>
        <v>0</v>
      </c>
      <c r="H8938" s="110">
        <f t="shared" si="838"/>
        <v>0</v>
      </c>
      <c r="P8938" s="107" t="str">
        <f t="shared" si="839"/>
        <v/>
      </c>
      <c r="Q8938" s="108" t="str">
        <f t="shared" si="840"/>
        <v/>
      </c>
      <c r="S8938" s="109" t="str">
        <f t="shared" si="841"/>
        <v/>
      </c>
      <c r="T8938" s="109" t="str">
        <f t="shared" si="842"/>
        <v/>
      </c>
    </row>
    <row r="8939" spans="2:20" ht="15" customHeight="1" x14ac:dyDescent="0.25">
      <c r="B8939" s="94">
        <v>8888</v>
      </c>
      <c r="C8939" s="95"/>
      <c r="D8939" s="94"/>
      <c r="E8939" s="95"/>
      <c r="F8939" s="94"/>
      <c r="G8939" s="95">
        <f t="shared" si="837"/>
        <v>0</v>
      </c>
      <c r="H8939" s="110">
        <f t="shared" si="838"/>
        <v>0</v>
      </c>
      <c r="P8939" s="107" t="str">
        <f t="shared" si="839"/>
        <v/>
      </c>
      <c r="Q8939" s="108" t="str">
        <f t="shared" si="840"/>
        <v/>
      </c>
      <c r="S8939" s="109" t="str">
        <f t="shared" si="841"/>
        <v/>
      </c>
      <c r="T8939" s="109" t="str">
        <f t="shared" si="842"/>
        <v/>
      </c>
    </row>
    <row r="8940" spans="2:20" ht="15" customHeight="1" x14ac:dyDescent="0.25">
      <c r="B8940" s="94">
        <v>8889</v>
      </c>
      <c r="C8940" s="95"/>
      <c r="D8940" s="94"/>
      <c r="E8940" s="95"/>
      <c r="F8940" s="94"/>
      <c r="G8940" s="95">
        <f t="shared" si="837"/>
        <v>0</v>
      </c>
      <c r="H8940" s="110">
        <f t="shared" si="838"/>
        <v>0</v>
      </c>
      <c r="P8940" s="107" t="str">
        <f t="shared" si="839"/>
        <v/>
      </c>
      <c r="Q8940" s="108" t="str">
        <f t="shared" si="840"/>
        <v/>
      </c>
      <c r="S8940" s="109" t="str">
        <f t="shared" si="841"/>
        <v/>
      </c>
      <c r="T8940" s="109" t="str">
        <f t="shared" si="842"/>
        <v/>
      </c>
    </row>
    <row r="8941" spans="2:20" ht="15" customHeight="1" x14ac:dyDescent="0.25">
      <c r="B8941" s="94">
        <v>8890</v>
      </c>
      <c r="C8941" s="95"/>
      <c r="D8941" s="94"/>
      <c r="E8941" s="95"/>
      <c r="F8941" s="94"/>
      <c r="G8941" s="95">
        <f t="shared" si="837"/>
        <v>0</v>
      </c>
      <c r="H8941" s="110">
        <f t="shared" si="838"/>
        <v>0</v>
      </c>
      <c r="P8941" s="107" t="str">
        <f t="shared" si="839"/>
        <v/>
      </c>
      <c r="Q8941" s="108" t="str">
        <f t="shared" si="840"/>
        <v/>
      </c>
      <c r="S8941" s="109" t="str">
        <f t="shared" si="841"/>
        <v/>
      </c>
      <c r="T8941" s="109" t="str">
        <f t="shared" si="842"/>
        <v/>
      </c>
    </row>
    <row r="8942" spans="2:20" ht="15" customHeight="1" x14ac:dyDescent="0.25">
      <c r="B8942" s="94">
        <v>8891</v>
      </c>
      <c r="C8942" s="95"/>
      <c r="D8942" s="94"/>
      <c r="E8942" s="95"/>
      <c r="F8942" s="94"/>
      <c r="G8942" s="95">
        <f t="shared" si="837"/>
        <v>0</v>
      </c>
      <c r="H8942" s="110">
        <f t="shared" si="838"/>
        <v>0</v>
      </c>
      <c r="P8942" s="107" t="str">
        <f t="shared" si="839"/>
        <v/>
      </c>
      <c r="Q8942" s="108" t="str">
        <f t="shared" si="840"/>
        <v/>
      </c>
      <c r="S8942" s="109" t="str">
        <f t="shared" si="841"/>
        <v/>
      </c>
      <c r="T8942" s="109" t="str">
        <f t="shared" si="842"/>
        <v/>
      </c>
    </row>
    <row r="8943" spans="2:20" ht="15" customHeight="1" x14ac:dyDescent="0.25">
      <c r="B8943" s="94">
        <v>8892</v>
      </c>
      <c r="C8943" s="95"/>
      <c r="D8943" s="94"/>
      <c r="E8943" s="95"/>
      <c r="F8943" s="94"/>
      <c r="G8943" s="95">
        <f t="shared" si="837"/>
        <v>0</v>
      </c>
      <c r="H8943" s="110">
        <f t="shared" si="838"/>
        <v>0</v>
      </c>
      <c r="P8943" s="107" t="str">
        <f t="shared" si="839"/>
        <v/>
      </c>
      <c r="Q8943" s="108" t="str">
        <f t="shared" si="840"/>
        <v/>
      </c>
      <c r="S8943" s="109" t="str">
        <f t="shared" si="841"/>
        <v/>
      </c>
      <c r="T8943" s="109" t="str">
        <f t="shared" si="842"/>
        <v/>
      </c>
    </row>
    <row r="8944" spans="2:20" ht="15" customHeight="1" x14ac:dyDescent="0.25">
      <c r="B8944" s="94">
        <v>8893</v>
      </c>
      <c r="C8944" s="95"/>
      <c r="D8944" s="94"/>
      <c r="E8944" s="95"/>
      <c r="F8944" s="94"/>
      <c r="G8944" s="95">
        <f t="shared" si="837"/>
        <v>0</v>
      </c>
      <c r="H8944" s="110">
        <f t="shared" si="838"/>
        <v>0</v>
      </c>
      <c r="P8944" s="107" t="str">
        <f t="shared" si="839"/>
        <v/>
      </c>
      <c r="Q8944" s="108" t="str">
        <f t="shared" si="840"/>
        <v/>
      </c>
      <c r="S8944" s="109" t="str">
        <f t="shared" si="841"/>
        <v/>
      </c>
      <c r="T8944" s="109" t="str">
        <f t="shared" si="842"/>
        <v/>
      </c>
    </row>
    <row r="8945" spans="2:20" ht="15" customHeight="1" x14ac:dyDescent="0.25">
      <c r="B8945" s="94">
        <v>8894</v>
      </c>
      <c r="C8945" s="95"/>
      <c r="D8945" s="94"/>
      <c r="E8945" s="95"/>
      <c r="F8945" s="94"/>
      <c r="G8945" s="95">
        <f t="shared" si="837"/>
        <v>0</v>
      </c>
      <c r="H8945" s="110">
        <f t="shared" si="838"/>
        <v>0</v>
      </c>
      <c r="P8945" s="107" t="str">
        <f t="shared" si="839"/>
        <v/>
      </c>
      <c r="Q8945" s="108" t="str">
        <f t="shared" si="840"/>
        <v/>
      </c>
      <c r="S8945" s="109" t="str">
        <f t="shared" si="841"/>
        <v/>
      </c>
      <c r="T8945" s="109" t="str">
        <f t="shared" si="842"/>
        <v/>
      </c>
    </row>
    <row r="8946" spans="2:20" ht="15" customHeight="1" x14ac:dyDescent="0.25">
      <c r="B8946" s="94">
        <v>8895</v>
      </c>
      <c r="C8946" s="95"/>
      <c r="D8946" s="94"/>
      <c r="E8946" s="95"/>
      <c r="F8946" s="94"/>
      <c r="G8946" s="95">
        <f t="shared" si="837"/>
        <v>0</v>
      </c>
      <c r="H8946" s="110">
        <f t="shared" si="838"/>
        <v>0</v>
      </c>
      <c r="P8946" s="107" t="str">
        <f t="shared" si="839"/>
        <v/>
      </c>
      <c r="Q8946" s="108" t="str">
        <f t="shared" si="840"/>
        <v/>
      </c>
      <c r="S8946" s="109" t="str">
        <f t="shared" si="841"/>
        <v/>
      </c>
      <c r="T8946" s="109" t="str">
        <f t="shared" si="842"/>
        <v/>
      </c>
    </row>
    <row r="8947" spans="2:20" ht="15" customHeight="1" x14ac:dyDescent="0.25">
      <c r="B8947" s="94">
        <v>8896</v>
      </c>
      <c r="C8947" s="95"/>
      <c r="D8947" s="94"/>
      <c r="E8947" s="95"/>
      <c r="F8947" s="94"/>
      <c r="G8947" s="95">
        <f t="shared" si="837"/>
        <v>0</v>
      </c>
      <c r="H8947" s="110">
        <f t="shared" si="838"/>
        <v>0</v>
      </c>
      <c r="P8947" s="107" t="str">
        <f t="shared" si="839"/>
        <v/>
      </c>
      <c r="Q8947" s="108" t="str">
        <f t="shared" si="840"/>
        <v/>
      </c>
      <c r="S8947" s="109" t="str">
        <f t="shared" si="841"/>
        <v/>
      </c>
      <c r="T8947" s="109" t="str">
        <f t="shared" si="842"/>
        <v/>
      </c>
    </row>
    <row r="8948" spans="2:20" ht="15" customHeight="1" x14ac:dyDescent="0.25">
      <c r="B8948" s="94">
        <v>8897</v>
      </c>
      <c r="C8948" s="95"/>
      <c r="D8948" s="94"/>
      <c r="E8948" s="95"/>
      <c r="F8948" s="94"/>
      <c r="G8948" s="95">
        <f t="shared" si="837"/>
        <v>0</v>
      </c>
      <c r="H8948" s="110">
        <f t="shared" si="838"/>
        <v>0</v>
      </c>
      <c r="P8948" s="107" t="str">
        <f t="shared" si="839"/>
        <v/>
      </c>
      <c r="Q8948" s="108" t="str">
        <f t="shared" si="840"/>
        <v/>
      </c>
      <c r="S8948" s="109" t="str">
        <f t="shared" si="841"/>
        <v/>
      </c>
      <c r="T8948" s="109" t="str">
        <f t="shared" si="842"/>
        <v/>
      </c>
    </row>
    <row r="8949" spans="2:20" ht="15" customHeight="1" x14ac:dyDescent="0.25">
      <c r="B8949" s="94">
        <v>8898</v>
      </c>
      <c r="C8949" s="95"/>
      <c r="D8949" s="94"/>
      <c r="E8949" s="95"/>
      <c r="F8949" s="94"/>
      <c r="G8949" s="95">
        <f t="shared" si="837"/>
        <v>0</v>
      </c>
      <c r="H8949" s="110">
        <f t="shared" si="838"/>
        <v>0</v>
      </c>
      <c r="P8949" s="107" t="str">
        <f t="shared" si="839"/>
        <v/>
      </c>
      <c r="Q8949" s="108" t="str">
        <f t="shared" si="840"/>
        <v/>
      </c>
      <c r="S8949" s="109" t="str">
        <f t="shared" si="841"/>
        <v/>
      </c>
      <c r="T8949" s="109" t="str">
        <f t="shared" si="842"/>
        <v/>
      </c>
    </row>
    <row r="8950" spans="2:20" ht="15" customHeight="1" x14ac:dyDescent="0.25">
      <c r="B8950" s="94">
        <v>8899</v>
      </c>
      <c r="C8950" s="95"/>
      <c r="D8950" s="94"/>
      <c r="E8950" s="95"/>
      <c r="F8950" s="94"/>
      <c r="G8950" s="95">
        <f t="shared" si="837"/>
        <v>0</v>
      </c>
      <c r="H8950" s="110">
        <f t="shared" si="838"/>
        <v>0</v>
      </c>
      <c r="P8950" s="107" t="str">
        <f t="shared" si="839"/>
        <v/>
      </c>
      <c r="Q8950" s="108" t="str">
        <f t="shared" si="840"/>
        <v/>
      </c>
      <c r="S8950" s="109" t="str">
        <f t="shared" si="841"/>
        <v/>
      </c>
      <c r="T8950" s="109" t="str">
        <f t="shared" si="842"/>
        <v/>
      </c>
    </row>
    <row r="8951" spans="2:20" ht="15" customHeight="1" x14ac:dyDescent="0.25">
      <c r="B8951" s="94">
        <v>8900</v>
      </c>
      <c r="C8951" s="95"/>
      <c r="D8951" s="94"/>
      <c r="E8951" s="95"/>
      <c r="F8951" s="94"/>
      <c r="G8951" s="95">
        <f t="shared" si="837"/>
        <v>0</v>
      </c>
      <c r="H8951" s="110">
        <f t="shared" si="838"/>
        <v>0</v>
      </c>
      <c r="P8951" s="107" t="str">
        <f t="shared" si="839"/>
        <v/>
      </c>
      <c r="Q8951" s="108" t="str">
        <f t="shared" si="840"/>
        <v/>
      </c>
      <c r="S8951" s="109" t="str">
        <f t="shared" si="841"/>
        <v/>
      </c>
      <c r="T8951" s="109" t="str">
        <f t="shared" si="842"/>
        <v/>
      </c>
    </row>
    <row r="8952" spans="2:20" ht="15" customHeight="1" x14ac:dyDescent="0.25">
      <c r="B8952" s="94">
        <v>8901</v>
      </c>
      <c r="C8952" s="95"/>
      <c r="D8952" s="94"/>
      <c r="E8952" s="95"/>
      <c r="F8952" s="94"/>
      <c r="G8952" s="95">
        <f t="shared" si="837"/>
        <v>0</v>
      </c>
      <c r="H8952" s="110">
        <f t="shared" si="838"/>
        <v>0</v>
      </c>
      <c r="P8952" s="107" t="str">
        <f t="shared" si="839"/>
        <v/>
      </c>
      <c r="Q8952" s="108" t="str">
        <f t="shared" si="840"/>
        <v/>
      </c>
      <c r="S8952" s="109" t="str">
        <f t="shared" si="841"/>
        <v/>
      </c>
      <c r="T8952" s="109" t="str">
        <f t="shared" si="842"/>
        <v/>
      </c>
    </row>
    <row r="8953" spans="2:20" ht="15" customHeight="1" x14ac:dyDescent="0.25">
      <c r="B8953" s="94">
        <v>8902</v>
      </c>
      <c r="C8953" s="95"/>
      <c r="D8953" s="94"/>
      <c r="E8953" s="95"/>
      <c r="F8953" s="94"/>
      <c r="G8953" s="95">
        <f t="shared" si="837"/>
        <v>0</v>
      </c>
      <c r="H8953" s="110">
        <f t="shared" si="838"/>
        <v>0</v>
      </c>
      <c r="P8953" s="107" t="str">
        <f t="shared" si="839"/>
        <v/>
      </c>
      <c r="Q8953" s="108" t="str">
        <f t="shared" si="840"/>
        <v/>
      </c>
      <c r="S8953" s="109" t="str">
        <f t="shared" si="841"/>
        <v/>
      </c>
      <c r="T8953" s="109" t="str">
        <f t="shared" si="842"/>
        <v/>
      </c>
    </row>
    <row r="8954" spans="2:20" ht="15" customHeight="1" x14ac:dyDescent="0.25">
      <c r="B8954" s="94">
        <v>8903</v>
      </c>
      <c r="C8954" s="95"/>
      <c r="D8954" s="94"/>
      <c r="E8954" s="95"/>
      <c r="F8954" s="94"/>
      <c r="G8954" s="95">
        <f t="shared" si="837"/>
        <v>0</v>
      </c>
      <c r="H8954" s="110">
        <f t="shared" si="838"/>
        <v>0</v>
      </c>
      <c r="P8954" s="107" t="str">
        <f t="shared" si="839"/>
        <v/>
      </c>
      <c r="Q8954" s="108" t="str">
        <f t="shared" si="840"/>
        <v/>
      </c>
      <c r="S8954" s="109" t="str">
        <f t="shared" si="841"/>
        <v/>
      </c>
      <c r="T8954" s="109" t="str">
        <f t="shared" si="842"/>
        <v/>
      </c>
    </row>
    <row r="8955" spans="2:20" ht="15" customHeight="1" x14ac:dyDescent="0.25">
      <c r="B8955" s="94">
        <v>8904</v>
      </c>
      <c r="C8955" s="95"/>
      <c r="D8955" s="94"/>
      <c r="E8955" s="95"/>
      <c r="F8955" s="94"/>
      <c r="G8955" s="95">
        <f t="shared" si="837"/>
        <v>0</v>
      </c>
      <c r="H8955" s="110">
        <f t="shared" si="838"/>
        <v>0</v>
      </c>
      <c r="P8955" s="107" t="str">
        <f t="shared" si="839"/>
        <v/>
      </c>
      <c r="Q8955" s="108" t="str">
        <f t="shared" si="840"/>
        <v/>
      </c>
      <c r="S8955" s="109" t="str">
        <f t="shared" si="841"/>
        <v/>
      </c>
      <c r="T8955" s="109" t="str">
        <f t="shared" si="842"/>
        <v/>
      </c>
    </row>
    <row r="8956" spans="2:20" ht="15" customHeight="1" x14ac:dyDescent="0.25">
      <c r="B8956" s="94">
        <v>8905</v>
      </c>
      <c r="C8956" s="95"/>
      <c r="D8956" s="94"/>
      <c r="E8956" s="95"/>
      <c r="F8956" s="94"/>
      <c r="G8956" s="95">
        <f t="shared" si="837"/>
        <v>0</v>
      </c>
      <c r="H8956" s="110">
        <f t="shared" si="838"/>
        <v>0</v>
      </c>
      <c r="P8956" s="107" t="str">
        <f t="shared" si="839"/>
        <v/>
      </c>
      <c r="Q8956" s="108" t="str">
        <f t="shared" si="840"/>
        <v/>
      </c>
      <c r="S8956" s="109" t="str">
        <f t="shared" si="841"/>
        <v/>
      </c>
      <c r="T8956" s="109" t="str">
        <f t="shared" si="842"/>
        <v/>
      </c>
    </row>
    <row r="8957" spans="2:20" ht="15" customHeight="1" x14ac:dyDescent="0.25">
      <c r="B8957" s="94">
        <v>8906</v>
      </c>
      <c r="C8957" s="95"/>
      <c r="D8957" s="94"/>
      <c r="E8957" s="95"/>
      <c r="F8957" s="94"/>
      <c r="G8957" s="95">
        <f t="shared" si="837"/>
        <v>0</v>
      </c>
      <c r="H8957" s="110">
        <f t="shared" si="838"/>
        <v>0</v>
      </c>
      <c r="P8957" s="107" t="str">
        <f t="shared" si="839"/>
        <v/>
      </c>
      <c r="Q8957" s="108" t="str">
        <f t="shared" si="840"/>
        <v/>
      </c>
      <c r="S8957" s="109" t="str">
        <f t="shared" si="841"/>
        <v/>
      </c>
      <c r="T8957" s="109" t="str">
        <f t="shared" si="842"/>
        <v/>
      </c>
    </row>
    <row r="8958" spans="2:20" ht="15" customHeight="1" x14ac:dyDescent="0.25">
      <c r="B8958" s="94">
        <v>8907</v>
      </c>
      <c r="C8958" s="95"/>
      <c r="D8958" s="94"/>
      <c r="E8958" s="95"/>
      <c r="F8958" s="94"/>
      <c r="G8958" s="95">
        <f t="shared" si="837"/>
        <v>0</v>
      </c>
      <c r="H8958" s="110">
        <f t="shared" si="838"/>
        <v>0</v>
      </c>
      <c r="P8958" s="107" t="str">
        <f t="shared" si="839"/>
        <v/>
      </c>
      <c r="Q8958" s="108" t="str">
        <f t="shared" si="840"/>
        <v/>
      </c>
      <c r="S8958" s="109" t="str">
        <f t="shared" si="841"/>
        <v/>
      </c>
      <c r="T8958" s="109" t="str">
        <f t="shared" si="842"/>
        <v/>
      </c>
    </row>
    <row r="8959" spans="2:20" ht="15" customHeight="1" x14ac:dyDescent="0.25">
      <c r="B8959" s="94">
        <v>8908</v>
      </c>
      <c r="C8959" s="95"/>
      <c r="D8959" s="94"/>
      <c r="E8959" s="95"/>
      <c r="F8959" s="94"/>
      <c r="G8959" s="95">
        <f t="shared" si="837"/>
        <v>0</v>
      </c>
      <c r="H8959" s="110">
        <f t="shared" si="838"/>
        <v>0</v>
      </c>
      <c r="P8959" s="107" t="str">
        <f t="shared" si="839"/>
        <v/>
      </c>
      <c r="Q8959" s="108" t="str">
        <f t="shared" si="840"/>
        <v/>
      </c>
      <c r="S8959" s="109" t="str">
        <f t="shared" si="841"/>
        <v/>
      </c>
      <c r="T8959" s="109" t="str">
        <f t="shared" si="842"/>
        <v/>
      </c>
    </row>
    <row r="8960" spans="2:20" ht="15" customHeight="1" x14ac:dyDescent="0.25">
      <c r="B8960" s="94">
        <v>8909</v>
      </c>
      <c r="C8960" s="95"/>
      <c r="D8960" s="94"/>
      <c r="E8960" s="95"/>
      <c r="F8960" s="94"/>
      <c r="G8960" s="95">
        <f t="shared" si="837"/>
        <v>0</v>
      </c>
      <c r="H8960" s="110">
        <f t="shared" si="838"/>
        <v>0</v>
      </c>
      <c r="P8960" s="107" t="str">
        <f t="shared" si="839"/>
        <v/>
      </c>
      <c r="Q8960" s="108" t="str">
        <f t="shared" si="840"/>
        <v/>
      </c>
      <c r="S8960" s="109" t="str">
        <f t="shared" si="841"/>
        <v/>
      </c>
      <c r="T8960" s="109" t="str">
        <f t="shared" si="842"/>
        <v/>
      </c>
    </row>
    <row r="8961" spans="2:20" ht="15" customHeight="1" x14ac:dyDescent="0.25">
      <c r="B8961" s="94">
        <v>8910</v>
      </c>
      <c r="C8961" s="95"/>
      <c r="D8961" s="94"/>
      <c r="E8961" s="95"/>
      <c r="F8961" s="94"/>
      <c r="G8961" s="95">
        <f t="shared" si="837"/>
        <v>0</v>
      </c>
      <c r="H8961" s="110">
        <f t="shared" si="838"/>
        <v>0</v>
      </c>
      <c r="P8961" s="107" t="str">
        <f t="shared" si="839"/>
        <v/>
      </c>
      <c r="Q8961" s="108" t="str">
        <f t="shared" si="840"/>
        <v/>
      </c>
      <c r="S8961" s="109" t="str">
        <f t="shared" si="841"/>
        <v/>
      </c>
      <c r="T8961" s="109" t="str">
        <f t="shared" si="842"/>
        <v/>
      </c>
    </row>
    <row r="8962" spans="2:20" ht="15" customHeight="1" x14ac:dyDescent="0.25">
      <c r="B8962" s="94">
        <v>8911</v>
      </c>
      <c r="C8962" s="95"/>
      <c r="D8962" s="94"/>
      <c r="E8962" s="95"/>
      <c r="F8962" s="94"/>
      <c r="G8962" s="95">
        <f t="shared" si="837"/>
        <v>0</v>
      </c>
      <c r="H8962" s="110">
        <f t="shared" si="838"/>
        <v>0</v>
      </c>
      <c r="P8962" s="107" t="str">
        <f t="shared" si="839"/>
        <v/>
      </c>
      <c r="Q8962" s="108" t="str">
        <f t="shared" si="840"/>
        <v/>
      </c>
      <c r="S8962" s="109" t="str">
        <f t="shared" si="841"/>
        <v/>
      </c>
      <c r="T8962" s="109" t="str">
        <f t="shared" si="842"/>
        <v/>
      </c>
    </row>
    <row r="8963" spans="2:20" ht="15" customHeight="1" x14ac:dyDescent="0.25">
      <c r="B8963" s="94">
        <v>8912</v>
      </c>
      <c r="C8963" s="95"/>
      <c r="D8963" s="94"/>
      <c r="E8963" s="95"/>
      <c r="F8963" s="94"/>
      <c r="G8963" s="95">
        <f t="shared" si="837"/>
        <v>0</v>
      </c>
      <c r="H8963" s="110">
        <f t="shared" si="838"/>
        <v>0</v>
      </c>
      <c r="P8963" s="107" t="str">
        <f t="shared" si="839"/>
        <v/>
      </c>
      <c r="Q8963" s="108" t="str">
        <f t="shared" si="840"/>
        <v/>
      </c>
      <c r="S8963" s="109" t="str">
        <f t="shared" si="841"/>
        <v/>
      </c>
      <c r="T8963" s="109" t="str">
        <f t="shared" si="842"/>
        <v/>
      </c>
    </row>
    <row r="8964" spans="2:20" ht="15" customHeight="1" x14ac:dyDescent="0.25">
      <c r="B8964" s="94">
        <v>8913</v>
      </c>
      <c r="C8964" s="95"/>
      <c r="D8964" s="94"/>
      <c r="E8964" s="95"/>
      <c r="F8964" s="94"/>
      <c r="G8964" s="95">
        <f t="shared" si="837"/>
        <v>0</v>
      </c>
      <c r="H8964" s="110">
        <f t="shared" si="838"/>
        <v>0</v>
      </c>
      <c r="P8964" s="107" t="str">
        <f t="shared" si="839"/>
        <v/>
      </c>
      <c r="Q8964" s="108" t="str">
        <f t="shared" si="840"/>
        <v/>
      </c>
      <c r="S8964" s="109" t="str">
        <f t="shared" si="841"/>
        <v/>
      </c>
      <c r="T8964" s="109" t="str">
        <f t="shared" si="842"/>
        <v/>
      </c>
    </row>
    <row r="8965" spans="2:20" ht="15" customHeight="1" x14ac:dyDescent="0.25">
      <c r="B8965" s="94">
        <v>8914</v>
      </c>
      <c r="C8965" s="95"/>
      <c r="D8965" s="94"/>
      <c r="E8965" s="95"/>
      <c r="F8965" s="94"/>
      <c r="G8965" s="95">
        <f t="shared" si="837"/>
        <v>0</v>
      </c>
      <c r="H8965" s="110">
        <f t="shared" si="838"/>
        <v>0</v>
      </c>
      <c r="P8965" s="107" t="str">
        <f t="shared" si="839"/>
        <v/>
      </c>
      <c r="Q8965" s="108" t="str">
        <f t="shared" si="840"/>
        <v/>
      </c>
      <c r="S8965" s="109" t="str">
        <f t="shared" si="841"/>
        <v/>
      </c>
      <c r="T8965" s="109" t="str">
        <f t="shared" si="842"/>
        <v/>
      </c>
    </row>
    <row r="8966" spans="2:20" ht="15" customHeight="1" x14ac:dyDescent="0.25">
      <c r="B8966" s="94">
        <v>8915</v>
      </c>
      <c r="C8966" s="95"/>
      <c r="D8966" s="94"/>
      <c r="E8966" s="95"/>
      <c r="F8966" s="94"/>
      <c r="G8966" s="95">
        <f t="shared" si="837"/>
        <v>0</v>
      </c>
      <c r="H8966" s="110">
        <f t="shared" si="838"/>
        <v>0</v>
      </c>
      <c r="P8966" s="107" t="str">
        <f t="shared" si="839"/>
        <v/>
      </c>
      <c r="Q8966" s="108" t="str">
        <f t="shared" si="840"/>
        <v/>
      </c>
      <c r="S8966" s="109" t="str">
        <f t="shared" si="841"/>
        <v/>
      </c>
      <c r="T8966" s="109" t="str">
        <f t="shared" si="842"/>
        <v/>
      </c>
    </row>
    <row r="8967" spans="2:20" ht="15" customHeight="1" x14ac:dyDescent="0.25">
      <c r="B8967" s="94">
        <v>8916</v>
      </c>
      <c r="C8967" s="95"/>
      <c r="D8967" s="94"/>
      <c r="E8967" s="95"/>
      <c r="F8967" s="94"/>
      <c r="G8967" s="95">
        <f t="shared" si="837"/>
        <v>0</v>
      </c>
      <c r="H8967" s="110">
        <f t="shared" si="838"/>
        <v>0</v>
      </c>
      <c r="P8967" s="107" t="str">
        <f t="shared" si="839"/>
        <v/>
      </c>
      <c r="Q8967" s="108" t="str">
        <f t="shared" si="840"/>
        <v/>
      </c>
      <c r="S8967" s="109" t="str">
        <f t="shared" si="841"/>
        <v/>
      </c>
      <c r="T8967" s="109" t="str">
        <f t="shared" si="842"/>
        <v/>
      </c>
    </row>
    <row r="8968" spans="2:20" ht="15" customHeight="1" x14ac:dyDescent="0.25">
      <c r="B8968" s="94">
        <v>8917</v>
      </c>
      <c r="C8968" s="95"/>
      <c r="D8968" s="94"/>
      <c r="E8968" s="95"/>
      <c r="F8968" s="94"/>
      <c r="G8968" s="95">
        <f t="shared" si="837"/>
        <v>0</v>
      </c>
      <c r="H8968" s="110">
        <f t="shared" si="838"/>
        <v>0</v>
      </c>
      <c r="P8968" s="107" t="str">
        <f t="shared" si="839"/>
        <v/>
      </c>
      <c r="Q8968" s="108" t="str">
        <f t="shared" si="840"/>
        <v/>
      </c>
      <c r="S8968" s="109" t="str">
        <f t="shared" si="841"/>
        <v/>
      </c>
      <c r="T8968" s="109" t="str">
        <f t="shared" si="842"/>
        <v/>
      </c>
    </row>
    <row r="8969" spans="2:20" ht="15" customHeight="1" x14ac:dyDescent="0.25">
      <c r="B8969" s="94">
        <v>8918</v>
      </c>
      <c r="C8969" s="95"/>
      <c r="D8969" s="94"/>
      <c r="E8969" s="95"/>
      <c r="F8969" s="94"/>
      <c r="G8969" s="95">
        <f t="shared" si="837"/>
        <v>0</v>
      </c>
      <c r="H8969" s="110">
        <f t="shared" si="838"/>
        <v>0</v>
      </c>
      <c r="P8969" s="107" t="str">
        <f t="shared" si="839"/>
        <v/>
      </c>
      <c r="Q8969" s="108" t="str">
        <f t="shared" si="840"/>
        <v/>
      </c>
      <c r="S8969" s="109" t="str">
        <f t="shared" si="841"/>
        <v/>
      </c>
      <c r="T8969" s="109" t="str">
        <f t="shared" si="842"/>
        <v/>
      </c>
    </row>
    <row r="8970" spans="2:20" ht="15" customHeight="1" x14ac:dyDescent="0.25">
      <c r="B8970" s="94">
        <v>8919</v>
      </c>
      <c r="C8970" s="95"/>
      <c r="D8970" s="94"/>
      <c r="E8970" s="95"/>
      <c r="F8970" s="94"/>
      <c r="G8970" s="95">
        <f t="shared" si="837"/>
        <v>0</v>
      </c>
      <c r="H8970" s="110">
        <f t="shared" si="838"/>
        <v>0</v>
      </c>
      <c r="P8970" s="107" t="str">
        <f t="shared" si="839"/>
        <v/>
      </c>
      <c r="Q8970" s="108" t="str">
        <f t="shared" si="840"/>
        <v/>
      </c>
      <c r="S8970" s="109" t="str">
        <f t="shared" si="841"/>
        <v/>
      </c>
      <c r="T8970" s="109" t="str">
        <f t="shared" si="842"/>
        <v/>
      </c>
    </row>
    <row r="8971" spans="2:20" ht="15" customHeight="1" x14ac:dyDescent="0.25">
      <c r="B8971" s="94">
        <v>8920</v>
      </c>
      <c r="C8971" s="95"/>
      <c r="D8971" s="94"/>
      <c r="E8971" s="95"/>
      <c r="F8971" s="94"/>
      <c r="G8971" s="95">
        <f t="shared" si="837"/>
        <v>0</v>
      </c>
      <c r="H8971" s="110">
        <f t="shared" si="838"/>
        <v>0</v>
      </c>
      <c r="P8971" s="107" t="str">
        <f t="shared" si="839"/>
        <v/>
      </c>
      <c r="Q8971" s="108" t="str">
        <f t="shared" si="840"/>
        <v/>
      </c>
      <c r="S8971" s="109" t="str">
        <f t="shared" si="841"/>
        <v/>
      </c>
      <c r="T8971" s="109" t="str">
        <f t="shared" si="842"/>
        <v/>
      </c>
    </row>
    <row r="8972" spans="2:20" ht="15" customHeight="1" x14ac:dyDescent="0.25">
      <c r="B8972" s="94">
        <v>8921</v>
      </c>
      <c r="C8972" s="95"/>
      <c r="D8972" s="94"/>
      <c r="E8972" s="95"/>
      <c r="F8972" s="94"/>
      <c r="G8972" s="95">
        <f t="shared" si="837"/>
        <v>0</v>
      </c>
      <c r="H8972" s="110">
        <f t="shared" si="838"/>
        <v>0</v>
      </c>
      <c r="P8972" s="107" t="str">
        <f t="shared" si="839"/>
        <v/>
      </c>
      <c r="Q8972" s="108" t="str">
        <f t="shared" si="840"/>
        <v/>
      </c>
      <c r="S8972" s="109" t="str">
        <f t="shared" si="841"/>
        <v/>
      </c>
      <c r="T8972" s="109" t="str">
        <f t="shared" si="842"/>
        <v/>
      </c>
    </row>
    <row r="8973" spans="2:20" ht="15" customHeight="1" x14ac:dyDescent="0.25">
      <c r="B8973" s="94">
        <v>8922</v>
      </c>
      <c r="C8973" s="95"/>
      <c r="D8973" s="94"/>
      <c r="E8973" s="95"/>
      <c r="F8973" s="94"/>
      <c r="G8973" s="95">
        <f t="shared" si="837"/>
        <v>0</v>
      </c>
      <c r="H8973" s="110">
        <f t="shared" si="838"/>
        <v>0</v>
      </c>
      <c r="P8973" s="107" t="str">
        <f t="shared" si="839"/>
        <v/>
      </c>
      <c r="Q8973" s="108" t="str">
        <f t="shared" si="840"/>
        <v/>
      </c>
      <c r="S8973" s="109" t="str">
        <f t="shared" si="841"/>
        <v/>
      </c>
      <c r="T8973" s="109" t="str">
        <f t="shared" si="842"/>
        <v/>
      </c>
    </row>
    <row r="8974" spans="2:20" ht="15" customHeight="1" x14ac:dyDescent="0.25">
      <c r="B8974" s="94">
        <v>8923</v>
      </c>
      <c r="C8974" s="95"/>
      <c r="D8974" s="94"/>
      <c r="E8974" s="95"/>
      <c r="F8974" s="94"/>
      <c r="G8974" s="95">
        <f t="shared" si="837"/>
        <v>0</v>
      </c>
      <c r="H8974" s="110">
        <f t="shared" si="838"/>
        <v>0</v>
      </c>
      <c r="P8974" s="107" t="str">
        <f t="shared" si="839"/>
        <v/>
      </c>
      <c r="Q8974" s="108" t="str">
        <f t="shared" si="840"/>
        <v/>
      </c>
      <c r="S8974" s="109" t="str">
        <f t="shared" si="841"/>
        <v/>
      </c>
      <c r="T8974" s="109" t="str">
        <f t="shared" si="842"/>
        <v/>
      </c>
    </row>
    <row r="8975" spans="2:20" ht="15" customHeight="1" x14ac:dyDescent="0.25">
      <c r="B8975" s="94">
        <v>8924</v>
      </c>
      <c r="C8975" s="95"/>
      <c r="D8975" s="94"/>
      <c r="E8975" s="95"/>
      <c r="F8975" s="94"/>
      <c r="G8975" s="95">
        <f t="shared" si="837"/>
        <v>0</v>
      </c>
      <c r="H8975" s="110">
        <f t="shared" si="838"/>
        <v>0</v>
      </c>
      <c r="P8975" s="107" t="str">
        <f t="shared" si="839"/>
        <v/>
      </c>
      <c r="Q8975" s="108" t="str">
        <f t="shared" si="840"/>
        <v/>
      </c>
      <c r="S8975" s="109" t="str">
        <f t="shared" si="841"/>
        <v/>
      </c>
      <c r="T8975" s="109" t="str">
        <f t="shared" si="842"/>
        <v/>
      </c>
    </row>
    <row r="8976" spans="2:20" ht="15" customHeight="1" x14ac:dyDescent="0.25">
      <c r="B8976" s="94">
        <v>8925</v>
      </c>
      <c r="C8976" s="95"/>
      <c r="D8976" s="94"/>
      <c r="E8976" s="95"/>
      <c r="F8976" s="94"/>
      <c r="G8976" s="95">
        <f t="shared" si="837"/>
        <v>0</v>
      </c>
      <c r="H8976" s="110">
        <f t="shared" si="838"/>
        <v>0</v>
      </c>
      <c r="P8976" s="107" t="str">
        <f t="shared" si="839"/>
        <v/>
      </c>
      <c r="Q8976" s="108" t="str">
        <f t="shared" si="840"/>
        <v/>
      </c>
      <c r="S8976" s="109" t="str">
        <f t="shared" si="841"/>
        <v/>
      </c>
      <c r="T8976" s="109" t="str">
        <f t="shared" si="842"/>
        <v/>
      </c>
    </row>
    <row r="8977" spans="2:20" ht="15" customHeight="1" x14ac:dyDescent="0.25">
      <c r="B8977" s="94">
        <v>8926</v>
      </c>
      <c r="C8977" s="95"/>
      <c r="D8977" s="94"/>
      <c r="E8977" s="95"/>
      <c r="F8977" s="94"/>
      <c r="G8977" s="95">
        <f t="shared" si="837"/>
        <v>0</v>
      </c>
      <c r="H8977" s="110">
        <f t="shared" si="838"/>
        <v>0</v>
      </c>
      <c r="P8977" s="107" t="str">
        <f t="shared" si="839"/>
        <v/>
      </c>
      <c r="Q8977" s="108" t="str">
        <f t="shared" si="840"/>
        <v/>
      </c>
      <c r="S8977" s="109" t="str">
        <f t="shared" si="841"/>
        <v/>
      </c>
      <c r="T8977" s="109" t="str">
        <f t="shared" si="842"/>
        <v/>
      </c>
    </row>
    <row r="8978" spans="2:20" ht="15" customHeight="1" x14ac:dyDescent="0.25">
      <c r="B8978" s="94">
        <v>8927</v>
      </c>
      <c r="C8978" s="95"/>
      <c r="D8978" s="94"/>
      <c r="E8978" s="95"/>
      <c r="F8978" s="94"/>
      <c r="G8978" s="95">
        <f t="shared" si="837"/>
        <v>0</v>
      </c>
      <c r="H8978" s="110">
        <f t="shared" si="838"/>
        <v>0</v>
      </c>
      <c r="P8978" s="107" t="str">
        <f t="shared" si="839"/>
        <v/>
      </c>
      <c r="Q8978" s="108" t="str">
        <f t="shared" si="840"/>
        <v/>
      </c>
      <c r="S8978" s="109" t="str">
        <f t="shared" si="841"/>
        <v/>
      </c>
      <c r="T8978" s="109" t="str">
        <f t="shared" si="842"/>
        <v/>
      </c>
    </row>
    <row r="8979" spans="2:20" ht="15" customHeight="1" x14ac:dyDescent="0.25">
      <c r="B8979" s="94">
        <v>8928</v>
      </c>
      <c r="C8979" s="95"/>
      <c r="D8979" s="94"/>
      <c r="E8979" s="95"/>
      <c r="F8979" s="94"/>
      <c r="G8979" s="95">
        <f t="shared" si="837"/>
        <v>0</v>
      </c>
      <c r="H8979" s="110">
        <f t="shared" si="838"/>
        <v>0</v>
      </c>
      <c r="P8979" s="107" t="str">
        <f t="shared" si="839"/>
        <v/>
      </c>
      <c r="Q8979" s="108" t="str">
        <f t="shared" si="840"/>
        <v/>
      </c>
      <c r="S8979" s="109" t="str">
        <f t="shared" si="841"/>
        <v/>
      </c>
      <c r="T8979" s="109" t="str">
        <f t="shared" si="842"/>
        <v/>
      </c>
    </row>
    <row r="8980" spans="2:20" ht="15" customHeight="1" x14ac:dyDescent="0.25">
      <c r="B8980" s="94">
        <v>8929</v>
      </c>
      <c r="C8980" s="95"/>
      <c r="D8980" s="94"/>
      <c r="E8980" s="95"/>
      <c r="F8980" s="94"/>
      <c r="G8980" s="95">
        <f t="shared" si="837"/>
        <v>0</v>
      </c>
      <c r="H8980" s="110">
        <f t="shared" si="838"/>
        <v>0</v>
      </c>
      <c r="P8980" s="107" t="str">
        <f t="shared" si="839"/>
        <v/>
      </c>
      <c r="Q8980" s="108" t="str">
        <f t="shared" si="840"/>
        <v/>
      </c>
      <c r="S8980" s="109" t="str">
        <f t="shared" si="841"/>
        <v/>
      </c>
      <c r="T8980" s="109" t="str">
        <f t="shared" si="842"/>
        <v/>
      </c>
    </row>
    <row r="8981" spans="2:20" ht="15" customHeight="1" x14ac:dyDescent="0.25">
      <c r="B8981" s="94">
        <v>8930</v>
      </c>
      <c r="C8981" s="95"/>
      <c r="D8981" s="94"/>
      <c r="E8981" s="95"/>
      <c r="F8981" s="94"/>
      <c r="G8981" s="95">
        <f t="shared" si="837"/>
        <v>0</v>
      </c>
      <c r="H8981" s="110">
        <f t="shared" si="838"/>
        <v>0</v>
      </c>
      <c r="P8981" s="107" t="str">
        <f t="shared" si="839"/>
        <v/>
      </c>
      <c r="Q8981" s="108" t="str">
        <f t="shared" si="840"/>
        <v/>
      </c>
      <c r="S8981" s="109" t="str">
        <f t="shared" si="841"/>
        <v/>
      </c>
      <c r="T8981" s="109" t="str">
        <f t="shared" si="842"/>
        <v/>
      </c>
    </row>
    <row r="8982" spans="2:20" ht="15" customHeight="1" x14ac:dyDescent="0.25">
      <c r="B8982" s="94">
        <v>8931</v>
      </c>
      <c r="C8982" s="95"/>
      <c r="D8982" s="94"/>
      <c r="E8982" s="95"/>
      <c r="F8982" s="94"/>
      <c r="G8982" s="95">
        <f t="shared" si="837"/>
        <v>0</v>
      </c>
      <c r="H8982" s="110">
        <f t="shared" si="838"/>
        <v>0</v>
      </c>
      <c r="P8982" s="107" t="str">
        <f t="shared" si="839"/>
        <v/>
      </c>
      <c r="Q8982" s="108" t="str">
        <f t="shared" si="840"/>
        <v/>
      </c>
      <c r="S8982" s="109" t="str">
        <f t="shared" si="841"/>
        <v/>
      </c>
      <c r="T8982" s="109" t="str">
        <f t="shared" si="842"/>
        <v/>
      </c>
    </row>
    <row r="8983" spans="2:20" ht="15" customHeight="1" x14ac:dyDescent="0.25">
      <c r="B8983" s="94">
        <v>8932</v>
      </c>
      <c r="C8983" s="95"/>
      <c r="D8983" s="94"/>
      <c r="E8983" s="95"/>
      <c r="F8983" s="94"/>
      <c r="G8983" s="95">
        <f t="shared" si="837"/>
        <v>0</v>
      </c>
      <c r="H8983" s="110">
        <f t="shared" si="838"/>
        <v>0</v>
      </c>
      <c r="P8983" s="107" t="str">
        <f t="shared" si="839"/>
        <v/>
      </c>
      <c r="Q8983" s="108" t="str">
        <f t="shared" si="840"/>
        <v/>
      </c>
      <c r="S8983" s="109" t="str">
        <f t="shared" si="841"/>
        <v/>
      </c>
      <c r="T8983" s="109" t="str">
        <f t="shared" si="842"/>
        <v/>
      </c>
    </row>
    <row r="8984" spans="2:20" ht="15" customHeight="1" x14ac:dyDescent="0.25">
      <c r="B8984" s="94">
        <v>8933</v>
      </c>
      <c r="C8984" s="95"/>
      <c r="D8984" s="94"/>
      <c r="E8984" s="95"/>
      <c r="F8984" s="94"/>
      <c r="G8984" s="95">
        <f t="shared" si="837"/>
        <v>0</v>
      </c>
      <c r="H8984" s="110">
        <f t="shared" si="838"/>
        <v>0</v>
      </c>
      <c r="P8984" s="107" t="str">
        <f t="shared" si="839"/>
        <v/>
      </c>
      <c r="Q8984" s="108" t="str">
        <f t="shared" si="840"/>
        <v/>
      </c>
      <c r="S8984" s="109" t="str">
        <f t="shared" si="841"/>
        <v/>
      </c>
      <c r="T8984" s="109" t="str">
        <f t="shared" si="842"/>
        <v/>
      </c>
    </row>
    <row r="8985" spans="2:20" ht="15" customHeight="1" x14ac:dyDescent="0.25">
      <c r="B8985" s="94">
        <v>8934</v>
      </c>
      <c r="C8985" s="95"/>
      <c r="D8985" s="94"/>
      <c r="E8985" s="95"/>
      <c r="F8985" s="94"/>
      <c r="G8985" s="95">
        <f t="shared" si="837"/>
        <v>0</v>
      </c>
      <c r="H8985" s="110">
        <f t="shared" si="838"/>
        <v>0</v>
      </c>
      <c r="P8985" s="107" t="str">
        <f t="shared" si="839"/>
        <v/>
      </c>
      <c r="Q8985" s="108" t="str">
        <f t="shared" si="840"/>
        <v/>
      </c>
      <c r="S8985" s="109" t="str">
        <f t="shared" si="841"/>
        <v/>
      </c>
      <c r="T8985" s="109" t="str">
        <f t="shared" si="842"/>
        <v/>
      </c>
    </row>
    <row r="8986" spans="2:20" ht="15" customHeight="1" x14ac:dyDescent="0.25">
      <c r="B8986" s="94">
        <v>8935</v>
      </c>
      <c r="C8986" s="95"/>
      <c r="D8986" s="94"/>
      <c r="E8986" s="95"/>
      <c r="F8986" s="94"/>
      <c r="G8986" s="95">
        <f t="shared" si="837"/>
        <v>0</v>
      </c>
      <c r="H8986" s="110">
        <f t="shared" si="838"/>
        <v>0</v>
      </c>
      <c r="P8986" s="107" t="str">
        <f t="shared" si="839"/>
        <v/>
      </c>
      <c r="Q8986" s="108" t="str">
        <f t="shared" si="840"/>
        <v/>
      </c>
      <c r="S8986" s="109" t="str">
        <f t="shared" si="841"/>
        <v/>
      </c>
      <c r="T8986" s="109" t="str">
        <f t="shared" si="842"/>
        <v/>
      </c>
    </row>
    <row r="8987" spans="2:20" ht="15" customHeight="1" x14ac:dyDescent="0.25">
      <c r="B8987" s="94">
        <v>8936</v>
      </c>
      <c r="C8987" s="95"/>
      <c r="D8987" s="94"/>
      <c r="E8987" s="95"/>
      <c r="F8987" s="94"/>
      <c r="G8987" s="95">
        <f t="shared" si="837"/>
        <v>0</v>
      </c>
      <c r="H8987" s="110">
        <f t="shared" si="838"/>
        <v>0</v>
      </c>
      <c r="P8987" s="107" t="str">
        <f t="shared" si="839"/>
        <v/>
      </c>
      <c r="Q8987" s="108" t="str">
        <f t="shared" si="840"/>
        <v/>
      </c>
      <c r="S8987" s="109" t="str">
        <f t="shared" si="841"/>
        <v/>
      </c>
      <c r="T8987" s="109" t="str">
        <f t="shared" si="842"/>
        <v/>
      </c>
    </row>
    <row r="8988" spans="2:20" ht="15" customHeight="1" x14ac:dyDescent="0.25">
      <c r="B8988" s="94">
        <v>8937</v>
      </c>
      <c r="C8988" s="95"/>
      <c r="D8988" s="94"/>
      <c r="E8988" s="95"/>
      <c r="F8988" s="94"/>
      <c r="G8988" s="95">
        <f t="shared" ref="G8988:G9051" si="843">E8988-C8988</f>
        <v>0</v>
      </c>
      <c r="H8988" s="110">
        <f t="shared" ref="H8988:H9051" si="844">F8988-D8988</f>
        <v>0</v>
      </c>
      <c r="P8988" s="107" t="str">
        <f t="shared" ref="P8988:P9051" si="845">IF(C8988="","",D8988*PSA_WTP-C8988)</f>
        <v/>
      </c>
      <c r="Q8988" s="108" t="str">
        <f t="shared" ref="Q8988:Q9051" si="846">IF(C8988="","",F8988*PSA_WTP-E8988)</f>
        <v/>
      </c>
      <c r="S8988" s="109" t="str">
        <f t="shared" ref="S8988:S9051" si="847">IF(Q8988="","",IF(Q8988=MAX(P8988,Q8988),0,1))</f>
        <v/>
      </c>
      <c r="T8988" s="109" t="str">
        <f t="shared" ref="T8988:T9051" si="848">IF(Q8988="","",IF(Q8988=MAX(P8988,Q8988),1,0))</f>
        <v/>
      </c>
    </row>
    <row r="8989" spans="2:20" ht="15" customHeight="1" x14ac:dyDescent="0.25">
      <c r="B8989" s="94">
        <v>8938</v>
      </c>
      <c r="C8989" s="95"/>
      <c r="D8989" s="94"/>
      <c r="E8989" s="95"/>
      <c r="F8989" s="94"/>
      <c r="G8989" s="95">
        <f t="shared" si="843"/>
        <v>0</v>
      </c>
      <c r="H8989" s="110">
        <f t="shared" si="844"/>
        <v>0</v>
      </c>
      <c r="P8989" s="107" t="str">
        <f t="shared" si="845"/>
        <v/>
      </c>
      <c r="Q8989" s="108" t="str">
        <f t="shared" si="846"/>
        <v/>
      </c>
      <c r="S8989" s="109" t="str">
        <f t="shared" si="847"/>
        <v/>
      </c>
      <c r="T8989" s="109" t="str">
        <f t="shared" si="848"/>
        <v/>
      </c>
    </row>
    <row r="8990" spans="2:20" ht="15" customHeight="1" x14ac:dyDescent="0.25">
      <c r="B8990" s="94">
        <v>8939</v>
      </c>
      <c r="C8990" s="95"/>
      <c r="D8990" s="94"/>
      <c r="E8990" s="95"/>
      <c r="F8990" s="94"/>
      <c r="G8990" s="95">
        <f t="shared" si="843"/>
        <v>0</v>
      </c>
      <c r="H8990" s="110">
        <f t="shared" si="844"/>
        <v>0</v>
      </c>
      <c r="P8990" s="107" t="str">
        <f t="shared" si="845"/>
        <v/>
      </c>
      <c r="Q8990" s="108" t="str">
        <f t="shared" si="846"/>
        <v/>
      </c>
      <c r="S8990" s="109" t="str">
        <f t="shared" si="847"/>
        <v/>
      </c>
      <c r="T8990" s="109" t="str">
        <f t="shared" si="848"/>
        <v/>
      </c>
    </row>
    <row r="8991" spans="2:20" ht="15" customHeight="1" x14ac:dyDescent="0.25">
      <c r="B8991" s="94">
        <v>8940</v>
      </c>
      <c r="C8991" s="95"/>
      <c r="D8991" s="94"/>
      <c r="E8991" s="95"/>
      <c r="F8991" s="94"/>
      <c r="G8991" s="95">
        <f t="shared" si="843"/>
        <v>0</v>
      </c>
      <c r="H8991" s="110">
        <f t="shared" si="844"/>
        <v>0</v>
      </c>
      <c r="P8991" s="107" t="str">
        <f t="shared" si="845"/>
        <v/>
      </c>
      <c r="Q8991" s="108" t="str">
        <f t="shared" si="846"/>
        <v/>
      </c>
      <c r="S8991" s="109" t="str">
        <f t="shared" si="847"/>
        <v/>
      </c>
      <c r="T8991" s="109" t="str">
        <f t="shared" si="848"/>
        <v/>
      </c>
    </row>
    <row r="8992" spans="2:20" ht="15" customHeight="1" x14ac:dyDescent="0.25">
      <c r="B8992" s="94">
        <v>8941</v>
      </c>
      <c r="C8992" s="95"/>
      <c r="D8992" s="94"/>
      <c r="E8992" s="95"/>
      <c r="F8992" s="94"/>
      <c r="G8992" s="95">
        <f t="shared" si="843"/>
        <v>0</v>
      </c>
      <c r="H8992" s="110">
        <f t="shared" si="844"/>
        <v>0</v>
      </c>
      <c r="P8992" s="107" t="str">
        <f t="shared" si="845"/>
        <v/>
      </c>
      <c r="Q8992" s="108" t="str">
        <f t="shared" si="846"/>
        <v/>
      </c>
      <c r="S8992" s="109" t="str">
        <f t="shared" si="847"/>
        <v/>
      </c>
      <c r="T8992" s="109" t="str">
        <f t="shared" si="848"/>
        <v/>
      </c>
    </row>
    <row r="8993" spans="2:20" ht="15" customHeight="1" x14ac:dyDescent="0.25">
      <c r="B8993" s="94">
        <v>8942</v>
      </c>
      <c r="C8993" s="95"/>
      <c r="D8993" s="94"/>
      <c r="E8993" s="95"/>
      <c r="F8993" s="94"/>
      <c r="G8993" s="95">
        <f t="shared" si="843"/>
        <v>0</v>
      </c>
      <c r="H8993" s="110">
        <f t="shared" si="844"/>
        <v>0</v>
      </c>
      <c r="P8993" s="107" t="str">
        <f t="shared" si="845"/>
        <v/>
      </c>
      <c r="Q8993" s="108" t="str">
        <f t="shared" si="846"/>
        <v/>
      </c>
      <c r="S8993" s="109" t="str">
        <f t="shared" si="847"/>
        <v/>
      </c>
      <c r="T8993" s="109" t="str">
        <f t="shared" si="848"/>
        <v/>
      </c>
    </row>
    <row r="8994" spans="2:20" ht="15" customHeight="1" x14ac:dyDescent="0.25">
      <c r="B8994" s="94">
        <v>8943</v>
      </c>
      <c r="C8994" s="95"/>
      <c r="D8994" s="94"/>
      <c r="E8994" s="95"/>
      <c r="F8994" s="94"/>
      <c r="G8994" s="95">
        <f t="shared" si="843"/>
        <v>0</v>
      </c>
      <c r="H8994" s="110">
        <f t="shared" si="844"/>
        <v>0</v>
      </c>
      <c r="P8994" s="107" t="str">
        <f t="shared" si="845"/>
        <v/>
      </c>
      <c r="Q8994" s="108" t="str">
        <f t="shared" si="846"/>
        <v/>
      </c>
      <c r="S8994" s="109" t="str">
        <f t="shared" si="847"/>
        <v/>
      </c>
      <c r="T8994" s="109" t="str">
        <f t="shared" si="848"/>
        <v/>
      </c>
    </row>
    <row r="8995" spans="2:20" ht="15" customHeight="1" x14ac:dyDescent="0.25">
      <c r="B8995" s="94">
        <v>8944</v>
      </c>
      <c r="C8995" s="95"/>
      <c r="D8995" s="94"/>
      <c r="E8995" s="95"/>
      <c r="F8995" s="94"/>
      <c r="G8995" s="95">
        <f t="shared" si="843"/>
        <v>0</v>
      </c>
      <c r="H8995" s="110">
        <f t="shared" si="844"/>
        <v>0</v>
      </c>
      <c r="P8995" s="107" t="str">
        <f t="shared" si="845"/>
        <v/>
      </c>
      <c r="Q8995" s="108" t="str">
        <f t="shared" si="846"/>
        <v/>
      </c>
      <c r="S8995" s="109" t="str">
        <f t="shared" si="847"/>
        <v/>
      </c>
      <c r="T8995" s="109" t="str">
        <f t="shared" si="848"/>
        <v/>
      </c>
    </row>
    <row r="8996" spans="2:20" ht="15" customHeight="1" x14ac:dyDescent="0.25">
      <c r="B8996" s="94">
        <v>8945</v>
      </c>
      <c r="C8996" s="95"/>
      <c r="D8996" s="94"/>
      <c r="E8996" s="95"/>
      <c r="F8996" s="94"/>
      <c r="G8996" s="95">
        <f t="shared" si="843"/>
        <v>0</v>
      </c>
      <c r="H8996" s="110">
        <f t="shared" si="844"/>
        <v>0</v>
      </c>
      <c r="P8996" s="107" t="str">
        <f t="shared" si="845"/>
        <v/>
      </c>
      <c r="Q8996" s="108" t="str">
        <f t="shared" si="846"/>
        <v/>
      </c>
      <c r="S8996" s="109" t="str">
        <f t="shared" si="847"/>
        <v/>
      </c>
      <c r="T8996" s="109" t="str">
        <f t="shared" si="848"/>
        <v/>
      </c>
    </row>
    <row r="8997" spans="2:20" ht="15" customHeight="1" x14ac:dyDescent="0.25">
      <c r="B8997" s="94">
        <v>8946</v>
      </c>
      <c r="C8997" s="95"/>
      <c r="D8997" s="94"/>
      <c r="E8997" s="95"/>
      <c r="F8997" s="94"/>
      <c r="G8997" s="95">
        <f t="shared" si="843"/>
        <v>0</v>
      </c>
      <c r="H8997" s="110">
        <f t="shared" si="844"/>
        <v>0</v>
      </c>
      <c r="P8997" s="107" t="str">
        <f t="shared" si="845"/>
        <v/>
      </c>
      <c r="Q8997" s="108" t="str">
        <f t="shared" si="846"/>
        <v/>
      </c>
      <c r="S8997" s="109" t="str">
        <f t="shared" si="847"/>
        <v/>
      </c>
      <c r="T8997" s="109" t="str">
        <f t="shared" si="848"/>
        <v/>
      </c>
    </row>
    <row r="8998" spans="2:20" ht="15" customHeight="1" x14ac:dyDescent="0.25">
      <c r="B8998" s="94">
        <v>8947</v>
      </c>
      <c r="C8998" s="95"/>
      <c r="D8998" s="94"/>
      <c r="E8998" s="95"/>
      <c r="F8998" s="94"/>
      <c r="G8998" s="95">
        <f t="shared" si="843"/>
        <v>0</v>
      </c>
      <c r="H8998" s="110">
        <f t="shared" si="844"/>
        <v>0</v>
      </c>
      <c r="P8998" s="107" t="str">
        <f t="shared" si="845"/>
        <v/>
      </c>
      <c r="Q8998" s="108" t="str">
        <f t="shared" si="846"/>
        <v/>
      </c>
      <c r="S8998" s="109" t="str">
        <f t="shared" si="847"/>
        <v/>
      </c>
      <c r="T8998" s="109" t="str">
        <f t="shared" si="848"/>
        <v/>
      </c>
    </row>
    <row r="8999" spans="2:20" ht="15" customHeight="1" x14ac:dyDescent="0.25">
      <c r="B8999" s="94">
        <v>8948</v>
      </c>
      <c r="C8999" s="95"/>
      <c r="D8999" s="94"/>
      <c r="E8999" s="95"/>
      <c r="F8999" s="94"/>
      <c r="G8999" s="95">
        <f t="shared" si="843"/>
        <v>0</v>
      </c>
      <c r="H8999" s="110">
        <f t="shared" si="844"/>
        <v>0</v>
      </c>
      <c r="P8999" s="107" t="str">
        <f t="shared" si="845"/>
        <v/>
      </c>
      <c r="Q8999" s="108" t="str">
        <f t="shared" si="846"/>
        <v/>
      </c>
      <c r="S8999" s="109" t="str">
        <f t="shared" si="847"/>
        <v/>
      </c>
      <c r="T8999" s="109" t="str">
        <f t="shared" si="848"/>
        <v/>
      </c>
    </row>
    <row r="9000" spans="2:20" ht="15" customHeight="1" x14ac:dyDescent="0.25">
      <c r="B9000" s="94">
        <v>8949</v>
      </c>
      <c r="C9000" s="95"/>
      <c r="D9000" s="94"/>
      <c r="E9000" s="95"/>
      <c r="F9000" s="94"/>
      <c r="G9000" s="95">
        <f t="shared" si="843"/>
        <v>0</v>
      </c>
      <c r="H9000" s="110">
        <f t="shared" si="844"/>
        <v>0</v>
      </c>
      <c r="P9000" s="107" t="str">
        <f t="shared" si="845"/>
        <v/>
      </c>
      <c r="Q9000" s="108" t="str">
        <f t="shared" si="846"/>
        <v/>
      </c>
      <c r="S9000" s="109" t="str">
        <f t="shared" si="847"/>
        <v/>
      </c>
      <c r="T9000" s="109" t="str">
        <f t="shared" si="848"/>
        <v/>
      </c>
    </row>
    <row r="9001" spans="2:20" ht="15" customHeight="1" x14ac:dyDescent="0.25">
      <c r="B9001" s="94">
        <v>8950</v>
      </c>
      <c r="C9001" s="95"/>
      <c r="D9001" s="94"/>
      <c r="E9001" s="95"/>
      <c r="F9001" s="94"/>
      <c r="G9001" s="95">
        <f t="shared" si="843"/>
        <v>0</v>
      </c>
      <c r="H9001" s="110">
        <f t="shared" si="844"/>
        <v>0</v>
      </c>
      <c r="P9001" s="107" t="str">
        <f t="shared" si="845"/>
        <v/>
      </c>
      <c r="Q9001" s="108" t="str">
        <f t="shared" si="846"/>
        <v/>
      </c>
      <c r="S9001" s="109" t="str">
        <f t="shared" si="847"/>
        <v/>
      </c>
      <c r="T9001" s="109" t="str">
        <f t="shared" si="848"/>
        <v/>
      </c>
    </row>
    <row r="9002" spans="2:20" ht="15" customHeight="1" x14ac:dyDescent="0.25">
      <c r="B9002" s="94">
        <v>8951</v>
      </c>
      <c r="C9002" s="95"/>
      <c r="D9002" s="94"/>
      <c r="E9002" s="95"/>
      <c r="F9002" s="94"/>
      <c r="G9002" s="95">
        <f t="shared" si="843"/>
        <v>0</v>
      </c>
      <c r="H9002" s="110">
        <f t="shared" si="844"/>
        <v>0</v>
      </c>
      <c r="P9002" s="107" t="str">
        <f t="shared" si="845"/>
        <v/>
      </c>
      <c r="Q9002" s="108" t="str">
        <f t="shared" si="846"/>
        <v/>
      </c>
      <c r="S9002" s="109" t="str">
        <f t="shared" si="847"/>
        <v/>
      </c>
      <c r="T9002" s="109" t="str">
        <f t="shared" si="848"/>
        <v/>
      </c>
    </row>
    <row r="9003" spans="2:20" ht="15" customHeight="1" x14ac:dyDescent="0.25">
      <c r="B9003" s="94">
        <v>8952</v>
      </c>
      <c r="C9003" s="95"/>
      <c r="D9003" s="94"/>
      <c r="E9003" s="95"/>
      <c r="F9003" s="94"/>
      <c r="G9003" s="95">
        <f t="shared" si="843"/>
        <v>0</v>
      </c>
      <c r="H9003" s="110">
        <f t="shared" si="844"/>
        <v>0</v>
      </c>
      <c r="P9003" s="107" t="str">
        <f t="shared" si="845"/>
        <v/>
      </c>
      <c r="Q9003" s="108" t="str">
        <f t="shared" si="846"/>
        <v/>
      </c>
      <c r="S9003" s="109" t="str">
        <f t="shared" si="847"/>
        <v/>
      </c>
      <c r="T9003" s="109" t="str">
        <f t="shared" si="848"/>
        <v/>
      </c>
    </row>
    <row r="9004" spans="2:20" ht="15" customHeight="1" x14ac:dyDescent="0.25">
      <c r="B9004" s="94">
        <v>8953</v>
      </c>
      <c r="C9004" s="95"/>
      <c r="D9004" s="94"/>
      <c r="E9004" s="95"/>
      <c r="F9004" s="94"/>
      <c r="G9004" s="95">
        <f t="shared" si="843"/>
        <v>0</v>
      </c>
      <c r="H9004" s="110">
        <f t="shared" si="844"/>
        <v>0</v>
      </c>
      <c r="P9004" s="107" t="str">
        <f t="shared" si="845"/>
        <v/>
      </c>
      <c r="Q9004" s="108" t="str">
        <f t="shared" si="846"/>
        <v/>
      </c>
      <c r="S9004" s="109" t="str">
        <f t="shared" si="847"/>
        <v/>
      </c>
      <c r="T9004" s="109" t="str">
        <f t="shared" si="848"/>
        <v/>
      </c>
    </row>
    <row r="9005" spans="2:20" ht="15" customHeight="1" x14ac:dyDescent="0.25">
      <c r="B9005" s="94">
        <v>8954</v>
      </c>
      <c r="C9005" s="95"/>
      <c r="D9005" s="94"/>
      <c r="E9005" s="95"/>
      <c r="F9005" s="94"/>
      <c r="G9005" s="95">
        <f t="shared" si="843"/>
        <v>0</v>
      </c>
      <c r="H9005" s="110">
        <f t="shared" si="844"/>
        <v>0</v>
      </c>
      <c r="P9005" s="107" t="str">
        <f t="shared" si="845"/>
        <v/>
      </c>
      <c r="Q9005" s="108" t="str">
        <f t="shared" si="846"/>
        <v/>
      </c>
      <c r="S9005" s="109" t="str">
        <f t="shared" si="847"/>
        <v/>
      </c>
      <c r="T9005" s="109" t="str">
        <f t="shared" si="848"/>
        <v/>
      </c>
    </row>
    <row r="9006" spans="2:20" ht="15" customHeight="1" x14ac:dyDescent="0.25">
      <c r="B9006" s="94">
        <v>8955</v>
      </c>
      <c r="C9006" s="95"/>
      <c r="D9006" s="94"/>
      <c r="E9006" s="95"/>
      <c r="F9006" s="94"/>
      <c r="G9006" s="95">
        <f t="shared" si="843"/>
        <v>0</v>
      </c>
      <c r="H9006" s="110">
        <f t="shared" si="844"/>
        <v>0</v>
      </c>
      <c r="P9006" s="107" t="str">
        <f t="shared" si="845"/>
        <v/>
      </c>
      <c r="Q9006" s="108" t="str">
        <f t="shared" si="846"/>
        <v/>
      </c>
      <c r="S9006" s="109" t="str">
        <f t="shared" si="847"/>
        <v/>
      </c>
      <c r="T9006" s="109" t="str">
        <f t="shared" si="848"/>
        <v/>
      </c>
    </row>
    <row r="9007" spans="2:20" ht="15" customHeight="1" x14ac:dyDescent="0.25">
      <c r="B9007" s="94">
        <v>8956</v>
      </c>
      <c r="C9007" s="95"/>
      <c r="D9007" s="94"/>
      <c r="E9007" s="95"/>
      <c r="F9007" s="94"/>
      <c r="G9007" s="95">
        <f t="shared" si="843"/>
        <v>0</v>
      </c>
      <c r="H9007" s="110">
        <f t="shared" si="844"/>
        <v>0</v>
      </c>
      <c r="P9007" s="107" t="str">
        <f t="shared" si="845"/>
        <v/>
      </c>
      <c r="Q9007" s="108" t="str">
        <f t="shared" si="846"/>
        <v/>
      </c>
      <c r="S9007" s="109" t="str">
        <f t="shared" si="847"/>
        <v/>
      </c>
      <c r="T9007" s="109" t="str">
        <f t="shared" si="848"/>
        <v/>
      </c>
    </row>
    <row r="9008" spans="2:20" ht="15" customHeight="1" x14ac:dyDescent="0.25">
      <c r="B9008" s="94">
        <v>8957</v>
      </c>
      <c r="C9008" s="95"/>
      <c r="D9008" s="94"/>
      <c r="E9008" s="95"/>
      <c r="F9008" s="94"/>
      <c r="G9008" s="95">
        <f t="shared" si="843"/>
        <v>0</v>
      </c>
      <c r="H9008" s="110">
        <f t="shared" si="844"/>
        <v>0</v>
      </c>
      <c r="P9008" s="107" t="str">
        <f t="shared" si="845"/>
        <v/>
      </c>
      <c r="Q9008" s="108" t="str">
        <f t="shared" si="846"/>
        <v/>
      </c>
      <c r="S9008" s="109" t="str">
        <f t="shared" si="847"/>
        <v/>
      </c>
      <c r="T9008" s="109" t="str">
        <f t="shared" si="848"/>
        <v/>
      </c>
    </row>
    <row r="9009" spans="2:20" ht="15" customHeight="1" x14ac:dyDescent="0.25">
      <c r="B9009" s="94">
        <v>8958</v>
      </c>
      <c r="C9009" s="95"/>
      <c r="D9009" s="94"/>
      <c r="E9009" s="95"/>
      <c r="F9009" s="94"/>
      <c r="G9009" s="95">
        <f t="shared" si="843"/>
        <v>0</v>
      </c>
      <c r="H9009" s="110">
        <f t="shared" si="844"/>
        <v>0</v>
      </c>
      <c r="P9009" s="107" t="str">
        <f t="shared" si="845"/>
        <v/>
      </c>
      <c r="Q9009" s="108" t="str">
        <f t="shared" si="846"/>
        <v/>
      </c>
      <c r="S9009" s="109" t="str">
        <f t="shared" si="847"/>
        <v/>
      </c>
      <c r="T9009" s="109" t="str">
        <f t="shared" si="848"/>
        <v/>
      </c>
    </row>
    <row r="9010" spans="2:20" ht="15" customHeight="1" x14ac:dyDescent="0.25">
      <c r="B9010" s="94">
        <v>8959</v>
      </c>
      <c r="C9010" s="95"/>
      <c r="D9010" s="94"/>
      <c r="E9010" s="95"/>
      <c r="F9010" s="94"/>
      <c r="G9010" s="95">
        <f t="shared" si="843"/>
        <v>0</v>
      </c>
      <c r="H9010" s="110">
        <f t="shared" si="844"/>
        <v>0</v>
      </c>
      <c r="P9010" s="107" t="str">
        <f t="shared" si="845"/>
        <v/>
      </c>
      <c r="Q9010" s="108" t="str">
        <f t="shared" si="846"/>
        <v/>
      </c>
      <c r="S9010" s="109" t="str">
        <f t="shared" si="847"/>
        <v/>
      </c>
      <c r="T9010" s="109" t="str">
        <f t="shared" si="848"/>
        <v/>
      </c>
    </row>
    <row r="9011" spans="2:20" ht="15" customHeight="1" x14ac:dyDescent="0.25">
      <c r="B9011" s="94">
        <v>8960</v>
      </c>
      <c r="C9011" s="95"/>
      <c r="D9011" s="94"/>
      <c r="E9011" s="95"/>
      <c r="F9011" s="94"/>
      <c r="G9011" s="95">
        <f t="shared" si="843"/>
        <v>0</v>
      </c>
      <c r="H9011" s="110">
        <f t="shared" si="844"/>
        <v>0</v>
      </c>
      <c r="P9011" s="107" t="str">
        <f t="shared" si="845"/>
        <v/>
      </c>
      <c r="Q9011" s="108" t="str">
        <f t="shared" si="846"/>
        <v/>
      </c>
      <c r="S9011" s="109" t="str">
        <f t="shared" si="847"/>
        <v/>
      </c>
      <c r="T9011" s="109" t="str">
        <f t="shared" si="848"/>
        <v/>
      </c>
    </row>
    <row r="9012" spans="2:20" ht="15" customHeight="1" x14ac:dyDescent="0.25">
      <c r="B9012" s="94">
        <v>8961</v>
      </c>
      <c r="C9012" s="95"/>
      <c r="D9012" s="94"/>
      <c r="E9012" s="95"/>
      <c r="F9012" s="94"/>
      <c r="G9012" s="95">
        <f t="shared" si="843"/>
        <v>0</v>
      </c>
      <c r="H9012" s="110">
        <f t="shared" si="844"/>
        <v>0</v>
      </c>
      <c r="P9012" s="107" t="str">
        <f t="shared" si="845"/>
        <v/>
      </c>
      <c r="Q9012" s="108" t="str">
        <f t="shared" si="846"/>
        <v/>
      </c>
      <c r="S9012" s="109" t="str">
        <f t="shared" si="847"/>
        <v/>
      </c>
      <c r="T9012" s="109" t="str">
        <f t="shared" si="848"/>
        <v/>
      </c>
    </row>
    <row r="9013" spans="2:20" ht="15" customHeight="1" x14ac:dyDescent="0.25">
      <c r="B9013" s="94">
        <v>8962</v>
      </c>
      <c r="C9013" s="95"/>
      <c r="D9013" s="94"/>
      <c r="E9013" s="95"/>
      <c r="F9013" s="94"/>
      <c r="G9013" s="95">
        <f t="shared" si="843"/>
        <v>0</v>
      </c>
      <c r="H9013" s="110">
        <f t="shared" si="844"/>
        <v>0</v>
      </c>
      <c r="P9013" s="107" t="str">
        <f t="shared" si="845"/>
        <v/>
      </c>
      <c r="Q9013" s="108" t="str">
        <f t="shared" si="846"/>
        <v/>
      </c>
      <c r="S9013" s="109" t="str">
        <f t="shared" si="847"/>
        <v/>
      </c>
      <c r="T9013" s="109" t="str">
        <f t="shared" si="848"/>
        <v/>
      </c>
    </row>
    <row r="9014" spans="2:20" ht="15" customHeight="1" x14ac:dyDescent="0.25">
      <c r="B9014" s="94">
        <v>8963</v>
      </c>
      <c r="C9014" s="95"/>
      <c r="D9014" s="94"/>
      <c r="E9014" s="95"/>
      <c r="F9014" s="94"/>
      <c r="G9014" s="95">
        <f t="shared" si="843"/>
        <v>0</v>
      </c>
      <c r="H9014" s="110">
        <f t="shared" si="844"/>
        <v>0</v>
      </c>
      <c r="P9014" s="107" t="str">
        <f t="shared" si="845"/>
        <v/>
      </c>
      <c r="Q9014" s="108" t="str">
        <f t="shared" si="846"/>
        <v/>
      </c>
      <c r="S9014" s="109" t="str">
        <f t="shared" si="847"/>
        <v/>
      </c>
      <c r="T9014" s="109" t="str">
        <f t="shared" si="848"/>
        <v/>
      </c>
    </row>
    <row r="9015" spans="2:20" ht="15" customHeight="1" x14ac:dyDescent="0.25">
      <c r="B9015" s="94">
        <v>8964</v>
      </c>
      <c r="C9015" s="95"/>
      <c r="D9015" s="94"/>
      <c r="E9015" s="95"/>
      <c r="F9015" s="94"/>
      <c r="G9015" s="95">
        <f t="shared" si="843"/>
        <v>0</v>
      </c>
      <c r="H9015" s="110">
        <f t="shared" si="844"/>
        <v>0</v>
      </c>
      <c r="P9015" s="107" t="str">
        <f t="shared" si="845"/>
        <v/>
      </c>
      <c r="Q9015" s="108" t="str">
        <f t="shared" si="846"/>
        <v/>
      </c>
      <c r="S9015" s="109" t="str">
        <f t="shared" si="847"/>
        <v/>
      </c>
      <c r="T9015" s="109" t="str">
        <f t="shared" si="848"/>
        <v/>
      </c>
    </row>
    <row r="9016" spans="2:20" ht="15" customHeight="1" x14ac:dyDescent="0.25">
      <c r="B9016" s="94">
        <v>8965</v>
      </c>
      <c r="C9016" s="95"/>
      <c r="D9016" s="94"/>
      <c r="E9016" s="95"/>
      <c r="F9016" s="94"/>
      <c r="G9016" s="95">
        <f t="shared" si="843"/>
        <v>0</v>
      </c>
      <c r="H9016" s="110">
        <f t="shared" si="844"/>
        <v>0</v>
      </c>
      <c r="P9016" s="107" t="str">
        <f t="shared" si="845"/>
        <v/>
      </c>
      <c r="Q9016" s="108" t="str">
        <f t="shared" si="846"/>
        <v/>
      </c>
      <c r="S9016" s="109" t="str">
        <f t="shared" si="847"/>
        <v/>
      </c>
      <c r="T9016" s="109" t="str">
        <f t="shared" si="848"/>
        <v/>
      </c>
    </row>
    <row r="9017" spans="2:20" ht="15" customHeight="1" x14ac:dyDescent="0.25">
      <c r="B9017" s="94">
        <v>8966</v>
      </c>
      <c r="C9017" s="95"/>
      <c r="D9017" s="94"/>
      <c r="E9017" s="95"/>
      <c r="F9017" s="94"/>
      <c r="G9017" s="95">
        <f t="shared" si="843"/>
        <v>0</v>
      </c>
      <c r="H9017" s="110">
        <f t="shared" si="844"/>
        <v>0</v>
      </c>
      <c r="P9017" s="107" t="str">
        <f t="shared" si="845"/>
        <v/>
      </c>
      <c r="Q9017" s="108" t="str">
        <f t="shared" si="846"/>
        <v/>
      </c>
      <c r="S9017" s="109" t="str">
        <f t="shared" si="847"/>
        <v/>
      </c>
      <c r="T9017" s="109" t="str">
        <f t="shared" si="848"/>
        <v/>
      </c>
    </row>
    <row r="9018" spans="2:20" ht="15" customHeight="1" x14ac:dyDescent="0.25">
      <c r="B9018" s="94">
        <v>8967</v>
      </c>
      <c r="C9018" s="95"/>
      <c r="D9018" s="94"/>
      <c r="E9018" s="95"/>
      <c r="F9018" s="94"/>
      <c r="G9018" s="95">
        <f t="shared" si="843"/>
        <v>0</v>
      </c>
      <c r="H9018" s="110">
        <f t="shared" si="844"/>
        <v>0</v>
      </c>
      <c r="P9018" s="107" t="str">
        <f t="shared" si="845"/>
        <v/>
      </c>
      <c r="Q9018" s="108" t="str">
        <f t="shared" si="846"/>
        <v/>
      </c>
      <c r="S9018" s="109" t="str">
        <f t="shared" si="847"/>
        <v/>
      </c>
      <c r="T9018" s="109" t="str">
        <f t="shared" si="848"/>
        <v/>
      </c>
    </row>
    <row r="9019" spans="2:20" ht="15" customHeight="1" x14ac:dyDescent="0.25">
      <c r="B9019" s="94">
        <v>8968</v>
      </c>
      <c r="C9019" s="95"/>
      <c r="D9019" s="94"/>
      <c r="E9019" s="95"/>
      <c r="F9019" s="94"/>
      <c r="G9019" s="95">
        <f t="shared" si="843"/>
        <v>0</v>
      </c>
      <c r="H9019" s="110">
        <f t="shared" si="844"/>
        <v>0</v>
      </c>
      <c r="P9019" s="107" t="str">
        <f t="shared" si="845"/>
        <v/>
      </c>
      <c r="Q9019" s="108" t="str">
        <f t="shared" si="846"/>
        <v/>
      </c>
      <c r="S9019" s="109" t="str">
        <f t="shared" si="847"/>
        <v/>
      </c>
      <c r="T9019" s="109" t="str">
        <f t="shared" si="848"/>
        <v/>
      </c>
    </row>
    <row r="9020" spans="2:20" ht="15" customHeight="1" x14ac:dyDescent="0.25">
      <c r="B9020" s="94">
        <v>8969</v>
      </c>
      <c r="C9020" s="95"/>
      <c r="D9020" s="94"/>
      <c r="E9020" s="95"/>
      <c r="F9020" s="94"/>
      <c r="G9020" s="95">
        <f t="shared" si="843"/>
        <v>0</v>
      </c>
      <c r="H9020" s="110">
        <f t="shared" si="844"/>
        <v>0</v>
      </c>
      <c r="P9020" s="107" t="str">
        <f t="shared" si="845"/>
        <v/>
      </c>
      <c r="Q9020" s="108" t="str">
        <f t="shared" si="846"/>
        <v/>
      </c>
      <c r="S9020" s="109" t="str">
        <f t="shared" si="847"/>
        <v/>
      </c>
      <c r="T9020" s="109" t="str">
        <f t="shared" si="848"/>
        <v/>
      </c>
    </row>
    <row r="9021" spans="2:20" ht="15" customHeight="1" x14ac:dyDescent="0.25">
      <c r="B9021" s="94">
        <v>8970</v>
      </c>
      <c r="C9021" s="95"/>
      <c r="D9021" s="94"/>
      <c r="E9021" s="95"/>
      <c r="F9021" s="94"/>
      <c r="G9021" s="95">
        <f t="shared" si="843"/>
        <v>0</v>
      </c>
      <c r="H9021" s="110">
        <f t="shared" si="844"/>
        <v>0</v>
      </c>
      <c r="P9021" s="107" t="str">
        <f t="shared" si="845"/>
        <v/>
      </c>
      <c r="Q9021" s="108" t="str">
        <f t="shared" si="846"/>
        <v/>
      </c>
      <c r="S9021" s="109" t="str">
        <f t="shared" si="847"/>
        <v/>
      </c>
      <c r="T9021" s="109" t="str">
        <f t="shared" si="848"/>
        <v/>
      </c>
    </row>
    <row r="9022" spans="2:20" ht="15" customHeight="1" x14ac:dyDescent="0.25">
      <c r="B9022" s="94">
        <v>8971</v>
      </c>
      <c r="C9022" s="95"/>
      <c r="D9022" s="94"/>
      <c r="E9022" s="95"/>
      <c r="F9022" s="94"/>
      <c r="G9022" s="95">
        <f t="shared" si="843"/>
        <v>0</v>
      </c>
      <c r="H9022" s="110">
        <f t="shared" si="844"/>
        <v>0</v>
      </c>
      <c r="P9022" s="107" t="str">
        <f t="shared" si="845"/>
        <v/>
      </c>
      <c r="Q9022" s="108" t="str">
        <f t="shared" si="846"/>
        <v/>
      </c>
      <c r="S9022" s="109" t="str">
        <f t="shared" si="847"/>
        <v/>
      </c>
      <c r="T9022" s="109" t="str">
        <f t="shared" si="848"/>
        <v/>
      </c>
    </row>
    <row r="9023" spans="2:20" ht="15" customHeight="1" x14ac:dyDescent="0.25">
      <c r="B9023" s="94">
        <v>8972</v>
      </c>
      <c r="C9023" s="95"/>
      <c r="D9023" s="94"/>
      <c r="E9023" s="95"/>
      <c r="F9023" s="94"/>
      <c r="G9023" s="95">
        <f t="shared" si="843"/>
        <v>0</v>
      </c>
      <c r="H9023" s="110">
        <f t="shared" si="844"/>
        <v>0</v>
      </c>
      <c r="P9023" s="107" t="str">
        <f t="shared" si="845"/>
        <v/>
      </c>
      <c r="Q9023" s="108" t="str">
        <f t="shared" si="846"/>
        <v/>
      </c>
      <c r="S9023" s="109" t="str">
        <f t="shared" si="847"/>
        <v/>
      </c>
      <c r="T9023" s="109" t="str">
        <f t="shared" si="848"/>
        <v/>
      </c>
    </row>
    <row r="9024" spans="2:20" ht="15" customHeight="1" x14ac:dyDescent="0.25">
      <c r="B9024" s="94">
        <v>8973</v>
      </c>
      <c r="C9024" s="95"/>
      <c r="D9024" s="94"/>
      <c r="E9024" s="95"/>
      <c r="F9024" s="94"/>
      <c r="G9024" s="95">
        <f t="shared" si="843"/>
        <v>0</v>
      </c>
      <c r="H9024" s="110">
        <f t="shared" si="844"/>
        <v>0</v>
      </c>
      <c r="P9024" s="107" t="str">
        <f t="shared" si="845"/>
        <v/>
      </c>
      <c r="Q9024" s="108" t="str">
        <f t="shared" si="846"/>
        <v/>
      </c>
      <c r="S9024" s="109" t="str">
        <f t="shared" si="847"/>
        <v/>
      </c>
      <c r="T9024" s="109" t="str">
        <f t="shared" si="848"/>
        <v/>
      </c>
    </row>
    <row r="9025" spans="2:20" ht="15" customHeight="1" x14ac:dyDescent="0.25">
      <c r="B9025" s="94">
        <v>8974</v>
      </c>
      <c r="C9025" s="95"/>
      <c r="D9025" s="94"/>
      <c r="E9025" s="95"/>
      <c r="F9025" s="94"/>
      <c r="G9025" s="95">
        <f t="shared" si="843"/>
        <v>0</v>
      </c>
      <c r="H9025" s="110">
        <f t="shared" si="844"/>
        <v>0</v>
      </c>
      <c r="P9025" s="107" t="str">
        <f t="shared" si="845"/>
        <v/>
      </c>
      <c r="Q9025" s="108" t="str">
        <f t="shared" si="846"/>
        <v/>
      </c>
      <c r="S9025" s="109" t="str">
        <f t="shared" si="847"/>
        <v/>
      </c>
      <c r="T9025" s="109" t="str">
        <f t="shared" si="848"/>
        <v/>
      </c>
    </row>
    <row r="9026" spans="2:20" ht="15" customHeight="1" x14ac:dyDescent="0.25">
      <c r="B9026" s="94">
        <v>8975</v>
      </c>
      <c r="C9026" s="95"/>
      <c r="D9026" s="94"/>
      <c r="E9026" s="95"/>
      <c r="F9026" s="94"/>
      <c r="G9026" s="95">
        <f t="shared" si="843"/>
        <v>0</v>
      </c>
      <c r="H9026" s="110">
        <f t="shared" si="844"/>
        <v>0</v>
      </c>
      <c r="P9026" s="107" t="str">
        <f t="shared" si="845"/>
        <v/>
      </c>
      <c r="Q9026" s="108" t="str">
        <f t="shared" si="846"/>
        <v/>
      </c>
      <c r="S9026" s="109" t="str">
        <f t="shared" si="847"/>
        <v/>
      </c>
      <c r="T9026" s="109" t="str">
        <f t="shared" si="848"/>
        <v/>
      </c>
    </row>
    <row r="9027" spans="2:20" ht="15" customHeight="1" x14ac:dyDescent="0.25">
      <c r="B9027" s="94">
        <v>8976</v>
      </c>
      <c r="C9027" s="95"/>
      <c r="D9027" s="94"/>
      <c r="E9027" s="95"/>
      <c r="F9027" s="94"/>
      <c r="G9027" s="95">
        <f t="shared" si="843"/>
        <v>0</v>
      </c>
      <c r="H9027" s="110">
        <f t="shared" si="844"/>
        <v>0</v>
      </c>
      <c r="P9027" s="107" t="str">
        <f t="shared" si="845"/>
        <v/>
      </c>
      <c r="Q9027" s="108" t="str">
        <f t="shared" si="846"/>
        <v/>
      </c>
      <c r="S9027" s="109" t="str">
        <f t="shared" si="847"/>
        <v/>
      </c>
      <c r="T9027" s="109" t="str">
        <f t="shared" si="848"/>
        <v/>
      </c>
    </row>
    <row r="9028" spans="2:20" ht="15" customHeight="1" x14ac:dyDescent="0.25">
      <c r="B9028" s="94">
        <v>8977</v>
      </c>
      <c r="C9028" s="95"/>
      <c r="D9028" s="94"/>
      <c r="E9028" s="95"/>
      <c r="F9028" s="94"/>
      <c r="G9028" s="95">
        <f t="shared" si="843"/>
        <v>0</v>
      </c>
      <c r="H9028" s="110">
        <f t="shared" si="844"/>
        <v>0</v>
      </c>
      <c r="P9028" s="107" t="str">
        <f t="shared" si="845"/>
        <v/>
      </c>
      <c r="Q9028" s="108" t="str">
        <f t="shared" si="846"/>
        <v/>
      </c>
      <c r="S9028" s="109" t="str">
        <f t="shared" si="847"/>
        <v/>
      </c>
      <c r="T9028" s="109" t="str">
        <f t="shared" si="848"/>
        <v/>
      </c>
    </row>
    <row r="9029" spans="2:20" ht="15" customHeight="1" x14ac:dyDescent="0.25">
      <c r="B9029" s="94">
        <v>8978</v>
      </c>
      <c r="C9029" s="95"/>
      <c r="D9029" s="94"/>
      <c r="E9029" s="95"/>
      <c r="F9029" s="94"/>
      <c r="G9029" s="95">
        <f t="shared" si="843"/>
        <v>0</v>
      </c>
      <c r="H9029" s="110">
        <f t="shared" si="844"/>
        <v>0</v>
      </c>
      <c r="P9029" s="107" t="str">
        <f t="shared" si="845"/>
        <v/>
      </c>
      <c r="Q9029" s="108" t="str">
        <f t="shared" si="846"/>
        <v/>
      </c>
      <c r="S9029" s="109" t="str">
        <f t="shared" si="847"/>
        <v/>
      </c>
      <c r="T9029" s="109" t="str">
        <f t="shared" si="848"/>
        <v/>
      </c>
    </row>
    <row r="9030" spans="2:20" ht="15" customHeight="1" x14ac:dyDescent="0.25">
      <c r="B9030" s="94">
        <v>8979</v>
      </c>
      <c r="C9030" s="95"/>
      <c r="D9030" s="94"/>
      <c r="E9030" s="95"/>
      <c r="F9030" s="94"/>
      <c r="G9030" s="95">
        <f t="shared" si="843"/>
        <v>0</v>
      </c>
      <c r="H9030" s="110">
        <f t="shared" si="844"/>
        <v>0</v>
      </c>
      <c r="P9030" s="107" t="str">
        <f t="shared" si="845"/>
        <v/>
      </c>
      <c r="Q9030" s="108" t="str">
        <f t="shared" si="846"/>
        <v/>
      </c>
      <c r="S9030" s="109" t="str">
        <f t="shared" si="847"/>
        <v/>
      </c>
      <c r="T9030" s="109" t="str">
        <f t="shared" si="848"/>
        <v/>
      </c>
    </row>
    <row r="9031" spans="2:20" ht="15" customHeight="1" x14ac:dyDescent="0.25">
      <c r="B9031" s="94">
        <v>8980</v>
      </c>
      <c r="C9031" s="95"/>
      <c r="D9031" s="94"/>
      <c r="E9031" s="95"/>
      <c r="F9031" s="94"/>
      <c r="G9031" s="95">
        <f t="shared" si="843"/>
        <v>0</v>
      </c>
      <c r="H9031" s="110">
        <f t="shared" si="844"/>
        <v>0</v>
      </c>
      <c r="P9031" s="107" t="str">
        <f t="shared" si="845"/>
        <v/>
      </c>
      <c r="Q9031" s="108" t="str">
        <f t="shared" si="846"/>
        <v/>
      </c>
      <c r="S9031" s="109" t="str">
        <f t="shared" si="847"/>
        <v/>
      </c>
      <c r="T9031" s="109" t="str">
        <f t="shared" si="848"/>
        <v/>
      </c>
    </row>
    <row r="9032" spans="2:20" ht="15" customHeight="1" x14ac:dyDescent="0.25">
      <c r="B9032" s="94">
        <v>8981</v>
      </c>
      <c r="C9032" s="95"/>
      <c r="D9032" s="94"/>
      <c r="E9032" s="95"/>
      <c r="F9032" s="94"/>
      <c r="G9032" s="95">
        <f t="shared" si="843"/>
        <v>0</v>
      </c>
      <c r="H9032" s="110">
        <f t="shared" si="844"/>
        <v>0</v>
      </c>
      <c r="P9032" s="107" t="str">
        <f t="shared" si="845"/>
        <v/>
      </c>
      <c r="Q9032" s="108" t="str">
        <f t="shared" si="846"/>
        <v/>
      </c>
      <c r="S9032" s="109" t="str">
        <f t="shared" si="847"/>
        <v/>
      </c>
      <c r="T9032" s="109" t="str">
        <f t="shared" si="848"/>
        <v/>
      </c>
    </row>
    <row r="9033" spans="2:20" ht="15" customHeight="1" x14ac:dyDescent="0.25">
      <c r="B9033" s="94">
        <v>8982</v>
      </c>
      <c r="C9033" s="95"/>
      <c r="D9033" s="94"/>
      <c r="E9033" s="95"/>
      <c r="F9033" s="94"/>
      <c r="G9033" s="95">
        <f t="shared" si="843"/>
        <v>0</v>
      </c>
      <c r="H9033" s="110">
        <f t="shared" si="844"/>
        <v>0</v>
      </c>
      <c r="P9033" s="107" t="str">
        <f t="shared" si="845"/>
        <v/>
      </c>
      <c r="Q9033" s="108" t="str">
        <f t="shared" si="846"/>
        <v/>
      </c>
      <c r="S9033" s="109" t="str">
        <f t="shared" si="847"/>
        <v/>
      </c>
      <c r="T9033" s="109" t="str">
        <f t="shared" si="848"/>
        <v/>
      </c>
    </row>
    <row r="9034" spans="2:20" ht="15" customHeight="1" x14ac:dyDescent="0.25">
      <c r="B9034" s="94">
        <v>8983</v>
      </c>
      <c r="C9034" s="95"/>
      <c r="D9034" s="94"/>
      <c r="E9034" s="95"/>
      <c r="F9034" s="94"/>
      <c r="G9034" s="95">
        <f t="shared" si="843"/>
        <v>0</v>
      </c>
      <c r="H9034" s="110">
        <f t="shared" si="844"/>
        <v>0</v>
      </c>
      <c r="P9034" s="107" t="str">
        <f t="shared" si="845"/>
        <v/>
      </c>
      <c r="Q9034" s="108" t="str">
        <f t="shared" si="846"/>
        <v/>
      </c>
      <c r="S9034" s="109" t="str">
        <f t="shared" si="847"/>
        <v/>
      </c>
      <c r="T9034" s="109" t="str">
        <f t="shared" si="848"/>
        <v/>
      </c>
    </row>
    <row r="9035" spans="2:20" ht="15" customHeight="1" x14ac:dyDescent="0.25">
      <c r="B9035" s="94">
        <v>8984</v>
      </c>
      <c r="C9035" s="95"/>
      <c r="D9035" s="94"/>
      <c r="E9035" s="95"/>
      <c r="F9035" s="94"/>
      <c r="G9035" s="95">
        <f t="shared" si="843"/>
        <v>0</v>
      </c>
      <c r="H9035" s="110">
        <f t="shared" si="844"/>
        <v>0</v>
      </c>
      <c r="P9035" s="107" t="str">
        <f t="shared" si="845"/>
        <v/>
      </c>
      <c r="Q9035" s="108" t="str">
        <f t="shared" si="846"/>
        <v/>
      </c>
      <c r="S9035" s="109" t="str">
        <f t="shared" si="847"/>
        <v/>
      </c>
      <c r="T9035" s="109" t="str">
        <f t="shared" si="848"/>
        <v/>
      </c>
    </row>
    <row r="9036" spans="2:20" ht="15" customHeight="1" x14ac:dyDescent="0.25">
      <c r="B9036" s="94">
        <v>8985</v>
      </c>
      <c r="C9036" s="95"/>
      <c r="D9036" s="94"/>
      <c r="E9036" s="95"/>
      <c r="F9036" s="94"/>
      <c r="G9036" s="95">
        <f t="shared" si="843"/>
        <v>0</v>
      </c>
      <c r="H9036" s="110">
        <f t="shared" si="844"/>
        <v>0</v>
      </c>
      <c r="P9036" s="107" t="str">
        <f t="shared" si="845"/>
        <v/>
      </c>
      <c r="Q9036" s="108" t="str">
        <f t="shared" si="846"/>
        <v/>
      </c>
      <c r="S9036" s="109" t="str">
        <f t="shared" si="847"/>
        <v/>
      </c>
      <c r="T9036" s="109" t="str">
        <f t="shared" si="848"/>
        <v/>
      </c>
    </row>
    <row r="9037" spans="2:20" ht="15" customHeight="1" x14ac:dyDescent="0.25">
      <c r="B9037" s="94">
        <v>8986</v>
      </c>
      <c r="C9037" s="95"/>
      <c r="D9037" s="94"/>
      <c r="E9037" s="95"/>
      <c r="F9037" s="94"/>
      <c r="G9037" s="95">
        <f t="shared" si="843"/>
        <v>0</v>
      </c>
      <c r="H9037" s="110">
        <f t="shared" si="844"/>
        <v>0</v>
      </c>
      <c r="P9037" s="107" t="str">
        <f t="shared" si="845"/>
        <v/>
      </c>
      <c r="Q9037" s="108" t="str">
        <f t="shared" si="846"/>
        <v/>
      </c>
      <c r="S9037" s="109" t="str">
        <f t="shared" si="847"/>
        <v/>
      </c>
      <c r="T9037" s="109" t="str">
        <f t="shared" si="848"/>
        <v/>
      </c>
    </row>
    <row r="9038" spans="2:20" ht="15" customHeight="1" x14ac:dyDescent="0.25">
      <c r="B9038" s="94">
        <v>8987</v>
      </c>
      <c r="C9038" s="95"/>
      <c r="D9038" s="94"/>
      <c r="E9038" s="95"/>
      <c r="F9038" s="94"/>
      <c r="G9038" s="95">
        <f t="shared" si="843"/>
        <v>0</v>
      </c>
      <c r="H9038" s="110">
        <f t="shared" si="844"/>
        <v>0</v>
      </c>
      <c r="P9038" s="107" t="str">
        <f t="shared" si="845"/>
        <v/>
      </c>
      <c r="Q9038" s="108" t="str">
        <f t="shared" si="846"/>
        <v/>
      </c>
      <c r="S9038" s="109" t="str">
        <f t="shared" si="847"/>
        <v/>
      </c>
      <c r="T9038" s="109" t="str">
        <f t="shared" si="848"/>
        <v/>
      </c>
    </row>
    <row r="9039" spans="2:20" ht="15" customHeight="1" x14ac:dyDescent="0.25">
      <c r="B9039" s="94">
        <v>8988</v>
      </c>
      <c r="C9039" s="95"/>
      <c r="D9039" s="94"/>
      <c r="E9039" s="95"/>
      <c r="F9039" s="94"/>
      <c r="G9039" s="95">
        <f t="shared" si="843"/>
        <v>0</v>
      </c>
      <c r="H9039" s="110">
        <f t="shared" si="844"/>
        <v>0</v>
      </c>
      <c r="P9039" s="107" t="str">
        <f t="shared" si="845"/>
        <v/>
      </c>
      <c r="Q9039" s="108" t="str">
        <f t="shared" si="846"/>
        <v/>
      </c>
      <c r="S9039" s="109" t="str">
        <f t="shared" si="847"/>
        <v/>
      </c>
      <c r="T9039" s="109" t="str">
        <f t="shared" si="848"/>
        <v/>
      </c>
    </row>
    <row r="9040" spans="2:20" ht="15" customHeight="1" x14ac:dyDescent="0.25">
      <c r="B9040" s="94">
        <v>8989</v>
      </c>
      <c r="C9040" s="95"/>
      <c r="D9040" s="94"/>
      <c r="E9040" s="95"/>
      <c r="F9040" s="94"/>
      <c r="G9040" s="95">
        <f t="shared" si="843"/>
        <v>0</v>
      </c>
      <c r="H9040" s="110">
        <f t="shared" si="844"/>
        <v>0</v>
      </c>
      <c r="P9040" s="107" t="str">
        <f t="shared" si="845"/>
        <v/>
      </c>
      <c r="Q9040" s="108" t="str">
        <f t="shared" si="846"/>
        <v/>
      </c>
      <c r="S9040" s="109" t="str">
        <f t="shared" si="847"/>
        <v/>
      </c>
      <c r="T9040" s="109" t="str">
        <f t="shared" si="848"/>
        <v/>
      </c>
    </row>
    <row r="9041" spans="2:20" ht="15" customHeight="1" x14ac:dyDescent="0.25">
      <c r="B9041" s="94">
        <v>8990</v>
      </c>
      <c r="C9041" s="95"/>
      <c r="D9041" s="94"/>
      <c r="E9041" s="95"/>
      <c r="F9041" s="94"/>
      <c r="G9041" s="95">
        <f t="shared" si="843"/>
        <v>0</v>
      </c>
      <c r="H9041" s="110">
        <f t="shared" si="844"/>
        <v>0</v>
      </c>
      <c r="P9041" s="107" t="str">
        <f t="shared" si="845"/>
        <v/>
      </c>
      <c r="Q9041" s="108" t="str">
        <f t="shared" si="846"/>
        <v/>
      </c>
      <c r="S9041" s="109" t="str">
        <f t="shared" si="847"/>
        <v/>
      </c>
      <c r="T9041" s="109" t="str">
        <f t="shared" si="848"/>
        <v/>
      </c>
    </row>
    <row r="9042" spans="2:20" ht="15" customHeight="1" x14ac:dyDescent="0.25">
      <c r="B9042" s="94">
        <v>8991</v>
      </c>
      <c r="C9042" s="95"/>
      <c r="D9042" s="94"/>
      <c r="E9042" s="95"/>
      <c r="F9042" s="94"/>
      <c r="G9042" s="95">
        <f t="shared" si="843"/>
        <v>0</v>
      </c>
      <c r="H9042" s="110">
        <f t="shared" si="844"/>
        <v>0</v>
      </c>
      <c r="P9042" s="107" t="str">
        <f t="shared" si="845"/>
        <v/>
      </c>
      <c r="Q9042" s="108" t="str">
        <f t="shared" si="846"/>
        <v/>
      </c>
      <c r="S9042" s="109" t="str">
        <f t="shared" si="847"/>
        <v/>
      </c>
      <c r="T9042" s="109" t="str">
        <f t="shared" si="848"/>
        <v/>
      </c>
    </row>
    <row r="9043" spans="2:20" ht="15" customHeight="1" x14ac:dyDescent="0.25">
      <c r="B9043" s="94">
        <v>8992</v>
      </c>
      <c r="C9043" s="95"/>
      <c r="D9043" s="94"/>
      <c r="E9043" s="95"/>
      <c r="F9043" s="94"/>
      <c r="G9043" s="95">
        <f t="shared" si="843"/>
        <v>0</v>
      </c>
      <c r="H9043" s="110">
        <f t="shared" si="844"/>
        <v>0</v>
      </c>
      <c r="P9043" s="107" t="str">
        <f t="shared" si="845"/>
        <v/>
      </c>
      <c r="Q9043" s="108" t="str">
        <f t="shared" si="846"/>
        <v/>
      </c>
      <c r="S9043" s="109" t="str">
        <f t="shared" si="847"/>
        <v/>
      </c>
      <c r="T9043" s="109" t="str">
        <f t="shared" si="848"/>
        <v/>
      </c>
    </row>
    <row r="9044" spans="2:20" ht="15" customHeight="1" x14ac:dyDescent="0.25">
      <c r="B9044" s="94">
        <v>8993</v>
      </c>
      <c r="C9044" s="95"/>
      <c r="D9044" s="94"/>
      <c r="E9044" s="95"/>
      <c r="F9044" s="94"/>
      <c r="G9044" s="95">
        <f t="shared" si="843"/>
        <v>0</v>
      </c>
      <c r="H9044" s="110">
        <f t="shared" si="844"/>
        <v>0</v>
      </c>
      <c r="P9044" s="107" t="str">
        <f t="shared" si="845"/>
        <v/>
      </c>
      <c r="Q9044" s="108" t="str">
        <f t="shared" si="846"/>
        <v/>
      </c>
      <c r="S9044" s="109" t="str">
        <f t="shared" si="847"/>
        <v/>
      </c>
      <c r="T9044" s="109" t="str">
        <f t="shared" si="848"/>
        <v/>
      </c>
    </row>
    <row r="9045" spans="2:20" ht="15" customHeight="1" x14ac:dyDescent="0.25">
      <c r="B9045" s="94">
        <v>8994</v>
      </c>
      <c r="C9045" s="95"/>
      <c r="D9045" s="94"/>
      <c r="E9045" s="95"/>
      <c r="F9045" s="94"/>
      <c r="G9045" s="95">
        <f t="shared" si="843"/>
        <v>0</v>
      </c>
      <c r="H9045" s="110">
        <f t="shared" si="844"/>
        <v>0</v>
      </c>
      <c r="P9045" s="107" t="str">
        <f t="shared" si="845"/>
        <v/>
      </c>
      <c r="Q9045" s="108" t="str">
        <f t="shared" si="846"/>
        <v/>
      </c>
      <c r="S9045" s="109" t="str">
        <f t="shared" si="847"/>
        <v/>
      </c>
      <c r="T9045" s="109" t="str">
        <f t="shared" si="848"/>
        <v/>
      </c>
    </row>
    <row r="9046" spans="2:20" ht="15" customHeight="1" x14ac:dyDescent="0.25">
      <c r="B9046" s="94">
        <v>8995</v>
      </c>
      <c r="C9046" s="95"/>
      <c r="D9046" s="94"/>
      <c r="E9046" s="95"/>
      <c r="F9046" s="94"/>
      <c r="G9046" s="95">
        <f t="shared" si="843"/>
        <v>0</v>
      </c>
      <c r="H9046" s="110">
        <f t="shared" si="844"/>
        <v>0</v>
      </c>
      <c r="P9046" s="107" t="str">
        <f t="shared" si="845"/>
        <v/>
      </c>
      <c r="Q9046" s="108" t="str">
        <f t="shared" si="846"/>
        <v/>
      </c>
      <c r="S9046" s="109" t="str">
        <f t="shared" si="847"/>
        <v/>
      </c>
      <c r="T9046" s="109" t="str">
        <f t="shared" si="848"/>
        <v/>
      </c>
    </row>
    <row r="9047" spans="2:20" ht="15" customHeight="1" x14ac:dyDescent="0.25">
      <c r="B9047" s="94">
        <v>8996</v>
      </c>
      <c r="C9047" s="95"/>
      <c r="D9047" s="94"/>
      <c r="E9047" s="95"/>
      <c r="F9047" s="94"/>
      <c r="G9047" s="95">
        <f t="shared" si="843"/>
        <v>0</v>
      </c>
      <c r="H9047" s="110">
        <f t="shared" si="844"/>
        <v>0</v>
      </c>
      <c r="P9047" s="107" t="str">
        <f t="shared" si="845"/>
        <v/>
      </c>
      <c r="Q9047" s="108" t="str">
        <f t="shared" si="846"/>
        <v/>
      </c>
      <c r="S9047" s="109" t="str">
        <f t="shared" si="847"/>
        <v/>
      </c>
      <c r="T9047" s="109" t="str">
        <f t="shared" si="848"/>
        <v/>
      </c>
    </row>
    <row r="9048" spans="2:20" ht="15" customHeight="1" x14ac:dyDescent="0.25">
      <c r="B9048" s="94">
        <v>8997</v>
      </c>
      <c r="C9048" s="95"/>
      <c r="D9048" s="94"/>
      <c r="E9048" s="95"/>
      <c r="F9048" s="94"/>
      <c r="G9048" s="95">
        <f t="shared" si="843"/>
        <v>0</v>
      </c>
      <c r="H9048" s="110">
        <f t="shared" si="844"/>
        <v>0</v>
      </c>
      <c r="P9048" s="107" t="str">
        <f t="shared" si="845"/>
        <v/>
      </c>
      <c r="Q9048" s="108" t="str">
        <f t="shared" si="846"/>
        <v/>
      </c>
      <c r="S9048" s="109" t="str">
        <f t="shared" si="847"/>
        <v/>
      </c>
      <c r="T9048" s="109" t="str">
        <f t="shared" si="848"/>
        <v/>
      </c>
    </row>
    <row r="9049" spans="2:20" ht="15" customHeight="1" x14ac:dyDescent="0.25">
      <c r="B9049" s="94">
        <v>8998</v>
      </c>
      <c r="C9049" s="95"/>
      <c r="D9049" s="94"/>
      <c r="E9049" s="95"/>
      <c r="F9049" s="94"/>
      <c r="G9049" s="95">
        <f t="shared" si="843"/>
        <v>0</v>
      </c>
      <c r="H9049" s="110">
        <f t="shared" si="844"/>
        <v>0</v>
      </c>
      <c r="P9049" s="107" t="str">
        <f t="shared" si="845"/>
        <v/>
      </c>
      <c r="Q9049" s="108" t="str">
        <f t="shared" si="846"/>
        <v/>
      </c>
      <c r="S9049" s="109" t="str">
        <f t="shared" si="847"/>
        <v/>
      </c>
      <c r="T9049" s="109" t="str">
        <f t="shared" si="848"/>
        <v/>
      </c>
    </row>
    <row r="9050" spans="2:20" ht="15" customHeight="1" x14ac:dyDescent="0.25">
      <c r="B9050" s="94">
        <v>8999</v>
      </c>
      <c r="C9050" s="95"/>
      <c r="D9050" s="94"/>
      <c r="E9050" s="95"/>
      <c r="F9050" s="94"/>
      <c r="G9050" s="95">
        <f t="shared" si="843"/>
        <v>0</v>
      </c>
      <c r="H9050" s="110">
        <f t="shared" si="844"/>
        <v>0</v>
      </c>
      <c r="P9050" s="107" t="str">
        <f t="shared" si="845"/>
        <v/>
      </c>
      <c r="Q9050" s="108" t="str">
        <f t="shared" si="846"/>
        <v/>
      </c>
      <c r="S9050" s="109" t="str">
        <f t="shared" si="847"/>
        <v/>
      </c>
      <c r="T9050" s="109" t="str">
        <f t="shared" si="848"/>
        <v/>
      </c>
    </row>
    <row r="9051" spans="2:20" ht="15" customHeight="1" x14ac:dyDescent="0.25">
      <c r="B9051" s="94">
        <v>9000</v>
      </c>
      <c r="C9051" s="95"/>
      <c r="D9051" s="94"/>
      <c r="E9051" s="95"/>
      <c r="F9051" s="94"/>
      <c r="G9051" s="95">
        <f t="shared" si="843"/>
        <v>0</v>
      </c>
      <c r="H9051" s="110">
        <f t="shared" si="844"/>
        <v>0</v>
      </c>
      <c r="P9051" s="107" t="str">
        <f t="shared" si="845"/>
        <v/>
      </c>
      <c r="Q9051" s="108" t="str">
        <f t="shared" si="846"/>
        <v/>
      </c>
      <c r="S9051" s="109" t="str">
        <f t="shared" si="847"/>
        <v/>
      </c>
      <c r="T9051" s="109" t="str">
        <f t="shared" si="848"/>
        <v/>
      </c>
    </row>
    <row r="9052" spans="2:20" ht="15" customHeight="1" x14ac:dyDescent="0.25">
      <c r="B9052" s="94">
        <v>9001</v>
      </c>
      <c r="C9052" s="95"/>
      <c r="D9052" s="94"/>
      <c r="E9052" s="95"/>
      <c r="F9052" s="94"/>
      <c r="G9052" s="95">
        <f t="shared" ref="G9052:G9115" si="849">E9052-C9052</f>
        <v>0</v>
      </c>
      <c r="H9052" s="110">
        <f t="shared" ref="H9052:H9115" si="850">F9052-D9052</f>
        <v>0</v>
      </c>
      <c r="P9052" s="107" t="str">
        <f t="shared" ref="P9052:P9115" si="851">IF(C9052="","",D9052*PSA_WTP-C9052)</f>
        <v/>
      </c>
      <c r="Q9052" s="108" t="str">
        <f t="shared" ref="Q9052:Q9115" si="852">IF(C9052="","",F9052*PSA_WTP-E9052)</f>
        <v/>
      </c>
      <c r="S9052" s="109" t="str">
        <f t="shared" ref="S9052:S9115" si="853">IF(Q9052="","",IF(Q9052=MAX(P9052,Q9052),0,1))</f>
        <v/>
      </c>
      <c r="T9052" s="109" t="str">
        <f t="shared" ref="T9052:T9115" si="854">IF(Q9052="","",IF(Q9052=MAX(P9052,Q9052),1,0))</f>
        <v/>
      </c>
    </row>
    <row r="9053" spans="2:20" ht="15" customHeight="1" x14ac:dyDescent="0.25">
      <c r="B9053" s="94">
        <v>9002</v>
      </c>
      <c r="C9053" s="95"/>
      <c r="D9053" s="94"/>
      <c r="E9053" s="95"/>
      <c r="F9053" s="94"/>
      <c r="G9053" s="95">
        <f t="shared" si="849"/>
        <v>0</v>
      </c>
      <c r="H9053" s="110">
        <f t="shared" si="850"/>
        <v>0</v>
      </c>
      <c r="P9053" s="107" t="str">
        <f t="shared" si="851"/>
        <v/>
      </c>
      <c r="Q9053" s="108" t="str">
        <f t="shared" si="852"/>
        <v/>
      </c>
      <c r="S9053" s="109" t="str">
        <f t="shared" si="853"/>
        <v/>
      </c>
      <c r="T9053" s="109" t="str">
        <f t="shared" si="854"/>
        <v/>
      </c>
    </row>
    <row r="9054" spans="2:20" ht="15" customHeight="1" x14ac:dyDescent="0.25">
      <c r="B9054" s="94">
        <v>9003</v>
      </c>
      <c r="C9054" s="95"/>
      <c r="D9054" s="94"/>
      <c r="E9054" s="95"/>
      <c r="F9054" s="94"/>
      <c r="G9054" s="95">
        <f t="shared" si="849"/>
        <v>0</v>
      </c>
      <c r="H9054" s="110">
        <f t="shared" si="850"/>
        <v>0</v>
      </c>
      <c r="P9054" s="107" t="str">
        <f t="shared" si="851"/>
        <v/>
      </c>
      <c r="Q9054" s="108" t="str">
        <f t="shared" si="852"/>
        <v/>
      </c>
      <c r="S9054" s="109" t="str">
        <f t="shared" si="853"/>
        <v/>
      </c>
      <c r="T9054" s="109" t="str">
        <f t="shared" si="854"/>
        <v/>
      </c>
    </row>
    <row r="9055" spans="2:20" ht="15" customHeight="1" x14ac:dyDescent="0.25">
      <c r="B9055" s="94">
        <v>9004</v>
      </c>
      <c r="C9055" s="95"/>
      <c r="D9055" s="94"/>
      <c r="E9055" s="95"/>
      <c r="F9055" s="94"/>
      <c r="G9055" s="95">
        <f t="shared" si="849"/>
        <v>0</v>
      </c>
      <c r="H9055" s="110">
        <f t="shared" si="850"/>
        <v>0</v>
      </c>
      <c r="P9055" s="107" t="str">
        <f t="shared" si="851"/>
        <v/>
      </c>
      <c r="Q9055" s="108" t="str">
        <f t="shared" si="852"/>
        <v/>
      </c>
      <c r="S9055" s="109" t="str">
        <f t="shared" si="853"/>
        <v/>
      </c>
      <c r="T9055" s="109" t="str">
        <f t="shared" si="854"/>
        <v/>
      </c>
    </row>
    <row r="9056" spans="2:20" ht="15" customHeight="1" x14ac:dyDescent="0.25">
      <c r="B9056" s="94">
        <v>9005</v>
      </c>
      <c r="C9056" s="95"/>
      <c r="D9056" s="94"/>
      <c r="E9056" s="95"/>
      <c r="F9056" s="94"/>
      <c r="G9056" s="95">
        <f t="shared" si="849"/>
        <v>0</v>
      </c>
      <c r="H9056" s="110">
        <f t="shared" si="850"/>
        <v>0</v>
      </c>
      <c r="P9056" s="107" t="str">
        <f t="shared" si="851"/>
        <v/>
      </c>
      <c r="Q9056" s="108" t="str">
        <f t="shared" si="852"/>
        <v/>
      </c>
      <c r="S9056" s="109" t="str">
        <f t="shared" si="853"/>
        <v/>
      </c>
      <c r="T9056" s="109" t="str">
        <f t="shared" si="854"/>
        <v/>
      </c>
    </row>
    <row r="9057" spans="2:20" ht="15" customHeight="1" x14ac:dyDescent="0.25">
      <c r="B9057" s="94">
        <v>9006</v>
      </c>
      <c r="C9057" s="95"/>
      <c r="D9057" s="94"/>
      <c r="E9057" s="95"/>
      <c r="F9057" s="94"/>
      <c r="G9057" s="95">
        <f t="shared" si="849"/>
        <v>0</v>
      </c>
      <c r="H9057" s="110">
        <f t="shared" si="850"/>
        <v>0</v>
      </c>
      <c r="P9057" s="107" t="str">
        <f t="shared" si="851"/>
        <v/>
      </c>
      <c r="Q9057" s="108" t="str">
        <f t="shared" si="852"/>
        <v/>
      </c>
      <c r="S9057" s="109" t="str">
        <f t="shared" si="853"/>
        <v/>
      </c>
      <c r="T9057" s="109" t="str">
        <f t="shared" si="854"/>
        <v/>
      </c>
    </row>
    <row r="9058" spans="2:20" ht="15" customHeight="1" x14ac:dyDescent="0.25">
      <c r="B9058" s="94">
        <v>9007</v>
      </c>
      <c r="C9058" s="95"/>
      <c r="D9058" s="94"/>
      <c r="E9058" s="95"/>
      <c r="F9058" s="94"/>
      <c r="G9058" s="95">
        <f t="shared" si="849"/>
        <v>0</v>
      </c>
      <c r="H9058" s="110">
        <f t="shared" si="850"/>
        <v>0</v>
      </c>
      <c r="P9058" s="107" t="str">
        <f t="shared" si="851"/>
        <v/>
      </c>
      <c r="Q9058" s="108" t="str">
        <f t="shared" si="852"/>
        <v/>
      </c>
      <c r="S9058" s="109" t="str">
        <f t="shared" si="853"/>
        <v/>
      </c>
      <c r="T9058" s="109" t="str">
        <f t="shared" si="854"/>
        <v/>
      </c>
    </row>
    <row r="9059" spans="2:20" ht="15" customHeight="1" x14ac:dyDescent="0.25">
      <c r="B9059" s="94">
        <v>9008</v>
      </c>
      <c r="C9059" s="95"/>
      <c r="D9059" s="94"/>
      <c r="E9059" s="95"/>
      <c r="F9059" s="94"/>
      <c r="G9059" s="95">
        <f t="shared" si="849"/>
        <v>0</v>
      </c>
      <c r="H9059" s="110">
        <f t="shared" si="850"/>
        <v>0</v>
      </c>
      <c r="P9059" s="107" t="str">
        <f t="shared" si="851"/>
        <v/>
      </c>
      <c r="Q9059" s="108" t="str">
        <f t="shared" si="852"/>
        <v/>
      </c>
      <c r="S9059" s="109" t="str">
        <f t="shared" si="853"/>
        <v/>
      </c>
      <c r="T9059" s="109" t="str">
        <f t="shared" si="854"/>
        <v/>
      </c>
    </row>
    <row r="9060" spans="2:20" ht="15" customHeight="1" x14ac:dyDescent="0.25">
      <c r="B9060" s="94">
        <v>9009</v>
      </c>
      <c r="C9060" s="95"/>
      <c r="D9060" s="94"/>
      <c r="E9060" s="95"/>
      <c r="F9060" s="94"/>
      <c r="G9060" s="95">
        <f t="shared" si="849"/>
        <v>0</v>
      </c>
      <c r="H9060" s="110">
        <f t="shared" si="850"/>
        <v>0</v>
      </c>
      <c r="P9060" s="107" t="str">
        <f t="shared" si="851"/>
        <v/>
      </c>
      <c r="Q9060" s="108" t="str">
        <f t="shared" si="852"/>
        <v/>
      </c>
      <c r="S9060" s="109" t="str">
        <f t="shared" si="853"/>
        <v/>
      </c>
      <c r="T9060" s="109" t="str">
        <f t="shared" si="854"/>
        <v/>
      </c>
    </row>
    <row r="9061" spans="2:20" ht="15" customHeight="1" x14ac:dyDescent="0.25">
      <c r="B9061" s="94">
        <v>9010</v>
      </c>
      <c r="C9061" s="95"/>
      <c r="D9061" s="94"/>
      <c r="E9061" s="95"/>
      <c r="F9061" s="94"/>
      <c r="G9061" s="95">
        <f t="shared" si="849"/>
        <v>0</v>
      </c>
      <c r="H9061" s="110">
        <f t="shared" si="850"/>
        <v>0</v>
      </c>
      <c r="P9061" s="107" t="str">
        <f t="shared" si="851"/>
        <v/>
      </c>
      <c r="Q9061" s="108" t="str">
        <f t="shared" si="852"/>
        <v/>
      </c>
      <c r="S9061" s="109" t="str">
        <f t="shared" si="853"/>
        <v/>
      </c>
      <c r="T9061" s="109" t="str">
        <f t="shared" si="854"/>
        <v/>
      </c>
    </row>
    <row r="9062" spans="2:20" ht="15" customHeight="1" x14ac:dyDescent="0.25">
      <c r="B9062" s="94">
        <v>9011</v>
      </c>
      <c r="C9062" s="95"/>
      <c r="D9062" s="94"/>
      <c r="E9062" s="95"/>
      <c r="F9062" s="94"/>
      <c r="G9062" s="95">
        <f t="shared" si="849"/>
        <v>0</v>
      </c>
      <c r="H9062" s="110">
        <f t="shared" si="850"/>
        <v>0</v>
      </c>
      <c r="P9062" s="107" t="str">
        <f t="shared" si="851"/>
        <v/>
      </c>
      <c r="Q9062" s="108" t="str">
        <f t="shared" si="852"/>
        <v/>
      </c>
      <c r="S9062" s="109" t="str">
        <f t="shared" si="853"/>
        <v/>
      </c>
      <c r="T9062" s="109" t="str">
        <f t="shared" si="854"/>
        <v/>
      </c>
    </row>
    <row r="9063" spans="2:20" ht="15" customHeight="1" x14ac:dyDescent="0.25">
      <c r="B9063" s="94">
        <v>9012</v>
      </c>
      <c r="C9063" s="95"/>
      <c r="D9063" s="94"/>
      <c r="E9063" s="95"/>
      <c r="F9063" s="94"/>
      <c r="G9063" s="95">
        <f t="shared" si="849"/>
        <v>0</v>
      </c>
      <c r="H9063" s="110">
        <f t="shared" si="850"/>
        <v>0</v>
      </c>
      <c r="P9063" s="107" t="str">
        <f t="shared" si="851"/>
        <v/>
      </c>
      <c r="Q9063" s="108" t="str">
        <f t="shared" si="852"/>
        <v/>
      </c>
      <c r="S9063" s="109" t="str">
        <f t="shared" si="853"/>
        <v/>
      </c>
      <c r="T9063" s="109" t="str">
        <f t="shared" si="854"/>
        <v/>
      </c>
    </row>
    <row r="9064" spans="2:20" ht="15" customHeight="1" x14ac:dyDescent="0.25">
      <c r="B9064" s="94">
        <v>9013</v>
      </c>
      <c r="C9064" s="95"/>
      <c r="D9064" s="94"/>
      <c r="E9064" s="95"/>
      <c r="F9064" s="94"/>
      <c r="G9064" s="95">
        <f t="shared" si="849"/>
        <v>0</v>
      </c>
      <c r="H9064" s="110">
        <f t="shared" si="850"/>
        <v>0</v>
      </c>
      <c r="P9064" s="107" t="str">
        <f t="shared" si="851"/>
        <v/>
      </c>
      <c r="Q9064" s="108" t="str">
        <f t="shared" si="852"/>
        <v/>
      </c>
      <c r="S9064" s="109" t="str">
        <f t="shared" si="853"/>
        <v/>
      </c>
      <c r="T9064" s="109" t="str">
        <f t="shared" si="854"/>
        <v/>
      </c>
    </row>
    <row r="9065" spans="2:20" ht="15" customHeight="1" x14ac:dyDescent="0.25">
      <c r="B9065" s="94">
        <v>9014</v>
      </c>
      <c r="C9065" s="95"/>
      <c r="D9065" s="94"/>
      <c r="E9065" s="95"/>
      <c r="F9065" s="94"/>
      <c r="G9065" s="95">
        <f t="shared" si="849"/>
        <v>0</v>
      </c>
      <c r="H9065" s="110">
        <f t="shared" si="850"/>
        <v>0</v>
      </c>
      <c r="P9065" s="107" t="str">
        <f t="shared" si="851"/>
        <v/>
      </c>
      <c r="Q9065" s="108" t="str">
        <f t="shared" si="852"/>
        <v/>
      </c>
      <c r="S9065" s="109" t="str">
        <f t="shared" si="853"/>
        <v/>
      </c>
      <c r="T9065" s="109" t="str">
        <f t="shared" si="854"/>
        <v/>
      </c>
    </row>
    <row r="9066" spans="2:20" ht="15" customHeight="1" x14ac:dyDescent="0.25">
      <c r="B9066" s="94">
        <v>9015</v>
      </c>
      <c r="C9066" s="95"/>
      <c r="D9066" s="94"/>
      <c r="E9066" s="95"/>
      <c r="F9066" s="94"/>
      <c r="G9066" s="95">
        <f t="shared" si="849"/>
        <v>0</v>
      </c>
      <c r="H9066" s="110">
        <f t="shared" si="850"/>
        <v>0</v>
      </c>
      <c r="P9066" s="107" t="str">
        <f t="shared" si="851"/>
        <v/>
      </c>
      <c r="Q9066" s="108" t="str">
        <f t="shared" si="852"/>
        <v/>
      </c>
      <c r="S9066" s="109" t="str">
        <f t="shared" si="853"/>
        <v/>
      </c>
      <c r="T9066" s="109" t="str">
        <f t="shared" si="854"/>
        <v/>
      </c>
    </row>
    <row r="9067" spans="2:20" ht="15" customHeight="1" x14ac:dyDescent="0.25">
      <c r="B9067" s="94">
        <v>9016</v>
      </c>
      <c r="C9067" s="95"/>
      <c r="D9067" s="94"/>
      <c r="E9067" s="95"/>
      <c r="F9067" s="94"/>
      <c r="G9067" s="95">
        <f t="shared" si="849"/>
        <v>0</v>
      </c>
      <c r="H9067" s="110">
        <f t="shared" si="850"/>
        <v>0</v>
      </c>
      <c r="P9067" s="107" t="str">
        <f t="shared" si="851"/>
        <v/>
      </c>
      <c r="Q9067" s="108" t="str">
        <f t="shared" si="852"/>
        <v/>
      </c>
      <c r="S9067" s="109" t="str">
        <f t="shared" si="853"/>
        <v/>
      </c>
      <c r="T9067" s="109" t="str">
        <f t="shared" si="854"/>
        <v/>
      </c>
    </row>
    <row r="9068" spans="2:20" ht="15" customHeight="1" x14ac:dyDescent="0.25">
      <c r="B9068" s="94">
        <v>9017</v>
      </c>
      <c r="C9068" s="95"/>
      <c r="D9068" s="94"/>
      <c r="E9068" s="95"/>
      <c r="F9068" s="94"/>
      <c r="G9068" s="95">
        <f t="shared" si="849"/>
        <v>0</v>
      </c>
      <c r="H9068" s="110">
        <f t="shared" si="850"/>
        <v>0</v>
      </c>
      <c r="P9068" s="107" t="str">
        <f t="shared" si="851"/>
        <v/>
      </c>
      <c r="Q9068" s="108" t="str">
        <f t="shared" si="852"/>
        <v/>
      </c>
      <c r="S9068" s="109" t="str">
        <f t="shared" si="853"/>
        <v/>
      </c>
      <c r="T9068" s="109" t="str">
        <f t="shared" si="854"/>
        <v/>
      </c>
    </row>
    <row r="9069" spans="2:20" ht="15" customHeight="1" x14ac:dyDescent="0.25">
      <c r="B9069" s="94">
        <v>9018</v>
      </c>
      <c r="C9069" s="95"/>
      <c r="D9069" s="94"/>
      <c r="E9069" s="95"/>
      <c r="F9069" s="94"/>
      <c r="G9069" s="95">
        <f t="shared" si="849"/>
        <v>0</v>
      </c>
      <c r="H9069" s="110">
        <f t="shared" si="850"/>
        <v>0</v>
      </c>
      <c r="P9069" s="107" t="str">
        <f t="shared" si="851"/>
        <v/>
      </c>
      <c r="Q9069" s="108" t="str">
        <f t="shared" si="852"/>
        <v/>
      </c>
      <c r="S9069" s="109" t="str">
        <f t="shared" si="853"/>
        <v/>
      </c>
      <c r="T9069" s="109" t="str">
        <f t="shared" si="854"/>
        <v/>
      </c>
    </row>
    <row r="9070" spans="2:20" ht="15" customHeight="1" x14ac:dyDescent="0.25">
      <c r="B9070" s="94">
        <v>9019</v>
      </c>
      <c r="C9070" s="95"/>
      <c r="D9070" s="94"/>
      <c r="E9070" s="95"/>
      <c r="F9070" s="94"/>
      <c r="G9070" s="95">
        <f t="shared" si="849"/>
        <v>0</v>
      </c>
      <c r="H9070" s="110">
        <f t="shared" si="850"/>
        <v>0</v>
      </c>
      <c r="P9070" s="107" t="str">
        <f t="shared" si="851"/>
        <v/>
      </c>
      <c r="Q9070" s="108" t="str">
        <f t="shared" si="852"/>
        <v/>
      </c>
      <c r="S9070" s="109" t="str">
        <f t="shared" si="853"/>
        <v/>
      </c>
      <c r="T9070" s="109" t="str">
        <f t="shared" si="854"/>
        <v/>
      </c>
    </row>
    <row r="9071" spans="2:20" ht="15" customHeight="1" x14ac:dyDescent="0.25">
      <c r="B9071" s="94">
        <v>9020</v>
      </c>
      <c r="C9071" s="95"/>
      <c r="D9071" s="94"/>
      <c r="E9071" s="95"/>
      <c r="F9071" s="94"/>
      <c r="G9071" s="95">
        <f t="shared" si="849"/>
        <v>0</v>
      </c>
      <c r="H9071" s="110">
        <f t="shared" si="850"/>
        <v>0</v>
      </c>
      <c r="P9071" s="107" t="str">
        <f t="shared" si="851"/>
        <v/>
      </c>
      <c r="Q9071" s="108" t="str">
        <f t="shared" si="852"/>
        <v/>
      </c>
      <c r="S9071" s="109" t="str">
        <f t="shared" si="853"/>
        <v/>
      </c>
      <c r="T9071" s="109" t="str">
        <f t="shared" si="854"/>
        <v/>
      </c>
    </row>
    <row r="9072" spans="2:20" ht="15" customHeight="1" x14ac:dyDescent="0.25">
      <c r="B9072" s="94">
        <v>9021</v>
      </c>
      <c r="C9072" s="95"/>
      <c r="D9072" s="94"/>
      <c r="E9072" s="95"/>
      <c r="F9072" s="94"/>
      <c r="G9072" s="95">
        <f t="shared" si="849"/>
        <v>0</v>
      </c>
      <c r="H9072" s="110">
        <f t="shared" si="850"/>
        <v>0</v>
      </c>
      <c r="P9072" s="107" t="str">
        <f t="shared" si="851"/>
        <v/>
      </c>
      <c r="Q9072" s="108" t="str">
        <f t="shared" si="852"/>
        <v/>
      </c>
      <c r="S9072" s="109" t="str">
        <f t="shared" si="853"/>
        <v/>
      </c>
      <c r="T9072" s="109" t="str">
        <f t="shared" si="854"/>
        <v/>
      </c>
    </row>
    <row r="9073" spans="2:20" ht="15" customHeight="1" x14ac:dyDescent="0.25">
      <c r="B9073" s="94">
        <v>9022</v>
      </c>
      <c r="C9073" s="95"/>
      <c r="D9073" s="94"/>
      <c r="E9073" s="95"/>
      <c r="F9073" s="94"/>
      <c r="G9073" s="95">
        <f t="shared" si="849"/>
        <v>0</v>
      </c>
      <c r="H9073" s="110">
        <f t="shared" si="850"/>
        <v>0</v>
      </c>
      <c r="P9073" s="107" t="str">
        <f t="shared" si="851"/>
        <v/>
      </c>
      <c r="Q9073" s="108" t="str">
        <f t="shared" si="852"/>
        <v/>
      </c>
      <c r="S9073" s="109" t="str">
        <f t="shared" si="853"/>
        <v/>
      </c>
      <c r="T9073" s="109" t="str">
        <f t="shared" si="854"/>
        <v/>
      </c>
    </row>
    <row r="9074" spans="2:20" ht="15" customHeight="1" x14ac:dyDescent="0.25">
      <c r="B9074" s="94">
        <v>9023</v>
      </c>
      <c r="C9074" s="95"/>
      <c r="D9074" s="94"/>
      <c r="E9074" s="95"/>
      <c r="F9074" s="94"/>
      <c r="G9074" s="95">
        <f t="shared" si="849"/>
        <v>0</v>
      </c>
      <c r="H9074" s="110">
        <f t="shared" si="850"/>
        <v>0</v>
      </c>
      <c r="P9074" s="107" t="str">
        <f t="shared" si="851"/>
        <v/>
      </c>
      <c r="Q9074" s="108" t="str">
        <f t="shared" si="852"/>
        <v/>
      </c>
      <c r="S9074" s="109" t="str">
        <f t="shared" si="853"/>
        <v/>
      </c>
      <c r="T9074" s="109" t="str">
        <f t="shared" si="854"/>
        <v/>
      </c>
    </row>
    <row r="9075" spans="2:20" ht="15" customHeight="1" x14ac:dyDescent="0.25">
      <c r="B9075" s="94">
        <v>9024</v>
      </c>
      <c r="C9075" s="95"/>
      <c r="D9075" s="94"/>
      <c r="E9075" s="95"/>
      <c r="F9075" s="94"/>
      <c r="G9075" s="95">
        <f t="shared" si="849"/>
        <v>0</v>
      </c>
      <c r="H9075" s="110">
        <f t="shared" si="850"/>
        <v>0</v>
      </c>
      <c r="P9075" s="107" t="str">
        <f t="shared" si="851"/>
        <v/>
      </c>
      <c r="Q9075" s="108" t="str">
        <f t="shared" si="852"/>
        <v/>
      </c>
      <c r="S9075" s="109" t="str">
        <f t="shared" si="853"/>
        <v/>
      </c>
      <c r="T9075" s="109" t="str">
        <f t="shared" si="854"/>
        <v/>
      </c>
    </row>
    <row r="9076" spans="2:20" ht="15" customHeight="1" x14ac:dyDescent="0.25">
      <c r="B9076" s="94">
        <v>9025</v>
      </c>
      <c r="C9076" s="95"/>
      <c r="D9076" s="94"/>
      <c r="E9076" s="95"/>
      <c r="F9076" s="94"/>
      <c r="G9076" s="95">
        <f t="shared" si="849"/>
        <v>0</v>
      </c>
      <c r="H9076" s="110">
        <f t="shared" si="850"/>
        <v>0</v>
      </c>
      <c r="P9076" s="107" t="str">
        <f t="shared" si="851"/>
        <v/>
      </c>
      <c r="Q9076" s="108" t="str">
        <f t="shared" si="852"/>
        <v/>
      </c>
      <c r="S9076" s="109" t="str">
        <f t="shared" si="853"/>
        <v/>
      </c>
      <c r="T9076" s="109" t="str">
        <f t="shared" si="854"/>
        <v/>
      </c>
    </row>
    <row r="9077" spans="2:20" ht="15" customHeight="1" x14ac:dyDescent="0.25">
      <c r="B9077" s="94">
        <v>9026</v>
      </c>
      <c r="C9077" s="95"/>
      <c r="D9077" s="94"/>
      <c r="E9077" s="95"/>
      <c r="F9077" s="94"/>
      <c r="G9077" s="95">
        <f t="shared" si="849"/>
        <v>0</v>
      </c>
      <c r="H9077" s="110">
        <f t="shared" si="850"/>
        <v>0</v>
      </c>
      <c r="P9077" s="107" t="str">
        <f t="shared" si="851"/>
        <v/>
      </c>
      <c r="Q9077" s="108" t="str">
        <f t="shared" si="852"/>
        <v/>
      </c>
      <c r="S9077" s="109" t="str">
        <f t="shared" si="853"/>
        <v/>
      </c>
      <c r="T9077" s="109" t="str">
        <f t="shared" si="854"/>
        <v/>
      </c>
    </row>
    <row r="9078" spans="2:20" ht="15" customHeight="1" x14ac:dyDescent="0.25">
      <c r="B9078" s="94">
        <v>9027</v>
      </c>
      <c r="C9078" s="95"/>
      <c r="D9078" s="94"/>
      <c r="E9078" s="95"/>
      <c r="F9078" s="94"/>
      <c r="G9078" s="95">
        <f t="shared" si="849"/>
        <v>0</v>
      </c>
      <c r="H9078" s="110">
        <f t="shared" si="850"/>
        <v>0</v>
      </c>
      <c r="P9078" s="107" t="str">
        <f t="shared" si="851"/>
        <v/>
      </c>
      <c r="Q9078" s="108" t="str">
        <f t="shared" si="852"/>
        <v/>
      </c>
      <c r="S9078" s="109" t="str">
        <f t="shared" si="853"/>
        <v/>
      </c>
      <c r="T9078" s="109" t="str">
        <f t="shared" si="854"/>
        <v/>
      </c>
    </row>
    <row r="9079" spans="2:20" ht="15" customHeight="1" x14ac:dyDescent="0.25">
      <c r="B9079" s="94">
        <v>9028</v>
      </c>
      <c r="C9079" s="95"/>
      <c r="D9079" s="94"/>
      <c r="E9079" s="95"/>
      <c r="F9079" s="94"/>
      <c r="G9079" s="95">
        <f t="shared" si="849"/>
        <v>0</v>
      </c>
      <c r="H9079" s="110">
        <f t="shared" si="850"/>
        <v>0</v>
      </c>
      <c r="P9079" s="107" t="str">
        <f t="shared" si="851"/>
        <v/>
      </c>
      <c r="Q9079" s="108" t="str">
        <f t="shared" si="852"/>
        <v/>
      </c>
      <c r="S9079" s="109" t="str">
        <f t="shared" si="853"/>
        <v/>
      </c>
      <c r="T9079" s="109" t="str">
        <f t="shared" si="854"/>
        <v/>
      </c>
    </row>
    <row r="9080" spans="2:20" ht="15" customHeight="1" x14ac:dyDescent="0.25">
      <c r="B9080" s="94">
        <v>9029</v>
      </c>
      <c r="C9080" s="95"/>
      <c r="D9080" s="94"/>
      <c r="E9080" s="95"/>
      <c r="F9080" s="94"/>
      <c r="G9080" s="95">
        <f t="shared" si="849"/>
        <v>0</v>
      </c>
      <c r="H9080" s="110">
        <f t="shared" si="850"/>
        <v>0</v>
      </c>
      <c r="P9080" s="107" t="str">
        <f t="shared" si="851"/>
        <v/>
      </c>
      <c r="Q9080" s="108" t="str">
        <f t="shared" si="852"/>
        <v/>
      </c>
      <c r="S9080" s="109" t="str">
        <f t="shared" si="853"/>
        <v/>
      </c>
      <c r="T9080" s="109" t="str">
        <f t="shared" si="854"/>
        <v/>
      </c>
    </row>
    <row r="9081" spans="2:20" ht="15" customHeight="1" x14ac:dyDescent="0.25">
      <c r="B9081" s="94">
        <v>9030</v>
      </c>
      <c r="C9081" s="95"/>
      <c r="D9081" s="94"/>
      <c r="E9081" s="95"/>
      <c r="F9081" s="94"/>
      <c r="G9081" s="95">
        <f t="shared" si="849"/>
        <v>0</v>
      </c>
      <c r="H9081" s="110">
        <f t="shared" si="850"/>
        <v>0</v>
      </c>
      <c r="P9081" s="107" t="str">
        <f t="shared" si="851"/>
        <v/>
      </c>
      <c r="Q9081" s="108" t="str">
        <f t="shared" si="852"/>
        <v/>
      </c>
      <c r="S9081" s="109" t="str">
        <f t="shared" si="853"/>
        <v/>
      </c>
      <c r="T9081" s="109" t="str">
        <f t="shared" si="854"/>
        <v/>
      </c>
    </row>
    <row r="9082" spans="2:20" ht="15" customHeight="1" x14ac:dyDescent="0.25">
      <c r="B9082" s="94">
        <v>9031</v>
      </c>
      <c r="C9082" s="95"/>
      <c r="D9082" s="94"/>
      <c r="E9082" s="95"/>
      <c r="F9082" s="94"/>
      <c r="G9082" s="95">
        <f t="shared" si="849"/>
        <v>0</v>
      </c>
      <c r="H9082" s="110">
        <f t="shared" si="850"/>
        <v>0</v>
      </c>
      <c r="P9082" s="107" t="str">
        <f t="shared" si="851"/>
        <v/>
      </c>
      <c r="Q9082" s="108" t="str">
        <f t="shared" si="852"/>
        <v/>
      </c>
      <c r="S9082" s="109" t="str">
        <f t="shared" si="853"/>
        <v/>
      </c>
      <c r="T9082" s="109" t="str">
        <f t="shared" si="854"/>
        <v/>
      </c>
    </row>
    <row r="9083" spans="2:20" ht="15" customHeight="1" x14ac:dyDescent="0.25">
      <c r="B9083" s="94">
        <v>9032</v>
      </c>
      <c r="C9083" s="95"/>
      <c r="D9083" s="94"/>
      <c r="E9083" s="95"/>
      <c r="F9083" s="94"/>
      <c r="G9083" s="95">
        <f t="shared" si="849"/>
        <v>0</v>
      </c>
      <c r="H9083" s="110">
        <f t="shared" si="850"/>
        <v>0</v>
      </c>
      <c r="P9083" s="107" t="str">
        <f t="shared" si="851"/>
        <v/>
      </c>
      <c r="Q9083" s="108" t="str">
        <f t="shared" si="852"/>
        <v/>
      </c>
      <c r="S9083" s="109" t="str">
        <f t="shared" si="853"/>
        <v/>
      </c>
      <c r="T9083" s="109" t="str">
        <f t="shared" si="854"/>
        <v/>
      </c>
    </row>
    <row r="9084" spans="2:20" ht="15" customHeight="1" x14ac:dyDescent="0.25">
      <c r="B9084" s="94">
        <v>9033</v>
      </c>
      <c r="C9084" s="95"/>
      <c r="D9084" s="94"/>
      <c r="E9084" s="95"/>
      <c r="F9084" s="94"/>
      <c r="G9084" s="95">
        <f t="shared" si="849"/>
        <v>0</v>
      </c>
      <c r="H9084" s="110">
        <f t="shared" si="850"/>
        <v>0</v>
      </c>
      <c r="P9084" s="107" t="str">
        <f t="shared" si="851"/>
        <v/>
      </c>
      <c r="Q9084" s="108" t="str">
        <f t="shared" si="852"/>
        <v/>
      </c>
      <c r="S9084" s="109" t="str">
        <f t="shared" si="853"/>
        <v/>
      </c>
      <c r="T9084" s="109" t="str">
        <f t="shared" si="854"/>
        <v/>
      </c>
    </row>
    <row r="9085" spans="2:20" ht="15" customHeight="1" x14ac:dyDescent="0.25">
      <c r="B9085" s="94">
        <v>9034</v>
      </c>
      <c r="C9085" s="95"/>
      <c r="D9085" s="94"/>
      <c r="E9085" s="95"/>
      <c r="F9085" s="94"/>
      <c r="G9085" s="95">
        <f t="shared" si="849"/>
        <v>0</v>
      </c>
      <c r="H9085" s="110">
        <f t="shared" si="850"/>
        <v>0</v>
      </c>
      <c r="P9085" s="107" t="str">
        <f t="shared" si="851"/>
        <v/>
      </c>
      <c r="Q9085" s="108" t="str">
        <f t="shared" si="852"/>
        <v/>
      </c>
      <c r="S9085" s="109" t="str">
        <f t="shared" si="853"/>
        <v/>
      </c>
      <c r="T9085" s="109" t="str">
        <f t="shared" si="854"/>
        <v/>
      </c>
    </row>
    <row r="9086" spans="2:20" ht="15" customHeight="1" x14ac:dyDescent="0.25">
      <c r="B9086" s="94">
        <v>9035</v>
      </c>
      <c r="C9086" s="95"/>
      <c r="D9086" s="94"/>
      <c r="E9086" s="95"/>
      <c r="F9086" s="94"/>
      <c r="G9086" s="95">
        <f t="shared" si="849"/>
        <v>0</v>
      </c>
      <c r="H9086" s="110">
        <f t="shared" si="850"/>
        <v>0</v>
      </c>
      <c r="P9086" s="107" t="str">
        <f t="shared" si="851"/>
        <v/>
      </c>
      <c r="Q9086" s="108" t="str">
        <f t="shared" si="852"/>
        <v/>
      </c>
      <c r="S9086" s="109" t="str">
        <f t="shared" si="853"/>
        <v/>
      </c>
      <c r="T9086" s="109" t="str">
        <f t="shared" si="854"/>
        <v/>
      </c>
    </row>
    <row r="9087" spans="2:20" ht="15" customHeight="1" x14ac:dyDescent="0.25">
      <c r="B9087" s="94">
        <v>9036</v>
      </c>
      <c r="C9087" s="95"/>
      <c r="D9087" s="94"/>
      <c r="E9087" s="95"/>
      <c r="F9087" s="94"/>
      <c r="G9087" s="95">
        <f t="shared" si="849"/>
        <v>0</v>
      </c>
      <c r="H9087" s="110">
        <f t="shared" si="850"/>
        <v>0</v>
      </c>
      <c r="P9087" s="107" t="str">
        <f t="shared" si="851"/>
        <v/>
      </c>
      <c r="Q9087" s="108" t="str">
        <f t="shared" si="852"/>
        <v/>
      </c>
      <c r="S9087" s="109" t="str">
        <f t="shared" si="853"/>
        <v/>
      </c>
      <c r="T9087" s="109" t="str">
        <f t="shared" si="854"/>
        <v/>
      </c>
    </row>
    <row r="9088" spans="2:20" ht="15" customHeight="1" x14ac:dyDescent="0.25">
      <c r="B9088" s="94">
        <v>9037</v>
      </c>
      <c r="C9088" s="95"/>
      <c r="D9088" s="94"/>
      <c r="E9088" s="95"/>
      <c r="F9088" s="94"/>
      <c r="G9088" s="95">
        <f t="shared" si="849"/>
        <v>0</v>
      </c>
      <c r="H9088" s="110">
        <f t="shared" si="850"/>
        <v>0</v>
      </c>
      <c r="P9088" s="107" t="str">
        <f t="shared" si="851"/>
        <v/>
      </c>
      <c r="Q9088" s="108" t="str">
        <f t="shared" si="852"/>
        <v/>
      </c>
      <c r="S9088" s="109" t="str">
        <f t="shared" si="853"/>
        <v/>
      </c>
      <c r="T9088" s="109" t="str">
        <f t="shared" si="854"/>
        <v/>
      </c>
    </row>
    <row r="9089" spans="2:20" ht="15" customHeight="1" x14ac:dyDescent="0.25">
      <c r="B9089" s="94">
        <v>9038</v>
      </c>
      <c r="C9089" s="95"/>
      <c r="D9089" s="94"/>
      <c r="E9089" s="95"/>
      <c r="F9089" s="94"/>
      <c r="G9089" s="95">
        <f t="shared" si="849"/>
        <v>0</v>
      </c>
      <c r="H9089" s="110">
        <f t="shared" si="850"/>
        <v>0</v>
      </c>
      <c r="P9089" s="107" t="str">
        <f t="shared" si="851"/>
        <v/>
      </c>
      <c r="Q9089" s="108" t="str">
        <f t="shared" si="852"/>
        <v/>
      </c>
      <c r="S9089" s="109" t="str">
        <f t="shared" si="853"/>
        <v/>
      </c>
      <c r="T9089" s="109" t="str">
        <f t="shared" si="854"/>
        <v/>
      </c>
    </row>
    <row r="9090" spans="2:20" ht="15" customHeight="1" x14ac:dyDescent="0.25">
      <c r="B9090" s="94">
        <v>9039</v>
      </c>
      <c r="C9090" s="95"/>
      <c r="D9090" s="94"/>
      <c r="E9090" s="95"/>
      <c r="F9090" s="94"/>
      <c r="G9090" s="95">
        <f t="shared" si="849"/>
        <v>0</v>
      </c>
      <c r="H9090" s="110">
        <f t="shared" si="850"/>
        <v>0</v>
      </c>
      <c r="P9090" s="107" t="str">
        <f t="shared" si="851"/>
        <v/>
      </c>
      <c r="Q9090" s="108" t="str">
        <f t="shared" si="852"/>
        <v/>
      </c>
      <c r="S9090" s="109" t="str">
        <f t="shared" si="853"/>
        <v/>
      </c>
      <c r="T9090" s="109" t="str">
        <f t="shared" si="854"/>
        <v/>
      </c>
    </row>
    <row r="9091" spans="2:20" ht="15" customHeight="1" x14ac:dyDescent="0.25">
      <c r="B9091" s="94">
        <v>9040</v>
      </c>
      <c r="C9091" s="95"/>
      <c r="D9091" s="94"/>
      <c r="E9091" s="95"/>
      <c r="F9091" s="94"/>
      <c r="G9091" s="95">
        <f t="shared" si="849"/>
        <v>0</v>
      </c>
      <c r="H9091" s="110">
        <f t="shared" si="850"/>
        <v>0</v>
      </c>
      <c r="P9091" s="107" t="str">
        <f t="shared" si="851"/>
        <v/>
      </c>
      <c r="Q9091" s="108" t="str">
        <f t="shared" si="852"/>
        <v/>
      </c>
      <c r="S9091" s="109" t="str">
        <f t="shared" si="853"/>
        <v/>
      </c>
      <c r="T9091" s="109" t="str">
        <f t="shared" si="854"/>
        <v/>
      </c>
    </row>
    <row r="9092" spans="2:20" ht="15" customHeight="1" x14ac:dyDescent="0.25">
      <c r="B9092" s="94">
        <v>9041</v>
      </c>
      <c r="C9092" s="95"/>
      <c r="D9092" s="94"/>
      <c r="E9092" s="95"/>
      <c r="F9092" s="94"/>
      <c r="G9092" s="95">
        <f t="shared" si="849"/>
        <v>0</v>
      </c>
      <c r="H9092" s="110">
        <f t="shared" si="850"/>
        <v>0</v>
      </c>
      <c r="P9092" s="107" t="str">
        <f t="shared" si="851"/>
        <v/>
      </c>
      <c r="Q9092" s="108" t="str">
        <f t="shared" si="852"/>
        <v/>
      </c>
      <c r="S9092" s="109" t="str">
        <f t="shared" si="853"/>
        <v/>
      </c>
      <c r="T9092" s="109" t="str">
        <f t="shared" si="854"/>
        <v/>
      </c>
    </row>
    <row r="9093" spans="2:20" ht="15" customHeight="1" x14ac:dyDescent="0.25">
      <c r="B9093" s="94">
        <v>9042</v>
      </c>
      <c r="C9093" s="95"/>
      <c r="D9093" s="94"/>
      <c r="E9093" s="95"/>
      <c r="F9093" s="94"/>
      <c r="G9093" s="95">
        <f t="shared" si="849"/>
        <v>0</v>
      </c>
      <c r="H9093" s="110">
        <f t="shared" si="850"/>
        <v>0</v>
      </c>
      <c r="P9093" s="107" t="str">
        <f t="shared" si="851"/>
        <v/>
      </c>
      <c r="Q9093" s="108" t="str">
        <f t="shared" si="852"/>
        <v/>
      </c>
      <c r="S9093" s="109" t="str">
        <f t="shared" si="853"/>
        <v/>
      </c>
      <c r="T9093" s="109" t="str">
        <f t="shared" si="854"/>
        <v/>
      </c>
    </row>
    <row r="9094" spans="2:20" ht="15" customHeight="1" x14ac:dyDescent="0.25">
      <c r="B9094" s="94">
        <v>9043</v>
      </c>
      <c r="C9094" s="95"/>
      <c r="D9094" s="94"/>
      <c r="E9094" s="95"/>
      <c r="F9094" s="94"/>
      <c r="G9094" s="95">
        <f t="shared" si="849"/>
        <v>0</v>
      </c>
      <c r="H9094" s="110">
        <f t="shared" si="850"/>
        <v>0</v>
      </c>
      <c r="P9094" s="107" t="str">
        <f t="shared" si="851"/>
        <v/>
      </c>
      <c r="Q9094" s="108" t="str">
        <f t="shared" si="852"/>
        <v/>
      </c>
      <c r="S9094" s="109" t="str">
        <f t="shared" si="853"/>
        <v/>
      </c>
      <c r="T9094" s="109" t="str">
        <f t="shared" si="854"/>
        <v/>
      </c>
    </row>
    <row r="9095" spans="2:20" ht="15" customHeight="1" x14ac:dyDescent="0.25">
      <c r="B9095" s="94">
        <v>9044</v>
      </c>
      <c r="C9095" s="95"/>
      <c r="D9095" s="94"/>
      <c r="E9095" s="95"/>
      <c r="F9095" s="94"/>
      <c r="G9095" s="95">
        <f t="shared" si="849"/>
        <v>0</v>
      </c>
      <c r="H9095" s="110">
        <f t="shared" si="850"/>
        <v>0</v>
      </c>
      <c r="P9095" s="107" t="str">
        <f t="shared" si="851"/>
        <v/>
      </c>
      <c r="Q9095" s="108" t="str">
        <f t="shared" si="852"/>
        <v/>
      </c>
      <c r="S9095" s="109" t="str">
        <f t="shared" si="853"/>
        <v/>
      </c>
      <c r="T9095" s="109" t="str">
        <f t="shared" si="854"/>
        <v/>
      </c>
    </row>
    <row r="9096" spans="2:20" ht="15" customHeight="1" x14ac:dyDescent="0.25">
      <c r="B9096" s="94">
        <v>9045</v>
      </c>
      <c r="C9096" s="95"/>
      <c r="D9096" s="94"/>
      <c r="E9096" s="95"/>
      <c r="F9096" s="94"/>
      <c r="G9096" s="95">
        <f t="shared" si="849"/>
        <v>0</v>
      </c>
      <c r="H9096" s="110">
        <f t="shared" si="850"/>
        <v>0</v>
      </c>
      <c r="P9096" s="107" t="str">
        <f t="shared" si="851"/>
        <v/>
      </c>
      <c r="Q9096" s="108" t="str">
        <f t="shared" si="852"/>
        <v/>
      </c>
      <c r="S9096" s="109" t="str">
        <f t="shared" si="853"/>
        <v/>
      </c>
      <c r="T9096" s="109" t="str">
        <f t="shared" si="854"/>
        <v/>
      </c>
    </row>
    <row r="9097" spans="2:20" ht="15" customHeight="1" x14ac:dyDescent="0.25">
      <c r="B9097" s="94">
        <v>9046</v>
      </c>
      <c r="C9097" s="95"/>
      <c r="D9097" s="94"/>
      <c r="E9097" s="95"/>
      <c r="F9097" s="94"/>
      <c r="G9097" s="95">
        <f t="shared" si="849"/>
        <v>0</v>
      </c>
      <c r="H9097" s="110">
        <f t="shared" si="850"/>
        <v>0</v>
      </c>
      <c r="P9097" s="107" t="str">
        <f t="shared" si="851"/>
        <v/>
      </c>
      <c r="Q9097" s="108" t="str">
        <f t="shared" si="852"/>
        <v/>
      </c>
      <c r="S9097" s="109" t="str">
        <f t="shared" si="853"/>
        <v/>
      </c>
      <c r="T9097" s="109" t="str">
        <f t="shared" si="854"/>
        <v/>
      </c>
    </row>
    <row r="9098" spans="2:20" ht="15" customHeight="1" x14ac:dyDescent="0.25">
      <c r="B9098" s="94">
        <v>9047</v>
      </c>
      <c r="C9098" s="95"/>
      <c r="D9098" s="94"/>
      <c r="E9098" s="95"/>
      <c r="F9098" s="94"/>
      <c r="G9098" s="95">
        <f t="shared" si="849"/>
        <v>0</v>
      </c>
      <c r="H9098" s="110">
        <f t="shared" si="850"/>
        <v>0</v>
      </c>
      <c r="P9098" s="107" t="str">
        <f t="shared" si="851"/>
        <v/>
      </c>
      <c r="Q9098" s="108" t="str">
        <f t="shared" si="852"/>
        <v/>
      </c>
      <c r="S9098" s="109" t="str">
        <f t="shared" si="853"/>
        <v/>
      </c>
      <c r="T9098" s="109" t="str">
        <f t="shared" si="854"/>
        <v/>
      </c>
    </row>
    <row r="9099" spans="2:20" ht="15" customHeight="1" x14ac:dyDescent="0.25">
      <c r="B9099" s="94">
        <v>9048</v>
      </c>
      <c r="C9099" s="95"/>
      <c r="D9099" s="94"/>
      <c r="E9099" s="95"/>
      <c r="F9099" s="94"/>
      <c r="G9099" s="95">
        <f t="shared" si="849"/>
        <v>0</v>
      </c>
      <c r="H9099" s="110">
        <f t="shared" si="850"/>
        <v>0</v>
      </c>
      <c r="P9099" s="107" t="str">
        <f t="shared" si="851"/>
        <v/>
      </c>
      <c r="Q9099" s="108" t="str">
        <f t="shared" si="852"/>
        <v/>
      </c>
      <c r="S9099" s="109" t="str">
        <f t="shared" si="853"/>
        <v/>
      </c>
      <c r="T9099" s="109" t="str">
        <f t="shared" si="854"/>
        <v/>
      </c>
    </row>
    <row r="9100" spans="2:20" ht="15" customHeight="1" x14ac:dyDescent="0.25">
      <c r="B9100" s="94">
        <v>9049</v>
      </c>
      <c r="C9100" s="95"/>
      <c r="D9100" s="94"/>
      <c r="E9100" s="95"/>
      <c r="F9100" s="94"/>
      <c r="G9100" s="95">
        <f t="shared" si="849"/>
        <v>0</v>
      </c>
      <c r="H9100" s="110">
        <f t="shared" si="850"/>
        <v>0</v>
      </c>
      <c r="P9100" s="107" t="str">
        <f t="shared" si="851"/>
        <v/>
      </c>
      <c r="Q9100" s="108" t="str">
        <f t="shared" si="852"/>
        <v/>
      </c>
      <c r="S9100" s="109" t="str">
        <f t="shared" si="853"/>
        <v/>
      </c>
      <c r="T9100" s="109" t="str">
        <f t="shared" si="854"/>
        <v/>
      </c>
    </row>
    <row r="9101" spans="2:20" ht="15" customHeight="1" x14ac:dyDescent="0.25">
      <c r="B9101" s="94">
        <v>9050</v>
      </c>
      <c r="C9101" s="95"/>
      <c r="D9101" s="94"/>
      <c r="E9101" s="95"/>
      <c r="F9101" s="94"/>
      <c r="G9101" s="95">
        <f t="shared" si="849"/>
        <v>0</v>
      </c>
      <c r="H9101" s="110">
        <f t="shared" si="850"/>
        <v>0</v>
      </c>
      <c r="P9101" s="107" t="str">
        <f t="shared" si="851"/>
        <v/>
      </c>
      <c r="Q9101" s="108" t="str">
        <f t="shared" si="852"/>
        <v/>
      </c>
      <c r="S9101" s="109" t="str">
        <f t="shared" si="853"/>
        <v/>
      </c>
      <c r="T9101" s="109" t="str">
        <f t="shared" si="854"/>
        <v/>
      </c>
    </row>
    <row r="9102" spans="2:20" ht="15" customHeight="1" x14ac:dyDescent="0.25">
      <c r="B9102" s="94">
        <v>9051</v>
      </c>
      <c r="C9102" s="95"/>
      <c r="D9102" s="94"/>
      <c r="E9102" s="95"/>
      <c r="F9102" s="94"/>
      <c r="G9102" s="95">
        <f t="shared" si="849"/>
        <v>0</v>
      </c>
      <c r="H9102" s="110">
        <f t="shared" si="850"/>
        <v>0</v>
      </c>
      <c r="P9102" s="107" t="str">
        <f t="shared" si="851"/>
        <v/>
      </c>
      <c r="Q9102" s="108" t="str">
        <f t="shared" si="852"/>
        <v/>
      </c>
      <c r="S9102" s="109" t="str">
        <f t="shared" si="853"/>
        <v/>
      </c>
      <c r="T9102" s="109" t="str">
        <f t="shared" si="854"/>
        <v/>
      </c>
    </row>
    <row r="9103" spans="2:20" ht="15" customHeight="1" x14ac:dyDescent="0.25">
      <c r="B9103" s="94">
        <v>9052</v>
      </c>
      <c r="C9103" s="95"/>
      <c r="D9103" s="94"/>
      <c r="E9103" s="95"/>
      <c r="F9103" s="94"/>
      <c r="G9103" s="95">
        <f t="shared" si="849"/>
        <v>0</v>
      </c>
      <c r="H9103" s="110">
        <f t="shared" si="850"/>
        <v>0</v>
      </c>
      <c r="P9103" s="107" t="str">
        <f t="shared" si="851"/>
        <v/>
      </c>
      <c r="Q9103" s="108" t="str">
        <f t="shared" si="852"/>
        <v/>
      </c>
      <c r="S9103" s="109" t="str">
        <f t="shared" si="853"/>
        <v/>
      </c>
      <c r="T9103" s="109" t="str">
        <f t="shared" si="854"/>
        <v/>
      </c>
    </row>
    <row r="9104" spans="2:20" ht="15" customHeight="1" x14ac:dyDescent="0.25">
      <c r="B9104" s="94">
        <v>9053</v>
      </c>
      <c r="C9104" s="95"/>
      <c r="D9104" s="94"/>
      <c r="E9104" s="95"/>
      <c r="F9104" s="94"/>
      <c r="G9104" s="95">
        <f t="shared" si="849"/>
        <v>0</v>
      </c>
      <c r="H9104" s="110">
        <f t="shared" si="850"/>
        <v>0</v>
      </c>
      <c r="P9104" s="107" t="str">
        <f t="shared" si="851"/>
        <v/>
      </c>
      <c r="Q9104" s="108" t="str">
        <f t="shared" si="852"/>
        <v/>
      </c>
      <c r="S9104" s="109" t="str">
        <f t="shared" si="853"/>
        <v/>
      </c>
      <c r="T9104" s="109" t="str">
        <f t="shared" si="854"/>
        <v/>
      </c>
    </row>
    <row r="9105" spans="2:20" ht="15" customHeight="1" x14ac:dyDescent="0.25">
      <c r="B9105" s="94">
        <v>9054</v>
      </c>
      <c r="C9105" s="95"/>
      <c r="D9105" s="94"/>
      <c r="E9105" s="95"/>
      <c r="F9105" s="94"/>
      <c r="G9105" s="95">
        <f t="shared" si="849"/>
        <v>0</v>
      </c>
      <c r="H9105" s="110">
        <f t="shared" si="850"/>
        <v>0</v>
      </c>
      <c r="P9105" s="107" t="str">
        <f t="shared" si="851"/>
        <v/>
      </c>
      <c r="Q9105" s="108" t="str">
        <f t="shared" si="852"/>
        <v/>
      </c>
      <c r="S9105" s="109" t="str">
        <f t="shared" si="853"/>
        <v/>
      </c>
      <c r="T9105" s="109" t="str">
        <f t="shared" si="854"/>
        <v/>
      </c>
    </row>
    <row r="9106" spans="2:20" ht="15" customHeight="1" x14ac:dyDescent="0.25">
      <c r="B9106" s="94">
        <v>9055</v>
      </c>
      <c r="C9106" s="95"/>
      <c r="D9106" s="94"/>
      <c r="E9106" s="95"/>
      <c r="F9106" s="94"/>
      <c r="G9106" s="95">
        <f t="shared" si="849"/>
        <v>0</v>
      </c>
      <c r="H9106" s="110">
        <f t="shared" si="850"/>
        <v>0</v>
      </c>
      <c r="P9106" s="107" t="str">
        <f t="shared" si="851"/>
        <v/>
      </c>
      <c r="Q9106" s="108" t="str">
        <f t="shared" si="852"/>
        <v/>
      </c>
      <c r="S9106" s="109" t="str">
        <f t="shared" si="853"/>
        <v/>
      </c>
      <c r="T9106" s="109" t="str">
        <f t="shared" si="854"/>
        <v/>
      </c>
    </row>
    <row r="9107" spans="2:20" ht="15" customHeight="1" x14ac:dyDescent="0.25">
      <c r="B9107" s="94">
        <v>9056</v>
      </c>
      <c r="C9107" s="95"/>
      <c r="D9107" s="94"/>
      <c r="E9107" s="95"/>
      <c r="F9107" s="94"/>
      <c r="G9107" s="95">
        <f t="shared" si="849"/>
        <v>0</v>
      </c>
      <c r="H9107" s="110">
        <f t="shared" si="850"/>
        <v>0</v>
      </c>
      <c r="P9107" s="107" t="str">
        <f t="shared" si="851"/>
        <v/>
      </c>
      <c r="Q9107" s="108" t="str">
        <f t="shared" si="852"/>
        <v/>
      </c>
      <c r="S9107" s="109" t="str">
        <f t="shared" si="853"/>
        <v/>
      </c>
      <c r="T9107" s="109" t="str">
        <f t="shared" si="854"/>
        <v/>
      </c>
    </row>
    <row r="9108" spans="2:20" ht="15" customHeight="1" x14ac:dyDescent="0.25">
      <c r="B9108" s="94">
        <v>9057</v>
      </c>
      <c r="C9108" s="95"/>
      <c r="D9108" s="94"/>
      <c r="E9108" s="95"/>
      <c r="F9108" s="94"/>
      <c r="G9108" s="95">
        <f t="shared" si="849"/>
        <v>0</v>
      </c>
      <c r="H9108" s="110">
        <f t="shared" si="850"/>
        <v>0</v>
      </c>
      <c r="P9108" s="107" t="str">
        <f t="shared" si="851"/>
        <v/>
      </c>
      <c r="Q9108" s="108" t="str">
        <f t="shared" si="852"/>
        <v/>
      </c>
      <c r="S9108" s="109" t="str">
        <f t="shared" si="853"/>
        <v/>
      </c>
      <c r="T9108" s="109" t="str">
        <f t="shared" si="854"/>
        <v/>
      </c>
    </row>
    <row r="9109" spans="2:20" ht="15" customHeight="1" x14ac:dyDescent="0.25">
      <c r="B9109" s="94">
        <v>9058</v>
      </c>
      <c r="C9109" s="95"/>
      <c r="D9109" s="94"/>
      <c r="E9109" s="95"/>
      <c r="F9109" s="94"/>
      <c r="G9109" s="95">
        <f t="shared" si="849"/>
        <v>0</v>
      </c>
      <c r="H9109" s="110">
        <f t="shared" si="850"/>
        <v>0</v>
      </c>
      <c r="P9109" s="107" t="str">
        <f t="shared" si="851"/>
        <v/>
      </c>
      <c r="Q9109" s="108" t="str">
        <f t="shared" si="852"/>
        <v/>
      </c>
      <c r="S9109" s="109" t="str">
        <f t="shared" si="853"/>
        <v/>
      </c>
      <c r="T9109" s="109" t="str">
        <f t="shared" si="854"/>
        <v/>
      </c>
    </row>
    <row r="9110" spans="2:20" ht="15" customHeight="1" x14ac:dyDescent="0.25">
      <c r="B9110" s="94">
        <v>9059</v>
      </c>
      <c r="C9110" s="95"/>
      <c r="D9110" s="94"/>
      <c r="E9110" s="95"/>
      <c r="F9110" s="94"/>
      <c r="G9110" s="95">
        <f t="shared" si="849"/>
        <v>0</v>
      </c>
      <c r="H9110" s="110">
        <f t="shared" si="850"/>
        <v>0</v>
      </c>
      <c r="P9110" s="107" t="str">
        <f t="shared" si="851"/>
        <v/>
      </c>
      <c r="Q9110" s="108" t="str">
        <f t="shared" si="852"/>
        <v/>
      </c>
      <c r="S9110" s="109" t="str">
        <f t="shared" si="853"/>
        <v/>
      </c>
      <c r="T9110" s="109" t="str">
        <f t="shared" si="854"/>
        <v/>
      </c>
    </row>
    <row r="9111" spans="2:20" ht="15" customHeight="1" x14ac:dyDescent="0.25">
      <c r="B9111" s="94">
        <v>9060</v>
      </c>
      <c r="C9111" s="95"/>
      <c r="D9111" s="94"/>
      <c r="E9111" s="95"/>
      <c r="F9111" s="94"/>
      <c r="G9111" s="95">
        <f t="shared" si="849"/>
        <v>0</v>
      </c>
      <c r="H9111" s="110">
        <f t="shared" si="850"/>
        <v>0</v>
      </c>
      <c r="P9111" s="107" t="str">
        <f t="shared" si="851"/>
        <v/>
      </c>
      <c r="Q9111" s="108" t="str">
        <f t="shared" si="852"/>
        <v/>
      </c>
      <c r="S9111" s="109" t="str">
        <f t="shared" si="853"/>
        <v/>
      </c>
      <c r="T9111" s="109" t="str">
        <f t="shared" si="854"/>
        <v/>
      </c>
    </row>
    <row r="9112" spans="2:20" ht="15" customHeight="1" x14ac:dyDescent="0.25">
      <c r="B9112" s="94">
        <v>9061</v>
      </c>
      <c r="C9112" s="95"/>
      <c r="D9112" s="94"/>
      <c r="E9112" s="95"/>
      <c r="F9112" s="94"/>
      <c r="G9112" s="95">
        <f t="shared" si="849"/>
        <v>0</v>
      </c>
      <c r="H9112" s="110">
        <f t="shared" si="850"/>
        <v>0</v>
      </c>
      <c r="P9112" s="107" t="str">
        <f t="shared" si="851"/>
        <v/>
      </c>
      <c r="Q9112" s="108" t="str">
        <f t="shared" si="852"/>
        <v/>
      </c>
      <c r="S9112" s="109" t="str">
        <f t="shared" si="853"/>
        <v/>
      </c>
      <c r="T9112" s="109" t="str">
        <f t="shared" si="854"/>
        <v/>
      </c>
    </row>
    <row r="9113" spans="2:20" ht="15" customHeight="1" x14ac:dyDescent="0.25">
      <c r="B9113" s="94">
        <v>9062</v>
      </c>
      <c r="C9113" s="95"/>
      <c r="D9113" s="94"/>
      <c r="E9113" s="95"/>
      <c r="F9113" s="94"/>
      <c r="G9113" s="95">
        <f t="shared" si="849"/>
        <v>0</v>
      </c>
      <c r="H9113" s="110">
        <f t="shared" si="850"/>
        <v>0</v>
      </c>
      <c r="P9113" s="107" t="str">
        <f t="shared" si="851"/>
        <v/>
      </c>
      <c r="Q9113" s="108" t="str">
        <f t="shared" si="852"/>
        <v/>
      </c>
      <c r="S9113" s="109" t="str">
        <f t="shared" si="853"/>
        <v/>
      </c>
      <c r="T9113" s="109" t="str">
        <f t="shared" si="854"/>
        <v/>
      </c>
    </row>
    <row r="9114" spans="2:20" ht="15" customHeight="1" x14ac:dyDescent="0.25">
      <c r="B9114" s="94">
        <v>9063</v>
      </c>
      <c r="C9114" s="95"/>
      <c r="D9114" s="94"/>
      <c r="E9114" s="95"/>
      <c r="F9114" s="94"/>
      <c r="G9114" s="95">
        <f t="shared" si="849"/>
        <v>0</v>
      </c>
      <c r="H9114" s="110">
        <f t="shared" si="850"/>
        <v>0</v>
      </c>
      <c r="P9114" s="107" t="str">
        <f t="shared" si="851"/>
        <v/>
      </c>
      <c r="Q9114" s="108" t="str">
        <f t="shared" si="852"/>
        <v/>
      </c>
      <c r="S9114" s="109" t="str">
        <f t="shared" si="853"/>
        <v/>
      </c>
      <c r="T9114" s="109" t="str">
        <f t="shared" si="854"/>
        <v/>
      </c>
    </row>
    <row r="9115" spans="2:20" ht="15" customHeight="1" x14ac:dyDescent="0.25">
      <c r="B9115" s="94">
        <v>9064</v>
      </c>
      <c r="C9115" s="95"/>
      <c r="D9115" s="94"/>
      <c r="E9115" s="95"/>
      <c r="F9115" s="94"/>
      <c r="G9115" s="95">
        <f t="shared" si="849"/>
        <v>0</v>
      </c>
      <c r="H9115" s="110">
        <f t="shared" si="850"/>
        <v>0</v>
      </c>
      <c r="P9115" s="107" t="str">
        <f t="shared" si="851"/>
        <v/>
      </c>
      <c r="Q9115" s="108" t="str">
        <f t="shared" si="852"/>
        <v/>
      </c>
      <c r="S9115" s="109" t="str">
        <f t="shared" si="853"/>
        <v/>
      </c>
      <c r="T9115" s="109" t="str">
        <f t="shared" si="854"/>
        <v/>
      </c>
    </row>
    <row r="9116" spans="2:20" ht="15" customHeight="1" x14ac:dyDescent="0.25">
      <c r="B9116" s="94">
        <v>9065</v>
      </c>
      <c r="C9116" s="95"/>
      <c r="D9116" s="94"/>
      <c r="E9116" s="95"/>
      <c r="F9116" s="94"/>
      <c r="G9116" s="95">
        <f t="shared" ref="G9116:G9179" si="855">E9116-C9116</f>
        <v>0</v>
      </c>
      <c r="H9116" s="110">
        <f t="shared" ref="H9116:H9179" si="856">F9116-D9116</f>
        <v>0</v>
      </c>
      <c r="P9116" s="107" t="str">
        <f t="shared" ref="P9116:P9179" si="857">IF(C9116="","",D9116*PSA_WTP-C9116)</f>
        <v/>
      </c>
      <c r="Q9116" s="108" t="str">
        <f t="shared" ref="Q9116:Q9179" si="858">IF(C9116="","",F9116*PSA_WTP-E9116)</f>
        <v/>
      </c>
      <c r="S9116" s="109" t="str">
        <f t="shared" ref="S9116:S9179" si="859">IF(Q9116="","",IF(Q9116=MAX(P9116,Q9116),0,1))</f>
        <v/>
      </c>
      <c r="T9116" s="109" t="str">
        <f t="shared" ref="T9116:T9179" si="860">IF(Q9116="","",IF(Q9116=MAX(P9116,Q9116),1,0))</f>
        <v/>
      </c>
    </row>
    <row r="9117" spans="2:20" ht="15" customHeight="1" x14ac:dyDescent="0.25">
      <c r="B9117" s="94">
        <v>9066</v>
      </c>
      <c r="C9117" s="95"/>
      <c r="D9117" s="94"/>
      <c r="E9117" s="95"/>
      <c r="F9117" s="94"/>
      <c r="G9117" s="95">
        <f t="shared" si="855"/>
        <v>0</v>
      </c>
      <c r="H9117" s="110">
        <f t="shared" si="856"/>
        <v>0</v>
      </c>
      <c r="P9117" s="107" t="str">
        <f t="shared" si="857"/>
        <v/>
      </c>
      <c r="Q9117" s="108" t="str">
        <f t="shared" si="858"/>
        <v/>
      </c>
      <c r="S9117" s="109" t="str">
        <f t="shared" si="859"/>
        <v/>
      </c>
      <c r="T9117" s="109" t="str">
        <f t="shared" si="860"/>
        <v/>
      </c>
    </row>
    <row r="9118" spans="2:20" ht="15" customHeight="1" x14ac:dyDescent="0.25">
      <c r="B9118" s="94">
        <v>9067</v>
      </c>
      <c r="C9118" s="95"/>
      <c r="D9118" s="94"/>
      <c r="E9118" s="95"/>
      <c r="F9118" s="94"/>
      <c r="G9118" s="95">
        <f t="shared" si="855"/>
        <v>0</v>
      </c>
      <c r="H9118" s="110">
        <f t="shared" si="856"/>
        <v>0</v>
      </c>
      <c r="P9118" s="107" t="str">
        <f t="shared" si="857"/>
        <v/>
      </c>
      <c r="Q9118" s="108" t="str">
        <f t="shared" si="858"/>
        <v/>
      </c>
      <c r="S9118" s="109" t="str">
        <f t="shared" si="859"/>
        <v/>
      </c>
      <c r="T9118" s="109" t="str">
        <f t="shared" si="860"/>
        <v/>
      </c>
    </row>
    <row r="9119" spans="2:20" ht="15" customHeight="1" x14ac:dyDescent="0.25">
      <c r="B9119" s="94">
        <v>9068</v>
      </c>
      <c r="C9119" s="95"/>
      <c r="D9119" s="94"/>
      <c r="E9119" s="95"/>
      <c r="F9119" s="94"/>
      <c r="G9119" s="95">
        <f t="shared" si="855"/>
        <v>0</v>
      </c>
      <c r="H9119" s="110">
        <f t="shared" si="856"/>
        <v>0</v>
      </c>
      <c r="P9119" s="107" t="str">
        <f t="shared" si="857"/>
        <v/>
      </c>
      <c r="Q9119" s="108" t="str">
        <f t="shared" si="858"/>
        <v/>
      </c>
      <c r="S9119" s="109" t="str">
        <f t="shared" si="859"/>
        <v/>
      </c>
      <c r="T9119" s="109" t="str">
        <f t="shared" si="860"/>
        <v/>
      </c>
    </row>
    <row r="9120" spans="2:20" ht="15" customHeight="1" x14ac:dyDescent="0.25">
      <c r="B9120" s="94">
        <v>9069</v>
      </c>
      <c r="C9120" s="95"/>
      <c r="D9120" s="94"/>
      <c r="E9120" s="95"/>
      <c r="F9120" s="94"/>
      <c r="G9120" s="95">
        <f t="shared" si="855"/>
        <v>0</v>
      </c>
      <c r="H9120" s="110">
        <f t="shared" si="856"/>
        <v>0</v>
      </c>
      <c r="P9120" s="107" t="str">
        <f t="shared" si="857"/>
        <v/>
      </c>
      <c r="Q9120" s="108" t="str">
        <f t="shared" si="858"/>
        <v/>
      </c>
      <c r="S9120" s="109" t="str">
        <f t="shared" si="859"/>
        <v/>
      </c>
      <c r="T9120" s="109" t="str">
        <f t="shared" si="860"/>
        <v/>
      </c>
    </row>
    <row r="9121" spans="2:20" ht="15" customHeight="1" x14ac:dyDescent="0.25">
      <c r="B9121" s="94">
        <v>9070</v>
      </c>
      <c r="C9121" s="95"/>
      <c r="D9121" s="94"/>
      <c r="E9121" s="95"/>
      <c r="F9121" s="94"/>
      <c r="G9121" s="95">
        <f t="shared" si="855"/>
        <v>0</v>
      </c>
      <c r="H9121" s="110">
        <f t="shared" si="856"/>
        <v>0</v>
      </c>
      <c r="P9121" s="107" t="str">
        <f t="shared" si="857"/>
        <v/>
      </c>
      <c r="Q9121" s="108" t="str">
        <f t="shared" si="858"/>
        <v/>
      </c>
      <c r="S9121" s="109" t="str">
        <f t="shared" si="859"/>
        <v/>
      </c>
      <c r="T9121" s="109" t="str">
        <f t="shared" si="860"/>
        <v/>
      </c>
    </row>
    <row r="9122" spans="2:20" ht="15" customHeight="1" x14ac:dyDescent="0.25">
      <c r="B9122" s="94">
        <v>9071</v>
      </c>
      <c r="C9122" s="95"/>
      <c r="D9122" s="94"/>
      <c r="E9122" s="95"/>
      <c r="F9122" s="94"/>
      <c r="G9122" s="95">
        <f t="shared" si="855"/>
        <v>0</v>
      </c>
      <c r="H9122" s="110">
        <f t="shared" si="856"/>
        <v>0</v>
      </c>
      <c r="P9122" s="107" t="str">
        <f t="shared" si="857"/>
        <v/>
      </c>
      <c r="Q9122" s="108" t="str">
        <f t="shared" si="858"/>
        <v/>
      </c>
      <c r="S9122" s="109" t="str">
        <f t="shared" si="859"/>
        <v/>
      </c>
      <c r="T9122" s="109" t="str">
        <f t="shared" si="860"/>
        <v/>
      </c>
    </row>
    <row r="9123" spans="2:20" ht="15" customHeight="1" x14ac:dyDescent="0.25">
      <c r="B9123" s="94">
        <v>9072</v>
      </c>
      <c r="C9123" s="95"/>
      <c r="D9123" s="94"/>
      <c r="E9123" s="95"/>
      <c r="F9123" s="94"/>
      <c r="G9123" s="95">
        <f t="shared" si="855"/>
        <v>0</v>
      </c>
      <c r="H9123" s="110">
        <f t="shared" si="856"/>
        <v>0</v>
      </c>
      <c r="P9123" s="107" t="str">
        <f t="shared" si="857"/>
        <v/>
      </c>
      <c r="Q9123" s="108" t="str">
        <f t="shared" si="858"/>
        <v/>
      </c>
      <c r="S9123" s="109" t="str">
        <f t="shared" si="859"/>
        <v/>
      </c>
      <c r="T9123" s="109" t="str">
        <f t="shared" si="860"/>
        <v/>
      </c>
    </row>
    <row r="9124" spans="2:20" ht="15" customHeight="1" x14ac:dyDescent="0.25">
      <c r="B9124" s="94">
        <v>9073</v>
      </c>
      <c r="C9124" s="95"/>
      <c r="D9124" s="94"/>
      <c r="E9124" s="95"/>
      <c r="F9124" s="94"/>
      <c r="G9124" s="95">
        <f t="shared" si="855"/>
        <v>0</v>
      </c>
      <c r="H9124" s="110">
        <f t="shared" si="856"/>
        <v>0</v>
      </c>
      <c r="P9124" s="107" t="str">
        <f t="shared" si="857"/>
        <v/>
      </c>
      <c r="Q9124" s="108" t="str">
        <f t="shared" si="858"/>
        <v/>
      </c>
      <c r="S9124" s="109" t="str">
        <f t="shared" si="859"/>
        <v/>
      </c>
      <c r="T9124" s="109" t="str">
        <f t="shared" si="860"/>
        <v/>
      </c>
    </row>
    <row r="9125" spans="2:20" ht="15" customHeight="1" x14ac:dyDescent="0.25">
      <c r="B9125" s="94">
        <v>9074</v>
      </c>
      <c r="C9125" s="95"/>
      <c r="D9125" s="94"/>
      <c r="E9125" s="95"/>
      <c r="F9125" s="94"/>
      <c r="G9125" s="95">
        <f t="shared" si="855"/>
        <v>0</v>
      </c>
      <c r="H9125" s="110">
        <f t="shared" si="856"/>
        <v>0</v>
      </c>
      <c r="P9125" s="107" t="str">
        <f t="shared" si="857"/>
        <v/>
      </c>
      <c r="Q9125" s="108" t="str">
        <f t="shared" si="858"/>
        <v/>
      </c>
      <c r="S9125" s="109" t="str">
        <f t="shared" si="859"/>
        <v/>
      </c>
      <c r="T9125" s="109" t="str">
        <f t="shared" si="860"/>
        <v/>
      </c>
    </row>
    <row r="9126" spans="2:20" ht="15" customHeight="1" x14ac:dyDescent="0.25">
      <c r="B9126" s="94">
        <v>9075</v>
      </c>
      <c r="C9126" s="95"/>
      <c r="D9126" s="94"/>
      <c r="E9126" s="95"/>
      <c r="F9126" s="94"/>
      <c r="G9126" s="95">
        <f t="shared" si="855"/>
        <v>0</v>
      </c>
      <c r="H9126" s="110">
        <f t="shared" si="856"/>
        <v>0</v>
      </c>
      <c r="P9126" s="107" t="str">
        <f t="shared" si="857"/>
        <v/>
      </c>
      <c r="Q9126" s="108" t="str">
        <f t="shared" si="858"/>
        <v/>
      </c>
      <c r="S9126" s="109" t="str">
        <f t="shared" si="859"/>
        <v/>
      </c>
      <c r="T9126" s="109" t="str">
        <f t="shared" si="860"/>
        <v/>
      </c>
    </row>
    <row r="9127" spans="2:20" ht="15" customHeight="1" x14ac:dyDescent="0.25">
      <c r="B9127" s="94">
        <v>9076</v>
      </c>
      <c r="C9127" s="95"/>
      <c r="D9127" s="94"/>
      <c r="E9127" s="95"/>
      <c r="F9127" s="94"/>
      <c r="G9127" s="95">
        <f t="shared" si="855"/>
        <v>0</v>
      </c>
      <c r="H9127" s="110">
        <f t="shared" si="856"/>
        <v>0</v>
      </c>
      <c r="P9127" s="107" t="str">
        <f t="shared" si="857"/>
        <v/>
      </c>
      <c r="Q9127" s="108" t="str">
        <f t="shared" si="858"/>
        <v/>
      </c>
      <c r="S9127" s="109" t="str">
        <f t="shared" si="859"/>
        <v/>
      </c>
      <c r="T9127" s="109" t="str">
        <f t="shared" si="860"/>
        <v/>
      </c>
    </row>
    <row r="9128" spans="2:20" ht="15" customHeight="1" x14ac:dyDescent="0.25">
      <c r="B9128" s="94">
        <v>9077</v>
      </c>
      <c r="C9128" s="95"/>
      <c r="D9128" s="94"/>
      <c r="E9128" s="95"/>
      <c r="F9128" s="94"/>
      <c r="G9128" s="95">
        <f t="shared" si="855"/>
        <v>0</v>
      </c>
      <c r="H9128" s="110">
        <f t="shared" si="856"/>
        <v>0</v>
      </c>
      <c r="P9128" s="107" t="str">
        <f t="shared" si="857"/>
        <v/>
      </c>
      <c r="Q9128" s="108" t="str">
        <f t="shared" si="858"/>
        <v/>
      </c>
      <c r="S9128" s="109" t="str">
        <f t="shared" si="859"/>
        <v/>
      </c>
      <c r="T9128" s="109" t="str">
        <f t="shared" si="860"/>
        <v/>
      </c>
    </row>
    <row r="9129" spans="2:20" ht="15" customHeight="1" x14ac:dyDescent="0.25">
      <c r="B9129" s="94">
        <v>9078</v>
      </c>
      <c r="C9129" s="95"/>
      <c r="D9129" s="94"/>
      <c r="E9129" s="95"/>
      <c r="F9129" s="94"/>
      <c r="G9129" s="95">
        <f t="shared" si="855"/>
        <v>0</v>
      </c>
      <c r="H9129" s="110">
        <f t="shared" si="856"/>
        <v>0</v>
      </c>
      <c r="P9129" s="107" t="str">
        <f t="shared" si="857"/>
        <v/>
      </c>
      <c r="Q9129" s="108" t="str">
        <f t="shared" si="858"/>
        <v/>
      </c>
      <c r="S9129" s="109" t="str">
        <f t="shared" si="859"/>
        <v/>
      </c>
      <c r="T9129" s="109" t="str">
        <f t="shared" si="860"/>
        <v/>
      </c>
    </row>
    <row r="9130" spans="2:20" ht="15" customHeight="1" x14ac:dyDescent="0.25">
      <c r="B9130" s="94">
        <v>9079</v>
      </c>
      <c r="C9130" s="95"/>
      <c r="D9130" s="94"/>
      <c r="E9130" s="95"/>
      <c r="F9130" s="94"/>
      <c r="G9130" s="95">
        <f t="shared" si="855"/>
        <v>0</v>
      </c>
      <c r="H9130" s="110">
        <f t="shared" si="856"/>
        <v>0</v>
      </c>
      <c r="P9130" s="107" t="str">
        <f t="shared" si="857"/>
        <v/>
      </c>
      <c r="Q9130" s="108" t="str">
        <f t="shared" si="858"/>
        <v/>
      </c>
      <c r="S9130" s="109" t="str">
        <f t="shared" si="859"/>
        <v/>
      </c>
      <c r="T9130" s="109" t="str">
        <f t="shared" si="860"/>
        <v/>
      </c>
    </row>
    <row r="9131" spans="2:20" ht="15" customHeight="1" x14ac:dyDescent="0.25">
      <c r="B9131" s="94">
        <v>9080</v>
      </c>
      <c r="C9131" s="95"/>
      <c r="D9131" s="94"/>
      <c r="E9131" s="95"/>
      <c r="F9131" s="94"/>
      <c r="G9131" s="95">
        <f t="shared" si="855"/>
        <v>0</v>
      </c>
      <c r="H9131" s="110">
        <f t="shared" si="856"/>
        <v>0</v>
      </c>
      <c r="P9131" s="107" t="str">
        <f t="shared" si="857"/>
        <v/>
      </c>
      <c r="Q9131" s="108" t="str">
        <f t="shared" si="858"/>
        <v/>
      </c>
      <c r="S9131" s="109" t="str">
        <f t="shared" si="859"/>
        <v/>
      </c>
      <c r="T9131" s="109" t="str">
        <f t="shared" si="860"/>
        <v/>
      </c>
    </row>
    <row r="9132" spans="2:20" ht="15" customHeight="1" x14ac:dyDescent="0.25">
      <c r="B9132" s="94">
        <v>9081</v>
      </c>
      <c r="C9132" s="95"/>
      <c r="D9132" s="94"/>
      <c r="E9132" s="95"/>
      <c r="F9132" s="94"/>
      <c r="G9132" s="95">
        <f t="shared" si="855"/>
        <v>0</v>
      </c>
      <c r="H9132" s="110">
        <f t="shared" si="856"/>
        <v>0</v>
      </c>
      <c r="P9132" s="107" t="str">
        <f t="shared" si="857"/>
        <v/>
      </c>
      <c r="Q9132" s="108" t="str">
        <f t="shared" si="858"/>
        <v/>
      </c>
      <c r="S9132" s="109" t="str">
        <f t="shared" si="859"/>
        <v/>
      </c>
      <c r="T9132" s="109" t="str">
        <f t="shared" si="860"/>
        <v/>
      </c>
    </row>
    <row r="9133" spans="2:20" ht="15" customHeight="1" x14ac:dyDescent="0.25">
      <c r="B9133" s="94">
        <v>9082</v>
      </c>
      <c r="C9133" s="95"/>
      <c r="D9133" s="94"/>
      <c r="E9133" s="95"/>
      <c r="F9133" s="94"/>
      <c r="G9133" s="95">
        <f t="shared" si="855"/>
        <v>0</v>
      </c>
      <c r="H9133" s="110">
        <f t="shared" si="856"/>
        <v>0</v>
      </c>
      <c r="P9133" s="107" t="str">
        <f t="shared" si="857"/>
        <v/>
      </c>
      <c r="Q9133" s="108" t="str">
        <f t="shared" si="858"/>
        <v/>
      </c>
      <c r="S9133" s="109" t="str">
        <f t="shared" si="859"/>
        <v/>
      </c>
      <c r="T9133" s="109" t="str">
        <f t="shared" si="860"/>
        <v/>
      </c>
    </row>
    <row r="9134" spans="2:20" ht="15" customHeight="1" x14ac:dyDescent="0.25">
      <c r="B9134" s="94">
        <v>9083</v>
      </c>
      <c r="C9134" s="95"/>
      <c r="D9134" s="94"/>
      <c r="E9134" s="95"/>
      <c r="F9134" s="94"/>
      <c r="G9134" s="95">
        <f t="shared" si="855"/>
        <v>0</v>
      </c>
      <c r="H9134" s="110">
        <f t="shared" si="856"/>
        <v>0</v>
      </c>
      <c r="P9134" s="107" t="str">
        <f t="shared" si="857"/>
        <v/>
      </c>
      <c r="Q9134" s="108" t="str">
        <f t="shared" si="858"/>
        <v/>
      </c>
      <c r="S9134" s="109" t="str">
        <f t="shared" si="859"/>
        <v/>
      </c>
      <c r="T9134" s="109" t="str">
        <f t="shared" si="860"/>
        <v/>
      </c>
    </row>
    <row r="9135" spans="2:20" ht="15" customHeight="1" x14ac:dyDescent="0.25">
      <c r="B9135" s="94">
        <v>9084</v>
      </c>
      <c r="C9135" s="95"/>
      <c r="D9135" s="94"/>
      <c r="E9135" s="95"/>
      <c r="F9135" s="94"/>
      <c r="G9135" s="95">
        <f t="shared" si="855"/>
        <v>0</v>
      </c>
      <c r="H9135" s="110">
        <f t="shared" si="856"/>
        <v>0</v>
      </c>
      <c r="P9135" s="107" t="str">
        <f t="shared" si="857"/>
        <v/>
      </c>
      <c r="Q9135" s="108" t="str">
        <f t="shared" si="858"/>
        <v/>
      </c>
      <c r="S9135" s="109" t="str">
        <f t="shared" si="859"/>
        <v/>
      </c>
      <c r="T9135" s="109" t="str">
        <f t="shared" si="860"/>
        <v/>
      </c>
    </row>
    <row r="9136" spans="2:20" ht="15" customHeight="1" x14ac:dyDescent="0.25">
      <c r="B9136" s="94">
        <v>9085</v>
      </c>
      <c r="C9136" s="95"/>
      <c r="D9136" s="94"/>
      <c r="E9136" s="95"/>
      <c r="F9136" s="94"/>
      <c r="G9136" s="95">
        <f t="shared" si="855"/>
        <v>0</v>
      </c>
      <c r="H9136" s="110">
        <f t="shared" si="856"/>
        <v>0</v>
      </c>
      <c r="P9136" s="107" t="str">
        <f t="shared" si="857"/>
        <v/>
      </c>
      <c r="Q9136" s="108" t="str">
        <f t="shared" si="858"/>
        <v/>
      </c>
      <c r="S9136" s="109" t="str">
        <f t="shared" si="859"/>
        <v/>
      </c>
      <c r="T9136" s="109" t="str">
        <f t="shared" si="860"/>
        <v/>
      </c>
    </row>
    <row r="9137" spans="2:20" ht="15" customHeight="1" x14ac:dyDescent="0.25">
      <c r="B9137" s="94">
        <v>9086</v>
      </c>
      <c r="C9137" s="95"/>
      <c r="D9137" s="94"/>
      <c r="E9137" s="95"/>
      <c r="F9137" s="94"/>
      <c r="G9137" s="95">
        <f t="shared" si="855"/>
        <v>0</v>
      </c>
      <c r="H9137" s="110">
        <f t="shared" si="856"/>
        <v>0</v>
      </c>
      <c r="P9137" s="107" t="str">
        <f t="shared" si="857"/>
        <v/>
      </c>
      <c r="Q9137" s="108" t="str">
        <f t="shared" si="858"/>
        <v/>
      </c>
      <c r="S9137" s="109" t="str">
        <f t="shared" si="859"/>
        <v/>
      </c>
      <c r="T9137" s="109" t="str">
        <f t="shared" si="860"/>
        <v/>
      </c>
    </row>
    <row r="9138" spans="2:20" ht="15" customHeight="1" x14ac:dyDescent="0.25">
      <c r="B9138" s="94">
        <v>9087</v>
      </c>
      <c r="C9138" s="95"/>
      <c r="D9138" s="94"/>
      <c r="E9138" s="95"/>
      <c r="F9138" s="94"/>
      <c r="G9138" s="95">
        <f t="shared" si="855"/>
        <v>0</v>
      </c>
      <c r="H9138" s="110">
        <f t="shared" si="856"/>
        <v>0</v>
      </c>
      <c r="P9138" s="107" t="str">
        <f t="shared" si="857"/>
        <v/>
      </c>
      <c r="Q9138" s="108" t="str">
        <f t="shared" si="858"/>
        <v/>
      </c>
      <c r="S9138" s="109" t="str">
        <f t="shared" si="859"/>
        <v/>
      </c>
      <c r="T9138" s="109" t="str">
        <f t="shared" si="860"/>
        <v/>
      </c>
    </row>
    <row r="9139" spans="2:20" ht="15" customHeight="1" x14ac:dyDescent="0.25">
      <c r="B9139" s="94">
        <v>9088</v>
      </c>
      <c r="C9139" s="95"/>
      <c r="D9139" s="94"/>
      <c r="E9139" s="95"/>
      <c r="F9139" s="94"/>
      <c r="G9139" s="95">
        <f t="shared" si="855"/>
        <v>0</v>
      </c>
      <c r="H9139" s="110">
        <f t="shared" si="856"/>
        <v>0</v>
      </c>
      <c r="P9139" s="107" t="str">
        <f t="shared" si="857"/>
        <v/>
      </c>
      <c r="Q9139" s="108" t="str">
        <f t="shared" si="858"/>
        <v/>
      </c>
      <c r="S9139" s="109" t="str">
        <f t="shared" si="859"/>
        <v/>
      </c>
      <c r="T9139" s="109" t="str">
        <f t="shared" si="860"/>
        <v/>
      </c>
    </row>
    <row r="9140" spans="2:20" ht="15" customHeight="1" x14ac:dyDescent="0.25">
      <c r="B9140" s="94">
        <v>9089</v>
      </c>
      <c r="C9140" s="95"/>
      <c r="D9140" s="94"/>
      <c r="E9140" s="95"/>
      <c r="F9140" s="94"/>
      <c r="G9140" s="95">
        <f t="shared" si="855"/>
        <v>0</v>
      </c>
      <c r="H9140" s="110">
        <f t="shared" si="856"/>
        <v>0</v>
      </c>
      <c r="P9140" s="107" t="str">
        <f t="shared" si="857"/>
        <v/>
      </c>
      <c r="Q9140" s="108" t="str">
        <f t="shared" si="858"/>
        <v/>
      </c>
      <c r="S9140" s="109" t="str">
        <f t="shared" si="859"/>
        <v/>
      </c>
      <c r="T9140" s="109" t="str">
        <f t="shared" si="860"/>
        <v/>
      </c>
    </row>
    <row r="9141" spans="2:20" ht="15" customHeight="1" x14ac:dyDescent="0.25">
      <c r="B9141" s="94">
        <v>9090</v>
      </c>
      <c r="C9141" s="95"/>
      <c r="D9141" s="94"/>
      <c r="E9141" s="95"/>
      <c r="F9141" s="94"/>
      <c r="G9141" s="95">
        <f t="shared" si="855"/>
        <v>0</v>
      </c>
      <c r="H9141" s="110">
        <f t="shared" si="856"/>
        <v>0</v>
      </c>
      <c r="P9141" s="107" t="str">
        <f t="shared" si="857"/>
        <v/>
      </c>
      <c r="Q9141" s="108" t="str">
        <f t="shared" si="858"/>
        <v/>
      </c>
      <c r="S9141" s="109" t="str">
        <f t="shared" si="859"/>
        <v/>
      </c>
      <c r="T9141" s="109" t="str">
        <f t="shared" si="860"/>
        <v/>
      </c>
    </row>
    <row r="9142" spans="2:20" ht="15" customHeight="1" x14ac:dyDescent="0.25">
      <c r="B9142" s="94">
        <v>9091</v>
      </c>
      <c r="C9142" s="95"/>
      <c r="D9142" s="94"/>
      <c r="E9142" s="95"/>
      <c r="F9142" s="94"/>
      <c r="G9142" s="95">
        <f t="shared" si="855"/>
        <v>0</v>
      </c>
      <c r="H9142" s="110">
        <f t="shared" si="856"/>
        <v>0</v>
      </c>
      <c r="P9142" s="107" t="str">
        <f t="shared" si="857"/>
        <v/>
      </c>
      <c r="Q9142" s="108" t="str">
        <f t="shared" si="858"/>
        <v/>
      </c>
      <c r="S9142" s="109" t="str">
        <f t="shared" si="859"/>
        <v/>
      </c>
      <c r="T9142" s="109" t="str">
        <f t="shared" si="860"/>
        <v/>
      </c>
    </row>
    <row r="9143" spans="2:20" ht="15" customHeight="1" x14ac:dyDescent="0.25">
      <c r="B9143" s="94">
        <v>9092</v>
      </c>
      <c r="C9143" s="95"/>
      <c r="D9143" s="94"/>
      <c r="E9143" s="95"/>
      <c r="F9143" s="94"/>
      <c r="G9143" s="95">
        <f t="shared" si="855"/>
        <v>0</v>
      </c>
      <c r="H9143" s="110">
        <f t="shared" si="856"/>
        <v>0</v>
      </c>
      <c r="P9143" s="107" t="str">
        <f t="shared" si="857"/>
        <v/>
      </c>
      <c r="Q9143" s="108" t="str">
        <f t="shared" si="858"/>
        <v/>
      </c>
      <c r="S9143" s="109" t="str">
        <f t="shared" si="859"/>
        <v/>
      </c>
      <c r="T9143" s="109" t="str">
        <f t="shared" si="860"/>
        <v/>
      </c>
    </row>
    <row r="9144" spans="2:20" ht="15" customHeight="1" x14ac:dyDescent="0.25">
      <c r="B9144" s="94">
        <v>9093</v>
      </c>
      <c r="C9144" s="95"/>
      <c r="D9144" s="94"/>
      <c r="E9144" s="95"/>
      <c r="F9144" s="94"/>
      <c r="G9144" s="95">
        <f t="shared" si="855"/>
        <v>0</v>
      </c>
      <c r="H9144" s="110">
        <f t="shared" si="856"/>
        <v>0</v>
      </c>
      <c r="P9144" s="107" t="str">
        <f t="shared" si="857"/>
        <v/>
      </c>
      <c r="Q9144" s="108" t="str">
        <f t="shared" si="858"/>
        <v/>
      </c>
      <c r="S9144" s="109" t="str">
        <f t="shared" si="859"/>
        <v/>
      </c>
      <c r="T9144" s="109" t="str">
        <f t="shared" si="860"/>
        <v/>
      </c>
    </row>
    <row r="9145" spans="2:20" ht="15" customHeight="1" x14ac:dyDescent="0.25">
      <c r="B9145" s="94">
        <v>9094</v>
      </c>
      <c r="C9145" s="95"/>
      <c r="D9145" s="94"/>
      <c r="E9145" s="95"/>
      <c r="F9145" s="94"/>
      <c r="G9145" s="95">
        <f t="shared" si="855"/>
        <v>0</v>
      </c>
      <c r="H9145" s="110">
        <f t="shared" si="856"/>
        <v>0</v>
      </c>
      <c r="P9145" s="107" t="str">
        <f t="shared" si="857"/>
        <v/>
      </c>
      <c r="Q9145" s="108" t="str">
        <f t="shared" si="858"/>
        <v/>
      </c>
      <c r="S9145" s="109" t="str">
        <f t="shared" si="859"/>
        <v/>
      </c>
      <c r="T9145" s="109" t="str">
        <f t="shared" si="860"/>
        <v/>
      </c>
    </row>
    <row r="9146" spans="2:20" ht="15" customHeight="1" x14ac:dyDescent="0.25">
      <c r="B9146" s="94">
        <v>9095</v>
      </c>
      <c r="C9146" s="95"/>
      <c r="D9146" s="94"/>
      <c r="E9146" s="95"/>
      <c r="F9146" s="94"/>
      <c r="G9146" s="95">
        <f t="shared" si="855"/>
        <v>0</v>
      </c>
      <c r="H9146" s="110">
        <f t="shared" si="856"/>
        <v>0</v>
      </c>
      <c r="P9146" s="107" t="str">
        <f t="shared" si="857"/>
        <v/>
      </c>
      <c r="Q9146" s="108" t="str">
        <f t="shared" si="858"/>
        <v/>
      </c>
      <c r="S9146" s="109" t="str">
        <f t="shared" si="859"/>
        <v/>
      </c>
      <c r="T9146" s="109" t="str">
        <f t="shared" si="860"/>
        <v/>
      </c>
    </row>
    <row r="9147" spans="2:20" ht="15" customHeight="1" x14ac:dyDescent="0.25">
      <c r="B9147" s="94">
        <v>9096</v>
      </c>
      <c r="C9147" s="95"/>
      <c r="D9147" s="94"/>
      <c r="E9147" s="95"/>
      <c r="F9147" s="94"/>
      <c r="G9147" s="95">
        <f t="shared" si="855"/>
        <v>0</v>
      </c>
      <c r="H9147" s="110">
        <f t="shared" si="856"/>
        <v>0</v>
      </c>
      <c r="P9147" s="107" t="str">
        <f t="shared" si="857"/>
        <v/>
      </c>
      <c r="Q9147" s="108" t="str">
        <f t="shared" si="858"/>
        <v/>
      </c>
      <c r="S9147" s="109" t="str">
        <f t="shared" si="859"/>
        <v/>
      </c>
      <c r="T9147" s="109" t="str">
        <f t="shared" si="860"/>
        <v/>
      </c>
    </row>
    <row r="9148" spans="2:20" ht="15" customHeight="1" x14ac:dyDescent="0.25">
      <c r="B9148" s="94">
        <v>9097</v>
      </c>
      <c r="C9148" s="95"/>
      <c r="D9148" s="94"/>
      <c r="E9148" s="95"/>
      <c r="F9148" s="94"/>
      <c r="G9148" s="95">
        <f t="shared" si="855"/>
        <v>0</v>
      </c>
      <c r="H9148" s="110">
        <f t="shared" si="856"/>
        <v>0</v>
      </c>
      <c r="P9148" s="107" t="str">
        <f t="shared" si="857"/>
        <v/>
      </c>
      <c r="Q9148" s="108" t="str">
        <f t="shared" si="858"/>
        <v/>
      </c>
      <c r="S9148" s="109" t="str">
        <f t="shared" si="859"/>
        <v/>
      </c>
      <c r="T9148" s="109" t="str">
        <f t="shared" si="860"/>
        <v/>
      </c>
    </row>
    <row r="9149" spans="2:20" ht="15" customHeight="1" x14ac:dyDescent="0.25">
      <c r="B9149" s="94">
        <v>9098</v>
      </c>
      <c r="C9149" s="95"/>
      <c r="D9149" s="94"/>
      <c r="E9149" s="95"/>
      <c r="F9149" s="94"/>
      <c r="G9149" s="95">
        <f t="shared" si="855"/>
        <v>0</v>
      </c>
      <c r="H9149" s="110">
        <f t="shared" si="856"/>
        <v>0</v>
      </c>
      <c r="P9149" s="107" t="str">
        <f t="shared" si="857"/>
        <v/>
      </c>
      <c r="Q9149" s="108" t="str">
        <f t="shared" si="858"/>
        <v/>
      </c>
      <c r="S9149" s="109" t="str">
        <f t="shared" si="859"/>
        <v/>
      </c>
      <c r="T9149" s="109" t="str">
        <f t="shared" si="860"/>
        <v/>
      </c>
    </row>
    <row r="9150" spans="2:20" ht="15" customHeight="1" x14ac:dyDescent="0.25">
      <c r="B9150" s="94">
        <v>9099</v>
      </c>
      <c r="C9150" s="95"/>
      <c r="D9150" s="94"/>
      <c r="E9150" s="95"/>
      <c r="F9150" s="94"/>
      <c r="G9150" s="95">
        <f t="shared" si="855"/>
        <v>0</v>
      </c>
      <c r="H9150" s="110">
        <f t="shared" si="856"/>
        <v>0</v>
      </c>
      <c r="P9150" s="107" t="str">
        <f t="shared" si="857"/>
        <v/>
      </c>
      <c r="Q9150" s="108" t="str">
        <f t="shared" si="858"/>
        <v/>
      </c>
      <c r="S9150" s="109" t="str">
        <f t="shared" si="859"/>
        <v/>
      </c>
      <c r="T9150" s="109" t="str">
        <f t="shared" si="860"/>
        <v/>
      </c>
    </row>
    <row r="9151" spans="2:20" ht="15" customHeight="1" x14ac:dyDescent="0.25">
      <c r="B9151" s="94">
        <v>9100</v>
      </c>
      <c r="C9151" s="95"/>
      <c r="D9151" s="94"/>
      <c r="E9151" s="95"/>
      <c r="F9151" s="94"/>
      <c r="G9151" s="95">
        <f t="shared" si="855"/>
        <v>0</v>
      </c>
      <c r="H9151" s="110">
        <f t="shared" si="856"/>
        <v>0</v>
      </c>
      <c r="P9151" s="107" t="str">
        <f t="shared" si="857"/>
        <v/>
      </c>
      <c r="Q9151" s="108" t="str">
        <f t="shared" si="858"/>
        <v/>
      </c>
      <c r="S9151" s="109" t="str">
        <f t="shared" si="859"/>
        <v/>
      </c>
      <c r="T9151" s="109" t="str">
        <f t="shared" si="860"/>
        <v/>
      </c>
    </row>
    <row r="9152" spans="2:20" ht="15" customHeight="1" x14ac:dyDescent="0.25">
      <c r="B9152" s="94">
        <v>9101</v>
      </c>
      <c r="C9152" s="95"/>
      <c r="D9152" s="94"/>
      <c r="E9152" s="95"/>
      <c r="F9152" s="94"/>
      <c r="G9152" s="95">
        <f t="shared" si="855"/>
        <v>0</v>
      </c>
      <c r="H9152" s="110">
        <f t="shared" si="856"/>
        <v>0</v>
      </c>
      <c r="P9152" s="107" t="str">
        <f t="shared" si="857"/>
        <v/>
      </c>
      <c r="Q9152" s="108" t="str">
        <f t="shared" si="858"/>
        <v/>
      </c>
      <c r="S9152" s="109" t="str">
        <f t="shared" si="859"/>
        <v/>
      </c>
      <c r="T9152" s="109" t="str">
        <f t="shared" si="860"/>
        <v/>
      </c>
    </row>
    <row r="9153" spans="2:20" ht="15" customHeight="1" x14ac:dyDescent="0.25">
      <c r="B9153" s="94">
        <v>9102</v>
      </c>
      <c r="C9153" s="95"/>
      <c r="D9153" s="94"/>
      <c r="E9153" s="95"/>
      <c r="F9153" s="94"/>
      <c r="G9153" s="95">
        <f t="shared" si="855"/>
        <v>0</v>
      </c>
      <c r="H9153" s="110">
        <f t="shared" si="856"/>
        <v>0</v>
      </c>
      <c r="P9153" s="107" t="str">
        <f t="shared" si="857"/>
        <v/>
      </c>
      <c r="Q9153" s="108" t="str">
        <f t="shared" si="858"/>
        <v/>
      </c>
      <c r="S9153" s="109" t="str">
        <f t="shared" si="859"/>
        <v/>
      </c>
      <c r="T9153" s="109" t="str">
        <f t="shared" si="860"/>
        <v/>
      </c>
    </row>
    <row r="9154" spans="2:20" ht="15" customHeight="1" x14ac:dyDescent="0.25">
      <c r="B9154" s="94">
        <v>9103</v>
      </c>
      <c r="C9154" s="95"/>
      <c r="D9154" s="94"/>
      <c r="E9154" s="95"/>
      <c r="F9154" s="94"/>
      <c r="G9154" s="95">
        <f t="shared" si="855"/>
        <v>0</v>
      </c>
      <c r="H9154" s="110">
        <f t="shared" si="856"/>
        <v>0</v>
      </c>
      <c r="P9154" s="107" t="str">
        <f t="shared" si="857"/>
        <v/>
      </c>
      <c r="Q9154" s="108" t="str">
        <f t="shared" si="858"/>
        <v/>
      </c>
      <c r="S9154" s="109" t="str">
        <f t="shared" si="859"/>
        <v/>
      </c>
      <c r="T9154" s="109" t="str">
        <f t="shared" si="860"/>
        <v/>
      </c>
    </row>
    <row r="9155" spans="2:20" ht="15" customHeight="1" x14ac:dyDescent="0.25">
      <c r="B9155" s="94">
        <v>9104</v>
      </c>
      <c r="C9155" s="95"/>
      <c r="D9155" s="94"/>
      <c r="E9155" s="95"/>
      <c r="F9155" s="94"/>
      <c r="G9155" s="95">
        <f t="shared" si="855"/>
        <v>0</v>
      </c>
      <c r="H9155" s="110">
        <f t="shared" si="856"/>
        <v>0</v>
      </c>
      <c r="P9155" s="107" t="str">
        <f t="shared" si="857"/>
        <v/>
      </c>
      <c r="Q9155" s="108" t="str">
        <f t="shared" si="858"/>
        <v/>
      </c>
      <c r="S9155" s="109" t="str">
        <f t="shared" si="859"/>
        <v/>
      </c>
      <c r="T9155" s="109" t="str">
        <f t="shared" si="860"/>
        <v/>
      </c>
    </row>
    <row r="9156" spans="2:20" ht="15" customHeight="1" x14ac:dyDescent="0.25">
      <c r="B9156" s="94">
        <v>9105</v>
      </c>
      <c r="C9156" s="95"/>
      <c r="D9156" s="94"/>
      <c r="E9156" s="95"/>
      <c r="F9156" s="94"/>
      <c r="G9156" s="95">
        <f t="shared" si="855"/>
        <v>0</v>
      </c>
      <c r="H9156" s="110">
        <f t="shared" si="856"/>
        <v>0</v>
      </c>
      <c r="P9156" s="107" t="str">
        <f t="shared" si="857"/>
        <v/>
      </c>
      <c r="Q9156" s="108" t="str">
        <f t="shared" si="858"/>
        <v/>
      </c>
      <c r="S9156" s="109" t="str">
        <f t="shared" si="859"/>
        <v/>
      </c>
      <c r="T9156" s="109" t="str">
        <f t="shared" si="860"/>
        <v/>
      </c>
    </row>
    <row r="9157" spans="2:20" ht="15" customHeight="1" x14ac:dyDescent="0.25">
      <c r="B9157" s="94">
        <v>9106</v>
      </c>
      <c r="C9157" s="95"/>
      <c r="D9157" s="94"/>
      <c r="E9157" s="95"/>
      <c r="F9157" s="94"/>
      <c r="G9157" s="95">
        <f t="shared" si="855"/>
        <v>0</v>
      </c>
      <c r="H9157" s="110">
        <f t="shared" si="856"/>
        <v>0</v>
      </c>
      <c r="P9157" s="107" t="str">
        <f t="shared" si="857"/>
        <v/>
      </c>
      <c r="Q9157" s="108" t="str">
        <f t="shared" si="858"/>
        <v/>
      </c>
      <c r="S9157" s="109" t="str">
        <f t="shared" si="859"/>
        <v/>
      </c>
      <c r="T9157" s="109" t="str">
        <f t="shared" si="860"/>
        <v/>
      </c>
    </row>
    <row r="9158" spans="2:20" ht="15" customHeight="1" x14ac:dyDescent="0.25">
      <c r="B9158" s="94">
        <v>9107</v>
      </c>
      <c r="C9158" s="95"/>
      <c r="D9158" s="94"/>
      <c r="E9158" s="95"/>
      <c r="F9158" s="94"/>
      <c r="G9158" s="95">
        <f t="shared" si="855"/>
        <v>0</v>
      </c>
      <c r="H9158" s="110">
        <f t="shared" si="856"/>
        <v>0</v>
      </c>
      <c r="P9158" s="107" t="str">
        <f t="shared" si="857"/>
        <v/>
      </c>
      <c r="Q9158" s="108" t="str">
        <f t="shared" si="858"/>
        <v/>
      </c>
      <c r="S9158" s="109" t="str">
        <f t="shared" si="859"/>
        <v/>
      </c>
      <c r="T9158" s="109" t="str">
        <f t="shared" si="860"/>
        <v/>
      </c>
    </row>
    <row r="9159" spans="2:20" ht="15" customHeight="1" x14ac:dyDescent="0.25">
      <c r="B9159" s="94">
        <v>9108</v>
      </c>
      <c r="C9159" s="95"/>
      <c r="D9159" s="94"/>
      <c r="E9159" s="95"/>
      <c r="F9159" s="94"/>
      <c r="G9159" s="95">
        <f t="shared" si="855"/>
        <v>0</v>
      </c>
      <c r="H9159" s="110">
        <f t="shared" si="856"/>
        <v>0</v>
      </c>
      <c r="P9159" s="107" t="str">
        <f t="shared" si="857"/>
        <v/>
      </c>
      <c r="Q9159" s="108" t="str">
        <f t="shared" si="858"/>
        <v/>
      </c>
      <c r="S9159" s="109" t="str">
        <f t="shared" si="859"/>
        <v/>
      </c>
      <c r="T9159" s="109" t="str">
        <f t="shared" si="860"/>
        <v/>
      </c>
    </row>
    <row r="9160" spans="2:20" ht="15" customHeight="1" x14ac:dyDescent="0.25">
      <c r="B9160" s="94">
        <v>9109</v>
      </c>
      <c r="C9160" s="95"/>
      <c r="D9160" s="94"/>
      <c r="E9160" s="95"/>
      <c r="F9160" s="94"/>
      <c r="G9160" s="95">
        <f t="shared" si="855"/>
        <v>0</v>
      </c>
      <c r="H9160" s="110">
        <f t="shared" si="856"/>
        <v>0</v>
      </c>
      <c r="P9160" s="107" t="str">
        <f t="shared" si="857"/>
        <v/>
      </c>
      <c r="Q9160" s="108" t="str">
        <f t="shared" si="858"/>
        <v/>
      </c>
      <c r="S9160" s="109" t="str">
        <f t="shared" si="859"/>
        <v/>
      </c>
      <c r="T9160" s="109" t="str">
        <f t="shared" si="860"/>
        <v/>
      </c>
    </row>
    <row r="9161" spans="2:20" ht="15" customHeight="1" x14ac:dyDescent="0.25">
      <c r="B9161" s="94">
        <v>9110</v>
      </c>
      <c r="C9161" s="95"/>
      <c r="D9161" s="94"/>
      <c r="E9161" s="95"/>
      <c r="F9161" s="94"/>
      <c r="G9161" s="95">
        <f t="shared" si="855"/>
        <v>0</v>
      </c>
      <c r="H9161" s="110">
        <f t="shared" si="856"/>
        <v>0</v>
      </c>
      <c r="P9161" s="107" t="str">
        <f t="shared" si="857"/>
        <v/>
      </c>
      <c r="Q9161" s="108" t="str">
        <f t="shared" si="858"/>
        <v/>
      </c>
      <c r="S9161" s="109" t="str">
        <f t="shared" si="859"/>
        <v/>
      </c>
      <c r="T9161" s="109" t="str">
        <f t="shared" si="860"/>
        <v/>
      </c>
    </row>
    <row r="9162" spans="2:20" ht="15" customHeight="1" x14ac:dyDescent="0.25">
      <c r="B9162" s="94">
        <v>9111</v>
      </c>
      <c r="C9162" s="95"/>
      <c r="D9162" s="94"/>
      <c r="E9162" s="95"/>
      <c r="F9162" s="94"/>
      <c r="G9162" s="95">
        <f t="shared" si="855"/>
        <v>0</v>
      </c>
      <c r="H9162" s="110">
        <f t="shared" si="856"/>
        <v>0</v>
      </c>
      <c r="P9162" s="107" t="str">
        <f t="shared" si="857"/>
        <v/>
      </c>
      <c r="Q9162" s="108" t="str">
        <f t="shared" si="858"/>
        <v/>
      </c>
      <c r="S9162" s="109" t="str">
        <f t="shared" si="859"/>
        <v/>
      </c>
      <c r="T9162" s="109" t="str">
        <f t="shared" si="860"/>
        <v/>
      </c>
    </row>
    <row r="9163" spans="2:20" ht="15" customHeight="1" x14ac:dyDescent="0.25">
      <c r="B9163" s="94">
        <v>9112</v>
      </c>
      <c r="C9163" s="95"/>
      <c r="D9163" s="94"/>
      <c r="E9163" s="95"/>
      <c r="F9163" s="94"/>
      <c r="G9163" s="95">
        <f t="shared" si="855"/>
        <v>0</v>
      </c>
      <c r="H9163" s="110">
        <f t="shared" si="856"/>
        <v>0</v>
      </c>
      <c r="P9163" s="107" t="str">
        <f t="shared" si="857"/>
        <v/>
      </c>
      <c r="Q9163" s="108" t="str">
        <f t="shared" si="858"/>
        <v/>
      </c>
      <c r="S9163" s="109" t="str">
        <f t="shared" si="859"/>
        <v/>
      </c>
      <c r="T9163" s="109" t="str">
        <f t="shared" si="860"/>
        <v/>
      </c>
    </row>
    <row r="9164" spans="2:20" ht="15" customHeight="1" x14ac:dyDescent="0.25">
      <c r="B9164" s="94">
        <v>9113</v>
      </c>
      <c r="C9164" s="95"/>
      <c r="D9164" s="94"/>
      <c r="E9164" s="95"/>
      <c r="F9164" s="94"/>
      <c r="G9164" s="95">
        <f t="shared" si="855"/>
        <v>0</v>
      </c>
      <c r="H9164" s="110">
        <f t="shared" si="856"/>
        <v>0</v>
      </c>
      <c r="P9164" s="107" t="str">
        <f t="shared" si="857"/>
        <v/>
      </c>
      <c r="Q9164" s="108" t="str">
        <f t="shared" si="858"/>
        <v/>
      </c>
      <c r="S9164" s="109" t="str">
        <f t="shared" si="859"/>
        <v/>
      </c>
      <c r="T9164" s="109" t="str">
        <f t="shared" si="860"/>
        <v/>
      </c>
    </row>
    <row r="9165" spans="2:20" ht="15" customHeight="1" x14ac:dyDescent="0.25">
      <c r="B9165" s="94">
        <v>9114</v>
      </c>
      <c r="C9165" s="95"/>
      <c r="D9165" s="94"/>
      <c r="E9165" s="95"/>
      <c r="F9165" s="94"/>
      <c r="G9165" s="95">
        <f t="shared" si="855"/>
        <v>0</v>
      </c>
      <c r="H9165" s="110">
        <f t="shared" si="856"/>
        <v>0</v>
      </c>
      <c r="P9165" s="107" t="str">
        <f t="shared" si="857"/>
        <v/>
      </c>
      <c r="Q9165" s="108" t="str">
        <f t="shared" si="858"/>
        <v/>
      </c>
      <c r="S9165" s="109" t="str">
        <f t="shared" si="859"/>
        <v/>
      </c>
      <c r="T9165" s="109" t="str">
        <f t="shared" si="860"/>
        <v/>
      </c>
    </row>
    <row r="9166" spans="2:20" ht="15" customHeight="1" x14ac:dyDescent="0.25">
      <c r="B9166" s="94">
        <v>9115</v>
      </c>
      <c r="C9166" s="95"/>
      <c r="D9166" s="94"/>
      <c r="E9166" s="95"/>
      <c r="F9166" s="94"/>
      <c r="G9166" s="95">
        <f t="shared" si="855"/>
        <v>0</v>
      </c>
      <c r="H9166" s="110">
        <f t="shared" si="856"/>
        <v>0</v>
      </c>
      <c r="P9166" s="107" t="str">
        <f t="shared" si="857"/>
        <v/>
      </c>
      <c r="Q9166" s="108" t="str">
        <f t="shared" si="858"/>
        <v/>
      </c>
      <c r="S9166" s="109" t="str">
        <f t="shared" si="859"/>
        <v/>
      </c>
      <c r="T9166" s="109" t="str">
        <f t="shared" si="860"/>
        <v/>
      </c>
    </row>
    <row r="9167" spans="2:20" ht="15" customHeight="1" x14ac:dyDescent="0.25">
      <c r="B9167" s="94">
        <v>9116</v>
      </c>
      <c r="C9167" s="95"/>
      <c r="D9167" s="94"/>
      <c r="E9167" s="95"/>
      <c r="F9167" s="94"/>
      <c r="G9167" s="95">
        <f t="shared" si="855"/>
        <v>0</v>
      </c>
      <c r="H9167" s="110">
        <f t="shared" si="856"/>
        <v>0</v>
      </c>
      <c r="P9167" s="107" t="str">
        <f t="shared" si="857"/>
        <v/>
      </c>
      <c r="Q9167" s="108" t="str">
        <f t="shared" si="858"/>
        <v/>
      </c>
      <c r="S9167" s="109" t="str">
        <f t="shared" si="859"/>
        <v/>
      </c>
      <c r="T9167" s="109" t="str">
        <f t="shared" si="860"/>
        <v/>
      </c>
    </row>
    <row r="9168" spans="2:20" ht="15" customHeight="1" x14ac:dyDescent="0.25">
      <c r="B9168" s="94">
        <v>9117</v>
      </c>
      <c r="C9168" s="95"/>
      <c r="D9168" s="94"/>
      <c r="E9168" s="95"/>
      <c r="F9168" s="94"/>
      <c r="G9168" s="95">
        <f t="shared" si="855"/>
        <v>0</v>
      </c>
      <c r="H9168" s="110">
        <f t="shared" si="856"/>
        <v>0</v>
      </c>
      <c r="P9168" s="107" t="str">
        <f t="shared" si="857"/>
        <v/>
      </c>
      <c r="Q9168" s="108" t="str">
        <f t="shared" si="858"/>
        <v/>
      </c>
      <c r="S9168" s="109" t="str">
        <f t="shared" si="859"/>
        <v/>
      </c>
      <c r="T9168" s="109" t="str">
        <f t="shared" si="860"/>
        <v/>
      </c>
    </row>
    <row r="9169" spans="2:20" ht="15" customHeight="1" x14ac:dyDescent="0.25">
      <c r="B9169" s="94">
        <v>9118</v>
      </c>
      <c r="C9169" s="95"/>
      <c r="D9169" s="94"/>
      <c r="E9169" s="95"/>
      <c r="F9169" s="94"/>
      <c r="G9169" s="95">
        <f t="shared" si="855"/>
        <v>0</v>
      </c>
      <c r="H9169" s="110">
        <f t="shared" si="856"/>
        <v>0</v>
      </c>
      <c r="P9169" s="107" t="str">
        <f t="shared" si="857"/>
        <v/>
      </c>
      <c r="Q9169" s="108" t="str">
        <f t="shared" si="858"/>
        <v/>
      </c>
      <c r="S9169" s="109" t="str">
        <f t="shared" si="859"/>
        <v/>
      </c>
      <c r="T9169" s="109" t="str">
        <f t="shared" si="860"/>
        <v/>
      </c>
    </row>
    <row r="9170" spans="2:20" ht="15" customHeight="1" x14ac:dyDescent="0.25">
      <c r="B9170" s="94">
        <v>9119</v>
      </c>
      <c r="C9170" s="95"/>
      <c r="D9170" s="94"/>
      <c r="E9170" s="95"/>
      <c r="F9170" s="94"/>
      <c r="G9170" s="95">
        <f t="shared" si="855"/>
        <v>0</v>
      </c>
      <c r="H9170" s="110">
        <f t="shared" si="856"/>
        <v>0</v>
      </c>
      <c r="P9170" s="107" t="str">
        <f t="shared" si="857"/>
        <v/>
      </c>
      <c r="Q9170" s="108" t="str">
        <f t="shared" si="858"/>
        <v/>
      </c>
      <c r="S9170" s="109" t="str">
        <f t="shared" si="859"/>
        <v/>
      </c>
      <c r="T9170" s="109" t="str">
        <f t="shared" si="860"/>
        <v/>
      </c>
    </row>
    <row r="9171" spans="2:20" ht="15" customHeight="1" x14ac:dyDescent="0.25">
      <c r="B9171" s="94">
        <v>9120</v>
      </c>
      <c r="C9171" s="95"/>
      <c r="D9171" s="94"/>
      <c r="E9171" s="95"/>
      <c r="F9171" s="94"/>
      <c r="G9171" s="95">
        <f t="shared" si="855"/>
        <v>0</v>
      </c>
      <c r="H9171" s="110">
        <f t="shared" si="856"/>
        <v>0</v>
      </c>
      <c r="P9171" s="107" t="str">
        <f t="shared" si="857"/>
        <v/>
      </c>
      <c r="Q9171" s="108" t="str">
        <f t="shared" si="858"/>
        <v/>
      </c>
      <c r="S9171" s="109" t="str">
        <f t="shared" si="859"/>
        <v/>
      </c>
      <c r="T9171" s="109" t="str">
        <f t="shared" si="860"/>
        <v/>
      </c>
    </row>
    <row r="9172" spans="2:20" ht="15" customHeight="1" x14ac:dyDescent="0.25">
      <c r="B9172" s="94">
        <v>9121</v>
      </c>
      <c r="C9172" s="95"/>
      <c r="D9172" s="94"/>
      <c r="E9172" s="95"/>
      <c r="F9172" s="94"/>
      <c r="G9172" s="95">
        <f t="shared" si="855"/>
        <v>0</v>
      </c>
      <c r="H9172" s="110">
        <f t="shared" si="856"/>
        <v>0</v>
      </c>
      <c r="P9172" s="107" t="str">
        <f t="shared" si="857"/>
        <v/>
      </c>
      <c r="Q9172" s="108" t="str">
        <f t="shared" si="858"/>
        <v/>
      </c>
      <c r="S9172" s="109" t="str">
        <f t="shared" si="859"/>
        <v/>
      </c>
      <c r="T9172" s="109" t="str">
        <f t="shared" si="860"/>
        <v/>
      </c>
    </row>
    <row r="9173" spans="2:20" ht="15" customHeight="1" x14ac:dyDescent="0.25">
      <c r="B9173" s="94">
        <v>9122</v>
      </c>
      <c r="C9173" s="95"/>
      <c r="D9173" s="94"/>
      <c r="E9173" s="95"/>
      <c r="F9173" s="94"/>
      <c r="G9173" s="95">
        <f t="shared" si="855"/>
        <v>0</v>
      </c>
      <c r="H9173" s="110">
        <f t="shared" si="856"/>
        <v>0</v>
      </c>
      <c r="P9173" s="107" t="str">
        <f t="shared" si="857"/>
        <v/>
      </c>
      <c r="Q9173" s="108" t="str">
        <f t="shared" si="858"/>
        <v/>
      </c>
      <c r="S9173" s="109" t="str">
        <f t="shared" si="859"/>
        <v/>
      </c>
      <c r="T9173" s="109" t="str">
        <f t="shared" si="860"/>
        <v/>
      </c>
    </row>
    <row r="9174" spans="2:20" ht="15" customHeight="1" x14ac:dyDescent="0.25">
      <c r="B9174" s="94">
        <v>9123</v>
      </c>
      <c r="C9174" s="95"/>
      <c r="D9174" s="94"/>
      <c r="E9174" s="95"/>
      <c r="F9174" s="94"/>
      <c r="G9174" s="95">
        <f t="shared" si="855"/>
        <v>0</v>
      </c>
      <c r="H9174" s="110">
        <f t="shared" si="856"/>
        <v>0</v>
      </c>
      <c r="P9174" s="107" t="str">
        <f t="shared" si="857"/>
        <v/>
      </c>
      <c r="Q9174" s="108" t="str">
        <f t="shared" si="858"/>
        <v/>
      </c>
      <c r="S9174" s="109" t="str">
        <f t="shared" si="859"/>
        <v/>
      </c>
      <c r="T9174" s="109" t="str">
        <f t="shared" si="860"/>
        <v/>
      </c>
    </row>
    <row r="9175" spans="2:20" ht="15" customHeight="1" x14ac:dyDescent="0.25">
      <c r="B9175" s="94">
        <v>9124</v>
      </c>
      <c r="C9175" s="95"/>
      <c r="D9175" s="94"/>
      <c r="E9175" s="95"/>
      <c r="F9175" s="94"/>
      <c r="G9175" s="95">
        <f t="shared" si="855"/>
        <v>0</v>
      </c>
      <c r="H9175" s="110">
        <f t="shared" si="856"/>
        <v>0</v>
      </c>
      <c r="P9175" s="107" t="str">
        <f t="shared" si="857"/>
        <v/>
      </c>
      <c r="Q9175" s="108" t="str">
        <f t="shared" si="858"/>
        <v/>
      </c>
      <c r="S9175" s="109" t="str">
        <f t="shared" si="859"/>
        <v/>
      </c>
      <c r="T9175" s="109" t="str">
        <f t="shared" si="860"/>
        <v/>
      </c>
    </row>
    <row r="9176" spans="2:20" ht="15" customHeight="1" x14ac:dyDescent="0.25">
      <c r="B9176" s="94">
        <v>9125</v>
      </c>
      <c r="C9176" s="95"/>
      <c r="D9176" s="94"/>
      <c r="E9176" s="95"/>
      <c r="F9176" s="94"/>
      <c r="G9176" s="95">
        <f t="shared" si="855"/>
        <v>0</v>
      </c>
      <c r="H9176" s="110">
        <f t="shared" si="856"/>
        <v>0</v>
      </c>
      <c r="P9176" s="107" t="str">
        <f t="shared" si="857"/>
        <v/>
      </c>
      <c r="Q9176" s="108" t="str">
        <f t="shared" si="858"/>
        <v/>
      </c>
      <c r="S9176" s="109" t="str">
        <f t="shared" si="859"/>
        <v/>
      </c>
      <c r="T9176" s="109" t="str">
        <f t="shared" si="860"/>
        <v/>
      </c>
    </row>
    <row r="9177" spans="2:20" ht="15" customHeight="1" x14ac:dyDescent="0.25">
      <c r="B9177" s="94">
        <v>9126</v>
      </c>
      <c r="C9177" s="95"/>
      <c r="D9177" s="94"/>
      <c r="E9177" s="95"/>
      <c r="F9177" s="94"/>
      <c r="G9177" s="95">
        <f t="shared" si="855"/>
        <v>0</v>
      </c>
      <c r="H9177" s="110">
        <f t="shared" si="856"/>
        <v>0</v>
      </c>
      <c r="P9177" s="107" t="str">
        <f t="shared" si="857"/>
        <v/>
      </c>
      <c r="Q9177" s="108" t="str">
        <f t="shared" si="858"/>
        <v/>
      </c>
      <c r="S9177" s="109" t="str">
        <f t="shared" si="859"/>
        <v/>
      </c>
      <c r="T9177" s="109" t="str">
        <f t="shared" si="860"/>
        <v/>
      </c>
    </row>
    <row r="9178" spans="2:20" ht="15" customHeight="1" x14ac:dyDescent="0.25">
      <c r="B9178" s="94">
        <v>9127</v>
      </c>
      <c r="C9178" s="95"/>
      <c r="D9178" s="94"/>
      <c r="E9178" s="95"/>
      <c r="F9178" s="94"/>
      <c r="G9178" s="95">
        <f t="shared" si="855"/>
        <v>0</v>
      </c>
      <c r="H9178" s="110">
        <f t="shared" si="856"/>
        <v>0</v>
      </c>
      <c r="P9178" s="107" t="str">
        <f t="shared" si="857"/>
        <v/>
      </c>
      <c r="Q9178" s="108" t="str">
        <f t="shared" si="858"/>
        <v/>
      </c>
      <c r="S9178" s="109" t="str">
        <f t="shared" si="859"/>
        <v/>
      </c>
      <c r="T9178" s="109" t="str">
        <f t="shared" si="860"/>
        <v/>
      </c>
    </row>
    <row r="9179" spans="2:20" ht="15" customHeight="1" x14ac:dyDescent="0.25">
      <c r="B9179" s="94">
        <v>9128</v>
      </c>
      <c r="C9179" s="95"/>
      <c r="D9179" s="94"/>
      <c r="E9179" s="95"/>
      <c r="F9179" s="94"/>
      <c r="G9179" s="95">
        <f t="shared" si="855"/>
        <v>0</v>
      </c>
      <c r="H9179" s="110">
        <f t="shared" si="856"/>
        <v>0</v>
      </c>
      <c r="P9179" s="107" t="str">
        <f t="shared" si="857"/>
        <v/>
      </c>
      <c r="Q9179" s="108" t="str">
        <f t="shared" si="858"/>
        <v/>
      </c>
      <c r="S9179" s="109" t="str">
        <f t="shared" si="859"/>
        <v/>
      </c>
      <c r="T9179" s="109" t="str">
        <f t="shared" si="860"/>
        <v/>
      </c>
    </row>
    <row r="9180" spans="2:20" ht="15" customHeight="1" x14ac:dyDescent="0.25">
      <c r="B9180" s="94">
        <v>9129</v>
      </c>
      <c r="C9180" s="95"/>
      <c r="D9180" s="94"/>
      <c r="E9180" s="95"/>
      <c r="F9180" s="94"/>
      <c r="G9180" s="95">
        <f t="shared" ref="G9180:G9243" si="861">E9180-C9180</f>
        <v>0</v>
      </c>
      <c r="H9180" s="110">
        <f t="shared" ref="H9180:H9243" si="862">F9180-D9180</f>
        <v>0</v>
      </c>
      <c r="P9180" s="107" t="str">
        <f t="shared" ref="P9180:P9243" si="863">IF(C9180="","",D9180*PSA_WTP-C9180)</f>
        <v/>
      </c>
      <c r="Q9180" s="108" t="str">
        <f t="shared" ref="Q9180:Q9243" si="864">IF(C9180="","",F9180*PSA_WTP-E9180)</f>
        <v/>
      </c>
      <c r="S9180" s="109" t="str">
        <f t="shared" ref="S9180:S9243" si="865">IF(Q9180="","",IF(Q9180=MAX(P9180,Q9180),0,1))</f>
        <v/>
      </c>
      <c r="T9180" s="109" t="str">
        <f t="shared" ref="T9180:T9243" si="866">IF(Q9180="","",IF(Q9180=MAX(P9180,Q9180),1,0))</f>
        <v/>
      </c>
    </row>
    <row r="9181" spans="2:20" ht="15" customHeight="1" x14ac:dyDescent="0.25">
      <c r="B9181" s="94">
        <v>9130</v>
      </c>
      <c r="C9181" s="95"/>
      <c r="D9181" s="94"/>
      <c r="E9181" s="95"/>
      <c r="F9181" s="94"/>
      <c r="G9181" s="95">
        <f t="shared" si="861"/>
        <v>0</v>
      </c>
      <c r="H9181" s="110">
        <f t="shared" si="862"/>
        <v>0</v>
      </c>
      <c r="P9181" s="107" t="str">
        <f t="shared" si="863"/>
        <v/>
      </c>
      <c r="Q9181" s="108" t="str">
        <f t="shared" si="864"/>
        <v/>
      </c>
      <c r="S9181" s="109" t="str">
        <f t="shared" si="865"/>
        <v/>
      </c>
      <c r="T9181" s="109" t="str">
        <f t="shared" si="866"/>
        <v/>
      </c>
    </row>
    <row r="9182" spans="2:20" ht="15" customHeight="1" x14ac:dyDescent="0.25">
      <c r="B9182" s="94">
        <v>9131</v>
      </c>
      <c r="C9182" s="95"/>
      <c r="D9182" s="94"/>
      <c r="E9182" s="95"/>
      <c r="F9182" s="94"/>
      <c r="G9182" s="95">
        <f t="shared" si="861"/>
        <v>0</v>
      </c>
      <c r="H9182" s="110">
        <f t="shared" si="862"/>
        <v>0</v>
      </c>
      <c r="P9182" s="107" t="str">
        <f t="shared" si="863"/>
        <v/>
      </c>
      <c r="Q9182" s="108" t="str">
        <f t="shared" si="864"/>
        <v/>
      </c>
      <c r="S9182" s="109" t="str">
        <f t="shared" si="865"/>
        <v/>
      </c>
      <c r="T9182" s="109" t="str">
        <f t="shared" si="866"/>
        <v/>
      </c>
    </row>
    <row r="9183" spans="2:20" ht="15" customHeight="1" x14ac:dyDescent="0.25">
      <c r="B9183" s="94">
        <v>9132</v>
      </c>
      <c r="C9183" s="95"/>
      <c r="D9183" s="94"/>
      <c r="E9183" s="95"/>
      <c r="F9183" s="94"/>
      <c r="G9183" s="95">
        <f t="shared" si="861"/>
        <v>0</v>
      </c>
      <c r="H9183" s="110">
        <f t="shared" si="862"/>
        <v>0</v>
      </c>
      <c r="P9183" s="107" t="str">
        <f t="shared" si="863"/>
        <v/>
      </c>
      <c r="Q9183" s="108" t="str">
        <f t="shared" si="864"/>
        <v/>
      </c>
      <c r="S9183" s="109" t="str">
        <f t="shared" si="865"/>
        <v/>
      </c>
      <c r="T9183" s="109" t="str">
        <f t="shared" si="866"/>
        <v/>
      </c>
    </row>
    <row r="9184" spans="2:20" ht="15" customHeight="1" x14ac:dyDescent="0.25">
      <c r="B9184" s="94">
        <v>9133</v>
      </c>
      <c r="C9184" s="95"/>
      <c r="D9184" s="94"/>
      <c r="E9184" s="95"/>
      <c r="F9184" s="94"/>
      <c r="G9184" s="95">
        <f t="shared" si="861"/>
        <v>0</v>
      </c>
      <c r="H9184" s="110">
        <f t="shared" si="862"/>
        <v>0</v>
      </c>
      <c r="P9184" s="107" t="str">
        <f t="shared" si="863"/>
        <v/>
      </c>
      <c r="Q9184" s="108" t="str">
        <f t="shared" si="864"/>
        <v/>
      </c>
      <c r="S9184" s="109" t="str">
        <f t="shared" si="865"/>
        <v/>
      </c>
      <c r="T9184" s="109" t="str">
        <f t="shared" si="866"/>
        <v/>
      </c>
    </row>
    <row r="9185" spans="2:20" ht="15" customHeight="1" x14ac:dyDescent="0.25">
      <c r="B9185" s="94">
        <v>9134</v>
      </c>
      <c r="C9185" s="95"/>
      <c r="D9185" s="94"/>
      <c r="E9185" s="95"/>
      <c r="F9185" s="94"/>
      <c r="G9185" s="95">
        <f t="shared" si="861"/>
        <v>0</v>
      </c>
      <c r="H9185" s="110">
        <f t="shared" si="862"/>
        <v>0</v>
      </c>
      <c r="P9185" s="107" t="str">
        <f t="shared" si="863"/>
        <v/>
      </c>
      <c r="Q9185" s="108" t="str">
        <f t="shared" si="864"/>
        <v/>
      </c>
      <c r="S9185" s="109" t="str">
        <f t="shared" si="865"/>
        <v/>
      </c>
      <c r="T9185" s="109" t="str">
        <f t="shared" si="866"/>
        <v/>
      </c>
    </row>
    <row r="9186" spans="2:20" ht="15" customHeight="1" x14ac:dyDescent="0.25">
      <c r="B9186" s="94">
        <v>9135</v>
      </c>
      <c r="C9186" s="95"/>
      <c r="D9186" s="94"/>
      <c r="E9186" s="95"/>
      <c r="F9186" s="94"/>
      <c r="G9186" s="95">
        <f t="shared" si="861"/>
        <v>0</v>
      </c>
      <c r="H9186" s="110">
        <f t="shared" si="862"/>
        <v>0</v>
      </c>
      <c r="P9186" s="107" t="str">
        <f t="shared" si="863"/>
        <v/>
      </c>
      <c r="Q9186" s="108" t="str">
        <f t="shared" si="864"/>
        <v/>
      </c>
      <c r="S9186" s="109" t="str">
        <f t="shared" si="865"/>
        <v/>
      </c>
      <c r="T9186" s="109" t="str">
        <f t="shared" si="866"/>
        <v/>
      </c>
    </row>
    <row r="9187" spans="2:20" ht="15" customHeight="1" x14ac:dyDescent="0.25">
      <c r="B9187" s="94">
        <v>9136</v>
      </c>
      <c r="C9187" s="95"/>
      <c r="D9187" s="94"/>
      <c r="E9187" s="95"/>
      <c r="F9187" s="94"/>
      <c r="G9187" s="95">
        <f t="shared" si="861"/>
        <v>0</v>
      </c>
      <c r="H9187" s="110">
        <f t="shared" si="862"/>
        <v>0</v>
      </c>
      <c r="P9187" s="107" t="str">
        <f t="shared" si="863"/>
        <v/>
      </c>
      <c r="Q9187" s="108" t="str">
        <f t="shared" si="864"/>
        <v/>
      </c>
      <c r="S9187" s="109" t="str">
        <f t="shared" si="865"/>
        <v/>
      </c>
      <c r="T9187" s="109" t="str">
        <f t="shared" si="866"/>
        <v/>
      </c>
    </row>
    <row r="9188" spans="2:20" ht="15" customHeight="1" x14ac:dyDescent="0.25">
      <c r="B9188" s="94">
        <v>9137</v>
      </c>
      <c r="C9188" s="95"/>
      <c r="D9188" s="94"/>
      <c r="E9188" s="95"/>
      <c r="F9188" s="94"/>
      <c r="G9188" s="95">
        <f t="shared" si="861"/>
        <v>0</v>
      </c>
      <c r="H9188" s="110">
        <f t="shared" si="862"/>
        <v>0</v>
      </c>
      <c r="P9188" s="107" t="str">
        <f t="shared" si="863"/>
        <v/>
      </c>
      <c r="Q9188" s="108" t="str">
        <f t="shared" si="864"/>
        <v/>
      </c>
      <c r="S9188" s="109" t="str">
        <f t="shared" si="865"/>
        <v/>
      </c>
      <c r="T9188" s="109" t="str">
        <f t="shared" si="866"/>
        <v/>
      </c>
    </row>
    <row r="9189" spans="2:20" ht="15" customHeight="1" x14ac:dyDescent="0.25">
      <c r="B9189" s="94">
        <v>9138</v>
      </c>
      <c r="C9189" s="95"/>
      <c r="D9189" s="94"/>
      <c r="E9189" s="95"/>
      <c r="F9189" s="94"/>
      <c r="G9189" s="95">
        <f t="shared" si="861"/>
        <v>0</v>
      </c>
      <c r="H9189" s="110">
        <f t="shared" si="862"/>
        <v>0</v>
      </c>
      <c r="P9189" s="107" t="str">
        <f t="shared" si="863"/>
        <v/>
      </c>
      <c r="Q9189" s="108" t="str">
        <f t="shared" si="864"/>
        <v/>
      </c>
      <c r="S9189" s="109" t="str">
        <f t="shared" si="865"/>
        <v/>
      </c>
      <c r="T9189" s="109" t="str">
        <f t="shared" si="866"/>
        <v/>
      </c>
    </row>
    <row r="9190" spans="2:20" ht="15" customHeight="1" x14ac:dyDescent="0.25">
      <c r="B9190" s="94">
        <v>9139</v>
      </c>
      <c r="C9190" s="95"/>
      <c r="D9190" s="94"/>
      <c r="E9190" s="95"/>
      <c r="F9190" s="94"/>
      <c r="G9190" s="95">
        <f t="shared" si="861"/>
        <v>0</v>
      </c>
      <c r="H9190" s="110">
        <f t="shared" si="862"/>
        <v>0</v>
      </c>
      <c r="P9190" s="107" t="str">
        <f t="shared" si="863"/>
        <v/>
      </c>
      <c r="Q9190" s="108" t="str">
        <f t="shared" si="864"/>
        <v/>
      </c>
      <c r="S9190" s="109" t="str">
        <f t="shared" si="865"/>
        <v/>
      </c>
      <c r="T9190" s="109" t="str">
        <f t="shared" si="866"/>
        <v/>
      </c>
    </row>
    <row r="9191" spans="2:20" ht="15" customHeight="1" x14ac:dyDescent="0.25">
      <c r="B9191" s="94">
        <v>9140</v>
      </c>
      <c r="C9191" s="95"/>
      <c r="D9191" s="94"/>
      <c r="E9191" s="95"/>
      <c r="F9191" s="94"/>
      <c r="G9191" s="95">
        <f t="shared" si="861"/>
        <v>0</v>
      </c>
      <c r="H9191" s="110">
        <f t="shared" si="862"/>
        <v>0</v>
      </c>
      <c r="P9191" s="107" t="str">
        <f t="shared" si="863"/>
        <v/>
      </c>
      <c r="Q9191" s="108" t="str">
        <f t="shared" si="864"/>
        <v/>
      </c>
      <c r="S9191" s="109" t="str">
        <f t="shared" si="865"/>
        <v/>
      </c>
      <c r="T9191" s="109" t="str">
        <f t="shared" si="866"/>
        <v/>
      </c>
    </row>
    <row r="9192" spans="2:20" ht="15" customHeight="1" x14ac:dyDescent="0.25">
      <c r="B9192" s="94">
        <v>9141</v>
      </c>
      <c r="C9192" s="95"/>
      <c r="D9192" s="94"/>
      <c r="E9192" s="95"/>
      <c r="F9192" s="94"/>
      <c r="G9192" s="95">
        <f t="shared" si="861"/>
        <v>0</v>
      </c>
      <c r="H9192" s="110">
        <f t="shared" si="862"/>
        <v>0</v>
      </c>
      <c r="P9192" s="107" t="str">
        <f t="shared" si="863"/>
        <v/>
      </c>
      <c r="Q9192" s="108" t="str">
        <f t="shared" si="864"/>
        <v/>
      </c>
      <c r="S9192" s="109" t="str">
        <f t="shared" si="865"/>
        <v/>
      </c>
      <c r="T9192" s="109" t="str">
        <f t="shared" si="866"/>
        <v/>
      </c>
    </row>
    <row r="9193" spans="2:20" ht="15" customHeight="1" x14ac:dyDescent="0.25">
      <c r="B9193" s="94">
        <v>9142</v>
      </c>
      <c r="C9193" s="95"/>
      <c r="D9193" s="94"/>
      <c r="E9193" s="95"/>
      <c r="F9193" s="94"/>
      <c r="G9193" s="95">
        <f t="shared" si="861"/>
        <v>0</v>
      </c>
      <c r="H9193" s="110">
        <f t="shared" si="862"/>
        <v>0</v>
      </c>
      <c r="P9193" s="107" t="str">
        <f t="shared" si="863"/>
        <v/>
      </c>
      <c r="Q9193" s="108" t="str">
        <f t="shared" si="864"/>
        <v/>
      </c>
      <c r="S9193" s="109" t="str">
        <f t="shared" si="865"/>
        <v/>
      </c>
      <c r="T9193" s="109" t="str">
        <f t="shared" si="866"/>
        <v/>
      </c>
    </row>
    <row r="9194" spans="2:20" ht="15" customHeight="1" x14ac:dyDescent="0.25">
      <c r="B9194" s="94">
        <v>9143</v>
      </c>
      <c r="C9194" s="95"/>
      <c r="D9194" s="94"/>
      <c r="E9194" s="95"/>
      <c r="F9194" s="94"/>
      <c r="G9194" s="95">
        <f t="shared" si="861"/>
        <v>0</v>
      </c>
      <c r="H9194" s="110">
        <f t="shared" si="862"/>
        <v>0</v>
      </c>
      <c r="P9194" s="107" t="str">
        <f t="shared" si="863"/>
        <v/>
      </c>
      <c r="Q9194" s="108" t="str">
        <f t="shared" si="864"/>
        <v/>
      </c>
      <c r="S9194" s="109" t="str">
        <f t="shared" si="865"/>
        <v/>
      </c>
      <c r="T9194" s="109" t="str">
        <f t="shared" si="866"/>
        <v/>
      </c>
    </row>
    <row r="9195" spans="2:20" ht="15" customHeight="1" x14ac:dyDescent="0.25">
      <c r="B9195" s="94">
        <v>9144</v>
      </c>
      <c r="C9195" s="95"/>
      <c r="D9195" s="94"/>
      <c r="E9195" s="95"/>
      <c r="F9195" s="94"/>
      <c r="G9195" s="95">
        <f t="shared" si="861"/>
        <v>0</v>
      </c>
      <c r="H9195" s="110">
        <f t="shared" si="862"/>
        <v>0</v>
      </c>
      <c r="P9195" s="107" t="str">
        <f t="shared" si="863"/>
        <v/>
      </c>
      <c r="Q9195" s="108" t="str">
        <f t="shared" si="864"/>
        <v/>
      </c>
      <c r="S9195" s="109" t="str">
        <f t="shared" si="865"/>
        <v/>
      </c>
      <c r="T9195" s="109" t="str">
        <f t="shared" si="866"/>
        <v/>
      </c>
    </row>
    <row r="9196" spans="2:20" ht="15" customHeight="1" x14ac:dyDescent="0.25">
      <c r="B9196" s="94">
        <v>9145</v>
      </c>
      <c r="C9196" s="95"/>
      <c r="D9196" s="94"/>
      <c r="E9196" s="95"/>
      <c r="F9196" s="94"/>
      <c r="G9196" s="95">
        <f t="shared" si="861"/>
        <v>0</v>
      </c>
      <c r="H9196" s="110">
        <f t="shared" si="862"/>
        <v>0</v>
      </c>
      <c r="P9196" s="107" t="str">
        <f t="shared" si="863"/>
        <v/>
      </c>
      <c r="Q9196" s="108" t="str">
        <f t="shared" si="864"/>
        <v/>
      </c>
      <c r="S9196" s="109" t="str">
        <f t="shared" si="865"/>
        <v/>
      </c>
      <c r="T9196" s="109" t="str">
        <f t="shared" si="866"/>
        <v/>
      </c>
    </row>
    <row r="9197" spans="2:20" ht="15" customHeight="1" x14ac:dyDescent="0.25">
      <c r="B9197" s="94">
        <v>9146</v>
      </c>
      <c r="C9197" s="95"/>
      <c r="D9197" s="94"/>
      <c r="E9197" s="95"/>
      <c r="F9197" s="94"/>
      <c r="G9197" s="95">
        <f t="shared" si="861"/>
        <v>0</v>
      </c>
      <c r="H9197" s="110">
        <f t="shared" si="862"/>
        <v>0</v>
      </c>
      <c r="P9197" s="107" t="str">
        <f t="shared" si="863"/>
        <v/>
      </c>
      <c r="Q9197" s="108" t="str">
        <f t="shared" si="864"/>
        <v/>
      </c>
      <c r="S9197" s="109" t="str">
        <f t="shared" si="865"/>
        <v/>
      </c>
      <c r="T9197" s="109" t="str">
        <f t="shared" si="866"/>
        <v/>
      </c>
    </row>
    <row r="9198" spans="2:20" ht="15" customHeight="1" x14ac:dyDescent="0.25">
      <c r="B9198" s="94">
        <v>9147</v>
      </c>
      <c r="C9198" s="95"/>
      <c r="D9198" s="94"/>
      <c r="E9198" s="95"/>
      <c r="F9198" s="94"/>
      <c r="G9198" s="95">
        <f t="shared" si="861"/>
        <v>0</v>
      </c>
      <c r="H9198" s="110">
        <f t="shared" si="862"/>
        <v>0</v>
      </c>
      <c r="P9198" s="107" t="str">
        <f t="shared" si="863"/>
        <v/>
      </c>
      <c r="Q9198" s="108" t="str">
        <f t="shared" si="864"/>
        <v/>
      </c>
      <c r="S9198" s="109" t="str">
        <f t="shared" si="865"/>
        <v/>
      </c>
      <c r="T9198" s="109" t="str">
        <f t="shared" si="866"/>
        <v/>
      </c>
    </row>
    <row r="9199" spans="2:20" ht="15" customHeight="1" x14ac:dyDescent="0.25">
      <c r="B9199" s="94">
        <v>9148</v>
      </c>
      <c r="C9199" s="95"/>
      <c r="D9199" s="94"/>
      <c r="E9199" s="95"/>
      <c r="F9199" s="94"/>
      <c r="G9199" s="95">
        <f t="shared" si="861"/>
        <v>0</v>
      </c>
      <c r="H9199" s="110">
        <f t="shared" si="862"/>
        <v>0</v>
      </c>
      <c r="P9199" s="107" t="str">
        <f t="shared" si="863"/>
        <v/>
      </c>
      <c r="Q9199" s="108" t="str">
        <f t="shared" si="864"/>
        <v/>
      </c>
      <c r="S9199" s="109" t="str">
        <f t="shared" si="865"/>
        <v/>
      </c>
      <c r="T9199" s="109" t="str">
        <f t="shared" si="866"/>
        <v/>
      </c>
    </row>
    <row r="9200" spans="2:20" ht="15" customHeight="1" x14ac:dyDescent="0.25">
      <c r="B9200" s="94">
        <v>9149</v>
      </c>
      <c r="C9200" s="95"/>
      <c r="D9200" s="94"/>
      <c r="E9200" s="95"/>
      <c r="F9200" s="94"/>
      <c r="G9200" s="95">
        <f t="shared" si="861"/>
        <v>0</v>
      </c>
      <c r="H9200" s="110">
        <f t="shared" si="862"/>
        <v>0</v>
      </c>
      <c r="P9200" s="107" t="str">
        <f t="shared" si="863"/>
        <v/>
      </c>
      <c r="Q9200" s="108" t="str">
        <f t="shared" si="864"/>
        <v/>
      </c>
      <c r="S9200" s="109" t="str">
        <f t="shared" si="865"/>
        <v/>
      </c>
      <c r="T9200" s="109" t="str">
        <f t="shared" si="866"/>
        <v/>
      </c>
    </row>
    <row r="9201" spans="2:20" ht="15" customHeight="1" x14ac:dyDescent="0.25">
      <c r="B9201" s="94">
        <v>9150</v>
      </c>
      <c r="C9201" s="95"/>
      <c r="D9201" s="94"/>
      <c r="E9201" s="95"/>
      <c r="F9201" s="94"/>
      <c r="G9201" s="95">
        <f t="shared" si="861"/>
        <v>0</v>
      </c>
      <c r="H9201" s="110">
        <f t="shared" si="862"/>
        <v>0</v>
      </c>
      <c r="P9201" s="107" t="str">
        <f t="shared" si="863"/>
        <v/>
      </c>
      <c r="Q9201" s="108" t="str">
        <f t="shared" si="864"/>
        <v/>
      </c>
      <c r="S9201" s="109" t="str">
        <f t="shared" si="865"/>
        <v/>
      </c>
      <c r="T9201" s="109" t="str">
        <f t="shared" si="866"/>
        <v/>
      </c>
    </row>
    <row r="9202" spans="2:20" ht="15" customHeight="1" x14ac:dyDescent="0.25">
      <c r="B9202" s="94">
        <v>9151</v>
      </c>
      <c r="C9202" s="95"/>
      <c r="D9202" s="94"/>
      <c r="E9202" s="95"/>
      <c r="F9202" s="94"/>
      <c r="G9202" s="95">
        <f t="shared" si="861"/>
        <v>0</v>
      </c>
      <c r="H9202" s="110">
        <f t="shared" si="862"/>
        <v>0</v>
      </c>
      <c r="P9202" s="107" t="str">
        <f t="shared" si="863"/>
        <v/>
      </c>
      <c r="Q9202" s="108" t="str">
        <f t="shared" si="864"/>
        <v/>
      </c>
      <c r="S9202" s="109" t="str">
        <f t="shared" si="865"/>
        <v/>
      </c>
      <c r="T9202" s="109" t="str">
        <f t="shared" si="866"/>
        <v/>
      </c>
    </row>
    <row r="9203" spans="2:20" ht="15" customHeight="1" x14ac:dyDescent="0.25">
      <c r="B9203" s="94">
        <v>9152</v>
      </c>
      <c r="C9203" s="95"/>
      <c r="D9203" s="94"/>
      <c r="E9203" s="95"/>
      <c r="F9203" s="94"/>
      <c r="G9203" s="95">
        <f t="shared" si="861"/>
        <v>0</v>
      </c>
      <c r="H9203" s="110">
        <f t="shared" si="862"/>
        <v>0</v>
      </c>
      <c r="P9203" s="107" t="str">
        <f t="shared" si="863"/>
        <v/>
      </c>
      <c r="Q9203" s="108" t="str">
        <f t="shared" si="864"/>
        <v/>
      </c>
      <c r="S9203" s="109" t="str">
        <f t="shared" si="865"/>
        <v/>
      </c>
      <c r="T9203" s="109" t="str">
        <f t="shared" si="866"/>
        <v/>
      </c>
    </row>
    <row r="9204" spans="2:20" ht="15" customHeight="1" x14ac:dyDescent="0.25">
      <c r="B9204" s="94">
        <v>9153</v>
      </c>
      <c r="C9204" s="95"/>
      <c r="D9204" s="94"/>
      <c r="E9204" s="95"/>
      <c r="F9204" s="94"/>
      <c r="G9204" s="95">
        <f t="shared" si="861"/>
        <v>0</v>
      </c>
      <c r="H9204" s="110">
        <f t="shared" si="862"/>
        <v>0</v>
      </c>
      <c r="P9204" s="107" t="str">
        <f t="shared" si="863"/>
        <v/>
      </c>
      <c r="Q9204" s="108" t="str">
        <f t="shared" si="864"/>
        <v/>
      </c>
      <c r="S9204" s="109" t="str">
        <f t="shared" si="865"/>
        <v/>
      </c>
      <c r="T9204" s="109" t="str">
        <f t="shared" si="866"/>
        <v/>
      </c>
    </row>
    <row r="9205" spans="2:20" ht="15" customHeight="1" x14ac:dyDescent="0.25">
      <c r="B9205" s="94">
        <v>9154</v>
      </c>
      <c r="C9205" s="95"/>
      <c r="D9205" s="94"/>
      <c r="E9205" s="95"/>
      <c r="F9205" s="94"/>
      <c r="G9205" s="95">
        <f t="shared" si="861"/>
        <v>0</v>
      </c>
      <c r="H9205" s="110">
        <f t="shared" si="862"/>
        <v>0</v>
      </c>
      <c r="P9205" s="107" t="str">
        <f t="shared" si="863"/>
        <v/>
      </c>
      <c r="Q9205" s="108" t="str">
        <f t="shared" si="864"/>
        <v/>
      </c>
      <c r="S9205" s="109" t="str">
        <f t="shared" si="865"/>
        <v/>
      </c>
      <c r="T9205" s="109" t="str">
        <f t="shared" si="866"/>
        <v/>
      </c>
    </row>
    <row r="9206" spans="2:20" ht="15" customHeight="1" x14ac:dyDescent="0.25">
      <c r="B9206" s="94">
        <v>9155</v>
      </c>
      <c r="C9206" s="95"/>
      <c r="D9206" s="94"/>
      <c r="E9206" s="95"/>
      <c r="F9206" s="94"/>
      <c r="G9206" s="95">
        <f t="shared" si="861"/>
        <v>0</v>
      </c>
      <c r="H9206" s="110">
        <f t="shared" si="862"/>
        <v>0</v>
      </c>
      <c r="P9206" s="107" t="str">
        <f t="shared" si="863"/>
        <v/>
      </c>
      <c r="Q9206" s="108" t="str">
        <f t="shared" si="864"/>
        <v/>
      </c>
      <c r="S9206" s="109" t="str">
        <f t="shared" si="865"/>
        <v/>
      </c>
      <c r="T9206" s="109" t="str">
        <f t="shared" si="866"/>
        <v/>
      </c>
    </row>
    <row r="9207" spans="2:20" ht="15" customHeight="1" x14ac:dyDescent="0.25">
      <c r="B9207" s="94">
        <v>9156</v>
      </c>
      <c r="C9207" s="95"/>
      <c r="D9207" s="94"/>
      <c r="E9207" s="95"/>
      <c r="F9207" s="94"/>
      <c r="G9207" s="95">
        <f t="shared" si="861"/>
        <v>0</v>
      </c>
      <c r="H9207" s="110">
        <f t="shared" si="862"/>
        <v>0</v>
      </c>
      <c r="P9207" s="107" t="str">
        <f t="shared" si="863"/>
        <v/>
      </c>
      <c r="Q9207" s="108" t="str">
        <f t="shared" si="864"/>
        <v/>
      </c>
      <c r="S9207" s="109" t="str">
        <f t="shared" si="865"/>
        <v/>
      </c>
      <c r="T9207" s="109" t="str">
        <f t="shared" si="866"/>
        <v/>
      </c>
    </row>
    <row r="9208" spans="2:20" ht="15" customHeight="1" x14ac:dyDescent="0.25">
      <c r="B9208" s="94">
        <v>9157</v>
      </c>
      <c r="C9208" s="95"/>
      <c r="D9208" s="94"/>
      <c r="E9208" s="95"/>
      <c r="F9208" s="94"/>
      <c r="G9208" s="95">
        <f t="shared" si="861"/>
        <v>0</v>
      </c>
      <c r="H9208" s="110">
        <f t="shared" si="862"/>
        <v>0</v>
      </c>
      <c r="P9208" s="107" t="str">
        <f t="shared" si="863"/>
        <v/>
      </c>
      <c r="Q9208" s="108" t="str">
        <f t="shared" si="864"/>
        <v/>
      </c>
      <c r="S9208" s="109" t="str">
        <f t="shared" si="865"/>
        <v/>
      </c>
      <c r="T9208" s="109" t="str">
        <f t="shared" si="866"/>
        <v/>
      </c>
    </row>
    <row r="9209" spans="2:20" ht="15" customHeight="1" x14ac:dyDescent="0.25">
      <c r="B9209" s="94">
        <v>9158</v>
      </c>
      <c r="C9209" s="95"/>
      <c r="D9209" s="94"/>
      <c r="E9209" s="95"/>
      <c r="F9209" s="94"/>
      <c r="G9209" s="95">
        <f t="shared" si="861"/>
        <v>0</v>
      </c>
      <c r="H9209" s="110">
        <f t="shared" si="862"/>
        <v>0</v>
      </c>
      <c r="P9209" s="107" t="str">
        <f t="shared" si="863"/>
        <v/>
      </c>
      <c r="Q9209" s="108" t="str">
        <f t="shared" si="864"/>
        <v/>
      </c>
      <c r="S9209" s="109" t="str">
        <f t="shared" si="865"/>
        <v/>
      </c>
      <c r="T9209" s="109" t="str">
        <f t="shared" si="866"/>
        <v/>
      </c>
    </row>
    <row r="9210" spans="2:20" ht="15" customHeight="1" x14ac:dyDescent="0.25">
      <c r="B9210" s="94">
        <v>9159</v>
      </c>
      <c r="C9210" s="95"/>
      <c r="D9210" s="94"/>
      <c r="E9210" s="95"/>
      <c r="F9210" s="94"/>
      <c r="G9210" s="95">
        <f t="shared" si="861"/>
        <v>0</v>
      </c>
      <c r="H9210" s="110">
        <f t="shared" si="862"/>
        <v>0</v>
      </c>
      <c r="P9210" s="107" t="str">
        <f t="shared" si="863"/>
        <v/>
      </c>
      <c r="Q9210" s="108" t="str">
        <f t="shared" si="864"/>
        <v/>
      </c>
      <c r="S9210" s="109" t="str">
        <f t="shared" si="865"/>
        <v/>
      </c>
      <c r="T9210" s="109" t="str">
        <f t="shared" si="866"/>
        <v/>
      </c>
    </row>
    <row r="9211" spans="2:20" ht="15" customHeight="1" x14ac:dyDescent="0.25">
      <c r="B9211" s="94">
        <v>9160</v>
      </c>
      <c r="C9211" s="95"/>
      <c r="D9211" s="94"/>
      <c r="E9211" s="95"/>
      <c r="F9211" s="94"/>
      <c r="G9211" s="95">
        <f t="shared" si="861"/>
        <v>0</v>
      </c>
      <c r="H9211" s="110">
        <f t="shared" si="862"/>
        <v>0</v>
      </c>
      <c r="P9211" s="107" t="str">
        <f t="shared" si="863"/>
        <v/>
      </c>
      <c r="Q9211" s="108" t="str">
        <f t="shared" si="864"/>
        <v/>
      </c>
      <c r="S9211" s="109" t="str">
        <f t="shared" si="865"/>
        <v/>
      </c>
      <c r="T9211" s="109" t="str">
        <f t="shared" si="866"/>
        <v/>
      </c>
    </row>
    <row r="9212" spans="2:20" ht="15" customHeight="1" x14ac:dyDescent="0.25">
      <c r="B9212" s="94">
        <v>9161</v>
      </c>
      <c r="C9212" s="95"/>
      <c r="D9212" s="94"/>
      <c r="E9212" s="95"/>
      <c r="F9212" s="94"/>
      <c r="G9212" s="95">
        <f t="shared" si="861"/>
        <v>0</v>
      </c>
      <c r="H9212" s="110">
        <f t="shared" si="862"/>
        <v>0</v>
      </c>
      <c r="P9212" s="107" t="str">
        <f t="shared" si="863"/>
        <v/>
      </c>
      <c r="Q9212" s="108" t="str">
        <f t="shared" si="864"/>
        <v/>
      </c>
      <c r="S9212" s="109" t="str">
        <f t="shared" si="865"/>
        <v/>
      </c>
      <c r="T9212" s="109" t="str">
        <f t="shared" si="866"/>
        <v/>
      </c>
    </row>
    <row r="9213" spans="2:20" ht="15" customHeight="1" x14ac:dyDescent="0.25">
      <c r="B9213" s="94">
        <v>9162</v>
      </c>
      <c r="C9213" s="95"/>
      <c r="D9213" s="94"/>
      <c r="E9213" s="95"/>
      <c r="F9213" s="94"/>
      <c r="G9213" s="95">
        <f t="shared" si="861"/>
        <v>0</v>
      </c>
      <c r="H9213" s="110">
        <f t="shared" si="862"/>
        <v>0</v>
      </c>
      <c r="P9213" s="107" t="str">
        <f t="shared" si="863"/>
        <v/>
      </c>
      <c r="Q9213" s="108" t="str">
        <f t="shared" si="864"/>
        <v/>
      </c>
      <c r="S9213" s="109" t="str">
        <f t="shared" si="865"/>
        <v/>
      </c>
      <c r="T9213" s="109" t="str">
        <f t="shared" si="866"/>
        <v/>
      </c>
    </row>
    <row r="9214" spans="2:20" ht="15" customHeight="1" x14ac:dyDescent="0.25">
      <c r="B9214" s="94">
        <v>9163</v>
      </c>
      <c r="C9214" s="95"/>
      <c r="D9214" s="94"/>
      <c r="E9214" s="95"/>
      <c r="F9214" s="94"/>
      <c r="G9214" s="95">
        <f t="shared" si="861"/>
        <v>0</v>
      </c>
      <c r="H9214" s="110">
        <f t="shared" si="862"/>
        <v>0</v>
      </c>
      <c r="P9214" s="107" t="str">
        <f t="shared" si="863"/>
        <v/>
      </c>
      <c r="Q9214" s="108" t="str">
        <f t="shared" si="864"/>
        <v/>
      </c>
      <c r="S9214" s="109" t="str">
        <f t="shared" si="865"/>
        <v/>
      </c>
      <c r="T9214" s="109" t="str">
        <f t="shared" si="866"/>
        <v/>
      </c>
    </row>
    <row r="9215" spans="2:20" ht="15" customHeight="1" x14ac:dyDescent="0.25">
      <c r="B9215" s="94">
        <v>9164</v>
      </c>
      <c r="C9215" s="95"/>
      <c r="D9215" s="94"/>
      <c r="E9215" s="95"/>
      <c r="F9215" s="94"/>
      <c r="G9215" s="95">
        <f t="shared" si="861"/>
        <v>0</v>
      </c>
      <c r="H9215" s="110">
        <f t="shared" si="862"/>
        <v>0</v>
      </c>
      <c r="P9215" s="107" t="str">
        <f t="shared" si="863"/>
        <v/>
      </c>
      <c r="Q9215" s="108" t="str">
        <f t="shared" si="864"/>
        <v/>
      </c>
      <c r="S9215" s="109" t="str">
        <f t="shared" si="865"/>
        <v/>
      </c>
      <c r="T9215" s="109" t="str">
        <f t="shared" si="866"/>
        <v/>
      </c>
    </row>
    <row r="9216" spans="2:20" ht="15" customHeight="1" x14ac:dyDescent="0.25">
      <c r="B9216" s="94">
        <v>9165</v>
      </c>
      <c r="C9216" s="95"/>
      <c r="D9216" s="94"/>
      <c r="E9216" s="95"/>
      <c r="F9216" s="94"/>
      <c r="G9216" s="95">
        <f t="shared" si="861"/>
        <v>0</v>
      </c>
      <c r="H9216" s="110">
        <f t="shared" si="862"/>
        <v>0</v>
      </c>
      <c r="P9216" s="107" t="str">
        <f t="shared" si="863"/>
        <v/>
      </c>
      <c r="Q9216" s="108" t="str">
        <f t="shared" si="864"/>
        <v/>
      </c>
      <c r="S9216" s="109" t="str">
        <f t="shared" si="865"/>
        <v/>
      </c>
      <c r="T9216" s="109" t="str">
        <f t="shared" si="866"/>
        <v/>
      </c>
    </row>
    <row r="9217" spans="2:20" ht="15" customHeight="1" x14ac:dyDescent="0.25">
      <c r="B9217" s="94">
        <v>9166</v>
      </c>
      <c r="C9217" s="95"/>
      <c r="D9217" s="94"/>
      <c r="E9217" s="95"/>
      <c r="F9217" s="94"/>
      <c r="G9217" s="95">
        <f t="shared" si="861"/>
        <v>0</v>
      </c>
      <c r="H9217" s="110">
        <f t="shared" si="862"/>
        <v>0</v>
      </c>
      <c r="P9217" s="107" t="str">
        <f t="shared" si="863"/>
        <v/>
      </c>
      <c r="Q9217" s="108" t="str">
        <f t="shared" si="864"/>
        <v/>
      </c>
      <c r="S9217" s="109" t="str">
        <f t="shared" si="865"/>
        <v/>
      </c>
      <c r="T9217" s="109" t="str">
        <f t="shared" si="866"/>
        <v/>
      </c>
    </row>
    <row r="9218" spans="2:20" ht="15" customHeight="1" x14ac:dyDescent="0.25">
      <c r="B9218" s="94">
        <v>9167</v>
      </c>
      <c r="C9218" s="95"/>
      <c r="D9218" s="94"/>
      <c r="E9218" s="95"/>
      <c r="F9218" s="94"/>
      <c r="G9218" s="95">
        <f t="shared" si="861"/>
        <v>0</v>
      </c>
      <c r="H9218" s="110">
        <f t="shared" si="862"/>
        <v>0</v>
      </c>
      <c r="P9218" s="107" t="str">
        <f t="shared" si="863"/>
        <v/>
      </c>
      <c r="Q9218" s="108" t="str">
        <f t="shared" si="864"/>
        <v/>
      </c>
      <c r="S9218" s="109" t="str">
        <f t="shared" si="865"/>
        <v/>
      </c>
      <c r="T9218" s="109" t="str">
        <f t="shared" si="866"/>
        <v/>
      </c>
    </row>
    <row r="9219" spans="2:20" ht="15" customHeight="1" x14ac:dyDescent="0.25">
      <c r="B9219" s="94">
        <v>9168</v>
      </c>
      <c r="C9219" s="95"/>
      <c r="D9219" s="94"/>
      <c r="E9219" s="95"/>
      <c r="F9219" s="94"/>
      <c r="G9219" s="95">
        <f t="shared" si="861"/>
        <v>0</v>
      </c>
      <c r="H9219" s="110">
        <f t="shared" si="862"/>
        <v>0</v>
      </c>
      <c r="P9219" s="107" t="str">
        <f t="shared" si="863"/>
        <v/>
      </c>
      <c r="Q9219" s="108" t="str">
        <f t="shared" si="864"/>
        <v/>
      </c>
      <c r="S9219" s="109" t="str">
        <f t="shared" si="865"/>
        <v/>
      </c>
      <c r="T9219" s="109" t="str">
        <f t="shared" si="866"/>
        <v/>
      </c>
    </row>
    <row r="9220" spans="2:20" ht="15" customHeight="1" x14ac:dyDescent="0.25">
      <c r="B9220" s="94">
        <v>9169</v>
      </c>
      <c r="C9220" s="95"/>
      <c r="D9220" s="94"/>
      <c r="E9220" s="95"/>
      <c r="F9220" s="94"/>
      <c r="G9220" s="95">
        <f t="shared" si="861"/>
        <v>0</v>
      </c>
      <c r="H9220" s="110">
        <f t="shared" si="862"/>
        <v>0</v>
      </c>
      <c r="P9220" s="107" t="str">
        <f t="shared" si="863"/>
        <v/>
      </c>
      <c r="Q9220" s="108" t="str">
        <f t="shared" si="864"/>
        <v/>
      </c>
      <c r="S9220" s="109" t="str">
        <f t="shared" si="865"/>
        <v/>
      </c>
      <c r="T9220" s="109" t="str">
        <f t="shared" si="866"/>
        <v/>
      </c>
    </row>
    <row r="9221" spans="2:20" ht="15" customHeight="1" x14ac:dyDescent="0.25">
      <c r="B9221" s="94">
        <v>9170</v>
      </c>
      <c r="C9221" s="95"/>
      <c r="D9221" s="94"/>
      <c r="E9221" s="95"/>
      <c r="F9221" s="94"/>
      <c r="G9221" s="95">
        <f t="shared" si="861"/>
        <v>0</v>
      </c>
      <c r="H9221" s="110">
        <f t="shared" si="862"/>
        <v>0</v>
      </c>
      <c r="P9221" s="107" t="str">
        <f t="shared" si="863"/>
        <v/>
      </c>
      <c r="Q9221" s="108" t="str">
        <f t="shared" si="864"/>
        <v/>
      </c>
      <c r="S9221" s="109" t="str">
        <f t="shared" si="865"/>
        <v/>
      </c>
      <c r="T9221" s="109" t="str">
        <f t="shared" si="866"/>
        <v/>
      </c>
    </row>
    <row r="9222" spans="2:20" ht="15" customHeight="1" x14ac:dyDescent="0.25">
      <c r="B9222" s="94">
        <v>9171</v>
      </c>
      <c r="C9222" s="95"/>
      <c r="D9222" s="94"/>
      <c r="E9222" s="95"/>
      <c r="F9222" s="94"/>
      <c r="G9222" s="95">
        <f t="shared" si="861"/>
        <v>0</v>
      </c>
      <c r="H9222" s="110">
        <f t="shared" si="862"/>
        <v>0</v>
      </c>
      <c r="P9222" s="107" t="str">
        <f t="shared" si="863"/>
        <v/>
      </c>
      <c r="Q9222" s="108" t="str">
        <f t="shared" si="864"/>
        <v/>
      </c>
      <c r="S9222" s="109" t="str">
        <f t="shared" si="865"/>
        <v/>
      </c>
      <c r="T9222" s="109" t="str">
        <f t="shared" si="866"/>
        <v/>
      </c>
    </row>
    <row r="9223" spans="2:20" ht="15" customHeight="1" x14ac:dyDescent="0.25">
      <c r="B9223" s="94">
        <v>9172</v>
      </c>
      <c r="C9223" s="95"/>
      <c r="D9223" s="94"/>
      <c r="E9223" s="95"/>
      <c r="F9223" s="94"/>
      <c r="G9223" s="95">
        <f t="shared" si="861"/>
        <v>0</v>
      </c>
      <c r="H9223" s="110">
        <f t="shared" si="862"/>
        <v>0</v>
      </c>
      <c r="P9223" s="107" t="str">
        <f t="shared" si="863"/>
        <v/>
      </c>
      <c r="Q9223" s="108" t="str">
        <f t="shared" si="864"/>
        <v/>
      </c>
      <c r="S9223" s="109" t="str">
        <f t="shared" si="865"/>
        <v/>
      </c>
      <c r="T9223" s="109" t="str">
        <f t="shared" si="866"/>
        <v/>
      </c>
    </row>
    <row r="9224" spans="2:20" ht="15" customHeight="1" x14ac:dyDescent="0.25">
      <c r="B9224" s="94">
        <v>9173</v>
      </c>
      <c r="C9224" s="95"/>
      <c r="D9224" s="94"/>
      <c r="E9224" s="95"/>
      <c r="F9224" s="94"/>
      <c r="G9224" s="95">
        <f t="shared" si="861"/>
        <v>0</v>
      </c>
      <c r="H9224" s="110">
        <f t="shared" si="862"/>
        <v>0</v>
      </c>
      <c r="P9224" s="107" t="str">
        <f t="shared" si="863"/>
        <v/>
      </c>
      <c r="Q9224" s="108" t="str">
        <f t="shared" si="864"/>
        <v/>
      </c>
      <c r="S9224" s="109" t="str">
        <f t="shared" si="865"/>
        <v/>
      </c>
      <c r="T9224" s="109" t="str">
        <f t="shared" si="866"/>
        <v/>
      </c>
    </row>
    <row r="9225" spans="2:20" ht="15" customHeight="1" x14ac:dyDescent="0.25">
      <c r="B9225" s="94">
        <v>9174</v>
      </c>
      <c r="C9225" s="95"/>
      <c r="D9225" s="94"/>
      <c r="E9225" s="95"/>
      <c r="F9225" s="94"/>
      <c r="G9225" s="95">
        <f t="shared" si="861"/>
        <v>0</v>
      </c>
      <c r="H9225" s="110">
        <f t="shared" si="862"/>
        <v>0</v>
      </c>
      <c r="P9225" s="107" t="str">
        <f t="shared" si="863"/>
        <v/>
      </c>
      <c r="Q9225" s="108" t="str">
        <f t="shared" si="864"/>
        <v/>
      </c>
      <c r="S9225" s="109" t="str">
        <f t="shared" si="865"/>
        <v/>
      </c>
      <c r="T9225" s="109" t="str">
        <f t="shared" si="866"/>
        <v/>
      </c>
    </row>
    <row r="9226" spans="2:20" ht="15" customHeight="1" x14ac:dyDescent="0.25">
      <c r="B9226" s="94">
        <v>9175</v>
      </c>
      <c r="C9226" s="95"/>
      <c r="D9226" s="94"/>
      <c r="E9226" s="95"/>
      <c r="F9226" s="94"/>
      <c r="G9226" s="95">
        <f t="shared" si="861"/>
        <v>0</v>
      </c>
      <c r="H9226" s="110">
        <f t="shared" si="862"/>
        <v>0</v>
      </c>
      <c r="P9226" s="107" t="str">
        <f t="shared" si="863"/>
        <v/>
      </c>
      <c r="Q9226" s="108" t="str">
        <f t="shared" si="864"/>
        <v/>
      </c>
      <c r="S9226" s="109" t="str">
        <f t="shared" si="865"/>
        <v/>
      </c>
      <c r="T9226" s="109" t="str">
        <f t="shared" si="866"/>
        <v/>
      </c>
    </row>
    <row r="9227" spans="2:20" ht="15" customHeight="1" x14ac:dyDescent="0.25">
      <c r="B9227" s="94">
        <v>9176</v>
      </c>
      <c r="C9227" s="95"/>
      <c r="D9227" s="94"/>
      <c r="E9227" s="95"/>
      <c r="F9227" s="94"/>
      <c r="G9227" s="95">
        <f t="shared" si="861"/>
        <v>0</v>
      </c>
      <c r="H9227" s="110">
        <f t="shared" si="862"/>
        <v>0</v>
      </c>
      <c r="P9227" s="107" t="str">
        <f t="shared" si="863"/>
        <v/>
      </c>
      <c r="Q9227" s="108" t="str">
        <f t="shared" si="864"/>
        <v/>
      </c>
      <c r="S9227" s="109" t="str">
        <f t="shared" si="865"/>
        <v/>
      </c>
      <c r="T9227" s="109" t="str">
        <f t="shared" si="866"/>
        <v/>
      </c>
    </row>
    <row r="9228" spans="2:20" ht="15" customHeight="1" x14ac:dyDescent="0.25">
      <c r="B9228" s="94">
        <v>9177</v>
      </c>
      <c r="C9228" s="95"/>
      <c r="D9228" s="94"/>
      <c r="E9228" s="95"/>
      <c r="F9228" s="94"/>
      <c r="G9228" s="95">
        <f t="shared" si="861"/>
        <v>0</v>
      </c>
      <c r="H9228" s="110">
        <f t="shared" si="862"/>
        <v>0</v>
      </c>
      <c r="P9228" s="107" t="str">
        <f t="shared" si="863"/>
        <v/>
      </c>
      <c r="Q9228" s="108" t="str">
        <f t="shared" si="864"/>
        <v/>
      </c>
      <c r="S9228" s="109" t="str">
        <f t="shared" si="865"/>
        <v/>
      </c>
      <c r="T9228" s="109" t="str">
        <f t="shared" si="866"/>
        <v/>
      </c>
    </row>
    <row r="9229" spans="2:20" ht="15" customHeight="1" x14ac:dyDescent="0.25">
      <c r="B9229" s="94">
        <v>9178</v>
      </c>
      <c r="C9229" s="95"/>
      <c r="D9229" s="94"/>
      <c r="E9229" s="95"/>
      <c r="F9229" s="94"/>
      <c r="G9229" s="95">
        <f t="shared" si="861"/>
        <v>0</v>
      </c>
      <c r="H9229" s="110">
        <f t="shared" si="862"/>
        <v>0</v>
      </c>
      <c r="P9229" s="107" t="str">
        <f t="shared" si="863"/>
        <v/>
      </c>
      <c r="Q9229" s="108" t="str">
        <f t="shared" si="864"/>
        <v/>
      </c>
      <c r="S9229" s="109" t="str">
        <f t="shared" si="865"/>
        <v/>
      </c>
      <c r="T9229" s="109" t="str">
        <f t="shared" si="866"/>
        <v/>
      </c>
    </row>
    <row r="9230" spans="2:20" ht="15" customHeight="1" x14ac:dyDescent="0.25">
      <c r="B9230" s="94">
        <v>9179</v>
      </c>
      <c r="C9230" s="95"/>
      <c r="D9230" s="94"/>
      <c r="E9230" s="95"/>
      <c r="F9230" s="94"/>
      <c r="G9230" s="95">
        <f t="shared" si="861"/>
        <v>0</v>
      </c>
      <c r="H9230" s="110">
        <f t="shared" si="862"/>
        <v>0</v>
      </c>
      <c r="P9230" s="107" t="str">
        <f t="shared" si="863"/>
        <v/>
      </c>
      <c r="Q9230" s="108" t="str">
        <f t="shared" si="864"/>
        <v/>
      </c>
      <c r="S9230" s="109" t="str">
        <f t="shared" si="865"/>
        <v/>
      </c>
      <c r="T9230" s="109" t="str">
        <f t="shared" si="866"/>
        <v/>
      </c>
    </row>
    <row r="9231" spans="2:20" ht="15" customHeight="1" x14ac:dyDescent="0.25">
      <c r="B9231" s="94">
        <v>9180</v>
      </c>
      <c r="C9231" s="95"/>
      <c r="D9231" s="94"/>
      <c r="E9231" s="95"/>
      <c r="F9231" s="94"/>
      <c r="G9231" s="95">
        <f t="shared" si="861"/>
        <v>0</v>
      </c>
      <c r="H9231" s="110">
        <f t="shared" si="862"/>
        <v>0</v>
      </c>
      <c r="P9231" s="107" t="str">
        <f t="shared" si="863"/>
        <v/>
      </c>
      <c r="Q9231" s="108" t="str">
        <f t="shared" si="864"/>
        <v/>
      </c>
      <c r="S9231" s="109" t="str">
        <f t="shared" si="865"/>
        <v/>
      </c>
      <c r="T9231" s="109" t="str">
        <f t="shared" si="866"/>
        <v/>
      </c>
    </row>
    <row r="9232" spans="2:20" ht="15" customHeight="1" x14ac:dyDescent="0.25">
      <c r="B9232" s="94">
        <v>9181</v>
      </c>
      <c r="C9232" s="95"/>
      <c r="D9232" s="94"/>
      <c r="E9232" s="95"/>
      <c r="F9232" s="94"/>
      <c r="G9232" s="95">
        <f t="shared" si="861"/>
        <v>0</v>
      </c>
      <c r="H9232" s="110">
        <f t="shared" si="862"/>
        <v>0</v>
      </c>
      <c r="P9232" s="107" t="str">
        <f t="shared" si="863"/>
        <v/>
      </c>
      <c r="Q9232" s="108" t="str">
        <f t="shared" si="864"/>
        <v/>
      </c>
      <c r="S9232" s="109" t="str">
        <f t="shared" si="865"/>
        <v/>
      </c>
      <c r="T9232" s="109" t="str">
        <f t="shared" si="866"/>
        <v/>
      </c>
    </row>
    <row r="9233" spans="2:20" ht="15" customHeight="1" x14ac:dyDescent="0.25">
      <c r="B9233" s="94">
        <v>9182</v>
      </c>
      <c r="C9233" s="95"/>
      <c r="D9233" s="94"/>
      <c r="E9233" s="95"/>
      <c r="F9233" s="94"/>
      <c r="G9233" s="95">
        <f t="shared" si="861"/>
        <v>0</v>
      </c>
      <c r="H9233" s="110">
        <f t="shared" si="862"/>
        <v>0</v>
      </c>
      <c r="P9233" s="107" t="str">
        <f t="shared" si="863"/>
        <v/>
      </c>
      <c r="Q9233" s="108" t="str">
        <f t="shared" si="864"/>
        <v/>
      </c>
      <c r="S9233" s="109" t="str">
        <f t="shared" si="865"/>
        <v/>
      </c>
      <c r="T9233" s="109" t="str">
        <f t="shared" si="866"/>
        <v/>
      </c>
    </row>
    <row r="9234" spans="2:20" ht="15" customHeight="1" x14ac:dyDescent="0.25">
      <c r="B9234" s="94">
        <v>9183</v>
      </c>
      <c r="C9234" s="95"/>
      <c r="D9234" s="94"/>
      <c r="E9234" s="95"/>
      <c r="F9234" s="94"/>
      <c r="G9234" s="95">
        <f t="shared" si="861"/>
        <v>0</v>
      </c>
      <c r="H9234" s="110">
        <f t="shared" si="862"/>
        <v>0</v>
      </c>
      <c r="P9234" s="107" t="str">
        <f t="shared" si="863"/>
        <v/>
      </c>
      <c r="Q9234" s="108" t="str">
        <f t="shared" si="864"/>
        <v/>
      </c>
      <c r="S9234" s="109" t="str">
        <f t="shared" si="865"/>
        <v/>
      </c>
      <c r="T9234" s="109" t="str">
        <f t="shared" si="866"/>
        <v/>
      </c>
    </row>
    <row r="9235" spans="2:20" ht="15" customHeight="1" x14ac:dyDescent="0.25">
      <c r="B9235" s="94">
        <v>9184</v>
      </c>
      <c r="C9235" s="95"/>
      <c r="D9235" s="94"/>
      <c r="E9235" s="95"/>
      <c r="F9235" s="94"/>
      <c r="G9235" s="95">
        <f t="shared" si="861"/>
        <v>0</v>
      </c>
      <c r="H9235" s="110">
        <f t="shared" si="862"/>
        <v>0</v>
      </c>
      <c r="P9235" s="107" t="str">
        <f t="shared" si="863"/>
        <v/>
      </c>
      <c r="Q9235" s="108" t="str">
        <f t="shared" si="864"/>
        <v/>
      </c>
      <c r="S9235" s="109" t="str">
        <f t="shared" si="865"/>
        <v/>
      </c>
      <c r="T9235" s="109" t="str">
        <f t="shared" si="866"/>
        <v/>
      </c>
    </row>
    <row r="9236" spans="2:20" ht="15" customHeight="1" x14ac:dyDescent="0.25">
      <c r="B9236" s="94">
        <v>9185</v>
      </c>
      <c r="C9236" s="95"/>
      <c r="D9236" s="94"/>
      <c r="E9236" s="95"/>
      <c r="F9236" s="94"/>
      <c r="G9236" s="95">
        <f t="shared" si="861"/>
        <v>0</v>
      </c>
      <c r="H9236" s="110">
        <f t="shared" si="862"/>
        <v>0</v>
      </c>
      <c r="P9236" s="107" t="str">
        <f t="shared" si="863"/>
        <v/>
      </c>
      <c r="Q9236" s="108" t="str">
        <f t="shared" si="864"/>
        <v/>
      </c>
      <c r="S9236" s="109" t="str">
        <f t="shared" si="865"/>
        <v/>
      </c>
      <c r="T9236" s="109" t="str">
        <f t="shared" si="866"/>
        <v/>
      </c>
    </row>
    <row r="9237" spans="2:20" ht="15" customHeight="1" x14ac:dyDescent="0.25">
      <c r="B9237" s="94">
        <v>9186</v>
      </c>
      <c r="C9237" s="95"/>
      <c r="D9237" s="94"/>
      <c r="E9237" s="95"/>
      <c r="F9237" s="94"/>
      <c r="G9237" s="95">
        <f t="shared" si="861"/>
        <v>0</v>
      </c>
      <c r="H9237" s="110">
        <f t="shared" si="862"/>
        <v>0</v>
      </c>
      <c r="P9237" s="107" t="str">
        <f t="shared" si="863"/>
        <v/>
      </c>
      <c r="Q9237" s="108" t="str">
        <f t="shared" si="864"/>
        <v/>
      </c>
      <c r="S9237" s="109" t="str">
        <f t="shared" si="865"/>
        <v/>
      </c>
      <c r="T9237" s="109" t="str">
        <f t="shared" si="866"/>
        <v/>
      </c>
    </row>
    <row r="9238" spans="2:20" ht="15" customHeight="1" x14ac:dyDescent="0.25">
      <c r="B9238" s="94">
        <v>9187</v>
      </c>
      <c r="C9238" s="95"/>
      <c r="D9238" s="94"/>
      <c r="E9238" s="95"/>
      <c r="F9238" s="94"/>
      <c r="G9238" s="95">
        <f t="shared" si="861"/>
        <v>0</v>
      </c>
      <c r="H9238" s="110">
        <f t="shared" si="862"/>
        <v>0</v>
      </c>
      <c r="P9238" s="107" t="str">
        <f t="shared" si="863"/>
        <v/>
      </c>
      <c r="Q9238" s="108" t="str">
        <f t="shared" si="864"/>
        <v/>
      </c>
      <c r="S9238" s="109" t="str">
        <f t="shared" si="865"/>
        <v/>
      </c>
      <c r="T9238" s="109" t="str">
        <f t="shared" si="866"/>
        <v/>
      </c>
    </row>
    <row r="9239" spans="2:20" ht="15" customHeight="1" x14ac:dyDescent="0.25">
      <c r="B9239" s="94">
        <v>9188</v>
      </c>
      <c r="C9239" s="95"/>
      <c r="D9239" s="94"/>
      <c r="E9239" s="95"/>
      <c r="F9239" s="94"/>
      <c r="G9239" s="95">
        <f t="shared" si="861"/>
        <v>0</v>
      </c>
      <c r="H9239" s="110">
        <f t="shared" si="862"/>
        <v>0</v>
      </c>
      <c r="P9239" s="107" t="str">
        <f t="shared" si="863"/>
        <v/>
      </c>
      <c r="Q9239" s="108" t="str">
        <f t="shared" si="864"/>
        <v/>
      </c>
      <c r="S9239" s="109" t="str">
        <f t="shared" si="865"/>
        <v/>
      </c>
      <c r="T9239" s="109" t="str">
        <f t="shared" si="866"/>
        <v/>
      </c>
    </row>
    <row r="9240" spans="2:20" ht="15" customHeight="1" x14ac:dyDescent="0.25">
      <c r="B9240" s="94">
        <v>9189</v>
      </c>
      <c r="C9240" s="95"/>
      <c r="D9240" s="94"/>
      <c r="E9240" s="95"/>
      <c r="F9240" s="94"/>
      <c r="G9240" s="95">
        <f t="shared" si="861"/>
        <v>0</v>
      </c>
      <c r="H9240" s="110">
        <f t="shared" si="862"/>
        <v>0</v>
      </c>
      <c r="P9240" s="107" t="str">
        <f t="shared" si="863"/>
        <v/>
      </c>
      <c r="Q9240" s="108" t="str">
        <f t="shared" si="864"/>
        <v/>
      </c>
      <c r="S9240" s="109" t="str">
        <f t="shared" si="865"/>
        <v/>
      </c>
      <c r="T9240" s="109" t="str">
        <f t="shared" si="866"/>
        <v/>
      </c>
    </row>
    <row r="9241" spans="2:20" ht="15" customHeight="1" x14ac:dyDescent="0.25">
      <c r="B9241" s="94">
        <v>9190</v>
      </c>
      <c r="C9241" s="95"/>
      <c r="D9241" s="94"/>
      <c r="E9241" s="95"/>
      <c r="F9241" s="94"/>
      <c r="G9241" s="95">
        <f t="shared" si="861"/>
        <v>0</v>
      </c>
      <c r="H9241" s="110">
        <f t="shared" si="862"/>
        <v>0</v>
      </c>
      <c r="P9241" s="107" t="str">
        <f t="shared" si="863"/>
        <v/>
      </c>
      <c r="Q9241" s="108" t="str">
        <f t="shared" si="864"/>
        <v/>
      </c>
      <c r="S9241" s="109" t="str">
        <f t="shared" si="865"/>
        <v/>
      </c>
      <c r="T9241" s="109" t="str">
        <f t="shared" si="866"/>
        <v/>
      </c>
    </row>
    <row r="9242" spans="2:20" ht="15" customHeight="1" x14ac:dyDescent="0.25">
      <c r="B9242" s="94">
        <v>9191</v>
      </c>
      <c r="C9242" s="95"/>
      <c r="D9242" s="94"/>
      <c r="E9242" s="95"/>
      <c r="F9242" s="94"/>
      <c r="G9242" s="95">
        <f t="shared" si="861"/>
        <v>0</v>
      </c>
      <c r="H9242" s="110">
        <f t="shared" si="862"/>
        <v>0</v>
      </c>
      <c r="P9242" s="107" t="str">
        <f t="shared" si="863"/>
        <v/>
      </c>
      <c r="Q9242" s="108" t="str">
        <f t="shared" si="864"/>
        <v/>
      </c>
      <c r="S9242" s="109" t="str">
        <f t="shared" si="865"/>
        <v/>
      </c>
      <c r="T9242" s="109" t="str">
        <f t="shared" si="866"/>
        <v/>
      </c>
    </row>
    <row r="9243" spans="2:20" ht="15" customHeight="1" x14ac:dyDescent="0.25">
      <c r="B9243" s="94">
        <v>9192</v>
      </c>
      <c r="C9243" s="95"/>
      <c r="D9243" s="94"/>
      <c r="E9243" s="95"/>
      <c r="F9243" s="94"/>
      <c r="G9243" s="95">
        <f t="shared" si="861"/>
        <v>0</v>
      </c>
      <c r="H9243" s="110">
        <f t="shared" si="862"/>
        <v>0</v>
      </c>
      <c r="P9243" s="107" t="str">
        <f t="shared" si="863"/>
        <v/>
      </c>
      <c r="Q9243" s="108" t="str">
        <f t="shared" si="864"/>
        <v/>
      </c>
      <c r="S9243" s="109" t="str">
        <f t="shared" si="865"/>
        <v/>
      </c>
      <c r="T9243" s="109" t="str">
        <f t="shared" si="866"/>
        <v/>
      </c>
    </row>
    <row r="9244" spans="2:20" ht="15" customHeight="1" x14ac:dyDescent="0.25">
      <c r="B9244" s="94">
        <v>9193</v>
      </c>
      <c r="C9244" s="95"/>
      <c r="D9244" s="94"/>
      <c r="E9244" s="95"/>
      <c r="F9244" s="94"/>
      <c r="G9244" s="95">
        <f t="shared" ref="G9244:G9307" si="867">E9244-C9244</f>
        <v>0</v>
      </c>
      <c r="H9244" s="110">
        <f t="shared" ref="H9244:H9307" si="868">F9244-D9244</f>
        <v>0</v>
      </c>
      <c r="P9244" s="107" t="str">
        <f t="shared" ref="P9244:P9307" si="869">IF(C9244="","",D9244*PSA_WTP-C9244)</f>
        <v/>
      </c>
      <c r="Q9244" s="108" t="str">
        <f t="shared" ref="Q9244:Q9307" si="870">IF(C9244="","",F9244*PSA_WTP-E9244)</f>
        <v/>
      </c>
      <c r="S9244" s="109" t="str">
        <f t="shared" ref="S9244:S9307" si="871">IF(Q9244="","",IF(Q9244=MAX(P9244,Q9244),0,1))</f>
        <v/>
      </c>
      <c r="T9244" s="109" t="str">
        <f t="shared" ref="T9244:T9307" si="872">IF(Q9244="","",IF(Q9244=MAX(P9244,Q9244),1,0))</f>
        <v/>
      </c>
    </row>
    <row r="9245" spans="2:20" ht="15" customHeight="1" x14ac:dyDescent="0.25">
      <c r="B9245" s="94">
        <v>9194</v>
      </c>
      <c r="C9245" s="95"/>
      <c r="D9245" s="94"/>
      <c r="E9245" s="95"/>
      <c r="F9245" s="94"/>
      <c r="G9245" s="95">
        <f t="shared" si="867"/>
        <v>0</v>
      </c>
      <c r="H9245" s="110">
        <f t="shared" si="868"/>
        <v>0</v>
      </c>
      <c r="P9245" s="107" t="str">
        <f t="shared" si="869"/>
        <v/>
      </c>
      <c r="Q9245" s="108" t="str">
        <f t="shared" si="870"/>
        <v/>
      </c>
      <c r="S9245" s="109" t="str">
        <f t="shared" si="871"/>
        <v/>
      </c>
      <c r="T9245" s="109" t="str">
        <f t="shared" si="872"/>
        <v/>
      </c>
    </row>
    <row r="9246" spans="2:20" ht="15" customHeight="1" x14ac:dyDescent="0.25">
      <c r="B9246" s="94">
        <v>9195</v>
      </c>
      <c r="C9246" s="95"/>
      <c r="D9246" s="94"/>
      <c r="E9246" s="95"/>
      <c r="F9246" s="94"/>
      <c r="G9246" s="95">
        <f t="shared" si="867"/>
        <v>0</v>
      </c>
      <c r="H9246" s="110">
        <f t="shared" si="868"/>
        <v>0</v>
      </c>
      <c r="P9246" s="107" t="str">
        <f t="shared" si="869"/>
        <v/>
      </c>
      <c r="Q9246" s="108" t="str">
        <f t="shared" si="870"/>
        <v/>
      </c>
      <c r="S9246" s="109" t="str">
        <f t="shared" si="871"/>
        <v/>
      </c>
      <c r="T9246" s="109" t="str">
        <f t="shared" si="872"/>
        <v/>
      </c>
    </row>
    <row r="9247" spans="2:20" ht="15" customHeight="1" x14ac:dyDescent="0.25">
      <c r="B9247" s="94">
        <v>9196</v>
      </c>
      <c r="C9247" s="95"/>
      <c r="D9247" s="94"/>
      <c r="E9247" s="95"/>
      <c r="F9247" s="94"/>
      <c r="G9247" s="95">
        <f t="shared" si="867"/>
        <v>0</v>
      </c>
      <c r="H9247" s="110">
        <f t="shared" si="868"/>
        <v>0</v>
      </c>
      <c r="P9247" s="107" t="str">
        <f t="shared" si="869"/>
        <v/>
      </c>
      <c r="Q9247" s="108" t="str">
        <f t="shared" si="870"/>
        <v/>
      </c>
      <c r="S9247" s="109" t="str">
        <f t="shared" si="871"/>
        <v/>
      </c>
      <c r="T9247" s="109" t="str">
        <f t="shared" si="872"/>
        <v/>
      </c>
    </row>
    <row r="9248" spans="2:20" ht="15" customHeight="1" x14ac:dyDescent="0.25">
      <c r="B9248" s="94">
        <v>9197</v>
      </c>
      <c r="C9248" s="95"/>
      <c r="D9248" s="94"/>
      <c r="E9248" s="95"/>
      <c r="F9248" s="94"/>
      <c r="G9248" s="95">
        <f t="shared" si="867"/>
        <v>0</v>
      </c>
      <c r="H9248" s="110">
        <f t="shared" si="868"/>
        <v>0</v>
      </c>
      <c r="P9248" s="107" t="str">
        <f t="shared" si="869"/>
        <v/>
      </c>
      <c r="Q9248" s="108" t="str">
        <f t="shared" si="870"/>
        <v/>
      </c>
      <c r="S9248" s="109" t="str">
        <f t="shared" si="871"/>
        <v/>
      </c>
      <c r="T9248" s="109" t="str">
        <f t="shared" si="872"/>
        <v/>
      </c>
    </row>
    <row r="9249" spans="2:20" ht="15" customHeight="1" x14ac:dyDescent="0.25">
      <c r="B9249" s="94">
        <v>9198</v>
      </c>
      <c r="C9249" s="95"/>
      <c r="D9249" s="94"/>
      <c r="E9249" s="95"/>
      <c r="F9249" s="94"/>
      <c r="G9249" s="95">
        <f t="shared" si="867"/>
        <v>0</v>
      </c>
      <c r="H9249" s="110">
        <f t="shared" si="868"/>
        <v>0</v>
      </c>
      <c r="P9249" s="107" t="str">
        <f t="shared" si="869"/>
        <v/>
      </c>
      <c r="Q9249" s="108" t="str">
        <f t="shared" si="870"/>
        <v/>
      </c>
      <c r="S9249" s="109" t="str">
        <f t="shared" si="871"/>
        <v/>
      </c>
      <c r="T9249" s="109" t="str">
        <f t="shared" si="872"/>
        <v/>
      </c>
    </row>
    <row r="9250" spans="2:20" ht="15" customHeight="1" x14ac:dyDescent="0.25">
      <c r="B9250" s="94">
        <v>9199</v>
      </c>
      <c r="C9250" s="95"/>
      <c r="D9250" s="94"/>
      <c r="E9250" s="95"/>
      <c r="F9250" s="94"/>
      <c r="G9250" s="95">
        <f t="shared" si="867"/>
        <v>0</v>
      </c>
      <c r="H9250" s="110">
        <f t="shared" si="868"/>
        <v>0</v>
      </c>
      <c r="P9250" s="107" t="str">
        <f t="shared" si="869"/>
        <v/>
      </c>
      <c r="Q9250" s="108" t="str">
        <f t="shared" si="870"/>
        <v/>
      </c>
      <c r="S9250" s="109" t="str">
        <f t="shared" si="871"/>
        <v/>
      </c>
      <c r="T9250" s="109" t="str">
        <f t="shared" si="872"/>
        <v/>
      </c>
    </row>
    <row r="9251" spans="2:20" ht="15" customHeight="1" x14ac:dyDescent="0.25">
      <c r="B9251" s="94">
        <v>9200</v>
      </c>
      <c r="C9251" s="95"/>
      <c r="D9251" s="94"/>
      <c r="E9251" s="95"/>
      <c r="F9251" s="94"/>
      <c r="G9251" s="95">
        <f t="shared" si="867"/>
        <v>0</v>
      </c>
      <c r="H9251" s="110">
        <f t="shared" si="868"/>
        <v>0</v>
      </c>
      <c r="P9251" s="107" t="str">
        <f t="shared" si="869"/>
        <v/>
      </c>
      <c r="Q9251" s="108" t="str">
        <f t="shared" si="870"/>
        <v/>
      </c>
      <c r="S9251" s="109" t="str">
        <f t="shared" si="871"/>
        <v/>
      </c>
      <c r="T9251" s="109" t="str">
        <f t="shared" si="872"/>
        <v/>
      </c>
    </row>
    <row r="9252" spans="2:20" ht="15" customHeight="1" x14ac:dyDescent="0.25">
      <c r="B9252" s="94">
        <v>9201</v>
      </c>
      <c r="C9252" s="95"/>
      <c r="D9252" s="94"/>
      <c r="E9252" s="95"/>
      <c r="F9252" s="94"/>
      <c r="G9252" s="95">
        <f t="shared" si="867"/>
        <v>0</v>
      </c>
      <c r="H9252" s="110">
        <f t="shared" si="868"/>
        <v>0</v>
      </c>
      <c r="P9252" s="107" t="str">
        <f t="shared" si="869"/>
        <v/>
      </c>
      <c r="Q9252" s="108" t="str">
        <f t="shared" si="870"/>
        <v/>
      </c>
      <c r="S9252" s="109" t="str">
        <f t="shared" si="871"/>
        <v/>
      </c>
      <c r="T9252" s="109" t="str">
        <f t="shared" si="872"/>
        <v/>
      </c>
    </row>
    <row r="9253" spans="2:20" ht="15" customHeight="1" x14ac:dyDescent="0.25">
      <c r="B9253" s="94">
        <v>9202</v>
      </c>
      <c r="C9253" s="95"/>
      <c r="D9253" s="94"/>
      <c r="E9253" s="95"/>
      <c r="F9253" s="94"/>
      <c r="G9253" s="95">
        <f t="shared" si="867"/>
        <v>0</v>
      </c>
      <c r="H9253" s="110">
        <f t="shared" si="868"/>
        <v>0</v>
      </c>
      <c r="P9253" s="107" t="str">
        <f t="shared" si="869"/>
        <v/>
      </c>
      <c r="Q9253" s="108" t="str">
        <f t="shared" si="870"/>
        <v/>
      </c>
      <c r="S9253" s="109" t="str">
        <f t="shared" si="871"/>
        <v/>
      </c>
      <c r="T9253" s="109" t="str">
        <f t="shared" si="872"/>
        <v/>
      </c>
    </row>
    <row r="9254" spans="2:20" ht="15" customHeight="1" x14ac:dyDescent="0.25">
      <c r="B9254" s="94">
        <v>9203</v>
      </c>
      <c r="C9254" s="95"/>
      <c r="D9254" s="94"/>
      <c r="E9254" s="95"/>
      <c r="F9254" s="94"/>
      <c r="G9254" s="95">
        <f t="shared" si="867"/>
        <v>0</v>
      </c>
      <c r="H9254" s="110">
        <f t="shared" si="868"/>
        <v>0</v>
      </c>
      <c r="P9254" s="107" t="str">
        <f t="shared" si="869"/>
        <v/>
      </c>
      <c r="Q9254" s="108" t="str">
        <f t="shared" si="870"/>
        <v/>
      </c>
      <c r="S9254" s="109" t="str">
        <f t="shared" si="871"/>
        <v/>
      </c>
      <c r="T9254" s="109" t="str">
        <f t="shared" si="872"/>
        <v/>
      </c>
    </row>
    <row r="9255" spans="2:20" ht="15" customHeight="1" x14ac:dyDescent="0.25">
      <c r="B9255" s="94">
        <v>9204</v>
      </c>
      <c r="C9255" s="95"/>
      <c r="D9255" s="94"/>
      <c r="E9255" s="95"/>
      <c r="F9255" s="94"/>
      <c r="G9255" s="95">
        <f t="shared" si="867"/>
        <v>0</v>
      </c>
      <c r="H9255" s="110">
        <f t="shared" si="868"/>
        <v>0</v>
      </c>
      <c r="P9255" s="107" t="str">
        <f t="shared" si="869"/>
        <v/>
      </c>
      <c r="Q9255" s="108" t="str">
        <f t="shared" si="870"/>
        <v/>
      </c>
      <c r="S9255" s="109" t="str">
        <f t="shared" si="871"/>
        <v/>
      </c>
      <c r="T9255" s="109" t="str">
        <f t="shared" si="872"/>
        <v/>
      </c>
    </row>
    <row r="9256" spans="2:20" ht="15" customHeight="1" x14ac:dyDescent="0.25">
      <c r="B9256" s="94">
        <v>9205</v>
      </c>
      <c r="C9256" s="95"/>
      <c r="D9256" s="94"/>
      <c r="E9256" s="95"/>
      <c r="F9256" s="94"/>
      <c r="G9256" s="95">
        <f t="shared" si="867"/>
        <v>0</v>
      </c>
      <c r="H9256" s="110">
        <f t="shared" si="868"/>
        <v>0</v>
      </c>
      <c r="P9256" s="107" t="str">
        <f t="shared" si="869"/>
        <v/>
      </c>
      <c r="Q9256" s="108" t="str">
        <f t="shared" si="870"/>
        <v/>
      </c>
      <c r="S9256" s="109" t="str">
        <f t="shared" si="871"/>
        <v/>
      </c>
      <c r="T9256" s="109" t="str">
        <f t="shared" si="872"/>
        <v/>
      </c>
    </row>
    <row r="9257" spans="2:20" ht="15" customHeight="1" x14ac:dyDescent="0.25">
      <c r="B9257" s="94">
        <v>9206</v>
      </c>
      <c r="C9257" s="95"/>
      <c r="D9257" s="94"/>
      <c r="E9257" s="95"/>
      <c r="F9257" s="94"/>
      <c r="G9257" s="95">
        <f t="shared" si="867"/>
        <v>0</v>
      </c>
      <c r="H9257" s="110">
        <f t="shared" si="868"/>
        <v>0</v>
      </c>
      <c r="P9257" s="107" t="str">
        <f t="shared" si="869"/>
        <v/>
      </c>
      <c r="Q9257" s="108" t="str">
        <f t="shared" si="870"/>
        <v/>
      </c>
      <c r="S9257" s="109" t="str">
        <f t="shared" si="871"/>
        <v/>
      </c>
      <c r="T9257" s="109" t="str">
        <f t="shared" si="872"/>
        <v/>
      </c>
    </row>
    <row r="9258" spans="2:20" ht="15" customHeight="1" x14ac:dyDescent="0.25">
      <c r="B9258" s="94">
        <v>9207</v>
      </c>
      <c r="C9258" s="95"/>
      <c r="D9258" s="94"/>
      <c r="E9258" s="95"/>
      <c r="F9258" s="94"/>
      <c r="G9258" s="95">
        <f t="shared" si="867"/>
        <v>0</v>
      </c>
      <c r="H9258" s="110">
        <f t="shared" si="868"/>
        <v>0</v>
      </c>
      <c r="P9258" s="107" t="str">
        <f t="shared" si="869"/>
        <v/>
      </c>
      <c r="Q9258" s="108" t="str">
        <f t="shared" si="870"/>
        <v/>
      </c>
      <c r="S9258" s="109" t="str">
        <f t="shared" si="871"/>
        <v/>
      </c>
      <c r="T9258" s="109" t="str">
        <f t="shared" si="872"/>
        <v/>
      </c>
    </row>
    <row r="9259" spans="2:20" ht="15" customHeight="1" x14ac:dyDescent="0.25">
      <c r="B9259" s="94">
        <v>9208</v>
      </c>
      <c r="C9259" s="95"/>
      <c r="D9259" s="94"/>
      <c r="E9259" s="95"/>
      <c r="F9259" s="94"/>
      <c r="G9259" s="95">
        <f t="shared" si="867"/>
        <v>0</v>
      </c>
      <c r="H9259" s="110">
        <f t="shared" si="868"/>
        <v>0</v>
      </c>
      <c r="P9259" s="107" t="str">
        <f t="shared" si="869"/>
        <v/>
      </c>
      <c r="Q9259" s="108" t="str">
        <f t="shared" si="870"/>
        <v/>
      </c>
      <c r="S9259" s="109" t="str">
        <f t="shared" si="871"/>
        <v/>
      </c>
      <c r="T9259" s="109" t="str">
        <f t="shared" si="872"/>
        <v/>
      </c>
    </row>
    <row r="9260" spans="2:20" ht="15" customHeight="1" x14ac:dyDescent="0.25">
      <c r="B9260" s="94">
        <v>9209</v>
      </c>
      <c r="C9260" s="95"/>
      <c r="D9260" s="94"/>
      <c r="E9260" s="95"/>
      <c r="F9260" s="94"/>
      <c r="G9260" s="95">
        <f t="shared" si="867"/>
        <v>0</v>
      </c>
      <c r="H9260" s="110">
        <f t="shared" si="868"/>
        <v>0</v>
      </c>
      <c r="P9260" s="107" t="str">
        <f t="shared" si="869"/>
        <v/>
      </c>
      <c r="Q9260" s="108" t="str">
        <f t="shared" si="870"/>
        <v/>
      </c>
      <c r="S9260" s="109" t="str">
        <f t="shared" si="871"/>
        <v/>
      </c>
      <c r="T9260" s="109" t="str">
        <f t="shared" si="872"/>
        <v/>
      </c>
    </row>
    <row r="9261" spans="2:20" ht="15" customHeight="1" x14ac:dyDescent="0.25">
      <c r="B9261" s="94">
        <v>9210</v>
      </c>
      <c r="C9261" s="95"/>
      <c r="D9261" s="94"/>
      <c r="E9261" s="95"/>
      <c r="F9261" s="94"/>
      <c r="G9261" s="95">
        <f t="shared" si="867"/>
        <v>0</v>
      </c>
      <c r="H9261" s="110">
        <f t="shared" si="868"/>
        <v>0</v>
      </c>
      <c r="P9261" s="107" t="str">
        <f t="shared" si="869"/>
        <v/>
      </c>
      <c r="Q9261" s="108" t="str">
        <f t="shared" si="870"/>
        <v/>
      </c>
      <c r="S9261" s="109" t="str">
        <f t="shared" si="871"/>
        <v/>
      </c>
      <c r="T9261" s="109" t="str">
        <f t="shared" si="872"/>
        <v/>
      </c>
    </row>
    <row r="9262" spans="2:20" ht="15" customHeight="1" x14ac:dyDescent="0.25">
      <c r="B9262" s="94">
        <v>9211</v>
      </c>
      <c r="C9262" s="95"/>
      <c r="D9262" s="94"/>
      <c r="E9262" s="95"/>
      <c r="F9262" s="94"/>
      <c r="G9262" s="95">
        <f t="shared" si="867"/>
        <v>0</v>
      </c>
      <c r="H9262" s="110">
        <f t="shared" si="868"/>
        <v>0</v>
      </c>
      <c r="P9262" s="107" t="str">
        <f t="shared" si="869"/>
        <v/>
      </c>
      <c r="Q9262" s="108" t="str">
        <f t="shared" si="870"/>
        <v/>
      </c>
      <c r="S9262" s="109" t="str">
        <f t="shared" si="871"/>
        <v/>
      </c>
      <c r="T9262" s="109" t="str">
        <f t="shared" si="872"/>
        <v/>
      </c>
    </row>
    <row r="9263" spans="2:20" ht="15" customHeight="1" x14ac:dyDescent="0.25">
      <c r="B9263" s="94">
        <v>9212</v>
      </c>
      <c r="C9263" s="95"/>
      <c r="D9263" s="94"/>
      <c r="E9263" s="95"/>
      <c r="F9263" s="94"/>
      <c r="G9263" s="95">
        <f t="shared" si="867"/>
        <v>0</v>
      </c>
      <c r="H9263" s="110">
        <f t="shared" si="868"/>
        <v>0</v>
      </c>
      <c r="P9263" s="107" t="str">
        <f t="shared" si="869"/>
        <v/>
      </c>
      <c r="Q9263" s="108" t="str">
        <f t="shared" si="870"/>
        <v/>
      </c>
      <c r="S9263" s="109" t="str">
        <f t="shared" si="871"/>
        <v/>
      </c>
      <c r="T9263" s="109" t="str">
        <f t="shared" si="872"/>
        <v/>
      </c>
    </row>
    <row r="9264" spans="2:20" ht="15" customHeight="1" x14ac:dyDescent="0.25">
      <c r="B9264" s="94">
        <v>9213</v>
      </c>
      <c r="C9264" s="95"/>
      <c r="D9264" s="94"/>
      <c r="E9264" s="95"/>
      <c r="F9264" s="94"/>
      <c r="G9264" s="95">
        <f t="shared" si="867"/>
        <v>0</v>
      </c>
      <c r="H9264" s="110">
        <f t="shared" si="868"/>
        <v>0</v>
      </c>
      <c r="P9264" s="107" t="str">
        <f t="shared" si="869"/>
        <v/>
      </c>
      <c r="Q9264" s="108" t="str">
        <f t="shared" si="870"/>
        <v/>
      </c>
      <c r="S9264" s="109" t="str">
        <f t="shared" si="871"/>
        <v/>
      </c>
      <c r="T9264" s="109" t="str">
        <f t="shared" si="872"/>
        <v/>
      </c>
    </row>
    <row r="9265" spans="2:20" ht="15" customHeight="1" x14ac:dyDescent="0.25">
      <c r="B9265" s="94">
        <v>9214</v>
      </c>
      <c r="C9265" s="95"/>
      <c r="D9265" s="94"/>
      <c r="E9265" s="95"/>
      <c r="F9265" s="94"/>
      <c r="G9265" s="95">
        <f t="shared" si="867"/>
        <v>0</v>
      </c>
      <c r="H9265" s="110">
        <f t="shared" si="868"/>
        <v>0</v>
      </c>
      <c r="P9265" s="107" t="str">
        <f t="shared" si="869"/>
        <v/>
      </c>
      <c r="Q9265" s="108" t="str">
        <f t="shared" si="870"/>
        <v/>
      </c>
      <c r="S9265" s="109" t="str">
        <f t="shared" si="871"/>
        <v/>
      </c>
      <c r="T9265" s="109" t="str">
        <f t="shared" si="872"/>
        <v/>
      </c>
    </row>
    <row r="9266" spans="2:20" ht="15" customHeight="1" x14ac:dyDescent="0.25">
      <c r="B9266" s="94">
        <v>9215</v>
      </c>
      <c r="C9266" s="95"/>
      <c r="D9266" s="94"/>
      <c r="E9266" s="95"/>
      <c r="F9266" s="94"/>
      <c r="G9266" s="95">
        <f t="shared" si="867"/>
        <v>0</v>
      </c>
      <c r="H9266" s="110">
        <f t="shared" si="868"/>
        <v>0</v>
      </c>
      <c r="P9266" s="107" t="str">
        <f t="shared" si="869"/>
        <v/>
      </c>
      <c r="Q9266" s="108" t="str">
        <f t="shared" si="870"/>
        <v/>
      </c>
      <c r="S9266" s="109" t="str">
        <f t="shared" si="871"/>
        <v/>
      </c>
      <c r="T9266" s="109" t="str">
        <f t="shared" si="872"/>
        <v/>
      </c>
    </row>
    <row r="9267" spans="2:20" ht="15" customHeight="1" x14ac:dyDescent="0.25">
      <c r="B9267" s="94">
        <v>9216</v>
      </c>
      <c r="C9267" s="95"/>
      <c r="D9267" s="94"/>
      <c r="E9267" s="95"/>
      <c r="F9267" s="94"/>
      <c r="G9267" s="95">
        <f t="shared" si="867"/>
        <v>0</v>
      </c>
      <c r="H9267" s="110">
        <f t="shared" si="868"/>
        <v>0</v>
      </c>
      <c r="P9267" s="107" t="str">
        <f t="shared" si="869"/>
        <v/>
      </c>
      <c r="Q9267" s="108" t="str">
        <f t="shared" si="870"/>
        <v/>
      </c>
      <c r="S9267" s="109" t="str">
        <f t="shared" si="871"/>
        <v/>
      </c>
      <c r="T9267" s="109" t="str">
        <f t="shared" si="872"/>
        <v/>
      </c>
    </row>
    <row r="9268" spans="2:20" ht="15" customHeight="1" x14ac:dyDescent="0.25">
      <c r="B9268" s="94">
        <v>9217</v>
      </c>
      <c r="C9268" s="95"/>
      <c r="D9268" s="94"/>
      <c r="E9268" s="95"/>
      <c r="F9268" s="94"/>
      <c r="G9268" s="95">
        <f t="shared" si="867"/>
        <v>0</v>
      </c>
      <c r="H9268" s="110">
        <f t="shared" si="868"/>
        <v>0</v>
      </c>
      <c r="P9268" s="107" t="str">
        <f t="shared" si="869"/>
        <v/>
      </c>
      <c r="Q9268" s="108" t="str">
        <f t="shared" si="870"/>
        <v/>
      </c>
      <c r="S9268" s="109" t="str">
        <f t="shared" si="871"/>
        <v/>
      </c>
      <c r="T9268" s="109" t="str">
        <f t="shared" si="872"/>
        <v/>
      </c>
    </row>
    <row r="9269" spans="2:20" ht="15" customHeight="1" x14ac:dyDescent="0.25">
      <c r="B9269" s="94">
        <v>9218</v>
      </c>
      <c r="C9269" s="95"/>
      <c r="D9269" s="94"/>
      <c r="E9269" s="95"/>
      <c r="F9269" s="94"/>
      <c r="G9269" s="95">
        <f t="shared" si="867"/>
        <v>0</v>
      </c>
      <c r="H9269" s="110">
        <f t="shared" si="868"/>
        <v>0</v>
      </c>
      <c r="P9269" s="107" t="str">
        <f t="shared" si="869"/>
        <v/>
      </c>
      <c r="Q9269" s="108" t="str">
        <f t="shared" si="870"/>
        <v/>
      </c>
      <c r="S9269" s="109" t="str">
        <f t="shared" si="871"/>
        <v/>
      </c>
      <c r="T9269" s="109" t="str">
        <f t="shared" si="872"/>
        <v/>
      </c>
    </row>
    <row r="9270" spans="2:20" ht="15" customHeight="1" x14ac:dyDescent="0.25">
      <c r="B9270" s="94">
        <v>9219</v>
      </c>
      <c r="C9270" s="95"/>
      <c r="D9270" s="94"/>
      <c r="E9270" s="95"/>
      <c r="F9270" s="94"/>
      <c r="G9270" s="95">
        <f t="shared" si="867"/>
        <v>0</v>
      </c>
      <c r="H9270" s="110">
        <f t="shared" si="868"/>
        <v>0</v>
      </c>
      <c r="P9270" s="107" t="str">
        <f t="shared" si="869"/>
        <v/>
      </c>
      <c r="Q9270" s="108" t="str">
        <f t="shared" si="870"/>
        <v/>
      </c>
      <c r="S9270" s="109" t="str">
        <f t="shared" si="871"/>
        <v/>
      </c>
      <c r="T9270" s="109" t="str">
        <f t="shared" si="872"/>
        <v/>
      </c>
    </row>
    <row r="9271" spans="2:20" ht="15" customHeight="1" x14ac:dyDescent="0.25">
      <c r="B9271" s="94">
        <v>9220</v>
      </c>
      <c r="C9271" s="95"/>
      <c r="D9271" s="94"/>
      <c r="E9271" s="95"/>
      <c r="F9271" s="94"/>
      <c r="G9271" s="95">
        <f t="shared" si="867"/>
        <v>0</v>
      </c>
      <c r="H9271" s="110">
        <f t="shared" si="868"/>
        <v>0</v>
      </c>
      <c r="P9271" s="107" t="str">
        <f t="shared" si="869"/>
        <v/>
      </c>
      <c r="Q9271" s="108" t="str">
        <f t="shared" si="870"/>
        <v/>
      </c>
      <c r="S9271" s="109" t="str">
        <f t="shared" si="871"/>
        <v/>
      </c>
      <c r="T9271" s="109" t="str">
        <f t="shared" si="872"/>
        <v/>
      </c>
    </row>
    <row r="9272" spans="2:20" ht="15" customHeight="1" x14ac:dyDescent="0.25">
      <c r="B9272" s="94">
        <v>9221</v>
      </c>
      <c r="C9272" s="95"/>
      <c r="D9272" s="94"/>
      <c r="E9272" s="95"/>
      <c r="F9272" s="94"/>
      <c r="G9272" s="95">
        <f t="shared" si="867"/>
        <v>0</v>
      </c>
      <c r="H9272" s="110">
        <f t="shared" si="868"/>
        <v>0</v>
      </c>
      <c r="P9272" s="107" t="str">
        <f t="shared" si="869"/>
        <v/>
      </c>
      <c r="Q9272" s="108" t="str">
        <f t="shared" si="870"/>
        <v/>
      </c>
      <c r="S9272" s="109" t="str">
        <f t="shared" si="871"/>
        <v/>
      </c>
      <c r="T9272" s="109" t="str">
        <f t="shared" si="872"/>
        <v/>
      </c>
    </row>
    <row r="9273" spans="2:20" ht="15" customHeight="1" x14ac:dyDescent="0.25">
      <c r="B9273" s="94">
        <v>9222</v>
      </c>
      <c r="C9273" s="95"/>
      <c r="D9273" s="94"/>
      <c r="E9273" s="95"/>
      <c r="F9273" s="94"/>
      <c r="G9273" s="95">
        <f t="shared" si="867"/>
        <v>0</v>
      </c>
      <c r="H9273" s="110">
        <f t="shared" si="868"/>
        <v>0</v>
      </c>
      <c r="P9273" s="107" t="str">
        <f t="shared" si="869"/>
        <v/>
      </c>
      <c r="Q9273" s="108" t="str">
        <f t="shared" si="870"/>
        <v/>
      </c>
      <c r="S9273" s="109" t="str">
        <f t="shared" si="871"/>
        <v/>
      </c>
      <c r="T9273" s="109" t="str">
        <f t="shared" si="872"/>
        <v/>
      </c>
    </row>
    <row r="9274" spans="2:20" ht="15" customHeight="1" x14ac:dyDescent="0.25">
      <c r="B9274" s="94">
        <v>9223</v>
      </c>
      <c r="C9274" s="95"/>
      <c r="D9274" s="94"/>
      <c r="E9274" s="95"/>
      <c r="F9274" s="94"/>
      <c r="G9274" s="95">
        <f t="shared" si="867"/>
        <v>0</v>
      </c>
      <c r="H9274" s="110">
        <f t="shared" si="868"/>
        <v>0</v>
      </c>
      <c r="P9274" s="107" t="str">
        <f t="shared" si="869"/>
        <v/>
      </c>
      <c r="Q9274" s="108" t="str">
        <f t="shared" si="870"/>
        <v/>
      </c>
      <c r="S9274" s="109" t="str">
        <f t="shared" si="871"/>
        <v/>
      </c>
      <c r="T9274" s="109" t="str">
        <f t="shared" si="872"/>
        <v/>
      </c>
    </row>
    <row r="9275" spans="2:20" ht="15" customHeight="1" x14ac:dyDescent="0.25">
      <c r="B9275" s="94">
        <v>9224</v>
      </c>
      <c r="C9275" s="95"/>
      <c r="D9275" s="94"/>
      <c r="E9275" s="95"/>
      <c r="F9275" s="94"/>
      <c r="G9275" s="95">
        <f t="shared" si="867"/>
        <v>0</v>
      </c>
      <c r="H9275" s="110">
        <f t="shared" si="868"/>
        <v>0</v>
      </c>
      <c r="P9275" s="107" t="str">
        <f t="shared" si="869"/>
        <v/>
      </c>
      <c r="Q9275" s="108" t="str">
        <f t="shared" si="870"/>
        <v/>
      </c>
      <c r="S9275" s="109" t="str">
        <f t="shared" si="871"/>
        <v/>
      </c>
      <c r="T9275" s="109" t="str">
        <f t="shared" si="872"/>
        <v/>
      </c>
    </row>
    <row r="9276" spans="2:20" ht="15" customHeight="1" x14ac:dyDescent="0.25">
      <c r="B9276" s="94">
        <v>9225</v>
      </c>
      <c r="C9276" s="95"/>
      <c r="D9276" s="94"/>
      <c r="E9276" s="95"/>
      <c r="F9276" s="94"/>
      <c r="G9276" s="95">
        <f t="shared" si="867"/>
        <v>0</v>
      </c>
      <c r="H9276" s="110">
        <f t="shared" si="868"/>
        <v>0</v>
      </c>
      <c r="P9276" s="107" t="str">
        <f t="shared" si="869"/>
        <v/>
      </c>
      <c r="Q9276" s="108" t="str">
        <f t="shared" si="870"/>
        <v/>
      </c>
      <c r="S9276" s="109" t="str">
        <f t="shared" si="871"/>
        <v/>
      </c>
      <c r="T9276" s="109" t="str">
        <f t="shared" si="872"/>
        <v/>
      </c>
    </row>
    <row r="9277" spans="2:20" ht="15" customHeight="1" x14ac:dyDescent="0.25">
      <c r="B9277" s="94">
        <v>9226</v>
      </c>
      <c r="C9277" s="95"/>
      <c r="D9277" s="94"/>
      <c r="E9277" s="95"/>
      <c r="F9277" s="94"/>
      <c r="G9277" s="95">
        <f t="shared" si="867"/>
        <v>0</v>
      </c>
      <c r="H9277" s="110">
        <f t="shared" si="868"/>
        <v>0</v>
      </c>
      <c r="P9277" s="107" t="str">
        <f t="shared" si="869"/>
        <v/>
      </c>
      <c r="Q9277" s="108" t="str">
        <f t="shared" si="870"/>
        <v/>
      </c>
      <c r="S9277" s="109" t="str">
        <f t="shared" si="871"/>
        <v/>
      </c>
      <c r="T9277" s="109" t="str">
        <f t="shared" si="872"/>
        <v/>
      </c>
    </row>
    <row r="9278" spans="2:20" ht="15" customHeight="1" x14ac:dyDescent="0.25">
      <c r="B9278" s="94">
        <v>9227</v>
      </c>
      <c r="C9278" s="95"/>
      <c r="D9278" s="94"/>
      <c r="E9278" s="95"/>
      <c r="F9278" s="94"/>
      <c r="G9278" s="95">
        <f t="shared" si="867"/>
        <v>0</v>
      </c>
      <c r="H9278" s="110">
        <f t="shared" si="868"/>
        <v>0</v>
      </c>
      <c r="P9278" s="107" t="str">
        <f t="shared" si="869"/>
        <v/>
      </c>
      <c r="Q9278" s="108" t="str">
        <f t="shared" si="870"/>
        <v/>
      </c>
      <c r="S9278" s="109" t="str">
        <f t="shared" si="871"/>
        <v/>
      </c>
      <c r="T9278" s="109" t="str">
        <f t="shared" si="872"/>
        <v/>
      </c>
    </row>
    <row r="9279" spans="2:20" ht="15" customHeight="1" x14ac:dyDescent="0.25">
      <c r="B9279" s="94">
        <v>9228</v>
      </c>
      <c r="C9279" s="95"/>
      <c r="D9279" s="94"/>
      <c r="E9279" s="95"/>
      <c r="F9279" s="94"/>
      <c r="G9279" s="95">
        <f t="shared" si="867"/>
        <v>0</v>
      </c>
      <c r="H9279" s="110">
        <f t="shared" si="868"/>
        <v>0</v>
      </c>
      <c r="P9279" s="107" t="str">
        <f t="shared" si="869"/>
        <v/>
      </c>
      <c r="Q9279" s="108" t="str">
        <f t="shared" si="870"/>
        <v/>
      </c>
      <c r="S9279" s="109" t="str">
        <f t="shared" si="871"/>
        <v/>
      </c>
      <c r="T9279" s="109" t="str">
        <f t="shared" si="872"/>
        <v/>
      </c>
    </row>
    <row r="9280" spans="2:20" ht="15" customHeight="1" x14ac:dyDescent="0.25">
      <c r="B9280" s="94">
        <v>9229</v>
      </c>
      <c r="C9280" s="95"/>
      <c r="D9280" s="94"/>
      <c r="E9280" s="95"/>
      <c r="F9280" s="94"/>
      <c r="G9280" s="95">
        <f t="shared" si="867"/>
        <v>0</v>
      </c>
      <c r="H9280" s="110">
        <f t="shared" si="868"/>
        <v>0</v>
      </c>
      <c r="P9280" s="107" t="str">
        <f t="shared" si="869"/>
        <v/>
      </c>
      <c r="Q9280" s="108" t="str">
        <f t="shared" si="870"/>
        <v/>
      </c>
      <c r="S9280" s="109" t="str">
        <f t="shared" si="871"/>
        <v/>
      </c>
      <c r="T9280" s="109" t="str">
        <f t="shared" si="872"/>
        <v/>
      </c>
    </row>
    <row r="9281" spans="2:20" ht="15" customHeight="1" x14ac:dyDescent="0.25">
      <c r="B9281" s="94">
        <v>9230</v>
      </c>
      <c r="C9281" s="95"/>
      <c r="D9281" s="94"/>
      <c r="E9281" s="95"/>
      <c r="F9281" s="94"/>
      <c r="G9281" s="95">
        <f t="shared" si="867"/>
        <v>0</v>
      </c>
      <c r="H9281" s="110">
        <f t="shared" si="868"/>
        <v>0</v>
      </c>
      <c r="P9281" s="107" t="str">
        <f t="shared" si="869"/>
        <v/>
      </c>
      <c r="Q9281" s="108" t="str">
        <f t="shared" si="870"/>
        <v/>
      </c>
      <c r="S9281" s="109" t="str">
        <f t="shared" si="871"/>
        <v/>
      </c>
      <c r="T9281" s="109" t="str">
        <f t="shared" si="872"/>
        <v/>
      </c>
    </row>
    <row r="9282" spans="2:20" ht="15" customHeight="1" x14ac:dyDescent="0.25">
      <c r="B9282" s="94">
        <v>9231</v>
      </c>
      <c r="C9282" s="95"/>
      <c r="D9282" s="94"/>
      <c r="E9282" s="95"/>
      <c r="F9282" s="94"/>
      <c r="G9282" s="95">
        <f t="shared" si="867"/>
        <v>0</v>
      </c>
      <c r="H9282" s="110">
        <f t="shared" si="868"/>
        <v>0</v>
      </c>
      <c r="P9282" s="107" t="str">
        <f t="shared" si="869"/>
        <v/>
      </c>
      <c r="Q9282" s="108" t="str">
        <f t="shared" si="870"/>
        <v/>
      </c>
      <c r="S9282" s="109" t="str">
        <f t="shared" si="871"/>
        <v/>
      </c>
      <c r="T9282" s="109" t="str">
        <f t="shared" si="872"/>
        <v/>
      </c>
    </row>
    <row r="9283" spans="2:20" ht="15" customHeight="1" x14ac:dyDescent="0.25">
      <c r="B9283" s="94">
        <v>9232</v>
      </c>
      <c r="C9283" s="95"/>
      <c r="D9283" s="94"/>
      <c r="E9283" s="95"/>
      <c r="F9283" s="94"/>
      <c r="G9283" s="95">
        <f t="shared" si="867"/>
        <v>0</v>
      </c>
      <c r="H9283" s="110">
        <f t="shared" si="868"/>
        <v>0</v>
      </c>
      <c r="P9283" s="107" t="str">
        <f t="shared" si="869"/>
        <v/>
      </c>
      <c r="Q9283" s="108" t="str">
        <f t="shared" si="870"/>
        <v/>
      </c>
      <c r="S9283" s="109" t="str">
        <f t="shared" si="871"/>
        <v/>
      </c>
      <c r="T9283" s="109" t="str">
        <f t="shared" si="872"/>
        <v/>
      </c>
    </row>
    <row r="9284" spans="2:20" ht="15" customHeight="1" x14ac:dyDescent="0.25">
      <c r="B9284" s="94">
        <v>9233</v>
      </c>
      <c r="C9284" s="95"/>
      <c r="D9284" s="94"/>
      <c r="E9284" s="95"/>
      <c r="F9284" s="94"/>
      <c r="G9284" s="95">
        <f t="shared" si="867"/>
        <v>0</v>
      </c>
      <c r="H9284" s="110">
        <f t="shared" si="868"/>
        <v>0</v>
      </c>
      <c r="P9284" s="107" t="str">
        <f t="shared" si="869"/>
        <v/>
      </c>
      <c r="Q9284" s="108" t="str">
        <f t="shared" si="870"/>
        <v/>
      </c>
      <c r="S9284" s="109" t="str">
        <f t="shared" si="871"/>
        <v/>
      </c>
      <c r="T9284" s="109" t="str">
        <f t="shared" si="872"/>
        <v/>
      </c>
    </row>
    <row r="9285" spans="2:20" ht="15" customHeight="1" x14ac:dyDescent="0.25">
      <c r="B9285" s="94">
        <v>9234</v>
      </c>
      <c r="C9285" s="95"/>
      <c r="D9285" s="94"/>
      <c r="E9285" s="95"/>
      <c r="F9285" s="94"/>
      <c r="G9285" s="95">
        <f t="shared" si="867"/>
        <v>0</v>
      </c>
      <c r="H9285" s="110">
        <f t="shared" si="868"/>
        <v>0</v>
      </c>
      <c r="P9285" s="107" t="str">
        <f t="shared" si="869"/>
        <v/>
      </c>
      <c r="Q9285" s="108" t="str">
        <f t="shared" si="870"/>
        <v/>
      </c>
      <c r="S9285" s="109" t="str">
        <f t="shared" si="871"/>
        <v/>
      </c>
      <c r="T9285" s="109" t="str">
        <f t="shared" si="872"/>
        <v/>
      </c>
    </row>
    <row r="9286" spans="2:20" ht="15" customHeight="1" x14ac:dyDescent="0.25">
      <c r="B9286" s="94">
        <v>9235</v>
      </c>
      <c r="C9286" s="95"/>
      <c r="D9286" s="94"/>
      <c r="E9286" s="95"/>
      <c r="F9286" s="94"/>
      <c r="G9286" s="95">
        <f t="shared" si="867"/>
        <v>0</v>
      </c>
      <c r="H9286" s="110">
        <f t="shared" si="868"/>
        <v>0</v>
      </c>
      <c r="P9286" s="107" t="str">
        <f t="shared" si="869"/>
        <v/>
      </c>
      <c r="Q9286" s="108" t="str">
        <f t="shared" si="870"/>
        <v/>
      </c>
      <c r="S9286" s="109" t="str">
        <f t="shared" si="871"/>
        <v/>
      </c>
      <c r="T9286" s="109" t="str">
        <f t="shared" si="872"/>
        <v/>
      </c>
    </row>
    <row r="9287" spans="2:20" ht="15" customHeight="1" x14ac:dyDescent="0.25">
      <c r="B9287" s="94">
        <v>9236</v>
      </c>
      <c r="C9287" s="95"/>
      <c r="D9287" s="94"/>
      <c r="E9287" s="95"/>
      <c r="F9287" s="94"/>
      <c r="G9287" s="95">
        <f t="shared" si="867"/>
        <v>0</v>
      </c>
      <c r="H9287" s="110">
        <f t="shared" si="868"/>
        <v>0</v>
      </c>
      <c r="P9287" s="107" t="str">
        <f t="shared" si="869"/>
        <v/>
      </c>
      <c r="Q9287" s="108" t="str">
        <f t="shared" si="870"/>
        <v/>
      </c>
      <c r="S9287" s="109" t="str">
        <f t="shared" si="871"/>
        <v/>
      </c>
      <c r="T9287" s="109" t="str">
        <f t="shared" si="872"/>
        <v/>
      </c>
    </row>
    <row r="9288" spans="2:20" ht="15" customHeight="1" x14ac:dyDescent="0.25">
      <c r="B9288" s="94">
        <v>9237</v>
      </c>
      <c r="C9288" s="95"/>
      <c r="D9288" s="94"/>
      <c r="E9288" s="95"/>
      <c r="F9288" s="94"/>
      <c r="G9288" s="95">
        <f t="shared" si="867"/>
        <v>0</v>
      </c>
      <c r="H9288" s="110">
        <f t="shared" si="868"/>
        <v>0</v>
      </c>
      <c r="P9288" s="107" t="str">
        <f t="shared" si="869"/>
        <v/>
      </c>
      <c r="Q9288" s="108" t="str">
        <f t="shared" si="870"/>
        <v/>
      </c>
      <c r="S9288" s="109" t="str">
        <f t="shared" si="871"/>
        <v/>
      </c>
      <c r="T9288" s="109" t="str">
        <f t="shared" si="872"/>
        <v/>
      </c>
    </row>
    <row r="9289" spans="2:20" ht="15" customHeight="1" x14ac:dyDescent="0.25">
      <c r="B9289" s="94">
        <v>9238</v>
      </c>
      <c r="C9289" s="95"/>
      <c r="D9289" s="94"/>
      <c r="E9289" s="95"/>
      <c r="F9289" s="94"/>
      <c r="G9289" s="95">
        <f t="shared" si="867"/>
        <v>0</v>
      </c>
      <c r="H9289" s="110">
        <f t="shared" si="868"/>
        <v>0</v>
      </c>
      <c r="P9289" s="107" t="str">
        <f t="shared" si="869"/>
        <v/>
      </c>
      <c r="Q9289" s="108" t="str">
        <f t="shared" si="870"/>
        <v/>
      </c>
      <c r="S9289" s="109" t="str">
        <f t="shared" si="871"/>
        <v/>
      </c>
      <c r="T9289" s="109" t="str">
        <f t="shared" si="872"/>
        <v/>
      </c>
    </row>
    <row r="9290" spans="2:20" ht="15" customHeight="1" x14ac:dyDescent="0.25">
      <c r="B9290" s="94">
        <v>9239</v>
      </c>
      <c r="C9290" s="95"/>
      <c r="D9290" s="94"/>
      <c r="E9290" s="95"/>
      <c r="F9290" s="94"/>
      <c r="G9290" s="95">
        <f t="shared" si="867"/>
        <v>0</v>
      </c>
      <c r="H9290" s="110">
        <f t="shared" si="868"/>
        <v>0</v>
      </c>
      <c r="P9290" s="107" t="str">
        <f t="shared" si="869"/>
        <v/>
      </c>
      <c r="Q9290" s="108" t="str">
        <f t="shared" si="870"/>
        <v/>
      </c>
      <c r="S9290" s="109" t="str">
        <f t="shared" si="871"/>
        <v/>
      </c>
      <c r="T9290" s="109" t="str">
        <f t="shared" si="872"/>
        <v/>
      </c>
    </row>
    <row r="9291" spans="2:20" ht="15" customHeight="1" x14ac:dyDescent="0.25">
      <c r="B9291" s="94">
        <v>9240</v>
      </c>
      <c r="C9291" s="95"/>
      <c r="D9291" s="94"/>
      <c r="E9291" s="95"/>
      <c r="F9291" s="94"/>
      <c r="G9291" s="95">
        <f t="shared" si="867"/>
        <v>0</v>
      </c>
      <c r="H9291" s="110">
        <f t="shared" si="868"/>
        <v>0</v>
      </c>
      <c r="P9291" s="107" t="str">
        <f t="shared" si="869"/>
        <v/>
      </c>
      <c r="Q9291" s="108" t="str">
        <f t="shared" si="870"/>
        <v/>
      </c>
      <c r="S9291" s="109" t="str">
        <f t="shared" si="871"/>
        <v/>
      </c>
      <c r="T9291" s="109" t="str">
        <f t="shared" si="872"/>
        <v/>
      </c>
    </row>
    <row r="9292" spans="2:20" ht="15" customHeight="1" x14ac:dyDescent="0.25">
      <c r="B9292" s="94">
        <v>9241</v>
      </c>
      <c r="C9292" s="95"/>
      <c r="D9292" s="94"/>
      <c r="E9292" s="95"/>
      <c r="F9292" s="94"/>
      <c r="G9292" s="95">
        <f t="shared" si="867"/>
        <v>0</v>
      </c>
      <c r="H9292" s="110">
        <f t="shared" si="868"/>
        <v>0</v>
      </c>
      <c r="P9292" s="107" t="str">
        <f t="shared" si="869"/>
        <v/>
      </c>
      <c r="Q9292" s="108" t="str">
        <f t="shared" si="870"/>
        <v/>
      </c>
      <c r="S9292" s="109" t="str">
        <f t="shared" si="871"/>
        <v/>
      </c>
      <c r="T9292" s="109" t="str">
        <f t="shared" si="872"/>
        <v/>
      </c>
    </row>
    <row r="9293" spans="2:20" ht="15" customHeight="1" x14ac:dyDescent="0.25">
      <c r="B9293" s="94">
        <v>9242</v>
      </c>
      <c r="C9293" s="95"/>
      <c r="D9293" s="94"/>
      <c r="E9293" s="95"/>
      <c r="F9293" s="94"/>
      <c r="G9293" s="95">
        <f t="shared" si="867"/>
        <v>0</v>
      </c>
      <c r="H9293" s="110">
        <f t="shared" si="868"/>
        <v>0</v>
      </c>
      <c r="P9293" s="107" t="str">
        <f t="shared" si="869"/>
        <v/>
      </c>
      <c r="Q9293" s="108" t="str">
        <f t="shared" si="870"/>
        <v/>
      </c>
      <c r="S9293" s="109" t="str">
        <f t="shared" si="871"/>
        <v/>
      </c>
      <c r="T9293" s="109" t="str">
        <f t="shared" si="872"/>
        <v/>
      </c>
    </row>
    <row r="9294" spans="2:20" ht="15" customHeight="1" x14ac:dyDescent="0.25">
      <c r="B9294" s="94">
        <v>9243</v>
      </c>
      <c r="C9294" s="95"/>
      <c r="D9294" s="94"/>
      <c r="E9294" s="95"/>
      <c r="F9294" s="94"/>
      <c r="G9294" s="95">
        <f t="shared" si="867"/>
        <v>0</v>
      </c>
      <c r="H9294" s="110">
        <f t="shared" si="868"/>
        <v>0</v>
      </c>
      <c r="P9294" s="107" t="str">
        <f t="shared" si="869"/>
        <v/>
      </c>
      <c r="Q9294" s="108" t="str">
        <f t="shared" si="870"/>
        <v/>
      </c>
      <c r="S9294" s="109" t="str">
        <f t="shared" si="871"/>
        <v/>
      </c>
      <c r="T9294" s="109" t="str">
        <f t="shared" si="872"/>
        <v/>
      </c>
    </row>
    <row r="9295" spans="2:20" ht="15" customHeight="1" x14ac:dyDescent="0.25">
      <c r="B9295" s="94">
        <v>9244</v>
      </c>
      <c r="C9295" s="95"/>
      <c r="D9295" s="94"/>
      <c r="E9295" s="95"/>
      <c r="F9295" s="94"/>
      <c r="G9295" s="95">
        <f t="shared" si="867"/>
        <v>0</v>
      </c>
      <c r="H9295" s="110">
        <f t="shared" si="868"/>
        <v>0</v>
      </c>
      <c r="P9295" s="107" t="str">
        <f t="shared" si="869"/>
        <v/>
      </c>
      <c r="Q9295" s="108" t="str">
        <f t="shared" si="870"/>
        <v/>
      </c>
      <c r="S9295" s="109" t="str">
        <f t="shared" si="871"/>
        <v/>
      </c>
      <c r="T9295" s="109" t="str">
        <f t="shared" si="872"/>
        <v/>
      </c>
    </row>
    <row r="9296" spans="2:20" ht="15" customHeight="1" x14ac:dyDescent="0.25">
      <c r="B9296" s="94">
        <v>9245</v>
      </c>
      <c r="C9296" s="95"/>
      <c r="D9296" s="94"/>
      <c r="E9296" s="95"/>
      <c r="F9296" s="94"/>
      <c r="G9296" s="95">
        <f t="shared" si="867"/>
        <v>0</v>
      </c>
      <c r="H9296" s="110">
        <f t="shared" si="868"/>
        <v>0</v>
      </c>
      <c r="P9296" s="107" t="str">
        <f t="shared" si="869"/>
        <v/>
      </c>
      <c r="Q9296" s="108" t="str">
        <f t="shared" si="870"/>
        <v/>
      </c>
      <c r="S9296" s="109" t="str">
        <f t="shared" si="871"/>
        <v/>
      </c>
      <c r="T9296" s="109" t="str">
        <f t="shared" si="872"/>
        <v/>
      </c>
    </row>
    <row r="9297" spans="2:20" ht="15" customHeight="1" x14ac:dyDescent="0.25">
      <c r="B9297" s="94">
        <v>9246</v>
      </c>
      <c r="C9297" s="95"/>
      <c r="D9297" s="94"/>
      <c r="E9297" s="95"/>
      <c r="F9297" s="94"/>
      <c r="G9297" s="95">
        <f t="shared" si="867"/>
        <v>0</v>
      </c>
      <c r="H9297" s="110">
        <f t="shared" si="868"/>
        <v>0</v>
      </c>
      <c r="P9297" s="107" t="str">
        <f t="shared" si="869"/>
        <v/>
      </c>
      <c r="Q9297" s="108" t="str">
        <f t="shared" si="870"/>
        <v/>
      </c>
      <c r="S9297" s="109" t="str">
        <f t="shared" si="871"/>
        <v/>
      </c>
      <c r="T9297" s="109" t="str">
        <f t="shared" si="872"/>
        <v/>
      </c>
    </row>
    <row r="9298" spans="2:20" ht="15" customHeight="1" x14ac:dyDescent="0.25">
      <c r="B9298" s="94">
        <v>9247</v>
      </c>
      <c r="C9298" s="95"/>
      <c r="D9298" s="94"/>
      <c r="E9298" s="95"/>
      <c r="F9298" s="94"/>
      <c r="G9298" s="95">
        <f t="shared" si="867"/>
        <v>0</v>
      </c>
      <c r="H9298" s="110">
        <f t="shared" si="868"/>
        <v>0</v>
      </c>
      <c r="P9298" s="107" t="str">
        <f t="shared" si="869"/>
        <v/>
      </c>
      <c r="Q9298" s="108" t="str">
        <f t="shared" si="870"/>
        <v/>
      </c>
      <c r="S9298" s="109" t="str">
        <f t="shared" si="871"/>
        <v/>
      </c>
      <c r="T9298" s="109" t="str">
        <f t="shared" si="872"/>
        <v/>
      </c>
    </row>
    <row r="9299" spans="2:20" ht="15" customHeight="1" x14ac:dyDescent="0.25">
      <c r="B9299" s="94">
        <v>9248</v>
      </c>
      <c r="C9299" s="95"/>
      <c r="D9299" s="94"/>
      <c r="E9299" s="95"/>
      <c r="F9299" s="94"/>
      <c r="G9299" s="95">
        <f t="shared" si="867"/>
        <v>0</v>
      </c>
      <c r="H9299" s="110">
        <f t="shared" si="868"/>
        <v>0</v>
      </c>
      <c r="P9299" s="107" t="str">
        <f t="shared" si="869"/>
        <v/>
      </c>
      <c r="Q9299" s="108" t="str">
        <f t="shared" si="870"/>
        <v/>
      </c>
      <c r="S9299" s="109" t="str">
        <f t="shared" si="871"/>
        <v/>
      </c>
      <c r="T9299" s="109" t="str">
        <f t="shared" si="872"/>
        <v/>
      </c>
    </row>
    <row r="9300" spans="2:20" ht="15" customHeight="1" x14ac:dyDescent="0.25">
      <c r="B9300" s="94">
        <v>9249</v>
      </c>
      <c r="C9300" s="95"/>
      <c r="D9300" s="94"/>
      <c r="E9300" s="95"/>
      <c r="F9300" s="94"/>
      <c r="G9300" s="95">
        <f t="shared" si="867"/>
        <v>0</v>
      </c>
      <c r="H9300" s="110">
        <f t="shared" si="868"/>
        <v>0</v>
      </c>
      <c r="P9300" s="107" t="str">
        <f t="shared" si="869"/>
        <v/>
      </c>
      <c r="Q9300" s="108" t="str">
        <f t="shared" si="870"/>
        <v/>
      </c>
      <c r="S9300" s="109" t="str">
        <f t="shared" si="871"/>
        <v/>
      </c>
      <c r="T9300" s="109" t="str">
        <f t="shared" si="872"/>
        <v/>
      </c>
    </row>
    <row r="9301" spans="2:20" ht="15" customHeight="1" x14ac:dyDescent="0.25">
      <c r="B9301" s="94">
        <v>9250</v>
      </c>
      <c r="C9301" s="95"/>
      <c r="D9301" s="94"/>
      <c r="E9301" s="95"/>
      <c r="F9301" s="94"/>
      <c r="G9301" s="95">
        <f t="shared" si="867"/>
        <v>0</v>
      </c>
      <c r="H9301" s="110">
        <f t="shared" si="868"/>
        <v>0</v>
      </c>
      <c r="P9301" s="107" t="str">
        <f t="shared" si="869"/>
        <v/>
      </c>
      <c r="Q9301" s="108" t="str">
        <f t="shared" si="870"/>
        <v/>
      </c>
      <c r="S9301" s="109" t="str">
        <f t="shared" si="871"/>
        <v/>
      </c>
      <c r="T9301" s="109" t="str">
        <f t="shared" si="872"/>
        <v/>
      </c>
    </row>
    <row r="9302" spans="2:20" ht="15" customHeight="1" x14ac:dyDescent="0.25">
      <c r="B9302" s="94">
        <v>9251</v>
      </c>
      <c r="C9302" s="95"/>
      <c r="D9302" s="94"/>
      <c r="E9302" s="95"/>
      <c r="F9302" s="94"/>
      <c r="G9302" s="95">
        <f t="shared" si="867"/>
        <v>0</v>
      </c>
      <c r="H9302" s="110">
        <f t="shared" si="868"/>
        <v>0</v>
      </c>
      <c r="P9302" s="107" t="str">
        <f t="shared" si="869"/>
        <v/>
      </c>
      <c r="Q9302" s="108" t="str">
        <f t="shared" si="870"/>
        <v/>
      </c>
      <c r="S9302" s="109" t="str">
        <f t="shared" si="871"/>
        <v/>
      </c>
      <c r="T9302" s="109" t="str">
        <f t="shared" si="872"/>
        <v/>
      </c>
    </row>
    <row r="9303" spans="2:20" ht="15" customHeight="1" x14ac:dyDescent="0.25">
      <c r="B9303" s="94">
        <v>9252</v>
      </c>
      <c r="C9303" s="95"/>
      <c r="D9303" s="94"/>
      <c r="E9303" s="95"/>
      <c r="F9303" s="94"/>
      <c r="G9303" s="95">
        <f t="shared" si="867"/>
        <v>0</v>
      </c>
      <c r="H9303" s="110">
        <f t="shared" si="868"/>
        <v>0</v>
      </c>
      <c r="P9303" s="107" t="str">
        <f t="shared" si="869"/>
        <v/>
      </c>
      <c r="Q9303" s="108" t="str">
        <f t="shared" si="870"/>
        <v/>
      </c>
      <c r="S9303" s="109" t="str">
        <f t="shared" si="871"/>
        <v/>
      </c>
      <c r="T9303" s="109" t="str">
        <f t="shared" si="872"/>
        <v/>
      </c>
    </row>
    <row r="9304" spans="2:20" ht="15" customHeight="1" x14ac:dyDescent="0.25">
      <c r="B9304" s="94">
        <v>9253</v>
      </c>
      <c r="C9304" s="95"/>
      <c r="D9304" s="94"/>
      <c r="E9304" s="95"/>
      <c r="F9304" s="94"/>
      <c r="G9304" s="95">
        <f t="shared" si="867"/>
        <v>0</v>
      </c>
      <c r="H9304" s="110">
        <f t="shared" si="868"/>
        <v>0</v>
      </c>
      <c r="P9304" s="107" t="str">
        <f t="shared" si="869"/>
        <v/>
      </c>
      <c r="Q9304" s="108" t="str">
        <f t="shared" si="870"/>
        <v/>
      </c>
      <c r="S9304" s="109" t="str">
        <f t="shared" si="871"/>
        <v/>
      </c>
      <c r="T9304" s="109" t="str">
        <f t="shared" si="872"/>
        <v/>
      </c>
    </row>
    <row r="9305" spans="2:20" ht="15" customHeight="1" x14ac:dyDescent="0.25">
      <c r="B9305" s="94">
        <v>9254</v>
      </c>
      <c r="C9305" s="95"/>
      <c r="D9305" s="94"/>
      <c r="E9305" s="95"/>
      <c r="F9305" s="94"/>
      <c r="G9305" s="95">
        <f t="shared" si="867"/>
        <v>0</v>
      </c>
      <c r="H9305" s="110">
        <f t="shared" si="868"/>
        <v>0</v>
      </c>
      <c r="P9305" s="107" t="str">
        <f t="shared" si="869"/>
        <v/>
      </c>
      <c r="Q9305" s="108" t="str">
        <f t="shared" si="870"/>
        <v/>
      </c>
      <c r="S9305" s="109" t="str">
        <f t="shared" si="871"/>
        <v/>
      </c>
      <c r="T9305" s="109" t="str">
        <f t="shared" si="872"/>
        <v/>
      </c>
    </row>
    <row r="9306" spans="2:20" ht="15" customHeight="1" x14ac:dyDescent="0.25">
      <c r="B9306" s="94">
        <v>9255</v>
      </c>
      <c r="C9306" s="95"/>
      <c r="D9306" s="94"/>
      <c r="E9306" s="95"/>
      <c r="F9306" s="94"/>
      <c r="G9306" s="95">
        <f t="shared" si="867"/>
        <v>0</v>
      </c>
      <c r="H9306" s="110">
        <f t="shared" si="868"/>
        <v>0</v>
      </c>
      <c r="P9306" s="107" t="str">
        <f t="shared" si="869"/>
        <v/>
      </c>
      <c r="Q9306" s="108" t="str">
        <f t="shared" si="870"/>
        <v/>
      </c>
      <c r="S9306" s="109" t="str">
        <f t="shared" si="871"/>
        <v/>
      </c>
      <c r="T9306" s="109" t="str">
        <f t="shared" si="872"/>
        <v/>
      </c>
    </row>
    <row r="9307" spans="2:20" ht="15" customHeight="1" x14ac:dyDescent="0.25">
      <c r="B9307" s="94">
        <v>9256</v>
      </c>
      <c r="C9307" s="95"/>
      <c r="D9307" s="94"/>
      <c r="E9307" s="95"/>
      <c r="F9307" s="94"/>
      <c r="G9307" s="95">
        <f t="shared" si="867"/>
        <v>0</v>
      </c>
      <c r="H9307" s="110">
        <f t="shared" si="868"/>
        <v>0</v>
      </c>
      <c r="P9307" s="107" t="str">
        <f t="shared" si="869"/>
        <v/>
      </c>
      <c r="Q9307" s="108" t="str">
        <f t="shared" si="870"/>
        <v/>
      </c>
      <c r="S9307" s="109" t="str">
        <f t="shared" si="871"/>
        <v/>
      </c>
      <c r="T9307" s="109" t="str">
        <f t="shared" si="872"/>
        <v/>
      </c>
    </row>
    <row r="9308" spans="2:20" ht="15" customHeight="1" x14ac:dyDescent="0.25">
      <c r="B9308" s="94">
        <v>9257</v>
      </c>
      <c r="C9308" s="95"/>
      <c r="D9308" s="94"/>
      <c r="E9308" s="95"/>
      <c r="F9308" s="94"/>
      <c r="G9308" s="95">
        <f t="shared" ref="G9308:G9371" si="873">E9308-C9308</f>
        <v>0</v>
      </c>
      <c r="H9308" s="110">
        <f t="shared" ref="H9308:H9371" si="874">F9308-D9308</f>
        <v>0</v>
      </c>
      <c r="P9308" s="107" t="str">
        <f t="shared" ref="P9308:P9371" si="875">IF(C9308="","",D9308*PSA_WTP-C9308)</f>
        <v/>
      </c>
      <c r="Q9308" s="108" t="str">
        <f t="shared" ref="Q9308:Q9371" si="876">IF(C9308="","",F9308*PSA_WTP-E9308)</f>
        <v/>
      </c>
      <c r="S9308" s="109" t="str">
        <f t="shared" ref="S9308:S9371" si="877">IF(Q9308="","",IF(Q9308=MAX(P9308,Q9308),0,1))</f>
        <v/>
      </c>
      <c r="T9308" s="109" t="str">
        <f t="shared" ref="T9308:T9371" si="878">IF(Q9308="","",IF(Q9308=MAX(P9308,Q9308),1,0))</f>
        <v/>
      </c>
    </row>
    <row r="9309" spans="2:20" ht="15" customHeight="1" x14ac:dyDescent="0.25">
      <c r="B9309" s="94">
        <v>9258</v>
      </c>
      <c r="C9309" s="95"/>
      <c r="D9309" s="94"/>
      <c r="E9309" s="95"/>
      <c r="F9309" s="94"/>
      <c r="G9309" s="95">
        <f t="shared" si="873"/>
        <v>0</v>
      </c>
      <c r="H9309" s="110">
        <f t="shared" si="874"/>
        <v>0</v>
      </c>
      <c r="P9309" s="107" t="str">
        <f t="shared" si="875"/>
        <v/>
      </c>
      <c r="Q9309" s="108" t="str">
        <f t="shared" si="876"/>
        <v/>
      </c>
      <c r="S9309" s="109" t="str">
        <f t="shared" si="877"/>
        <v/>
      </c>
      <c r="T9309" s="109" t="str">
        <f t="shared" si="878"/>
        <v/>
      </c>
    </row>
    <row r="9310" spans="2:20" ht="15" customHeight="1" x14ac:dyDescent="0.25">
      <c r="B9310" s="94">
        <v>9259</v>
      </c>
      <c r="C9310" s="95"/>
      <c r="D9310" s="94"/>
      <c r="E9310" s="95"/>
      <c r="F9310" s="94"/>
      <c r="G9310" s="95">
        <f t="shared" si="873"/>
        <v>0</v>
      </c>
      <c r="H9310" s="110">
        <f t="shared" si="874"/>
        <v>0</v>
      </c>
      <c r="P9310" s="107" t="str">
        <f t="shared" si="875"/>
        <v/>
      </c>
      <c r="Q9310" s="108" t="str">
        <f t="shared" si="876"/>
        <v/>
      </c>
      <c r="S9310" s="109" t="str">
        <f t="shared" si="877"/>
        <v/>
      </c>
      <c r="T9310" s="109" t="str">
        <f t="shared" si="878"/>
        <v/>
      </c>
    </row>
    <row r="9311" spans="2:20" ht="15" customHeight="1" x14ac:dyDescent="0.25">
      <c r="B9311" s="94">
        <v>9260</v>
      </c>
      <c r="C9311" s="95"/>
      <c r="D9311" s="94"/>
      <c r="E9311" s="95"/>
      <c r="F9311" s="94"/>
      <c r="G9311" s="95">
        <f t="shared" si="873"/>
        <v>0</v>
      </c>
      <c r="H9311" s="110">
        <f t="shared" si="874"/>
        <v>0</v>
      </c>
      <c r="P9311" s="107" t="str">
        <f t="shared" si="875"/>
        <v/>
      </c>
      <c r="Q9311" s="108" t="str">
        <f t="shared" si="876"/>
        <v/>
      </c>
      <c r="S9311" s="109" t="str">
        <f t="shared" si="877"/>
        <v/>
      </c>
      <c r="T9311" s="109" t="str">
        <f t="shared" si="878"/>
        <v/>
      </c>
    </row>
    <row r="9312" spans="2:20" ht="15" customHeight="1" x14ac:dyDescent="0.25">
      <c r="B9312" s="94">
        <v>9261</v>
      </c>
      <c r="C9312" s="95"/>
      <c r="D9312" s="94"/>
      <c r="E9312" s="95"/>
      <c r="F9312" s="94"/>
      <c r="G9312" s="95">
        <f t="shared" si="873"/>
        <v>0</v>
      </c>
      <c r="H9312" s="110">
        <f t="shared" si="874"/>
        <v>0</v>
      </c>
      <c r="P9312" s="107" t="str">
        <f t="shared" si="875"/>
        <v/>
      </c>
      <c r="Q9312" s="108" t="str">
        <f t="shared" si="876"/>
        <v/>
      </c>
      <c r="S9312" s="109" t="str">
        <f t="shared" si="877"/>
        <v/>
      </c>
      <c r="T9312" s="109" t="str">
        <f t="shared" si="878"/>
        <v/>
      </c>
    </row>
    <row r="9313" spans="2:20" ht="15" customHeight="1" x14ac:dyDescent="0.25">
      <c r="B9313" s="94">
        <v>9262</v>
      </c>
      <c r="C9313" s="95"/>
      <c r="D9313" s="94"/>
      <c r="E9313" s="95"/>
      <c r="F9313" s="94"/>
      <c r="G9313" s="95">
        <f t="shared" si="873"/>
        <v>0</v>
      </c>
      <c r="H9313" s="110">
        <f t="shared" si="874"/>
        <v>0</v>
      </c>
      <c r="P9313" s="107" t="str">
        <f t="shared" si="875"/>
        <v/>
      </c>
      <c r="Q9313" s="108" t="str">
        <f t="shared" si="876"/>
        <v/>
      </c>
      <c r="S9313" s="109" t="str">
        <f t="shared" si="877"/>
        <v/>
      </c>
      <c r="T9313" s="109" t="str">
        <f t="shared" si="878"/>
        <v/>
      </c>
    </row>
    <row r="9314" spans="2:20" ht="15" customHeight="1" x14ac:dyDescent="0.25">
      <c r="B9314" s="94">
        <v>9263</v>
      </c>
      <c r="C9314" s="95"/>
      <c r="D9314" s="94"/>
      <c r="E9314" s="95"/>
      <c r="F9314" s="94"/>
      <c r="G9314" s="95">
        <f t="shared" si="873"/>
        <v>0</v>
      </c>
      <c r="H9314" s="110">
        <f t="shared" si="874"/>
        <v>0</v>
      </c>
      <c r="P9314" s="107" t="str">
        <f t="shared" si="875"/>
        <v/>
      </c>
      <c r="Q9314" s="108" t="str">
        <f t="shared" si="876"/>
        <v/>
      </c>
      <c r="S9314" s="109" t="str">
        <f t="shared" si="877"/>
        <v/>
      </c>
      <c r="T9314" s="109" t="str">
        <f t="shared" si="878"/>
        <v/>
      </c>
    </row>
    <row r="9315" spans="2:20" ht="15" customHeight="1" x14ac:dyDescent="0.25">
      <c r="B9315" s="94">
        <v>9264</v>
      </c>
      <c r="C9315" s="95"/>
      <c r="D9315" s="94"/>
      <c r="E9315" s="95"/>
      <c r="F9315" s="94"/>
      <c r="G9315" s="95">
        <f t="shared" si="873"/>
        <v>0</v>
      </c>
      <c r="H9315" s="110">
        <f t="shared" si="874"/>
        <v>0</v>
      </c>
      <c r="P9315" s="107" t="str">
        <f t="shared" si="875"/>
        <v/>
      </c>
      <c r="Q9315" s="108" t="str">
        <f t="shared" si="876"/>
        <v/>
      </c>
      <c r="S9315" s="109" t="str">
        <f t="shared" si="877"/>
        <v/>
      </c>
      <c r="T9315" s="109" t="str">
        <f t="shared" si="878"/>
        <v/>
      </c>
    </row>
    <row r="9316" spans="2:20" ht="15" customHeight="1" x14ac:dyDescent="0.25">
      <c r="B9316" s="94">
        <v>9265</v>
      </c>
      <c r="C9316" s="95"/>
      <c r="D9316" s="94"/>
      <c r="E9316" s="95"/>
      <c r="F9316" s="94"/>
      <c r="G9316" s="95">
        <f t="shared" si="873"/>
        <v>0</v>
      </c>
      <c r="H9316" s="110">
        <f t="shared" si="874"/>
        <v>0</v>
      </c>
      <c r="P9316" s="107" t="str">
        <f t="shared" si="875"/>
        <v/>
      </c>
      <c r="Q9316" s="108" t="str">
        <f t="shared" si="876"/>
        <v/>
      </c>
      <c r="S9316" s="109" t="str">
        <f t="shared" si="877"/>
        <v/>
      </c>
      <c r="T9316" s="109" t="str">
        <f t="shared" si="878"/>
        <v/>
      </c>
    </row>
    <row r="9317" spans="2:20" ht="15" customHeight="1" x14ac:dyDescent="0.25">
      <c r="B9317" s="94">
        <v>9266</v>
      </c>
      <c r="C9317" s="95"/>
      <c r="D9317" s="94"/>
      <c r="E9317" s="95"/>
      <c r="F9317" s="94"/>
      <c r="G9317" s="95">
        <f t="shared" si="873"/>
        <v>0</v>
      </c>
      <c r="H9317" s="110">
        <f t="shared" si="874"/>
        <v>0</v>
      </c>
      <c r="P9317" s="107" t="str">
        <f t="shared" si="875"/>
        <v/>
      </c>
      <c r="Q9317" s="108" t="str">
        <f t="shared" si="876"/>
        <v/>
      </c>
      <c r="S9317" s="109" t="str">
        <f t="shared" si="877"/>
        <v/>
      </c>
      <c r="T9317" s="109" t="str">
        <f t="shared" si="878"/>
        <v/>
      </c>
    </row>
    <row r="9318" spans="2:20" ht="15" customHeight="1" x14ac:dyDescent="0.25">
      <c r="B9318" s="94">
        <v>9267</v>
      </c>
      <c r="C9318" s="95"/>
      <c r="D9318" s="94"/>
      <c r="E9318" s="95"/>
      <c r="F9318" s="94"/>
      <c r="G9318" s="95">
        <f t="shared" si="873"/>
        <v>0</v>
      </c>
      <c r="H9318" s="110">
        <f t="shared" si="874"/>
        <v>0</v>
      </c>
      <c r="P9318" s="107" t="str">
        <f t="shared" si="875"/>
        <v/>
      </c>
      <c r="Q9318" s="108" t="str">
        <f t="shared" si="876"/>
        <v/>
      </c>
      <c r="S9318" s="109" t="str">
        <f t="shared" si="877"/>
        <v/>
      </c>
      <c r="T9318" s="109" t="str">
        <f t="shared" si="878"/>
        <v/>
      </c>
    </row>
    <row r="9319" spans="2:20" ht="15" customHeight="1" x14ac:dyDescent="0.25">
      <c r="B9319" s="94">
        <v>9268</v>
      </c>
      <c r="C9319" s="95"/>
      <c r="D9319" s="94"/>
      <c r="E9319" s="95"/>
      <c r="F9319" s="94"/>
      <c r="G9319" s="95">
        <f t="shared" si="873"/>
        <v>0</v>
      </c>
      <c r="H9319" s="110">
        <f t="shared" si="874"/>
        <v>0</v>
      </c>
      <c r="P9319" s="107" t="str">
        <f t="shared" si="875"/>
        <v/>
      </c>
      <c r="Q9319" s="108" t="str">
        <f t="shared" si="876"/>
        <v/>
      </c>
      <c r="S9319" s="109" t="str">
        <f t="shared" si="877"/>
        <v/>
      </c>
      <c r="T9319" s="109" t="str">
        <f t="shared" si="878"/>
        <v/>
      </c>
    </row>
    <row r="9320" spans="2:20" ht="15" customHeight="1" x14ac:dyDescent="0.25">
      <c r="B9320" s="94">
        <v>9269</v>
      </c>
      <c r="C9320" s="95"/>
      <c r="D9320" s="94"/>
      <c r="E9320" s="95"/>
      <c r="F9320" s="94"/>
      <c r="G9320" s="95">
        <f t="shared" si="873"/>
        <v>0</v>
      </c>
      <c r="H9320" s="110">
        <f t="shared" si="874"/>
        <v>0</v>
      </c>
      <c r="P9320" s="107" t="str">
        <f t="shared" si="875"/>
        <v/>
      </c>
      <c r="Q9320" s="108" t="str">
        <f t="shared" si="876"/>
        <v/>
      </c>
      <c r="S9320" s="109" t="str">
        <f t="shared" si="877"/>
        <v/>
      </c>
      <c r="T9320" s="109" t="str">
        <f t="shared" si="878"/>
        <v/>
      </c>
    </row>
    <row r="9321" spans="2:20" ht="15" customHeight="1" x14ac:dyDescent="0.25">
      <c r="B9321" s="94">
        <v>9270</v>
      </c>
      <c r="C9321" s="95"/>
      <c r="D9321" s="94"/>
      <c r="E9321" s="95"/>
      <c r="F9321" s="94"/>
      <c r="G9321" s="95">
        <f t="shared" si="873"/>
        <v>0</v>
      </c>
      <c r="H9321" s="110">
        <f t="shared" si="874"/>
        <v>0</v>
      </c>
      <c r="P9321" s="107" t="str">
        <f t="shared" si="875"/>
        <v/>
      </c>
      <c r="Q9321" s="108" t="str">
        <f t="shared" si="876"/>
        <v/>
      </c>
      <c r="S9321" s="109" t="str">
        <f t="shared" si="877"/>
        <v/>
      </c>
      <c r="T9321" s="109" t="str">
        <f t="shared" si="878"/>
        <v/>
      </c>
    </row>
    <row r="9322" spans="2:20" ht="15" customHeight="1" x14ac:dyDescent="0.25">
      <c r="B9322" s="94">
        <v>9271</v>
      </c>
      <c r="C9322" s="95"/>
      <c r="D9322" s="94"/>
      <c r="E9322" s="95"/>
      <c r="F9322" s="94"/>
      <c r="G9322" s="95">
        <f t="shared" si="873"/>
        <v>0</v>
      </c>
      <c r="H9322" s="110">
        <f t="shared" si="874"/>
        <v>0</v>
      </c>
      <c r="P9322" s="107" t="str">
        <f t="shared" si="875"/>
        <v/>
      </c>
      <c r="Q9322" s="108" t="str">
        <f t="shared" si="876"/>
        <v/>
      </c>
      <c r="S9322" s="109" t="str">
        <f t="shared" si="877"/>
        <v/>
      </c>
      <c r="T9322" s="109" t="str">
        <f t="shared" si="878"/>
        <v/>
      </c>
    </row>
    <row r="9323" spans="2:20" ht="15" customHeight="1" x14ac:dyDescent="0.25">
      <c r="B9323" s="94">
        <v>9272</v>
      </c>
      <c r="C9323" s="95"/>
      <c r="D9323" s="94"/>
      <c r="E9323" s="95"/>
      <c r="F9323" s="94"/>
      <c r="G9323" s="95">
        <f t="shared" si="873"/>
        <v>0</v>
      </c>
      <c r="H9323" s="110">
        <f t="shared" si="874"/>
        <v>0</v>
      </c>
      <c r="P9323" s="107" t="str">
        <f t="shared" si="875"/>
        <v/>
      </c>
      <c r="Q9323" s="108" t="str">
        <f t="shared" si="876"/>
        <v/>
      </c>
      <c r="S9323" s="109" t="str">
        <f t="shared" si="877"/>
        <v/>
      </c>
      <c r="T9323" s="109" t="str">
        <f t="shared" si="878"/>
        <v/>
      </c>
    </row>
    <row r="9324" spans="2:20" ht="15" customHeight="1" x14ac:dyDescent="0.25">
      <c r="B9324" s="94">
        <v>9273</v>
      </c>
      <c r="C9324" s="95"/>
      <c r="D9324" s="94"/>
      <c r="E9324" s="95"/>
      <c r="F9324" s="94"/>
      <c r="G9324" s="95">
        <f t="shared" si="873"/>
        <v>0</v>
      </c>
      <c r="H9324" s="110">
        <f t="shared" si="874"/>
        <v>0</v>
      </c>
      <c r="P9324" s="107" t="str">
        <f t="shared" si="875"/>
        <v/>
      </c>
      <c r="Q9324" s="108" t="str">
        <f t="shared" si="876"/>
        <v/>
      </c>
      <c r="S9324" s="109" t="str">
        <f t="shared" si="877"/>
        <v/>
      </c>
      <c r="T9324" s="109" t="str">
        <f t="shared" si="878"/>
        <v/>
      </c>
    </row>
    <row r="9325" spans="2:20" ht="15" customHeight="1" x14ac:dyDescent="0.25">
      <c r="B9325" s="94">
        <v>9274</v>
      </c>
      <c r="C9325" s="95"/>
      <c r="D9325" s="94"/>
      <c r="E9325" s="95"/>
      <c r="F9325" s="94"/>
      <c r="G9325" s="95">
        <f t="shared" si="873"/>
        <v>0</v>
      </c>
      <c r="H9325" s="110">
        <f t="shared" si="874"/>
        <v>0</v>
      </c>
      <c r="P9325" s="107" t="str">
        <f t="shared" si="875"/>
        <v/>
      </c>
      <c r="Q9325" s="108" t="str">
        <f t="shared" si="876"/>
        <v/>
      </c>
      <c r="S9325" s="109" t="str">
        <f t="shared" si="877"/>
        <v/>
      </c>
      <c r="T9325" s="109" t="str">
        <f t="shared" si="878"/>
        <v/>
      </c>
    </row>
    <row r="9326" spans="2:20" ht="15" customHeight="1" x14ac:dyDescent="0.25">
      <c r="B9326" s="94">
        <v>9275</v>
      </c>
      <c r="C9326" s="95"/>
      <c r="D9326" s="94"/>
      <c r="E9326" s="95"/>
      <c r="F9326" s="94"/>
      <c r="G9326" s="95">
        <f t="shared" si="873"/>
        <v>0</v>
      </c>
      <c r="H9326" s="110">
        <f t="shared" si="874"/>
        <v>0</v>
      </c>
      <c r="P9326" s="107" t="str">
        <f t="shared" si="875"/>
        <v/>
      </c>
      <c r="Q9326" s="108" t="str">
        <f t="shared" si="876"/>
        <v/>
      </c>
      <c r="S9326" s="109" t="str">
        <f t="shared" si="877"/>
        <v/>
      </c>
      <c r="T9326" s="109" t="str">
        <f t="shared" si="878"/>
        <v/>
      </c>
    </row>
    <row r="9327" spans="2:20" ht="15" customHeight="1" x14ac:dyDescent="0.25">
      <c r="B9327" s="94">
        <v>9276</v>
      </c>
      <c r="C9327" s="95"/>
      <c r="D9327" s="94"/>
      <c r="E9327" s="95"/>
      <c r="F9327" s="94"/>
      <c r="G9327" s="95">
        <f t="shared" si="873"/>
        <v>0</v>
      </c>
      <c r="H9327" s="110">
        <f t="shared" si="874"/>
        <v>0</v>
      </c>
      <c r="P9327" s="107" t="str">
        <f t="shared" si="875"/>
        <v/>
      </c>
      <c r="Q9327" s="108" t="str">
        <f t="shared" si="876"/>
        <v/>
      </c>
      <c r="S9327" s="109" t="str">
        <f t="shared" si="877"/>
        <v/>
      </c>
      <c r="T9327" s="109" t="str">
        <f t="shared" si="878"/>
        <v/>
      </c>
    </row>
    <row r="9328" spans="2:20" ht="15" customHeight="1" x14ac:dyDescent="0.25">
      <c r="B9328" s="94">
        <v>9277</v>
      </c>
      <c r="C9328" s="95"/>
      <c r="D9328" s="94"/>
      <c r="E9328" s="95"/>
      <c r="F9328" s="94"/>
      <c r="G9328" s="95">
        <f t="shared" si="873"/>
        <v>0</v>
      </c>
      <c r="H9328" s="110">
        <f t="shared" si="874"/>
        <v>0</v>
      </c>
      <c r="P9328" s="107" t="str">
        <f t="shared" si="875"/>
        <v/>
      </c>
      <c r="Q9328" s="108" t="str">
        <f t="shared" si="876"/>
        <v/>
      </c>
      <c r="S9328" s="109" t="str">
        <f t="shared" si="877"/>
        <v/>
      </c>
      <c r="T9328" s="109" t="str">
        <f t="shared" si="878"/>
        <v/>
      </c>
    </row>
    <row r="9329" spans="2:20" ht="15" customHeight="1" x14ac:dyDescent="0.25">
      <c r="B9329" s="94">
        <v>9278</v>
      </c>
      <c r="C9329" s="95"/>
      <c r="D9329" s="94"/>
      <c r="E9329" s="95"/>
      <c r="F9329" s="94"/>
      <c r="G9329" s="95">
        <f t="shared" si="873"/>
        <v>0</v>
      </c>
      <c r="H9329" s="110">
        <f t="shared" si="874"/>
        <v>0</v>
      </c>
      <c r="P9329" s="107" t="str">
        <f t="shared" si="875"/>
        <v/>
      </c>
      <c r="Q9329" s="108" t="str">
        <f t="shared" si="876"/>
        <v/>
      </c>
      <c r="S9329" s="109" t="str">
        <f t="shared" si="877"/>
        <v/>
      </c>
      <c r="T9329" s="109" t="str">
        <f t="shared" si="878"/>
        <v/>
      </c>
    </row>
    <row r="9330" spans="2:20" ht="15" customHeight="1" x14ac:dyDescent="0.25">
      <c r="B9330" s="94">
        <v>9279</v>
      </c>
      <c r="C9330" s="95"/>
      <c r="D9330" s="94"/>
      <c r="E9330" s="95"/>
      <c r="F9330" s="94"/>
      <c r="G9330" s="95">
        <f t="shared" si="873"/>
        <v>0</v>
      </c>
      <c r="H9330" s="110">
        <f t="shared" si="874"/>
        <v>0</v>
      </c>
      <c r="P9330" s="107" t="str">
        <f t="shared" si="875"/>
        <v/>
      </c>
      <c r="Q9330" s="108" t="str">
        <f t="shared" si="876"/>
        <v/>
      </c>
      <c r="S9330" s="109" t="str">
        <f t="shared" si="877"/>
        <v/>
      </c>
      <c r="T9330" s="109" t="str">
        <f t="shared" si="878"/>
        <v/>
      </c>
    </row>
    <row r="9331" spans="2:20" ht="15" customHeight="1" x14ac:dyDescent="0.25">
      <c r="B9331" s="94">
        <v>9280</v>
      </c>
      <c r="C9331" s="95"/>
      <c r="D9331" s="94"/>
      <c r="E9331" s="95"/>
      <c r="F9331" s="94"/>
      <c r="G9331" s="95">
        <f t="shared" si="873"/>
        <v>0</v>
      </c>
      <c r="H9331" s="110">
        <f t="shared" si="874"/>
        <v>0</v>
      </c>
      <c r="P9331" s="107" t="str">
        <f t="shared" si="875"/>
        <v/>
      </c>
      <c r="Q9331" s="108" t="str">
        <f t="shared" si="876"/>
        <v/>
      </c>
      <c r="S9331" s="109" t="str">
        <f t="shared" si="877"/>
        <v/>
      </c>
      <c r="T9331" s="109" t="str">
        <f t="shared" si="878"/>
        <v/>
      </c>
    </row>
    <row r="9332" spans="2:20" ht="15" customHeight="1" x14ac:dyDescent="0.25">
      <c r="B9332" s="94">
        <v>9281</v>
      </c>
      <c r="C9332" s="95"/>
      <c r="D9332" s="94"/>
      <c r="E9332" s="95"/>
      <c r="F9332" s="94"/>
      <c r="G9332" s="95">
        <f t="shared" si="873"/>
        <v>0</v>
      </c>
      <c r="H9332" s="110">
        <f t="shared" si="874"/>
        <v>0</v>
      </c>
      <c r="P9332" s="107" t="str">
        <f t="shared" si="875"/>
        <v/>
      </c>
      <c r="Q9332" s="108" t="str">
        <f t="shared" si="876"/>
        <v/>
      </c>
      <c r="S9332" s="109" t="str">
        <f t="shared" si="877"/>
        <v/>
      </c>
      <c r="T9332" s="109" t="str">
        <f t="shared" si="878"/>
        <v/>
      </c>
    </row>
    <row r="9333" spans="2:20" ht="15" customHeight="1" x14ac:dyDescent="0.25">
      <c r="B9333" s="94">
        <v>9282</v>
      </c>
      <c r="C9333" s="95"/>
      <c r="D9333" s="94"/>
      <c r="E9333" s="95"/>
      <c r="F9333" s="94"/>
      <c r="G9333" s="95">
        <f t="shared" si="873"/>
        <v>0</v>
      </c>
      <c r="H9333" s="110">
        <f t="shared" si="874"/>
        <v>0</v>
      </c>
      <c r="P9333" s="107" t="str">
        <f t="shared" si="875"/>
        <v/>
      </c>
      <c r="Q9333" s="108" t="str">
        <f t="shared" si="876"/>
        <v/>
      </c>
      <c r="S9333" s="109" t="str">
        <f t="shared" si="877"/>
        <v/>
      </c>
      <c r="T9333" s="109" t="str">
        <f t="shared" si="878"/>
        <v/>
      </c>
    </row>
    <row r="9334" spans="2:20" ht="15" customHeight="1" x14ac:dyDescent="0.25">
      <c r="B9334" s="94">
        <v>9283</v>
      </c>
      <c r="C9334" s="95"/>
      <c r="D9334" s="94"/>
      <c r="E9334" s="95"/>
      <c r="F9334" s="94"/>
      <c r="G9334" s="95">
        <f t="shared" si="873"/>
        <v>0</v>
      </c>
      <c r="H9334" s="110">
        <f t="shared" si="874"/>
        <v>0</v>
      </c>
      <c r="P9334" s="107" t="str">
        <f t="shared" si="875"/>
        <v/>
      </c>
      <c r="Q9334" s="108" t="str">
        <f t="shared" si="876"/>
        <v/>
      </c>
      <c r="S9334" s="109" t="str">
        <f t="shared" si="877"/>
        <v/>
      </c>
      <c r="T9334" s="109" t="str">
        <f t="shared" si="878"/>
        <v/>
      </c>
    </row>
    <row r="9335" spans="2:20" ht="15" customHeight="1" x14ac:dyDescent="0.25">
      <c r="B9335" s="94">
        <v>9284</v>
      </c>
      <c r="C9335" s="95"/>
      <c r="D9335" s="94"/>
      <c r="E9335" s="95"/>
      <c r="F9335" s="94"/>
      <c r="G9335" s="95">
        <f t="shared" si="873"/>
        <v>0</v>
      </c>
      <c r="H9335" s="110">
        <f t="shared" si="874"/>
        <v>0</v>
      </c>
      <c r="P9335" s="107" t="str">
        <f t="shared" si="875"/>
        <v/>
      </c>
      <c r="Q9335" s="108" t="str">
        <f t="shared" si="876"/>
        <v/>
      </c>
      <c r="S9335" s="109" t="str">
        <f t="shared" si="877"/>
        <v/>
      </c>
      <c r="T9335" s="109" t="str">
        <f t="shared" si="878"/>
        <v/>
      </c>
    </row>
    <row r="9336" spans="2:20" ht="15" customHeight="1" x14ac:dyDescent="0.25">
      <c r="B9336" s="94">
        <v>9285</v>
      </c>
      <c r="C9336" s="95"/>
      <c r="D9336" s="94"/>
      <c r="E9336" s="95"/>
      <c r="F9336" s="94"/>
      <c r="G9336" s="95">
        <f t="shared" si="873"/>
        <v>0</v>
      </c>
      <c r="H9336" s="110">
        <f t="shared" si="874"/>
        <v>0</v>
      </c>
      <c r="P9336" s="107" t="str">
        <f t="shared" si="875"/>
        <v/>
      </c>
      <c r="Q9336" s="108" t="str">
        <f t="shared" si="876"/>
        <v/>
      </c>
      <c r="S9336" s="109" t="str">
        <f t="shared" si="877"/>
        <v/>
      </c>
      <c r="T9336" s="109" t="str">
        <f t="shared" si="878"/>
        <v/>
      </c>
    </row>
    <row r="9337" spans="2:20" ht="15" customHeight="1" x14ac:dyDescent="0.25">
      <c r="B9337" s="94">
        <v>9286</v>
      </c>
      <c r="C9337" s="95"/>
      <c r="D9337" s="94"/>
      <c r="E9337" s="95"/>
      <c r="F9337" s="94"/>
      <c r="G9337" s="95">
        <f t="shared" si="873"/>
        <v>0</v>
      </c>
      <c r="H9337" s="110">
        <f t="shared" si="874"/>
        <v>0</v>
      </c>
      <c r="P9337" s="107" t="str">
        <f t="shared" si="875"/>
        <v/>
      </c>
      <c r="Q9337" s="108" t="str">
        <f t="shared" si="876"/>
        <v/>
      </c>
      <c r="S9337" s="109" t="str">
        <f t="shared" si="877"/>
        <v/>
      </c>
      <c r="T9337" s="109" t="str">
        <f t="shared" si="878"/>
        <v/>
      </c>
    </row>
    <row r="9338" spans="2:20" ht="15" customHeight="1" x14ac:dyDescent="0.25">
      <c r="B9338" s="94">
        <v>9287</v>
      </c>
      <c r="C9338" s="95"/>
      <c r="D9338" s="94"/>
      <c r="E9338" s="95"/>
      <c r="F9338" s="94"/>
      <c r="G9338" s="95">
        <f t="shared" si="873"/>
        <v>0</v>
      </c>
      <c r="H9338" s="110">
        <f t="shared" si="874"/>
        <v>0</v>
      </c>
      <c r="P9338" s="107" t="str">
        <f t="shared" si="875"/>
        <v/>
      </c>
      <c r="Q9338" s="108" t="str">
        <f t="shared" si="876"/>
        <v/>
      </c>
      <c r="S9338" s="109" t="str">
        <f t="shared" si="877"/>
        <v/>
      </c>
      <c r="T9338" s="109" t="str">
        <f t="shared" si="878"/>
        <v/>
      </c>
    </row>
    <row r="9339" spans="2:20" ht="15" customHeight="1" x14ac:dyDescent="0.25">
      <c r="B9339" s="94">
        <v>9288</v>
      </c>
      <c r="C9339" s="95"/>
      <c r="D9339" s="94"/>
      <c r="E9339" s="95"/>
      <c r="F9339" s="94"/>
      <c r="G9339" s="95">
        <f t="shared" si="873"/>
        <v>0</v>
      </c>
      <c r="H9339" s="110">
        <f t="shared" si="874"/>
        <v>0</v>
      </c>
      <c r="P9339" s="107" t="str">
        <f t="shared" si="875"/>
        <v/>
      </c>
      <c r="Q9339" s="108" t="str">
        <f t="shared" si="876"/>
        <v/>
      </c>
      <c r="S9339" s="109" t="str">
        <f t="shared" si="877"/>
        <v/>
      </c>
      <c r="T9339" s="109" t="str">
        <f t="shared" si="878"/>
        <v/>
      </c>
    </row>
    <row r="9340" spans="2:20" ht="15" customHeight="1" x14ac:dyDescent="0.25">
      <c r="B9340" s="94">
        <v>9289</v>
      </c>
      <c r="C9340" s="95"/>
      <c r="D9340" s="94"/>
      <c r="E9340" s="95"/>
      <c r="F9340" s="94"/>
      <c r="G9340" s="95">
        <f t="shared" si="873"/>
        <v>0</v>
      </c>
      <c r="H9340" s="110">
        <f t="shared" si="874"/>
        <v>0</v>
      </c>
      <c r="P9340" s="107" t="str">
        <f t="shared" si="875"/>
        <v/>
      </c>
      <c r="Q9340" s="108" t="str">
        <f t="shared" si="876"/>
        <v/>
      </c>
      <c r="S9340" s="109" t="str">
        <f t="shared" si="877"/>
        <v/>
      </c>
      <c r="T9340" s="109" t="str">
        <f t="shared" si="878"/>
        <v/>
      </c>
    </row>
    <row r="9341" spans="2:20" ht="15" customHeight="1" x14ac:dyDescent="0.25">
      <c r="B9341" s="94">
        <v>9290</v>
      </c>
      <c r="C9341" s="95"/>
      <c r="D9341" s="94"/>
      <c r="E9341" s="95"/>
      <c r="F9341" s="94"/>
      <c r="G9341" s="95">
        <f t="shared" si="873"/>
        <v>0</v>
      </c>
      <c r="H9341" s="110">
        <f t="shared" si="874"/>
        <v>0</v>
      </c>
      <c r="P9341" s="107" t="str">
        <f t="shared" si="875"/>
        <v/>
      </c>
      <c r="Q9341" s="108" t="str">
        <f t="shared" si="876"/>
        <v/>
      </c>
      <c r="S9341" s="109" t="str">
        <f t="shared" si="877"/>
        <v/>
      </c>
      <c r="T9341" s="109" t="str">
        <f t="shared" si="878"/>
        <v/>
      </c>
    </row>
    <row r="9342" spans="2:20" ht="15" customHeight="1" x14ac:dyDescent="0.25">
      <c r="B9342" s="94">
        <v>9291</v>
      </c>
      <c r="C9342" s="95"/>
      <c r="D9342" s="94"/>
      <c r="E9342" s="95"/>
      <c r="F9342" s="94"/>
      <c r="G9342" s="95">
        <f t="shared" si="873"/>
        <v>0</v>
      </c>
      <c r="H9342" s="110">
        <f t="shared" si="874"/>
        <v>0</v>
      </c>
      <c r="P9342" s="107" t="str">
        <f t="shared" si="875"/>
        <v/>
      </c>
      <c r="Q9342" s="108" t="str">
        <f t="shared" si="876"/>
        <v/>
      </c>
      <c r="S9342" s="109" t="str">
        <f t="shared" si="877"/>
        <v/>
      </c>
      <c r="T9342" s="109" t="str">
        <f t="shared" si="878"/>
        <v/>
      </c>
    </row>
    <row r="9343" spans="2:20" ht="15" customHeight="1" x14ac:dyDescent="0.25">
      <c r="B9343" s="94">
        <v>9292</v>
      </c>
      <c r="C9343" s="95"/>
      <c r="D9343" s="94"/>
      <c r="E9343" s="95"/>
      <c r="F9343" s="94"/>
      <c r="G9343" s="95">
        <f t="shared" si="873"/>
        <v>0</v>
      </c>
      <c r="H9343" s="110">
        <f t="shared" si="874"/>
        <v>0</v>
      </c>
      <c r="P9343" s="107" t="str">
        <f t="shared" si="875"/>
        <v/>
      </c>
      <c r="Q9343" s="108" t="str">
        <f t="shared" si="876"/>
        <v/>
      </c>
      <c r="S9343" s="109" t="str">
        <f t="shared" si="877"/>
        <v/>
      </c>
      <c r="T9343" s="109" t="str">
        <f t="shared" si="878"/>
        <v/>
      </c>
    </row>
    <row r="9344" spans="2:20" ht="15" customHeight="1" x14ac:dyDescent="0.25">
      <c r="B9344" s="94">
        <v>9293</v>
      </c>
      <c r="C9344" s="95"/>
      <c r="D9344" s="94"/>
      <c r="E9344" s="95"/>
      <c r="F9344" s="94"/>
      <c r="G9344" s="95">
        <f t="shared" si="873"/>
        <v>0</v>
      </c>
      <c r="H9344" s="110">
        <f t="shared" si="874"/>
        <v>0</v>
      </c>
      <c r="P9344" s="107" t="str">
        <f t="shared" si="875"/>
        <v/>
      </c>
      <c r="Q9344" s="108" t="str">
        <f t="shared" si="876"/>
        <v/>
      </c>
      <c r="S9344" s="109" t="str">
        <f t="shared" si="877"/>
        <v/>
      </c>
      <c r="T9344" s="109" t="str">
        <f t="shared" si="878"/>
        <v/>
      </c>
    </row>
    <row r="9345" spans="2:20" ht="15" customHeight="1" x14ac:dyDescent="0.25">
      <c r="B9345" s="94">
        <v>9294</v>
      </c>
      <c r="C9345" s="95"/>
      <c r="D9345" s="94"/>
      <c r="E9345" s="95"/>
      <c r="F9345" s="94"/>
      <c r="G9345" s="95">
        <f t="shared" si="873"/>
        <v>0</v>
      </c>
      <c r="H9345" s="110">
        <f t="shared" si="874"/>
        <v>0</v>
      </c>
      <c r="P9345" s="107" t="str">
        <f t="shared" si="875"/>
        <v/>
      </c>
      <c r="Q9345" s="108" t="str">
        <f t="shared" si="876"/>
        <v/>
      </c>
      <c r="S9345" s="109" t="str">
        <f t="shared" si="877"/>
        <v/>
      </c>
      <c r="T9345" s="109" t="str">
        <f t="shared" si="878"/>
        <v/>
      </c>
    </row>
    <row r="9346" spans="2:20" ht="15" customHeight="1" x14ac:dyDescent="0.25">
      <c r="B9346" s="94">
        <v>9295</v>
      </c>
      <c r="C9346" s="95"/>
      <c r="D9346" s="94"/>
      <c r="E9346" s="95"/>
      <c r="F9346" s="94"/>
      <c r="G9346" s="95">
        <f t="shared" si="873"/>
        <v>0</v>
      </c>
      <c r="H9346" s="110">
        <f t="shared" si="874"/>
        <v>0</v>
      </c>
      <c r="P9346" s="107" t="str">
        <f t="shared" si="875"/>
        <v/>
      </c>
      <c r="Q9346" s="108" t="str">
        <f t="shared" si="876"/>
        <v/>
      </c>
      <c r="S9346" s="109" t="str">
        <f t="shared" si="877"/>
        <v/>
      </c>
      <c r="T9346" s="109" t="str">
        <f t="shared" si="878"/>
        <v/>
      </c>
    </row>
    <row r="9347" spans="2:20" ht="15" customHeight="1" x14ac:dyDescent="0.25">
      <c r="B9347" s="94">
        <v>9296</v>
      </c>
      <c r="C9347" s="95"/>
      <c r="D9347" s="94"/>
      <c r="E9347" s="95"/>
      <c r="F9347" s="94"/>
      <c r="G9347" s="95">
        <f t="shared" si="873"/>
        <v>0</v>
      </c>
      <c r="H9347" s="110">
        <f t="shared" si="874"/>
        <v>0</v>
      </c>
      <c r="P9347" s="107" t="str">
        <f t="shared" si="875"/>
        <v/>
      </c>
      <c r="Q9347" s="108" t="str">
        <f t="shared" si="876"/>
        <v/>
      </c>
      <c r="S9347" s="109" t="str">
        <f t="shared" si="877"/>
        <v/>
      </c>
      <c r="T9347" s="109" t="str">
        <f t="shared" si="878"/>
        <v/>
      </c>
    </row>
    <row r="9348" spans="2:20" ht="15" customHeight="1" x14ac:dyDescent="0.25">
      <c r="B9348" s="94">
        <v>9297</v>
      </c>
      <c r="C9348" s="95"/>
      <c r="D9348" s="94"/>
      <c r="E9348" s="95"/>
      <c r="F9348" s="94"/>
      <c r="G9348" s="95">
        <f t="shared" si="873"/>
        <v>0</v>
      </c>
      <c r="H9348" s="110">
        <f t="shared" si="874"/>
        <v>0</v>
      </c>
      <c r="P9348" s="107" t="str">
        <f t="shared" si="875"/>
        <v/>
      </c>
      <c r="Q9348" s="108" t="str">
        <f t="shared" si="876"/>
        <v/>
      </c>
      <c r="S9348" s="109" t="str">
        <f t="shared" si="877"/>
        <v/>
      </c>
      <c r="T9348" s="109" t="str">
        <f t="shared" si="878"/>
        <v/>
      </c>
    </row>
    <row r="9349" spans="2:20" ht="15" customHeight="1" x14ac:dyDescent="0.25">
      <c r="B9349" s="94">
        <v>9298</v>
      </c>
      <c r="C9349" s="95"/>
      <c r="D9349" s="94"/>
      <c r="E9349" s="95"/>
      <c r="F9349" s="94"/>
      <c r="G9349" s="95">
        <f t="shared" si="873"/>
        <v>0</v>
      </c>
      <c r="H9349" s="110">
        <f t="shared" si="874"/>
        <v>0</v>
      </c>
      <c r="P9349" s="107" t="str">
        <f t="shared" si="875"/>
        <v/>
      </c>
      <c r="Q9349" s="108" t="str">
        <f t="shared" si="876"/>
        <v/>
      </c>
      <c r="S9349" s="109" t="str">
        <f t="shared" si="877"/>
        <v/>
      </c>
      <c r="T9349" s="109" t="str">
        <f t="shared" si="878"/>
        <v/>
      </c>
    </row>
    <row r="9350" spans="2:20" ht="15" customHeight="1" x14ac:dyDescent="0.25">
      <c r="B9350" s="94">
        <v>9299</v>
      </c>
      <c r="C9350" s="95"/>
      <c r="D9350" s="94"/>
      <c r="E9350" s="95"/>
      <c r="F9350" s="94"/>
      <c r="G9350" s="95">
        <f t="shared" si="873"/>
        <v>0</v>
      </c>
      <c r="H9350" s="110">
        <f t="shared" si="874"/>
        <v>0</v>
      </c>
      <c r="P9350" s="107" t="str">
        <f t="shared" si="875"/>
        <v/>
      </c>
      <c r="Q9350" s="108" t="str">
        <f t="shared" si="876"/>
        <v/>
      </c>
      <c r="S9350" s="109" t="str">
        <f t="shared" si="877"/>
        <v/>
      </c>
      <c r="T9350" s="109" t="str">
        <f t="shared" si="878"/>
        <v/>
      </c>
    </row>
    <row r="9351" spans="2:20" ht="15" customHeight="1" x14ac:dyDescent="0.25">
      <c r="B9351" s="94">
        <v>9300</v>
      </c>
      <c r="C9351" s="95"/>
      <c r="D9351" s="94"/>
      <c r="E9351" s="95"/>
      <c r="F9351" s="94"/>
      <c r="G9351" s="95">
        <f t="shared" si="873"/>
        <v>0</v>
      </c>
      <c r="H9351" s="110">
        <f t="shared" si="874"/>
        <v>0</v>
      </c>
      <c r="P9351" s="107" t="str">
        <f t="shared" si="875"/>
        <v/>
      </c>
      <c r="Q9351" s="108" t="str">
        <f t="shared" si="876"/>
        <v/>
      </c>
      <c r="S9351" s="109" t="str">
        <f t="shared" si="877"/>
        <v/>
      </c>
      <c r="T9351" s="109" t="str">
        <f t="shared" si="878"/>
        <v/>
      </c>
    </row>
    <row r="9352" spans="2:20" ht="15" customHeight="1" x14ac:dyDescent="0.25">
      <c r="B9352" s="94">
        <v>9301</v>
      </c>
      <c r="C9352" s="95"/>
      <c r="D9352" s="94"/>
      <c r="E9352" s="95"/>
      <c r="F9352" s="94"/>
      <c r="G9352" s="95">
        <f t="shared" si="873"/>
        <v>0</v>
      </c>
      <c r="H9352" s="110">
        <f t="shared" si="874"/>
        <v>0</v>
      </c>
      <c r="P9352" s="107" t="str">
        <f t="shared" si="875"/>
        <v/>
      </c>
      <c r="Q9352" s="108" t="str">
        <f t="shared" si="876"/>
        <v/>
      </c>
      <c r="S9352" s="109" t="str">
        <f t="shared" si="877"/>
        <v/>
      </c>
      <c r="T9352" s="109" t="str">
        <f t="shared" si="878"/>
        <v/>
      </c>
    </row>
    <row r="9353" spans="2:20" ht="15" customHeight="1" x14ac:dyDescent="0.25">
      <c r="B9353" s="94">
        <v>9302</v>
      </c>
      <c r="C9353" s="95"/>
      <c r="D9353" s="94"/>
      <c r="E9353" s="95"/>
      <c r="F9353" s="94"/>
      <c r="G9353" s="95">
        <f t="shared" si="873"/>
        <v>0</v>
      </c>
      <c r="H9353" s="110">
        <f t="shared" si="874"/>
        <v>0</v>
      </c>
      <c r="P9353" s="107" t="str">
        <f t="shared" si="875"/>
        <v/>
      </c>
      <c r="Q9353" s="108" t="str">
        <f t="shared" si="876"/>
        <v/>
      </c>
      <c r="S9353" s="109" t="str">
        <f t="shared" si="877"/>
        <v/>
      </c>
      <c r="T9353" s="109" t="str">
        <f t="shared" si="878"/>
        <v/>
      </c>
    </row>
    <row r="9354" spans="2:20" ht="15" customHeight="1" x14ac:dyDescent="0.25">
      <c r="B9354" s="94">
        <v>9303</v>
      </c>
      <c r="C9354" s="95"/>
      <c r="D9354" s="94"/>
      <c r="E9354" s="95"/>
      <c r="F9354" s="94"/>
      <c r="G9354" s="95">
        <f t="shared" si="873"/>
        <v>0</v>
      </c>
      <c r="H9354" s="110">
        <f t="shared" si="874"/>
        <v>0</v>
      </c>
      <c r="P9354" s="107" t="str">
        <f t="shared" si="875"/>
        <v/>
      </c>
      <c r="Q9354" s="108" t="str">
        <f t="shared" si="876"/>
        <v/>
      </c>
      <c r="S9354" s="109" t="str">
        <f t="shared" si="877"/>
        <v/>
      </c>
      <c r="T9354" s="109" t="str">
        <f t="shared" si="878"/>
        <v/>
      </c>
    </row>
    <row r="9355" spans="2:20" ht="15" customHeight="1" x14ac:dyDescent="0.25">
      <c r="B9355" s="94">
        <v>9304</v>
      </c>
      <c r="C9355" s="95"/>
      <c r="D9355" s="94"/>
      <c r="E9355" s="95"/>
      <c r="F9355" s="94"/>
      <c r="G9355" s="95">
        <f t="shared" si="873"/>
        <v>0</v>
      </c>
      <c r="H9355" s="110">
        <f t="shared" si="874"/>
        <v>0</v>
      </c>
      <c r="P9355" s="107" t="str">
        <f t="shared" si="875"/>
        <v/>
      </c>
      <c r="Q9355" s="108" t="str">
        <f t="shared" si="876"/>
        <v/>
      </c>
      <c r="S9355" s="109" t="str">
        <f t="shared" si="877"/>
        <v/>
      </c>
      <c r="T9355" s="109" t="str">
        <f t="shared" si="878"/>
        <v/>
      </c>
    </row>
    <row r="9356" spans="2:20" ht="15" customHeight="1" x14ac:dyDescent="0.25">
      <c r="B9356" s="94">
        <v>9305</v>
      </c>
      <c r="C9356" s="95"/>
      <c r="D9356" s="94"/>
      <c r="E9356" s="95"/>
      <c r="F9356" s="94"/>
      <c r="G9356" s="95">
        <f t="shared" si="873"/>
        <v>0</v>
      </c>
      <c r="H9356" s="110">
        <f t="shared" si="874"/>
        <v>0</v>
      </c>
      <c r="P9356" s="107" t="str">
        <f t="shared" si="875"/>
        <v/>
      </c>
      <c r="Q9356" s="108" t="str">
        <f t="shared" si="876"/>
        <v/>
      </c>
      <c r="S9356" s="109" t="str">
        <f t="shared" si="877"/>
        <v/>
      </c>
      <c r="T9356" s="109" t="str">
        <f t="shared" si="878"/>
        <v/>
      </c>
    </row>
    <row r="9357" spans="2:20" ht="15" customHeight="1" x14ac:dyDescent="0.25">
      <c r="B9357" s="94">
        <v>9306</v>
      </c>
      <c r="C9357" s="95"/>
      <c r="D9357" s="94"/>
      <c r="E9357" s="95"/>
      <c r="F9357" s="94"/>
      <c r="G9357" s="95">
        <f t="shared" si="873"/>
        <v>0</v>
      </c>
      <c r="H9357" s="110">
        <f t="shared" si="874"/>
        <v>0</v>
      </c>
      <c r="P9357" s="107" t="str">
        <f t="shared" si="875"/>
        <v/>
      </c>
      <c r="Q9357" s="108" t="str">
        <f t="shared" si="876"/>
        <v/>
      </c>
      <c r="S9357" s="109" t="str">
        <f t="shared" si="877"/>
        <v/>
      </c>
      <c r="T9357" s="109" t="str">
        <f t="shared" si="878"/>
        <v/>
      </c>
    </row>
    <row r="9358" spans="2:20" ht="15" customHeight="1" x14ac:dyDescent="0.25">
      <c r="B9358" s="94">
        <v>9307</v>
      </c>
      <c r="C9358" s="95"/>
      <c r="D9358" s="94"/>
      <c r="E9358" s="95"/>
      <c r="F9358" s="94"/>
      <c r="G9358" s="95">
        <f t="shared" si="873"/>
        <v>0</v>
      </c>
      <c r="H9358" s="110">
        <f t="shared" si="874"/>
        <v>0</v>
      </c>
      <c r="P9358" s="107" t="str">
        <f t="shared" si="875"/>
        <v/>
      </c>
      <c r="Q9358" s="108" t="str">
        <f t="shared" si="876"/>
        <v/>
      </c>
      <c r="S9358" s="109" t="str">
        <f t="shared" si="877"/>
        <v/>
      </c>
      <c r="T9358" s="109" t="str">
        <f t="shared" si="878"/>
        <v/>
      </c>
    </row>
    <row r="9359" spans="2:20" ht="15" customHeight="1" x14ac:dyDescent="0.25">
      <c r="B9359" s="94">
        <v>9308</v>
      </c>
      <c r="C9359" s="95"/>
      <c r="D9359" s="94"/>
      <c r="E9359" s="95"/>
      <c r="F9359" s="94"/>
      <c r="G9359" s="95">
        <f t="shared" si="873"/>
        <v>0</v>
      </c>
      <c r="H9359" s="110">
        <f t="shared" si="874"/>
        <v>0</v>
      </c>
      <c r="P9359" s="107" t="str">
        <f t="shared" si="875"/>
        <v/>
      </c>
      <c r="Q9359" s="108" t="str">
        <f t="shared" si="876"/>
        <v/>
      </c>
      <c r="S9359" s="109" t="str">
        <f t="shared" si="877"/>
        <v/>
      </c>
      <c r="T9359" s="109" t="str">
        <f t="shared" si="878"/>
        <v/>
      </c>
    </row>
    <row r="9360" spans="2:20" ht="15" customHeight="1" x14ac:dyDescent="0.25">
      <c r="B9360" s="94">
        <v>9309</v>
      </c>
      <c r="C9360" s="95"/>
      <c r="D9360" s="94"/>
      <c r="E9360" s="95"/>
      <c r="F9360" s="94"/>
      <c r="G9360" s="95">
        <f t="shared" si="873"/>
        <v>0</v>
      </c>
      <c r="H9360" s="110">
        <f t="shared" si="874"/>
        <v>0</v>
      </c>
      <c r="P9360" s="107" t="str">
        <f t="shared" si="875"/>
        <v/>
      </c>
      <c r="Q9360" s="108" t="str">
        <f t="shared" si="876"/>
        <v/>
      </c>
      <c r="S9360" s="109" t="str">
        <f t="shared" si="877"/>
        <v/>
      </c>
      <c r="T9360" s="109" t="str">
        <f t="shared" si="878"/>
        <v/>
      </c>
    </row>
    <row r="9361" spans="2:20" ht="15" customHeight="1" x14ac:dyDescent="0.25">
      <c r="B9361" s="94">
        <v>9310</v>
      </c>
      <c r="C9361" s="95"/>
      <c r="D9361" s="94"/>
      <c r="E9361" s="95"/>
      <c r="F9361" s="94"/>
      <c r="G9361" s="95">
        <f t="shared" si="873"/>
        <v>0</v>
      </c>
      <c r="H9361" s="110">
        <f t="shared" si="874"/>
        <v>0</v>
      </c>
      <c r="P9361" s="107" t="str">
        <f t="shared" si="875"/>
        <v/>
      </c>
      <c r="Q9361" s="108" t="str">
        <f t="shared" si="876"/>
        <v/>
      </c>
      <c r="S9361" s="109" t="str">
        <f t="shared" si="877"/>
        <v/>
      </c>
      <c r="T9361" s="109" t="str">
        <f t="shared" si="878"/>
        <v/>
      </c>
    </row>
    <row r="9362" spans="2:20" ht="15" customHeight="1" x14ac:dyDescent="0.25">
      <c r="B9362" s="94">
        <v>9311</v>
      </c>
      <c r="C9362" s="95"/>
      <c r="D9362" s="94"/>
      <c r="E9362" s="95"/>
      <c r="F9362" s="94"/>
      <c r="G9362" s="95">
        <f t="shared" si="873"/>
        <v>0</v>
      </c>
      <c r="H9362" s="110">
        <f t="shared" si="874"/>
        <v>0</v>
      </c>
      <c r="P9362" s="107" t="str">
        <f t="shared" si="875"/>
        <v/>
      </c>
      <c r="Q9362" s="108" t="str">
        <f t="shared" si="876"/>
        <v/>
      </c>
      <c r="S9362" s="109" t="str">
        <f t="shared" si="877"/>
        <v/>
      </c>
      <c r="T9362" s="109" t="str">
        <f t="shared" si="878"/>
        <v/>
      </c>
    </row>
    <row r="9363" spans="2:20" ht="15" customHeight="1" x14ac:dyDescent="0.25">
      <c r="B9363" s="94">
        <v>9312</v>
      </c>
      <c r="C9363" s="95"/>
      <c r="D9363" s="94"/>
      <c r="E9363" s="95"/>
      <c r="F9363" s="94"/>
      <c r="G9363" s="95">
        <f t="shared" si="873"/>
        <v>0</v>
      </c>
      <c r="H9363" s="110">
        <f t="shared" si="874"/>
        <v>0</v>
      </c>
      <c r="P9363" s="107" t="str">
        <f t="shared" si="875"/>
        <v/>
      </c>
      <c r="Q9363" s="108" t="str">
        <f t="shared" si="876"/>
        <v/>
      </c>
      <c r="S9363" s="109" t="str">
        <f t="shared" si="877"/>
        <v/>
      </c>
      <c r="T9363" s="109" t="str">
        <f t="shared" si="878"/>
        <v/>
      </c>
    </row>
    <row r="9364" spans="2:20" ht="15" customHeight="1" x14ac:dyDescent="0.25">
      <c r="B9364" s="94">
        <v>9313</v>
      </c>
      <c r="C9364" s="95"/>
      <c r="D9364" s="94"/>
      <c r="E9364" s="95"/>
      <c r="F9364" s="94"/>
      <c r="G9364" s="95">
        <f t="shared" si="873"/>
        <v>0</v>
      </c>
      <c r="H9364" s="110">
        <f t="shared" si="874"/>
        <v>0</v>
      </c>
      <c r="P9364" s="107" t="str">
        <f t="shared" si="875"/>
        <v/>
      </c>
      <c r="Q9364" s="108" t="str">
        <f t="shared" si="876"/>
        <v/>
      </c>
      <c r="S9364" s="109" t="str">
        <f t="shared" si="877"/>
        <v/>
      </c>
      <c r="T9364" s="109" t="str">
        <f t="shared" si="878"/>
        <v/>
      </c>
    </row>
    <row r="9365" spans="2:20" ht="15" customHeight="1" x14ac:dyDescent="0.25">
      <c r="B9365" s="94">
        <v>9314</v>
      </c>
      <c r="C9365" s="95"/>
      <c r="D9365" s="94"/>
      <c r="E9365" s="95"/>
      <c r="F9365" s="94"/>
      <c r="G9365" s="95">
        <f t="shared" si="873"/>
        <v>0</v>
      </c>
      <c r="H9365" s="110">
        <f t="shared" si="874"/>
        <v>0</v>
      </c>
      <c r="P9365" s="107" t="str">
        <f t="shared" si="875"/>
        <v/>
      </c>
      <c r="Q9365" s="108" t="str">
        <f t="shared" si="876"/>
        <v/>
      </c>
      <c r="S9365" s="109" t="str">
        <f t="shared" si="877"/>
        <v/>
      </c>
      <c r="T9365" s="109" t="str">
        <f t="shared" si="878"/>
        <v/>
      </c>
    </row>
    <row r="9366" spans="2:20" ht="15" customHeight="1" x14ac:dyDescent="0.25">
      <c r="B9366" s="94">
        <v>9315</v>
      </c>
      <c r="C9366" s="95"/>
      <c r="D9366" s="94"/>
      <c r="E9366" s="95"/>
      <c r="F9366" s="94"/>
      <c r="G9366" s="95">
        <f t="shared" si="873"/>
        <v>0</v>
      </c>
      <c r="H9366" s="110">
        <f t="shared" si="874"/>
        <v>0</v>
      </c>
      <c r="P9366" s="107" t="str">
        <f t="shared" si="875"/>
        <v/>
      </c>
      <c r="Q9366" s="108" t="str">
        <f t="shared" si="876"/>
        <v/>
      </c>
      <c r="S9366" s="109" t="str">
        <f t="shared" si="877"/>
        <v/>
      </c>
      <c r="T9366" s="109" t="str">
        <f t="shared" si="878"/>
        <v/>
      </c>
    </row>
    <row r="9367" spans="2:20" ht="15" customHeight="1" x14ac:dyDescent="0.25">
      <c r="B9367" s="94">
        <v>9316</v>
      </c>
      <c r="C9367" s="95"/>
      <c r="D9367" s="94"/>
      <c r="E9367" s="95"/>
      <c r="F9367" s="94"/>
      <c r="G9367" s="95">
        <f t="shared" si="873"/>
        <v>0</v>
      </c>
      <c r="H9367" s="110">
        <f t="shared" si="874"/>
        <v>0</v>
      </c>
      <c r="P9367" s="107" t="str">
        <f t="shared" si="875"/>
        <v/>
      </c>
      <c r="Q9367" s="108" t="str">
        <f t="shared" si="876"/>
        <v/>
      </c>
      <c r="S9367" s="109" t="str">
        <f t="shared" si="877"/>
        <v/>
      </c>
      <c r="T9367" s="109" t="str">
        <f t="shared" si="878"/>
        <v/>
      </c>
    </row>
    <row r="9368" spans="2:20" ht="15" customHeight="1" x14ac:dyDescent="0.25">
      <c r="B9368" s="94">
        <v>9317</v>
      </c>
      <c r="C9368" s="95"/>
      <c r="D9368" s="94"/>
      <c r="E9368" s="95"/>
      <c r="F9368" s="94"/>
      <c r="G9368" s="95">
        <f t="shared" si="873"/>
        <v>0</v>
      </c>
      <c r="H9368" s="110">
        <f t="shared" si="874"/>
        <v>0</v>
      </c>
      <c r="P9368" s="107" t="str">
        <f t="shared" si="875"/>
        <v/>
      </c>
      <c r="Q9368" s="108" t="str">
        <f t="shared" si="876"/>
        <v/>
      </c>
      <c r="S9368" s="109" t="str">
        <f t="shared" si="877"/>
        <v/>
      </c>
      <c r="T9368" s="109" t="str">
        <f t="shared" si="878"/>
        <v/>
      </c>
    </row>
    <row r="9369" spans="2:20" ht="15" customHeight="1" x14ac:dyDescent="0.25">
      <c r="B9369" s="94">
        <v>9318</v>
      </c>
      <c r="C9369" s="95"/>
      <c r="D9369" s="94"/>
      <c r="E9369" s="95"/>
      <c r="F9369" s="94"/>
      <c r="G9369" s="95">
        <f t="shared" si="873"/>
        <v>0</v>
      </c>
      <c r="H9369" s="110">
        <f t="shared" si="874"/>
        <v>0</v>
      </c>
      <c r="P9369" s="107" t="str">
        <f t="shared" si="875"/>
        <v/>
      </c>
      <c r="Q9369" s="108" t="str">
        <f t="shared" si="876"/>
        <v/>
      </c>
      <c r="S9369" s="109" t="str">
        <f t="shared" si="877"/>
        <v/>
      </c>
      <c r="T9369" s="109" t="str">
        <f t="shared" si="878"/>
        <v/>
      </c>
    </row>
    <row r="9370" spans="2:20" ht="15" customHeight="1" x14ac:dyDescent="0.25">
      <c r="B9370" s="94">
        <v>9319</v>
      </c>
      <c r="C9370" s="95"/>
      <c r="D9370" s="94"/>
      <c r="E9370" s="95"/>
      <c r="F9370" s="94"/>
      <c r="G9370" s="95">
        <f t="shared" si="873"/>
        <v>0</v>
      </c>
      <c r="H9370" s="110">
        <f t="shared" si="874"/>
        <v>0</v>
      </c>
      <c r="P9370" s="107" t="str">
        <f t="shared" si="875"/>
        <v/>
      </c>
      <c r="Q9370" s="108" t="str">
        <f t="shared" si="876"/>
        <v/>
      </c>
      <c r="S9370" s="109" t="str">
        <f t="shared" si="877"/>
        <v/>
      </c>
      <c r="T9370" s="109" t="str">
        <f t="shared" si="878"/>
        <v/>
      </c>
    </row>
    <row r="9371" spans="2:20" ht="15" customHeight="1" x14ac:dyDescent="0.25">
      <c r="B9371" s="94">
        <v>9320</v>
      </c>
      <c r="C9371" s="95"/>
      <c r="D9371" s="94"/>
      <c r="E9371" s="95"/>
      <c r="F9371" s="94"/>
      <c r="G9371" s="95">
        <f t="shared" si="873"/>
        <v>0</v>
      </c>
      <c r="H9371" s="110">
        <f t="shared" si="874"/>
        <v>0</v>
      </c>
      <c r="P9371" s="107" t="str">
        <f t="shared" si="875"/>
        <v/>
      </c>
      <c r="Q9371" s="108" t="str">
        <f t="shared" si="876"/>
        <v/>
      </c>
      <c r="S9371" s="109" t="str">
        <f t="shared" si="877"/>
        <v/>
      </c>
      <c r="T9371" s="109" t="str">
        <f t="shared" si="878"/>
        <v/>
      </c>
    </row>
    <row r="9372" spans="2:20" ht="15" customHeight="1" x14ac:dyDescent="0.25">
      <c r="B9372" s="94">
        <v>9321</v>
      </c>
      <c r="C9372" s="95"/>
      <c r="D9372" s="94"/>
      <c r="E9372" s="95"/>
      <c r="F9372" s="94"/>
      <c r="G9372" s="95">
        <f t="shared" ref="G9372:G9435" si="879">E9372-C9372</f>
        <v>0</v>
      </c>
      <c r="H9372" s="110">
        <f t="shared" ref="H9372:H9435" si="880">F9372-D9372</f>
        <v>0</v>
      </c>
      <c r="P9372" s="107" t="str">
        <f t="shared" ref="P9372:P9435" si="881">IF(C9372="","",D9372*PSA_WTP-C9372)</f>
        <v/>
      </c>
      <c r="Q9372" s="108" t="str">
        <f t="shared" ref="Q9372:Q9435" si="882">IF(C9372="","",F9372*PSA_WTP-E9372)</f>
        <v/>
      </c>
      <c r="S9372" s="109" t="str">
        <f t="shared" ref="S9372:S9435" si="883">IF(Q9372="","",IF(Q9372=MAX(P9372,Q9372),0,1))</f>
        <v/>
      </c>
      <c r="T9372" s="109" t="str">
        <f t="shared" ref="T9372:T9435" si="884">IF(Q9372="","",IF(Q9372=MAX(P9372,Q9372),1,0))</f>
        <v/>
      </c>
    </row>
    <row r="9373" spans="2:20" ht="15" customHeight="1" x14ac:dyDescent="0.25">
      <c r="B9373" s="94">
        <v>9322</v>
      </c>
      <c r="C9373" s="95"/>
      <c r="D9373" s="94"/>
      <c r="E9373" s="95"/>
      <c r="F9373" s="94"/>
      <c r="G9373" s="95">
        <f t="shared" si="879"/>
        <v>0</v>
      </c>
      <c r="H9373" s="110">
        <f t="shared" si="880"/>
        <v>0</v>
      </c>
      <c r="P9373" s="107" t="str">
        <f t="shared" si="881"/>
        <v/>
      </c>
      <c r="Q9373" s="108" t="str">
        <f t="shared" si="882"/>
        <v/>
      </c>
      <c r="S9373" s="109" t="str">
        <f t="shared" si="883"/>
        <v/>
      </c>
      <c r="T9373" s="109" t="str">
        <f t="shared" si="884"/>
        <v/>
      </c>
    </row>
    <row r="9374" spans="2:20" ht="15" customHeight="1" x14ac:dyDescent="0.25">
      <c r="B9374" s="94">
        <v>9323</v>
      </c>
      <c r="C9374" s="95"/>
      <c r="D9374" s="94"/>
      <c r="E9374" s="95"/>
      <c r="F9374" s="94"/>
      <c r="G9374" s="95">
        <f t="shared" si="879"/>
        <v>0</v>
      </c>
      <c r="H9374" s="110">
        <f t="shared" si="880"/>
        <v>0</v>
      </c>
      <c r="P9374" s="107" t="str">
        <f t="shared" si="881"/>
        <v/>
      </c>
      <c r="Q9374" s="108" t="str">
        <f t="shared" si="882"/>
        <v/>
      </c>
      <c r="S9374" s="109" t="str">
        <f t="shared" si="883"/>
        <v/>
      </c>
      <c r="T9374" s="109" t="str">
        <f t="shared" si="884"/>
        <v/>
      </c>
    </row>
    <row r="9375" spans="2:20" ht="15" customHeight="1" x14ac:dyDescent="0.25">
      <c r="B9375" s="94">
        <v>9324</v>
      </c>
      <c r="C9375" s="95"/>
      <c r="D9375" s="94"/>
      <c r="E9375" s="95"/>
      <c r="F9375" s="94"/>
      <c r="G9375" s="95">
        <f t="shared" si="879"/>
        <v>0</v>
      </c>
      <c r="H9375" s="110">
        <f t="shared" si="880"/>
        <v>0</v>
      </c>
      <c r="P9375" s="107" t="str">
        <f t="shared" si="881"/>
        <v/>
      </c>
      <c r="Q9375" s="108" t="str">
        <f t="shared" si="882"/>
        <v/>
      </c>
      <c r="S9375" s="109" t="str">
        <f t="shared" si="883"/>
        <v/>
      </c>
      <c r="T9375" s="109" t="str">
        <f t="shared" si="884"/>
        <v/>
      </c>
    </row>
    <row r="9376" spans="2:20" ht="15" customHeight="1" x14ac:dyDescent="0.25">
      <c r="B9376" s="94">
        <v>9325</v>
      </c>
      <c r="C9376" s="95"/>
      <c r="D9376" s="94"/>
      <c r="E9376" s="95"/>
      <c r="F9376" s="94"/>
      <c r="G9376" s="95">
        <f t="shared" si="879"/>
        <v>0</v>
      </c>
      <c r="H9376" s="110">
        <f t="shared" si="880"/>
        <v>0</v>
      </c>
      <c r="P9376" s="107" t="str">
        <f t="shared" si="881"/>
        <v/>
      </c>
      <c r="Q9376" s="108" t="str">
        <f t="shared" si="882"/>
        <v/>
      </c>
      <c r="S9376" s="109" t="str">
        <f t="shared" si="883"/>
        <v/>
      </c>
      <c r="T9376" s="109" t="str">
        <f t="shared" si="884"/>
        <v/>
      </c>
    </row>
    <row r="9377" spans="2:20" ht="15" customHeight="1" x14ac:dyDescent="0.25">
      <c r="B9377" s="94">
        <v>9326</v>
      </c>
      <c r="C9377" s="95"/>
      <c r="D9377" s="94"/>
      <c r="E9377" s="95"/>
      <c r="F9377" s="94"/>
      <c r="G9377" s="95">
        <f t="shared" si="879"/>
        <v>0</v>
      </c>
      <c r="H9377" s="110">
        <f t="shared" si="880"/>
        <v>0</v>
      </c>
      <c r="P9377" s="107" t="str">
        <f t="shared" si="881"/>
        <v/>
      </c>
      <c r="Q9377" s="108" t="str">
        <f t="shared" si="882"/>
        <v/>
      </c>
      <c r="S9377" s="109" t="str">
        <f t="shared" si="883"/>
        <v/>
      </c>
      <c r="T9377" s="109" t="str">
        <f t="shared" si="884"/>
        <v/>
      </c>
    </row>
    <row r="9378" spans="2:20" ht="15" customHeight="1" x14ac:dyDescent="0.25">
      <c r="B9378" s="94">
        <v>9327</v>
      </c>
      <c r="C9378" s="95"/>
      <c r="D9378" s="94"/>
      <c r="E9378" s="95"/>
      <c r="F9378" s="94"/>
      <c r="G9378" s="95">
        <f t="shared" si="879"/>
        <v>0</v>
      </c>
      <c r="H9378" s="110">
        <f t="shared" si="880"/>
        <v>0</v>
      </c>
      <c r="P9378" s="107" t="str">
        <f t="shared" si="881"/>
        <v/>
      </c>
      <c r="Q9378" s="108" t="str">
        <f t="shared" si="882"/>
        <v/>
      </c>
      <c r="S9378" s="109" t="str">
        <f t="shared" si="883"/>
        <v/>
      </c>
      <c r="T9378" s="109" t="str">
        <f t="shared" si="884"/>
        <v/>
      </c>
    </row>
    <row r="9379" spans="2:20" ht="15" customHeight="1" x14ac:dyDescent="0.25">
      <c r="B9379" s="94">
        <v>9328</v>
      </c>
      <c r="C9379" s="95"/>
      <c r="D9379" s="94"/>
      <c r="E9379" s="95"/>
      <c r="F9379" s="94"/>
      <c r="G9379" s="95">
        <f t="shared" si="879"/>
        <v>0</v>
      </c>
      <c r="H9379" s="110">
        <f t="shared" si="880"/>
        <v>0</v>
      </c>
      <c r="P9379" s="107" t="str">
        <f t="shared" si="881"/>
        <v/>
      </c>
      <c r="Q9379" s="108" t="str">
        <f t="shared" si="882"/>
        <v/>
      </c>
      <c r="S9379" s="109" t="str">
        <f t="shared" si="883"/>
        <v/>
      </c>
      <c r="T9379" s="109" t="str">
        <f t="shared" si="884"/>
        <v/>
      </c>
    </row>
    <row r="9380" spans="2:20" ht="15" customHeight="1" x14ac:dyDescent="0.25">
      <c r="B9380" s="94">
        <v>9329</v>
      </c>
      <c r="C9380" s="95"/>
      <c r="D9380" s="94"/>
      <c r="E9380" s="95"/>
      <c r="F9380" s="94"/>
      <c r="G9380" s="95">
        <f t="shared" si="879"/>
        <v>0</v>
      </c>
      <c r="H9380" s="110">
        <f t="shared" si="880"/>
        <v>0</v>
      </c>
      <c r="P9380" s="107" t="str">
        <f t="shared" si="881"/>
        <v/>
      </c>
      <c r="Q9380" s="108" t="str">
        <f t="shared" si="882"/>
        <v/>
      </c>
      <c r="S9380" s="109" t="str">
        <f t="shared" si="883"/>
        <v/>
      </c>
      <c r="T9380" s="109" t="str">
        <f t="shared" si="884"/>
        <v/>
      </c>
    </row>
    <row r="9381" spans="2:20" ht="15" customHeight="1" x14ac:dyDescent="0.25">
      <c r="B9381" s="94">
        <v>9330</v>
      </c>
      <c r="C9381" s="95"/>
      <c r="D9381" s="94"/>
      <c r="E9381" s="95"/>
      <c r="F9381" s="94"/>
      <c r="G9381" s="95">
        <f t="shared" si="879"/>
        <v>0</v>
      </c>
      <c r="H9381" s="110">
        <f t="shared" si="880"/>
        <v>0</v>
      </c>
      <c r="P9381" s="107" t="str">
        <f t="shared" si="881"/>
        <v/>
      </c>
      <c r="Q9381" s="108" t="str">
        <f t="shared" si="882"/>
        <v/>
      </c>
      <c r="S9381" s="109" t="str">
        <f t="shared" si="883"/>
        <v/>
      </c>
      <c r="T9381" s="109" t="str">
        <f t="shared" si="884"/>
        <v/>
      </c>
    </row>
    <row r="9382" spans="2:20" ht="15" customHeight="1" x14ac:dyDescent="0.25">
      <c r="B9382" s="94">
        <v>9331</v>
      </c>
      <c r="C9382" s="95"/>
      <c r="D9382" s="94"/>
      <c r="E9382" s="95"/>
      <c r="F9382" s="94"/>
      <c r="G9382" s="95">
        <f t="shared" si="879"/>
        <v>0</v>
      </c>
      <c r="H9382" s="110">
        <f t="shared" si="880"/>
        <v>0</v>
      </c>
      <c r="P9382" s="107" t="str">
        <f t="shared" si="881"/>
        <v/>
      </c>
      <c r="Q9382" s="108" t="str">
        <f t="shared" si="882"/>
        <v/>
      </c>
      <c r="S9382" s="109" t="str">
        <f t="shared" si="883"/>
        <v/>
      </c>
      <c r="T9382" s="109" t="str">
        <f t="shared" si="884"/>
        <v/>
      </c>
    </row>
    <row r="9383" spans="2:20" ht="15" customHeight="1" x14ac:dyDescent="0.25">
      <c r="B9383" s="94">
        <v>9332</v>
      </c>
      <c r="C9383" s="95"/>
      <c r="D9383" s="94"/>
      <c r="E9383" s="95"/>
      <c r="F9383" s="94"/>
      <c r="G9383" s="95">
        <f t="shared" si="879"/>
        <v>0</v>
      </c>
      <c r="H9383" s="110">
        <f t="shared" si="880"/>
        <v>0</v>
      </c>
      <c r="P9383" s="107" t="str">
        <f t="shared" si="881"/>
        <v/>
      </c>
      <c r="Q9383" s="108" t="str">
        <f t="shared" si="882"/>
        <v/>
      </c>
      <c r="S9383" s="109" t="str">
        <f t="shared" si="883"/>
        <v/>
      </c>
      <c r="T9383" s="109" t="str">
        <f t="shared" si="884"/>
        <v/>
      </c>
    </row>
    <row r="9384" spans="2:20" ht="15" customHeight="1" x14ac:dyDescent="0.25">
      <c r="B9384" s="94">
        <v>9333</v>
      </c>
      <c r="C9384" s="95"/>
      <c r="D9384" s="94"/>
      <c r="E9384" s="95"/>
      <c r="F9384" s="94"/>
      <c r="G9384" s="95">
        <f t="shared" si="879"/>
        <v>0</v>
      </c>
      <c r="H9384" s="110">
        <f t="shared" si="880"/>
        <v>0</v>
      </c>
      <c r="P9384" s="107" t="str">
        <f t="shared" si="881"/>
        <v/>
      </c>
      <c r="Q9384" s="108" t="str">
        <f t="shared" si="882"/>
        <v/>
      </c>
      <c r="S9384" s="109" t="str">
        <f t="shared" si="883"/>
        <v/>
      </c>
      <c r="T9384" s="109" t="str">
        <f t="shared" si="884"/>
        <v/>
      </c>
    </row>
    <row r="9385" spans="2:20" ht="15" customHeight="1" x14ac:dyDescent="0.25">
      <c r="B9385" s="94">
        <v>9334</v>
      </c>
      <c r="C9385" s="95"/>
      <c r="D9385" s="94"/>
      <c r="E9385" s="95"/>
      <c r="F9385" s="94"/>
      <c r="G9385" s="95">
        <f t="shared" si="879"/>
        <v>0</v>
      </c>
      <c r="H9385" s="110">
        <f t="shared" si="880"/>
        <v>0</v>
      </c>
      <c r="P9385" s="107" t="str">
        <f t="shared" si="881"/>
        <v/>
      </c>
      <c r="Q9385" s="108" t="str">
        <f t="shared" si="882"/>
        <v/>
      </c>
      <c r="S9385" s="109" t="str">
        <f t="shared" si="883"/>
        <v/>
      </c>
      <c r="T9385" s="109" t="str">
        <f t="shared" si="884"/>
        <v/>
      </c>
    </row>
    <row r="9386" spans="2:20" ht="15" customHeight="1" x14ac:dyDescent="0.25">
      <c r="B9386" s="94">
        <v>9335</v>
      </c>
      <c r="C9386" s="95"/>
      <c r="D9386" s="94"/>
      <c r="E9386" s="95"/>
      <c r="F9386" s="94"/>
      <c r="G9386" s="95">
        <f t="shared" si="879"/>
        <v>0</v>
      </c>
      <c r="H9386" s="110">
        <f t="shared" si="880"/>
        <v>0</v>
      </c>
      <c r="P9386" s="107" t="str">
        <f t="shared" si="881"/>
        <v/>
      </c>
      <c r="Q9386" s="108" t="str">
        <f t="shared" si="882"/>
        <v/>
      </c>
      <c r="S9386" s="109" t="str">
        <f t="shared" si="883"/>
        <v/>
      </c>
      <c r="T9386" s="109" t="str">
        <f t="shared" si="884"/>
        <v/>
      </c>
    </row>
    <row r="9387" spans="2:20" ht="15" customHeight="1" x14ac:dyDescent="0.25">
      <c r="B9387" s="94">
        <v>9336</v>
      </c>
      <c r="C9387" s="95"/>
      <c r="D9387" s="94"/>
      <c r="E9387" s="95"/>
      <c r="F9387" s="94"/>
      <c r="G9387" s="95">
        <f t="shared" si="879"/>
        <v>0</v>
      </c>
      <c r="H9387" s="110">
        <f t="shared" si="880"/>
        <v>0</v>
      </c>
      <c r="P9387" s="107" t="str">
        <f t="shared" si="881"/>
        <v/>
      </c>
      <c r="Q9387" s="108" t="str">
        <f t="shared" si="882"/>
        <v/>
      </c>
      <c r="S9387" s="109" t="str">
        <f t="shared" si="883"/>
        <v/>
      </c>
      <c r="T9387" s="109" t="str">
        <f t="shared" si="884"/>
        <v/>
      </c>
    </row>
    <row r="9388" spans="2:20" ht="15" customHeight="1" x14ac:dyDescent="0.25">
      <c r="B9388" s="94">
        <v>9337</v>
      </c>
      <c r="C9388" s="95"/>
      <c r="D9388" s="94"/>
      <c r="E9388" s="95"/>
      <c r="F9388" s="94"/>
      <c r="G9388" s="95">
        <f t="shared" si="879"/>
        <v>0</v>
      </c>
      <c r="H9388" s="110">
        <f t="shared" si="880"/>
        <v>0</v>
      </c>
      <c r="P9388" s="107" t="str">
        <f t="shared" si="881"/>
        <v/>
      </c>
      <c r="Q9388" s="108" t="str">
        <f t="shared" si="882"/>
        <v/>
      </c>
      <c r="S9388" s="109" t="str">
        <f t="shared" si="883"/>
        <v/>
      </c>
      <c r="T9388" s="109" t="str">
        <f t="shared" si="884"/>
        <v/>
      </c>
    </row>
    <row r="9389" spans="2:20" ht="15" customHeight="1" x14ac:dyDescent="0.25">
      <c r="B9389" s="94">
        <v>9338</v>
      </c>
      <c r="C9389" s="95"/>
      <c r="D9389" s="94"/>
      <c r="E9389" s="95"/>
      <c r="F9389" s="94"/>
      <c r="G9389" s="95">
        <f t="shared" si="879"/>
        <v>0</v>
      </c>
      <c r="H9389" s="110">
        <f t="shared" si="880"/>
        <v>0</v>
      </c>
      <c r="P9389" s="107" t="str">
        <f t="shared" si="881"/>
        <v/>
      </c>
      <c r="Q9389" s="108" t="str">
        <f t="shared" si="882"/>
        <v/>
      </c>
      <c r="S9389" s="109" t="str">
        <f t="shared" si="883"/>
        <v/>
      </c>
      <c r="T9389" s="109" t="str">
        <f t="shared" si="884"/>
        <v/>
      </c>
    </row>
    <row r="9390" spans="2:20" ht="15" customHeight="1" x14ac:dyDescent="0.25">
      <c r="B9390" s="94">
        <v>9339</v>
      </c>
      <c r="C9390" s="95"/>
      <c r="D9390" s="94"/>
      <c r="E9390" s="95"/>
      <c r="F9390" s="94"/>
      <c r="G9390" s="95">
        <f t="shared" si="879"/>
        <v>0</v>
      </c>
      <c r="H9390" s="110">
        <f t="shared" si="880"/>
        <v>0</v>
      </c>
      <c r="P9390" s="107" t="str">
        <f t="shared" si="881"/>
        <v/>
      </c>
      <c r="Q9390" s="108" t="str">
        <f t="shared" si="882"/>
        <v/>
      </c>
      <c r="S9390" s="109" t="str">
        <f t="shared" si="883"/>
        <v/>
      </c>
      <c r="T9390" s="109" t="str">
        <f t="shared" si="884"/>
        <v/>
      </c>
    </row>
    <row r="9391" spans="2:20" ht="15" customHeight="1" x14ac:dyDescent="0.25">
      <c r="B9391" s="94">
        <v>9340</v>
      </c>
      <c r="C9391" s="95"/>
      <c r="D9391" s="94"/>
      <c r="E9391" s="95"/>
      <c r="F9391" s="94"/>
      <c r="G9391" s="95">
        <f t="shared" si="879"/>
        <v>0</v>
      </c>
      <c r="H9391" s="110">
        <f t="shared" si="880"/>
        <v>0</v>
      </c>
      <c r="P9391" s="107" t="str">
        <f t="shared" si="881"/>
        <v/>
      </c>
      <c r="Q9391" s="108" t="str">
        <f t="shared" si="882"/>
        <v/>
      </c>
      <c r="S9391" s="109" t="str">
        <f t="shared" si="883"/>
        <v/>
      </c>
      <c r="T9391" s="109" t="str">
        <f t="shared" si="884"/>
        <v/>
      </c>
    </row>
    <row r="9392" spans="2:20" ht="15" customHeight="1" x14ac:dyDescent="0.25">
      <c r="B9392" s="94">
        <v>9341</v>
      </c>
      <c r="C9392" s="95"/>
      <c r="D9392" s="94"/>
      <c r="E9392" s="95"/>
      <c r="F9392" s="94"/>
      <c r="G9392" s="95">
        <f t="shared" si="879"/>
        <v>0</v>
      </c>
      <c r="H9392" s="110">
        <f t="shared" si="880"/>
        <v>0</v>
      </c>
      <c r="P9392" s="107" t="str">
        <f t="shared" si="881"/>
        <v/>
      </c>
      <c r="Q9392" s="108" t="str">
        <f t="shared" si="882"/>
        <v/>
      </c>
      <c r="S9392" s="109" t="str">
        <f t="shared" si="883"/>
        <v/>
      </c>
      <c r="T9392" s="109" t="str">
        <f t="shared" si="884"/>
        <v/>
      </c>
    </row>
    <row r="9393" spans="2:20" ht="15" customHeight="1" x14ac:dyDescent="0.25">
      <c r="B9393" s="94">
        <v>9342</v>
      </c>
      <c r="C9393" s="95"/>
      <c r="D9393" s="94"/>
      <c r="E9393" s="95"/>
      <c r="F9393" s="94"/>
      <c r="G9393" s="95">
        <f t="shared" si="879"/>
        <v>0</v>
      </c>
      <c r="H9393" s="110">
        <f t="shared" si="880"/>
        <v>0</v>
      </c>
      <c r="P9393" s="107" t="str">
        <f t="shared" si="881"/>
        <v/>
      </c>
      <c r="Q9393" s="108" t="str">
        <f t="shared" si="882"/>
        <v/>
      </c>
      <c r="S9393" s="109" t="str">
        <f t="shared" si="883"/>
        <v/>
      </c>
      <c r="T9393" s="109" t="str">
        <f t="shared" si="884"/>
        <v/>
      </c>
    </row>
    <row r="9394" spans="2:20" ht="15" customHeight="1" x14ac:dyDescent="0.25">
      <c r="B9394" s="94">
        <v>9343</v>
      </c>
      <c r="C9394" s="95"/>
      <c r="D9394" s="94"/>
      <c r="E9394" s="95"/>
      <c r="F9394" s="94"/>
      <c r="G9394" s="95">
        <f t="shared" si="879"/>
        <v>0</v>
      </c>
      <c r="H9394" s="110">
        <f t="shared" si="880"/>
        <v>0</v>
      </c>
      <c r="P9394" s="107" t="str">
        <f t="shared" si="881"/>
        <v/>
      </c>
      <c r="Q9394" s="108" t="str">
        <f t="shared" si="882"/>
        <v/>
      </c>
      <c r="S9394" s="109" t="str">
        <f t="shared" si="883"/>
        <v/>
      </c>
      <c r="T9394" s="109" t="str">
        <f t="shared" si="884"/>
        <v/>
      </c>
    </row>
    <row r="9395" spans="2:20" ht="15" customHeight="1" x14ac:dyDescent="0.25">
      <c r="B9395" s="94">
        <v>9344</v>
      </c>
      <c r="C9395" s="95"/>
      <c r="D9395" s="94"/>
      <c r="E9395" s="95"/>
      <c r="F9395" s="94"/>
      <c r="G9395" s="95">
        <f t="shared" si="879"/>
        <v>0</v>
      </c>
      <c r="H9395" s="110">
        <f t="shared" si="880"/>
        <v>0</v>
      </c>
      <c r="P9395" s="107" t="str">
        <f t="shared" si="881"/>
        <v/>
      </c>
      <c r="Q9395" s="108" t="str">
        <f t="shared" si="882"/>
        <v/>
      </c>
      <c r="S9395" s="109" t="str">
        <f t="shared" si="883"/>
        <v/>
      </c>
      <c r="T9395" s="109" t="str">
        <f t="shared" si="884"/>
        <v/>
      </c>
    </row>
    <row r="9396" spans="2:20" ht="15" customHeight="1" x14ac:dyDescent="0.25">
      <c r="B9396" s="94">
        <v>9345</v>
      </c>
      <c r="C9396" s="95"/>
      <c r="D9396" s="94"/>
      <c r="E9396" s="95"/>
      <c r="F9396" s="94"/>
      <c r="G9396" s="95">
        <f t="shared" si="879"/>
        <v>0</v>
      </c>
      <c r="H9396" s="110">
        <f t="shared" si="880"/>
        <v>0</v>
      </c>
      <c r="P9396" s="107" t="str">
        <f t="shared" si="881"/>
        <v/>
      </c>
      <c r="Q9396" s="108" t="str">
        <f t="shared" si="882"/>
        <v/>
      </c>
      <c r="S9396" s="109" t="str">
        <f t="shared" si="883"/>
        <v/>
      </c>
      <c r="T9396" s="109" t="str">
        <f t="shared" si="884"/>
        <v/>
      </c>
    </row>
    <row r="9397" spans="2:20" ht="15" customHeight="1" x14ac:dyDescent="0.25">
      <c r="B9397" s="94">
        <v>9346</v>
      </c>
      <c r="C9397" s="95"/>
      <c r="D9397" s="94"/>
      <c r="E9397" s="95"/>
      <c r="F9397" s="94"/>
      <c r="G9397" s="95">
        <f t="shared" si="879"/>
        <v>0</v>
      </c>
      <c r="H9397" s="110">
        <f t="shared" si="880"/>
        <v>0</v>
      </c>
      <c r="P9397" s="107" t="str">
        <f t="shared" si="881"/>
        <v/>
      </c>
      <c r="Q9397" s="108" t="str">
        <f t="shared" si="882"/>
        <v/>
      </c>
      <c r="S9397" s="109" t="str">
        <f t="shared" si="883"/>
        <v/>
      </c>
      <c r="T9397" s="109" t="str">
        <f t="shared" si="884"/>
        <v/>
      </c>
    </row>
    <row r="9398" spans="2:20" ht="15" customHeight="1" x14ac:dyDescent="0.25">
      <c r="B9398" s="94">
        <v>9347</v>
      </c>
      <c r="C9398" s="95"/>
      <c r="D9398" s="94"/>
      <c r="E9398" s="95"/>
      <c r="F9398" s="94"/>
      <c r="G9398" s="95">
        <f t="shared" si="879"/>
        <v>0</v>
      </c>
      <c r="H9398" s="110">
        <f t="shared" si="880"/>
        <v>0</v>
      </c>
      <c r="P9398" s="107" t="str">
        <f t="shared" si="881"/>
        <v/>
      </c>
      <c r="Q9398" s="108" t="str">
        <f t="shared" si="882"/>
        <v/>
      </c>
      <c r="S9398" s="109" t="str">
        <f t="shared" si="883"/>
        <v/>
      </c>
      <c r="T9398" s="109" t="str">
        <f t="shared" si="884"/>
        <v/>
      </c>
    </row>
    <row r="9399" spans="2:20" ht="15" customHeight="1" x14ac:dyDescent="0.25">
      <c r="B9399" s="94">
        <v>9348</v>
      </c>
      <c r="C9399" s="95"/>
      <c r="D9399" s="94"/>
      <c r="E9399" s="95"/>
      <c r="F9399" s="94"/>
      <c r="G9399" s="95">
        <f t="shared" si="879"/>
        <v>0</v>
      </c>
      <c r="H9399" s="110">
        <f t="shared" si="880"/>
        <v>0</v>
      </c>
      <c r="P9399" s="107" t="str">
        <f t="shared" si="881"/>
        <v/>
      </c>
      <c r="Q9399" s="108" t="str">
        <f t="shared" si="882"/>
        <v/>
      </c>
      <c r="S9399" s="109" t="str">
        <f t="shared" si="883"/>
        <v/>
      </c>
      <c r="T9399" s="109" t="str">
        <f t="shared" si="884"/>
        <v/>
      </c>
    </row>
    <row r="9400" spans="2:20" ht="15" customHeight="1" x14ac:dyDescent="0.25">
      <c r="B9400" s="94">
        <v>9349</v>
      </c>
      <c r="C9400" s="95"/>
      <c r="D9400" s="94"/>
      <c r="E9400" s="95"/>
      <c r="F9400" s="94"/>
      <c r="G9400" s="95">
        <f t="shared" si="879"/>
        <v>0</v>
      </c>
      <c r="H9400" s="110">
        <f t="shared" si="880"/>
        <v>0</v>
      </c>
      <c r="P9400" s="107" t="str">
        <f t="shared" si="881"/>
        <v/>
      </c>
      <c r="Q9400" s="108" t="str">
        <f t="shared" si="882"/>
        <v/>
      </c>
      <c r="S9400" s="109" t="str">
        <f t="shared" si="883"/>
        <v/>
      </c>
      <c r="T9400" s="109" t="str">
        <f t="shared" si="884"/>
        <v/>
      </c>
    </row>
    <row r="9401" spans="2:20" ht="15" customHeight="1" x14ac:dyDescent="0.25">
      <c r="B9401" s="94">
        <v>9350</v>
      </c>
      <c r="C9401" s="95"/>
      <c r="D9401" s="94"/>
      <c r="E9401" s="95"/>
      <c r="F9401" s="94"/>
      <c r="G9401" s="95">
        <f t="shared" si="879"/>
        <v>0</v>
      </c>
      <c r="H9401" s="110">
        <f t="shared" si="880"/>
        <v>0</v>
      </c>
      <c r="P9401" s="107" t="str">
        <f t="shared" si="881"/>
        <v/>
      </c>
      <c r="Q9401" s="108" t="str">
        <f t="shared" si="882"/>
        <v/>
      </c>
      <c r="S9401" s="109" t="str">
        <f t="shared" si="883"/>
        <v/>
      </c>
      <c r="T9401" s="109" t="str">
        <f t="shared" si="884"/>
        <v/>
      </c>
    </row>
    <row r="9402" spans="2:20" ht="15" customHeight="1" x14ac:dyDescent="0.25">
      <c r="B9402" s="94">
        <v>9351</v>
      </c>
      <c r="C9402" s="95"/>
      <c r="D9402" s="94"/>
      <c r="E9402" s="95"/>
      <c r="F9402" s="94"/>
      <c r="G9402" s="95">
        <f t="shared" si="879"/>
        <v>0</v>
      </c>
      <c r="H9402" s="110">
        <f t="shared" si="880"/>
        <v>0</v>
      </c>
      <c r="P9402" s="107" t="str">
        <f t="shared" si="881"/>
        <v/>
      </c>
      <c r="Q9402" s="108" t="str">
        <f t="shared" si="882"/>
        <v/>
      </c>
      <c r="S9402" s="109" t="str">
        <f t="shared" si="883"/>
        <v/>
      </c>
      <c r="T9402" s="109" t="str">
        <f t="shared" si="884"/>
        <v/>
      </c>
    </row>
    <row r="9403" spans="2:20" ht="15" customHeight="1" x14ac:dyDescent="0.25">
      <c r="B9403" s="94">
        <v>9352</v>
      </c>
      <c r="C9403" s="95"/>
      <c r="D9403" s="94"/>
      <c r="E9403" s="95"/>
      <c r="F9403" s="94"/>
      <c r="G9403" s="95">
        <f t="shared" si="879"/>
        <v>0</v>
      </c>
      <c r="H9403" s="110">
        <f t="shared" si="880"/>
        <v>0</v>
      </c>
      <c r="P9403" s="107" t="str">
        <f t="shared" si="881"/>
        <v/>
      </c>
      <c r="Q9403" s="108" t="str">
        <f t="shared" si="882"/>
        <v/>
      </c>
      <c r="S9403" s="109" t="str">
        <f t="shared" si="883"/>
        <v/>
      </c>
      <c r="T9403" s="109" t="str">
        <f t="shared" si="884"/>
        <v/>
      </c>
    </row>
    <row r="9404" spans="2:20" ht="15" customHeight="1" x14ac:dyDescent="0.25">
      <c r="B9404" s="94">
        <v>9353</v>
      </c>
      <c r="C9404" s="95"/>
      <c r="D9404" s="94"/>
      <c r="E9404" s="95"/>
      <c r="F9404" s="94"/>
      <c r="G9404" s="95">
        <f t="shared" si="879"/>
        <v>0</v>
      </c>
      <c r="H9404" s="110">
        <f t="shared" si="880"/>
        <v>0</v>
      </c>
      <c r="P9404" s="107" t="str">
        <f t="shared" si="881"/>
        <v/>
      </c>
      <c r="Q9404" s="108" t="str">
        <f t="shared" si="882"/>
        <v/>
      </c>
      <c r="S9404" s="109" t="str">
        <f t="shared" si="883"/>
        <v/>
      </c>
      <c r="T9404" s="109" t="str">
        <f t="shared" si="884"/>
        <v/>
      </c>
    </row>
    <row r="9405" spans="2:20" ht="15" customHeight="1" x14ac:dyDescent="0.25">
      <c r="B9405" s="94">
        <v>9354</v>
      </c>
      <c r="C9405" s="95"/>
      <c r="D9405" s="94"/>
      <c r="E9405" s="95"/>
      <c r="F9405" s="94"/>
      <c r="G9405" s="95">
        <f t="shared" si="879"/>
        <v>0</v>
      </c>
      <c r="H9405" s="110">
        <f t="shared" si="880"/>
        <v>0</v>
      </c>
      <c r="P9405" s="107" t="str">
        <f t="shared" si="881"/>
        <v/>
      </c>
      <c r="Q9405" s="108" t="str">
        <f t="shared" si="882"/>
        <v/>
      </c>
      <c r="S9405" s="109" t="str">
        <f t="shared" si="883"/>
        <v/>
      </c>
      <c r="T9405" s="109" t="str">
        <f t="shared" si="884"/>
        <v/>
      </c>
    </row>
    <row r="9406" spans="2:20" ht="15" customHeight="1" x14ac:dyDescent="0.25">
      <c r="B9406" s="94">
        <v>9355</v>
      </c>
      <c r="C9406" s="95"/>
      <c r="D9406" s="94"/>
      <c r="E9406" s="95"/>
      <c r="F9406" s="94"/>
      <c r="G9406" s="95">
        <f t="shared" si="879"/>
        <v>0</v>
      </c>
      <c r="H9406" s="110">
        <f t="shared" si="880"/>
        <v>0</v>
      </c>
      <c r="P9406" s="107" t="str">
        <f t="shared" si="881"/>
        <v/>
      </c>
      <c r="Q9406" s="108" t="str">
        <f t="shared" si="882"/>
        <v/>
      </c>
      <c r="S9406" s="109" t="str">
        <f t="shared" si="883"/>
        <v/>
      </c>
      <c r="T9406" s="109" t="str">
        <f t="shared" si="884"/>
        <v/>
      </c>
    </row>
    <row r="9407" spans="2:20" ht="15" customHeight="1" x14ac:dyDescent="0.25">
      <c r="B9407" s="94">
        <v>9356</v>
      </c>
      <c r="C9407" s="95"/>
      <c r="D9407" s="94"/>
      <c r="E9407" s="95"/>
      <c r="F9407" s="94"/>
      <c r="G9407" s="95">
        <f t="shared" si="879"/>
        <v>0</v>
      </c>
      <c r="H9407" s="110">
        <f t="shared" si="880"/>
        <v>0</v>
      </c>
      <c r="P9407" s="107" t="str">
        <f t="shared" si="881"/>
        <v/>
      </c>
      <c r="Q9407" s="108" t="str">
        <f t="shared" si="882"/>
        <v/>
      </c>
      <c r="S9407" s="109" t="str">
        <f t="shared" si="883"/>
        <v/>
      </c>
      <c r="T9407" s="109" t="str">
        <f t="shared" si="884"/>
        <v/>
      </c>
    </row>
    <row r="9408" spans="2:20" ht="15" customHeight="1" x14ac:dyDescent="0.25">
      <c r="B9408" s="94">
        <v>9357</v>
      </c>
      <c r="C9408" s="95"/>
      <c r="D9408" s="94"/>
      <c r="E9408" s="95"/>
      <c r="F9408" s="94"/>
      <c r="G9408" s="95">
        <f t="shared" si="879"/>
        <v>0</v>
      </c>
      <c r="H9408" s="110">
        <f t="shared" si="880"/>
        <v>0</v>
      </c>
      <c r="P9408" s="107" t="str">
        <f t="shared" si="881"/>
        <v/>
      </c>
      <c r="Q9408" s="108" t="str">
        <f t="shared" si="882"/>
        <v/>
      </c>
      <c r="S9408" s="109" t="str">
        <f t="shared" si="883"/>
        <v/>
      </c>
      <c r="T9408" s="109" t="str">
        <f t="shared" si="884"/>
        <v/>
      </c>
    </row>
    <row r="9409" spans="2:20" ht="15" customHeight="1" x14ac:dyDescent="0.25">
      <c r="B9409" s="94">
        <v>9358</v>
      </c>
      <c r="C9409" s="95"/>
      <c r="D9409" s="94"/>
      <c r="E9409" s="95"/>
      <c r="F9409" s="94"/>
      <c r="G9409" s="95">
        <f t="shared" si="879"/>
        <v>0</v>
      </c>
      <c r="H9409" s="110">
        <f t="shared" si="880"/>
        <v>0</v>
      </c>
      <c r="P9409" s="107" t="str">
        <f t="shared" si="881"/>
        <v/>
      </c>
      <c r="Q9409" s="108" t="str">
        <f t="shared" si="882"/>
        <v/>
      </c>
      <c r="S9409" s="109" t="str">
        <f t="shared" si="883"/>
        <v/>
      </c>
      <c r="T9409" s="109" t="str">
        <f t="shared" si="884"/>
        <v/>
      </c>
    </row>
    <row r="9410" spans="2:20" ht="15" customHeight="1" x14ac:dyDescent="0.25">
      <c r="B9410" s="94">
        <v>9359</v>
      </c>
      <c r="C9410" s="95"/>
      <c r="D9410" s="94"/>
      <c r="E9410" s="95"/>
      <c r="F9410" s="94"/>
      <c r="G9410" s="95">
        <f t="shared" si="879"/>
        <v>0</v>
      </c>
      <c r="H9410" s="110">
        <f t="shared" si="880"/>
        <v>0</v>
      </c>
      <c r="P9410" s="107" t="str">
        <f t="shared" si="881"/>
        <v/>
      </c>
      <c r="Q9410" s="108" t="str">
        <f t="shared" si="882"/>
        <v/>
      </c>
      <c r="S9410" s="109" t="str">
        <f t="shared" si="883"/>
        <v/>
      </c>
      <c r="T9410" s="109" t="str">
        <f t="shared" si="884"/>
        <v/>
      </c>
    </row>
    <row r="9411" spans="2:20" ht="15" customHeight="1" x14ac:dyDescent="0.25">
      <c r="B9411" s="94">
        <v>9360</v>
      </c>
      <c r="C9411" s="95"/>
      <c r="D9411" s="94"/>
      <c r="E9411" s="95"/>
      <c r="F9411" s="94"/>
      <c r="G9411" s="95">
        <f t="shared" si="879"/>
        <v>0</v>
      </c>
      <c r="H9411" s="110">
        <f t="shared" si="880"/>
        <v>0</v>
      </c>
      <c r="P9411" s="107" t="str">
        <f t="shared" si="881"/>
        <v/>
      </c>
      <c r="Q9411" s="108" t="str">
        <f t="shared" si="882"/>
        <v/>
      </c>
      <c r="S9411" s="109" t="str">
        <f t="shared" si="883"/>
        <v/>
      </c>
      <c r="T9411" s="109" t="str">
        <f t="shared" si="884"/>
        <v/>
      </c>
    </row>
    <row r="9412" spans="2:20" ht="15" customHeight="1" x14ac:dyDescent="0.25">
      <c r="B9412" s="94">
        <v>9361</v>
      </c>
      <c r="C9412" s="95"/>
      <c r="D9412" s="94"/>
      <c r="E9412" s="95"/>
      <c r="F9412" s="94"/>
      <c r="G9412" s="95">
        <f t="shared" si="879"/>
        <v>0</v>
      </c>
      <c r="H9412" s="110">
        <f t="shared" si="880"/>
        <v>0</v>
      </c>
      <c r="P9412" s="107" t="str">
        <f t="shared" si="881"/>
        <v/>
      </c>
      <c r="Q9412" s="108" t="str">
        <f t="shared" si="882"/>
        <v/>
      </c>
      <c r="S9412" s="109" t="str">
        <f t="shared" si="883"/>
        <v/>
      </c>
      <c r="T9412" s="109" t="str">
        <f t="shared" si="884"/>
        <v/>
      </c>
    </row>
    <row r="9413" spans="2:20" ht="15" customHeight="1" x14ac:dyDescent="0.25">
      <c r="B9413" s="94">
        <v>9362</v>
      </c>
      <c r="C9413" s="95"/>
      <c r="D9413" s="94"/>
      <c r="E9413" s="95"/>
      <c r="F9413" s="94"/>
      <c r="G9413" s="95">
        <f t="shared" si="879"/>
        <v>0</v>
      </c>
      <c r="H9413" s="110">
        <f t="shared" si="880"/>
        <v>0</v>
      </c>
      <c r="P9413" s="107" t="str">
        <f t="shared" si="881"/>
        <v/>
      </c>
      <c r="Q9413" s="108" t="str">
        <f t="shared" si="882"/>
        <v/>
      </c>
      <c r="S9413" s="109" t="str">
        <f t="shared" si="883"/>
        <v/>
      </c>
      <c r="T9413" s="109" t="str">
        <f t="shared" si="884"/>
        <v/>
      </c>
    </row>
    <row r="9414" spans="2:20" ht="15" customHeight="1" x14ac:dyDescent="0.25">
      <c r="B9414" s="94">
        <v>9363</v>
      </c>
      <c r="C9414" s="95"/>
      <c r="D9414" s="94"/>
      <c r="E9414" s="95"/>
      <c r="F9414" s="94"/>
      <c r="G9414" s="95">
        <f t="shared" si="879"/>
        <v>0</v>
      </c>
      <c r="H9414" s="110">
        <f t="shared" si="880"/>
        <v>0</v>
      </c>
      <c r="P9414" s="107" t="str">
        <f t="shared" si="881"/>
        <v/>
      </c>
      <c r="Q9414" s="108" t="str">
        <f t="shared" si="882"/>
        <v/>
      </c>
      <c r="S9414" s="109" t="str">
        <f t="shared" si="883"/>
        <v/>
      </c>
      <c r="T9414" s="109" t="str">
        <f t="shared" si="884"/>
        <v/>
      </c>
    </row>
    <row r="9415" spans="2:20" ht="15" customHeight="1" x14ac:dyDescent="0.25">
      <c r="B9415" s="94">
        <v>9364</v>
      </c>
      <c r="C9415" s="95"/>
      <c r="D9415" s="94"/>
      <c r="E9415" s="95"/>
      <c r="F9415" s="94"/>
      <c r="G9415" s="95">
        <f t="shared" si="879"/>
        <v>0</v>
      </c>
      <c r="H9415" s="110">
        <f t="shared" si="880"/>
        <v>0</v>
      </c>
      <c r="P9415" s="107" t="str">
        <f t="shared" si="881"/>
        <v/>
      </c>
      <c r="Q9415" s="108" t="str">
        <f t="shared" si="882"/>
        <v/>
      </c>
      <c r="S9415" s="109" t="str">
        <f t="shared" si="883"/>
        <v/>
      </c>
      <c r="T9415" s="109" t="str">
        <f t="shared" si="884"/>
        <v/>
      </c>
    </row>
    <row r="9416" spans="2:20" ht="15" customHeight="1" x14ac:dyDescent="0.25">
      <c r="B9416" s="94">
        <v>9365</v>
      </c>
      <c r="C9416" s="95"/>
      <c r="D9416" s="94"/>
      <c r="E9416" s="95"/>
      <c r="F9416" s="94"/>
      <c r="G9416" s="95">
        <f t="shared" si="879"/>
        <v>0</v>
      </c>
      <c r="H9416" s="110">
        <f t="shared" si="880"/>
        <v>0</v>
      </c>
      <c r="P9416" s="107" t="str">
        <f t="shared" si="881"/>
        <v/>
      </c>
      <c r="Q9416" s="108" t="str">
        <f t="shared" si="882"/>
        <v/>
      </c>
      <c r="S9416" s="109" t="str">
        <f t="shared" si="883"/>
        <v/>
      </c>
      <c r="T9416" s="109" t="str">
        <f t="shared" si="884"/>
        <v/>
      </c>
    </row>
    <row r="9417" spans="2:20" ht="15" customHeight="1" x14ac:dyDescent="0.25">
      <c r="B9417" s="94">
        <v>9366</v>
      </c>
      <c r="C9417" s="95"/>
      <c r="D9417" s="94"/>
      <c r="E9417" s="95"/>
      <c r="F9417" s="94"/>
      <c r="G9417" s="95">
        <f t="shared" si="879"/>
        <v>0</v>
      </c>
      <c r="H9417" s="110">
        <f t="shared" si="880"/>
        <v>0</v>
      </c>
      <c r="P9417" s="107" t="str">
        <f t="shared" si="881"/>
        <v/>
      </c>
      <c r="Q9417" s="108" t="str">
        <f t="shared" si="882"/>
        <v/>
      </c>
      <c r="S9417" s="109" t="str">
        <f t="shared" si="883"/>
        <v/>
      </c>
      <c r="T9417" s="109" t="str">
        <f t="shared" si="884"/>
        <v/>
      </c>
    </row>
    <row r="9418" spans="2:20" ht="15" customHeight="1" x14ac:dyDescent="0.25">
      <c r="B9418" s="94">
        <v>9367</v>
      </c>
      <c r="C9418" s="95"/>
      <c r="D9418" s="94"/>
      <c r="E9418" s="95"/>
      <c r="F9418" s="94"/>
      <c r="G9418" s="95">
        <f t="shared" si="879"/>
        <v>0</v>
      </c>
      <c r="H9418" s="110">
        <f t="shared" si="880"/>
        <v>0</v>
      </c>
      <c r="P9418" s="107" t="str">
        <f t="shared" si="881"/>
        <v/>
      </c>
      <c r="Q9418" s="108" t="str">
        <f t="shared" si="882"/>
        <v/>
      </c>
      <c r="S9418" s="109" t="str">
        <f t="shared" si="883"/>
        <v/>
      </c>
      <c r="T9418" s="109" t="str">
        <f t="shared" si="884"/>
        <v/>
      </c>
    </row>
    <row r="9419" spans="2:20" ht="15" customHeight="1" x14ac:dyDescent="0.25">
      <c r="B9419" s="94">
        <v>9368</v>
      </c>
      <c r="C9419" s="95"/>
      <c r="D9419" s="94"/>
      <c r="E9419" s="95"/>
      <c r="F9419" s="94"/>
      <c r="G9419" s="95">
        <f t="shared" si="879"/>
        <v>0</v>
      </c>
      <c r="H9419" s="110">
        <f t="shared" si="880"/>
        <v>0</v>
      </c>
      <c r="P9419" s="107" t="str">
        <f t="shared" si="881"/>
        <v/>
      </c>
      <c r="Q9419" s="108" t="str">
        <f t="shared" si="882"/>
        <v/>
      </c>
      <c r="S9419" s="109" t="str">
        <f t="shared" si="883"/>
        <v/>
      </c>
      <c r="T9419" s="109" t="str">
        <f t="shared" si="884"/>
        <v/>
      </c>
    </row>
    <row r="9420" spans="2:20" ht="15" customHeight="1" x14ac:dyDescent="0.25">
      <c r="B9420" s="94">
        <v>9369</v>
      </c>
      <c r="C9420" s="95"/>
      <c r="D9420" s="94"/>
      <c r="E9420" s="95"/>
      <c r="F9420" s="94"/>
      <c r="G9420" s="95">
        <f t="shared" si="879"/>
        <v>0</v>
      </c>
      <c r="H9420" s="110">
        <f t="shared" si="880"/>
        <v>0</v>
      </c>
      <c r="P9420" s="107" t="str">
        <f t="shared" si="881"/>
        <v/>
      </c>
      <c r="Q9420" s="108" t="str">
        <f t="shared" si="882"/>
        <v/>
      </c>
      <c r="S9420" s="109" t="str">
        <f t="shared" si="883"/>
        <v/>
      </c>
      <c r="T9420" s="109" t="str">
        <f t="shared" si="884"/>
        <v/>
      </c>
    </row>
    <row r="9421" spans="2:20" ht="15" customHeight="1" x14ac:dyDescent="0.25">
      <c r="B9421" s="94">
        <v>9370</v>
      </c>
      <c r="C9421" s="95"/>
      <c r="D9421" s="94"/>
      <c r="E9421" s="95"/>
      <c r="F9421" s="94"/>
      <c r="G9421" s="95">
        <f t="shared" si="879"/>
        <v>0</v>
      </c>
      <c r="H9421" s="110">
        <f t="shared" si="880"/>
        <v>0</v>
      </c>
      <c r="P9421" s="107" t="str">
        <f t="shared" si="881"/>
        <v/>
      </c>
      <c r="Q9421" s="108" t="str">
        <f t="shared" si="882"/>
        <v/>
      </c>
      <c r="S9421" s="109" t="str">
        <f t="shared" si="883"/>
        <v/>
      </c>
      <c r="T9421" s="109" t="str">
        <f t="shared" si="884"/>
        <v/>
      </c>
    </row>
    <row r="9422" spans="2:20" ht="15" customHeight="1" x14ac:dyDescent="0.25">
      <c r="B9422" s="94">
        <v>9371</v>
      </c>
      <c r="C9422" s="95"/>
      <c r="D9422" s="94"/>
      <c r="E9422" s="95"/>
      <c r="F9422" s="94"/>
      <c r="G9422" s="95">
        <f t="shared" si="879"/>
        <v>0</v>
      </c>
      <c r="H9422" s="110">
        <f t="shared" si="880"/>
        <v>0</v>
      </c>
      <c r="P9422" s="107" t="str">
        <f t="shared" si="881"/>
        <v/>
      </c>
      <c r="Q9422" s="108" t="str">
        <f t="shared" si="882"/>
        <v/>
      </c>
      <c r="S9422" s="109" t="str">
        <f t="shared" si="883"/>
        <v/>
      </c>
      <c r="T9422" s="109" t="str">
        <f t="shared" si="884"/>
        <v/>
      </c>
    </row>
    <row r="9423" spans="2:20" ht="15" customHeight="1" x14ac:dyDescent="0.25">
      <c r="B9423" s="94">
        <v>9372</v>
      </c>
      <c r="C9423" s="95"/>
      <c r="D9423" s="94"/>
      <c r="E9423" s="95"/>
      <c r="F9423" s="94"/>
      <c r="G9423" s="95">
        <f t="shared" si="879"/>
        <v>0</v>
      </c>
      <c r="H9423" s="110">
        <f t="shared" si="880"/>
        <v>0</v>
      </c>
      <c r="P9423" s="107" t="str">
        <f t="shared" si="881"/>
        <v/>
      </c>
      <c r="Q9423" s="108" t="str">
        <f t="shared" si="882"/>
        <v/>
      </c>
      <c r="S9423" s="109" t="str">
        <f t="shared" si="883"/>
        <v/>
      </c>
      <c r="T9423" s="109" t="str">
        <f t="shared" si="884"/>
        <v/>
      </c>
    </row>
    <row r="9424" spans="2:20" ht="15" customHeight="1" x14ac:dyDescent="0.25">
      <c r="B9424" s="94">
        <v>9373</v>
      </c>
      <c r="C9424" s="95"/>
      <c r="D9424" s="94"/>
      <c r="E9424" s="95"/>
      <c r="F9424" s="94"/>
      <c r="G9424" s="95">
        <f t="shared" si="879"/>
        <v>0</v>
      </c>
      <c r="H9424" s="110">
        <f t="shared" si="880"/>
        <v>0</v>
      </c>
      <c r="P9424" s="107" t="str">
        <f t="shared" si="881"/>
        <v/>
      </c>
      <c r="Q9424" s="108" t="str">
        <f t="shared" si="882"/>
        <v/>
      </c>
      <c r="S9424" s="109" t="str">
        <f t="shared" si="883"/>
        <v/>
      </c>
      <c r="T9424" s="109" t="str">
        <f t="shared" si="884"/>
        <v/>
      </c>
    </row>
    <row r="9425" spans="2:20" ht="15" customHeight="1" x14ac:dyDescent="0.25">
      <c r="B9425" s="94">
        <v>9374</v>
      </c>
      <c r="C9425" s="95"/>
      <c r="D9425" s="94"/>
      <c r="E9425" s="95"/>
      <c r="F9425" s="94"/>
      <c r="G9425" s="95">
        <f t="shared" si="879"/>
        <v>0</v>
      </c>
      <c r="H9425" s="110">
        <f t="shared" si="880"/>
        <v>0</v>
      </c>
      <c r="P9425" s="107" t="str">
        <f t="shared" si="881"/>
        <v/>
      </c>
      <c r="Q9425" s="108" t="str">
        <f t="shared" si="882"/>
        <v/>
      </c>
      <c r="S9425" s="109" t="str">
        <f t="shared" si="883"/>
        <v/>
      </c>
      <c r="T9425" s="109" t="str">
        <f t="shared" si="884"/>
        <v/>
      </c>
    </row>
    <row r="9426" spans="2:20" ht="15" customHeight="1" x14ac:dyDescent="0.25">
      <c r="B9426" s="94">
        <v>9375</v>
      </c>
      <c r="C9426" s="95"/>
      <c r="D9426" s="94"/>
      <c r="E9426" s="95"/>
      <c r="F9426" s="94"/>
      <c r="G9426" s="95">
        <f t="shared" si="879"/>
        <v>0</v>
      </c>
      <c r="H9426" s="110">
        <f t="shared" si="880"/>
        <v>0</v>
      </c>
      <c r="P9426" s="107" t="str">
        <f t="shared" si="881"/>
        <v/>
      </c>
      <c r="Q9426" s="108" t="str">
        <f t="shared" si="882"/>
        <v/>
      </c>
      <c r="S9426" s="109" t="str">
        <f t="shared" si="883"/>
        <v/>
      </c>
      <c r="T9426" s="109" t="str">
        <f t="shared" si="884"/>
        <v/>
      </c>
    </row>
    <row r="9427" spans="2:20" ht="15" customHeight="1" x14ac:dyDescent="0.25">
      <c r="B9427" s="94">
        <v>9376</v>
      </c>
      <c r="C9427" s="95"/>
      <c r="D9427" s="94"/>
      <c r="E9427" s="95"/>
      <c r="F9427" s="94"/>
      <c r="G9427" s="95">
        <f t="shared" si="879"/>
        <v>0</v>
      </c>
      <c r="H9427" s="110">
        <f t="shared" si="880"/>
        <v>0</v>
      </c>
      <c r="P9427" s="107" t="str">
        <f t="shared" si="881"/>
        <v/>
      </c>
      <c r="Q9427" s="108" t="str">
        <f t="shared" si="882"/>
        <v/>
      </c>
      <c r="S9427" s="109" t="str">
        <f t="shared" si="883"/>
        <v/>
      </c>
      <c r="T9427" s="109" t="str">
        <f t="shared" si="884"/>
        <v/>
      </c>
    </row>
    <row r="9428" spans="2:20" ht="15" customHeight="1" x14ac:dyDescent="0.25">
      <c r="B9428" s="94">
        <v>9377</v>
      </c>
      <c r="C9428" s="95"/>
      <c r="D9428" s="94"/>
      <c r="E9428" s="95"/>
      <c r="F9428" s="94"/>
      <c r="G9428" s="95">
        <f t="shared" si="879"/>
        <v>0</v>
      </c>
      <c r="H9428" s="110">
        <f t="shared" si="880"/>
        <v>0</v>
      </c>
      <c r="P9428" s="107" t="str">
        <f t="shared" si="881"/>
        <v/>
      </c>
      <c r="Q9428" s="108" t="str">
        <f t="shared" si="882"/>
        <v/>
      </c>
      <c r="S9428" s="109" t="str">
        <f t="shared" si="883"/>
        <v/>
      </c>
      <c r="T9428" s="109" t="str">
        <f t="shared" si="884"/>
        <v/>
      </c>
    </row>
    <row r="9429" spans="2:20" ht="15" customHeight="1" x14ac:dyDescent="0.25">
      <c r="B9429" s="94">
        <v>9378</v>
      </c>
      <c r="C9429" s="95"/>
      <c r="D9429" s="94"/>
      <c r="E9429" s="95"/>
      <c r="F9429" s="94"/>
      <c r="G9429" s="95">
        <f t="shared" si="879"/>
        <v>0</v>
      </c>
      <c r="H9429" s="110">
        <f t="shared" si="880"/>
        <v>0</v>
      </c>
      <c r="P9429" s="107" t="str">
        <f t="shared" si="881"/>
        <v/>
      </c>
      <c r="Q9429" s="108" t="str">
        <f t="shared" si="882"/>
        <v/>
      </c>
      <c r="S9429" s="109" t="str">
        <f t="shared" si="883"/>
        <v/>
      </c>
      <c r="T9429" s="109" t="str">
        <f t="shared" si="884"/>
        <v/>
      </c>
    </row>
    <row r="9430" spans="2:20" ht="15" customHeight="1" x14ac:dyDescent="0.25">
      <c r="B9430" s="94">
        <v>9379</v>
      </c>
      <c r="C9430" s="95"/>
      <c r="D9430" s="94"/>
      <c r="E9430" s="95"/>
      <c r="F9430" s="94"/>
      <c r="G9430" s="95">
        <f t="shared" si="879"/>
        <v>0</v>
      </c>
      <c r="H9430" s="110">
        <f t="shared" si="880"/>
        <v>0</v>
      </c>
      <c r="P9430" s="107" t="str">
        <f t="shared" si="881"/>
        <v/>
      </c>
      <c r="Q9430" s="108" t="str">
        <f t="shared" si="882"/>
        <v/>
      </c>
      <c r="S9430" s="109" t="str">
        <f t="shared" si="883"/>
        <v/>
      </c>
      <c r="T9430" s="109" t="str">
        <f t="shared" si="884"/>
        <v/>
      </c>
    </row>
    <row r="9431" spans="2:20" ht="15" customHeight="1" x14ac:dyDescent="0.25">
      <c r="B9431" s="94">
        <v>9380</v>
      </c>
      <c r="C9431" s="95"/>
      <c r="D9431" s="94"/>
      <c r="E9431" s="95"/>
      <c r="F9431" s="94"/>
      <c r="G9431" s="95">
        <f t="shared" si="879"/>
        <v>0</v>
      </c>
      <c r="H9431" s="110">
        <f t="shared" si="880"/>
        <v>0</v>
      </c>
      <c r="P9431" s="107" t="str">
        <f t="shared" si="881"/>
        <v/>
      </c>
      <c r="Q9431" s="108" t="str">
        <f t="shared" si="882"/>
        <v/>
      </c>
      <c r="S9431" s="109" t="str">
        <f t="shared" si="883"/>
        <v/>
      </c>
      <c r="T9431" s="109" t="str">
        <f t="shared" si="884"/>
        <v/>
      </c>
    </row>
    <row r="9432" spans="2:20" ht="15" customHeight="1" x14ac:dyDescent="0.25">
      <c r="B9432" s="94">
        <v>9381</v>
      </c>
      <c r="C9432" s="95"/>
      <c r="D9432" s="94"/>
      <c r="E9432" s="95"/>
      <c r="F9432" s="94"/>
      <c r="G9432" s="95">
        <f t="shared" si="879"/>
        <v>0</v>
      </c>
      <c r="H9432" s="110">
        <f t="shared" si="880"/>
        <v>0</v>
      </c>
      <c r="P9432" s="107" t="str">
        <f t="shared" si="881"/>
        <v/>
      </c>
      <c r="Q9432" s="108" t="str">
        <f t="shared" si="882"/>
        <v/>
      </c>
      <c r="S9432" s="109" t="str">
        <f t="shared" si="883"/>
        <v/>
      </c>
      <c r="T9432" s="109" t="str">
        <f t="shared" si="884"/>
        <v/>
      </c>
    </row>
    <row r="9433" spans="2:20" ht="15" customHeight="1" x14ac:dyDescent="0.25">
      <c r="B9433" s="94">
        <v>9382</v>
      </c>
      <c r="C9433" s="95"/>
      <c r="D9433" s="94"/>
      <c r="E9433" s="95"/>
      <c r="F9433" s="94"/>
      <c r="G9433" s="95">
        <f t="shared" si="879"/>
        <v>0</v>
      </c>
      <c r="H9433" s="110">
        <f t="shared" si="880"/>
        <v>0</v>
      </c>
      <c r="P9433" s="107" t="str">
        <f t="shared" si="881"/>
        <v/>
      </c>
      <c r="Q9433" s="108" t="str">
        <f t="shared" si="882"/>
        <v/>
      </c>
      <c r="S9433" s="109" t="str">
        <f t="shared" si="883"/>
        <v/>
      </c>
      <c r="T9433" s="109" t="str">
        <f t="shared" si="884"/>
        <v/>
      </c>
    </row>
    <row r="9434" spans="2:20" ht="15" customHeight="1" x14ac:dyDescent="0.25">
      <c r="B9434" s="94">
        <v>9383</v>
      </c>
      <c r="C9434" s="95"/>
      <c r="D9434" s="94"/>
      <c r="E9434" s="95"/>
      <c r="F9434" s="94"/>
      <c r="G9434" s="95">
        <f t="shared" si="879"/>
        <v>0</v>
      </c>
      <c r="H9434" s="110">
        <f t="shared" si="880"/>
        <v>0</v>
      </c>
      <c r="P9434" s="107" t="str">
        <f t="shared" si="881"/>
        <v/>
      </c>
      <c r="Q9434" s="108" t="str">
        <f t="shared" si="882"/>
        <v/>
      </c>
      <c r="S9434" s="109" t="str">
        <f t="shared" si="883"/>
        <v/>
      </c>
      <c r="T9434" s="109" t="str">
        <f t="shared" si="884"/>
        <v/>
      </c>
    </row>
    <row r="9435" spans="2:20" ht="15" customHeight="1" x14ac:dyDescent="0.25">
      <c r="B9435" s="94">
        <v>9384</v>
      </c>
      <c r="C9435" s="95"/>
      <c r="D9435" s="94"/>
      <c r="E9435" s="95"/>
      <c r="F9435" s="94"/>
      <c r="G9435" s="95">
        <f t="shared" si="879"/>
        <v>0</v>
      </c>
      <c r="H9435" s="110">
        <f t="shared" si="880"/>
        <v>0</v>
      </c>
      <c r="P9435" s="107" t="str">
        <f t="shared" si="881"/>
        <v/>
      </c>
      <c r="Q9435" s="108" t="str">
        <f t="shared" si="882"/>
        <v/>
      </c>
      <c r="S9435" s="109" t="str">
        <f t="shared" si="883"/>
        <v/>
      </c>
      <c r="T9435" s="109" t="str">
        <f t="shared" si="884"/>
        <v/>
      </c>
    </row>
    <row r="9436" spans="2:20" ht="15" customHeight="1" x14ac:dyDescent="0.25">
      <c r="B9436" s="94">
        <v>9385</v>
      </c>
      <c r="C9436" s="95"/>
      <c r="D9436" s="94"/>
      <c r="E9436" s="95"/>
      <c r="F9436" s="94"/>
      <c r="G9436" s="95">
        <f t="shared" ref="G9436:G9499" si="885">E9436-C9436</f>
        <v>0</v>
      </c>
      <c r="H9436" s="110">
        <f t="shared" ref="H9436:H9499" si="886">F9436-D9436</f>
        <v>0</v>
      </c>
      <c r="P9436" s="107" t="str">
        <f t="shared" ref="P9436:P9499" si="887">IF(C9436="","",D9436*PSA_WTP-C9436)</f>
        <v/>
      </c>
      <c r="Q9436" s="108" t="str">
        <f t="shared" ref="Q9436:Q9499" si="888">IF(C9436="","",F9436*PSA_WTP-E9436)</f>
        <v/>
      </c>
      <c r="S9436" s="109" t="str">
        <f t="shared" ref="S9436:S9499" si="889">IF(Q9436="","",IF(Q9436=MAX(P9436,Q9436),0,1))</f>
        <v/>
      </c>
      <c r="T9436" s="109" t="str">
        <f t="shared" ref="T9436:T9499" si="890">IF(Q9436="","",IF(Q9436=MAX(P9436,Q9436),1,0))</f>
        <v/>
      </c>
    </row>
    <row r="9437" spans="2:20" ht="15" customHeight="1" x14ac:dyDescent="0.25">
      <c r="B9437" s="94">
        <v>9386</v>
      </c>
      <c r="C9437" s="95"/>
      <c r="D9437" s="94"/>
      <c r="E9437" s="95"/>
      <c r="F9437" s="94"/>
      <c r="G9437" s="95">
        <f t="shared" si="885"/>
        <v>0</v>
      </c>
      <c r="H9437" s="110">
        <f t="shared" si="886"/>
        <v>0</v>
      </c>
      <c r="P9437" s="107" t="str">
        <f t="shared" si="887"/>
        <v/>
      </c>
      <c r="Q9437" s="108" t="str">
        <f t="shared" si="888"/>
        <v/>
      </c>
      <c r="S9437" s="109" t="str">
        <f t="shared" si="889"/>
        <v/>
      </c>
      <c r="T9437" s="109" t="str">
        <f t="shared" si="890"/>
        <v/>
      </c>
    </row>
    <row r="9438" spans="2:20" ht="15" customHeight="1" x14ac:dyDescent="0.25">
      <c r="B9438" s="94">
        <v>9387</v>
      </c>
      <c r="C9438" s="95"/>
      <c r="D9438" s="94"/>
      <c r="E9438" s="95"/>
      <c r="F9438" s="94"/>
      <c r="G9438" s="95">
        <f t="shared" si="885"/>
        <v>0</v>
      </c>
      <c r="H9438" s="110">
        <f t="shared" si="886"/>
        <v>0</v>
      </c>
      <c r="P9438" s="107" t="str">
        <f t="shared" si="887"/>
        <v/>
      </c>
      <c r="Q9438" s="108" t="str">
        <f t="shared" si="888"/>
        <v/>
      </c>
      <c r="S9438" s="109" t="str">
        <f t="shared" si="889"/>
        <v/>
      </c>
      <c r="T9438" s="109" t="str">
        <f t="shared" si="890"/>
        <v/>
      </c>
    </row>
    <row r="9439" spans="2:20" ht="15" customHeight="1" x14ac:dyDescent="0.25">
      <c r="B9439" s="94">
        <v>9388</v>
      </c>
      <c r="C9439" s="95"/>
      <c r="D9439" s="94"/>
      <c r="E9439" s="95"/>
      <c r="F9439" s="94"/>
      <c r="G9439" s="95">
        <f t="shared" si="885"/>
        <v>0</v>
      </c>
      <c r="H9439" s="110">
        <f t="shared" si="886"/>
        <v>0</v>
      </c>
      <c r="P9439" s="107" t="str">
        <f t="shared" si="887"/>
        <v/>
      </c>
      <c r="Q9439" s="108" t="str">
        <f t="shared" si="888"/>
        <v/>
      </c>
      <c r="S9439" s="109" t="str">
        <f t="shared" si="889"/>
        <v/>
      </c>
      <c r="T9439" s="109" t="str">
        <f t="shared" si="890"/>
        <v/>
      </c>
    </row>
    <row r="9440" spans="2:20" ht="15" customHeight="1" x14ac:dyDescent="0.25">
      <c r="B9440" s="94">
        <v>9389</v>
      </c>
      <c r="C9440" s="95"/>
      <c r="D9440" s="94"/>
      <c r="E9440" s="95"/>
      <c r="F9440" s="94"/>
      <c r="G9440" s="95">
        <f t="shared" si="885"/>
        <v>0</v>
      </c>
      <c r="H9440" s="110">
        <f t="shared" si="886"/>
        <v>0</v>
      </c>
      <c r="P9440" s="107" t="str">
        <f t="shared" si="887"/>
        <v/>
      </c>
      <c r="Q9440" s="108" t="str">
        <f t="shared" si="888"/>
        <v/>
      </c>
      <c r="S9440" s="109" t="str">
        <f t="shared" si="889"/>
        <v/>
      </c>
      <c r="T9440" s="109" t="str">
        <f t="shared" si="890"/>
        <v/>
      </c>
    </row>
    <row r="9441" spans="2:20" ht="15" customHeight="1" x14ac:dyDescent="0.25">
      <c r="B9441" s="94">
        <v>9390</v>
      </c>
      <c r="C9441" s="95"/>
      <c r="D9441" s="94"/>
      <c r="E9441" s="95"/>
      <c r="F9441" s="94"/>
      <c r="G9441" s="95">
        <f t="shared" si="885"/>
        <v>0</v>
      </c>
      <c r="H9441" s="110">
        <f t="shared" si="886"/>
        <v>0</v>
      </c>
      <c r="P9441" s="107" t="str">
        <f t="shared" si="887"/>
        <v/>
      </c>
      <c r="Q9441" s="108" t="str">
        <f t="shared" si="888"/>
        <v/>
      </c>
      <c r="S9441" s="109" t="str">
        <f t="shared" si="889"/>
        <v/>
      </c>
      <c r="T9441" s="109" t="str">
        <f t="shared" si="890"/>
        <v/>
      </c>
    </row>
    <row r="9442" spans="2:20" ht="15" customHeight="1" x14ac:dyDescent="0.25">
      <c r="B9442" s="94">
        <v>9391</v>
      </c>
      <c r="C9442" s="95"/>
      <c r="D9442" s="94"/>
      <c r="E9442" s="95"/>
      <c r="F9442" s="94"/>
      <c r="G9442" s="95">
        <f t="shared" si="885"/>
        <v>0</v>
      </c>
      <c r="H9442" s="110">
        <f t="shared" si="886"/>
        <v>0</v>
      </c>
      <c r="P9442" s="107" t="str">
        <f t="shared" si="887"/>
        <v/>
      </c>
      <c r="Q9442" s="108" t="str">
        <f t="shared" si="888"/>
        <v/>
      </c>
      <c r="S9442" s="109" t="str">
        <f t="shared" si="889"/>
        <v/>
      </c>
      <c r="T9442" s="109" t="str">
        <f t="shared" si="890"/>
        <v/>
      </c>
    </row>
    <row r="9443" spans="2:20" ht="15" customHeight="1" x14ac:dyDescent="0.25">
      <c r="B9443" s="94">
        <v>9392</v>
      </c>
      <c r="C9443" s="95"/>
      <c r="D9443" s="94"/>
      <c r="E9443" s="95"/>
      <c r="F9443" s="94"/>
      <c r="G9443" s="95">
        <f t="shared" si="885"/>
        <v>0</v>
      </c>
      <c r="H9443" s="110">
        <f t="shared" si="886"/>
        <v>0</v>
      </c>
      <c r="P9443" s="107" t="str">
        <f t="shared" si="887"/>
        <v/>
      </c>
      <c r="Q9443" s="108" t="str">
        <f t="shared" si="888"/>
        <v/>
      </c>
      <c r="S9443" s="109" t="str">
        <f t="shared" si="889"/>
        <v/>
      </c>
      <c r="T9443" s="109" t="str">
        <f t="shared" si="890"/>
        <v/>
      </c>
    </row>
    <row r="9444" spans="2:20" ht="15" customHeight="1" x14ac:dyDescent="0.25">
      <c r="B9444" s="94">
        <v>9393</v>
      </c>
      <c r="C9444" s="95"/>
      <c r="D9444" s="94"/>
      <c r="E9444" s="95"/>
      <c r="F9444" s="94"/>
      <c r="G9444" s="95">
        <f t="shared" si="885"/>
        <v>0</v>
      </c>
      <c r="H9444" s="110">
        <f t="shared" si="886"/>
        <v>0</v>
      </c>
      <c r="P9444" s="107" t="str">
        <f t="shared" si="887"/>
        <v/>
      </c>
      <c r="Q9444" s="108" t="str">
        <f t="shared" si="888"/>
        <v/>
      </c>
      <c r="S9444" s="109" t="str">
        <f t="shared" si="889"/>
        <v/>
      </c>
      <c r="T9444" s="109" t="str">
        <f t="shared" si="890"/>
        <v/>
      </c>
    </row>
    <row r="9445" spans="2:20" ht="15" customHeight="1" x14ac:dyDescent="0.25">
      <c r="B9445" s="94">
        <v>9394</v>
      </c>
      <c r="C9445" s="95"/>
      <c r="D9445" s="94"/>
      <c r="E9445" s="95"/>
      <c r="F9445" s="94"/>
      <c r="G9445" s="95">
        <f t="shared" si="885"/>
        <v>0</v>
      </c>
      <c r="H9445" s="110">
        <f t="shared" si="886"/>
        <v>0</v>
      </c>
      <c r="P9445" s="107" t="str">
        <f t="shared" si="887"/>
        <v/>
      </c>
      <c r="Q9445" s="108" t="str">
        <f t="shared" si="888"/>
        <v/>
      </c>
      <c r="S9445" s="109" t="str">
        <f t="shared" si="889"/>
        <v/>
      </c>
      <c r="T9445" s="109" t="str">
        <f t="shared" si="890"/>
        <v/>
      </c>
    </row>
    <row r="9446" spans="2:20" ht="15" customHeight="1" x14ac:dyDescent="0.25">
      <c r="B9446" s="94">
        <v>9395</v>
      </c>
      <c r="C9446" s="95"/>
      <c r="D9446" s="94"/>
      <c r="E9446" s="95"/>
      <c r="F9446" s="94"/>
      <c r="G9446" s="95">
        <f t="shared" si="885"/>
        <v>0</v>
      </c>
      <c r="H9446" s="110">
        <f t="shared" si="886"/>
        <v>0</v>
      </c>
      <c r="P9446" s="107" t="str">
        <f t="shared" si="887"/>
        <v/>
      </c>
      <c r="Q9446" s="108" t="str">
        <f t="shared" si="888"/>
        <v/>
      </c>
      <c r="S9446" s="109" t="str">
        <f t="shared" si="889"/>
        <v/>
      </c>
      <c r="T9446" s="109" t="str">
        <f t="shared" si="890"/>
        <v/>
      </c>
    </row>
    <row r="9447" spans="2:20" ht="15" customHeight="1" x14ac:dyDescent="0.25">
      <c r="B9447" s="94">
        <v>9396</v>
      </c>
      <c r="C9447" s="95"/>
      <c r="D9447" s="94"/>
      <c r="E9447" s="95"/>
      <c r="F9447" s="94"/>
      <c r="G9447" s="95">
        <f t="shared" si="885"/>
        <v>0</v>
      </c>
      <c r="H9447" s="110">
        <f t="shared" si="886"/>
        <v>0</v>
      </c>
      <c r="P9447" s="107" t="str">
        <f t="shared" si="887"/>
        <v/>
      </c>
      <c r="Q9447" s="108" t="str">
        <f t="shared" si="888"/>
        <v/>
      </c>
      <c r="S9447" s="109" t="str">
        <f t="shared" si="889"/>
        <v/>
      </c>
      <c r="T9447" s="109" t="str">
        <f t="shared" si="890"/>
        <v/>
      </c>
    </row>
    <row r="9448" spans="2:20" ht="15" customHeight="1" x14ac:dyDescent="0.25">
      <c r="B9448" s="94">
        <v>9397</v>
      </c>
      <c r="C9448" s="95"/>
      <c r="D9448" s="94"/>
      <c r="E9448" s="95"/>
      <c r="F9448" s="94"/>
      <c r="G9448" s="95">
        <f t="shared" si="885"/>
        <v>0</v>
      </c>
      <c r="H9448" s="110">
        <f t="shared" si="886"/>
        <v>0</v>
      </c>
      <c r="P9448" s="107" t="str">
        <f t="shared" si="887"/>
        <v/>
      </c>
      <c r="Q9448" s="108" t="str">
        <f t="shared" si="888"/>
        <v/>
      </c>
      <c r="S9448" s="109" t="str">
        <f t="shared" si="889"/>
        <v/>
      </c>
      <c r="T9448" s="109" t="str">
        <f t="shared" si="890"/>
        <v/>
      </c>
    </row>
    <row r="9449" spans="2:20" ht="15" customHeight="1" x14ac:dyDescent="0.25">
      <c r="B9449" s="94">
        <v>9398</v>
      </c>
      <c r="C9449" s="95"/>
      <c r="D9449" s="94"/>
      <c r="E9449" s="95"/>
      <c r="F9449" s="94"/>
      <c r="G9449" s="95">
        <f t="shared" si="885"/>
        <v>0</v>
      </c>
      <c r="H9449" s="110">
        <f t="shared" si="886"/>
        <v>0</v>
      </c>
      <c r="P9449" s="107" t="str">
        <f t="shared" si="887"/>
        <v/>
      </c>
      <c r="Q9449" s="108" t="str">
        <f t="shared" si="888"/>
        <v/>
      </c>
      <c r="S9449" s="109" t="str">
        <f t="shared" si="889"/>
        <v/>
      </c>
      <c r="T9449" s="109" t="str">
        <f t="shared" si="890"/>
        <v/>
      </c>
    </row>
    <row r="9450" spans="2:20" ht="15" customHeight="1" x14ac:dyDescent="0.25">
      <c r="B9450" s="94">
        <v>9399</v>
      </c>
      <c r="C9450" s="95"/>
      <c r="D9450" s="94"/>
      <c r="E9450" s="95"/>
      <c r="F9450" s="94"/>
      <c r="G9450" s="95">
        <f t="shared" si="885"/>
        <v>0</v>
      </c>
      <c r="H9450" s="110">
        <f t="shared" si="886"/>
        <v>0</v>
      </c>
      <c r="P9450" s="107" t="str">
        <f t="shared" si="887"/>
        <v/>
      </c>
      <c r="Q9450" s="108" t="str">
        <f t="shared" si="888"/>
        <v/>
      </c>
      <c r="S9450" s="109" t="str">
        <f t="shared" si="889"/>
        <v/>
      </c>
      <c r="T9450" s="109" t="str">
        <f t="shared" si="890"/>
        <v/>
      </c>
    </row>
    <row r="9451" spans="2:20" ht="15" customHeight="1" x14ac:dyDescent="0.25">
      <c r="B9451" s="94">
        <v>9400</v>
      </c>
      <c r="C9451" s="95"/>
      <c r="D9451" s="94"/>
      <c r="E9451" s="95"/>
      <c r="F9451" s="94"/>
      <c r="G9451" s="95">
        <f t="shared" si="885"/>
        <v>0</v>
      </c>
      <c r="H9451" s="110">
        <f t="shared" si="886"/>
        <v>0</v>
      </c>
      <c r="P9451" s="107" t="str">
        <f t="shared" si="887"/>
        <v/>
      </c>
      <c r="Q9451" s="108" t="str">
        <f t="shared" si="888"/>
        <v/>
      </c>
      <c r="S9451" s="109" t="str">
        <f t="shared" si="889"/>
        <v/>
      </c>
      <c r="T9451" s="109" t="str">
        <f t="shared" si="890"/>
        <v/>
      </c>
    </row>
    <row r="9452" spans="2:20" ht="15" customHeight="1" x14ac:dyDescent="0.25">
      <c r="B9452" s="94">
        <v>9401</v>
      </c>
      <c r="C9452" s="95"/>
      <c r="D9452" s="94"/>
      <c r="E9452" s="95"/>
      <c r="F9452" s="94"/>
      <c r="G9452" s="95">
        <f t="shared" si="885"/>
        <v>0</v>
      </c>
      <c r="H9452" s="110">
        <f t="shared" si="886"/>
        <v>0</v>
      </c>
      <c r="P9452" s="107" t="str">
        <f t="shared" si="887"/>
        <v/>
      </c>
      <c r="Q9452" s="108" t="str">
        <f t="shared" si="888"/>
        <v/>
      </c>
      <c r="S9452" s="109" t="str">
        <f t="shared" si="889"/>
        <v/>
      </c>
      <c r="T9452" s="109" t="str">
        <f t="shared" si="890"/>
        <v/>
      </c>
    </row>
    <row r="9453" spans="2:20" ht="15" customHeight="1" x14ac:dyDescent="0.25">
      <c r="B9453" s="94">
        <v>9402</v>
      </c>
      <c r="C9453" s="95"/>
      <c r="D9453" s="94"/>
      <c r="E9453" s="95"/>
      <c r="F9453" s="94"/>
      <c r="G9453" s="95">
        <f t="shared" si="885"/>
        <v>0</v>
      </c>
      <c r="H9453" s="110">
        <f t="shared" si="886"/>
        <v>0</v>
      </c>
      <c r="P9453" s="107" t="str">
        <f t="shared" si="887"/>
        <v/>
      </c>
      <c r="Q9453" s="108" t="str">
        <f t="shared" si="888"/>
        <v/>
      </c>
      <c r="S9453" s="109" t="str">
        <f t="shared" si="889"/>
        <v/>
      </c>
      <c r="T9453" s="109" t="str">
        <f t="shared" si="890"/>
        <v/>
      </c>
    </row>
    <row r="9454" spans="2:20" ht="15" customHeight="1" x14ac:dyDescent="0.25">
      <c r="B9454" s="94">
        <v>9403</v>
      </c>
      <c r="C9454" s="95"/>
      <c r="D9454" s="94"/>
      <c r="E9454" s="95"/>
      <c r="F9454" s="94"/>
      <c r="G9454" s="95">
        <f t="shared" si="885"/>
        <v>0</v>
      </c>
      <c r="H9454" s="110">
        <f t="shared" si="886"/>
        <v>0</v>
      </c>
      <c r="P9454" s="107" t="str">
        <f t="shared" si="887"/>
        <v/>
      </c>
      <c r="Q9454" s="108" t="str">
        <f t="shared" si="888"/>
        <v/>
      </c>
      <c r="S9454" s="109" t="str">
        <f t="shared" si="889"/>
        <v/>
      </c>
      <c r="T9454" s="109" t="str">
        <f t="shared" si="890"/>
        <v/>
      </c>
    </row>
    <row r="9455" spans="2:20" ht="15" customHeight="1" x14ac:dyDescent="0.25">
      <c r="B9455" s="94">
        <v>9404</v>
      </c>
      <c r="C9455" s="95"/>
      <c r="D9455" s="94"/>
      <c r="E9455" s="95"/>
      <c r="F9455" s="94"/>
      <c r="G9455" s="95">
        <f t="shared" si="885"/>
        <v>0</v>
      </c>
      <c r="H9455" s="110">
        <f t="shared" si="886"/>
        <v>0</v>
      </c>
      <c r="P9455" s="107" t="str">
        <f t="shared" si="887"/>
        <v/>
      </c>
      <c r="Q9455" s="108" t="str">
        <f t="shared" si="888"/>
        <v/>
      </c>
      <c r="S9455" s="109" t="str">
        <f t="shared" si="889"/>
        <v/>
      </c>
      <c r="T9455" s="109" t="str">
        <f t="shared" si="890"/>
        <v/>
      </c>
    </row>
    <row r="9456" spans="2:20" ht="15" customHeight="1" x14ac:dyDescent="0.25">
      <c r="B9456" s="94">
        <v>9405</v>
      </c>
      <c r="C9456" s="95"/>
      <c r="D9456" s="94"/>
      <c r="E9456" s="95"/>
      <c r="F9456" s="94"/>
      <c r="G9456" s="95">
        <f t="shared" si="885"/>
        <v>0</v>
      </c>
      <c r="H9456" s="110">
        <f t="shared" si="886"/>
        <v>0</v>
      </c>
      <c r="P9456" s="107" t="str">
        <f t="shared" si="887"/>
        <v/>
      </c>
      <c r="Q9456" s="108" t="str">
        <f t="shared" si="888"/>
        <v/>
      </c>
      <c r="S9456" s="109" t="str">
        <f t="shared" si="889"/>
        <v/>
      </c>
      <c r="T9456" s="109" t="str">
        <f t="shared" si="890"/>
        <v/>
      </c>
    </row>
    <row r="9457" spans="2:20" ht="15" customHeight="1" x14ac:dyDescent="0.25">
      <c r="B9457" s="94">
        <v>9406</v>
      </c>
      <c r="C9457" s="95"/>
      <c r="D9457" s="94"/>
      <c r="E9457" s="95"/>
      <c r="F9457" s="94"/>
      <c r="G9457" s="95">
        <f t="shared" si="885"/>
        <v>0</v>
      </c>
      <c r="H9457" s="110">
        <f t="shared" si="886"/>
        <v>0</v>
      </c>
      <c r="P9457" s="107" t="str">
        <f t="shared" si="887"/>
        <v/>
      </c>
      <c r="Q9457" s="108" t="str">
        <f t="shared" si="888"/>
        <v/>
      </c>
      <c r="S9457" s="109" t="str">
        <f t="shared" si="889"/>
        <v/>
      </c>
      <c r="T9457" s="109" t="str">
        <f t="shared" si="890"/>
        <v/>
      </c>
    </row>
    <row r="9458" spans="2:20" ht="15" customHeight="1" x14ac:dyDescent="0.25">
      <c r="B9458" s="94">
        <v>9407</v>
      </c>
      <c r="C9458" s="95"/>
      <c r="D9458" s="94"/>
      <c r="E9458" s="95"/>
      <c r="F9458" s="94"/>
      <c r="G9458" s="95">
        <f t="shared" si="885"/>
        <v>0</v>
      </c>
      <c r="H9458" s="110">
        <f t="shared" si="886"/>
        <v>0</v>
      </c>
      <c r="P9458" s="107" t="str">
        <f t="shared" si="887"/>
        <v/>
      </c>
      <c r="Q9458" s="108" t="str">
        <f t="shared" si="888"/>
        <v/>
      </c>
      <c r="S9458" s="109" t="str">
        <f t="shared" si="889"/>
        <v/>
      </c>
      <c r="T9458" s="109" t="str">
        <f t="shared" si="890"/>
        <v/>
      </c>
    </row>
    <row r="9459" spans="2:20" ht="15" customHeight="1" x14ac:dyDescent="0.25">
      <c r="B9459" s="94">
        <v>9408</v>
      </c>
      <c r="C9459" s="95"/>
      <c r="D9459" s="94"/>
      <c r="E9459" s="95"/>
      <c r="F9459" s="94"/>
      <c r="G9459" s="95">
        <f t="shared" si="885"/>
        <v>0</v>
      </c>
      <c r="H9459" s="110">
        <f t="shared" si="886"/>
        <v>0</v>
      </c>
      <c r="P9459" s="107" t="str">
        <f t="shared" si="887"/>
        <v/>
      </c>
      <c r="Q9459" s="108" t="str">
        <f t="shared" si="888"/>
        <v/>
      </c>
      <c r="S9459" s="109" t="str">
        <f t="shared" si="889"/>
        <v/>
      </c>
      <c r="T9459" s="109" t="str">
        <f t="shared" si="890"/>
        <v/>
      </c>
    </row>
    <row r="9460" spans="2:20" ht="15" customHeight="1" x14ac:dyDescent="0.25">
      <c r="B9460" s="94">
        <v>9409</v>
      </c>
      <c r="C9460" s="95"/>
      <c r="D9460" s="94"/>
      <c r="E9460" s="95"/>
      <c r="F9460" s="94"/>
      <c r="G9460" s="95">
        <f t="shared" si="885"/>
        <v>0</v>
      </c>
      <c r="H9460" s="110">
        <f t="shared" si="886"/>
        <v>0</v>
      </c>
      <c r="P9460" s="107" t="str">
        <f t="shared" si="887"/>
        <v/>
      </c>
      <c r="Q9460" s="108" t="str">
        <f t="shared" si="888"/>
        <v/>
      </c>
      <c r="S9460" s="109" t="str">
        <f t="shared" si="889"/>
        <v/>
      </c>
      <c r="T9460" s="109" t="str">
        <f t="shared" si="890"/>
        <v/>
      </c>
    </row>
    <row r="9461" spans="2:20" ht="15" customHeight="1" x14ac:dyDescent="0.25">
      <c r="B9461" s="94">
        <v>9410</v>
      </c>
      <c r="C9461" s="95"/>
      <c r="D9461" s="94"/>
      <c r="E9461" s="95"/>
      <c r="F9461" s="94"/>
      <c r="G9461" s="95">
        <f t="shared" si="885"/>
        <v>0</v>
      </c>
      <c r="H9461" s="110">
        <f t="shared" si="886"/>
        <v>0</v>
      </c>
      <c r="P9461" s="107" t="str">
        <f t="shared" si="887"/>
        <v/>
      </c>
      <c r="Q9461" s="108" t="str">
        <f t="shared" si="888"/>
        <v/>
      </c>
      <c r="S9461" s="109" t="str">
        <f t="shared" si="889"/>
        <v/>
      </c>
      <c r="T9461" s="109" t="str">
        <f t="shared" si="890"/>
        <v/>
      </c>
    </row>
    <row r="9462" spans="2:20" ht="15" customHeight="1" x14ac:dyDescent="0.25">
      <c r="B9462" s="94">
        <v>9411</v>
      </c>
      <c r="C9462" s="95"/>
      <c r="D9462" s="94"/>
      <c r="E9462" s="95"/>
      <c r="F9462" s="94"/>
      <c r="G9462" s="95">
        <f t="shared" si="885"/>
        <v>0</v>
      </c>
      <c r="H9462" s="110">
        <f t="shared" si="886"/>
        <v>0</v>
      </c>
      <c r="P9462" s="107" t="str">
        <f t="shared" si="887"/>
        <v/>
      </c>
      <c r="Q9462" s="108" t="str">
        <f t="shared" si="888"/>
        <v/>
      </c>
      <c r="S9462" s="109" t="str">
        <f t="shared" si="889"/>
        <v/>
      </c>
      <c r="T9462" s="109" t="str">
        <f t="shared" si="890"/>
        <v/>
      </c>
    </row>
    <row r="9463" spans="2:20" ht="15" customHeight="1" x14ac:dyDescent="0.25">
      <c r="B9463" s="94">
        <v>9412</v>
      </c>
      <c r="C9463" s="95"/>
      <c r="D9463" s="94"/>
      <c r="E9463" s="95"/>
      <c r="F9463" s="94"/>
      <c r="G9463" s="95">
        <f t="shared" si="885"/>
        <v>0</v>
      </c>
      <c r="H9463" s="110">
        <f t="shared" si="886"/>
        <v>0</v>
      </c>
      <c r="P9463" s="107" t="str">
        <f t="shared" si="887"/>
        <v/>
      </c>
      <c r="Q9463" s="108" t="str">
        <f t="shared" si="888"/>
        <v/>
      </c>
      <c r="S9463" s="109" t="str">
        <f t="shared" si="889"/>
        <v/>
      </c>
      <c r="T9463" s="109" t="str">
        <f t="shared" si="890"/>
        <v/>
      </c>
    </row>
    <row r="9464" spans="2:20" ht="15" customHeight="1" x14ac:dyDescent="0.25">
      <c r="B9464" s="94">
        <v>9413</v>
      </c>
      <c r="C9464" s="95"/>
      <c r="D9464" s="94"/>
      <c r="E9464" s="95"/>
      <c r="F9464" s="94"/>
      <c r="G9464" s="95">
        <f t="shared" si="885"/>
        <v>0</v>
      </c>
      <c r="H9464" s="110">
        <f t="shared" si="886"/>
        <v>0</v>
      </c>
      <c r="P9464" s="107" t="str">
        <f t="shared" si="887"/>
        <v/>
      </c>
      <c r="Q9464" s="108" t="str">
        <f t="shared" si="888"/>
        <v/>
      </c>
      <c r="S9464" s="109" t="str">
        <f t="shared" si="889"/>
        <v/>
      </c>
      <c r="T9464" s="109" t="str">
        <f t="shared" si="890"/>
        <v/>
      </c>
    </row>
    <row r="9465" spans="2:20" ht="15" customHeight="1" x14ac:dyDescent="0.25">
      <c r="B9465" s="94">
        <v>9414</v>
      </c>
      <c r="C9465" s="95"/>
      <c r="D9465" s="94"/>
      <c r="E9465" s="95"/>
      <c r="F9465" s="94"/>
      <c r="G9465" s="95">
        <f t="shared" si="885"/>
        <v>0</v>
      </c>
      <c r="H9465" s="110">
        <f t="shared" si="886"/>
        <v>0</v>
      </c>
      <c r="P9465" s="107" t="str">
        <f t="shared" si="887"/>
        <v/>
      </c>
      <c r="Q9465" s="108" t="str">
        <f t="shared" si="888"/>
        <v/>
      </c>
      <c r="S9465" s="109" t="str">
        <f t="shared" si="889"/>
        <v/>
      </c>
      <c r="T9465" s="109" t="str">
        <f t="shared" si="890"/>
        <v/>
      </c>
    </row>
    <row r="9466" spans="2:20" ht="15" customHeight="1" x14ac:dyDescent="0.25">
      <c r="B9466" s="94">
        <v>9415</v>
      </c>
      <c r="C9466" s="95"/>
      <c r="D9466" s="94"/>
      <c r="E9466" s="95"/>
      <c r="F9466" s="94"/>
      <c r="G9466" s="95">
        <f t="shared" si="885"/>
        <v>0</v>
      </c>
      <c r="H9466" s="110">
        <f t="shared" si="886"/>
        <v>0</v>
      </c>
      <c r="P9466" s="107" t="str">
        <f t="shared" si="887"/>
        <v/>
      </c>
      <c r="Q9466" s="108" t="str">
        <f t="shared" si="888"/>
        <v/>
      </c>
      <c r="S9466" s="109" t="str">
        <f t="shared" si="889"/>
        <v/>
      </c>
      <c r="T9466" s="109" t="str">
        <f t="shared" si="890"/>
        <v/>
      </c>
    </row>
    <row r="9467" spans="2:20" ht="15" customHeight="1" x14ac:dyDescent="0.25">
      <c r="B9467" s="94">
        <v>9416</v>
      </c>
      <c r="C9467" s="95"/>
      <c r="D9467" s="94"/>
      <c r="E9467" s="95"/>
      <c r="F9467" s="94"/>
      <c r="G9467" s="95">
        <f t="shared" si="885"/>
        <v>0</v>
      </c>
      <c r="H9467" s="110">
        <f t="shared" si="886"/>
        <v>0</v>
      </c>
      <c r="P9467" s="107" t="str">
        <f t="shared" si="887"/>
        <v/>
      </c>
      <c r="Q9467" s="108" t="str">
        <f t="shared" si="888"/>
        <v/>
      </c>
      <c r="S9467" s="109" t="str">
        <f t="shared" si="889"/>
        <v/>
      </c>
      <c r="T9467" s="109" t="str">
        <f t="shared" si="890"/>
        <v/>
      </c>
    </row>
    <row r="9468" spans="2:20" ht="15" customHeight="1" x14ac:dyDescent="0.25">
      <c r="B9468" s="94">
        <v>9417</v>
      </c>
      <c r="C9468" s="95"/>
      <c r="D9468" s="94"/>
      <c r="E9468" s="95"/>
      <c r="F9468" s="94"/>
      <c r="G9468" s="95">
        <f t="shared" si="885"/>
        <v>0</v>
      </c>
      <c r="H9468" s="110">
        <f t="shared" si="886"/>
        <v>0</v>
      </c>
      <c r="P9468" s="107" t="str">
        <f t="shared" si="887"/>
        <v/>
      </c>
      <c r="Q9468" s="108" t="str">
        <f t="shared" si="888"/>
        <v/>
      </c>
      <c r="S9468" s="109" t="str">
        <f t="shared" si="889"/>
        <v/>
      </c>
      <c r="T9468" s="109" t="str">
        <f t="shared" si="890"/>
        <v/>
      </c>
    </row>
    <row r="9469" spans="2:20" ht="15" customHeight="1" x14ac:dyDescent="0.25">
      <c r="B9469" s="94">
        <v>9418</v>
      </c>
      <c r="C9469" s="95"/>
      <c r="D9469" s="94"/>
      <c r="E9469" s="95"/>
      <c r="F9469" s="94"/>
      <c r="G9469" s="95">
        <f t="shared" si="885"/>
        <v>0</v>
      </c>
      <c r="H9469" s="110">
        <f t="shared" si="886"/>
        <v>0</v>
      </c>
      <c r="P9469" s="107" t="str">
        <f t="shared" si="887"/>
        <v/>
      </c>
      <c r="Q9469" s="108" t="str">
        <f t="shared" si="888"/>
        <v/>
      </c>
      <c r="S9469" s="109" t="str">
        <f t="shared" si="889"/>
        <v/>
      </c>
      <c r="T9469" s="109" t="str">
        <f t="shared" si="890"/>
        <v/>
      </c>
    </row>
    <row r="9470" spans="2:20" ht="15" customHeight="1" x14ac:dyDescent="0.25">
      <c r="B9470" s="94">
        <v>9419</v>
      </c>
      <c r="C9470" s="95"/>
      <c r="D9470" s="94"/>
      <c r="E9470" s="95"/>
      <c r="F9470" s="94"/>
      <c r="G9470" s="95">
        <f t="shared" si="885"/>
        <v>0</v>
      </c>
      <c r="H9470" s="110">
        <f t="shared" si="886"/>
        <v>0</v>
      </c>
      <c r="P9470" s="107" t="str">
        <f t="shared" si="887"/>
        <v/>
      </c>
      <c r="Q9470" s="108" t="str">
        <f t="shared" si="888"/>
        <v/>
      </c>
      <c r="S9470" s="109" t="str">
        <f t="shared" si="889"/>
        <v/>
      </c>
      <c r="T9470" s="109" t="str">
        <f t="shared" si="890"/>
        <v/>
      </c>
    </row>
    <row r="9471" spans="2:20" ht="15" customHeight="1" x14ac:dyDescent="0.25">
      <c r="B9471" s="94">
        <v>9420</v>
      </c>
      <c r="C9471" s="95"/>
      <c r="D9471" s="94"/>
      <c r="E9471" s="95"/>
      <c r="F9471" s="94"/>
      <c r="G9471" s="95">
        <f t="shared" si="885"/>
        <v>0</v>
      </c>
      <c r="H9471" s="110">
        <f t="shared" si="886"/>
        <v>0</v>
      </c>
      <c r="P9471" s="107" t="str">
        <f t="shared" si="887"/>
        <v/>
      </c>
      <c r="Q9471" s="108" t="str">
        <f t="shared" si="888"/>
        <v/>
      </c>
      <c r="S9471" s="109" t="str">
        <f t="shared" si="889"/>
        <v/>
      </c>
      <c r="T9471" s="109" t="str">
        <f t="shared" si="890"/>
        <v/>
      </c>
    </row>
    <row r="9472" spans="2:20" ht="15" customHeight="1" x14ac:dyDescent="0.25">
      <c r="B9472" s="94">
        <v>9421</v>
      </c>
      <c r="C9472" s="95"/>
      <c r="D9472" s="94"/>
      <c r="E9472" s="95"/>
      <c r="F9472" s="94"/>
      <c r="G9472" s="95">
        <f t="shared" si="885"/>
        <v>0</v>
      </c>
      <c r="H9472" s="110">
        <f t="shared" si="886"/>
        <v>0</v>
      </c>
      <c r="P9472" s="107" t="str">
        <f t="shared" si="887"/>
        <v/>
      </c>
      <c r="Q9472" s="108" t="str">
        <f t="shared" si="888"/>
        <v/>
      </c>
      <c r="S9472" s="109" t="str">
        <f t="shared" si="889"/>
        <v/>
      </c>
      <c r="T9472" s="109" t="str">
        <f t="shared" si="890"/>
        <v/>
      </c>
    </row>
    <row r="9473" spans="2:20" ht="15" customHeight="1" x14ac:dyDescent="0.25">
      <c r="B9473" s="94">
        <v>9422</v>
      </c>
      <c r="C9473" s="95"/>
      <c r="D9473" s="94"/>
      <c r="E9473" s="95"/>
      <c r="F9473" s="94"/>
      <c r="G9473" s="95">
        <f t="shared" si="885"/>
        <v>0</v>
      </c>
      <c r="H9473" s="110">
        <f t="shared" si="886"/>
        <v>0</v>
      </c>
      <c r="P9473" s="107" t="str">
        <f t="shared" si="887"/>
        <v/>
      </c>
      <c r="Q9473" s="108" t="str">
        <f t="shared" si="888"/>
        <v/>
      </c>
      <c r="S9473" s="109" t="str">
        <f t="shared" si="889"/>
        <v/>
      </c>
      <c r="T9473" s="109" t="str">
        <f t="shared" si="890"/>
        <v/>
      </c>
    </row>
    <row r="9474" spans="2:20" ht="15" customHeight="1" x14ac:dyDescent="0.25">
      <c r="B9474" s="94">
        <v>9423</v>
      </c>
      <c r="C9474" s="95"/>
      <c r="D9474" s="94"/>
      <c r="E9474" s="95"/>
      <c r="F9474" s="94"/>
      <c r="G9474" s="95">
        <f t="shared" si="885"/>
        <v>0</v>
      </c>
      <c r="H9474" s="110">
        <f t="shared" si="886"/>
        <v>0</v>
      </c>
      <c r="P9474" s="107" t="str">
        <f t="shared" si="887"/>
        <v/>
      </c>
      <c r="Q9474" s="108" t="str">
        <f t="shared" si="888"/>
        <v/>
      </c>
      <c r="S9474" s="109" t="str">
        <f t="shared" si="889"/>
        <v/>
      </c>
      <c r="T9474" s="109" t="str">
        <f t="shared" si="890"/>
        <v/>
      </c>
    </row>
    <row r="9475" spans="2:20" ht="15" customHeight="1" x14ac:dyDescent="0.25">
      <c r="B9475" s="94">
        <v>9424</v>
      </c>
      <c r="C9475" s="95"/>
      <c r="D9475" s="94"/>
      <c r="E9475" s="95"/>
      <c r="F9475" s="94"/>
      <c r="G9475" s="95">
        <f t="shared" si="885"/>
        <v>0</v>
      </c>
      <c r="H9475" s="110">
        <f t="shared" si="886"/>
        <v>0</v>
      </c>
      <c r="P9475" s="107" t="str">
        <f t="shared" si="887"/>
        <v/>
      </c>
      <c r="Q9475" s="108" t="str">
        <f t="shared" si="888"/>
        <v/>
      </c>
      <c r="S9475" s="109" t="str">
        <f t="shared" si="889"/>
        <v/>
      </c>
      <c r="T9475" s="109" t="str">
        <f t="shared" si="890"/>
        <v/>
      </c>
    </row>
    <row r="9476" spans="2:20" ht="15" customHeight="1" x14ac:dyDescent="0.25">
      <c r="B9476" s="94">
        <v>9425</v>
      </c>
      <c r="C9476" s="95"/>
      <c r="D9476" s="94"/>
      <c r="E9476" s="95"/>
      <c r="F9476" s="94"/>
      <c r="G9476" s="95">
        <f t="shared" si="885"/>
        <v>0</v>
      </c>
      <c r="H9476" s="110">
        <f t="shared" si="886"/>
        <v>0</v>
      </c>
      <c r="P9476" s="107" t="str">
        <f t="shared" si="887"/>
        <v/>
      </c>
      <c r="Q9476" s="108" t="str">
        <f t="shared" si="888"/>
        <v/>
      </c>
      <c r="S9476" s="109" t="str">
        <f t="shared" si="889"/>
        <v/>
      </c>
      <c r="T9476" s="109" t="str">
        <f t="shared" si="890"/>
        <v/>
      </c>
    </row>
    <row r="9477" spans="2:20" ht="15" customHeight="1" x14ac:dyDescent="0.25">
      <c r="B9477" s="94">
        <v>9426</v>
      </c>
      <c r="C9477" s="95"/>
      <c r="D9477" s="94"/>
      <c r="E9477" s="95"/>
      <c r="F9477" s="94"/>
      <c r="G9477" s="95">
        <f t="shared" si="885"/>
        <v>0</v>
      </c>
      <c r="H9477" s="110">
        <f t="shared" si="886"/>
        <v>0</v>
      </c>
      <c r="P9477" s="107" t="str">
        <f t="shared" si="887"/>
        <v/>
      </c>
      <c r="Q9477" s="108" t="str">
        <f t="shared" si="888"/>
        <v/>
      </c>
      <c r="S9477" s="109" t="str">
        <f t="shared" si="889"/>
        <v/>
      </c>
      <c r="T9477" s="109" t="str">
        <f t="shared" si="890"/>
        <v/>
      </c>
    </row>
    <row r="9478" spans="2:20" ht="15" customHeight="1" x14ac:dyDescent="0.25">
      <c r="B9478" s="94">
        <v>9427</v>
      </c>
      <c r="C9478" s="95"/>
      <c r="D9478" s="94"/>
      <c r="E9478" s="95"/>
      <c r="F9478" s="94"/>
      <c r="G9478" s="95">
        <f t="shared" si="885"/>
        <v>0</v>
      </c>
      <c r="H9478" s="110">
        <f t="shared" si="886"/>
        <v>0</v>
      </c>
      <c r="P9478" s="107" t="str">
        <f t="shared" si="887"/>
        <v/>
      </c>
      <c r="Q9478" s="108" t="str">
        <f t="shared" si="888"/>
        <v/>
      </c>
      <c r="S9478" s="109" t="str">
        <f t="shared" si="889"/>
        <v/>
      </c>
      <c r="T9478" s="109" t="str">
        <f t="shared" si="890"/>
        <v/>
      </c>
    </row>
    <row r="9479" spans="2:20" ht="15" customHeight="1" x14ac:dyDescent="0.25">
      <c r="B9479" s="94">
        <v>9428</v>
      </c>
      <c r="C9479" s="95"/>
      <c r="D9479" s="94"/>
      <c r="E9479" s="95"/>
      <c r="F9479" s="94"/>
      <c r="G9479" s="95">
        <f t="shared" si="885"/>
        <v>0</v>
      </c>
      <c r="H9479" s="110">
        <f t="shared" si="886"/>
        <v>0</v>
      </c>
      <c r="P9479" s="107" t="str">
        <f t="shared" si="887"/>
        <v/>
      </c>
      <c r="Q9479" s="108" t="str">
        <f t="shared" si="888"/>
        <v/>
      </c>
      <c r="S9479" s="109" t="str">
        <f t="shared" si="889"/>
        <v/>
      </c>
      <c r="T9479" s="109" t="str">
        <f t="shared" si="890"/>
        <v/>
      </c>
    </row>
    <row r="9480" spans="2:20" ht="15" customHeight="1" x14ac:dyDescent="0.25">
      <c r="B9480" s="94">
        <v>9429</v>
      </c>
      <c r="C9480" s="95"/>
      <c r="D9480" s="94"/>
      <c r="E9480" s="95"/>
      <c r="F9480" s="94"/>
      <c r="G9480" s="95">
        <f t="shared" si="885"/>
        <v>0</v>
      </c>
      <c r="H9480" s="110">
        <f t="shared" si="886"/>
        <v>0</v>
      </c>
      <c r="P9480" s="107" t="str">
        <f t="shared" si="887"/>
        <v/>
      </c>
      <c r="Q9480" s="108" t="str">
        <f t="shared" si="888"/>
        <v/>
      </c>
      <c r="S9480" s="109" t="str">
        <f t="shared" si="889"/>
        <v/>
      </c>
      <c r="T9480" s="109" t="str">
        <f t="shared" si="890"/>
        <v/>
      </c>
    </row>
    <row r="9481" spans="2:20" ht="15" customHeight="1" x14ac:dyDescent="0.25">
      <c r="B9481" s="94">
        <v>9430</v>
      </c>
      <c r="C9481" s="95"/>
      <c r="D9481" s="94"/>
      <c r="E9481" s="95"/>
      <c r="F9481" s="94"/>
      <c r="G9481" s="95">
        <f t="shared" si="885"/>
        <v>0</v>
      </c>
      <c r="H9481" s="110">
        <f t="shared" si="886"/>
        <v>0</v>
      </c>
      <c r="P9481" s="107" t="str">
        <f t="shared" si="887"/>
        <v/>
      </c>
      <c r="Q9481" s="108" t="str">
        <f t="shared" si="888"/>
        <v/>
      </c>
      <c r="S9481" s="109" t="str">
        <f t="shared" si="889"/>
        <v/>
      </c>
      <c r="T9481" s="109" t="str">
        <f t="shared" si="890"/>
        <v/>
      </c>
    </row>
    <row r="9482" spans="2:20" ht="15" customHeight="1" x14ac:dyDescent="0.25">
      <c r="B9482" s="94">
        <v>9431</v>
      </c>
      <c r="C9482" s="95"/>
      <c r="D9482" s="94"/>
      <c r="E9482" s="95"/>
      <c r="F9482" s="94"/>
      <c r="G9482" s="95">
        <f t="shared" si="885"/>
        <v>0</v>
      </c>
      <c r="H9482" s="110">
        <f t="shared" si="886"/>
        <v>0</v>
      </c>
      <c r="P9482" s="107" t="str">
        <f t="shared" si="887"/>
        <v/>
      </c>
      <c r="Q9482" s="108" t="str">
        <f t="shared" si="888"/>
        <v/>
      </c>
      <c r="S9482" s="109" t="str">
        <f t="shared" si="889"/>
        <v/>
      </c>
      <c r="T9482" s="109" t="str">
        <f t="shared" si="890"/>
        <v/>
      </c>
    </row>
    <row r="9483" spans="2:20" ht="15" customHeight="1" x14ac:dyDescent="0.25">
      <c r="B9483" s="94">
        <v>9432</v>
      </c>
      <c r="C9483" s="95"/>
      <c r="D9483" s="94"/>
      <c r="E9483" s="95"/>
      <c r="F9483" s="94"/>
      <c r="G9483" s="95">
        <f t="shared" si="885"/>
        <v>0</v>
      </c>
      <c r="H9483" s="110">
        <f t="shared" si="886"/>
        <v>0</v>
      </c>
      <c r="P9483" s="107" t="str">
        <f t="shared" si="887"/>
        <v/>
      </c>
      <c r="Q9483" s="108" t="str">
        <f t="shared" si="888"/>
        <v/>
      </c>
      <c r="S9483" s="109" t="str">
        <f t="shared" si="889"/>
        <v/>
      </c>
      <c r="T9483" s="109" t="str">
        <f t="shared" si="890"/>
        <v/>
      </c>
    </row>
    <row r="9484" spans="2:20" ht="15" customHeight="1" x14ac:dyDescent="0.25">
      <c r="B9484" s="94">
        <v>9433</v>
      </c>
      <c r="C9484" s="95"/>
      <c r="D9484" s="94"/>
      <c r="E9484" s="95"/>
      <c r="F9484" s="94"/>
      <c r="G9484" s="95">
        <f t="shared" si="885"/>
        <v>0</v>
      </c>
      <c r="H9484" s="110">
        <f t="shared" si="886"/>
        <v>0</v>
      </c>
      <c r="P9484" s="107" t="str">
        <f t="shared" si="887"/>
        <v/>
      </c>
      <c r="Q9484" s="108" t="str">
        <f t="shared" si="888"/>
        <v/>
      </c>
      <c r="S9484" s="109" t="str">
        <f t="shared" si="889"/>
        <v/>
      </c>
      <c r="T9484" s="109" t="str">
        <f t="shared" si="890"/>
        <v/>
      </c>
    </row>
    <row r="9485" spans="2:20" ht="15" customHeight="1" x14ac:dyDescent="0.25">
      <c r="B9485" s="94">
        <v>9434</v>
      </c>
      <c r="C9485" s="95"/>
      <c r="D9485" s="94"/>
      <c r="E9485" s="95"/>
      <c r="F9485" s="94"/>
      <c r="G9485" s="95">
        <f t="shared" si="885"/>
        <v>0</v>
      </c>
      <c r="H9485" s="110">
        <f t="shared" si="886"/>
        <v>0</v>
      </c>
      <c r="P9485" s="107" t="str">
        <f t="shared" si="887"/>
        <v/>
      </c>
      <c r="Q9485" s="108" t="str">
        <f t="shared" si="888"/>
        <v/>
      </c>
      <c r="S9485" s="109" t="str">
        <f t="shared" si="889"/>
        <v/>
      </c>
      <c r="T9485" s="109" t="str">
        <f t="shared" si="890"/>
        <v/>
      </c>
    </row>
    <row r="9486" spans="2:20" ht="15" customHeight="1" x14ac:dyDescent="0.25">
      <c r="B9486" s="94">
        <v>9435</v>
      </c>
      <c r="C9486" s="95"/>
      <c r="D9486" s="94"/>
      <c r="E9486" s="95"/>
      <c r="F9486" s="94"/>
      <c r="G9486" s="95">
        <f t="shared" si="885"/>
        <v>0</v>
      </c>
      <c r="H9486" s="110">
        <f t="shared" si="886"/>
        <v>0</v>
      </c>
      <c r="P9486" s="107" t="str">
        <f t="shared" si="887"/>
        <v/>
      </c>
      <c r="Q9486" s="108" t="str">
        <f t="shared" si="888"/>
        <v/>
      </c>
      <c r="S9486" s="109" t="str">
        <f t="shared" si="889"/>
        <v/>
      </c>
      <c r="T9486" s="109" t="str">
        <f t="shared" si="890"/>
        <v/>
      </c>
    </row>
    <row r="9487" spans="2:20" ht="15" customHeight="1" x14ac:dyDescent="0.25">
      <c r="B9487" s="94">
        <v>9436</v>
      </c>
      <c r="C9487" s="95"/>
      <c r="D9487" s="94"/>
      <c r="E9487" s="95"/>
      <c r="F9487" s="94"/>
      <c r="G9487" s="95">
        <f t="shared" si="885"/>
        <v>0</v>
      </c>
      <c r="H9487" s="110">
        <f t="shared" si="886"/>
        <v>0</v>
      </c>
      <c r="P9487" s="107" t="str">
        <f t="shared" si="887"/>
        <v/>
      </c>
      <c r="Q9487" s="108" t="str">
        <f t="shared" si="888"/>
        <v/>
      </c>
      <c r="S9487" s="109" t="str">
        <f t="shared" si="889"/>
        <v/>
      </c>
      <c r="T9487" s="109" t="str">
        <f t="shared" si="890"/>
        <v/>
      </c>
    </row>
    <row r="9488" spans="2:20" ht="15" customHeight="1" x14ac:dyDescent="0.25">
      <c r="B9488" s="94">
        <v>9437</v>
      </c>
      <c r="C9488" s="95"/>
      <c r="D9488" s="94"/>
      <c r="E9488" s="95"/>
      <c r="F9488" s="94"/>
      <c r="G9488" s="95">
        <f t="shared" si="885"/>
        <v>0</v>
      </c>
      <c r="H9488" s="110">
        <f t="shared" si="886"/>
        <v>0</v>
      </c>
      <c r="P9488" s="107" t="str">
        <f t="shared" si="887"/>
        <v/>
      </c>
      <c r="Q9488" s="108" t="str">
        <f t="shared" si="888"/>
        <v/>
      </c>
      <c r="S9488" s="109" t="str">
        <f t="shared" si="889"/>
        <v/>
      </c>
      <c r="T9488" s="109" t="str">
        <f t="shared" si="890"/>
        <v/>
      </c>
    </row>
    <row r="9489" spans="2:20" ht="15" customHeight="1" x14ac:dyDescent="0.25">
      <c r="B9489" s="94">
        <v>9438</v>
      </c>
      <c r="C9489" s="95"/>
      <c r="D9489" s="94"/>
      <c r="E9489" s="95"/>
      <c r="F9489" s="94"/>
      <c r="G9489" s="95">
        <f t="shared" si="885"/>
        <v>0</v>
      </c>
      <c r="H9489" s="110">
        <f t="shared" si="886"/>
        <v>0</v>
      </c>
      <c r="P9489" s="107" t="str">
        <f t="shared" si="887"/>
        <v/>
      </c>
      <c r="Q9489" s="108" t="str">
        <f t="shared" si="888"/>
        <v/>
      </c>
      <c r="S9489" s="109" t="str">
        <f t="shared" si="889"/>
        <v/>
      </c>
      <c r="T9489" s="109" t="str">
        <f t="shared" si="890"/>
        <v/>
      </c>
    </row>
    <row r="9490" spans="2:20" ht="15" customHeight="1" x14ac:dyDescent="0.25">
      <c r="B9490" s="94">
        <v>9439</v>
      </c>
      <c r="C9490" s="95"/>
      <c r="D9490" s="94"/>
      <c r="E9490" s="95"/>
      <c r="F9490" s="94"/>
      <c r="G9490" s="95">
        <f t="shared" si="885"/>
        <v>0</v>
      </c>
      <c r="H9490" s="110">
        <f t="shared" si="886"/>
        <v>0</v>
      </c>
      <c r="P9490" s="107" t="str">
        <f t="shared" si="887"/>
        <v/>
      </c>
      <c r="Q9490" s="108" t="str">
        <f t="shared" si="888"/>
        <v/>
      </c>
      <c r="S9490" s="109" t="str">
        <f t="shared" si="889"/>
        <v/>
      </c>
      <c r="T9490" s="109" t="str">
        <f t="shared" si="890"/>
        <v/>
      </c>
    </row>
    <row r="9491" spans="2:20" ht="15" customHeight="1" x14ac:dyDescent="0.25">
      <c r="B9491" s="94">
        <v>9440</v>
      </c>
      <c r="C9491" s="95"/>
      <c r="D9491" s="94"/>
      <c r="E9491" s="95"/>
      <c r="F9491" s="94"/>
      <c r="G9491" s="95">
        <f t="shared" si="885"/>
        <v>0</v>
      </c>
      <c r="H9491" s="110">
        <f t="shared" si="886"/>
        <v>0</v>
      </c>
      <c r="P9491" s="107" t="str">
        <f t="shared" si="887"/>
        <v/>
      </c>
      <c r="Q9491" s="108" t="str">
        <f t="shared" si="888"/>
        <v/>
      </c>
      <c r="S9491" s="109" t="str">
        <f t="shared" si="889"/>
        <v/>
      </c>
      <c r="T9491" s="109" t="str">
        <f t="shared" si="890"/>
        <v/>
      </c>
    </row>
    <row r="9492" spans="2:20" ht="15" customHeight="1" x14ac:dyDescent="0.25">
      <c r="B9492" s="94">
        <v>9441</v>
      </c>
      <c r="C9492" s="95"/>
      <c r="D9492" s="94"/>
      <c r="E9492" s="95"/>
      <c r="F9492" s="94"/>
      <c r="G9492" s="95">
        <f t="shared" si="885"/>
        <v>0</v>
      </c>
      <c r="H9492" s="110">
        <f t="shared" si="886"/>
        <v>0</v>
      </c>
      <c r="P9492" s="107" t="str">
        <f t="shared" si="887"/>
        <v/>
      </c>
      <c r="Q9492" s="108" t="str">
        <f t="shared" si="888"/>
        <v/>
      </c>
      <c r="S9492" s="109" t="str">
        <f t="shared" si="889"/>
        <v/>
      </c>
      <c r="T9492" s="109" t="str">
        <f t="shared" si="890"/>
        <v/>
      </c>
    </row>
    <row r="9493" spans="2:20" ht="15" customHeight="1" x14ac:dyDescent="0.25">
      <c r="B9493" s="94">
        <v>9442</v>
      </c>
      <c r="C9493" s="95"/>
      <c r="D9493" s="94"/>
      <c r="E9493" s="95"/>
      <c r="F9493" s="94"/>
      <c r="G9493" s="95">
        <f t="shared" si="885"/>
        <v>0</v>
      </c>
      <c r="H9493" s="110">
        <f t="shared" si="886"/>
        <v>0</v>
      </c>
      <c r="P9493" s="107" t="str">
        <f t="shared" si="887"/>
        <v/>
      </c>
      <c r="Q9493" s="108" t="str">
        <f t="shared" si="888"/>
        <v/>
      </c>
      <c r="S9493" s="109" t="str">
        <f t="shared" si="889"/>
        <v/>
      </c>
      <c r="T9493" s="109" t="str">
        <f t="shared" si="890"/>
        <v/>
      </c>
    </row>
    <row r="9494" spans="2:20" ht="15" customHeight="1" x14ac:dyDescent="0.25">
      <c r="B9494" s="94">
        <v>9443</v>
      </c>
      <c r="C9494" s="95"/>
      <c r="D9494" s="94"/>
      <c r="E9494" s="95"/>
      <c r="F9494" s="94"/>
      <c r="G9494" s="95">
        <f t="shared" si="885"/>
        <v>0</v>
      </c>
      <c r="H9494" s="110">
        <f t="shared" si="886"/>
        <v>0</v>
      </c>
      <c r="P9494" s="107" t="str">
        <f t="shared" si="887"/>
        <v/>
      </c>
      <c r="Q9494" s="108" t="str">
        <f t="shared" si="888"/>
        <v/>
      </c>
      <c r="S9494" s="109" t="str">
        <f t="shared" si="889"/>
        <v/>
      </c>
      <c r="T9494" s="109" t="str">
        <f t="shared" si="890"/>
        <v/>
      </c>
    </row>
    <row r="9495" spans="2:20" ht="15" customHeight="1" x14ac:dyDescent="0.25">
      <c r="B9495" s="94">
        <v>9444</v>
      </c>
      <c r="C9495" s="95"/>
      <c r="D9495" s="94"/>
      <c r="E9495" s="95"/>
      <c r="F9495" s="94"/>
      <c r="G9495" s="95">
        <f t="shared" si="885"/>
        <v>0</v>
      </c>
      <c r="H9495" s="110">
        <f t="shared" si="886"/>
        <v>0</v>
      </c>
      <c r="P9495" s="107" t="str">
        <f t="shared" si="887"/>
        <v/>
      </c>
      <c r="Q9495" s="108" t="str">
        <f t="shared" si="888"/>
        <v/>
      </c>
      <c r="S9495" s="109" t="str">
        <f t="shared" si="889"/>
        <v/>
      </c>
      <c r="T9495" s="109" t="str">
        <f t="shared" si="890"/>
        <v/>
      </c>
    </row>
    <row r="9496" spans="2:20" ht="15" customHeight="1" x14ac:dyDescent="0.25">
      <c r="B9496" s="94">
        <v>9445</v>
      </c>
      <c r="C9496" s="95"/>
      <c r="D9496" s="94"/>
      <c r="E9496" s="95"/>
      <c r="F9496" s="94"/>
      <c r="G9496" s="95">
        <f t="shared" si="885"/>
        <v>0</v>
      </c>
      <c r="H9496" s="110">
        <f t="shared" si="886"/>
        <v>0</v>
      </c>
      <c r="P9496" s="107" t="str">
        <f t="shared" si="887"/>
        <v/>
      </c>
      <c r="Q9496" s="108" t="str">
        <f t="shared" si="888"/>
        <v/>
      </c>
      <c r="S9496" s="109" t="str">
        <f t="shared" si="889"/>
        <v/>
      </c>
      <c r="T9496" s="109" t="str">
        <f t="shared" si="890"/>
        <v/>
      </c>
    </row>
    <row r="9497" spans="2:20" ht="15" customHeight="1" x14ac:dyDescent="0.25">
      <c r="B9497" s="94">
        <v>9446</v>
      </c>
      <c r="C9497" s="95"/>
      <c r="D9497" s="94"/>
      <c r="E9497" s="95"/>
      <c r="F9497" s="94"/>
      <c r="G9497" s="95">
        <f t="shared" si="885"/>
        <v>0</v>
      </c>
      <c r="H9497" s="110">
        <f t="shared" si="886"/>
        <v>0</v>
      </c>
      <c r="P9497" s="107" t="str">
        <f t="shared" si="887"/>
        <v/>
      </c>
      <c r="Q9497" s="108" t="str">
        <f t="shared" si="888"/>
        <v/>
      </c>
      <c r="S9497" s="109" t="str">
        <f t="shared" si="889"/>
        <v/>
      </c>
      <c r="T9497" s="109" t="str">
        <f t="shared" si="890"/>
        <v/>
      </c>
    </row>
    <row r="9498" spans="2:20" ht="15" customHeight="1" x14ac:dyDescent="0.25">
      <c r="B9498" s="94">
        <v>9447</v>
      </c>
      <c r="C9498" s="95"/>
      <c r="D9498" s="94"/>
      <c r="E9498" s="95"/>
      <c r="F9498" s="94"/>
      <c r="G9498" s="95">
        <f t="shared" si="885"/>
        <v>0</v>
      </c>
      <c r="H9498" s="110">
        <f t="shared" si="886"/>
        <v>0</v>
      </c>
      <c r="P9498" s="107" t="str">
        <f t="shared" si="887"/>
        <v/>
      </c>
      <c r="Q9498" s="108" t="str">
        <f t="shared" si="888"/>
        <v/>
      </c>
      <c r="S9498" s="109" t="str">
        <f t="shared" si="889"/>
        <v/>
      </c>
      <c r="T9498" s="109" t="str">
        <f t="shared" si="890"/>
        <v/>
      </c>
    </row>
    <row r="9499" spans="2:20" ht="15" customHeight="1" x14ac:dyDescent="0.25">
      <c r="B9499" s="94">
        <v>9448</v>
      </c>
      <c r="C9499" s="95"/>
      <c r="D9499" s="94"/>
      <c r="E9499" s="95"/>
      <c r="F9499" s="94"/>
      <c r="G9499" s="95">
        <f t="shared" si="885"/>
        <v>0</v>
      </c>
      <c r="H9499" s="110">
        <f t="shared" si="886"/>
        <v>0</v>
      </c>
      <c r="P9499" s="107" t="str">
        <f t="shared" si="887"/>
        <v/>
      </c>
      <c r="Q9499" s="108" t="str">
        <f t="shared" si="888"/>
        <v/>
      </c>
      <c r="S9499" s="109" t="str">
        <f t="shared" si="889"/>
        <v/>
      </c>
      <c r="T9499" s="109" t="str">
        <f t="shared" si="890"/>
        <v/>
      </c>
    </row>
    <row r="9500" spans="2:20" ht="15" customHeight="1" x14ac:dyDescent="0.25">
      <c r="B9500" s="94">
        <v>9449</v>
      </c>
      <c r="C9500" s="95"/>
      <c r="D9500" s="94"/>
      <c r="E9500" s="95"/>
      <c r="F9500" s="94"/>
      <c r="G9500" s="95">
        <f t="shared" ref="G9500:G9563" si="891">E9500-C9500</f>
        <v>0</v>
      </c>
      <c r="H9500" s="110">
        <f t="shared" ref="H9500:H9563" si="892">F9500-D9500</f>
        <v>0</v>
      </c>
      <c r="P9500" s="107" t="str">
        <f t="shared" ref="P9500:P9563" si="893">IF(C9500="","",D9500*PSA_WTP-C9500)</f>
        <v/>
      </c>
      <c r="Q9500" s="108" t="str">
        <f t="shared" ref="Q9500:Q9563" si="894">IF(C9500="","",F9500*PSA_WTP-E9500)</f>
        <v/>
      </c>
      <c r="S9500" s="109" t="str">
        <f t="shared" ref="S9500:S9563" si="895">IF(Q9500="","",IF(Q9500=MAX(P9500,Q9500),0,1))</f>
        <v/>
      </c>
      <c r="T9500" s="109" t="str">
        <f t="shared" ref="T9500:T9563" si="896">IF(Q9500="","",IF(Q9500=MAX(P9500,Q9500),1,0))</f>
        <v/>
      </c>
    </row>
    <row r="9501" spans="2:20" ht="15" customHeight="1" x14ac:dyDescent="0.25">
      <c r="B9501" s="94">
        <v>9450</v>
      </c>
      <c r="C9501" s="95"/>
      <c r="D9501" s="94"/>
      <c r="E9501" s="95"/>
      <c r="F9501" s="94"/>
      <c r="G9501" s="95">
        <f t="shared" si="891"/>
        <v>0</v>
      </c>
      <c r="H9501" s="110">
        <f t="shared" si="892"/>
        <v>0</v>
      </c>
      <c r="P9501" s="107" t="str">
        <f t="shared" si="893"/>
        <v/>
      </c>
      <c r="Q9501" s="108" t="str">
        <f t="shared" si="894"/>
        <v/>
      </c>
      <c r="S9501" s="109" t="str">
        <f t="shared" si="895"/>
        <v/>
      </c>
      <c r="T9501" s="109" t="str">
        <f t="shared" si="896"/>
        <v/>
      </c>
    </row>
    <row r="9502" spans="2:20" ht="15" customHeight="1" x14ac:dyDescent="0.25">
      <c r="B9502" s="94">
        <v>9451</v>
      </c>
      <c r="C9502" s="95"/>
      <c r="D9502" s="94"/>
      <c r="E9502" s="95"/>
      <c r="F9502" s="94"/>
      <c r="G9502" s="95">
        <f t="shared" si="891"/>
        <v>0</v>
      </c>
      <c r="H9502" s="110">
        <f t="shared" si="892"/>
        <v>0</v>
      </c>
      <c r="P9502" s="107" t="str">
        <f t="shared" si="893"/>
        <v/>
      </c>
      <c r="Q9502" s="108" t="str">
        <f t="shared" si="894"/>
        <v/>
      </c>
      <c r="S9502" s="109" t="str">
        <f t="shared" si="895"/>
        <v/>
      </c>
      <c r="T9502" s="109" t="str">
        <f t="shared" si="896"/>
        <v/>
      </c>
    </row>
    <row r="9503" spans="2:20" ht="15" customHeight="1" x14ac:dyDescent="0.25">
      <c r="B9503" s="94">
        <v>9452</v>
      </c>
      <c r="C9503" s="95"/>
      <c r="D9503" s="94"/>
      <c r="E9503" s="95"/>
      <c r="F9503" s="94"/>
      <c r="G9503" s="95">
        <f t="shared" si="891"/>
        <v>0</v>
      </c>
      <c r="H9503" s="110">
        <f t="shared" si="892"/>
        <v>0</v>
      </c>
      <c r="P9503" s="107" t="str">
        <f t="shared" si="893"/>
        <v/>
      </c>
      <c r="Q9503" s="108" t="str">
        <f t="shared" si="894"/>
        <v/>
      </c>
      <c r="S9503" s="109" t="str">
        <f t="shared" si="895"/>
        <v/>
      </c>
      <c r="T9503" s="109" t="str">
        <f t="shared" si="896"/>
        <v/>
      </c>
    </row>
    <row r="9504" spans="2:20" ht="15" customHeight="1" x14ac:dyDescent="0.25">
      <c r="B9504" s="94">
        <v>9453</v>
      </c>
      <c r="C9504" s="95"/>
      <c r="D9504" s="94"/>
      <c r="E9504" s="95"/>
      <c r="F9504" s="94"/>
      <c r="G9504" s="95">
        <f t="shared" si="891"/>
        <v>0</v>
      </c>
      <c r="H9504" s="110">
        <f t="shared" si="892"/>
        <v>0</v>
      </c>
      <c r="P9504" s="107" t="str">
        <f t="shared" si="893"/>
        <v/>
      </c>
      <c r="Q9504" s="108" t="str">
        <f t="shared" si="894"/>
        <v/>
      </c>
      <c r="S9504" s="109" t="str">
        <f t="shared" si="895"/>
        <v/>
      </c>
      <c r="T9504" s="109" t="str">
        <f t="shared" si="896"/>
        <v/>
      </c>
    </row>
    <row r="9505" spans="2:20" ht="15" customHeight="1" x14ac:dyDescent="0.25">
      <c r="B9505" s="94">
        <v>9454</v>
      </c>
      <c r="C9505" s="95"/>
      <c r="D9505" s="94"/>
      <c r="E9505" s="95"/>
      <c r="F9505" s="94"/>
      <c r="G9505" s="95">
        <f t="shared" si="891"/>
        <v>0</v>
      </c>
      <c r="H9505" s="110">
        <f t="shared" si="892"/>
        <v>0</v>
      </c>
      <c r="P9505" s="107" t="str">
        <f t="shared" si="893"/>
        <v/>
      </c>
      <c r="Q9505" s="108" t="str">
        <f t="shared" si="894"/>
        <v/>
      </c>
      <c r="S9505" s="109" t="str">
        <f t="shared" si="895"/>
        <v/>
      </c>
      <c r="T9505" s="109" t="str">
        <f t="shared" si="896"/>
        <v/>
      </c>
    </row>
    <row r="9506" spans="2:20" ht="15" customHeight="1" x14ac:dyDescent="0.25">
      <c r="B9506" s="94">
        <v>9455</v>
      </c>
      <c r="C9506" s="95"/>
      <c r="D9506" s="94"/>
      <c r="E9506" s="95"/>
      <c r="F9506" s="94"/>
      <c r="G9506" s="95">
        <f t="shared" si="891"/>
        <v>0</v>
      </c>
      <c r="H9506" s="110">
        <f t="shared" si="892"/>
        <v>0</v>
      </c>
      <c r="P9506" s="107" t="str">
        <f t="shared" si="893"/>
        <v/>
      </c>
      <c r="Q9506" s="108" t="str">
        <f t="shared" si="894"/>
        <v/>
      </c>
      <c r="S9506" s="109" t="str">
        <f t="shared" si="895"/>
        <v/>
      </c>
      <c r="T9506" s="109" t="str">
        <f t="shared" si="896"/>
        <v/>
      </c>
    </row>
    <row r="9507" spans="2:20" ht="15" customHeight="1" x14ac:dyDescent="0.25">
      <c r="B9507" s="94">
        <v>9456</v>
      </c>
      <c r="C9507" s="95"/>
      <c r="D9507" s="94"/>
      <c r="E9507" s="95"/>
      <c r="F9507" s="94"/>
      <c r="G9507" s="95">
        <f t="shared" si="891"/>
        <v>0</v>
      </c>
      <c r="H9507" s="110">
        <f t="shared" si="892"/>
        <v>0</v>
      </c>
      <c r="P9507" s="107" t="str">
        <f t="shared" si="893"/>
        <v/>
      </c>
      <c r="Q9507" s="108" t="str">
        <f t="shared" si="894"/>
        <v/>
      </c>
      <c r="S9507" s="109" t="str">
        <f t="shared" si="895"/>
        <v/>
      </c>
      <c r="T9507" s="109" t="str">
        <f t="shared" si="896"/>
        <v/>
      </c>
    </row>
    <row r="9508" spans="2:20" ht="15" customHeight="1" x14ac:dyDescent="0.25">
      <c r="B9508" s="94">
        <v>9457</v>
      </c>
      <c r="C9508" s="95"/>
      <c r="D9508" s="94"/>
      <c r="E9508" s="95"/>
      <c r="F9508" s="94"/>
      <c r="G9508" s="95">
        <f t="shared" si="891"/>
        <v>0</v>
      </c>
      <c r="H9508" s="110">
        <f t="shared" si="892"/>
        <v>0</v>
      </c>
      <c r="P9508" s="107" t="str">
        <f t="shared" si="893"/>
        <v/>
      </c>
      <c r="Q9508" s="108" t="str">
        <f t="shared" si="894"/>
        <v/>
      </c>
      <c r="S9508" s="109" t="str">
        <f t="shared" si="895"/>
        <v/>
      </c>
      <c r="T9508" s="109" t="str">
        <f t="shared" si="896"/>
        <v/>
      </c>
    </row>
    <row r="9509" spans="2:20" ht="15" customHeight="1" x14ac:dyDescent="0.25">
      <c r="B9509" s="94">
        <v>9458</v>
      </c>
      <c r="C9509" s="95"/>
      <c r="D9509" s="94"/>
      <c r="E9509" s="95"/>
      <c r="F9509" s="94"/>
      <c r="G9509" s="95">
        <f t="shared" si="891"/>
        <v>0</v>
      </c>
      <c r="H9509" s="110">
        <f t="shared" si="892"/>
        <v>0</v>
      </c>
      <c r="P9509" s="107" t="str">
        <f t="shared" si="893"/>
        <v/>
      </c>
      <c r="Q9509" s="108" t="str">
        <f t="shared" si="894"/>
        <v/>
      </c>
      <c r="S9509" s="109" t="str">
        <f t="shared" si="895"/>
        <v/>
      </c>
      <c r="T9509" s="109" t="str">
        <f t="shared" si="896"/>
        <v/>
      </c>
    </row>
    <row r="9510" spans="2:20" ht="15" customHeight="1" x14ac:dyDescent="0.25">
      <c r="B9510" s="94">
        <v>9459</v>
      </c>
      <c r="C9510" s="95"/>
      <c r="D9510" s="94"/>
      <c r="E9510" s="95"/>
      <c r="F9510" s="94"/>
      <c r="G9510" s="95">
        <f t="shared" si="891"/>
        <v>0</v>
      </c>
      <c r="H9510" s="110">
        <f t="shared" si="892"/>
        <v>0</v>
      </c>
      <c r="P9510" s="107" t="str">
        <f t="shared" si="893"/>
        <v/>
      </c>
      <c r="Q9510" s="108" t="str">
        <f t="shared" si="894"/>
        <v/>
      </c>
      <c r="S9510" s="109" t="str">
        <f t="shared" si="895"/>
        <v/>
      </c>
      <c r="T9510" s="109" t="str">
        <f t="shared" si="896"/>
        <v/>
      </c>
    </row>
    <row r="9511" spans="2:20" ht="15" customHeight="1" x14ac:dyDescent="0.25">
      <c r="B9511" s="94">
        <v>9460</v>
      </c>
      <c r="C9511" s="95"/>
      <c r="D9511" s="94"/>
      <c r="E9511" s="95"/>
      <c r="F9511" s="94"/>
      <c r="G9511" s="95">
        <f t="shared" si="891"/>
        <v>0</v>
      </c>
      <c r="H9511" s="110">
        <f t="shared" si="892"/>
        <v>0</v>
      </c>
      <c r="P9511" s="107" t="str">
        <f t="shared" si="893"/>
        <v/>
      </c>
      <c r="Q9511" s="108" t="str">
        <f t="shared" si="894"/>
        <v/>
      </c>
      <c r="S9511" s="109" t="str">
        <f t="shared" si="895"/>
        <v/>
      </c>
      <c r="T9511" s="109" t="str">
        <f t="shared" si="896"/>
        <v/>
      </c>
    </row>
    <row r="9512" spans="2:20" ht="15" customHeight="1" x14ac:dyDescent="0.25">
      <c r="B9512" s="94">
        <v>9461</v>
      </c>
      <c r="C9512" s="95"/>
      <c r="D9512" s="94"/>
      <c r="E9512" s="95"/>
      <c r="F9512" s="94"/>
      <c r="G9512" s="95">
        <f t="shared" si="891"/>
        <v>0</v>
      </c>
      <c r="H9512" s="110">
        <f t="shared" si="892"/>
        <v>0</v>
      </c>
      <c r="P9512" s="107" t="str">
        <f t="shared" si="893"/>
        <v/>
      </c>
      <c r="Q9512" s="108" t="str">
        <f t="shared" si="894"/>
        <v/>
      </c>
      <c r="S9512" s="109" t="str">
        <f t="shared" si="895"/>
        <v/>
      </c>
      <c r="T9512" s="109" t="str">
        <f t="shared" si="896"/>
        <v/>
      </c>
    </row>
    <row r="9513" spans="2:20" ht="15" customHeight="1" x14ac:dyDescent="0.25">
      <c r="B9513" s="94">
        <v>9462</v>
      </c>
      <c r="C9513" s="95"/>
      <c r="D9513" s="94"/>
      <c r="E9513" s="95"/>
      <c r="F9513" s="94"/>
      <c r="G9513" s="95">
        <f t="shared" si="891"/>
        <v>0</v>
      </c>
      <c r="H9513" s="110">
        <f t="shared" si="892"/>
        <v>0</v>
      </c>
      <c r="P9513" s="107" t="str">
        <f t="shared" si="893"/>
        <v/>
      </c>
      <c r="Q9513" s="108" t="str">
        <f t="shared" si="894"/>
        <v/>
      </c>
      <c r="S9513" s="109" t="str">
        <f t="shared" si="895"/>
        <v/>
      </c>
      <c r="T9513" s="109" t="str">
        <f t="shared" si="896"/>
        <v/>
      </c>
    </row>
    <row r="9514" spans="2:20" ht="15" customHeight="1" x14ac:dyDescent="0.25">
      <c r="B9514" s="94">
        <v>9463</v>
      </c>
      <c r="C9514" s="95"/>
      <c r="D9514" s="94"/>
      <c r="E9514" s="95"/>
      <c r="F9514" s="94"/>
      <c r="G9514" s="95">
        <f t="shared" si="891"/>
        <v>0</v>
      </c>
      <c r="H9514" s="110">
        <f t="shared" si="892"/>
        <v>0</v>
      </c>
      <c r="P9514" s="107" t="str">
        <f t="shared" si="893"/>
        <v/>
      </c>
      <c r="Q9514" s="108" t="str">
        <f t="shared" si="894"/>
        <v/>
      </c>
      <c r="S9514" s="109" t="str">
        <f t="shared" si="895"/>
        <v/>
      </c>
      <c r="T9514" s="109" t="str">
        <f t="shared" si="896"/>
        <v/>
      </c>
    </row>
    <row r="9515" spans="2:20" ht="15" customHeight="1" x14ac:dyDescent="0.25">
      <c r="B9515" s="94">
        <v>9464</v>
      </c>
      <c r="C9515" s="95"/>
      <c r="D9515" s="94"/>
      <c r="E9515" s="95"/>
      <c r="F9515" s="94"/>
      <c r="G9515" s="95">
        <f t="shared" si="891"/>
        <v>0</v>
      </c>
      <c r="H9515" s="110">
        <f t="shared" si="892"/>
        <v>0</v>
      </c>
      <c r="P9515" s="107" t="str">
        <f t="shared" si="893"/>
        <v/>
      </c>
      <c r="Q9515" s="108" t="str">
        <f t="shared" si="894"/>
        <v/>
      </c>
      <c r="S9515" s="109" t="str">
        <f t="shared" si="895"/>
        <v/>
      </c>
      <c r="T9515" s="109" t="str">
        <f t="shared" si="896"/>
        <v/>
      </c>
    </row>
    <row r="9516" spans="2:20" ht="15" customHeight="1" x14ac:dyDescent="0.25">
      <c r="B9516" s="94">
        <v>9465</v>
      </c>
      <c r="C9516" s="95"/>
      <c r="D9516" s="94"/>
      <c r="E9516" s="95"/>
      <c r="F9516" s="94"/>
      <c r="G9516" s="95">
        <f t="shared" si="891"/>
        <v>0</v>
      </c>
      <c r="H9516" s="110">
        <f t="shared" si="892"/>
        <v>0</v>
      </c>
      <c r="P9516" s="107" t="str">
        <f t="shared" si="893"/>
        <v/>
      </c>
      <c r="Q9516" s="108" t="str">
        <f t="shared" si="894"/>
        <v/>
      </c>
      <c r="S9516" s="109" t="str">
        <f t="shared" si="895"/>
        <v/>
      </c>
      <c r="T9516" s="109" t="str">
        <f t="shared" si="896"/>
        <v/>
      </c>
    </row>
    <row r="9517" spans="2:20" ht="15" customHeight="1" x14ac:dyDescent="0.25">
      <c r="B9517" s="94">
        <v>9466</v>
      </c>
      <c r="C9517" s="95"/>
      <c r="D9517" s="94"/>
      <c r="E9517" s="95"/>
      <c r="F9517" s="94"/>
      <c r="G9517" s="95">
        <f t="shared" si="891"/>
        <v>0</v>
      </c>
      <c r="H9517" s="110">
        <f t="shared" si="892"/>
        <v>0</v>
      </c>
      <c r="P9517" s="107" t="str">
        <f t="shared" si="893"/>
        <v/>
      </c>
      <c r="Q9517" s="108" t="str">
        <f t="shared" si="894"/>
        <v/>
      </c>
      <c r="S9517" s="109" t="str">
        <f t="shared" si="895"/>
        <v/>
      </c>
      <c r="T9517" s="109" t="str">
        <f t="shared" si="896"/>
        <v/>
      </c>
    </row>
    <row r="9518" spans="2:20" ht="15" customHeight="1" x14ac:dyDescent="0.25">
      <c r="B9518" s="94">
        <v>9467</v>
      </c>
      <c r="C9518" s="95"/>
      <c r="D9518" s="94"/>
      <c r="E9518" s="95"/>
      <c r="F9518" s="94"/>
      <c r="G9518" s="95">
        <f t="shared" si="891"/>
        <v>0</v>
      </c>
      <c r="H9518" s="110">
        <f t="shared" si="892"/>
        <v>0</v>
      </c>
      <c r="P9518" s="107" t="str">
        <f t="shared" si="893"/>
        <v/>
      </c>
      <c r="Q9518" s="108" t="str">
        <f t="shared" si="894"/>
        <v/>
      </c>
      <c r="S9518" s="109" t="str">
        <f t="shared" si="895"/>
        <v/>
      </c>
      <c r="T9518" s="109" t="str">
        <f t="shared" si="896"/>
        <v/>
      </c>
    </row>
    <row r="9519" spans="2:20" ht="15" customHeight="1" x14ac:dyDescent="0.25">
      <c r="B9519" s="94">
        <v>9468</v>
      </c>
      <c r="C9519" s="95"/>
      <c r="D9519" s="94"/>
      <c r="E9519" s="95"/>
      <c r="F9519" s="94"/>
      <c r="G9519" s="95">
        <f t="shared" si="891"/>
        <v>0</v>
      </c>
      <c r="H9519" s="110">
        <f t="shared" si="892"/>
        <v>0</v>
      </c>
      <c r="P9519" s="107" t="str">
        <f t="shared" si="893"/>
        <v/>
      </c>
      <c r="Q9519" s="108" t="str">
        <f t="shared" si="894"/>
        <v/>
      </c>
      <c r="S9519" s="109" t="str">
        <f t="shared" si="895"/>
        <v/>
      </c>
      <c r="T9519" s="109" t="str">
        <f t="shared" si="896"/>
        <v/>
      </c>
    </row>
    <row r="9520" spans="2:20" ht="15" customHeight="1" x14ac:dyDescent="0.25">
      <c r="B9520" s="94">
        <v>9469</v>
      </c>
      <c r="C9520" s="95"/>
      <c r="D9520" s="94"/>
      <c r="E9520" s="95"/>
      <c r="F9520" s="94"/>
      <c r="G9520" s="95">
        <f t="shared" si="891"/>
        <v>0</v>
      </c>
      <c r="H9520" s="110">
        <f t="shared" si="892"/>
        <v>0</v>
      </c>
      <c r="P9520" s="107" t="str">
        <f t="shared" si="893"/>
        <v/>
      </c>
      <c r="Q9520" s="108" t="str">
        <f t="shared" si="894"/>
        <v/>
      </c>
      <c r="S9520" s="109" t="str">
        <f t="shared" si="895"/>
        <v/>
      </c>
      <c r="T9520" s="109" t="str">
        <f t="shared" si="896"/>
        <v/>
      </c>
    </row>
    <row r="9521" spans="2:20" ht="15" customHeight="1" x14ac:dyDescent="0.25">
      <c r="B9521" s="94">
        <v>9470</v>
      </c>
      <c r="C9521" s="95"/>
      <c r="D9521" s="94"/>
      <c r="E9521" s="95"/>
      <c r="F9521" s="94"/>
      <c r="G9521" s="95">
        <f t="shared" si="891"/>
        <v>0</v>
      </c>
      <c r="H9521" s="110">
        <f t="shared" si="892"/>
        <v>0</v>
      </c>
      <c r="P9521" s="107" t="str">
        <f t="shared" si="893"/>
        <v/>
      </c>
      <c r="Q9521" s="108" t="str">
        <f t="shared" si="894"/>
        <v/>
      </c>
      <c r="S9521" s="109" t="str">
        <f t="shared" si="895"/>
        <v/>
      </c>
      <c r="T9521" s="109" t="str">
        <f t="shared" si="896"/>
        <v/>
      </c>
    </row>
    <row r="9522" spans="2:20" ht="15" customHeight="1" x14ac:dyDescent="0.25">
      <c r="B9522" s="94">
        <v>9471</v>
      </c>
      <c r="C9522" s="95"/>
      <c r="D9522" s="94"/>
      <c r="E9522" s="95"/>
      <c r="F9522" s="94"/>
      <c r="G9522" s="95">
        <f t="shared" si="891"/>
        <v>0</v>
      </c>
      <c r="H9522" s="110">
        <f t="shared" si="892"/>
        <v>0</v>
      </c>
      <c r="P9522" s="107" t="str">
        <f t="shared" si="893"/>
        <v/>
      </c>
      <c r="Q9522" s="108" t="str">
        <f t="shared" si="894"/>
        <v/>
      </c>
      <c r="S9522" s="109" t="str">
        <f t="shared" si="895"/>
        <v/>
      </c>
      <c r="T9522" s="109" t="str">
        <f t="shared" si="896"/>
        <v/>
      </c>
    </row>
    <row r="9523" spans="2:20" ht="15" customHeight="1" x14ac:dyDescent="0.25">
      <c r="B9523" s="94">
        <v>9472</v>
      </c>
      <c r="C9523" s="95"/>
      <c r="D9523" s="94"/>
      <c r="E9523" s="95"/>
      <c r="F9523" s="94"/>
      <c r="G9523" s="95">
        <f t="shared" si="891"/>
        <v>0</v>
      </c>
      <c r="H9523" s="110">
        <f t="shared" si="892"/>
        <v>0</v>
      </c>
      <c r="P9523" s="107" t="str">
        <f t="shared" si="893"/>
        <v/>
      </c>
      <c r="Q9523" s="108" t="str">
        <f t="shared" si="894"/>
        <v/>
      </c>
      <c r="S9523" s="109" t="str">
        <f t="shared" si="895"/>
        <v/>
      </c>
      <c r="T9523" s="109" t="str">
        <f t="shared" si="896"/>
        <v/>
      </c>
    </row>
    <row r="9524" spans="2:20" ht="15" customHeight="1" x14ac:dyDescent="0.25">
      <c r="B9524" s="94">
        <v>9473</v>
      </c>
      <c r="C9524" s="95"/>
      <c r="D9524" s="94"/>
      <c r="E9524" s="95"/>
      <c r="F9524" s="94"/>
      <c r="G9524" s="95">
        <f t="shared" si="891"/>
        <v>0</v>
      </c>
      <c r="H9524" s="110">
        <f t="shared" si="892"/>
        <v>0</v>
      </c>
      <c r="P9524" s="107" t="str">
        <f t="shared" si="893"/>
        <v/>
      </c>
      <c r="Q9524" s="108" t="str">
        <f t="shared" si="894"/>
        <v/>
      </c>
      <c r="S9524" s="109" t="str">
        <f t="shared" si="895"/>
        <v/>
      </c>
      <c r="T9524" s="109" t="str">
        <f t="shared" si="896"/>
        <v/>
      </c>
    </row>
    <row r="9525" spans="2:20" ht="15" customHeight="1" x14ac:dyDescent="0.25">
      <c r="B9525" s="94">
        <v>9474</v>
      </c>
      <c r="C9525" s="95"/>
      <c r="D9525" s="94"/>
      <c r="E9525" s="95"/>
      <c r="F9525" s="94"/>
      <c r="G9525" s="95">
        <f t="shared" si="891"/>
        <v>0</v>
      </c>
      <c r="H9525" s="110">
        <f t="shared" si="892"/>
        <v>0</v>
      </c>
      <c r="P9525" s="107" t="str">
        <f t="shared" si="893"/>
        <v/>
      </c>
      <c r="Q9525" s="108" t="str">
        <f t="shared" si="894"/>
        <v/>
      </c>
      <c r="S9525" s="109" t="str">
        <f t="shared" si="895"/>
        <v/>
      </c>
      <c r="T9525" s="109" t="str">
        <f t="shared" si="896"/>
        <v/>
      </c>
    </row>
    <row r="9526" spans="2:20" ht="15" customHeight="1" x14ac:dyDescent="0.25">
      <c r="B9526" s="94">
        <v>9475</v>
      </c>
      <c r="C9526" s="95"/>
      <c r="D9526" s="94"/>
      <c r="E9526" s="95"/>
      <c r="F9526" s="94"/>
      <c r="G9526" s="95">
        <f t="shared" si="891"/>
        <v>0</v>
      </c>
      <c r="H9526" s="110">
        <f t="shared" si="892"/>
        <v>0</v>
      </c>
      <c r="P9526" s="107" t="str">
        <f t="shared" si="893"/>
        <v/>
      </c>
      <c r="Q9526" s="108" t="str">
        <f t="shared" si="894"/>
        <v/>
      </c>
      <c r="S9526" s="109" t="str">
        <f t="shared" si="895"/>
        <v/>
      </c>
      <c r="T9526" s="109" t="str">
        <f t="shared" si="896"/>
        <v/>
      </c>
    </row>
    <row r="9527" spans="2:20" ht="15" customHeight="1" x14ac:dyDescent="0.25">
      <c r="B9527" s="94">
        <v>9476</v>
      </c>
      <c r="C9527" s="95"/>
      <c r="D9527" s="94"/>
      <c r="E9527" s="95"/>
      <c r="F9527" s="94"/>
      <c r="G9527" s="95">
        <f t="shared" si="891"/>
        <v>0</v>
      </c>
      <c r="H9527" s="110">
        <f t="shared" si="892"/>
        <v>0</v>
      </c>
      <c r="P9527" s="107" t="str">
        <f t="shared" si="893"/>
        <v/>
      </c>
      <c r="Q9527" s="108" t="str">
        <f t="shared" si="894"/>
        <v/>
      </c>
      <c r="S9527" s="109" t="str">
        <f t="shared" si="895"/>
        <v/>
      </c>
      <c r="T9527" s="109" t="str">
        <f t="shared" si="896"/>
        <v/>
      </c>
    </row>
    <row r="9528" spans="2:20" ht="15" customHeight="1" x14ac:dyDescent="0.25">
      <c r="B9528" s="94">
        <v>9477</v>
      </c>
      <c r="C9528" s="95"/>
      <c r="D9528" s="94"/>
      <c r="E9528" s="95"/>
      <c r="F9528" s="94"/>
      <c r="G9528" s="95">
        <f t="shared" si="891"/>
        <v>0</v>
      </c>
      <c r="H9528" s="110">
        <f t="shared" si="892"/>
        <v>0</v>
      </c>
      <c r="P9528" s="107" t="str">
        <f t="shared" si="893"/>
        <v/>
      </c>
      <c r="Q9528" s="108" t="str">
        <f t="shared" si="894"/>
        <v/>
      </c>
      <c r="S9528" s="109" t="str">
        <f t="shared" si="895"/>
        <v/>
      </c>
      <c r="T9528" s="109" t="str">
        <f t="shared" si="896"/>
        <v/>
      </c>
    </row>
    <row r="9529" spans="2:20" ht="15" customHeight="1" x14ac:dyDescent="0.25">
      <c r="B9529" s="94">
        <v>9478</v>
      </c>
      <c r="C9529" s="95"/>
      <c r="D9529" s="94"/>
      <c r="E9529" s="95"/>
      <c r="F9529" s="94"/>
      <c r="G9529" s="95">
        <f t="shared" si="891"/>
        <v>0</v>
      </c>
      <c r="H9529" s="110">
        <f t="shared" si="892"/>
        <v>0</v>
      </c>
      <c r="P9529" s="107" t="str">
        <f t="shared" si="893"/>
        <v/>
      </c>
      <c r="Q9529" s="108" t="str">
        <f t="shared" si="894"/>
        <v/>
      </c>
      <c r="S9529" s="109" t="str">
        <f t="shared" si="895"/>
        <v/>
      </c>
      <c r="T9529" s="109" t="str">
        <f t="shared" si="896"/>
        <v/>
      </c>
    </row>
    <row r="9530" spans="2:20" ht="15" customHeight="1" x14ac:dyDescent="0.25">
      <c r="B9530" s="94">
        <v>9479</v>
      </c>
      <c r="C9530" s="95"/>
      <c r="D9530" s="94"/>
      <c r="E9530" s="95"/>
      <c r="F9530" s="94"/>
      <c r="G9530" s="95">
        <f t="shared" si="891"/>
        <v>0</v>
      </c>
      <c r="H9530" s="110">
        <f t="shared" si="892"/>
        <v>0</v>
      </c>
      <c r="P9530" s="107" t="str">
        <f t="shared" si="893"/>
        <v/>
      </c>
      <c r="Q9530" s="108" t="str">
        <f t="shared" si="894"/>
        <v/>
      </c>
      <c r="S9530" s="109" t="str">
        <f t="shared" si="895"/>
        <v/>
      </c>
      <c r="T9530" s="109" t="str">
        <f t="shared" si="896"/>
        <v/>
      </c>
    </row>
    <row r="9531" spans="2:20" ht="15" customHeight="1" x14ac:dyDescent="0.25">
      <c r="B9531" s="94">
        <v>9480</v>
      </c>
      <c r="C9531" s="95"/>
      <c r="D9531" s="94"/>
      <c r="E9531" s="95"/>
      <c r="F9531" s="94"/>
      <c r="G9531" s="95">
        <f t="shared" si="891"/>
        <v>0</v>
      </c>
      <c r="H9531" s="110">
        <f t="shared" si="892"/>
        <v>0</v>
      </c>
      <c r="P9531" s="107" t="str">
        <f t="shared" si="893"/>
        <v/>
      </c>
      <c r="Q9531" s="108" t="str">
        <f t="shared" si="894"/>
        <v/>
      </c>
      <c r="S9531" s="109" t="str">
        <f t="shared" si="895"/>
        <v/>
      </c>
      <c r="T9531" s="109" t="str">
        <f t="shared" si="896"/>
        <v/>
      </c>
    </row>
    <row r="9532" spans="2:20" ht="15" customHeight="1" x14ac:dyDescent="0.25">
      <c r="B9532" s="94">
        <v>9481</v>
      </c>
      <c r="C9532" s="95"/>
      <c r="D9532" s="94"/>
      <c r="E9532" s="95"/>
      <c r="F9532" s="94"/>
      <c r="G9532" s="95">
        <f t="shared" si="891"/>
        <v>0</v>
      </c>
      <c r="H9532" s="110">
        <f t="shared" si="892"/>
        <v>0</v>
      </c>
      <c r="P9532" s="107" t="str">
        <f t="shared" si="893"/>
        <v/>
      </c>
      <c r="Q9532" s="108" t="str">
        <f t="shared" si="894"/>
        <v/>
      </c>
      <c r="S9532" s="109" t="str">
        <f t="shared" si="895"/>
        <v/>
      </c>
      <c r="T9532" s="109" t="str">
        <f t="shared" si="896"/>
        <v/>
      </c>
    </row>
    <row r="9533" spans="2:20" ht="15" customHeight="1" x14ac:dyDescent="0.25">
      <c r="B9533" s="94">
        <v>9482</v>
      </c>
      <c r="C9533" s="95"/>
      <c r="D9533" s="94"/>
      <c r="E9533" s="95"/>
      <c r="F9533" s="94"/>
      <c r="G9533" s="95">
        <f t="shared" si="891"/>
        <v>0</v>
      </c>
      <c r="H9533" s="110">
        <f t="shared" si="892"/>
        <v>0</v>
      </c>
      <c r="P9533" s="107" t="str">
        <f t="shared" si="893"/>
        <v/>
      </c>
      <c r="Q9533" s="108" t="str">
        <f t="shared" si="894"/>
        <v/>
      </c>
      <c r="S9533" s="109" t="str">
        <f t="shared" si="895"/>
        <v/>
      </c>
      <c r="T9533" s="109" t="str">
        <f t="shared" si="896"/>
        <v/>
      </c>
    </row>
    <row r="9534" spans="2:20" ht="15" customHeight="1" x14ac:dyDescent="0.25">
      <c r="B9534" s="94">
        <v>9483</v>
      </c>
      <c r="C9534" s="95"/>
      <c r="D9534" s="94"/>
      <c r="E9534" s="95"/>
      <c r="F9534" s="94"/>
      <c r="G9534" s="95">
        <f t="shared" si="891"/>
        <v>0</v>
      </c>
      <c r="H9534" s="110">
        <f t="shared" si="892"/>
        <v>0</v>
      </c>
      <c r="P9534" s="107" t="str">
        <f t="shared" si="893"/>
        <v/>
      </c>
      <c r="Q9534" s="108" t="str">
        <f t="shared" si="894"/>
        <v/>
      </c>
      <c r="S9534" s="109" t="str">
        <f t="shared" si="895"/>
        <v/>
      </c>
      <c r="T9534" s="109" t="str">
        <f t="shared" si="896"/>
        <v/>
      </c>
    </row>
    <row r="9535" spans="2:20" ht="15" customHeight="1" x14ac:dyDescent="0.25">
      <c r="B9535" s="94">
        <v>9484</v>
      </c>
      <c r="C9535" s="95"/>
      <c r="D9535" s="94"/>
      <c r="E9535" s="95"/>
      <c r="F9535" s="94"/>
      <c r="G9535" s="95">
        <f t="shared" si="891"/>
        <v>0</v>
      </c>
      <c r="H9535" s="110">
        <f t="shared" si="892"/>
        <v>0</v>
      </c>
      <c r="P9535" s="107" t="str">
        <f t="shared" si="893"/>
        <v/>
      </c>
      <c r="Q9535" s="108" t="str">
        <f t="shared" si="894"/>
        <v/>
      </c>
      <c r="S9535" s="109" t="str">
        <f t="shared" si="895"/>
        <v/>
      </c>
      <c r="T9535" s="109" t="str">
        <f t="shared" si="896"/>
        <v/>
      </c>
    </row>
    <row r="9536" spans="2:20" ht="15" customHeight="1" x14ac:dyDescent="0.25">
      <c r="B9536" s="94">
        <v>9485</v>
      </c>
      <c r="C9536" s="95"/>
      <c r="D9536" s="94"/>
      <c r="E9536" s="95"/>
      <c r="F9536" s="94"/>
      <c r="G9536" s="95">
        <f t="shared" si="891"/>
        <v>0</v>
      </c>
      <c r="H9536" s="110">
        <f t="shared" si="892"/>
        <v>0</v>
      </c>
      <c r="P9536" s="107" t="str">
        <f t="shared" si="893"/>
        <v/>
      </c>
      <c r="Q9536" s="108" t="str">
        <f t="shared" si="894"/>
        <v/>
      </c>
      <c r="S9536" s="109" t="str">
        <f t="shared" si="895"/>
        <v/>
      </c>
      <c r="T9536" s="109" t="str">
        <f t="shared" si="896"/>
        <v/>
      </c>
    </row>
    <row r="9537" spans="2:20" ht="15" customHeight="1" x14ac:dyDescent="0.25">
      <c r="B9537" s="94">
        <v>9486</v>
      </c>
      <c r="C9537" s="95"/>
      <c r="D9537" s="94"/>
      <c r="E9537" s="95"/>
      <c r="F9537" s="94"/>
      <c r="G9537" s="95">
        <f t="shared" si="891"/>
        <v>0</v>
      </c>
      <c r="H9537" s="110">
        <f t="shared" si="892"/>
        <v>0</v>
      </c>
      <c r="P9537" s="107" t="str">
        <f t="shared" si="893"/>
        <v/>
      </c>
      <c r="Q9537" s="108" t="str">
        <f t="shared" si="894"/>
        <v/>
      </c>
      <c r="S9537" s="109" t="str">
        <f t="shared" si="895"/>
        <v/>
      </c>
      <c r="T9537" s="109" t="str">
        <f t="shared" si="896"/>
        <v/>
      </c>
    </row>
    <row r="9538" spans="2:20" ht="15" customHeight="1" x14ac:dyDescent="0.25">
      <c r="B9538" s="94">
        <v>9487</v>
      </c>
      <c r="C9538" s="95"/>
      <c r="D9538" s="94"/>
      <c r="E9538" s="95"/>
      <c r="F9538" s="94"/>
      <c r="G9538" s="95">
        <f t="shared" si="891"/>
        <v>0</v>
      </c>
      <c r="H9538" s="110">
        <f t="shared" si="892"/>
        <v>0</v>
      </c>
      <c r="P9538" s="107" t="str">
        <f t="shared" si="893"/>
        <v/>
      </c>
      <c r="Q9538" s="108" t="str">
        <f t="shared" si="894"/>
        <v/>
      </c>
      <c r="S9538" s="109" t="str">
        <f t="shared" si="895"/>
        <v/>
      </c>
      <c r="T9538" s="109" t="str">
        <f t="shared" si="896"/>
        <v/>
      </c>
    </row>
    <row r="9539" spans="2:20" ht="15" customHeight="1" x14ac:dyDescent="0.25">
      <c r="B9539" s="94">
        <v>9488</v>
      </c>
      <c r="C9539" s="95"/>
      <c r="D9539" s="94"/>
      <c r="E9539" s="95"/>
      <c r="F9539" s="94"/>
      <c r="G9539" s="95">
        <f t="shared" si="891"/>
        <v>0</v>
      </c>
      <c r="H9539" s="110">
        <f t="shared" si="892"/>
        <v>0</v>
      </c>
      <c r="P9539" s="107" t="str">
        <f t="shared" si="893"/>
        <v/>
      </c>
      <c r="Q9539" s="108" t="str">
        <f t="shared" si="894"/>
        <v/>
      </c>
      <c r="S9539" s="109" t="str">
        <f t="shared" si="895"/>
        <v/>
      </c>
      <c r="T9539" s="109" t="str">
        <f t="shared" si="896"/>
        <v/>
      </c>
    </row>
    <row r="9540" spans="2:20" ht="15" customHeight="1" x14ac:dyDescent="0.25">
      <c r="B9540" s="94">
        <v>9489</v>
      </c>
      <c r="C9540" s="95"/>
      <c r="D9540" s="94"/>
      <c r="E9540" s="95"/>
      <c r="F9540" s="94"/>
      <c r="G9540" s="95">
        <f t="shared" si="891"/>
        <v>0</v>
      </c>
      <c r="H9540" s="110">
        <f t="shared" si="892"/>
        <v>0</v>
      </c>
      <c r="P9540" s="107" t="str">
        <f t="shared" si="893"/>
        <v/>
      </c>
      <c r="Q9540" s="108" t="str">
        <f t="shared" si="894"/>
        <v/>
      </c>
      <c r="S9540" s="109" t="str">
        <f t="shared" si="895"/>
        <v/>
      </c>
      <c r="T9540" s="109" t="str">
        <f t="shared" si="896"/>
        <v/>
      </c>
    </row>
    <row r="9541" spans="2:20" ht="15" customHeight="1" x14ac:dyDescent="0.25">
      <c r="B9541" s="94">
        <v>9490</v>
      </c>
      <c r="C9541" s="95"/>
      <c r="D9541" s="94"/>
      <c r="E9541" s="95"/>
      <c r="F9541" s="94"/>
      <c r="G9541" s="95">
        <f t="shared" si="891"/>
        <v>0</v>
      </c>
      <c r="H9541" s="110">
        <f t="shared" si="892"/>
        <v>0</v>
      </c>
      <c r="P9541" s="107" t="str">
        <f t="shared" si="893"/>
        <v/>
      </c>
      <c r="Q9541" s="108" t="str">
        <f t="shared" si="894"/>
        <v/>
      </c>
      <c r="S9541" s="109" t="str">
        <f t="shared" si="895"/>
        <v/>
      </c>
      <c r="T9541" s="109" t="str">
        <f t="shared" si="896"/>
        <v/>
      </c>
    </row>
    <row r="9542" spans="2:20" ht="15" customHeight="1" x14ac:dyDescent="0.25">
      <c r="B9542" s="94">
        <v>9491</v>
      </c>
      <c r="C9542" s="95"/>
      <c r="D9542" s="94"/>
      <c r="E9542" s="95"/>
      <c r="F9542" s="94"/>
      <c r="G9542" s="95">
        <f t="shared" si="891"/>
        <v>0</v>
      </c>
      <c r="H9542" s="110">
        <f t="shared" si="892"/>
        <v>0</v>
      </c>
      <c r="P9542" s="107" t="str">
        <f t="shared" si="893"/>
        <v/>
      </c>
      <c r="Q9542" s="108" t="str">
        <f t="shared" si="894"/>
        <v/>
      </c>
      <c r="S9542" s="109" t="str">
        <f t="shared" si="895"/>
        <v/>
      </c>
      <c r="T9542" s="109" t="str">
        <f t="shared" si="896"/>
        <v/>
      </c>
    </row>
    <row r="9543" spans="2:20" ht="15" customHeight="1" x14ac:dyDescent="0.25">
      <c r="B9543" s="94">
        <v>9492</v>
      </c>
      <c r="C9543" s="95"/>
      <c r="D9543" s="94"/>
      <c r="E9543" s="95"/>
      <c r="F9543" s="94"/>
      <c r="G9543" s="95">
        <f t="shared" si="891"/>
        <v>0</v>
      </c>
      <c r="H9543" s="110">
        <f t="shared" si="892"/>
        <v>0</v>
      </c>
      <c r="P9543" s="107" t="str">
        <f t="shared" si="893"/>
        <v/>
      </c>
      <c r="Q9543" s="108" t="str">
        <f t="shared" si="894"/>
        <v/>
      </c>
      <c r="S9543" s="109" t="str">
        <f t="shared" si="895"/>
        <v/>
      </c>
      <c r="T9543" s="109" t="str">
        <f t="shared" si="896"/>
        <v/>
      </c>
    </row>
    <row r="9544" spans="2:20" ht="15" customHeight="1" x14ac:dyDescent="0.25">
      <c r="B9544" s="94">
        <v>9493</v>
      </c>
      <c r="C9544" s="95"/>
      <c r="D9544" s="94"/>
      <c r="E9544" s="95"/>
      <c r="F9544" s="94"/>
      <c r="G9544" s="95">
        <f t="shared" si="891"/>
        <v>0</v>
      </c>
      <c r="H9544" s="110">
        <f t="shared" si="892"/>
        <v>0</v>
      </c>
      <c r="P9544" s="107" t="str">
        <f t="shared" si="893"/>
        <v/>
      </c>
      <c r="Q9544" s="108" t="str">
        <f t="shared" si="894"/>
        <v/>
      </c>
      <c r="S9544" s="109" t="str">
        <f t="shared" si="895"/>
        <v/>
      </c>
      <c r="T9544" s="109" t="str">
        <f t="shared" si="896"/>
        <v/>
      </c>
    </row>
    <row r="9545" spans="2:20" ht="15" customHeight="1" x14ac:dyDescent="0.25">
      <c r="B9545" s="94">
        <v>9494</v>
      </c>
      <c r="C9545" s="95"/>
      <c r="D9545" s="94"/>
      <c r="E9545" s="95"/>
      <c r="F9545" s="94"/>
      <c r="G9545" s="95">
        <f t="shared" si="891"/>
        <v>0</v>
      </c>
      <c r="H9545" s="110">
        <f t="shared" si="892"/>
        <v>0</v>
      </c>
      <c r="P9545" s="107" t="str">
        <f t="shared" si="893"/>
        <v/>
      </c>
      <c r="Q9545" s="108" t="str">
        <f t="shared" si="894"/>
        <v/>
      </c>
      <c r="S9545" s="109" t="str">
        <f t="shared" si="895"/>
        <v/>
      </c>
      <c r="T9545" s="109" t="str">
        <f t="shared" si="896"/>
        <v/>
      </c>
    </row>
    <row r="9546" spans="2:20" ht="15" customHeight="1" x14ac:dyDescent="0.25">
      <c r="B9546" s="94">
        <v>9495</v>
      </c>
      <c r="C9546" s="95"/>
      <c r="D9546" s="94"/>
      <c r="E9546" s="95"/>
      <c r="F9546" s="94"/>
      <c r="G9546" s="95">
        <f t="shared" si="891"/>
        <v>0</v>
      </c>
      <c r="H9546" s="110">
        <f t="shared" si="892"/>
        <v>0</v>
      </c>
      <c r="P9546" s="107" t="str">
        <f t="shared" si="893"/>
        <v/>
      </c>
      <c r="Q9546" s="108" t="str">
        <f t="shared" si="894"/>
        <v/>
      </c>
      <c r="S9546" s="109" t="str">
        <f t="shared" si="895"/>
        <v/>
      </c>
      <c r="T9546" s="109" t="str">
        <f t="shared" si="896"/>
        <v/>
      </c>
    </row>
    <row r="9547" spans="2:20" ht="15" customHeight="1" x14ac:dyDescent="0.25">
      <c r="B9547" s="94">
        <v>9496</v>
      </c>
      <c r="C9547" s="95"/>
      <c r="D9547" s="94"/>
      <c r="E9547" s="95"/>
      <c r="F9547" s="94"/>
      <c r="G9547" s="95">
        <f t="shared" si="891"/>
        <v>0</v>
      </c>
      <c r="H9547" s="110">
        <f t="shared" si="892"/>
        <v>0</v>
      </c>
      <c r="P9547" s="107" t="str">
        <f t="shared" si="893"/>
        <v/>
      </c>
      <c r="Q9547" s="108" t="str">
        <f t="shared" si="894"/>
        <v/>
      </c>
      <c r="S9547" s="109" t="str">
        <f t="shared" si="895"/>
        <v/>
      </c>
      <c r="T9547" s="109" t="str">
        <f t="shared" si="896"/>
        <v/>
      </c>
    </row>
    <row r="9548" spans="2:20" ht="15" customHeight="1" x14ac:dyDescent="0.25">
      <c r="B9548" s="94">
        <v>9497</v>
      </c>
      <c r="C9548" s="95"/>
      <c r="D9548" s="94"/>
      <c r="E9548" s="95"/>
      <c r="F9548" s="94"/>
      <c r="G9548" s="95">
        <f t="shared" si="891"/>
        <v>0</v>
      </c>
      <c r="H9548" s="110">
        <f t="shared" si="892"/>
        <v>0</v>
      </c>
      <c r="P9548" s="107" t="str">
        <f t="shared" si="893"/>
        <v/>
      </c>
      <c r="Q9548" s="108" t="str">
        <f t="shared" si="894"/>
        <v/>
      </c>
      <c r="S9548" s="109" t="str">
        <f t="shared" si="895"/>
        <v/>
      </c>
      <c r="T9548" s="109" t="str">
        <f t="shared" si="896"/>
        <v/>
      </c>
    </row>
    <row r="9549" spans="2:20" ht="15" customHeight="1" x14ac:dyDescent="0.25">
      <c r="B9549" s="94">
        <v>9498</v>
      </c>
      <c r="C9549" s="95"/>
      <c r="D9549" s="94"/>
      <c r="E9549" s="95"/>
      <c r="F9549" s="94"/>
      <c r="G9549" s="95">
        <f t="shared" si="891"/>
        <v>0</v>
      </c>
      <c r="H9549" s="110">
        <f t="shared" si="892"/>
        <v>0</v>
      </c>
      <c r="P9549" s="107" t="str">
        <f t="shared" si="893"/>
        <v/>
      </c>
      <c r="Q9549" s="108" t="str">
        <f t="shared" si="894"/>
        <v/>
      </c>
      <c r="S9549" s="109" t="str">
        <f t="shared" si="895"/>
        <v/>
      </c>
      <c r="T9549" s="109" t="str">
        <f t="shared" si="896"/>
        <v/>
      </c>
    </row>
    <row r="9550" spans="2:20" ht="15" customHeight="1" x14ac:dyDescent="0.25">
      <c r="B9550" s="94">
        <v>9499</v>
      </c>
      <c r="C9550" s="95"/>
      <c r="D9550" s="94"/>
      <c r="E9550" s="95"/>
      <c r="F9550" s="94"/>
      <c r="G9550" s="95">
        <f t="shared" si="891"/>
        <v>0</v>
      </c>
      <c r="H9550" s="110">
        <f t="shared" si="892"/>
        <v>0</v>
      </c>
      <c r="P9550" s="107" t="str">
        <f t="shared" si="893"/>
        <v/>
      </c>
      <c r="Q9550" s="108" t="str">
        <f t="shared" si="894"/>
        <v/>
      </c>
      <c r="S9550" s="109" t="str">
        <f t="shared" si="895"/>
        <v/>
      </c>
      <c r="T9550" s="109" t="str">
        <f t="shared" si="896"/>
        <v/>
      </c>
    </row>
    <row r="9551" spans="2:20" ht="15" customHeight="1" x14ac:dyDescent="0.25">
      <c r="B9551" s="94">
        <v>9500</v>
      </c>
      <c r="C9551" s="95"/>
      <c r="D9551" s="94"/>
      <c r="E9551" s="95"/>
      <c r="F9551" s="94"/>
      <c r="G9551" s="95">
        <f t="shared" si="891"/>
        <v>0</v>
      </c>
      <c r="H9551" s="110">
        <f t="shared" si="892"/>
        <v>0</v>
      </c>
      <c r="P9551" s="107" t="str">
        <f t="shared" si="893"/>
        <v/>
      </c>
      <c r="Q9551" s="108" t="str">
        <f t="shared" si="894"/>
        <v/>
      </c>
      <c r="S9551" s="109" t="str">
        <f t="shared" si="895"/>
        <v/>
      </c>
      <c r="T9551" s="109" t="str">
        <f t="shared" si="896"/>
        <v/>
      </c>
    </row>
    <row r="9552" spans="2:20" ht="15" customHeight="1" x14ac:dyDescent="0.25">
      <c r="B9552" s="94">
        <v>9501</v>
      </c>
      <c r="C9552" s="95"/>
      <c r="D9552" s="94"/>
      <c r="E9552" s="95"/>
      <c r="F9552" s="94"/>
      <c r="G9552" s="95">
        <f t="shared" si="891"/>
        <v>0</v>
      </c>
      <c r="H9552" s="110">
        <f t="shared" si="892"/>
        <v>0</v>
      </c>
      <c r="P9552" s="107" t="str">
        <f t="shared" si="893"/>
        <v/>
      </c>
      <c r="Q9552" s="108" t="str">
        <f t="shared" si="894"/>
        <v/>
      </c>
      <c r="S9552" s="109" t="str">
        <f t="shared" si="895"/>
        <v/>
      </c>
      <c r="T9552" s="109" t="str">
        <f t="shared" si="896"/>
        <v/>
      </c>
    </row>
    <row r="9553" spans="2:20" ht="15" customHeight="1" x14ac:dyDescent="0.25">
      <c r="B9553" s="94">
        <v>9502</v>
      </c>
      <c r="C9553" s="95"/>
      <c r="D9553" s="94"/>
      <c r="E9553" s="95"/>
      <c r="F9553" s="94"/>
      <c r="G9553" s="95">
        <f t="shared" si="891"/>
        <v>0</v>
      </c>
      <c r="H9553" s="110">
        <f t="shared" si="892"/>
        <v>0</v>
      </c>
      <c r="P9553" s="107" t="str">
        <f t="shared" si="893"/>
        <v/>
      </c>
      <c r="Q9553" s="108" t="str">
        <f t="shared" si="894"/>
        <v/>
      </c>
      <c r="S9553" s="109" t="str">
        <f t="shared" si="895"/>
        <v/>
      </c>
      <c r="T9553" s="109" t="str">
        <f t="shared" si="896"/>
        <v/>
      </c>
    </row>
    <row r="9554" spans="2:20" ht="15" customHeight="1" x14ac:dyDescent="0.25">
      <c r="B9554" s="94">
        <v>9503</v>
      </c>
      <c r="C9554" s="95"/>
      <c r="D9554" s="94"/>
      <c r="E9554" s="95"/>
      <c r="F9554" s="94"/>
      <c r="G9554" s="95">
        <f t="shared" si="891"/>
        <v>0</v>
      </c>
      <c r="H9554" s="110">
        <f t="shared" si="892"/>
        <v>0</v>
      </c>
      <c r="P9554" s="107" t="str">
        <f t="shared" si="893"/>
        <v/>
      </c>
      <c r="Q9554" s="108" t="str">
        <f t="shared" si="894"/>
        <v/>
      </c>
      <c r="S9554" s="109" t="str">
        <f t="shared" si="895"/>
        <v/>
      </c>
      <c r="T9554" s="109" t="str">
        <f t="shared" si="896"/>
        <v/>
      </c>
    </row>
    <row r="9555" spans="2:20" ht="15" customHeight="1" x14ac:dyDescent="0.25">
      <c r="B9555" s="94">
        <v>9504</v>
      </c>
      <c r="C9555" s="95"/>
      <c r="D9555" s="94"/>
      <c r="E9555" s="95"/>
      <c r="F9555" s="94"/>
      <c r="G9555" s="95">
        <f t="shared" si="891"/>
        <v>0</v>
      </c>
      <c r="H9555" s="110">
        <f t="shared" si="892"/>
        <v>0</v>
      </c>
      <c r="P9555" s="107" t="str">
        <f t="shared" si="893"/>
        <v/>
      </c>
      <c r="Q9555" s="108" t="str">
        <f t="shared" si="894"/>
        <v/>
      </c>
      <c r="S9555" s="109" t="str">
        <f t="shared" si="895"/>
        <v/>
      </c>
      <c r="T9555" s="109" t="str">
        <f t="shared" si="896"/>
        <v/>
      </c>
    </row>
    <row r="9556" spans="2:20" ht="15" customHeight="1" x14ac:dyDescent="0.25">
      <c r="B9556" s="94">
        <v>9505</v>
      </c>
      <c r="C9556" s="95"/>
      <c r="D9556" s="94"/>
      <c r="E9556" s="95"/>
      <c r="F9556" s="94"/>
      <c r="G9556" s="95">
        <f t="shared" si="891"/>
        <v>0</v>
      </c>
      <c r="H9556" s="110">
        <f t="shared" si="892"/>
        <v>0</v>
      </c>
      <c r="P9556" s="107" t="str">
        <f t="shared" si="893"/>
        <v/>
      </c>
      <c r="Q9556" s="108" t="str">
        <f t="shared" si="894"/>
        <v/>
      </c>
      <c r="S9556" s="109" t="str">
        <f t="shared" si="895"/>
        <v/>
      </c>
      <c r="T9556" s="109" t="str">
        <f t="shared" si="896"/>
        <v/>
      </c>
    </row>
    <row r="9557" spans="2:20" ht="15" customHeight="1" x14ac:dyDescent="0.25">
      <c r="B9557" s="94">
        <v>9506</v>
      </c>
      <c r="C9557" s="95"/>
      <c r="D9557" s="94"/>
      <c r="E9557" s="95"/>
      <c r="F9557" s="94"/>
      <c r="G9557" s="95">
        <f t="shared" si="891"/>
        <v>0</v>
      </c>
      <c r="H9557" s="110">
        <f t="shared" si="892"/>
        <v>0</v>
      </c>
      <c r="P9557" s="107" t="str">
        <f t="shared" si="893"/>
        <v/>
      </c>
      <c r="Q9557" s="108" t="str">
        <f t="shared" si="894"/>
        <v/>
      </c>
      <c r="S9557" s="109" t="str">
        <f t="shared" si="895"/>
        <v/>
      </c>
      <c r="T9557" s="109" t="str">
        <f t="shared" si="896"/>
        <v/>
      </c>
    </row>
    <row r="9558" spans="2:20" ht="15" customHeight="1" x14ac:dyDescent="0.25">
      <c r="B9558" s="94">
        <v>9507</v>
      </c>
      <c r="C9558" s="95"/>
      <c r="D9558" s="94"/>
      <c r="E9558" s="95"/>
      <c r="F9558" s="94"/>
      <c r="G9558" s="95">
        <f t="shared" si="891"/>
        <v>0</v>
      </c>
      <c r="H9558" s="110">
        <f t="shared" si="892"/>
        <v>0</v>
      </c>
      <c r="P9558" s="107" t="str">
        <f t="shared" si="893"/>
        <v/>
      </c>
      <c r="Q9558" s="108" t="str">
        <f t="shared" si="894"/>
        <v/>
      </c>
      <c r="S9558" s="109" t="str">
        <f t="shared" si="895"/>
        <v/>
      </c>
      <c r="T9558" s="109" t="str">
        <f t="shared" si="896"/>
        <v/>
      </c>
    </row>
    <row r="9559" spans="2:20" ht="15" customHeight="1" x14ac:dyDescent="0.25">
      <c r="B9559" s="94">
        <v>9508</v>
      </c>
      <c r="C9559" s="95"/>
      <c r="D9559" s="94"/>
      <c r="E9559" s="95"/>
      <c r="F9559" s="94"/>
      <c r="G9559" s="95">
        <f t="shared" si="891"/>
        <v>0</v>
      </c>
      <c r="H9559" s="110">
        <f t="shared" si="892"/>
        <v>0</v>
      </c>
      <c r="P9559" s="107" t="str">
        <f t="shared" si="893"/>
        <v/>
      </c>
      <c r="Q9559" s="108" t="str">
        <f t="shared" si="894"/>
        <v/>
      </c>
      <c r="S9559" s="109" t="str">
        <f t="shared" si="895"/>
        <v/>
      </c>
      <c r="T9559" s="109" t="str">
        <f t="shared" si="896"/>
        <v/>
      </c>
    </row>
    <row r="9560" spans="2:20" ht="15" customHeight="1" x14ac:dyDescent="0.25">
      <c r="B9560" s="94">
        <v>9509</v>
      </c>
      <c r="C9560" s="95"/>
      <c r="D9560" s="94"/>
      <c r="E9560" s="95"/>
      <c r="F9560" s="94"/>
      <c r="G9560" s="95">
        <f t="shared" si="891"/>
        <v>0</v>
      </c>
      <c r="H9560" s="110">
        <f t="shared" si="892"/>
        <v>0</v>
      </c>
      <c r="P9560" s="107" t="str">
        <f t="shared" si="893"/>
        <v/>
      </c>
      <c r="Q9560" s="108" t="str">
        <f t="shared" si="894"/>
        <v/>
      </c>
      <c r="S9560" s="109" t="str">
        <f t="shared" si="895"/>
        <v/>
      </c>
      <c r="T9560" s="109" t="str">
        <f t="shared" si="896"/>
        <v/>
      </c>
    </row>
    <row r="9561" spans="2:20" ht="15" customHeight="1" x14ac:dyDescent="0.25">
      <c r="B9561" s="94">
        <v>9510</v>
      </c>
      <c r="C9561" s="95"/>
      <c r="D9561" s="94"/>
      <c r="E9561" s="95"/>
      <c r="F9561" s="94"/>
      <c r="G9561" s="95">
        <f t="shared" si="891"/>
        <v>0</v>
      </c>
      <c r="H9561" s="110">
        <f t="shared" si="892"/>
        <v>0</v>
      </c>
      <c r="P9561" s="107" t="str">
        <f t="shared" si="893"/>
        <v/>
      </c>
      <c r="Q9561" s="108" t="str">
        <f t="shared" si="894"/>
        <v/>
      </c>
      <c r="S9561" s="109" t="str">
        <f t="shared" si="895"/>
        <v/>
      </c>
      <c r="T9561" s="109" t="str">
        <f t="shared" si="896"/>
        <v/>
      </c>
    </row>
    <row r="9562" spans="2:20" ht="15" customHeight="1" x14ac:dyDescent="0.25">
      <c r="B9562" s="94">
        <v>9511</v>
      </c>
      <c r="C9562" s="95"/>
      <c r="D9562" s="94"/>
      <c r="E9562" s="95"/>
      <c r="F9562" s="94"/>
      <c r="G9562" s="95">
        <f t="shared" si="891"/>
        <v>0</v>
      </c>
      <c r="H9562" s="110">
        <f t="shared" si="892"/>
        <v>0</v>
      </c>
      <c r="P9562" s="107" t="str">
        <f t="shared" si="893"/>
        <v/>
      </c>
      <c r="Q9562" s="108" t="str">
        <f t="shared" si="894"/>
        <v/>
      </c>
      <c r="S9562" s="109" t="str">
        <f t="shared" si="895"/>
        <v/>
      </c>
      <c r="T9562" s="109" t="str">
        <f t="shared" si="896"/>
        <v/>
      </c>
    </row>
    <row r="9563" spans="2:20" ht="15" customHeight="1" x14ac:dyDescent="0.25">
      <c r="B9563" s="94">
        <v>9512</v>
      </c>
      <c r="C9563" s="95"/>
      <c r="D9563" s="94"/>
      <c r="E9563" s="95"/>
      <c r="F9563" s="94"/>
      <c r="G9563" s="95">
        <f t="shared" si="891"/>
        <v>0</v>
      </c>
      <c r="H9563" s="110">
        <f t="shared" si="892"/>
        <v>0</v>
      </c>
      <c r="P9563" s="107" t="str">
        <f t="shared" si="893"/>
        <v/>
      </c>
      <c r="Q9563" s="108" t="str">
        <f t="shared" si="894"/>
        <v/>
      </c>
      <c r="S9563" s="109" t="str">
        <f t="shared" si="895"/>
        <v/>
      </c>
      <c r="T9563" s="109" t="str">
        <f t="shared" si="896"/>
        <v/>
      </c>
    </row>
    <row r="9564" spans="2:20" ht="15" customHeight="1" x14ac:dyDescent="0.25">
      <c r="B9564" s="94">
        <v>9513</v>
      </c>
      <c r="C9564" s="95"/>
      <c r="D9564" s="94"/>
      <c r="E9564" s="95"/>
      <c r="F9564" s="94"/>
      <c r="G9564" s="95">
        <f t="shared" ref="G9564:G9627" si="897">E9564-C9564</f>
        <v>0</v>
      </c>
      <c r="H9564" s="110">
        <f t="shared" ref="H9564:H9627" si="898">F9564-D9564</f>
        <v>0</v>
      </c>
      <c r="P9564" s="107" t="str">
        <f t="shared" ref="P9564:P9627" si="899">IF(C9564="","",D9564*PSA_WTP-C9564)</f>
        <v/>
      </c>
      <c r="Q9564" s="108" t="str">
        <f t="shared" ref="Q9564:Q9627" si="900">IF(C9564="","",F9564*PSA_WTP-E9564)</f>
        <v/>
      </c>
      <c r="S9564" s="109" t="str">
        <f t="shared" ref="S9564:S9627" si="901">IF(Q9564="","",IF(Q9564=MAX(P9564,Q9564),0,1))</f>
        <v/>
      </c>
      <c r="T9564" s="109" t="str">
        <f t="shared" ref="T9564:T9627" si="902">IF(Q9564="","",IF(Q9564=MAX(P9564,Q9564),1,0))</f>
        <v/>
      </c>
    </row>
    <row r="9565" spans="2:20" ht="15" customHeight="1" x14ac:dyDescent="0.25">
      <c r="B9565" s="94">
        <v>9514</v>
      </c>
      <c r="C9565" s="95"/>
      <c r="D9565" s="94"/>
      <c r="E9565" s="95"/>
      <c r="F9565" s="94"/>
      <c r="G9565" s="95">
        <f t="shared" si="897"/>
        <v>0</v>
      </c>
      <c r="H9565" s="110">
        <f t="shared" si="898"/>
        <v>0</v>
      </c>
      <c r="P9565" s="107" t="str">
        <f t="shared" si="899"/>
        <v/>
      </c>
      <c r="Q9565" s="108" t="str">
        <f t="shared" si="900"/>
        <v/>
      </c>
      <c r="S9565" s="109" t="str">
        <f t="shared" si="901"/>
        <v/>
      </c>
      <c r="T9565" s="109" t="str">
        <f t="shared" si="902"/>
        <v/>
      </c>
    </row>
    <row r="9566" spans="2:20" ht="15" customHeight="1" x14ac:dyDescent="0.25">
      <c r="B9566" s="94">
        <v>9515</v>
      </c>
      <c r="C9566" s="95"/>
      <c r="D9566" s="94"/>
      <c r="E9566" s="95"/>
      <c r="F9566" s="94"/>
      <c r="G9566" s="95">
        <f t="shared" si="897"/>
        <v>0</v>
      </c>
      <c r="H9566" s="110">
        <f t="shared" si="898"/>
        <v>0</v>
      </c>
      <c r="P9566" s="107" t="str">
        <f t="shared" si="899"/>
        <v/>
      </c>
      <c r="Q9566" s="108" t="str">
        <f t="shared" si="900"/>
        <v/>
      </c>
      <c r="S9566" s="109" t="str">
        <f t="shared" si="901"/>
        <v/>
      </c>
      <c r="T9566" s="109" t="str">
        <f t="shared" si="902"/>
        <v/>
      </c>
    </row>
    <row r="9567" spans="2:20" ht="15" customHeight="1" x14ac:dyDescent="0.25">
      <c r="B9567" s="94">
        <v>9516</v>
      </c>
      <c r="C9567" s="95"/>
      <c r="D9567" s="94"/>
      <c r="E9567" s="95"/>
      <c r="F9567" s="94"/>
      <c r="G9567" s="95">
        <f t="shared" si="897"/>
        <v>0</v>
      </c>
      <c r="H9567" s="110">
        <f t="shared" si="898"/>
        <v>0</v>
      </c>
      <c r="P9567" s="107" t="str">
        <f t="shared" si="899"/>
        <v/>
      </c>
      <c r="Q9567" s="108" t="str">
        <f t="shared" si="900"/>
        <v/>
      </c>
      <c r="S9567" s="109" t="str">
        <f t="shared" si="901"/>
        <v/>
      </c>
      <c r="T9567" s="109" t="str">
        <f t="shared" si="902"/>
        <v/>
      </c>
    </row>
    <row r="9568" spans="2:20" ht="15" customHeight="1" x14ac:dyDescent="0.25">
      <c r="B9568" s="94">
        <v>9517</v>
      </c>
      <c r="C9568" s="95"/>
      <c r="D9568" s="94"/>
      <c r="E9568" s="95"/>
      <c r="F9568" s="94"/>
      <c r="G9568" s="95">
        <f t="shared" si="897"/>
        <v>0</v>
      </c>
      <c r="H9568" s="110">
        <f t="shared" si="898"/>
        <v>0</v>
      </c>
      <c r="P9568" s="107" t="str">
        <f t="shared" si="899"/>
        <v/>
      </c>
      <c r="Q9568" s="108" t="str">
        <f t="shared" si="900"/>
        <v/>
      </c>
      <c r="S9568" s="109" t="str">
        <f t="shared" si="901"/>
        <v/>
      </c>
      <c r="T9568" s="109" t="str">
        <f t="shared" si="902"/>
        <v/>
      </c>
    </row>
    <row r="9569" spans="2:20" ht="15" customHeight="1" x14ac:dyDescent="0.25">
      <c r="B9569" s="94">
        <v>9518</v>
      </c>
      <c r="C9569" s="95"/>
      <c r="D9569" s="94"/>
      <c r="E9569" s="95"/>
      <c r="F9569" s="94"/>
      <c r="G9569" s="95">
        <f t="shared" si="897"/>
        <v>0</v>
      </c>
      <c r="H9569" s="110">
        <f t="shared" si="898"/>
        <v>0</v>
      </c>
      <c r="P9569" s="107" t="str">
        <f t="shared" si="899"/>
        <v/>
      </c>
      <c r="Q9569" s="108" t="str">
        <f t="shared" si="900"/>
        <v/>
      </c>
      <c r="S9569" s="109" t="str">
        <f t="shared" si="901"/>
        <v/>
      </c>
      <c r="T9569" s="109" t="str">
        <f t="shared" si="902"/>
        <v/>
      </c>
    </row>
    <row r="9570" spans="2:20" ht="15" customHeight="1" x14ac:dyDescent="0.25">
      <c r="B9570" s="94">
        <v>9519</v>
      </c>
      <c r="C9570" s="95"/>
      <c r="D9570" s="94"/>
      <c r="E9570" s="95"/>
      <c r="F9570" s="94"/>
      <c r="G9570" s="95">
        <f t="shared" si="897"/>
        <v>0</v>
      </c>
      <c r="H9570" s="110">
        <f t="shared" si="898"/>
        <v>0</v>
      </c>
      <c r="P9570" s="107" t="str">
        <f t="shared" si="899"/>
        <v/>
      </c>
      <c r="Q9570" s="108" t="str">
        <f t="shared" si="900"/>
        <v/>
      </c>
      <c r="S9570" s="109" t="str">
        <f t="shared" si="901"/>
        <v/>
      </c>
      <c r="T9570" s="109" t="str">
        <f t="shared" si="902"/>
        <v/>
      </c>
    </row>
    <row r="9571" spans="2:20" ht="15" customHeight="1" x14ac:dyDescent="0.25">
      <c r="B9571" s="94">
        <v>9520</v>
      </c>
      <c r="C9571" s="95"/>
      <c r="D9571" s="94"/>
      <c r="E9571" s="95"/>
      <c r="F9571" s="94"/>
      <c r="G9571" s="95">
        <f t="shared" si="897"/>
        <v>0</v>
      </c>
      <c r="H9571" s="110">
        <f t="shared" si="898"/>
        <v>0</v>
      </c>
      <c r="P9571" s="107" t="str">
        <f t="shared" si="899"/>
        <v/>
      </c>
      <c r="Q9571" s="108" t="str">
        <f t="shared" si="900"/>
        <v/>
      </c>
      <c r="S9571" s="109" t="str">
        <f t="shared" si="901"/>
        <v/>
      </c>
      <c r="T9571" s="109" t="str">
        <f t="shared" si="902"/>
        <v/>
      </c>
    </row>
    <row r="9572" spans="2:20" ht="15" customHeight="1" x14ac:dyDescent="0.25">
      <c r="B9572" s="94">
        <v>9521</v>
      </c>
      <c r="C9572" s="95"/>
      <c r="D9572" s="94"/>
      <c r="E9572" s="95"/>
      <c r="F9572" s="94"/>
      <c r="G9572" s="95">
        <f t="shared" si="897"/>
        <v>0</v>
      </c>
      <c r="H9572" s="110">
        <f t="shared" si="898"/>
        <v>0</v>
      </c>
      <c r="P9572" s="107" t="str">
        <f t="shared" si="899"/>
        <v/>
      </c>
      <c r="Q9572" s="108" t="str">
        <f t="shared" si="900"/>
        <v/>
      </c>
      <c r="S9572" s="109" t="str">
        <f t="shared" si="901"/>
        <v/>
      </c>
      <c r="T9572" s="109" t="str">
        <f t="shared" si="902"/>
        <v/>
      </c>
    </row>
    <row r="9573" spans="2:20" ht="15" customHeight="1" x14ac:dyDescent="0.25">
      <c r="B9573" s="94">
        <v>9522</v>
      </c>
      <c r="C9573" s="95"/>
      <c r="D9573" s="94"/>
      <c r="E9573" s="95"/>
      <c r="F9573" s="94"/>
      <c r="G9573" s="95">
        <f t="shared" si="897"/>
        <v>0</v>
      </c>
      <c r="H9573" s="110">
        <f t="shared" si="898"/>
        <v>0</v>
      </c>
      <c r="P9573" s="107" t="str">
        <f t="shared" si="899"/>
        <v/>
      </c>
      <c r="Q9573" s="108" t="str">
        <f t="shared" si="900"/>
        <v/>
      </c>
      <c r="S9573" s="109" t="str">
        <f t="shared" si="901"/>
        <v/>
      </c>
      <c r="T9573" s="109" t="str">
        <f t="shared" si="902"/>
        <v/>
      </c>
    </row>
    <row r="9574" spans="2:20" ht="15" customHeight="1" x14ac:dyDescent="0.25">
      <c r="B9574" s="94">
        <v>9523</v>
      </c>
      <c r="C9574" s="95"/>
      <c r="D9574" s="94"/>
      <c r="E9574" s="95"/>
      <c r="F9574" s="94"/>
      <c r="G9574" s="95">
        <f t="shared" si="897"/>
        <v>0</v>
      </c>
      <c r="H9574" s="110">
        <f t="shared" si="898"/>
        <v>0</v>
      </c>
      <c r="P9574" s="107" t="str">
        <f t="shared" si="899"/>
        <v/>
      </c>
      <c r="Q9574" s="108" t="str">
        <f t="shared" si="900"/>
        <v/>
      </c>
      <c r="S9574" s="109" t="str">
        <f t="shared" si="901"/>
        <v/>
      </c>
      <c r="T9574" s="109" t="str">
        <f t="shared" si="902"/>
        <v/>
      </c>
    </row>
    <row r="9575" spans="2:20" ht="15" customHeight="1" x14ac:dyDescent="0.25">
      <c r="B9575" s="94">
        <v>9524</v>
      </c>
      <c r="C9575" s="95"/>
      <c r="D9575" s="94"/>
      <c r="E9575" s="95"/>
      <c r="F9575" s="94"/>
      <c r="G9575" s="95">
        <f t="shared" si="897"/>
        <v>0</v>
      </c>
      <c r="H9575" s="110">
        <f t="shared" si="898"/>
        <v>0</v>
      </c>
      <c r="P9575" s="107" t="str">
        <f t="shared" si="899"/>
        <v/>
      </c>
      <c r="Q9575" s="108" t="str">
        <f t="shared" si="900"/>
        <v/>
      </c>
      <c r="S9575" s="109" t="str">
        <f t="shared" si="901"/>
        <v/>
      </c>
      <c r="T9575" s="109" t="str">
        <f t="shared" si="902"/>
        <v/>
      </c>
    </row>
    <row r="9576" spans="2:20" ht="15" customHeight="1" x14ac:dyDescent="0.25">
      <c r="B9576" s="94">
        <v>9525</v>
      </c>
      <c r="C9576" s="95"/>
      <c r="D9576" s="94"/>
      <c r="E9576" s="95"/>
      <c r="F9576" s="94"/>
      <c r="G9576" s="95">
        <f t="shared" si="897"/>
        <v>0</v>
      </c>
      <c r="H9576" s="110">
        <f t="shared" si="898"/>
        <v>0</v>
      </c>
      <c r="P9576" s="107" t="str">
        <f t="shared" si="899"/>
        <v/>
      </c>
      <c r="Q9576" s="108" t="str">
        <f t="shared" si="900"/>
        <v/>
      </c>
      <c r="S9576" s="109" t="str">
        <f t="shared" si="901"/>
        <v/>
      </c>
      <c r="T9576" s="109" t="str">
        <f t="shared" si="902"/>
        <v/>
      </c>
    </row>
    <row r="9577" spans="2:20" ht="15" customHeight="1" x14ac:dyDescent="0.25">
      <c r="B9577" s="94">
        <v>9526</v>
      </c>
      <c r="C9577" s="95"/>
      <c r="D9577" s="94"/>
      <c r="E9577" s="95"/>
      <c r="F9577" s="94"/>
      <c r="G9577" s="95">
        <f t="shared" si="897"/>
        <v>0</v>
      </c>
      <c r="H9577" s="110">
        <f t="shared" si="898"/>
        <v>0</v>
      </c>
      <c r="P9577" s="107" t="str">
        <f t="shared" si="899"/>
        <v/>
      </c>
      <c r="Q9577" s="108" t="str">
        <f t="shared" si="900"/>
        <v/>
      </c>
      <c r="S9577" s="109" t="str">
        <f t="shared" si="901"/>
        <v/>
      </c>
      <c r="T9577" s="109" t="str">
        <f t="shared" si="902"/>
        <v/>
      </c>
    </row>
    <row r="9578" spans="2:20" ht="15" customHeight="1" x14ac:dyDescent="0.25">
      <c r="B9578" s="94">
        <v>9527</v>
      </c>
      <c r="C9578" s="95"/>
      <c r="D9578" s="94"/>
      <c r="E9578" s="95"/>
      <c r="F9578" s="94"/>
      <c r="G9578" s="95">
        <f t="shared" si="897"/>
        <v>0</v>
      </c>
      <c r="H9578" s="110">
        <f t="shared" si="898"/>
        <v>0</v>
      </c>
      <c r="P9578" s="107" t="str">
        <f t="shared" si="899"/>
        <v/>
      </c>
      <c r="Q9578" s="108" t="str">
        <f t="shared" si="900"/>
        <v/>
      </c>
      <c r="S9578" s="109" t="str">
        <f t="shared" si="901"/>
        <v/>
      </c>
      <c r="T9578" s="109" t="str">
        <f t="shared" si="902"/>
        <v/>
      </c>
    </row>
    <row r="9579" spans="2:20" ht="15" customHeight="1" x14ac:dyDescent="0.25">
      <c r="B9579" s="94">
        <v>9528</v>
      </c>
      <c r="C9579" s="95"/>
      <c r="D9579" s="94"/>
      <c r="E9579" s="95"/>
      <c r="F9579" s="94"/>
      <c r="G9579" s="95">
        <f t="shared" si="897"/>
        <v>0</v>
      </c>
      <c r="H9579" s="110">
        <f t="shared" si="898"/>
        <v>0</v>
      </c>
      <c r="P9579" s="107" t="str">
        <f t="shared" si="899"/>
        <v/>
      </c>
      <c r="Q9579" s="108" t="str">
        <f t="shared" si="900"/>
        <v/>
      </c>
      <c r="S9579" s="109" t="str">
        <f t="shared" si="901"/>
        <v/>
      </c>
      <c r="T9579" s="109" t="str">
        <f t="shared" si="902"/>
        <v/>
      </c>
    </row>
    <row r="9580" spans="2:20" ht="15" customHeight="1" x14ac:dyDescent="0.25">
      <c r="B9580" s="94">
        <v>9529</v>
      </c>
      <c r="C9580" s="95"/>
      <c r="D9580" s="94"/>
      <c r="E9580" s="95"/>
      <c r="F9580" s="94"/>
      <c r="G9580" s="95">
        <f t="shared" si="897"/>
        <v>0</v>
      </c>
      <c r="H9580" s="110">
        <f t="shared" si="898"/>
        <v>0</v>
      </c>
      <c r="P9580" s="107" t="str">
        <f t="shared" si="899"/>
        <v/>
      </c>
      <c r="Q9580" s="108" t="str">
        <f t="shared" si="900"/>
        <v/>
      </c>
      <c r="S9580" s="109" t="str">
        <f t="shared" si="901"/>
        <v/>
      </c>
      <c r="T9580" s="109" t="str">
        <f t="shared" si="902"/>
        <v/>
      </c>
    </row>
    <row r="9581" spans="2:20" ht="15" customHeight="1" x14ac:dyDescent="0.25">
      <c r="B9581" s="94">
        <v>9530</v>
      </c>
      <c r="C9581" s="95"/>
      <c r="D9581" s="94"/>
      <c r="E9581" s="95"/>
      <c r="F9581" s="94"/>
      <c r="G9581" s="95">
        <f t="shared" si="897"/>
        <v>0</v>
      </c>
      <c r="H9581" s="110">
        <f t="shared" si="898"/>
        <v>0</v>
      </c>
      <c r="P9581" s="107" t="str">
        <f t="shared" si="899"/>
        <v/>
      </c>
      <c r="Q9581" s="108" t="str">
        <f t="shared" si="900"/>
        <v/>
      </c>
      <c r="S9581" s="109" t="str">
        <f t="shared" si="901"/>
        <v/>
      </c>
      <c r="T9581" s="109" t="str">
        <f t="shared" si="902"/>
        <v/>
      </c>
    </row>
    <row r="9582" spans="2:20" ht="15" customHeight="1" x14ac:dyDescent="0.25">
      <c r="B9582" s="94">
        <v>9531</v>
      </c>
      <c r="C9582" s="95"/>
      <c r="D9582" s="94"/>
      <c r="E9582" s="95"/>
      <c r="F9582" s="94"/>
      <c r="G9582" s="95">
        <f t="shared" si="897"/>
        <v>0</v>
      </c>
      <c r="H9582" s="110">
        <f t="shared" si="898"/>
        <v>0</v>
      </c>
      <c r="P9582" s="107" t="str">
        <f t="shared" si="899"/>
        <v/>
      </c>
      <c r="Q9582" s="108" t="str">
        <f t="shared" si="900"/>
        <v/>
      </c>
      <c r="S9582" s="109" t="str">
        <f t="shared" si="901"/>
        <v/>
      </c>
      <c r="T9582" s="109" t="str">
        <f t="shared" si="902"/>
        <v/>
      </c>
    </row>
    <row r="9583" spans="2:20" ht="15" customHeight="1" x14ac:dyDescent="0.25">
      <c r="B9583" s="94">
        <v>9532</v>
      </c>
      <c r="C9583" s="95"/>
      <c r="D9583" s="94"/>
      <c r="E9583" s="95"/>
      <c r="F9583" s="94"/>
      <c r="G9583" s="95">
        <f t="shared" si="897"/>
        <v>0</v>
      </c>
      <c r="H9583" s="110">
        <f t="shared" si="898"/>
        <v>0</v>
      </c>
      <c r="P9583" s="107" t="str">
        <f t="shared" si="899"/>
        <v/>
      </c>
      <c r="Q9583" s="108" t="str">
        <f t="shared" si="900"/>
        <v/>
      </c>
      <c r="S9583" s="109" t="str">
        <f t="shared" si="901"/>
        <v/>
      </c>
      <c r="T9583" s="109" t="str">
        <f t="shared" si="902"/>
        <v/>
      </c>
    </row>
    <row r="9584" spans="2:20" ht="15" customHeight="1" x14ac:dyDescent="0.25">
      <c r="B9584" s="94">
        <v>9533</v>
      </c>
      <c r="C9584" s="95"/>
      <c r="D9584" s="94"/>
      <c r="E9584" s="95"/>
      <c r="F9584" s="94"/>
      <c r="G9584" s="95">
        <f t="shared" si="897"/>
        <v>0</v>
      </c>
      <c r="H9584" s="110">
        <f t="shared" si="898"/>
        <v>0</v>
      </c>
      <c r="P9584" s="107" t="str">
        <f t="shared" si="899"/>
        <v/>
      </c>
      <c r="Q9584" s="108" t="str">
        <f t="shared" si="900"/>
        <v/>
      </c>
      <c r="S9584" s="109" t="str">
        <f t="shared" si="901"/>
        <v/>
      </c>
      <c r="T9584" s="109" t="str">
        <f t="shared" si="902"/>
        <v/>
      </c>
    </row>
    <row r="9585" spans="2:20" ht="15" customHeight="1" x14ac:dyDescent="0.25">
      <c r="B9585" s="94">
        <v>9534</v>
      </c>
      <c r="C9585" s="95"/>
      <c r="D9585" s="94"/>
      <c r="E9585" s="95"/>
      <c r="F9585" s="94"/>
      <c r="G9585" s="95">
        <f t="shared" si="897"/>
        <v>0</v>
      </c>
      <c r="H9585" s="110">
        <f t="shared" si="898"/>
        <v>0</v>
      </c>
      <c r="P9585" s="107" t="str">
        <f t="shared" si="899"/>
        <v/>
      </c>
      <c r="Q9585" s="108" t="str">
        <f t="shared" si="900"/>
        <v/>
      </c>
      <c r="S9585" s="109" t="str">
        <f t="shared" si="901"/>
        <v/>
      </c>
      <c r="T9585" s="109" t="str">
        <f t="shared" si="902"/>
        <v/>
      </c>
    </row>
    <row r="9586" spans="2:20" ht="15" customHeight="1" x14ac:dyDescent="0.25">
      <c r="B9586" s="94">
        <v>9535</v>
      </c>
      <c r="C9586" s="95"/>
      <c r="D9586" s="94"/>
      <c r="E9586" s="95"/>
      <c r="F9586" s="94"/>
      <c r="G9586" s="95">
        <f t="shared" si="897"/>
        <v>0</v>
      </c>
      <c r="H9586" s="110">
        <f t="shared" si="898"/>
        <v>0</v>
      </c>
      <c r="P9586" s="107" t="str">
        <f t="shared" si="899"/>
        <v/>
      </c>
      <c r="Q9586" s="108" t="str">
        <f t="shared" si="900"/>
        <v/>
      </c>
      <c r="S9586" s="109" t="str">
        <f t="shared" si="901"/>
        <v/>
      </c>
      <c r="T9586" s="109" t="str">
        <f t="shared" si="902"/>
        <v/>
      </c>
    </row>
    <row r="9587" spans="2:20" ht="15" customHeight="1" x14ac:dyDescent="0.25">
      <c r="B9587" s="94">
        <v>9536</v>
      </c>
      <c r="C9587" s="95"/>
      <c r="D9587" s="94"/>
      <c r="E9587" s="95"/>
      <c r="F9587" s="94"/>
      <c r="G9587" s="95">
        <f t="shared" si="897"/>
        <v>0</v>
      </c>
      <c r="H9587" s="110">
        <f t="shared" si="898"/>
        <v>0</v>
      </c>
      <c r="P9587" s="107" t="str">
        <f t="shared" si="899"/>
        <v/>
      </c>
      <c r="Q9587" s="108" t="str">
        <f t="shared" si="900"/>
        <v/>
      </c>
      <c r="S9587" s="109" t="str">
        <f t="shared" si="901"/>
        <v/>
      </c>
      <c r="T9587" s="109" t="str">
        <f t="shared" si="902"/>
        <v/>
      </c>
    </row>
    <row r="9588" spans="2:20" ht="15" customHeight="1" x14ac:dyDescent="0.25">
      <c r="B9588" s="94">
        <v>9537</v>
      </c>
      <c r="C9588" s="95"/>
      <c r="D9588" s="94"/>
      <c r="E9588" s="95"/>
      <c r="F9588" s="94"/>
      <c r="G9588" s="95">
        <f t="shared" si="897"/>
        <v>0</v>
      </c>
      <c r="H9588" s="110">
        <f t="shared" si="898"/>
        <v>0</v>
      </c>
      <c r="P9588" s="107" t="str">
        <f t="shared" si="899"/>
        <v/>
      </c>
      <c r="Q9588" s="108" t="str">
        <f t="shared" si="900"/>
        <v/>
      </c>
      <c r="S9588" s="109" t="str">
        <f t="shared" si="901"/>
        <v/>
      </c>
      <c r="T9588" s="109" t="str">
        <f t="shared" si="902"/>
        <v/>
      </c>
    </row>
    <row r="9589" spans="2:20" ht="15" customHeight="1" x14ac:dyDescent="0.25">
      <c r="B9589" s="94">
        <v>9538</v>
      </c>
      <c r="C9589" s="95"/>
      <c r="D9589" s="94"/>
      <c r="E9589" s="95"/>
      <c r="F9589" s="94"/>
      <c r="G9589" s="95">
        <f t="shared" si="897"/>
        <v>0</v>
      </c>
      <c r="H9589" s="110">
        <f t="shared" si="898"/>
        <v>0</v>
      </c>
      <c r="P9589" s="107" t="str">
        <f t="shared" si="899"/>
        <v/>
      </c>
      <c r="Q9589" s="108" t="str">
        <f t="shared" si="900"/>
        <v/>
      </c>
      <c r="S9589" s="109" t="str">
        <f t="shared" si="901"/>
        <v/>
      </c>
      <c r="T9589" s="109" t="str">
        <f t="shared" si="902"/>
        <v/>
      </c>
    </row>
    <row r="9590" spans="2:20" ht="15" customHeight="1" x14ac:dyDescent="0.25">
      <c r="B9590" s="94">
        <v>9539</v>
      </c>
      <c r="C9590" s="95"/>
      <c r="D9590" s="94"/>
      <c r="E9590" s="95"/>
      <c r="F9590" s="94"/>
      <c r="G9590" s="95">
        <f t="shared" si="897"/>
        <v>0</v>
      </c>
      <c r="H9590" s="110">
        <f t="shared" si="898"/>
        <v>0</v>
      </c>
      <c r="P9590" s="107" t="str">
        <f t="shared" si="899"/>
        <v/>
      </c>
      <c r="Q9590" s="108" t="str">
        <f t="shared" si="900"/>
        <v/>
      </c>
      <c r="S9590" s="109" t="str">
        <f t="shared" si="901"/>
        <v/>
      </c>
      <c r="T9590" s="109" t="str">
        <f t="shared" si="902"/>
        <v/>
      </c>
    </row>
    <row r="9591" spans="2:20" ht="15" customHeight="1" x14ac:dyDescent="0.25">
      <c r="B9591" s="94">
        <v>9540</v>
      </c>
      <c r="C9591" s="95"/>
      <c r="D9591" s="94"/>
      <c r="E9591" s="95"/>
      <c r="F9591" s="94"/>
      <c r="G9591" s="95">
        <f t="shared" si="897"/>
        <v>0</v>
      </c>
      <c r="H9591" s="110">
        <f t="shared" si="898"/>
        <v>0</v>
      </c>
      <c r="P9591" s="107" t="str">
        <f t="shared" si="899"/>
        <v/>
      </c>
      <c r="Q9591" s="108" t="str">
        <f t="shared" si="900"/>
        <v/>
      </c>
      <c r="S9591" s="109" t="str">
        <f t="shared" si="901"/>
        <v/>
      </c>
      <c r="T9591" s="109" t="str">
        <f t="shared" si="902"/>
        <v/>
      </c>
    </row>
    <row r="9592" spans="2:20" ht="15" customHeight="1" x14ac:dyDescent="0.25">
      <c r="B9592" s="94">
        <v>9541</v>
      </c>
      <c r="C9592" s="95"/>
      <c r="D9592" s="94"/>
      <c r="E9592" s="95"/>
      <c r="F9592" s="94"/>
      <c r="G9592" s="95">
        <f t="shared" si="897"/>
        <v>0</v>
      </c>
      <c r="H9592" s="110">
        <f t="shared" si="898"/>
        <v>0</v>
      </c>
      <c r="P9592" s="107" t="str">
        <f t="shared" si="899"/>
        <v/>
      </c>
      <c r="Q9592" s="108" t="str">
        <f t="shared" si="900"/>
        <v/>
      </c>
      <c r="S9592" s="109" t="str">
        <f t="shared" si="901"/>
        <v/>
      </c>
      <c r="T9592" s="109" t="str">
        <f t="shared" si="902"/>
        <v/>
      </c>
    </row>
    <row r="9593" spans="2:20" ht="15" customHeight="1" x14ac:dyDescent="0.25">
      <c r="B9593" s="94">
        <v>9542</v>
      </c>
      <c r="C9593" s="95"/>
      <c r="D9593" s="94"/>
      <c r="E9593" s="95"/>
      <c r="F9593" s="94"/>
      <c r="G9593" s="95">
        <f t="shared" si="897"/>
        <v>0</v>
      </c>
      <c r="H9593" s="110">
        <f t="shared" si="898"/>
        <v>0</v>
      </c>
      <c r="P9593" s="107" t="str">
        <f t="shared" si="899"/>
        <v/>
      </c>
      <c r="Q9593" s="108" t="str">
        <f t="shared" si="900"/>
        <v/>
      </c>
      <c r="S9593" s="109" t="str">
        <f t="shared" si="901"/>
        <v/>
      </c>
      <c r="T9593" s="109" t="str">
        <f t="shared" si="902"/>
        <v/>
      </c>
    </row>
    <row r="9594" spans="2:20" ht="15" customHeight="1" x14ac:dyDescent="0.25">
      <c r="B9594" s="94">
        <v>9543</v>
      </c>
      <c r="C9594" s="95"/>
      <c r="D9594" s="94"/>
      <c r="E9594" s="95"/>
      <c r="F9594" s="94"/>
      <c r="G9594" s="95">
        <f t="shared" si="897"/>
        <v>0</v>
      </c>
      <c r="H9594" s="110">
        <f t="shared" si="898"/>
        <v>0</v>
      </c>
      <c r="P9594" s="107" t="str">
        <f t="shared" si="899"/>
        <v/>
      </c>
      <c r="Q9594" s="108" t="str">
        <f t="shared" si="900"/>
        <v/>
      </c>
      <c r="S9594" s="109" t="str">
        <f t="shared" si="901"/>
        <v/>
      </c>
      <c r="T9594" s="109" t="str">
        <f t="shared" si="902"/>
        <v/>
      </c>
    </row>
    <row r="9595" spans="2:20" ht="15" customHeight="1" x14ac:dyDescent="0.25">
      <c r="B9595" s="94">
        <v>9544</v>
      </c>
      <c r="C9595" s="95"/>
      <c r="D9595" s="94"/>
      <c r="E9595" s="95"/>
      <c r="F9595" s="94"/>
      <c r="G9595" s="95">
        <f t="shared" si="897"/>
        <v>0</v>
      </c>
      <c r="H9595" s="110">
        <f t="shared" si="898"/>
        <v>0</v>
      </c>
      <c r="P9595" s="107" t="str">
        <f t="shared" si="899"/>
        <v/>
      </c>
      <c r="Q9595" s="108" t="str">
        <f t="shared" si="900"/>
        <v/>
      </c>
      <c r="S9595" s="109" t="str">
        <f t="shared" si="901"/>
        <v/>
      </c>
      <c r="T9595" s="109" t="str">
        <f t="shared" si="902"/>
        <v/>
      </c>
    </row>
    <row r="9596" spans="2:20" ht="15" customHeight="1" x14ac:dyDescent="0.25">
      <c r="B9596" s="94">
        <v>9545</v>
      </c>
      <c r="C9596" s="95"/>
      <c r="D9596" s="94"/>
      <c r="E9596" s="95"/>
      <c r="F9596" s="94"/>
      <c r="G9596" s="95">
        <f t="shared" si="897"/>
        <v>0</v>
      </c>
      <c r="H9596" s="110">
        <f t="shared" si="898"/>
        <v>0</v>
      </c>
      <c r="P9596" s="107" t="str">
        <f t="shared" si="899"/>
        <v/>
      </c>
      <c r="Q9596" s="108" t="str">
        <f t="shared" si="900"/>
        <v/>
      </c>
      <c r="S9596" s="109" t="str">
        <f t="shared" si="901"/>
        <v/>
      </c>
      <c r="T9596" s="109" t="str">
        <f t="shared" si="902"/>
        <v/>
      </c>
    </row>
    <row r="9597" spans="2:20" ht="15" customHeight="1" x14ac:dyDescent="0.25">
      <c r="B9597" s="94">
        <v>9546</v>
      </c>
      <c r="C9597" s="95"/>
      <c r="D9597" s="94"/>
      <c r="E9597" s="95"/>
      <c r="F9597" s="94"/>
      <c r="G9597" s="95">
        <f t="shared" si="897"/>
        <v>0</v>
      </c>
      <c r="H9597" s="110">
        <f t="shared" si="898"/>
        <v>0</v>
      </c>
      <c r="P9597" s="107" t="str">
        <f t="shared" si="899"/>
        <v/>
      </c>
      <c r="Q9597" s="108" t="str">
        <f t="shared" si="900"/>
        <v/>
      </c>
      <c r="S9597" s="109" t="str">
        <f t="shared" si="901"/>
        <v/>
      </c>
      <c r="T9597" s="109" t="str">
        <f t="shared" si="902"/>
        <v/>
      </c>
    </row>
    <row r="9598" spans="2:20" ht="15" customHeight="1" x14ac:dyDescent="0.25">
      <c r="B9598" s="94">
        <v>9547</v>
      </c>
      <c r="C9598" s="95"/>
      <c r="D9598" s="94"/>
      <c r="E9598" s="95"/>
      <c r="F9598" s="94"/>
      <c r="G9598" s="95">
        <f t="shared" si="897"/>
        <v>0</v>
      </c>
      <c r="H9598" s="110">
        <f t="shared" si="898"/>
        <v>0</v>
      </c>
      <c r="P9598" s="107" t="str">
        <f t="shared" si="899"/>
        <v/>
      </c>
      <c r="Q9598" s="108" t="str">
        <f t="shared" si="900"/>
        <v/>
      </c>
      <c r="S9598" s="109" t="str">
        <f t="shared" si="901"/>
        <v/>
      </c>
      <c r="T9598" s="109" t="str">
        <f t="shared" si="902"/>
        <v/>
      </c>
    </row>
    <row r="9599" spans="2:20" ht="15" customHeight="1" x14ac:dyDescent="0.25">
      <c r="B9599" s="94">
        <v>9548</v>
      </c>
      <c r="C9599" s="95"/>
      <c r="D9599" s="94"/>
      <c r="E9599" s="95"/>
      <c r="F9599" s="94"/>
      <c r="G9599" s="95">
        <f t="shared" si="897"/>
        <v>0</v>
      </c>
      <c r="H9599" s="110">
        <f t="shared" si="898"/>
        <v>0</v>
      </c>
      <c r="P9599" s="107" t="str">
        <f t="shared" si="899"/>
        <v/>
      </c>
      <c r="Q9599" s="108" t="str">
        <f t="shared" si="900"/>
        <v/>
      </c>
      <c r="S9599" s="109" t="str">
        <f t="shared" si="901"/>
        <v/>
      </c>
      <c r="T9599" s="109" t="str">
        <f t="shared" si="902"/>
        <v/>
      </c>
    </row>
    <row r="9600" spans="2:20" ht="15" customHeight="1" x14ac:dyDescent="0.25">
      <c r="B9600" s="94">
        <v>9549</v>
      </c>
      <c r="C9600" s="95"/>
      <c r="D9600" s="94"/>
      <c r="E9600" s="95"/>
      <c r="F9600" s="94"/>
      <c r="G9600" s="95">
        <f t="shared" si="897"/>
        <v>0</v>
      </c>
      <c r="H9600" s="110">
        <f t="shared" si="898"/>
        <v>0</v>
      </c>
      <c r="P9600" s="107" t="str">
        <f t="shared" si="899"/>
        <v/>
      </c>
      <c r="Q9600" s="108" t="str">
        <f t="shared" si="900"/>
        <v/>
      </c>
      <c r="S9600" s="109" t="str">
        <f t="shared" si="901"/>
        <v/>
      </c>
      <c r="T9600" s="109" t="str">
        <f t="shared" si="902"/>
        <v/>
      </c>
    </row>
    <row r="9601" spans="2:20" ht="15" customHeight="1" x14ac:dyDescent="0.25">
      <c r="B9601" s="94">
        <v>9550</v>
      </c>
      <c r="C9601" s="95"/>
      <c r="D9601" s="94"/>
      <c r="E9601" s="95"/>
      <c r="F9601" s="94"/>
      <c r="G9601" s="95">
        <f t="shared" si="897"/>
        <v>0</v>
      </c>
      <c r="H9601" s="110">
        <f t="shared" si="898"/>
        <v>0</v>
      </c>
      <c r="P9601" s="107" t="str">
        <f t="shared" si="899"/>
        <v/>
      </c>
      <c r="Q9601" s="108" t="str">
        <f t="shared" si="900"/>
        <v/>
      </c>
      <c r="S9601" s="109" t="str">
        <f t="shared" si="901"/>
        <v/>
      </c>
      <c r="T9601" s="109" t="str">
        <f t="shared" si="902"/>
        <v/>
      </c>
    </row>
    <row r="9602" spans="2:20" ht="15" customHeight="1" x14ac:dyDescent="0.25">
      <c r="B9602" s="94">
        <v>9551</v>
      </c>
      <c r="C9602" s="95"/>
      <c r="D9602" s="94"/>
      <c r="E9602" s="95"/>
      <c r="F9602" s="94"/>
      <c r="G9602" s="95">
        <f t="shared" si="897"/>
        <v>0</v>
      </c>
      <c r="H9602" s="110">
        <f t="shared" si="898"/>
        <v>0</v>
      </c>
      <c r="P9602" s="107" t="str">
        <f t="shared" si="899"/>
        <v/>
      </c>
      <c r="Q9602" s="108" t="str">
        <f t="shared" si="900"/>
        <v/>
      </c>
      <c r="S9602" s="109" t="str">
        <f t="shared" si="901"/>
        <v/>
      </c>
      <c r="T9602" s="109" t="str">
        <f t="shared" si="902"/>
        <v/>
      </c>
    </row>
    <row r="9603" spans="2:20" ht="15" customHeight="1" x14ac:dyDescent="0.25">
      <c r="B9603" s="94">
        <v>9552</v>
      </c>
      <c r="C9603" s="95"/>
      <c r="D9603" s="94"/>
      <c r="E9603" s="95"/>
      <c r="F9603" s="94"/>
      <c r="G9603" s="95">
        <f t="shared" si="897"/>
        <v>0</v>
      </c>
      <c r="H9603" s="110">
        <f t="shared" si="898"/>
        <v>0</v>
      </c>
      <c r="P9603" s="107" t="str">
        <f t="shared" si="899"/>
        <v/>
      </c>
      <c r="Q9603" s="108" t="str">
        <f t="shared" si="900"/>
        <v/>
      </c>
      <c r="S9603" s="109" t="str">
        <f t="shared" si="901"/>
        <v/>
      </c>
      <c r="T9603" s="109" t="str">
        <f t="shared" si="902"/>
        <v/>
      </c>
    </row>
    <row r="9604" spans="2:20" ht="15" customHeight="1" x14ac:dyDescent="0.25">
      <c r="B9604" s="94">
        <v>9553</v>
      </c>
      <c r="C9604" s="95"/>
      <c r="D9604" s="94"/>
      <c r="E9604" s="95"/>
      <c r="F9604" s="94"/>
      <c r="G9604" s="95">
        <f t="shared" si="897"/>
        <v>0</v>
      </c>
      <c r="H9604" s="110">
        <f t="shared" si="898"/>
        <v>0</v>
      </c>
      <c r="P9604" s="107" t="str">
        <f t="shared" si="899"/>
        <v/>
      </c>
      <c r="Q9604" s="108" t="str">
        <f t="shared" si="900"/>
        <v/>
      </c>
      <c r="S9604" s="109" t="str">
        <f t="shared" si="901"/>
        <v/>
      </c>
      <c r="T9604" s="109" t="str">
        <f t="shared" si="902"/>
        <v/>
      </c>
    </row>
    <row r="9605" spans="2:20" ht="15" customHeight="1" x14ac:dyDescent="0.25">
      <c r="B9605" s="94">
        <v>9554</v>
      </c>
      <c r="C9605" s="95"/>
      <c r="D9605" s="94"/>
      <c r="E9605" s="95"/>
      <c r="F9605" s="94"/>
      <c r="G9605" s="95">
        <f t="shared" si="897"/>
        <v>0</v>
      </c>
      <c r="H9605" s="110">
        <f t="shared" si="898"/>
        <v>0</v>
      </c>
      <c r="P9605" s="107" t="str">
        <f t="shared" si="899"/>
        <v/>
      </c>
      <c r="Q9605" s="108" t="str">
        <f t="shared" si="900"/>
        <v/>
      </c>
      <c r="S9605" s="109" t="str">
        <f t="shared" si="901"/>
        <v/>
      </c>
      <c r="T9605" s="109" t="str">
        <f t="shared" si="902"/>
        <v/>
      </c>
    </row>
    <row r="9606" spans="2:20" ht="15" customHeight="1" x14ac:dyDescent="0.25">
      <c r="B9606" s="94">
        <v>9555</v>
      </c>
      <c r="C9606" s="95"/>
      <c r="D9606" s="94"/>
      <c r="E9606" s="95"/>
      <c r="F9606" s="94"/>
      <c r="G9606" s="95">
        <f t="shared" si="897"/>
        <v>0</v>
      </c>
      <c r="H9606" s="110">
        <f t="shared" si="898"/>
        <v>0</v>
      </c>
      <c r="P9606" s="107" t="str">
        <f t="shared" si="899"/>
        <v/>
      </c>
      <c r="Q9606" s="108" t="str">
        <f t="shared" si="900"/>
        <v/>
      </c>
      <c r="S9606" s="109" t="str">
        <f t="shared" si="901"/>
        <v/>
      </c>
      <c r="T9606" s="109" t="str">
        <f t="shared" si="902"/>
        <v/>
      </c>
    </row>
    <row r="9607" spans="2:20" ht="15" customHeight="1" x14ac:dyDescent="0.25">
      <c r="B9607" s="94">
        <v>9556</v>
      </c>
      <c r="C9607" s="95"/>
      <c r="D9607" s="94"/>
      <c r="E9607" s="95"/>
      <c r="F9607" s="94"/>
      <c r="G9607" s="95">
        <f t="shared" si="897"/>
        <v>0</v>
      </c>
      <c r="H9607" s="110">
        <f t="shared" si="898"/>
        <v>0</v>
      </c>
      <c r="P9607" s="107" t="str">
        <f t="shared" si="899"/>
        <v/>
      </c>
      <c r="Q9607" s="108" t="str">
        <f t="shared" si="900"/>
        <v/>
      </c>
      <c r="S9607" s="109" t="str">
        <f t="shared" si="901"/>
        <v/>
      </c>
      <c r="T9607" s="109" t="str">
        <f t="shared" si="902"/>
        <v/>
      </c>
    </row>
    <row r="9608" spans="2:20" ht="15" customHeight="1" x14ac:dyDescent="0.25">
      <c r="B9608" s="94">
        <v>9557</v>
      </c>
      <c r="C9608" s="95"/>
      <c r="D9608" s="94"/>
      <c r="E9608" s="95"/>
      <c r="F9608" s="94"/>
      <c r="G9608" s="95">
        <f t="shared" si="897"/>
        <v>0</v>
      </c>
      <c r="H9608" s="110">
        <f t="shared" si="898"/>
        <v>0</v>
      </c>
      <c r="P9608" s="107" t="str">
        <f t="shared" si="899"/>
        <v/>
      </c>
      <c r="Q9608" s="108" t="str">
        <f t="shared" si="900"/>
        <v/>
      </c>
      <c r="S9608" s="109" t="str">
        <f t="shared" si="901"/>
        <v/>
      </c>
      <c r="T9608" s="109" t="str">
        <f t="shared" si="902"/>
        <v/>
      </c>
    </row>
    <row r="9609" spans="2:20" ht="15" customHeight="1" x14ac:dyDescent="0.25">
      <c r="B9609" s="94">
        <v>9558</v>
      </c>
      <c r="C9609" s="95"/>
      <c r="D9609" s="94"/>
      <c r="E9609" s="95"/>
      <c r="F9609" s="94"/>
      <c r="G9609" s="95">
        <f t="shared" si="897"/>
        <v>0</v>
      </c>
      <c r="H9609" s="110">
        <f t="shared" si="898"/>
        <v>0</v>
      </c>
      <c r="P9609" s="107" t="str">
        <f t="shared" si="899"/>
        <v/>
      </c>
      <c r="Q9609" s="108" t="str">
        <f t="shared" si="900"/>
        <v/>
      </c>
      <c r="S9609" s="109" t="str">
        <f t="shared" si="901"/>
        <v/>
      </c>
      <c r="T9609" s="109" t="str">
        <f t="shared" si="902"/>
        <v/>
      </c>
    </row>
    <row r="9610" spans="2:20" ht="15" customHeight="1" x14ac:dyDescent="0.25">
      <c r="B9610" s="94">
        <v>9559</v>
      </c>
      <c r="C9610" s="95"/>
      <c r="D9610" s="94"/>
      <c r="E9610" s="95"/>
      <c r="F9610" s="94"/>
      <c r="G9610" s="95">
        <f t="shared" si="897"/>
        <v>0</v>
      </c>
      <c r="H9610" s="110">
        <f t="shared" si="898"/>
        <v>0</v>
      </c>
      <c r="P9610" s="107" t="str">
        <f t="shared" si="899"/>
        <v/>
      </c>
      <c r="Q9610" s="108" t="str">
        <f t="shared" si="900"/>
        <v/>
      </c>
      <c r="S9610" s="109" t="str">
        <f t="shared" si="901"/>
        <v/>
      </c>
      <c r="T9610" s="109" t="str">
        <f t="shared" si="902"/>
        <v/>
      </c>
    </row>
    <row r="9611" spans="2:20" ht="15" customHeight="1" x14ac:dyDescent="0.25">
      <c r="B9611" s="94">
        <v>9560</v>
      </c>
      <c r="C9611" s="95"/>
      <c r="D9611" s="94"/>
      <c r="E9611" s="95"/>
      <c r="F9611" s="94"/>
      <c r="G9611" s="95">
        <f t="shared" si="897"/>
        <v>0</v>
      </c>
      <c r="H9611" s="110">
        <f t="shared" si="898"/>
        <v>0</v>
      </c>
      <c r="P9611" s="107" t="str">
        <f t="shared" si="899"/>
        <v/>
      </c>
      <c r="Q9611" s="108" t="str">
        <f t="shared" si="900"/>
        <v/>
      </c>
      <c r="S9611" s="109" t="str">
        <f t="shared" si="901"/>
        <v/>
      </c>
      <c r="T9611" s="109" t="str">
        <f t="shared" si="902"/>
        <v/>
      </c>
    </row>
    <row r="9612" spans="2:20" ht="15" customHeight="1" x14ac:dyDescent="0.25">
      <c r="B9612" s="94">
        <v>9561</v>
      </c>
      <c r="C9612" s="95"/>
      <c r="D9612" s="94"/>
      <c r="E9612" s="95"/>
      <c r="F9612" s="94"/>
      <c r="G9612" s="95">
        <f t="shared" si="897"/>
        <v>0</v>
      </c>
      <c r="H9612" s="110">
        <f t="shared" si="898"/>
        <v>0</v>
      </c>
      <c r="P9612" s="107" t="str">
        <f t="shared" si="899"/>
        <v/>
      </c>
      <c r="Q9612" s="108" t="str">
        <f t="shared" si="900"/>
        <v/>
      </c>
      <c r="S9612" s="109" t="str">
        <f t="shared" si="901"/>
        <v/>
      </c>
      <c r="T9612" s="109" t="str">
        <f t="shared" si="902"/>
        <v/>
      </c>
    </row>
    <row r="9613" spans="2:20" ht="15" customHeight="1" x14ac:dyDescent="0.25">
      <c r="B9613" s="94">
        <v>9562</v>
      </c>
      <c r="C9613" s="95"/>
      <c r="D9613" s="94"/>
      <c r="E9613" s="95"/>
      <c r="F9613" s="94"/>
      <c r="G9613" s="95">
        <f t="shared" si="897"/>
        <v>0</v>
      </c>
      <c r="H9613" s="110">
        <f t="shared" si="898"/>
        <v>0</v>
      </c>
      <c r="P9613" s="107" t="str">
        <f t="shared" si="899"/>
        <v/>
      </c>
      <c r="Q9613" s="108" t="str">
        <f t="shared" si="900"/>
        <v/>
      </c>
      <c r="S9613" s="109" t="str">
        <f t="shared" si="901"/>
        <v/>
      </c>
      <c r="T9613" s="109" t="str">
        <f t="shared" si="902"/>
        <v/>
      </c>
    </row>
    <row r="9614" spans="2:20" ht="15" customHeight="1" x14ac:dyDescent="0.25">
      <c r="B9614" s="94">
        <v>9563</v>
      </c>
      <c r="C9614" s="95"/>
      <c r="D9614" s="94"/>
      <c r="E9614" s="95"/>
      <c r="F9614" s="94"/>
      <c r="G9614" s="95">
        <f t="shared" si="897"/>
        <v>0</v>
      </c>
      <c r="H9614" s="110">
        <f t="shared" si="898"/>
        <v>0</v>
      </c>
      <c r="P9614" s="107" t="str">
        <f t="shared" si="899"/>
        <v/>
      </c>
      <c r="Q9614" s="108" t="str">
        <f t="shared" si="900"/>
        <v/>
      </c>
      <c r="S9614" s="109" t="str">
        <f t="shared" si="901"/>
        <v/>
      </c>
      <c r="T9614" s="109" t="str">
        <f t="shared" si="902"/>
        <v/>
      </c>
    </row>
    <row r="9615" spans="2:20" ht="15" customHeight="1" x14ac:dyDescent="0.25">
      <c r="B9615" s="94">
        <v>9564</v>
      </c>
      <c r="C9615" s="95"/>
      <c r="D9615" s="94"/>
      <c r="E9615" s="95"/>
      <c r="F9615" s="94"/>
      <c r="G9615" s="95">
        <f t="shared" si="897"/>
        <v>0</v>
      </c>
      <c r="H9615" s="110">
        <f t="shared" si="898"/>
        <v>0</v>
      </c>
      <c r="P9615" s="107" t="str">
        <f t="shared" si="899"/>
        <v/>
      </c>
      <c r="Q9615" s="108" t="str">
        <f t="shared" si="900"/>
        <v/>
      </c>
      <c r="S9615" s="109" t="str">
        <f t="shared" si="901"/>
        <v/>
      </c>
      <c r="T9615" s="109" t="str">
        <f t="shared" si="902"/>
        <v/>
      </c>
    </row>
    <row r="9616" spans="2:20" ht="15" customHeight="1" x14ac:dyDescent="0.25">
      <c r="B9616" s="94">
        <v>9565</v>
      </c>
      <c r="C9616" s="95"/>
      <c r="D9616" s="94"/>
      <c r="E9616" s="95"/>
      <c r="F9616" s="94"/>
      <c r="G9616" s="95">
        <f t="shared" si="897"/>
        <v>0</v>
      </c>
      <c r="H9616" s="110">
        <f t="shared" si="898"/>
        <v>0</v>
      </c>
      <c r="P9616" s="107" t="str">
        <f t="shared" si="899"/>
        <v/>
      </c>
      <c r="Q9616" s="108" t="str">
        <f t="shared" si="900"/>
        <v/>
      </c>
      <c r="S9616" s="109" t="str">
        <f t="shared" si="901"/>
        <v/>
      </c>
      <c r="T9616" s="109" t="str">
        <f t="shared" si="902"/>
        <v/>
      </c>
    </row>
    <row r="9617" spans="2:20" ht="15" customHeight="1" x14ac:dyDescent="0.25">
      <c r="B9617" s="94">
        <v>9566</v>
      </c>
      <c r="C9617" s="95"/>
      <c r="D9617" s="94"/>
      <c r="E9617" s="95"/>
      <c r="F9617" s="94"/>
      <c r="G9617" s="95">
        <f t="shared" si="897"/>
        <v>0</v>
      </c>
      <c r="H9617" s="110">
        <f t="shared" si="898"/>
        <v>0</v>
      </c>
      <c r="P9617" s="107" t="str">
        <f t="shared" si="899"/>
        <v/>
      </c>
      <c r="Q9617" s="108" t="str">
        <f t="shared" si="900"/>
        <v/>
      </c>
      <c r="S9617" s="109" t="str">
        <f t="shared" si="901"/>
        <v/>
      </c>
      <c r="T9617" s="109" t="str">
        <f t="shared" si="902"/>
        <v/>
      </c>
    </row>
    <row r="9618" spans="2:20" ht="15" customHeight="1" x14ac:dyDescent="0.25">
      <c r="B9618" s="94">
        <v>9567</v>
      </c>
      <c r="C9618" s="95"/>
      <c r="D9618" s="94"/>
      <c r="E9618" s="95"/>
      <c r="F9618" s="94"/>
      <c r="G9618" s="95">
        <f t="shared" si="897"/>
        <v>0</v>
      </c>
      <c r="H9618" s="110">
        <f t="shared" si="898"/>
        <v>0</v>
      </c>
      <c r="P9618" s="107" t="str">
        <f t="shared" si="899"/>
        <v/>
      </c>
      <c r="Q9618" s="108" t="str">
        <f t="shared" si="900"/>
        <v/>
      </c>
      <c r="S9618" s="109" t="str">
        <f t="shared" si="901"/>
        <v/>
      </c>
      <c r="T9618" s="109" t="str">
        <f t="shared" si="902"/>
        <v/>
      </c>
    </row>
    <row r="9619" spans="2:20" ht="15" customHeight="1" x14ac:dyDescent="0.25">
      <c r="B9619" s="94">
        <v>9568</v>
      </c>
      <c r="C9619" s="95"/>
      <c r="D9619" s="94"/>
      <c r="E9619" s="95"/>
      <c r="F9619" s="94"/>
      <c r="G9619" s="95">
        <f t="shared" si="897"/>
        <v>0</v>
      </c>
      <c r="H9619" s="110">
        <f t="shared" si="898"/>
        <v>0</v>
      </c>
      <c r="P9619" s="107" t="str">
        <f t="shared" si="899"/>
        <v/>
      </c>
      <c r="Q9619" s="108" t="str">
        <f t="shared" si="900"/>
        <v/>
      </c>
      <c r="S9619" s="109" t="str">
        <f t="shared" si="901"/>
        <v/>
      </c>
      <c r="T9619" s="109" t="str">
        <f t="shared" si="902"/>
        <v/>
      </c>
    </row>
    <row r="9620" spans="2:20" ht="15" customHeight="1" x14ac:dyDescent="0.25">
      <c r="B9620" s="94">
        <v>9569</v>
      </c>
      <c r="C9620" s="95"/>
      <c r="D9620" s="94"/>
      <c r="E9620" s="95"/>
      <c r="F9620" s="94"/>
      <c r="G9620" s="95">
        <f t="shared" si="897"/>
        <v>0</v>
      </c>
      <c r="H9620" s="110">
        <f t="shared" si="898"/>
        <v>0</v>
      </c>
      <c r="P9620" s="107" t="str">
        <f t="shared" si="899"/>
        <v/>
      </c>
      <c r="Q9620" s="108" t="str">
        <f t="shared" si="900"/>
        <v/>
      </c>
      <c r="S9620" s="109" t="str">
        <f t="shared" si="901"/>
        <v/>
      </c>
      <c r="T9620" s="109" t="str">
        <f t="shared" si="902"/>
        <v/>
      </c>
    </row>
    <row r="9621" spans="2:20" ht="15" customHeight="1" x14ac:dyDescent="0.25">
      <c r="B9621" s="94">
        <v>9570</v>
      </c>
      <c r="C9621" s="95"/>
      <c r="D9621" s="94"/>
      <c r="E9621" s="95"/>
      <c r="F9621" s="94"/>
      <c r="G9621" s="95">
        <f t="shared" si="897"/>
        <v>0</v>
      </c>
      <c r="H9621" s="110">
        <f t="shared" si="898"/>
        <v>0</v>
      </c>
      <c r="P9621" s="107" t="str">
        <f t="shared" si="899"/>
        <v/>
      </c>
      <c r="Q9621" s="108" t="str">
        <f t="shared" si="900"/>
        <v/>
      </c>
      <c r="S9621" s="109" t="str">
        <f t="shared" si="901"/>
        <v/>
      </c>
      <c r="T9621" s="109" t="str">
        <f t="shared" si="902"/>
        <v/>
      </c>
    </row>
    <row r="9622" spans="2:20" ht="15" customHeight="1" x14ac:dyDescent="0.25">
      <c r="B9622" s="94">
        <v>9571</v>
      </c>
      <c r="C9622" s="95"/>
      <c r="D9622" s="94"/>
      <c r="E9622" s="95"/>
      <c r="F9622" s="94"/>
      <c r="G9622" s="95">
        <f t="shared" si="897"/>
        <v>0</v>
      </c>
      <c r="H9622" s="110">
        <f t="shared" si="898"/>
        <v>0</v>
      </c>
      <c r="P9622" s="107" t="str">
        <f t="shared" si="899"/>
        <v/>
      </c>
      <c r="Q9622" s="108" t="str">
        <f t="shared" si="900"/>
        <v/>
      </c>
      <c r="S9622" s="109" t="str">
        <f t="shared" si="901"/>
        <v/>
      </c>
      <c r="T9622" s="109" t="str">
        <f t="shared" si="902"/>
        <v/>
      </c>
    </row>
    <row r="9623" spans="2:20" ht="15" customHeight="1" x14ac:dyDescent="0.25">
      <c r="B9623" s="94">
        <v>9572</v>
      </c>
      <c r="C9623" s="95"/>
      <c r="D9623" s="94"/>
      <c r="E9623" s="95"/>
      <c r="F9623" s="94"/>
      <c r="G9623" s="95">
        <f t="shared" si="897"/>
        <v>0</v>
      </c>
      <c r="H9623" s="110">
        <f t="shared" si="898"/>
        <v>0</v>
      </c>
      <c r="P9623" s="107" t="str">
        <f t="shared" si="899"/>
        <v/>
      </c>
      <c r="Q9623" s="108" t="str">
        <f t="shared" si="900"/>
        <v/>
      </c>
      <c r="S9623" s="109" t="str">
        <f t="shared" si="901"/>
        <v/>
      </c>
      <c r="T9623" s="109" t="str">
        <f t="shared" si="902"/>
        <v/>
      </c>
    </row>
    <row r="9624" spans="2:20" ht="15" customHeight="1" x14ac:dyDescent="0.25">
      <c r="B9624" s="94">
        <v>9573</v>
      </c>
      <c r="C9624" s="95"/>
      <c r="D9624" s="94"/>
      <c r="E9624" s="95"/>
      <c r="F9624" s="94"/>
      <c r="G9624" s="95">
        <f t="shared" si="897"/>
        <v>0</v>
      </c>
      <c r="H9624" s="110">
        <f t="shared" si="898"/>
        <v>0</v>
      </c>
      <c r="P9624" s="107" t="str">
        <f t="shared" si="899"/>
        <v/>
      </c>
      <c r="Q9624" s="108" t="str">
        <f t="shared" si="900"/>
        <v/>
      </c>
      <c r="S9624" s="109" t="str">
        <f t="shared" si="901"/>
        <v/>
      </c>
      <c r="T9624" s="109" t="str">
        <f t="shared" si="902"/>
        <v/>
      </c>
    </row>
    <row r="9625" spans="2:20" ht="15" customHeight="1" x14ac:dyDescent="0.25">
      <c r="B9625" s="94">
        <v>9574</v>
      </c>
      <c r="C9625" s="95"/>
      <c r="D9625" s="94"/>
      <c r="E9625" s="95"/>
      <c r="F9625" s="94"/>
      <c r="G9625" s="95">
        <f t="shared" si="897"/>
        <v>0</v>
      </c>
      <c r="H9625" s="110">
        <f t="shared" si="898"/>
        <v>0</v>
      </c>
      <c r="P9625" s="107" t="str">
        <f t="shared" si="899"/>
        <v/>
      </c>
      <c r="Q9625" s="108" t="str">
        <f t="shared" si="900"/>
        <v/>
      </c>
      <c r="S9625" s="109" t="str">
        <f t="shared" si="901"/>
        <v/>
      </c>
      <c r="T9625" s="109" t="str">
        <f t="shared" si="902"/>
        <v/>
      </c>
    </row>
    <row r="9626" spans="2:20" ht="15" customHeight="1" x14ac:dyDescent="0.25">
      <c r="B9626" s="94">
        <v>9575</v>
      </c>
      <c r="C9626" s="95"/>
      <c r="D9626" s="94"/>
      <c r="E9626" s="95"/>
      <c r="F9626" s="94"/>
      <c r="G9626" s="95">
        <f t="shared" si="897"/>
        <v>0</v>
      </c>
      <c r="H9626" s="110">
        <f t="shared" si="898"/>
        <v>0</v>
      </c>
      <c r="P9626" s="107" t="str">
        <f t="shared" si="899"/>
        <v/>
      </c>
      <c r="Q9626" s="108" t="str">
        <f t="shared" si="900"/>
        <v/>
      </c>
      <c r="S9626" s="109" t="str">
        <f t="shared" si="901"/>
        <v/>
      </c>
      <c r="T9626" s="109" t="str">
        <f t="shared" si="902"/>
        <v/>
      </c>
    </row>
    <row r="9627" spans="2:20" ht="15" customHeight="1" x14ac:dyDescent="0.25">
      <c r="B9627" s="94">
        <v>9576</v>
      </c>
      <c r="C9627" s="95"/>
      <c r="D9627" s="94"/>
      <c r="E9627" s="95"/>
      <c r="F9627" s="94"/>
      <c r="G9627" s="95">
        <f t="shared" si="897"/>
        <v>0</v>
      </c>
      <c r="H9627" s="110">
        <f t="shared" si="898"/>
        <v>0</v>
      </c>
      <c r="P9627" s="107" t="str">
        <f t="shared" si="899"/>
        <v/>
      </c>
      <c r="Q9627" s="108" t="str">
        <f t="shared" si="900"/>
        <v/>
      </c>
      <c r="S9627" s="109" t="str">
        <f t="shared" si="901"/>
        <v/>
      </c>
      <c r="T9627" s="109" t="str">
        <f t="shared" si="902"/>
        <v/>
      </c>
    </row>
    <row r="9628" spans="2:20" ht="15" customHeight="1" x14ac:dyDescent="0.25">
      <c r="B9628" s="94">
        <v>9577</v>
      </c>
      <c r="C9628" s="95"/>
      <c r="D9628" s="94"/>
      <c r="E9628" s="95"/>
      <c r="F9628" s="94"/>
      <c r="G9628" s="95">
        <f t="shared" ref="G9628:G9691" si="903">E9628-C9628</f>
        <v>0</v>
      </c>
      <c r="H9628" s="110">
        <f t="shared" ref="H9628:H9691" si="904">F9628-D9628</f>
        <v>0</v>
      </c>
      <c r="P9628" s="107" t="str">
        <f t="shared" ref="P9628:P9691" si="905">IF(C9628="","",D9628*PSA_WTP-C9628)</f>
        <v/>
      </c>
      <c r="Q9628" s="108" t="str">
        <f t="shared" ref="Q9628:Q9691" si="906">IF(C9628="","",F9628*PSA_WTP-E9628)</f>
        <v/>
      </c>
      <c r="S9628" s="109" t="str">
        <f t="shared" ref="S9628:S9691" si="907">IF(Q9628="","",IF(Q9628=MAX(P9628,Q9628),0,1))</f>
        <v/>
      </c>
      <c r="T9628" s="109" t="str">
        <f t="shared" ref="T9628:T9691" si="908">IF(Q9628="","",IF(Q9628=MAX(P9628,Q9628),1,0))</f>
        <v/>
      </c>
    </row>
    <row r="9629" spans="2:20" ht="15" customHeight="1" x14ac:dyDescent="0.25">
      <c r="B9629" s="94">
        <v>9578</v>
      </c>
      <c r="C9629" s="95"/>
      <c r="D9629" s="94"/>
      <c r="E9629" s="95"/>
      <c r="F9629" s="94"/>
      <c r="G9629" s="95">
        <f t="shared" si="903"/>
        <v>0</v>
      </c>
      <c r="H9629" s="110">
        <f t="shared" si="904"/>
        <v>0</v>
      </c>
      <c r="P9629" s="107" t="str">
        <f t="shared" si="905"/>
        <v/>
      </c>
      <c r="Q9629" s="108" t="str">
        <f t="shared" si="906"/>
        <v/>
      </c>
      <c r="S9629" s="109" t="str">
        <f t="shared" si="907"/>
        <v/>
      </c>
      <c r="T9629" s="109" t="str">
        <f t="shared" si="908"/>
        <v/>
      </c>
    </row>
    <row r="9630" spans="2:20" ht="15" customHeight="1" x14ac:dyDescent="0.25">
      <c r="B9630" s="94">
        <v>9579</v>
      </c>
      <c r="C9630" s="95"/>
      <c r="D9630" s="94"/>
      <c r="E9630" s="95"/>
      <c r="F9630" s="94"/>
      <c r="G9630" s="95">
        <f t="shared" si="903"/>
        <v>0</v>
      </c>
      <c r="H9630" s="110">
        <f t="shared" si="904"/>
        <v>0</v>
      </c>
      <c r="P9630" s="107" t="str">
        <f t="shared" si="905"/>
        <v/>
      </c>
      <c r="Q9630" s="108" t="str">
        <f t="shared" si="906"/>
        <v/>
      </c>
      <c r="S9630" s="109" t="str">
        <f t="shared" si="907"/>
        <v/>
      </c>
      <c r="T9630" s="109" t="str">
        <f t="shared" si="908"/>
        <v/>
      </c>
    </row>
    <row r="9631" spans="2:20" ht="15" customHeight="1" x14ac:dyDescent="0.25">
      <c r="B9631" s="94">
        <v>9580</v>
      </c>
      <c r="C9631" s="95"/>
      <c r="D9631" s="94"/>
      <c r="E9631" s="95"/>
      <c r="F9631" s="94"/>
      <c r="G9631" s="95">
        <f t="shared" si="903"/>
        <v>0</v>
      </c>
      <c r="H9631" s="110">
        <f t="shared" si="904"/>
        <v>0</v>
      </c>
      <c r="P9631" s="107" t="str">
        <f t="shared" si="905"/>
        <v/>
      </c>
      <c r="Q9631" s="108" t="str">
        <f t="shared" si="906"/>
        <v/>
      </c>
      <c r="S9631" s="109" t="str">
        <f t="shared" si="907"/>
        <v/>
      </c>
      <c r="T9631" s="109" t="str">
        <f t="shared" si="908"/>
        <v/>
      </c>
    </row>
    <row r="9632" spans="2:20" ht="15" customHeight="1" x14ac:dyDescent="0.25">
      <c r="B9632" s="94">
        <v>9581</v>
      </c>
      <c r="C9632" s="95"/>
      <c r="D9632" s="94"/>
      <c r="E9632" s="95"/>
      <c r="F9632" s="94"/>
      <c r="G9632" s="95">
        <f t="shared" si="903"/>
        <v>0</v>
      </c>
      <c r="H9632" s="110">
        <f t="shared" si="904"/>
        <v>0</v>
      </c>
      <c r="P9632" s="107" t="str">
        <f t="shared" si="905"/>
        <v/>
      </c>
      <c r="Q9632" s="108" t="str">
        <f t="shared" si="906"/>
        <v/>
      </c>
      <c r="S9632" s="109" t="str">
        <f t="shared" si="907"/>
        <v/>
      </c>
      <c r="T9632" s="109" t="str">
        <f t="shared" si="908"/>
        <v/>
      </c>
    </row>
    <row r="9633" spans="2:20" ht="15" customHeight="1" x14ac:dyDescent="0.25">
      <c r="B9633" s="94">
        <v>9582</v>
      </c>
      <c r="C9633" s="95"/>
      <c r="D9633" s="94"/>
      <c r="E9633" s="95"/>
      <c r="F9633" s="94"/>
      <c r="G9633" s="95">
        <f t="shared" si="903"/>
        <v>0</v>
      </c>
      <c r="H9633" s="110">
        <f t="shared" si="904"/>
        <v>0</v>
      </c>
      <c r="P9633" s="107" t="str">
        <f t="shared" si="905"/>
        <v/>
      </c>
      <c r="Q9633" s="108" t="str">
        <f t="shared" si="906"/>
        <v/>
      </c>
      <c r="S9633" s="109" t="str">
        <f t="shared" si="907"/>
        <v/>
      </c>
      <c r="T9633" s="109" t="str">
        <f t="shared" si="908"/>
        <v/>
      </c>
    </row>
    <row r="9634" spans="2:20" ht="15" customHeight="1" x14ac:dyDescent="0.25">
      <c r="B9634" s="94">
        <v>9583</v>
      </c>
      <c r="C9634" s="95"/>
      <c r="D9634" s="94"/>
      <c r="E9634" s="95"/>
      <c r="F9634" s="94"/>
      <c r="G9634" s="95">
        <f t="shared" si="903"/>
        <v>0</v>
      </c>
      <c r="H9634" s="110">
        <f t="shared" si="904"/>
        <v>0</v>
      </c>
      <c r="P9634" s="107" t="str">
        <f t="shared" si="905"/>
        <v/>
      </c>
      <c r="Q9634" s="108" t="str">
        <f t="shared" si="906"/>
        <v/>
      </c>
      <c r="S9634" s="109" t="str">
        <f t="shared" si="907"/>
        <v/>
      </c>
      <c r="T9634" s="109" t="str">
        <f t="shared" si="908"/>
        <v/>
      </c>
    </row>
    <row r="9635" spans="2:20" ht="15" customHeight="1" x14ac:dyDescent="0.25">
      <c r="B9635" s="94">
        <v>9584</v>
      </c>
      <c r="C9635" s="95"/>
      <c r="D9635" s="94"/>
      <c r="E9635" s="95"/>
      <c r="F9635" s="94"/>
      <c r="G9635" s="95">
        <f t="shared" si="903"/>
        <v>0</v>
      </c>
      <c r="H9635" s="110">
        <f t="shared" si="904"/>
        <v>0</v>
      </c>
      <c r="P9635" s="107" t="str">
        <f t="shared" si="905"/>
        <v/>
      </c>
      <c r="Q9635" s="108" t="str">
        <f t="shared" si="906"/>
        <v/>
      </c>
      <c r="S9635" s="109" t="str">
        <f t="shared" si="907"/>
        <v/>
      </c>
      <c r="T9635" s="109" t="str">
        <f t="shared" si="908"/>
        <v/>
      </c>
    </row>
    <row r="9636" spans="2:20" ht="15" customHeight="1" x14ac:dyDescent="0.25">
      <c r="B9636" s="94">
        <v>9585</v>
      </c>
      <c r="C9636" s="95"/>
      <c r="D9636" s="94"/>
      <c r="E9636" s="95"/>
      <c r="F9636" s="94"/>
      <c r="G9636" s="95">
        <f t="shared" si="903"/>
        <v>0</v>
      </c>
      <c r="H9636" s="110">
        <f t="shared" si="904"/>
        <v>0</v>
      </c>
      <c r="P9636" s="107" t="str">
        <f t="shared" si="905"/>
        <v/>
      </c>
      <c r="Q9636" s="108" t="str">
        <f t="shared" si="906"/>
        <v/>
      </c>
      <c r="S9636" s="109" t="str">
        <f t="shared" si="907"/>
        <v/>
      </c>
      <c r="T9636" s="109" t="str">
        <f t="shared" si="908"/>
        <v/>
      </c>
    </row>
    <row r="9637" spans="2:20" ht="15" customHeight="1" x14ac:dyDescent="0.25">
      <c r="B9637" s="94">
        <v>9586</v>
      </c>
      <c r="C9637" s="95"/>
      <c r="D9637" s="94"/>
      <c r="E9637" s="95"/>
      <c r="F9637" s="94"/>
      <c r="G9637" s="95">
        <f t="shared" si="903"/>
        <v>0</v>
      </c>
      <c r="H9637" s="110">
        <f t="shared" si="904"/>
        <v>0</v>
      </c>
      <c r="P9637" s="107" t="str">
        <f t="shared" si="905"/>
        <v/>
      </c>
      <c r="Q9637" s="108" t="str">
        <f t="shared" si="906"/>
        <v/>
      </c>
      <c r="S9637" s="109" t="str">
        <f t="shared" si="907"/>
        <v/>
      </c>
      <c r="T9637" s="109" t="str">
        <f t="shared" si="908"/>
        <v/>
      </c>
    </row>
    <row r="9638" spans="2:20" ht="15" customHeight="1" x14ac:dyDescent="0.25">
      <c r="B9638" s="94">
        <v>9587</v>
      </c>
      <c r="C9638" s="95"/>
      <c r="D9638" s="94"/>
      <c r="E9638" s="95"/>
      <c r="F9638" s="94"/>
      <c r="G9638" s="95">
        <f t="shared" si="903"/>
        <v>0</v>
      </c>
      <c r="H9638" s="110">
        <f t="shared" si="904"/>
        <v>0</v>
      </c>
      <c r="P9638" s="107" t="str">
        <f t="shared" si="905"/>
        <v/>
      </c>
      <c r="Q9638" s="108" t="str">
        <f t="shared" si="906"/>
        <v/>
      </c>
      <c r="S9638" s="109" t="str">
        <f t="shared" si="907"/>
        <v/>
      </c>
      <c r="T9638" s="109" t="str">
        <f t="shared" si="908"/>
        <v/>
      </c>
    </row>
    <row r="9639" spans="2:20" ht="15" customHeight="1" x14ac:dyDescent="0.25">
      <c r="B9639" s="94">
        <v>9588</v>
      </c>
      <c r="C9639" s="95"/>
      <c r="D9639" s="94"/>
      <c r="E9639" s="95"/>
      <c r="F9639" s="94"/>
      <c r="G9639" s="95">
        <f t="shared" si="903"/>
        <v>0</v>
      </c>
      <c r="H9639" s="110">
        <f t="shared" si="904"/>
        <v>0</v>
      </c>
      <c r="P9639" s="107" t="str">
        <f t="shared" si="905"/>
        <v/>
      </c>
      <c r="Q9639" s="108" t="str">
        <f t="shared" si="906"/>
        <v/>
      </c>
      <c r="S9639" s="109" t="str">
        <f t="shared" si="907"/>
        <v/>
      </c>
      <c r="T9639" s="109" t="str">
        <f t="shared" si="908"/>
        <v/>
      </c>
    </row>
    <row r="9640" spans="2:20" ht="15" customHeight="1" x14ac:dyDescent="0.25">
      <c r="B9640" s="94">
        <v>9589</v>
      </c>
      <c r="C9640" s="95"/>
      <c r="D9640" s="94"/>
      <c r="E9640" s="95"/>
      <c r="F9640" s="94"/>
      <c r="G9640" s="95">
        <f t="shared" si="903"/>
        <v>0</v>
      </c>
      <c r="H9640" s="110">
        <f t="shared" si="904"/>
        <v>0</v>
      </c>
      <c r="P9640" s="107" t="str">
        <f t="shared" si="905"/>
        <v/>
      </c>
      <c r="Q9640" s="108" t="str">
        <f t="shared" si="906"/>
        <v/>
      </c>
      <c r="S9640" s="109" t="str">
        <f t="shared" si="907"/>
        <v/>
      </c>
      <c r="T9640" s="109" t="str">
        <f t="shared" si="908"/>
        <v/>
      </c>
    </row>
    <row r="9641" spans="2:20" ht="15" customHeight="1" x14ac:dyDescent="0.25">
      <c r="B9641" s="94">
        <v>9590</v>
      </c>
      <c r="C9641" s="95"/>
      <c r="D9641" s="94"/>
      <c r="E9641" s="95"/>
      <c r="F9641" s="94"/>
      <c r="G9641" s="95">
        <f t="shared" si="903"/>
        <v>0</v>
      </c>
      <c r="H9641" s="110">
        <f t="shared" si="904"/>
        <v>0</v>
      </c>
      <c r="P9641" s="107" t="str">
        <f t="shared" si="905"/>
        <v/>
      </c>
      <c r="Q9641" s="108" t="str">
        <f t="shared" si="906"/>
        <v/>
      </c>
      <c r="S9641" s="109" t="str">
        <f t="shared" si="907"/>
        <v/>
      </c>
      <c r="T9641" s="109" t="str">
        <f t="shared" si="908"/>
        <v/>
      </c>
    </row>
    <row r="9642" spans="2:20" ht="15" customHeight="1" x14ac:dyDescent="0.25">
      <c r="B9642" s="94">
        <v>9591</v>
      </c>
      <c r="C9642" s="95"/>
      <c r="D9642" s="94"/>
      <c r="E9642" s="95"/>
      <c r="F9642" s="94"/>
      <c r="G9642" s="95">
        <f t="shared" si="903"/>
        <v>0</v>
      </c>
      <c r="H9642" s="110">
        <f t="shared" si="904"/>
        <v>0</v>
      </c>
      <c r="P9642" s="107" t="str">
        <f t="shared" si="905"/>
        <v/>
      </c>
      <c r="Q9642" s="108" t="str">
        <f t="shared" si="906"/>
        <v/>
      </c>
      <c r="S9642" s="109" t="str">
        <f t="shared" si="907"/>
        <v/>
      </c>
      <c r="T9642" s="109" t="str">
        <f t="shared" si="908"/>
        <v/>
      </c>
    </row>
    <row r="9643" spans="2:20" ht="15" customHeight="1" x14ac:dyDescent="0.25">
      <c r="B9643" s="94">
        <v>9592</v>
      </c>
      <c r="C9643" s="95"/>
      <c r="D9643" s="94"/>
      <c r="E9643" s="95"/>
      <c r="F9643" s="94"/>
      <c r="G9643" s="95">
        <f t="shared" si="903"/>
        <v>0</v>
      </c>
      <c r="H9643" s="110">
        <f t="shared" si="904"/>
        <v>0</v>
      </c>
      <c r="P9643" s="107" t="str">
        <f t="shared" si="905"/>
        <v/>
      </c>
      <c r="Q9643" s="108" t="str">
        <f t="shared" si="906"/>
        <v/>
      </c>
      <c r="S9643" s="109" t="str">
        <f t="shared" si="907"/>
        <v/>
      </c>
      <c r="T9643" s="109" t="str">
        <f t="shared" si="908"/>
        <v/>
      </c>
    </row>
    <row r="9644" spans="2:20" ht="15" customHeight="1" x14ac:dyDescent="0.25">
      <c r="B9644" s="94">
        <v>9593</v>
      </c>
      <c r="C9644" s="95"/>
      <c r="D9644" s="94"/>
      <c r="E9644" s="95"/>
      <c r="F9644" s="94"/>
      <c r="G9644" s="95">
        <f t="shared" si="903"/>
        <v>0</v>
      </c>
      <c r="H9644" s="110">
        <f t="shared" si="904"/>
        <v>0</v>
      </c>
      <c r="P9644" s="107" t="str">
        <f t="shared" si="905"/>
        <v/>
      </c>
      <c r="Q9644" s="108" t="str">
        <f t="shared" si="906"/>
        <v/>
      </c>
      <c r="S9644" s="109" t="str">
        <f t="shared" si="907"/>
        <v/>
      </c>
      <c r="T9644" s="109" t="str">
        <f t="shared" si="908"/>
        <v/>
      </c>
    </row>
    <row r="9645" spans="2:20" ht="15" customHeight="1" x14ac:dyDescent="0.25">
      <c r="B9645" s="94">
        <v>9594</v>
      </c>
      <c r="C9645" s="95"/>
      <c r="D9645" s="94"/>
      <c r="E9645" s="95"/>
      <c r="F9645" s="94"/>
      <c r="G9645" s="95">
        <f t="shared" si="903"/>
        <v>0</v>
      </c>
      <c r="H9645" s="110">
        <f t="shared" si="904"/>
        <v>0</v>
      </c>
      <c r="P9645" s="107" t="str">
        <f t="shared" si="905"/>
        <v/>
      </c>
      <c r="Q9645" s="108" t="str">
        <f t="shared" si="906"/>
        <v/>
      </c>
      <c r="S9645" s="109" t="str">
        <f t="shared" si="907"/>
        <v/>
      </c>
      <c r="T9645" s="109" t="str">
        <f t="shared" si="908"/>
        <v/>
      </c>
    </row>
    <row r="9646" spans="2:20" ht="15" customHeight="1" x14ac:dyDescent="0.25">
      <c r="B9646" s="94">
        <v>9595</v>
      </c>
      <c r="C9646" s="95"/>
      <c r="D9646" s="94"/>
      <c r="E9646" s="95"/>
      <c r="F9646" s="94"/>
      <c r="G9646" s="95">
        <f t="shared" si="903"/>
        <v>0</v>
      </c>
      <c r="H9646" s="110">
        <f t="shared" si="904"/>
        <v>0</v>
      </c>
      <c r="P9646" s="107" t="str">
        <f t="shared" si="905"/>
        <v/>
      </c>
      <c r="Q9646" s="108" t="str">
        <f t="shared" si="906"/>
        <v/>
      </c>
      <c r="S9646" s="109" t="str">
        <f t="shared" si="907"/>
        <v/>
      </c>
      <c r="T9646" s="109" t="str">
        <f t="shared" si="908"/>
        <v/>
      </c>
    </row>
    <row r="9647" spans="2:20" ht="15" customHeight="1" x14ac:dyDescent="0.25">
      <c r="B9647" s="94">
        <v>9596</v>
      </c>
      <c r="C9647" s="95"/>
      <c r="D9647" s="94"/>
      <c r="E9647" s="95"/>
      <c r="F9647" s="94"/>
      <c r="G9647" s="95">
        <f t="shared" si="903"/>
        <v>0</v>
      </c>
      <c r="H9647" s="110">
        <f t="shared" si="904"/>
        <v>0</v>
      </c>
      <c r="P9647" s="107" t="str">
        <f t="shared" si="905"/>
        <v/>
      </c>
      <c r="Q9647" s="108" t="str">
        <f t="shared" si="906"/>
        <v/>
      </c>
      <c r="S9647" s="109" t="str">
        <f t="shared" si="907"/>
        <v/>
      </c>
      <c r="T9647" s="109" t="str">
        <f t="shared" si="908"/>
        <v/>
      </c>
    </row>
    <row r="9648" spans="2:20" ht="15" customHeight="1" x14ac:dyDescent="0.25">
      <c r="B9648" s="94">
        <v>9597</v>
      </c>
      <c r="C9648" s="95"/>
      <c r="D9648" s="94"/>
      <c r="E9648" s="95"/>
      <c r="F9648" s="94"/>
      <c r="G9648" s="95">
        <f t="shared" si="903"/>
        <v>0</v>
      </c>
      <c r="H9648" s="110">
        <f t="shared" si="904"/>
        <v>0</v>
      </c>
      <c r="P9648" s="107" t="str">
        <f t="shared" si="905"/>
        <v/>
      </c>
      <c r="Q9648" s="108" t="str">
        <f t="shared" si="906"/>
        <v/>
      </c>
      <c r="S9648" s="109" t="str">
        <f t="shared" si="907"/>
        <v/>
      </c>
      <c r="T9648" s="109" t="str">
        <f t="shared" si="908"/>
        <v/>
      </c>
    </row>
    <row r="9649" spans="2:20" ht="15" customHeight="1" x14ac:dyDescent="0.25">
      <c r="B9649" s="94">
        <v>9598</v>
      </c>
      <c r="C9649" s="95"/>
      <c r="D9649" s="94"/>
      <c r="E9649" s="95"/>
      <c r="F9649" s="94"/>
      <c r="G9649" s="95">
        <f t="shared" si="903"/>
        <v>0</v>
      </c>
      <c r="H9649" s="110">
        <f t="shared" si="904"/>
        <v>0</v>
      </c>
      <c r="P9649" s="107" t="str">
        <f t="shared" si="905"/>
        <v/>
      </c>
      <c r="Q9649" s="108" t="str">
        <f t="shared" si="906"/>
        <v/>
      </c>
      <c r="S9649" s="109" t="str">
        <f t="shared" si="907"/>
        <v/>
      </c>
      <c r="T9649" s="109" t="str">
        <f t="shared" si="908"/>
        <v/>
      </c>
    </row>
    <row r="9650" spans="2:20" ht="15" customHeight="1" x14ac:dyDescent="0.25">
      <c r="B9650" s="94">
        <v>9599</v>
      </c>
      <c r="C9650" s="95"/>
      <c r="D9650" s="94"/>
      <c r="E9650" s="95"/>
      <c r="F9650" s="94"/>
      <c r="G9650" s="95">
        <f t="shared" si="903"/>
        <v>0</v>
      </c>
      <c r="H9650" s="110">
        <f t="shared" si="904"/>
        <v>0</v>
      </c>
      <c r="P9650" s="107" t="str">
        <f t="shared" si="905"/>
        <v/>
      </c>
      <c r="Q9650" s="108" t="str">
        <f t="shared" si="906"/>
        <v/>
      </c>
      <c r="S9650" s="109" t="str">
        <f t="shared" si="907"/>
        <v/>
      </c>
      <c r="T9650" s="109" t="str">
        <f t="shared" si="908"/>
        <v/>
      </c>
    </row>
    <row r="9651" spans="2:20" ht="15" customHeight="1" x14ac:dyDescent="0.25">
      <c r="B9651" s="94">
        <v>9600</v>
      </c>
      <c r="C9651" s="95"/>
      <c r="D9651" s="94"/>
      <c r="E9651" s="95"/>
      <c r="F9651" s="94"/>
      <c r="G9651" s="95">
        <f t="shared" si="903"/>
        <v>0</v>
      </c>
      <c r="H9651" s="110">
        <f t="shared" si="904"/>
        <v>0</v>
      </c>
      <c r="P9651" s="107" t="str">
        <f t="shared" si="905"/>
        <v/>
      </c>
      <c r="Q9651" s="108" t="str">
        <f t="shared" si="906"/>
        <v/>
      </c>
      <c r="S9651" s="109" t="str">
        <f t="shared" si="907"/>
        <v/>
      </c>
      <c r="T9651" s="109" t="str">
        <f t="shared" si="908"/>
        <v/>
      </c>
    </row>
    <row r="9652" spans="2:20" ht="15" customHeight="1" x14ac:dyDescent="0.25">
      <c r="B9652" s="94">
        <v>9601</v>
      </c>
      <c r="C9652" s="95"/>
      <c r="D9652" s="94"/>
      <c r="E9652" s="95"/>
      <c r="F9652" s="94"/>
      <c r="G9652" s="95">
        <f t="shared" si="903"/>
        <v>0</v>
      </c>
      <c r="H9652" s="110">
        <f t="shared" si="904"/>
        <v>0</v>
      </c>
      <c r="P9652" s="107" t="str">
        <f t="shared" si="905"/>
        <v/>
      </c>
      <c r="Q9652" s="108" t="str">
        <f t="shared" si="906"/>
        <v/>
      </c>
      <c r="S9652" s="109" t="str">
        <f t="shared" si="907"/>
        <v/>
      </c>
      <c r="T9652" s="109" t="str">
        <f t="shared" si="908"/>
        <v/>
      </c>
    </row>
    <row r="9653" spans="2:20" ht="15" customHeight="1" x14ac:dyDescent="0.25">
      <c r="B9653" s="94">
        <v>9602</v>
      </c>
      <c r="C9653" s="95"/>
      <c r="D9653" s="94"/>
      <c r="E9653" s="95"/>
      <c r="F9653" s="94"/>
      <c r="G9653" s="95">
        <f t="shared" si="903"/>
        <v>0</v>
      </c>
      <c r="H9653" s="110">
        <f t="shared" si="904"/>
        <v>0</v>
      </c>
      <c r="P9653" s="107" t="str">
        <f t="shared" si="905"/>
        <v/>
      </c>
      <c r="Q9653" s="108" t="str">
        <f t="shared" si="906"/>
        <v/>
      </c>
      <c r="S9653" s="109" t="str">
        <f t="shared" si="907"/>
        <v/>
      </c>
      <c r="T9653" s="109" t="str">
        <f t="shared" si="908"/>
        <v/>
      </c>
    </row>
    <row r="9654" spans="2:20" ht="15" customHeight="1" x14ac:dyDescent="0.25">
      <c r="B9654" s="94">
        <v>9603</v>
      </c>
      <c r="C9654" s="95"/>
      <c r="D9654" s="94"/>
      <c r="E9654" s="95"/>
      <c r="F9654" s="94"/>
      <c r="G9654" s="95">
        <f t="shared" si="903"/>
        <v>0</v>
      </c>
      <c r="H9654" s="110">
        <f t="shared" si="904"/>
        <v>0</v>
      </c>
      <c r="P9654" s="107" t="str">
        <f t="shared" si="905"/>
        <v/>
      </c>
      <c r="Q9654" s="108" t="str">
        <f t="shared" si="906"/>
        <v/>
      </c>
      <c r="S9654" s="109" t="str">
        <f t="shared" si="907"/>
        <v/>
      </c>
      <c r="T9654" s="109" t="str">
        <f t="shared" si="908"/>
        <v/>
      </c>
    </row>
    <row r="9655" spans="2:20" ht="15" customHeight="1" x14ac:dyDescent="0.25">
      <c r="B9655" s="94">
        <v>9604</v>
      </c>
      <c r="C9655" s="95"/>
      <c r="D9655" s="94"/>
      <c r="E9655" s="95"/>
      <c r="F9655" s="94"/>
      <c r="G9655" s="95">
        <f t="shared" si="903"/>
        <v>0</v>
      </c>
      <c r="H9655" s="110">
        <f t="shared" si="904"/>
        <v>0</v>
      </c>
      <c r="P9655" s="107" t="str">
        <f t="shared" si="905"/>
        <v/>
      </c>
      <c r="Q9655" s="108" t="str">
        <f t="shared" si="906"/>
        <v/>
      </c>
      <c r="S9655" s="109" t="str">
        <f t="shared" si="907"/>
        <v/>
      </c>
      <c r="T9655" s="109" t="str">
        <f t="shared" si="908"/>
        <v/>
      </c>
    </row>
    <row r="9656" spans="2:20" ht="15" customHeight="1" x14ac:dyDescent="0.25">
      <c r="B9656" s="94">
        <v>9605</v>
      </c>
      <c r="C9656" s="95"/>
      <c r="D9656" s="94"/>
      <c r="E9656" s="95"/>
      <c r="F9656" s="94"/>
      <c r="G9656" s="95">
        <f t="shared" si="903"/>
        <v>0</v>
      </c>
      <c r="H9656" s="110">
        <f t="shared" si="904"/>
        <v>0</v>
      </c>
      <c r="P9656" s="107" t="str">
        <f t="shared" si="905"/>
        <v/>
      </c>
      <c r="Q9656" s="108" t="str">
        <f t="shared" si="906"/>
        <v/>
      </c>
      <c r="S9656" s="109" t="str">
        <f t="shared" si="907"/>
        <v/>
      </c>
      <c r="T9656" s="109" t="str">
        <f t="shared" si="908"/>
        <v/>
      </c>
    </row>
    <row r="9657" spans="2:20" ht="15" customHeight="1" x14ac:dyDescent="0.25">
      <c r="B9657" s="94">
        <v>9606</v>
      </c>
      <c r="C9657" s="95"/>
      <c r="D9657" s="94"/>
      <c r="E9657" s="95"/>
      <c r="F9657" s="94"/>
      <c r="G9657" s="95">
        <f t="shared" si="903"/>
        <v>0</v>
      </c>
      <c r="H9657" s="110">
        <f t="shared" si="904"/>
        <v>0</v>
      </c>
      <c r="P9657" s="107" t="str">
        <f t="shared" si="905"/>
        <v/>
      </c>
      <c r="Q9657" s="108" t="str">
        <f t="shared" si="906"/>
        <v/>
      </c>
      <c r="S9657" s="109" t="str">
        <f t="shared" si="907"/>
        <v/>
      </c>
      <c r="T9657" s="109" t="str">
        <f t="shared" si="908"/>
        <v/>
      </c>
    </row>
    <row r="9658" spans="2:20" ht="15" customHeight="1" x14ac:dyDescent="0.25">
      <c r="B9658" s="94">
        <v>9607</v>
      </c>
      <c r="C9658" s="95"/>
      <c r="D9658" s="94"/>
      <c r="E9658" s="95"/>
      <c r="F9658" s="94"/>
      <c r="G9658" s="95">
        <f t="shared" si="903"/>
        <v>0</v>
      </c>
      <c r="H9658" s="110">
        <f t="shared" si="904"/>
        <v>0</v>
      </c>
      <c r="P9658" s="107" t="str">
        <f t="shared" si="905"/>
        <v/>
      </c>
      <c r="Q9658" s="108" t="str">
        <f t="shared" si="906"/>
        <v/>
      </c>
      <c r="S9658" s="109" t="str">
        <f t="shared" si="907"/>
        <v/>
      </c>
      <c r="T9658" s="109" t="str">
        <f t="shared" si="908"/>
        <v/>
      </c>
    </row>
    <row r="9659" spans="2:20" ht="15" customHeight="1" x14ac:dyDescent="0.25">
      <c r="B9659" s="94">
        <v>9608</v>
      </c>
      <c r="C9659" s="95"/>
      <c r="D9659" s="94"/>
      <c r="E9659" s="95"/>
      <c r="F9659" s="94"/>
      <c r="G9659" s="95">
        <f t="shared" si="903"/>
        <v>0</v>
      </c>
      <c r="H9659" s="110">
        <f t="shared" si="904"/>
        <v>0</v>
      </c>
      <c r="P9659" s="107" t="str">
        <f t="shared" si="905"/>
        <v/>
      </c>
      <c r="Q9659" s="108" t="str">
        <f t="shared" si="906"/>
        <v/>
      </c>
      <c r="S9659" s="109" t="str">
        <f t="shared" si="907"/>
        <v/>
      </c>
      <c r="T9659" s="109" t="str">
        <f t="shared" si="908"/>
        <v/>
      </c>
    </row>
    <row r="9660" spans="2:20" ht="15" customHeight="1" x14ac:dyDescent="0.25">
      <c r="B9660" s="94">
        <v>9609</v>
      </c>
      <c r="C9660" s="95"/>
      <c r="D9660" s="94"/>
      <c r="E9660" s="95"/>
      <c r="F9660" s="94"/>
      <c r="G9660" s="95">
        <f t="shared" si="903"/>
        <v>0</v>
      </c>
      <c r="H9660" s="110">
        <f t="shared" si="904"/>
        <v>0</v>
      </c>
      <c r="P9660" s="107" t="str">
        <f t="shared" si="905"/>
        <v/>
      </c>
      <c r="Q9660" s="108" t="str">
        <f t="shared" si="906"/>
        <v/>
      </c>
      <c r="S9660" s="109" t="str">
        <f t="shared" si="907"/>
        <v/>
      </c>
      <c r="T9660" s="109" t="str">
        <f t="shared" si="908"/>
        <v/>
      </c>
    </row>
    <row r="9661" spans="2:20" ht="15" customHeight="1" x14ac:dyDescent="0.25">
      <c r="B9661" s="94">
        <v>9610</v>
      </c>
      <c r="C9661" s="95"/>
      <c r="D9661" s="94"/>
      <c r="E9661" s="95"/>
      <c r="F9661" s="94"/>
      <c r="G9661" s="95">
        <f t="shared" si="903"/>
        <v>0</v>
      </c>
      <c r="H9661" s="110">
        <f t="shared" si="904"/>
        <v>0</v>
      </c>
      <c r="P9661" s="107" t="str">
        <f t="shared" si="905"/>
        <v/>
      </c>
      <c r="Q9661" s="108" t="str">
        <f t="shared" si="906"/>
        <v/>
      </c>
      <c r="S9661" s="109" t="str">
        <f t="shared" si="907"/>
        <v/>
      </c>
      <c r="T9661" s="109" t="str">
        <f t="shared" si="908"/>
        <v/>
      </c>
    </row>
    <row r="9662" spans="2:20" ht="15" customHeight="1" x14ac:dyDescent="0.25">
      <c r="B9662" s="94">
        <v>9611</v>
      </c>
      <c r="C9662" s="95"/>
      <c r="D9662" s="94"/>
      <c r="E9662" s="95"/>
      <c r="F9662" s="94"/>
      <c r="G9662" s="95">
        <f t="shared" si="903"/>
        <v>0</v>
      </c>
      <c r="H9662" s="110">
        <f t="shared" si="904"/>
        <v>0</v>
      </c>
      <c r="P9662" s="107" t="str">
        <f t="shared" si="905"/>
        <v/>
      </c>
      <c r="Q9662" s="108" t="str">
        <f t="shared" si="906"/>
        <v/>
      </c>
      <c r="S9662" s="109" t="str">
        <f t="shared" si="907"/>
        <v/>
      </c>
      <c r="T9662" s="109" t="str">
        <f t="shared" si="908"/>
        <v/>
      </c>
    </row>
    <row r="9663" spans="2:20" ht="15" customHeight="1" x14ac:dyDescent="0.25">
      <c r="B9663" s="94">
        <v>9612</v>
      </c>
      <c r="C9663" s="95"/>
      <c r="D9663" s="94"/>
      <c r="E9663" s="95"/>
      <c r="F9663" s="94"/>
      <c r="G9663" s="95">
        <f t="shared" si="903"/>
        <v>0</v>
      </c>
      <c r="H9663" s="110">
        <f t="shared" si="904"/>
        <v>0</v>
      </c>
      <c r="P9663" s="107" t="str">
        <f t="shared" si="905"/>
        <v/>
      </c>
      <c r="Q9663" s="108" t="str">
        <f t="shared" si="906"/>
        <v/>
      </c>
      <c r="S9663" s="109" t="str">
        <f t="shared" si="907"/>
        <v/>
      </c>
      <c r="T9663" s="109" t="str">
        <f t="shared" si="908"/>
        <v/>
      </c>
    </row>
    <row r="9664" spans="2:20" ht="15" customHeight="1" x14ac:dyDescent="0.25">
      <c r="B9664" s="94">
        <v>9613</v>
      </c>
      <c r="C9664" s="95"/>
      <c r="D9664" s="94"/>
      <c r="E9664" s="95"/>
      <c r="F9664" s="94"/>
      <c r="G9664" s="95">
        <f t="shared" si="903"/>
        <v>0</v>
      </c>
      <c r="H9664" s="110">
        <f t="shared" si="904"/>
        <v>0</v>
      </c>
      <c r="P9664" s="107" t="str">
        <f t="shared" si="905"/>
        <v/>
      </c>
      <c r="Q9664" s="108" t="str">
        <f t="shared" si="906"/>
        <v/>
      </c>
      <c r="S9664" s="109" t="str">
        <f t="shared" si="907"/>
        <v/>
      </c>
      <c r="T9664" s="109" t="str">
        <f t="shared" si="908"/>
        <v/>
      </c>
    </row>
    <row r="9665" spans="2:20" ht="15" customHeight="1" x14ac:dyDescent="0.25">
      <c r="B9665" s="94">
        <v>9614</v>
      </c>
      <c r="C9665" s="95"/>
      <c r="D9665" s="94"/>
      <c r="E9665" s="95"/>
      <c r="F9665" s="94"/>
      <c r="G9665" s="95">
        <f t="shared" si="903"/>
        <v>0</v>
      </c>
      <c r="H9665" s="110">
        <f t="shared" si="904"/>
        <v>0</v>
      </c>
      <c r="P9665" s="107" t="str">
        <f t="shared" si="905"/>
        <v/>
      </c>
      <c r="Q9665" s="108" t="str">
        <f t="shared" si="906"/>
        <v/>
      </c>
      <c r="S9665" s="109" t="str">
        <f t="shared" si="907"/>
        <v/>
      </c>
      <c r="T9665" s="109" t="str">
        <f t="shared" si="908"/>
        <v/>
      </c>
    </row>
    <row r="9666" spans="2:20" ht="15" customHeight="1" x14ac:dyDescent="0.25">
      <c r="B9666" s="94">
        <v>9615</v>
      </c>
      <c r="C9666" s="95"/>
      <c r="D9666" s="94"/>
      <c r="E9666" s="95"/>
      <c r="F9666" s="94"/>
      <c r="G9666" s="95">
        <f t="shared" si="903"/>
        <v>0</v>
      </c>
      <c r="H9666" s="110">
        <f t="shared" si="904"/>
        <v>0</v>
      </c>
      <c r="P9666" s="107" t="str">
        <f t="shared" si="905"/>
        <v/>
      </c>
      <c r="Q9666" s="108" t="str">
        <f t="shared" si="906"/>
        <v/>
      </c>
      <c r="S9666" s="109" t="str">
        <f t="shared" si="907"/>
        <v/>
      </c>
      <c r="T9666" s="109" t="str">
        <f t="shared" si="908"/>
        <v/>
      </c>
    </row>
    <row r="9667" spans="2:20" ht="15" customHeight="1" x14ac:dyDescent="0.25">
      <c r="B9667" s="94">
        <v>9616</v>
      </c>
      <c r="C9667" s="95"/>
      <c r="D9667" s="94"/>
      <c r="E9667" s="95"/>
      <c r="F9667" s="94"/>
      <c r="G9667" s="95">
        <f t="shared" si="903"/>
        <v>0</v>
      </c>
      <c r="H9667" s="110">
        <f t="shared" si="904"/>
        <v>0</v>
      </c>
      <c r="P9667" s="107" t="str">
        <f t="shared" si="905"/>
        <v/>
      </c>
      <c r="Q9667" s="108" t="str">
        <f t="shared" si="906"/>
        <v/>
      </c>
      <c r="S9667" s="109" t="str">
        <f t="shared" si="907"/>
        <v/>
      </c>
      <c r="T9667" s="109" t="str">
        <f t="shared" si="908"/>
        <v/>
      </c>
    </row>
    <row r="9668" spans="2:20" ht="15" customHeight="1" x14ac:dyDescent="0.25">
      <c r="B9668" s="94">
        <v>9617</v>
      </c>
      <c r="C9668" s="95"/>
      <c r="D9668" s="94"/>
      <c r="E9668" s="95"/>
      <c r="F9668" s="94"/>
      <c r="G9668" s="95">
        <f t="shared" si="903"/>
        <v>0</v>
      </c>
      <c r="H9668" s="110">
        <f t="shared" si="904"/>
        <v>0</v>
      </c>
      <c r="P9668" s="107" t="str">
        <f t="shared" si="905"/>
        <v/>
      </c>
      <c r="Q9668" s="108" t="str">
        <f t="shared" si="906"/>
        <v/>
      </c>
      <c r="S9668" s="109" t="str">
        <f t="shared" si="907"/>
        <v/>
      </c>
      <c r="T9668" s="109" t="str">
        <f t="shared" si="908"/>
        <v/>
      </c>
    </row>
    <row r="9669" spans="2:20" ht="15" customHeight="1" x14ac:dyDescent="0.25">
      <c r="B9669" s="94">
        <v>9618</v>
      </c>
      <c r="C9669" s="95"/>
      <c r="D9669" s="94"/>
      <c r="E9669" s="95"/>
      <c r="F9669" s="94"/>
      <c r="G9669" s="95">
        <f t="shared" si="903"/>
        <v>0</v>
      </c>
      <c r="H9669" s="110">
        <f t="shared" si="904"/>
        <v>0</v>
      </c>
      <c r="P9669" s="107" t="str">
        <f t="shared" si="905"/>
        <v/>
      </c>
      <c r="Q9669" s="108" t="str">
        <f t="shared" si="906"/>
        <v/>
      </c>
      <c r="S9669" s="109" t="str">
        <f t="shared" si="907"/>
        <v/>
      </c>
      <c r="T9669" s="109" t="str">
        <f t="shared" si="908"/>
        <v/>
      </c>
    </row>
    <row r="9670" spans="2:20" ht="15" customHeight="1" x14ac:dyDescent="0.25">
      <c r="B9670" s="94">
        <v>9619</v>
      </c>
      <c r="C9670" s="95"/>
      <c r="D9670" s="94"/>
      <c r="E9670" s="95"/>
      <c r="F9670" s="94"/>
      <c r="G9670" s="95">
        <f t="shared" si="903"/>
        <v>0</v>
      </c>
      <c r="H9670" s="110">
        <f t="shared" si="904"/>
        <v>0</v>
      </c>
      <c r="P9670" s="107" t="str">
        <f t="shared" si="905"/>
        <v/>
      </c>
      <c r="Q9670" s="108" t="str">
        <f t="shared" si="906"/>
        <v/>
      </c>
      <c r="S9670" s="109" t="str">
        <f t="shared" si="907"/>
        <v/>
      </c>
      <c r="T9670" s="109" t="str">
        <f t="shared" si="908"/>
        <v/>
      </c>
    </row>
    <row r="9671" spans="2:20" ht="15" customHeight="1" x14ac:dyDescent="0.25">
      <c r="B9671" s="94">
        <v>9620</v>
      </c>
      <c r="C9671" s="95"/>
      <c r="D9671" s="94"/>
      <c r="E9671" s="95"/>
      <c r="F9671" s="94"/>
      <c r="G9671" s="95">
        <f t="shared" si="903"/>
        <v>0</v>
      </c>
      <c r="H9671" s="110">
        <f t="shared" si="904"/>
        <v>0</v>
      </c>
      <c r="P9671" s="107" t="str">
        <f t="shared" si="905"/>
        <v/>
      </c>
      <c r="Q9671" s="108" t="str">
        <f t="shared" si="906"/>
        <v/>
      </c>
      <c r="S9671" s="109" t="str">
        <f t="shared" si="907"/>
        <v/>
      </c>
      <c r="T9671" s="109" t="str">
        <f t="shared" si="908"/>
        <v/>
      </c>
    </row>
    <row r="9672" spans="2:20" ht="15" customHeight="1" x14ac:dyDescent="0.25">
      <c r="B9672" s="94">
        <v>9621</v>
      </c>
      <c r="C9672" s="95"/>
      <c r="D9672" s="94"/>
      <c r="E9672" s="95"/>
      <c r="F9672" s="94"/>
      <c r="G9672" s="95">
        <f t="shared" si="903"/>
        <v>0</v>
      </c>
      <c r="H9672" s="110">
        <f t="shared" si="904"/>
        <v>0</v>
      </c>
      <c r="P9672" s="107" t="str">
        <f t="shared" si="905"/>
        <v/>
      </c>
      <c r="Q9672" s="108" t="str">
        <f t="shared" si="906"/>
        <v/>
      </c>
      <c r="S9672" s="109" t="str">
        <f t="shared" si="907"/>
        <v/>
      </c>
      <c r="T9672" s="109" t="str">
        <f t="shared" si="908"/>
        <v/>
      </c>
    </row>
    <row r="9673" spans="2:20" ht="15" customHeight="1" x14ac:dyDescent="0.25">
      <c r="B9673" s="94">
        <v>9622</v>
      </c>
      <c r="C9673" s="95"/>
      <c r="D9673" s="94"/>
      <c r="E9673" s="95"/>
      <c r="F9673" s="94"/>
      <c r="G9673" s="95">
        <f t="shared" si="903"/>
        <v>0</v>
      </c>
      <c r="H9673" s="110">
        <f t="shared" si="904"/>
        <v>0</v>
      </c>
      <c r="P9673" s="107" t="str">
        <f t="shared" si="905"/>
        <v/>
      </c>
      <c r="Q9673" s="108" t="str">
        <f t="shared" si="906"/>
        <v/>
      </c>
      <c r="S9673" s="109" t="str">
        <f t="shared" si="907"/>
        <v/>
      </c>
      <c r="T9673" s="109" t="str">
        <f t="shared" si="908"/>
        <v/>
      </c>
    </row>
    <row r="9674" spans="2:20" ht="15" customHeight="1" x14ac:dyDescent="0.25">
      <c r="B9674" s="94">
        <v>9623</v>
      </c>
      <c r="C9674" s="95"/>
      <c r="D9674" s="94"/>
      <c r="E9674" s="95"/>
      <c r="F9674" s="94"/>
      <c r="G9674" s="95">
        <f t="shared" si="903"/>
        <v>0</v>
      </c>
      <c r="H9674" s="110">
        <f t="shared" si="904"/>
        <v>0</v>
      </c>
      <c r="P9674" s="107" t="str">
        <f t="shared" si="905"/>
        <v/>
      </c>
      <c r="Q9674" s="108" t="str">
        <f t="shared" si="906"/>
        <v/>
      </c>
      <c r="S9674" s="109" t="str">
        <f t="shared" si="907"/>
        <v/>
      </c>
      <c r="T9674" s="109" t="str">
        <f t="shared" si="908"/>
        <v/>
      </c>
    </row>
    <row r="9675" spans="2:20" ht="15" customHeight="1" x14ac:dyDescent="0.25">
      <c r="B9675" s="94">
        <v>9624</v>
      </c>
      <c r="C9675" s="95"/>
      <c r="D9675" s="94"/>
      <c r="E9675" s="95"/>
      <c r="F9675" s="94"/>
      <c r="G9675" s="95">
        <f t="shared" si="903"/>
        <v>0</v>
      </c>
      <c r="H9675" s="110">
        <f t="shared" si="904"/>
        <v>0</v>
      </c>
      <c r="P9675" s="107" t="str">
        <f t="shared" si="905"/>
        <v/>
      </c>
      <c r="Q9675" s="108" t="str">
        <f t="shared" si="906"/>
        <v/>
      </c>
      <c r="S9675" s="109" t="str">
        <f t="shared" si="907"/>
        <v/>
      </c>
      <c r="T9675" s="109" t="str">
        <f t="shared" si="908"/>
        <v/>
      </c>
    </row>
    <row r="9676" spans="2:20" ht="15" customHeight="1" x14ac:dyDescent="0.25">
      <c r="B9676" s="94">
        <v>9625</v>
      </c>
      <c r="C9676" s="95"/>
      <c r="D9676" s="94"/>
      <c r="E9676" s="95"/>
      <c r="F9676" s="94"/>
      <c r="G9676" s="95">
        <f t="shared" si="903"/>
        <v>0</v>
      </c>
      <c r="H9676" s="110">
        <f t="shared" si="904"/>
        <v>0</v>
      </c>
      <c r="P9676" s="107" t="str">
        <f t="shared" si="905"/>
        <v/>
      </c>
      <c r="Q9676" s="108" t="str">
        <f t="shared" si="906"/>
        <v/>
      </c>
      <c r="S9676" s="109" t="str">
        <f t="shared" si="907"/>
        <v/>
      </c>
      <c r="T9676" s="109" t="str">
        <f t="shared" si="908"/>
        <v/>
      </c>
    </row>
    <row r="9677" spans="2:20" ht="15" customHeight="1" x14ac:dyDescent="0.25">
      <c r="B9677" s="94">
        <v>9626</v>
      </c>
      <c r="C9677" s="95"/>
      <c r="D9677" s="94"/>
      <c r="E9677" s="95"/>
      <c r="F9677" s="94"/>
      <c r="G9677" s="95">
        <f t="shared" si="903"/>
        <v>0</v>
      </c>
      <c r="H9677" s="110">
        <f t="shared" si="904"/>
        <v>0</v>
      </c>
      <c r="P9677" s="107" t="str">
        <f t="shared" si="905"/>
        <v/>
      </c>
      <c r="Q9677" s="108" t="str">
        <f t="shared" si="906"/>
        <v/>
      </c>
      <c r="S9677" s="109" t="str">
        <f t="shared" si="907"/>
        <v/>
      </c>
      <c r="T9677" s="109" t="str">
        <f t="shared" si="908"/>
        <v/>
      </c>
    </row>
    <row r="9678" spans="2:20" ht="15" customHeight="1" x14ac:dyDescent="0.25">
      <c r="B9678" s="94">
        <v>9627</v>
      </c>
      <c r="C9678" s="95"/>
      <c r="D9678" s="94"/>
      <c r="E9678" s="95"/>
      <c r="F9678" s="94"/>
      <c r="G9678" s="95">
        <f t="shared" si="903"/>
        <v>0</v>
      </c>
      <c r="H9678" s="110">
        <f t="shared" si="904"/>
        <v>0</v>
      </c>
      <c r="P9678" s="107" t="str">
        <f t="shared" si="905"/>
        <v/>
      </c>
      <c r="Q9678" s="108" t="str">
        <f t="shared" si="906"/>
        <v/>
      </c>
      <c r="S9678" s="109" t="str">
        <f t="shared" si="907"/>
        <v/>
      </c>
      <c r="T9678" s="109" t="str">
        <f t="shared" si="908"/>
        <v/>
      </c>
    </row>
    <row r="9679" spans="2:20" ht="15" customHeight="1" x14ac:dyDescent="0.25">
      <c r="B9679" s="94">
        <v>9628</v>
      </c>
      <c r="C9679" s="95"/>
      <c r="D9679" s="94"/>
      <c r="E9679" s="95"/>
      <c r="F9679" s="94"/>
      <c r="G9679" s="95">
        <f t="shared" si="903"/>
        <v>0</v>
      </c>
      <c r="H9679" s="110">
        <f t="shared" si="904"/>
        <v>0</v>
      </c>
      <c r="P9679" s="107" t="str">
        <f t="shared" si="905"/>
        <v/>
      </c>
      <c r="Q9679" s="108" t="str">
        <f t="shared" si="906"/>
        <v/>
      </c>
      <c r="S9679" s="109" t="str">
        <f t="shared" si="907"/>
        <v/>
      </c>
      <c r="T9679" s="109" t="str">
        <f t="shared" si="908"/>
        <v/>
      </c>
    </row>
    <row r="9680" spans="2:20" ht="15" customHeight="1" x14ac:dyDescent="0.25">
      <c r="B9680" s="94">
        <v>9629</v>
      </c>
      <c r="C9680" s="95"/>
      <c r="D9680" s="94"/>
      <c r="E9680" s="95"/>
      <c r="F9680" s="94"/>
      <c r="G9680" s="95">
        <f t="shared" si="903"/>
        <v>0</v>
      </c>
      <c r="H9680" s="110">
        <f t="shared" si="904"/>
        <v>0</v>
      </c>
      <c r="P9680" s="107" t="str">
        <f t="shared" si="905"/>
        <v/>
      </c>
      <c r="Q9680" s="108" t="str">
        <f t="shared" si="906"/>
        <v/>
      </c>
      <c r="S9680" s="109" t="str">
        <f t="shared" si="907"/>
        <v/>
      </c>
      <c r="T9680" s="109" t="str">
        <f t="shared" si="908"/>
        <v/>
      </c>
    </row>
    <row r="9681" spans="2:20" ht="15" customHeight="1" x14ac:dyDescent="0.25">
      <c r="B9681" s="94">
        <v>9630</v>
      </c>
      <c r="C9681" s="95"/>
      <c r="D9681" s="94"/>
      <c r="E9681" s="95"/>
      <c r="F9681" s="94"/>
      <c r="G9681" s="95">
        <f t="shared" si="903"/>
        <v>0</v>
      </c>
      <c r="H9681" s="110">
        <f t="shared" si="904"/>
        <v>0</v>
      </c>
      <c r="P9681" s="107" t="str">
        <f t="shared" si="905"/>
        <v/>
      </c>
      <c r="Q9681" s="108" t="str">
        <f t="shared" si="906"/>
        <v/>
      </c>
      <c r="S9681" s="109" t="str">
        <f t="shared" si="907"/>
        <v/>
      </c>
      <c r="T9681" s="109" t="str">
        <f t="shared" si="908"/>
        <v/>
      </c>
    </row>
    <row r="9682" spans="2:20" ht="15" customHeight="1" x14ac:dyDescent="0.25">
      <c r="B9682" s="94">
        <v>9631</v>
      </c>
      <c r="C9682" s="95"/>
      <c r="D9682" s="94"/>
      <c r="E9682" s="95"/>
      <c r="F9682" s="94"/>
      <c r="G9682" s="95">
        <f t="shared" si="903"/>
        <v>0</v>
      </c>
      <c r="H9682" s="110">
        <f t="shared" si="904"/>
        <v>0</v>
      </c>
      <c r="P9682" s="107" t="str">
        <f t="shared" si="905"/>
        <v/>
      </c>
      <c r="Q9682" s="108" t="str">
        <f t="shared" si="906"/>
        <v/>
      </c>
      <c r="S9682" s="109" t="str">
        <f t="shared" si="907"/>
        <v/>
      </c>
      <c r="T9682" s="109" t="str">
        <f t="shared" si="908"/>
        <v/>
      </c>
    </row>
    <row r="9683" spans="2:20" ht="15" customHeight="1" x14ac:dyDescent="0.25">
      <c r="B9683" s="94">
        <v>9632</v>
      </c>
      <c r="C9683" s="95"/>
      <c r="D9683" s="94"/>
      <c r="E9683" s="95"/>
      <c r="F9683" s="94"/>
      <c r="G9683" s="95">
        <f t="shared" si="903"/>
        <v>0</v>
      </c>
      <c r="H9683" s="110">
        <f t="shared" si="904"/>
        <v>0</v>
      </c>
      <c r="P9683" s="107" t="str">
        <f t="shared" si="905"/>
        <v/>
      </c>
      <c r="Q9683" s="108" t="str">
        <f t="shared" si="906"/>
        <v/>
      </c>
      <c r="S9683" s="109" t="str">
        <f t="shared" si="907"/>
        <v/>
      </c>
      <c r="T9683" s="109" t="str">
        <f t="shared" si="908"/>
        <v/>
      </c>
    </row>
    <row r="9684" spans="2:20" ht="15" customHeight="1" x14ac:dyDescent="0.25">
      <c r="B9684" s="94">
        <v>9633</v>
      </c>
      <c r="C9684" s="95"/>
      <c r="D9684" s="94"/>
      <c r="E9684" s="95"/>
      <c r="F9684" s="94"/>
      <c r="G9684" s="95">
        <f t="shared" si="903"/>
        <v>0</v>
      </c>
      <c r="H9684" s="110">
        <f t="shared" si="904"/>
        <v>0</v>
      </c>
      <c r="P9684" s="107" t="str">
        <f t="shared" si="905"/>
        <v/>
      </c>
      <c r="Q9684" s="108" t="str">
        <f t="shared" si="906"/>
        <v/>
      </c>
      <c r="S9684" s="109" t="str">
        <f t="shared" si="907"/>
        <v/>
      </c>
      <c r="T9684" s="109" t="str">
        <f t="shared" si="908"/>
        <v/>
      </c>
    </row>
    <row r="9685" spans="2:20" ht="15" customHeight="1" x14ac:dyDescent="0.25">
      <c r="B9685" s="94">
        <v>9634</v>
      </c>
      <c r="C9685" s="95"/>
      <c r="D9685" s="94"/>
      <c r="E9685" s="95"/>
      <c r="F9685" s="94"/>
      <c r="G9685" s="95">
        <f t="shared" si="903"/>
        <v>0</v>
      </c>
      <c r="H9685" s="110">
        <f t="shared" si="904"/>
        <v>0</v>
      </c>
      <c r="P9685" s="107" t="str">
        <f t="shared" si="905"/>
        <v/>
      </c>
      <c r="Q9685" s="108" t="str">
        <f t="shared" si="906"/>
        <v/>
      </c>
      <c r="S9685" s="109" t="str">
        <f t="shared" si="907"/>
        <v/>
      </c>
      <c r="T9685" s="109" t="str">
        <f t="shared" si="908"/>
        <v/>
      </c>
    </row>
    <row r="9686" spans="2:20" ht="15" customHeight="1" x14ac:dyDescent="0.25">
      <c r="B9686" s="94">
        <v>9635</v>
      </c>
      <c r="C9686" s="95"/>
      <c r="D9686" s="94"/>
      <c r="E9686" s="95"/>
      <c r="F9686" s="94"/>
      <c r="G9686" s="95">
        <f t="shared" si="903"/>
        <v>0</v>
      </c>
      <c r="H9686" s="110">
        <f t="shared" si="904"/>
        <v>0</v>
      </c>
      <c r="P9686" s="107" t="str">
        <f t="shared" si="905"/>
        <v/>
      </c>
      <c r="Q9686" s="108" t="str">
        <f t="shared" si="906"/>
        <v/>
      </c>
      <c r="S9686" s="109" t="str">
        <f t="shared" si="907"/>
        <v/>
      </c>
      <c r="T9686" s="109" t="str">
        <f t="shared" si="908"/>
        <v/>
      </c>
    </row>
    <row r="9687" spans="2:20" ht="15" customHeight="1" x14ac:dyDescent="0.25">
      <c r="B9687" s="94">
        <v>9636</v>
      </c>
      <c r="C9687" s="95"/>
      <c r="D9687" s="94"/>
      <c r="E9687" s="95"/>
      <c r="F9687" s="94"/>
      <c r="G9687" s="95">
        <f t="shared" si="903"/>
        <v>0</v>
      </c>
      <c r="H9687" s="110">
        <f t="shared" si="904"/>
        <v>0</v>
      </c>
      <c r="P9687" s="107" t="str">
        <f t="shared" si="905"/>
        <v/>
      </c>
      <c r="Q9687" s="108" t="str">
        <f t="shared" si="906"/>
        <v/>
      </c>
      <c r="S9687" s="109" t="str">
        <f t="shared" si="907"/>
        <v/>
      </c>
      <c r="T9687" s="109" t="str">
        <f t="shared" si="908"/>
        <v/>
      </c>
    </row>
    <row r="9688" spans="2:20" ht="15" customHeight="1" x14ac:dyDescent="0.25">
      <c r="B9688" s="94">
        <v>9637</v>
      </c>
      <c r="C9688" s="95"/>
      <c r="D9688" s="94"/>
      <c r="E9688" s="95"/>
      <c r="F9688" s="94"/>
      <c r="G9688" s="95">
        <f t="shared" si="903"/>
        <v>0</v>
      </c>
      <c r="H9688" s="110">
        <f t="shared" si="904"/>
        <v>0</v>
      </c>
      <c r="P9688" s="107" t="str">
        <f t="shared" si="905"/>
        <v/>
      </c>
      <c r="Q9688" s="108" t="str">
        <f t="shared" si="906"/>
        <v/>
      </c>
      <c r="S9688" s="109" t="str">
        <f t="shared" si="907"/>
        <v/>
      </c>
      <c r="T9688" s="109" t="str">
        <f t="shared" si="908"/>
        <v/>
      </c>
    </row>
    <row r="9689" spans="2:20" ht="15" customHeight="1" x14ac:dyDescent="0.25">
      <c r="B9689" s="94">
        <v>9638</v>
      </c>
      <c r="C9689" s="95"/>
      <c r="D9689" s="94"/>
      <c r="E9689" s="95"/>
      <c r="F9689" s="94"/>
      <c r="G9689" s="95">
        <f t="shared" si="903"/>
        <v>0</v>
      </c>
      <c r="H9689" s="110">
        <f t="shared" si="904"/>
        <v>0</v>
      </c>
      <c r="P9689" s="107" t="str">
        <f t="shared" si="905"/>
        <v/>
      </c>
      <c r="Q9689" s="108" t="str">
        <f t="shared" si="906"/>
        <v/>
      </c>
      <c r="S9689" s="109" t="str">
        <f t="shared" si="907"/>
        <v/>
      </c>
      <c r="T9689" s="109" t="str">
        <f t="shared" si="908"/>
        <v/>
      </c>
    </row>
    <row r="9690" spans="2:20" ht="15" customHeight="1" x14ac:dyDescent="0.25">
      <c r="B9690" s="94">
        <v>9639</v>
      </c>
      <c r="C9690" s="95"/>
      <c r="D9690" s="94"/>
      <c r="E9690" s="95"/>
      <c r="F9690" s="94"/>
      <c r="G9690" s="95">
        <f t="shared" si="903"/>
        <v>0</v>
      </c>
      <c r="H9690" s="110">
        <f t="shared" si="904"/>
        <v>0</v>
      </c>
      <c r="P9690" s="107" t="str">
        <f t="shared" si="905"/>
        <v/>
      </c>
      <c r="Q9690" s="108" t="str">
        <f t="shared" si="906"/>
        <v/>
      </c>
      <c r="S9690" s="109" t="str">
        <f t="shared" si="907"/>
        <v/>
      </c>
      <c r="T9690" s="109" t="str">
        <f t="shared" si="908"/>
        <v/>
      </c>
    </row>
    <row r="9691" spans="2:20" ht="15" customHeight="1" x14ac:dyDescent="0.25">
      <c r="B9691" s="94">
        <v>9640</v>
      </c>
      <c r="C9691" s="95"/>
      <c r="D9691" s="94"/>
      <c r="E9691" s="95"/>
      <c r="F9691" s="94"/>
      <c r="G9691" s="95">
        <f t="shared" si="903"/>
        <v>0</v>
      </c>
      <c r="H9691" s="110">
        <f t="shared" si="904"/>
        <v>0</v>
      </c>
      <c r="P9691" s="107" t="str">
        <f t="shared" si="905"/>
        <v/>
      </c>
      <c r="Q9691" s="108" t="str">
        <f t="shared" si="906"/>
        <v/>
      </c>
      <c r="S9691" s="109" t="str">
        <f t="shared" si="907"/>
        <v/>
      </c>
      <c r="T9691" s="109" t="str">
        <f t="shared" si="908"/>
        <v/>
      </c>
    </row>
    <row r="9692" spans="2:20" ht="15" customHeight="1" x14ac:dyDescent="0.25">
      <c r="B9692" s="94">
        <v>9641</v>
      </c>
      <c r="C9692" s="95"/>
      <c r="D9692" s="94"/>
      <c r="E9692" s="95"/>
      <c r="F9692" s="94"/>
      <c r="G9692" s="95">
        <f t="shared" ref="G9692:G9755" si="909">E9692-C9692</f>
        <v>0</v>
      </c>
      <c r="H9692" s="110">
        <f t="shared" ref="H9692:H9755" si="910">F9692-D9692</f>
        <v>0</v>
      </c>
      <c r="P9692" s="107" t="str">
        <f t="shared" ref="P9692:P9755" si="911">IF(C9692="","",D9692*PSA_WTP-C9692)</f>
        <v/>
      </c>
      <c r="Q9692" s="108" t="str">
        <f t="shared" ref="Q9692:Q9755" si="912">IF(C9692="","",F9692*PSA_WTP-E9692)</f>
        <v/>
      </c>
      <c r="S9692" s="109" t="str">
        <f t="shared" ref="S9692:S9755" si="913">IF(Q9692="","",IF(Q9692=MAX(P9692,Q9692),0,1))</f>
        <v/>
      </c>
      <c r="T9692" s="109" t="str">
        <f t="shared" ref="T9692:T9755" si="914">IF(Q9692="","",IF(Q9692=MAX(P9692,Q9692),1,0))</f>
        <v/>
      </c>
    </row>
    <row r="9693" spans="2:20" ht="15" customHeight="1" x14ac:dyDescent="0.25">
      <c r="B9693" s="94">
        <v>9642</v>
      </c>
      <c r="C9693" s="95"/>
      <c r="D9693" s="94"/>
      <c r="E9693" s="95"/>
      <c r="F9693" s="94"/>
      <c r="G9693" s="95">
        <f t="shared" si="909"/>
        <v>0</v>
      </c>
      <c r="H9693" s="110">
        <f t="shared" si="910"/>
        <v>0</v>
      </c>
      <c r="P9693" s="107" t="str">
        <f t="shared" si="911"/>
        <v/>
      </c>
      <c r="Q9693" s="108" t="str">
        <f t="shared" si="912"/>
        <v/>
      </c>
      <c r="S9693" s="109" t="str">
        <f t="shared" si="913"/>
        <v/>
      </c>
      <c r="T9693" s="109" t="str">
        <f t="shared" si="914"/>
        <v/>
      </c>
    </row>
    <row r="9694" spans="2:20" ht="15" customHeight="1" x14ac:dyDescent="0.25">
      <c r="B9694" s="94">
        <v>9643</v>
      </c>
      <c r="C9694" s="95"/>
      <c r="D9694" s="94"/>
      <c r="E9694" s="95"/>
      <c r="F9694" s="94"/>
      <c r="G9694" s="95">
        <f t="shared" si="909"/>
        <v>0</v>
      </c>
      <c r="H9694" s="110">
        <f t="shared" si="910"/>
        <v>0</v>
      </c>
      <c r="P9694" s="107" t="str">
        <f t="shared" si="911"/>
        <v/>
      </c>
      <c r="Q9694" s="108" t="str">
        <f t="shared" si="912"/>
        <v/>
      </c>
      <c r="S9694" s="109" t="str">
        <f t="shared" si="913"/>
        <v/>
      </c>
      <c r="T9694" s="109" t="str">
        <f t="shared" si="914"/>
        <v/>
      </c>
    </row>
    <row r="9695" spans="2:20" ht="15" customHeight="1" x14ac:dyDescent="0.25">
      <c r="B9695" s="94">
        <v>9644</v>
      </c>
      <c r="C9695" s="95"/>
      <c r="D9695" s="94"/>
      <c r="E9695" s="95"/>
      <c r="F9695" s="94"/>
      <c r="G9695" s="95">
        <f t="shared" si="909"/>
        <v>0</v>
      </c>
      <c r="H9695" s="110">
        <f t="shared" si="910"/>
        <v>0</v>
      </c>
      <c r="P9695" s="107" t="str">
        <f t="shared" si="911"/>
        <v/>
      </c>
      <c r="Q9695" s="108" t="str">
        <f t="shared" si="912"/>
        <v/>
      </c>
      <c r="S9695" s="109" t="str">
        <f t="shared" si="913"/>
        <v/>
      </c>
      <c r="T9695" s="109" t="str">
        <f t="shared" si="914"/>
        <v/>
      </c>
    </row>
    <row r="9696" spans="2:20" ht="15" customHeight="1" x14ac:dyDescent="0.25">
      <c r="B9696" s="94">
        <v>9645</v>
      </c>
      <c r="C9696" s="95"/>
      <c r="D9696" s="94"/>
      <c r="E9696" s="95"/>
      <c r="F9696" s="94"/>
      <c r="G9696" s="95">
        <f t="shared" si="909"/>
        <v>0</v>
      </c>
      <c r="H9696" s="110">
        <f t="shared" si="910"/>
        <v>0</v>
      </c>
      <c r="P9696" s="107" t="str">
        <f t="shared" si="911"/>
        <v/>
      </c>
      <c r="Q9696" s="108" t="str">
        <f t="shared" si="912"/>
        <v/>
      </c>
      <c r="S9696" s="109" t="str">
        <f t="shared" si="913"/>
        <v/>
      </c>
      <c r="T9696" s="109" t="str">
        <f t="shared" si="914"/>
        <v/>
      </c>
    </row>
    <row r="9697" spans="2:20" ht="15" customHeight="1" x14ac:dyDescent="0.25">
      <c r="B9697" s="94">
        <v>9646</v>
      </c>
      <c r="C9697" s="95"/>
      <c r="D9697" s="94"/>
      <c r="E9697" s="95"/>
      <c r="F9697" s="94"/>
      <c r="G9697" s="95">
        <f t="shared" si="909"/>
        <v>0</v>
      </c>
      <c r="H9697" s="110">
        <f t="shared" si="910"/>
        <v>0</v>
      </c>
      <c r="P9697" s="107" t="str">
        <f t="shared" si="911"/>
        <v/>
      </c>
      <c r="Q9697" s="108" t="str">
        <f t="shared" si="912"/>
        <v/>
      </c>
      <c r="S9697" s="109" t="str">
        <f t="shared" si="913"/>
        <v/>
      </c>
      <c r="T9697" s="109" t="str">
        <f t="shared" si="914"/>
        <v/>
      </c>
    </row>
    <row r="9698" spans="2:20" ht="15" customHeight="1" x14ac:dyDescent="0.25">
      <c r="B9698" s="94">
        <v>9647</v>
      </c>
      <c r="C9698" s="95"/>
      <c r="D9698" s="94"/>
      <c r="E9698" s="95"/>
      <c r="F9698" s="94"/>
      <c r="G9698" s="95">
        <f t="shared" si="909"/>
        <v>0</v>
      </c>
      <c r="H9698" s="110">
        <f t="shared" si="910"/>
        <v>0</v>
      </c>
      <c r="P9698" s="107" t="str">
        <f t="shared" si="911"/>
        <v/>
      </c>
      <c r="Q9698" s="108" t="str">
        <f t="shared" si="912"/>
        <v/>
      </c>
      <c r="S9698" s="109" t="str">
        <f t="shared" si="913"/>
        <v/>
      </c>
      <c r="T9698" s="109" t="str">
        <f t="shared" si="914"/>
        <v/>
      </c>
    </row>
    <row r="9699" spans="2:20" ht="15" customHeight="1" x14ac:dyDescent="0.25">
      <c r="B9699" s="94">
        <v>9648</v>
      </c>
      <c r="C9699" s="95"/>
      <c r="D9699" s="94"/>
      <c r="E9699" s="95"/>
      <c r="F9699" s="94"/>
      <c r="G9699" s="95">
        <f t="shared" si="909"/>
        <v>0</v>
      </c>
      <c r="H9699" s="110">
        <f t="shared" si="910"/>
        <v>0</v>
      </c>
      <c r="P9699" s="107" t="str">
        <f t="shared" si="911"/>
        <v/>
      </c>
      <c r="Q9699" s="108" t="str">
        <f t="shared" si="912"/>
        <v/>
      </c>
      <c r="S9699" s="109" t="str">
        <f t="shared" si="913"/>
        <v/>
      </c>
      <c r="T9699" s="109" t="str">
        <f t="shared" si="914"/>
        <v/>
      </c>
    </row>
    <row r="9700" spans="2:20" ht="15" customHeight="1" x14ac:dyDescent="0.25">
      <c r="B9700" s="94">
        <v>9649</v>
      </c>
      <c r="C9700" s="95"/>
      <c r="D9700" s="94"/>
      <c r="E9700" s="95"/>
      <c r="F9700" s="94"/>
      <c r="G9700" s="95">
        <f t="shared" si="909"/>
        <v>0</v>
      </c>
      <c r="H9700" s="110">
        <f t="shared" si="910"/>
        <v>0</v>
      </c>
      <c r="P9700" s="107" t="str">
        <f t="shared" si="911"/>
        <v/>
      </c>
      <c r="Q9700" s="108" t="str">
        <f t="shared" si="912"/>
        <v/>
      </c>
      <c r="S9700" s="109" t="str">
        <f t="shared" si="913"/>
        <v/>
      </c>
      <c r="T9700" s="109" t="str">
        <f t="shared" si="914"/>
        <v/>
      </c>
    </row>
    <row r="9701" spans="2:20" ht="15" customHeight="1" x14ac:dyDescent="0.25">
      <c r="B9701" s="94">
        <v>9650</v>
      </c>
      <c r="C9701" s="95"/>
      <c r="D9701" s="94"/>
      <c r="E9701" s="95"/>
      <c r="F9701" s="94"/>
      <c r="G9701" s="95">
        <f t="shared" si="909"/>
        <v>0</v>
      </c>
      <c r="H9701" s="110">
        <f t="shared" si="910"/>
        <v>0</v>
      </c>
      <c r="P9701" s="107" t="str">
        <f t="shared" si="911"/>
        <v/>
      </c>
      <c r="Q9701" s="108" t="str">
        <f t="shared" si="912"/>
        <v/>
      </c>
      <c r="S9701" s="109" t="str">
        <f t="shared" si="913"/>
        <v/>
      </c>
      <c r="T9701" s="109" t="str">
        <f t="shared" si="914"/>
        <v/>
      </c>
    </row>
    <row r="9702" spans="2:20" ht="15" customHeight="1" x14ac:dyDescent="0.25">
      <c r="B9702" s="94">
        <v>9651</v>
      </c>
      <c r="C9702" s="95"/>
      <c r="D9702" s="94"/>
      <c r="E9702" s="95"/>
      <c r="F9702" s="94"/>
      <c r="G9702" s="95">
        <f t="shared" si="909"/>
        <v>0</v>
      </c>
      <c r="H9702" s="110">
        <f t="shared" si="910"/>
        <v>0</v>
      </c>
      <c r="P9702" s="107" t="str">
        <f t="shared" si="911"/>
        <v/>
      </c>
      <c r="Q9702" s="108" t="str">
        <f t="shared" si="912"/>
        <v/>
      </c>
      <c r="S9702" s="109" t="str">
        <f t="shared" si="913"/>
        <v/>
      </c>
      <c r="T9702" s="109" t="str">
        <f t="shared" si="914"/>
        <v/>
      </c>
    </row>
    <row r="9703" spans="2:20" ht="15" customHeight="1" x14ac:dyDescent="0.25">
      <c r="B9703" s="94">
        <v>9652</v>
      </c>
      <c r="C9703" s="95"/>
      <c r="D9703" s="94"/>
      <c r="E9703" s="95"/>
      <c r="F9703" s="94"/>
      <c r="G9703" s="95">
        <f t="shared" si="909"/>
        <v>0</v>
      </c>
      <c r="H9703" s="110">
        <f t="shared" si="910"/>
        <v>0</v>
      </c>
      <c r="P9703" s="107" t="str">
        <f t="shared" si="911"/>
        <v/>
      </c>
      <c r="Q9703" s="108" t="str">
        <f t="shared" si="912"/>
        <v/>
      </c>
      <c r="S9703" s="109" t="str">
        <f t="shared" si="913"/>
        <v/>
      </c>
      <c r="T9703" s="109" t="str">
        <f t="shared" si="914"/>
        <v/>
      </c>
    </row>
    <row r="9704" spans="2:20" ht="15" customHeight="1" x14ac:dyDescent="0.25">
      <c r="B9704" s="94">
        <v>9653</v>
      </c>
      <c r="C9704" s="95"/>
      <c r="D9704" s="94"/>
      <c r="E9704" s="95"/>
      <c r="F9704" s="94"/>
      <c r="G9704" s="95">
        <f t="shared" si="909"/>
        <v>0</v>
      </c>
      <c r="H9704" s="110">
        <f t="shared" si="910"/>
        <v>0</v>
      </c>
      <c r="P9704" s="107" t="str">
        <f t="shared" si="911"/>
        <v/>
      </c>
      <c r="Q9704" s="108" t="str">
        <f t="shared" si="912"/>
        <v/>
      </c>
      <c r="S9704" s="109" t="str">
        <f t="shared" si="913"/>
        <v/>
      </c>
      <c r="T9704" s="109" t="str">
        <f t="shared" si="914"/>
        <v/>
      </c>
    </row>
    <row r="9705" spans="2:20" ht="15" customHeight="1" x14ac:dyDescent="0.25">
      <c r="B9705" s="94">
        <v>9654</v>
      </c>
      <c r="C9705" s="95"/>
      <c r="D9705" s="94"/>
      <c r="E9705" s="95"/>
      <c r="F9705" s="94"/>
      <c r="G9705" s="95">
        <f t="shared" si="909"/>
        <v>0</v>
      </c>
      <c r="H9705" s="110">
        <f t="shared" si="910"/>
        <v>0</v>
      </c>
      <c r="P9705" s="107" t="str">
        <f t="shared" si="911"/>
        <v/>
      </c>
      <c r="Q9705" s="108" t="str">
        <f t="shared" si="912"/>
        <v/>
      </c>
      <c r="S9705" s="109" t="str">
        <f t="shared" si="913"/>
        <v/>
      </c>
      <c r="T9705" s="109" t="str">
        <f t="shared" si="914"/>
        <v/>
      </c>
    </row>
    <row r="9706" spans="2:20" ht="15" customHeight="1" x14ac:dyDescent="0.25">
      <c r="B9706" s="94">
        <v>9655</v>
      </c>
      <c r="C9706" s="95"/>
      <c r="D9706" s="94"/>
      <c r="E9706" s="95"/>
      <c r="F9706" s="94"/>
      <c r="G9706" s="95">
        <f t="shared" si="909"/>
        <v>0</v>
      </c>
      <c r="H9706" s="110">
        <f t="shared" si="910"/>
        <v>0</v>
      </c>
      <c r="P9706" s="107" t="str">
        <f t="shared" si="911"/>
        <v/>
      </c>
      <c r="Q9706" s="108" t="str">
        <f t="shared" si="912"/>
        <v/>
      </c>
      <c r="S9706" s="109" t="str">
        <f t="shared" si="913"/>
        <v/>
      </c>
      <c r="T9706" s="109" t="str">
        <f t="shared" si="914"/>
        <v/>
      </c>
    </row>
    <row r="9707" spans="2:20" ht="15" customHeight="1" x14ac:dyDescent="0.25">
      <c r="B9707" s="94">
        <v>9656</v>
      </c>
      <c r="C9707" s="95"/>
      <c r="D9707" s="94"/>
      <c r="E9707" s="95"/>
      <c r="F9707" s="94"/>
      <c r="G9707" s="95">
        <f t="shared" si="909"/>
        <v>0</v>
      </c>
      <c r="H9707" s="110">
        <f t="shared" si="910"/>
        <v>0</v>
      </c>
      <c r="P9707" s="107" t="str">
        <f t="shared" si="911"/>
        <v/>
      </c>
      <c r="Q9707" s="108" t="str">
        <f t="shared" si="912"/>
        <v/>
      </c>
      <c r="S9707" s="109" t="str">
        <f t="shared" si="913"/>
        <v/>
      </c>
      <c r="T9707" s="109" t="str">
        <f t="shared" si="914"/>
        <v/>
      </c>
    </row>
    <row r="9708" spans="2:20" ht="15" customHeight="1" x14ac:dyDescent="0.25">
      <c r="B9708" s="94">
        <v>9657</v>
      </c>
      <c r="C9708" s="95"/>
      <c r="D9708" s="94"/>
      <c r="E9708" s="95"/>
      <c r="F9708" s="94"/>
      <c r="G9708" s="95">
        <f t="shared" si="909"/>
        <v>0</v>
      </c>
      <c r="H9708" s="110">
        <f t="shared" si="910"/>
        <v>0</v>
      </c>
      <c r="P9708" s="107" t="str">
        <f t="shared" si="911"/>
        <v/>
      </c>
      <c r="Q9708" s="108" t="str">
        <f t="shared" si="912"/>
        <v/>
      </c>
      <c r="S9708" s="109" t="str">
        <f t="shared" si="913"/>
        <v/>
      </c>
      <c r="T9708" s="109" t="str">
        <f t="shared" si="914"/>
        <v/>
      </c>
    </row>
    <row r="9709" spans="2:20" ht="15" customHeight="1" x14ac:dyDescent="0.25">
      <c r="B9709" s="94">
        <v>9658</v>
      </c>
      <c r="C9709" s="95"/>
      <c r="D9709" s="94"/>
      <c r="E9709" s="95"/>
      <c r="F9709" s="94"/>
      <c r="G9709" s="95">
        <f t="shared" si="909"/>
        <v>0</v>
      </c>
      <c r="H9709" s="110">
        <f t="shared" si="910"/>
        <v>0</v>
      </c>
      <c r="P9709" s="107" t="str">
        <f t="shared" si="911"/>
        <v/>
      </c>
      <c r="Q9709" s="108" t="str">
        <f t="shared" si="912"/>
        <v/>
      </c>
      <c r="S9709" s="109" t="str">
        <f t="shared" si="913"/>
        <v/>
      </c>
      <c r="T9709" s="109" t="str">
        <f t="shared" si="914"/>
        <v/>
      </c>
    </row>
    <row r="9710" spans="2:20" ht="15" customHeight="1" x14ac:dyDescent="0.25">
      <c r="B9710" s="94">
        <v>9659</v>
      </c>
      <c r="C9710" s="95"/>
      <c r="D9710" s="94"/>
      <c r="E9710" s="95"/>
      <c r="F9710" s="94"/>
      <c r="G9710" s="95">
        <f t="shared" si="909"/>
        <v>0</v>
      </c>
      <c r="H9710" s="110">
        <f t="shared" si="910"/>
        <v>0</v>
      </c>
      <c r="P9710" s="107" t="str">
        <f t="shared" si="911"/>
        <v/>
      </c>
      <c r="Q9710" s="108" t="str">
        <f t="shared" si="912"/>
        <v/>
      </c>
      <c r="S9710" s="109" t="str">
        <f t="shared" si="913"/>
        <v/>
      </c>
      <c r="T9710" s="109" t="str">
        <f t="shared" si="914"/>
        <v/>
      </c>
    </row>
    <row r="9711" spans="2:20" ht="15" customHeight="1" x14ac:dyDescent="0.25">
      <c r="B9711" s="94">
        <v>9660</v>
      </c>
      <c r="C9711" s="95"/>
      <c r="D9711" s="94"/>
      <c r="E9711" s="95"/>
      <c r="F9711" s="94"/>
      <c r="G9711" s="95">
        <f t="shared" si="909"/>
        <v>0</v>
      </c>
      <c r="H9711" s="110">
        <f t="shared" si="910"/>
        <v>0</v>
      </c>
      <c r="P9711" s="107" t="str">
        <f t="shared" si="911"/>
        <v/>
      </c>
      <c r="Q9711" s="108" t="str">
        <f t="shared" si="912"/>
        <v/>
      </c>
      <c r="S9711" s="109" t="str">
        <f t="shared" si="913"/>
        <v/>
      </c>
      <c r="T9711" s="109" t="str">
        <f t="shared" si="914"/>
        <v/>
      </c>
    </row>
    <row r="9712" spans="2:20" ht="15" customHeight="1" x14ac:dyDescent="0.25">
      <c r="B9712" s="94">
        <v>9661</v>
      </c>
      <c r="C9712" s="95"/>
      <c r="D9712" s="94"/>
      <c r="E9712" s="95"/>
      <c r="F9712" s="94"/>
      <c r="G9712" s="95">
        <f t="shared" si="909"/>
        <v>0</v>
      </c>
      <c r="H9712" s="110">
        <f t="shared" si="910"/>
        <v>0</v>
      </c>
      <c r="P9712" s="107" t="str">
        <f t="shared" si="911"/>
        <v/>
      </c>
      <c r="Q9712" s="108" t="str">
        <f t="shared" si="912"/>
        <v/>
      </c>
      <c r="S9712" s="109" t="str">
        <f t="shared" si="913"/>
        <v/>
      </c>
      <c r="T9712" s="109" t="str">
        <f t="shared" si="914"/>
        <v/>
      </c>
    </row>
    <row r="9713" spans="2:20" ht="15" customHeight="1" x14ac:dyDescent="0.25">
      <c r="B9713" s="94">
        <v>9662</v>
      </c>
      <c r="C9713" s="95"/>
      <c r="D9713" s="94"/>
      <c r="E9713" s="95"/>
      <c r="F9713" s="94"/>
      <c r="G9713" s="95">
        <f t="shared" si="909"/>
        <v>0</v>
      </c>
      <c r="H9713" s="110">
        <f t="shared" si="910"/>
        <v>0</v>
      </c>
      <c r="P9713" s="107" t="str">
        <f t="shared" si="911"/>
        <v/>
      </c>
      <c r="Q9713" s="108" t="str">
        <f t="shared" si="912"/>
        <v/>
      </c>
      <c r="S9713" s="109" t="str">
        <f t="shared" si="913"/>
        <v/>
      </c>
      <c r="T9713" s="109" t="str">
        <f t="shared" si="914"/>
        <v/>
      </c>
    </row>
    <row r="9714" spans="2:20" ht="15" customHeight="1" x14ac:dyDescent="0.25">
      <c r="B9714" s="94">
        <v>9663</v>
      </c>
      <c r="C9714" s="95"/>
      <c r="D9714" s="94"/>
      <c r="E9714" s="95"/>
      <c r="F9714" s="94"/>
      <c r="G9714" s="95">
        <f t="shared" si="909"/>
        <v>0</v>
      </c>
      <c r="H9714" s="110">
        <f t="shared" si="910"/>
        <v>0</v>
      </c>
      <c r="P9714" s="107" t="str">
        <f t="shared" si="911"/>
        <v/>
      </c>
      <c r="Q9714" s="108" t="str">
        <f t="shared" si="912"/>
        <v/>
      </c>
      <c r="S9714" s="109" t="str">
        <f t="shared" si="913"/>
        <v/>
      </c>
      <c r="T9714" s="109" t="str">
        <f t="shared" si="914"/>
        <v/>
      </c>
    </row>
    <row r="9715" spans="2:20" ht="15" customHeight="1" x14ac:dyDescent="0.25">
      <c r="B9715" s="94">
        <v>9664</v>
      </c>
      <c r="C9715" s="95"/>
      <c r="D9715" s="94"/>
      <c r="E9715" s="95"/>
      <c r="F9715" s="94"/>
      <c r="G9715" s="95">
        <f t="shared" si="909"/>
        <v>0</v>
      </c>
      <c r="H9715" s="110">
        <f t="shared" si="910"/>
        <v>0</v>
      </c>
      <c r="P9715" s="107" t="str">
        <f t="shared" si="911"/>
        <v/>
      </c>
      <c r="Q9715" s="108" t="str">
        <f t="shared" si="912"/>
        <v/>
      </c>
      <c r="S9715" s="109" t="str">
        <f t="shared" si="913"/>
        <v/>
      </c>
      <c r="T9715" s="109" t="str">
        <f t="shared" si="914"/>
        <v/>
      </c>
    </row>
    <row r="9716" spans="2:20" ht="15" customHeight="1" x14ac:dyDescent="0.25">
      <c r="B9716" s="94">
        <v>9665</v>
      </c>
      <c r="C9716" s="95"/>
      <c r="D9716" s="94"/>
      <c r="E9716" s="95"/>
      <c r="F9716" s="94"/>
      <c r="G9716" s="95">
        <f t="shared" si="909"/>
        <v>0</v>
      </c>
      <c r="H9716" s="110">
        <f t="shared" si="910"/>
        <v>0</v>
      </c>
      <c r="P9716" s="107" t="str">
        <f t="shared" si="911"/>
        <v/>
      </c>
      <c r="Q9716" s="108" t="str">
        <f t="shared" si="912"/>
        <v/>
      </c>
      <c r="S9716" s="109" t="str">
        <f t="shared" si="913"/>
        <v/>
      </c>
      <c r="T9716" s="109" t="str">
        <f t="shared" si="914"/>
        <v/>
      </c>
    </row>
    <row r="9717" spans="2:20" ht="15" customHeight="1" x14ac:dyDescent="0.25">
      <c r="B9717" s="94">
        <v>9666</v>
      </c>
      <c r="C9717" s="95"/>
      <c r="D9717" s="94"/>
      <c r="E9717" s="95"/>
      <c r="F9717" s="94"/>
      <c r="G9717" s="95">
        <f t="shared" si="909"/>
        <v>0</v>
      </c>
      <c r="H9717" s="110">
        <f t="shared" si="910"/>
        <v>0</v>
      </c>
      <c r="P9717" s="107" t="str">
        <f t="shared" si="911"/>
        <v/>
      </c>
      <c r="Q9717" s="108" t="str">
        <f t="shared" si="912"/>
        <v/>
      </c>
      <c r="S9717" s="109" t="str">
        <f t="shared" si="913"/>
        <v/>
      </c>
      <c r="T9717" s="109" t="str">
        <f t="shared" si="914"/>
        <v/>
      </c>
    </row>
    <row r="9718" spans="2:20" ht="15" customHeight="1" x14ac:dyDescent="0.25">
      <c r="B9718" s="94">
        <v>9667</v>
      </c>
      <c r="C9718" s="95"/>
      <c r="D9718" s="94"/>
      <c r="E9718" s="95"/>
      <c r="F9718" s="94"/>
      <c r="G9718" s="95">
        <f t="shared" si="909"/>
        <v>0</v>
      </c>
      <c r="H9718" s="110">
        <f t="shared" si="910"/>
        <v>0</v>
      </c>
      <c r="P9718" s="107" t="str">
        <f t="shared" si="911"/>
        <v/>
      </c>
      <c r="Q9718" s="108" t="str">
        <f t="shared" si="912"/>
        <v/>
      </c>
      <c r="S9718" s="109" t="str">
        <f t="shared" si="913"/>
        <v/>
      </c>
      <c r="T9718" s="109" t="str">
        <f t="shared" si="914"/>
        <v/>
      </c>
    </row>
    <row r="9719" spans="2:20" ht="15" customHeight="1" x14ac:dyDescent="0.25">
      <c r="B9719" s="94">
        <v>9668</v>
      </c>
      <c r="C9719" s="95"/>
      <c r="D9719" s="94"/>
      <c r="E9719" s="95"/>
      <c r="F9719" s="94"/>
      <c r="G9719" s="95">
        <f t="shared" si="909"/>
        <v>0</v>
      </c>
      <c r="H9719" s="110">
        <f t="shared" si="910"/>
        <v>0</v>
      </c>
      <c r="P9719" s="107" t="str">
        <f t="shared" si="911"/>
        <v/>
      </c>
      <c r="Q9719" s="108" t="str">
        <f t="shared" si="912"/>
        <v/>
      </c>
      <c r="S9719" s="109" t="str">
        <f t="shared" si="913"/>
        <v/>
      </c>
      <c r="T9719" s="109" t="str">
        <f t="shared" si="914"/>
        <v/>
      </c>
    </row>
    <row r="9720" spans="2:20" ht="15" customHeight="1" x14ac:dyDescent="0.25">
      <c r="B9720" s="94">
        <v>9669</v>
      </c>
      <c r="C9720" s="95"/>
      <c r="D9720" s="94"/>
      <c r="E9720" s="95"/>
      <c r="F9720" s="94"/>
      <c r="G9720" s="95">
        <f t="shared" si="909"/>
        <v>0</v>
      </c>
      <c r="H9720" s="110">
        <f t="shared" si="910"/>
        <v>0</v>
      </c>
      <c r="P9720" s="107" t="str">
        <f t="shared" si="911"/>
        <v/>
      </c>
      <c r="Q9720" s="108" t="str">
        <f t="shared" si="912"/>
        <v/>
      </c>
      <c r="S9720" s="109" t="str">
        <f t="shared" si="913"/>
        <v/>
      </c>
      <c r="T9720" s="109" t="str">
        <f t="shared" si="914"/>
        <v/>
      </c>
    </row>
    <row r="9721" spans="2:20" ht="15" customHeight="1" x14ac:dyDescent="0.25">
      <c r="B9721" s="94">
        <v>9670</v>
      </c>
      <c r="C9721" s="95"/>
      <c r="D9721" s="94"/>
      <c r="E9721" s="95"/>
      <c r="F9721" s="94"/>
      <c r="G9721" s="95">
        <f t="shared" si="909"/>
        <v>0</v>
      </c>
      <c r="H9721" s="110">
        <f t="shared" si="910"/>
        <v>0</v>
      </c>
      <c r="P9721" s="107" t="str">
        <f t="shared" si="911"/>
        <v/>
      </c>
      <c r="Q9721" s="108" t="str">
        <f t="shared" si="912"/>
        <v/>
      </c>
      <c r="S9721" s="109" t="str">
        <f t="shared" si="913"/>
        <v/>
      </c>
      <c r="T9721" s="109" t="str">
        <f t="shared" si="914"/>
        <v/>
      </c>
    </row>
    <row r="9722" spans="2:20" ht="15" customHeight="1" x14ac:dyDescent="0.25">
      <c r="B9722" s="94">
        <v>9671</v>
      </c>
      <c r="C9722" s="95"/>
      <c r="D9722" s="94"/>
      <c r="E9722" s="95"/>
      <c r="F9722" s="94"/>
      <c r="G9722" s="95">
        <f t="shared" si="909"/>
        <v>0</v>
      </c>
      <c r="H9722" s="110">
        <f t="shared" si="910"/>
        <v>0</v>
      </c>
      <c r="P9722" s="107" t="str">
        <f t="shared" si="911"/>
        <v/>
      </c>
      <c r="Q9722" s="108" t="str">
        <f t="shared" si="912"/>
        <v/>
      </c>
      <c r="S9722" s="109" t="str">
        <f t="shared" si="913"/>
        <v/>
      </c>
      <c r="T9722" s="109" t="str">
        <f t="shared" si="914"/>
        <v/>
      </c>
    </row>
    <row r="9723" spans="2:20" ht="15" customHeight="1" x14ac:dyDescent="0.25">
      <c r="B9723" s="94">
        <v>9672</v>
      </c>
      <c r="C9723" s="95"/>
      <c r="D9723" s="94"/>
      <c r="E9723" s="95"/>
      <c r="F9723" s="94"/>
      <c r="G9723" s="95">
        <f t="shared" si="909"/>
        <v>0</v>
      </c>
      <c r="H9723" s="110">
        <f t="shared" si="910"/>
        <v>0</v>
      </c>
      <c r="P9723" s="107" t="str">
        <f t="shared" si="911"/>
        <v/>
      </c>
      <c r="Q9723" s="108" t="str">
        <f t="shared" si="912"/>
        <v/>
      </c>
      <c r="S9723" s="109" t="str">
        <f t="shared" si="913"/>
        <v/>
      </c>
      <c r="T9723" s="109" t="str">
        <f t="shared" si="914"/>
        <v/>
      </c>
    </row>
    <row r="9724" spans="2:20" ht="15" customHeight="1" x14ac:dyDescent="0.25">
      <c r="B9724" s="94">
        <v>9673</v>
      </c>
      <c r="C9724" s="95"/>
      <c r="D9724" s="94"/>
      <c r="E9724" s="95"/>
      <c r="F9724" s="94"/>
      <c r="G9724" s="95">
        <f t="shared" si="909"/>
        <v>0</v>
      </c>
      <c r="H9724" s="110">
        <f t="shared" si="910"/>
        <v>0</v>
      </c>
      <c r="P9724" s="107" t="str">
        <f t="shared" si="911"/>
        <v/>
      </c>
      <c r="Q9724" s="108" t="str">
        <f t="shared" si="912"/>
        <v/>
      </c>
      <c r="S9724" s="109" t="str">
        <f t="shared" si="913"/>
        <v/>
      </c>
      <c r="T9724" s="109" t="str">
        <f t="shared" si="914"/>
        <v/>
      </c>
    </row>
    <row r="9725" spans="2:20" ht="15" customHeight="1" x14ac:dyDescent="0.25">
      <c r="B9725" s="94">
        <v>9674</v>
      </c>
      <c r="C9725" s="95"/>
      <c r="D9725" s="94"/>
      <c r="E9725" s="95"/>
      <c r="F9725" s="94"/>
      <c r="G9725" s="95">
        <f t="shared" si="909"/>
        <v>0</v>
      </c>
      <c r="H9725" s="110">
        <f t="shared" si="910"/>
        <v>0</v>
      </c>
      <c r="P9725" s="107" t="str">
        <f t="shared" si="911"/>
        <v/>
      </c>
      <c r="Q9725" s="108" t="str">
        <f t="shared" si="912"/>
        <v/>
      </c>
      <c r="S9725" s="109" t="str">
        <f t="shared" si="913"/>
        <v/>
      </c>
      <c r="T9725" s="109" t="str">
        <f t="shared" si="914"/>
        <v/>
      </c>
    </row>
    <row r="9726" spans="2:20" ht="15" customHeight="1" x14ac:dyDescent="0.25">
      <c r="B9726" s="94">
        <v>9675</v>
      </c>
      <c r="C9726" s="95"/>
      <c r="D9726" s="94"/>
      <c r="E9726" s="95"/>
      <c r="F9726" s="94"/>
      <c r="G9726" s="95">
        <f t="shared" si="909"/>
        <v>0</v>
      </c>
      <c r="H9726" s="110">
        <f t="shared" si="910"/>
        <v>0</v>
      </c>
      <c r="P9726" s="107" t="str">
        <f t="shared" si="911"/>
        <v/>
      </c>
      <c r="Q9726" s="108" t="str">
        <f t="shared" si="912"/>
        <v/>
      </c>
      <c r="S9726" s="109" t="str">
        <f t="shared" si="913"/>
        <v/>
      </c>
      <c r="T9726" s="109" t="str">
        <f t="shared" si="914"/>
        <v/>
      </c>
    </row>
    <row r="9727" spans="2:20" ht="15" customHeight="1" x14ac:dyDescent="0.25">
      <c r="B9727" s="94">
        <v>9676</v>
      </c>
      <c r="C9727" s="95"/>
      <c r="D9727" s="94"/>
      <c r="E9727" s="95"/>
      <c r="F9727" s="94"/>
      <c r="G9727" s="95">
        <f t="shared" si="909"/>
        <v>0</v>
      </c>
      <c r="H9727" s="110">
        <f t="shared" si="910"/>
        <v>0</v>
      </c>
      <c r="P9727" s="107" t="str">
        <f t="shared" si="911"/>
        <v/>
      </c>
      <c r="Q9727" s="108" t="str">
        <f t="shared" si="912"/>
        <v/>
      </c>
      <c r="S9727" s="109" t="str">
        <f t="shared" si="913"/>
        <v/>
      </c>
      <c r="T9727" s="109" t="str">
        <f t="shared" si="914"/>
        <v/>
      </c>
    </row>
    <row r="9728" spans="2:20" ht="15" customHeight="1" x14ac:dyDescent="0.25">
      <c r="B9728" s="94">
        <v>9677</v>
      </c>
      <c r="C9728" s="95"/>
      <c r="D9728" s="94"/>
      <c r="E9728" s="95"/>
      <c r="F9728" s="94"/>
      <c r="G9728" s="95">
        <f t="shared" si="909"/>
        <v>0</v>
      </c>
      <c r="H9728" s="110">
        <f t="shared" si="910"/>
        <v>0</v>
      </c>
      <c r="P9728" s="107" t="str">
        <f t="shared" si="911"/>
        <v/>
      </c>
      <c r="Q9728" s="108" t="str">
        <f t="shared" si="912"/>
        <v/>
      </c>
      <c r="S9728" s="109" t="str">
        <f t="shared" si="913"/>
        <v/>
      </c>
      <c r="T9728" s="109" t="str">
        <f t="shared" si="914"/>
        <v/>
      </c>
    </row>
    <row r="9729" spans="2:20" ht="15" customHeight="1" x14ac:dyDescent="0.25">
      <c r="B9729" s="94">
        <v>9678</v>
      </c>
      <c r="C9729" s="95"/>
      <c r="D9729" s="94"/>
      <c r="E9729" s="95"/>
      <c r="F9729" s="94"/>
      <c r="G9729" s="95">
        <f t="shared" si="909"/>
        <v>0</v>
      </c>
      <c r="H9729" s="110">
        <f t="shared" si="910"/>
        <v>0</v>
      </c>
      <c r="P9729" s="107" t="str">
        <f t="shared" si="911"/>
        <v/>
      </c>
      <c r="Q9729" s="108" t="str">
        <f t="shared" si="912"/>
        <v/>
      </c>
      <c r="S9729" s="109" t="str">
        <f t="shared" si="913"/>
        <v/>
      </c>
      <c r="T9729" s="109" t="str">
        <f t="shared" si="914"/>
        <v/>
      </c>
    </row>
    <row r="9730" spans="2:20" ht="15" customHeight="1" x14ac:dyDescent="0.25">
      <c r="B9730" s="94">
        <v>9679</v>
      </c>
      <c r="C9730" s="95"/>
      <c r="D9730" s="94"/>
      <c r="E9730" s="95"/>
      <c r="F9730" s="94"/>
      <c r="G9730" s="95">
        <f t="shared" si="909"/>
        <v>0</v>
      </c>
      <c r="H9730" s="110">
        <f t="shared" si="910"/>
        <v>0</v>
      </c>
      <c r="P9730" s="107" t="str">
        <f t="shared" si="911"/>
        <v/>
      </c>
      <c r="Q9730" s="108" t="str">
        <f t="shared" si="912"/>
        <v/>
      </c>
      <c r="S9730" s="109" t="str">
        <f t="shared" si="913"/>
        <v/>
      </c>
      <c r="T9730" s="109" t="str">
        <f t="shared" si="914"/>
        <v/>
      </c>
    </row>
    <row r="9731" spans="2:20" ht="15" customHeight="1" x14ac:dyDescent="0.25">
      <c r="B9731" s="94">
        <v>9680</v>
      </c>
      <c r="C9731" s="95"/>
      <c r="D9731" s="94"/>
      <c r="E9731" s="95"/>
      <c r="F9731" s="94"/>
      <c r="G9731" s="95">
        <f t="shared" si="909"/>
        <v>0</v>
      </c>
      <c r="H9731" s="110">
        <f t="shared" si="910"/>
        <v>0</v>
      </c>
      <c r="P9731" s="107" t="str">
        <f t="shared" si="911"/>
        <v/>
      </c>
      <c r="Q9731" s="108" t="str">
        <f t="shared" si="912"/>
        <v/>
      </c>
      <c r="S9731" s="109" t="str">
        <f t="shared" si="913"/>
        <v/>
      </c>
      <c r="T9731" s="109" t="str">
        <f t="shared" si="914"/>
        <v/>
      </c>
    </row>
    <row r="9732" spans="2:20" ht="15" customHeight="1" x14ac:dyDescent="0.25">
      <c r="B9732" s="94">
        <v>9681</v>
      </c>
      <c r="C9732" s="95"/>
      <c r="D9732" s="94"/>
      <c r="E9732" s="95"/>
      <c r="F9732" s="94"/>
      <c r="G9732" s="95">
        <f t="shared" si="909"/>
        <v>0</v>
      </c>
      <c r="H9732" s="110">
        <f t="shared" si="910"/>
        <v>0</v>
      </c>
      <c r="P9732" s="107" t="str">
        <f t="shared" si="911"/>
        <v/>
      </c>
      <c r="Q9732" s="108" t="str">
        <f t="shared" si="912"/>
        <v/>
      </c>
      <c r="S9732" s="109" t="str">
        <f t="shared" si="913"/>
        <v/>
      </c>
      <c r="T9732" s="109" t="str">
        <f t="shared" si="914"/>
        <v/>
      </c>
    </row>
    <row r="9733" spans="2:20" ht="15" customHeight="1" x14ac:dyDescent="0.25">
      <c r="B9733" s="94">
        <v>9682</v>
      </c>
      <c r="C9733" s="95"/>
      <c r="D9733" s="94"/>
      <c r="E9733" s="95"/>
      <c r="F9733" s="94"/>
      <c r="G9733" s="95">
        <f t="shared" si="909"/>
        <v>0</v>
      </c>
      <c r="H9733" s="110">
        <f t="shared" si="910"/>
        <v>0</v>
      </c>
      <c r="P9733" s="107" t="str">
        <f t="shared" si="911"/>
        <v/>
      </c>
      <c r="Q9733" s="108" t="str">
        <f t="shared" si="912"/>
        <v/>
      </c>
      <c r="S9733" s="109" t="str">
        <f t="shared" si="913"/>
        <v/>
      </c>
      <c r="T9733" s="109" t="str">
        <f t="shared" si="914"/>
        <v/>
      </c>
    </row>
    <row r="9734" spans="2:20" ht="15" customHeight="1" x14ac:dyDescent="0.25">
      <c r="B9734" s="94">
        <v>9683</v>
      </c>
      <c r="C9734" s="95"/>
      <c r="D9734" s="94"/>
      <c r="E9734" s="95"/>
      <c r="F9734" s="94"/>
      <c r="G9734" s="95">
        <f t="shared" si="909"/>
        <v>0</v>
      </c>
      <c r="H9734" s="110">
        <f t="shared" si="910"/>
        <v>0</v>
      </c>
      <c r="P9734" s="107" t="str">
        <f t="shared" si="911"/>
        <v/>
      </c>
      <c r="Q9734" s="108" t="str">
        <f t="shared" si="912"/>
        <v/>
      </c>
      <c r="S9734" s="109" t="str">
        <f t="shared" si="913"/>
        <v/>
      </c>
      <c r="T9734" s="109" t="str">
        <f t="shared" si="914"/>
        <v/>
      </c>
    </row>
    <row r="9735" spans="2:20" ht="15" customHeight="1" x14ac:dyDescent="0.25">
      <c r="B9735" s="94">
        <v>9684</v>
      </c>
      <c r="C9735" s="95"/>
      <c r="D9735" s="94"/>
      <c r="E9735" s="95"/>
      <c r="F9735" s="94"/>
      <c r="G9735" s="95">
        <f t="shared" si="909"/>
        <v>0</v>
      </c>
      <c r="H9735" s="110">
        <f t="shared" si="910"/>
        <v>0</v>
      </c>
      <c r="P9735" s="107" t="str">
        <f t="shared" si="911"/>
        <v/>
      </c>
      <c r="Q9735" s="108" t="str">
        <f t="shared" si="912"/>
        <v/>
      </c>
      <c r="S9735" s="109" t="str">
        <f t="shared" si="913"/>
        <v/>
      </c>
      <c r="T9735" s="109" t="str">
        <f t="shared" si="914"/>
        <v/>
      </c>
    </row>
    <row r="9736" spans="2:20" ht="15" customHeight="1" x14ac:dyDescent="0.25">
      <c r="B9736" s="94">
        <v>9685</v>
      </c>
      <c r="C9736" s="95"/>
      <c r="D9736" s="94"/>
      <c r="E9736" s="95"/>
      <c r="F9736" s="94"/>
      <c r="G9736" s="95">
        <f t="shared" si="909"/>
        <v>0</v>
      </c>
      <c r="H9736" s="110">
        <f t="shared" si="910"/>
        <v>0</v>
      </c>
      <c r="P9736" s="107" t="str">
        <f t="shared" si="911"/>
        <v/>
      </c>
      <c r="Q9736" s="108" t="str">
        <f t="shared" si="912"/>
        <v/>
      </c>
      <c r="S9736" s="109" t="str">
        <f t="shared" si="913"/>
        <v/>
      </c>
      <c r="T9736" s="109" t="str">
        <f t="shared" si="914"/>
        <v/>
      </c>
    </row>
    <row r="9737" spans="2:20" ht="15" customHeight="1" x14ac:dyDescent="0.25">
      <c r="B9737" s="94">
        <v>9686</v>
      </c>
      <c r="C9737" s="95"/>
      <c r="D9737" s="94"/>
      <c r="E9737" s="95"/>
      <c r="F9737" s="94"/>
      <c r="G9737" s="95">
        <f t="shared" si="909"/>
        <v>0</v>
      </c>
      <c r="H9737" s="110">
        <f t="shared" si="910"/>
        <v>0</v>
      </c>
      <c r="P9737" s="107" t="str">
        <f t="shared" si="911"/>
        <v/>
      </c>
      <c r="Q9737" s="108" t="str">
        <f t="shared" si="912"/>
        <v/>
      </c>
      <c r="S9737" s="109" t="str">
        <f t="shared" si="913"/>
        <v/>
      </c>
      <c r="T9737" s="109" t="str">
        <f t="shared" si="914"/>
        <v/>
      </c>
    </row>
    <row r="9738" spans="2:20" ht="15" customHeight="1" x14ac:dyDescent="0.25">
      <c r="B9738" s="94">
        <v>9687</v>
      </c>
      <c r="C9738" s="95"/>
      <c r="D9738" s="94"/>
      <c r="E9738" s="95"/>
      <c r="F9738" s="94"/>
      <c r="G9738" s="95">
        <f t="shared" si="909"/>
        <v>0</v>
      </c>
      <c r="H9738" s="110">
        <f t="shared" si="910"/>
        <v>0</v>
      </c>
      <c r="P9738" s="107" t="str">
        <f t="shared" si="911"/>
        <v/>
      </c>
      <c r="Q9738" s="108" t="str">
        <f t="shared" si="912"/>
        <v/>
      </c>
      <c r="S9738" s="109" t="str">
        <f t="shared" si="913"/>
        <v/>
      </c>
      <c r="T9738" s="109" t="str">
        <f t="shared" si="914"/>
        <v/>
      </c>
    </row>
    <row r="9739" spans="2:20" ht="15" customHeight="1" x14ac:dyDescent="0.25">
      <c r="B9739" s="94">
        <v>9688</v>
      </c>
      <c r="C9739" s="95"/>
      <c r="D9739" s="94"/>
      <c r="E9739" s="95"/>
      <c r="F9739" s="94"/>
      <c r="G9739" s="95">
        <f t="shared" si="909"/>
        <v>0</v>
      </c>
      <c r="H9739" s="110">
        <f t="shared" si="910"/>
        <v>0</v>
      </c>
      <c r="P9739" s="107" t="str">
        <f t="shared" si="911"/>
        <v/>
      </c>
      <c r="Q9739" s="108" t="str">
        <f t="shared" si="912"/>
        <v/>
      </c>
      <c r="S9739" s="109" t="str">
        <f t="shared" si="913"/>
        <v/>
      </c>
      <c r="T9739" s="109" t="str">
        <f t="shared" si="914"/>
        <v/>
      </c>
    </row>
    <row r="9740" spans="2:20" ht="15" customHeight="1" x14ac:dyDescent="0.25">
      <c r="B9740" s="94">
        <v>9689</v>
      </c>
      <c r="C9740" s="95"/>
      <c r="D9740" s="94"/>
      <c r="E9740" s="95"/>
      <c r="F9740" s="94"/>
      <c r="G9740" s="95">
        <f t="shared" si="909"/>
        <v>0</v>
      </c>
      <c r="H9740" s="110">
        <f t="shared" si="910"/>
        <v>0</v>
      </c>
      <c r="P9740" s="107" t="str">
        <f t="shared" si="911"/>
        <v/>
      </c>
      <c r="Q9740" s="108" t="str">
        <f t="shared" si="912"/>
        <v/>
      </c>
      <c r="S9740" s="109" t="str">
        <f t="shared" si="913"/>
        <v/>
      </c>
      <c r="T9740" s="109" t="str">
        <f t="shared" si="914"/>
        <v/>
      </c>
    </row>
    <row r="9741" spans="2:20" ht="15" customHeight="1" x14ac:dyDescent="0.25">
      <c r="B9741" s="94">
        <v>9690</v>
      </c>
      <c r="C9741" s="95"/>
      <c r="D9741" s="94"/>
      <c r="E9741" s="95"/>
      <c r="F9741" s="94"/>
      <c r="G9741" s="95">
        <f t="shared" si="909"/>
        <v>0</v>
      </c>
      <c r="H9741" s="110">
        <f t="shared" si="910"/>
        <v>0</v>
      </c>
      <c r="P9741" s="107" t="str">
        <f t="shared" si="911"/>
        <v/>
      </c>
      <c r="Q9741" s="108" t="str">
        <f t="shared" si="912"/>
        <v/>
      </c>
      <c r="S9741" s="109" t="str">
        <f t="shared" si="913"/>
        <v/>
      </c>
      <c r="T9741" s="109" t="str">
        <f t="shared" si="914"/>
        <v/>
      </c>
    </row>
    <row r="9742" spans="2:20" ht="15" customHeight="1" x14ac:dyDescent="0.25">
      <c r="B9742" s="94">
        <v>9691</v>
      </c>
      <c r="C9742" s="95"/>
      <c r="D9742" s="94"/>
      <c r="E9742" s="95"/>
      <c r="F9742" s="94"/>
      <c r="G9742" s="95">
        <f t="shared" si="909"/>
        <v>0</v>
      </c>
      <c r="H9742" s="110">
        <f t="shared" si="910"/>
        <v>0</v>
      </c>
      <c r="P9742" s="107" t="str">
        <f t="shared" si="911"/>
        <v/>
      </c>
      <c r="Q9742" s="108" t="str">
        <f t="shared" si="912"/>
        <v/>
      </c>
      <c r="S9742" s="109" t="str">
        <f t="shared" si="913"/>
        <v/>
      </c>
      <c r="T9742" s="109" t="str">
        <f t="shared" si="914"/>
        <v/>
      </c>
    </row>
    <row r="9743" spans="2:20" ht="15" customHeight="1" x14ac:dyDescent="0.25">
      <c r="B9743" s="94">
        <v>9692</v>
      </c>
      <c r="C9743" s="95"/>
      <c r="D9743" s="94"/>
      <c r="E9743" s="95"/>
      <c r="F9743" s="94"/>
      <c r="G9743" s="95">
        <f t="shared" si="909"/>
        <v>0</v>
      </c>
      <c r="H9743" s="110">
        <f t="shared" si="910"/>
        <v>0</v>
      </c>
      <c r="P9743" s="107" t="str">
        <f t="shared" si="911"/>
        <v/>
      </c>
      <c r="Q9743" s="108" t="str">
        <f t="shared" si="912"/>
        <v/>
      </c>
      <c r="S9743" s="109" t="str">
        <f t="shared" si="913"/>
        <v/>
      </c>
      <c r="T9743" s="109" t="str">
        <f t="shared" si="914"/>
        <v/>
      </c>
    </row>
    <row r="9744" spans="2:20" ht="15" customHeight="1" x14ac:dyDescent="0.25">
      <c r="B9744" s="94">
        <v>9693</v>
      </c>
      <c r="C9744" s="95"/>
      <c r="D9744" s="94"/>
      <c r="E9744" s="95"/>
      <c r="F9744" s="94"/>
      <c r="G9744" s="95">
        <f t="shared" si="909"/>
        <v>0</v>
      </c>
      <c r="H9744" s="110">
        <f t="shared" si="910"/>
        <v>0</v>
      </c>
      <c r="P9744" s="107" t="str">
        <f t="shared" si="911"/>
        <v/>
      </c>
      <c r="Q9744" s="108" t="str">
        <f t="shared" si="912"/>
        <v/>
      </c>
      <c r="S9744" s="109" t="str">
        <f t="shared" si="913"/>
        <v/>
      </c>
      <c r="T9744" s="109" t="str">
        <f t="shared" si="914"/>
        <v/>
      </c>
    </row>
    <row r="9745" spans="2:20" ht="15" customHeight="1" x14ac:dyDescent="0.25">
      <c r="B9745" s="94">
        <v>9694</v>
      </c>
      <c r="C9745" s="95"/>
      <c r="D9745" s="94"/>
      <c r="E9745" s="95"/>
      <c r="F9745" s="94"/>
      <c r="G9745" s="95">
        <f t="shared" si="909"/>
        <v>0</v>
      </c>
      <c r="H9745" s="110">
        <f t="shared" si="910"/>
        <v>0</v>
      </c>
      <c r="P9745" s="107" t="str">
        <f t="shared" si="911"/>
        <v/>
      </c>
      <c r="Q9745" s="108" t="str">
        <f t="shared" si="912"/>
        <v/>
      </c>
      <c r="S9745" s="109" t="str">
        <f t="shared" si="913"/>
        <v/>
      </c>
      <c r="T9745" s="109" t="str">
        <f t="shared" si="914"/>
        <v/>
      </c>
    </row>
    <row r="9746" spans="2:20" ht="15" customHeight="1" x14ac:dyDescent="0.25">
      <c r="B9746" s="94">
        <v>9695</v>
      </c>
      <c r="C9746" s="95"/>
      <c r="D9746" s="94"/>
      <c r="E9746" s="95"/>
      <c r="F9746" s="94"/>
      <c r="G9746" s="95">
        <f t="shared" si="909"/>
        <v>0</v>
      </c>
      <c r="H9746" s="110">
        <f t="shared" si="910"/>
        <v>0</v>
      </c>
      <c r="P9746" s="107" t="str">
        <f t="shared" si="911"/>
        <v/>
      </c>
      <c r="Q9746" s="108" t="str">
        <f t="shared" si="912"/>
        <v/>
      </c>
      <c r="S9746" s="109" t="str">
        <f t="shared" si="913"/>
        <v/>
      </c>
      <c r="T9746" s="109" t="str">
        <f t="shared" si="914"/>
        <v/>
      </c>
    </row>
    <row r="9747" spans="2:20" ht="15" customHeight="1" x14ac:dyDescent="0.25">
      <c r="B9747" s="94">
        <v>9696</v>
      </c>
      <c r="C9747" s="95"/>
      <c r="D9747" s="94"/>
      <c r="E9747" s="95"/>
      <c r="F9747" s="94"/>
      <c r="G9747" s="95">
        <f t="shared" si="909"/>
        <v>0</v>
      </c>
      <c r="H9747" s="110">
        <f t="shared" si="910"/>
        <v>0</v>
      </c>
      <c r="P9747" s="107" t="str">
        <f t="shared" si="911"/>
        <v/>
      </c>
      <c r="Q9747" s="108" t="str">
        <f t="shared" si="912"/>
        <v/>
      </c>
      <c r="S9747" s="109" t="str">
        <f t="shared" si="913"/>
        <v/>
      </c>
      <c r="T9747" s="109" t="str">
        <f t="shared" si="914"/>
        <v/>
      </c>
    </row>
    <row r="9748" spans="2:20" ht="15" customHeight="1" x14ac:dyDescent="0.25">
      <c r="B9748" s="94">
        <v>9697</v>
      </c>
      <c r="C9748" s="95"/>
      <c r="D9748" s="94"/>
      <c r="E9748" s="95"/>
      <c r="F9748" s="94"/>
      <c r="G9748" s="95">
        <f t="shared" si="909"/>
        <v>0</v>
      </c>
      <c r="H9748" s="110">
        <f t="shared" si="910"/>
        <v>0</v>
      </c>
      <c r="P9748" s="107" t="str">
        <f t="shared" si="911"/>
        <v/>
      </c>
      <c r="Q9748" s="108" t="str">
        <f t="shared" si="912"/>
        <v/>
      </c>
      <c r="S9748" s="109" t="str">
        <f t="shared" si="913"/>
        <v/>
      </c>
      <c r="T9748" s="109" t="str">
        <f t="shared" si="914"/>
        <v/>
      </c>
    </row>
    <row r="9749" spans="2:20" ht="15" customHeight="1" x14ac:dyDescent="0.25">
      <c r="B9749" s="94">
        <v>9698</v>
      </c>
      <c r="C9749" s="95"/>
      <c r="D9749" s="94"/>
      <c r="E9749" s="95"/>
      <c r="F9749" s="94"/>
      <c r="G9749" s="95">
        <f t="shared" si="909"/>
        <v>0</v>
      </c>
      <c r="H9749" s="110">
        <f t="shared" si="910"/>
        <v>0</v>
      </c>
      <c r="P9749" s="107" t="str">
        <f t="shared" si="911"/>
        <v/>
      </c>
      <c r="Q9749" s="108" t="str">
        <f t="shared" si="912"/>
        <v/>
      </c>
      <c r="S9749" s="109" t="str">
        <f t="shared" si="913"/>
        <v/>
      </c>
      <c r="T9749" s="109" t="str">
        <f t="shared" si="914"/>
        <v/>
      </c>
    </row>
    <row r="9750" spans="2:20" ht="15" customHeight="1" x14ac:dyDescent="0.25">
      <c r="B9750" s="94">
        <v>9699</v>
      </c>
      <c r="C9750" s="95"/>
      <c r="D9750" s="94"/>
      <c r="E9750" s="95"/>
      <c r="F9750" s="94"/>
      <c r="G9750" s="95">
        <f t="shared" si="909"/>
        <v>0</v>
      </c>
      <c r="H9750" s="110">
        <f t="shared" si="910"/>
        <v>0</v>
      </c>
      <c r="P9750" s="107" t="str">
        <f t="shared" si="911"/>
        <v/>
      </c>
      <c r="Q9750" s="108" t="str">
        <f t="shared" si="912"/>
        <v/>
      </c>
      <c r="S9750" s="109" t="str">
        <f t="shared" si="913"/>
        <v/>
      </c>
      <c r="T9750" s="109" t="str">
        <f t="shared" si="914"/>
        <v/>
      </c>
    </row>
    <row r="9751" spans="2:20" ht="15" customHeight="1" x14ac:dyDescent="0.25">
      <c r="B9751" s="94">
        <v>9700</v>
      </c>
      <c r="C9751" s="95"/>
      <c r="D9751" s="94"/>
      <c r="E9751" s="95"/>
      <c r="F9751" s="94"/>
      <c r="G9751" s="95">
        <f t="shared" si="909"/>
        <v>0</v>
      </c>
      <c r="H9751" s="110">
        <f t="shared" si="910"/>
        <v>0</v>
      </c>
      <c r="P9751" s="107" t="str">
        <f t="shared" si="911"/>
        <v/>
      </c>
      <c r="Q9751" s="108" t="str">
        <f t="shared" si="912"/>
        <v/>
      </c>
      <c r="S9751" s="109" t="str">
        <f t="shared" si="913"/>
        <v/>
      </c>
      <c r="T9751" s="109" t="str">
        <f t="shared" si="914"/>
        <v/>
      </c>
    </row>
    <row r="9752" spans="2:20" ht="15" customHeight="1" x14ac:dyDescent="0.25">
      <c r="B9752" s="94">
        <v>9701</v>
      </c>
      <c r="C9752" s="95"/>
      <c r="D9752" s="94"/>
      <c r="E9752" s="95"/>
      <c r="F9752" s="94"/>
      <c r="G9752" s="95">
        <f t="shared" si="909"/>
        <v>0</v>
      </c>
      <c r="H9752" s="110">
        <f t="shared" si="910"/>
        <v>0</v>
      </c>
      <c r="P9752" s="107" t="str">
        <f t="shared" si="911"/>
        <v/>
      </c>
      <c r="Q9752" s="108" t="str">
        <f t="shared" si="912"/>
        <v/>
      </c>
      <c r="S9752" s="109" t="str">
        <f t="shared" si="913"/>
        <v/>
      </c>
      <c r="T9752" s="109" t="str">
        <f t="shared" si="914"/>
        <v/>
      </c>
    </row>
    <row r="9753" spans="2:20" ht="15" customHeight="1" x14ac:dyDescent="0.25">
      <c r="B9753" s="94">
        <v>9702</v>
      </c>
      <c r="C9753" s="95"/>
      <c r="D9753" s="94"/>
      <c r="E9753" s="95"/>
      <c r="F9753" s="94"/>
      <c r="G9753" s="95">
        <f t="shared" si="909"/>
        <v>0</v>
      </c>
      <c r="H9753" s="110">
        <f t="shared" si="910"/>
        <v>0</v>
      </c>
      <c r="P9753" s="107" t="str">
        <f t="shared" si="911"/>
        <v/>
      </c>
      <c r="Q9753" s="108" t="str">
        <f t="shared" si="912"/>
        <v/>
      </c>
      <c r="S9753" s="109" t="str">
        <f t="shared" si="913"/>
        <v/>
      </c>
      <c r="T9753" s="109" t="str">
        <f t="shared" si="914"/>
        <v/>
      </c>
    </row>
    <row r="9754" spans="2:20" ht="15" customHeight="1" x14ac:dyDescent="0.25">
      <c r="B9754" s="94">
        <v>9703</v>
      </c>
      <c r="C9754" s="95"/>
      <c r="D9754" s="94"/>
      <c r="E9754" s="95"/>
      <c r="F9754" s="94"/>
      <c r="G9754" s="95">
        <f t="shared" si="909"/>
        <v>0</v>
      </c>
      <c r="H9754" s="110">
        <f t="shared" si="910"/>
        <v>0</v>
      </c>
      <c r="P9754" s="107" t="str">
        <f t="shared" si="911"/>
        <v/>
      </c>
      <c r="Q9754" s="108" t="str">
        <f t="shared" si="912"/>
        <v/>
      </c>
      <c r="S9754" s="109" t="str">
        <f t="shared" si="913"/>
        <v/>
      </c>
      <c r="T9754" s="109" t="str">
        <f t="shared" si="914"/>
        <v/>
      </c>
    </row>
    <row r="9755" spans="2:20" ht="15" customHeight="1" x14ac:dyDescent="0.25">
      <c r="B9755" s="94">
        <v>9704</v>
      </c>
      <c r="C9755" s="95"/>
      <c r="D9755" s="94"/>
      <c r="E9755" s="95"/>
      <c r="F9755" s="94"/>
      <c r="G9755" s="95">
        <f t="shared" si="909"/>
        <v>0</v>
      </c>
      <c r="H9755" s="110">
        <f t="shared" si="910"/>
        <v>0</v>
      </c>
      <c r="P9755" s="107" t="str">
        <f t="shared" si="911"/>
        <v/>
      </c>
      <c r="Q9755" s="108" t="str">
        <f t="shared" si="912"/>
        <v/>
      </c>
      <c r="S9755" s="109" t="str">
        <f t="shared" si="913"/>
        <v/>
      </c>
      <c r="T9755" s="109" t="str">
        <f t="shared" si="914"/>
        <v/>
      </c>
    </row>
    <row r="9756" spans="2:20" ht="15" customHeight="1" x14ac:dyDescent="0.25">
      <c r="B9756" s="94">
        <v>9705</v>
      </c>
      <c r="C9756" s="95"/>
      <c r="D9756" s="94"/>
      <c r="E9756" s="95"/>
      <c r="F9756" s="94"/>
      <c r="G9756" s="95">
        <f t="shared" ref="G9756:G9819" si="915">E9756-C9756</f>
        <v>0</v>
      </c>
      <c r="H9756" s="110">
        <f t="shared" ref="H9756:H9819" si="916">F9756-D9756</f>
        <v>0</v>
      </c>
      <c r="P9756" s="107" t="str">
        <f t="shared" ref="P9756:P9819" si="917">IF(C9756="","",D9756*PSA_WTP-C9756)</f>
        <v/>
      </c>
      <c r="Q9756" s="108" t="str">
        <f t="shared" ref="Q9756:Q9819" si="918">IF(C9756="","",F9756*PSA_WTP-E9756)</f>
        <v/>
      </c>
      <c r="S9756" s="109" t="str">
        <f t="shared" ref="S9756:S9819" si="919">IF(Q9756="","",IF(Q9756=MAX(P9756,Q9756),0,1))</f>
        <v/>
      </c>
      <c r="T9756" s="109" t="str">
        <f t="shared" ref="T9756:T9819" si="920">IF(Q9756="","",IF(Q9756=MAX(P9756,Q9756),1,0))</f>
        <v/>
      </c>
    </row>
    <row r="9757" spans="2:20" ht="15" customHeight="1" x14ac:dyDescent="0.25">
      <c r="B9757" s="94">
        <v>9706</v>
      </c>
      <c r="C9757" s="95"/>
      <c r="D9757" s="94"/>
      <c r="E9757" s="95"/>
      <c r="F9757" s="94"/>
      <c r="G9757" s="95">
        <f t="shared" si="915"/>
        <v>0</v>
      </c>
      <c r="H9757" s="110">
        <f t="shared" si="916"/>
        <v>0</v>
      </c>
      <c r="P9757" s="107" t="str">
        <f t="shared" si="917"/>
        <v/>
      </c>
      <c r="Q9757" s="108" t="str">
        <f t="shared" si="918"/>
        <v/>
      </c>
      <c r="S9757" s="109" t="str">
        <f t="shared" si="919"/>
        <v/>
      </c>
      <c r="T9757" s="109" t="str">
        <f t="shared" si="920"/>
        <v/>
      </c>
    </row>
    <row r="9758" spans="2:20" ht="15" customHeight="1" x14ac:dyDescent="0.25">
      <c r="B9758" s="94">
        <v>9707</v>
      </c>
      <c r="C9758" s="95"/>
      <c r="D9758" s="94"/>
      <c r="E9758" s="95"/>
      <c r="F9758" s="94"/>
      <c r="G9758" s="95">
        <f t="shared" si="915"/>
        <v>0</v>
      </c>
      <c r="H9758" s="110">
        <f t="shared" si="916"/>
        <v>0</v>
      </c>
      <c r="P9758" s="107" t="str">
        <f t="shared" si="917"/>
        <v/>
      </c>
      <c r="Q9758" s="108" t="str">
        <f t="shared" si="918"/>
        <v/>
      </c>
      <c r="S9758" s="109" t="str">
        <f t="shared" si="919"/>
        <v/>
      </c>
      <c r="T9758" s="109" t="str">
        <f t="shared" si="920"/>
        <v/>
      </c>
    </row>
    <row r="9759" spans="2:20" ht="15" customHeight="1" x14ac:dyDescent="0.25">
      <c r="B9759" s="94">
        <v>9708</v>
      </c>
      <c r="C9759" s="95"/>
      <c r="D9759" s="94"/>
      <c r="E9759" s="95"/>
      <c r="F9759" s="94"/>
      <c r="G9759" s="95">
        <f t="shared" si="915"/>
        <v>0</v>
      </c>
      <c r="H9759" s="110">
        <f t="shared" si="916"/>
        <v>0</v>
      </c>
      <c r="P9759" s="107" t="str">
        <f t="shared" si="917"/>
        <v/>
      </c>
      <c r="Q9759" s="108" t="str">
        <f t="shared" si="918"/>
        <v/>
      </c>
      <c r="S9759" s="109" t="str">
        <f t="shared" si="919"/>
        <v/>
      </c>
      <c r="T9759" s="109" t="str">
        <f t="shared" si="920"/>
        <v/>
      </c>
    </row>
    <row r="9760" spans="2:20" ht="15" customHeight="1" x14ac:dyDescent="0.25">
      <c r="B9760" s="94">
        <v>9709</v>
      </c>
      <c r="C9760" s="95"/>
      <c r="D9760" s="94"/>
      <c r="E9760" s="95"/>
      <c r="F9760" s="94"/>
      <c r="G9760" s="95">
        <f t="shared" si="915"/>
        <v>0</v>
      </c>
      <c r="H9760" s="110">
        <f t="shared" si="916"/>
        <v>0</v>
      </c>
      <c r="P9760" s="107" t="str">
        <f t="shared" si="917"/>
        <v/>
      </c>
      <c r="Q9760" s="108" t="str">
        <f t="shared" si="918"/>
        <v/>
      </c>
      <c r="S9760" s="109" t="str">
        <f t="shared" si="919"/>
        <v/>
      </c>
      <c r="T9760" s="109" t="str">
        <f t="shared" si="920"/>
        <v/>
      </c>
    </row>
    <row r="9761" spans="2:20" ht="15" customHeight="1" x14ac:dyDescent="0.25">
      <c r="B9761" s="94">
        <v>9710</v>
      </c>
      <c r="C9761" s="95"/>
      <c r="D9761" s="94"/>
      <c r="E9761" s="95"/>
      <c r="F9761" s="94"/>
      <c r="G9761" s="95">
        <f t="shared" si="915"/>
        <v>0</v>
      </c>
      <c r="H9761" s="110">
        <f t="shared" si="916"/>
        <v>0</v>
      </c>
      <c r="P9761" s="107" t="str">
        <f t="shared" si="917"/>
        <v/>
      </c>
      <c r="Q9761" s="108" t="str">
        <f t="shared" si="918"/>
        <v/>
      </c>
      <c r="S9761" s="109" t="str">
        <f t="shared" si="919"/>
        <v/>
      </c>
      <c r="T9761" s="109" t="str">
        <f t="shared" si="920"/>
        <v/>
      </c>
    </row>
    <row r="9762" spans="2:20" ht="15" customHeight="1" x14ac:dyDescent="0.25">
      <c r="B9762" s="94">
        <v>9711</v>
      </c>
      <c r="C9762" s="95"/>
      <c r="D9762" s="94"/>
      <c r="E9762" s="95"/>
      <c r="F9762" s="94"/>
      <c r="G9762" s="95">
        <f t="shared" si="915"/>
        <v>0</v>
      </c>
      <c r="H9762" s="110">
        <f t="shared" si="916"/>
        <v>0</v>
      </c>
      <c r="P9762" s="107" t="str">
        <f t="shared" si="917"/>
        <v/>
      </c>
      <c r="Q9762" s="108" t="str">
        <f t="shared" si="918"/>
        <v/>
      </c>
      <c r="S9762" s="109" t="str">
        <f t="shared" si="919"/>
        <v/>
      </c>
      <c r="T9762" s="109" t="str">
        <f t="shared" si="920"/>
        <v/>
      </c>
    </row>
    <row r="9763" spans="2:20" ht="15" customHeight="1" x14ac:dyDescent="0.25">
      <c r="B9763" s="94">
        <v>9712</v>
      </c>
      <c r="C9763" s="95"/>
      <c r="D9763" s="94"/>
      <c r="E9763" s="95"/>
      <c r="F9763" s="94"/>
      <c r="G9763" s="95">
        <f t="shared" si="915"/>
        <v>0</v>
      </c>
      <c r="H9763" s="110">
        <f t="shared" si="916"/>
        <v>0</v>
      </c>
      <c r="P9763" s="107" t="str">
        <f t="shared" si="917"/>
        <v/>
      </c>
      <c r="Q9763" s="108" t="str">
        <f t="shared" si="918"/>
        <v/>
      </c>
      <c r="S9763" s="109" t="str">
        <f t="shared" si="919"/>
        <v/>
      </c>
      <c r="T9763" s="109" t="str">
        <f t="shared" si="920"/>
        <v/>
      </c>
    </row>
    <row r="9764" spans="2:20" ht="15" customHeight="1" x14ac:dyDescent="0.25">
      <c r="B9764" s="94">
        <v>9713</v>
      </c>
      <c r="C9764" s="95"/>
      <c r="D9764" s="94"/>
      <c r="E9764" s="95"/>
      <c r="F9764" s="94"/>
      <c r="G9764" s="95">
        <f t="shared" si="915"/>
        <v>0</v>
      </c>
      <c r="H9764" s="110">
        <f t="shared" si="916"/>
        <v>0</v>
      </c>
      <c r="P9764" s="107" t="str">
        <f t="shared" si="917"/>
        <v/>
      </c>
      <c r="Q9764" s="108" t="str">
        <f t="shared" si="918"/>
        <v/>
      </c>
      <c r="S9764" s="109" t="str">
        <f t="shared" si="919"/>
        <v/>
      </c>
      <c r="T9764" s="109" t="str">
        <f t="shared" si="920"/>
        <v/>
      </c>
    </row>
    <row r="9765" spans="2:20" ht="15" customHeight="1" x14ac:dyDescent="0.25">
      <c r="B9765" s="94">
        <v>9714</v>
      </c>
      <c r="C9765" s="95"/>
      <c r="D9765" s="94"/>
      <c r="E9765" s="95"/>
      <c r="F9765" s="94"/>
      <c r="G9765" s="95">
        <f t="shared" si="915"/>
        <v>0</v>
      </c>
      <c r="H9765" s="110">
        <f t="shared" si="916"/>
        <v>0</v>
      </c>
      <c r="P9765" s="107" t="str">
        <f t="shared" si="917"/>
        <v/>
      </c>
      <c r="Q9765" s="108" t="str">
        <f t="shared" si="918"/>
        <v/>
      </c>
      <c r="S9765" s="109" t="str">
        <f t="shared" si="919"/>
        <v/>
      </c>
      <c r="T9765" s="109" t="str">
        <f t="shared" si="920"/>
        <v/>
      </c>
    </row>
    <row r="9766" spans="2:20" ht="15" customHeight="1" x14ac:dyDescent="0.25">
      <c r="B9766" s="94">
        <v>9715</v>
      </c>
      <c r="C9766" s="95"/>
      <c r="D9766" s="94"/>
      <c r="E9766" s="95"/>
      <c r="F9766" s="94"/>
      <c r="G9766" s="95">
        <f t="shared" si="915"/>
        <v>0</v>
      </c>
      <c r="H9766" s="110">
        <f t="shared" si="916"/>
        <v>0</v>
      </c>
      <c r="P9766" s="107" t="str">
        <f t="shared" si="917"/>
        <v/>
      </c>
      <c r="Q9766" s="108" t="str">
        <f t="shared" si="918"/>
        <v/>
      </c>
      <c r="S9766" s="109" t="str">
        <f t="shared" si="919"/>
        <v/>
      </c>
      <c r="T9766" s="109" t="str">
        <f t="shared" si="920"/>
        <v/>
      </c>
    </row>
    <row r="9767" spans="2:20" ht="15" customHeight="1" x14ac:dyDescent="0.25">
      <c r="B9767" s="94">
        <v>9716</v>
      </c>
      <c r="C9767" s="95"/>
      <c r="D9767" s="94"/>
      <c r="E9767" s="95"/>
      <c r="F9767" s="94"/>
      <c r="G9767" s="95">
        <f t="shared" si="915"/>
        <v>0</v>
      </c>
      <c r="H9767" s="110">
        <f t="shared" si="916"/>
        <v>0</v>
      </c>
      <c r="P9767" s="107" t="str">
        <f t="shared" si="917"/>
        <v/>
      </c>
      <c r="Q9767" s="108" t="str">
        <f t="shared" si="918"/>
        <v/>
      </c>
      <c r="S9767" s="109" t="str">
        <f t="shared" si="919"/>
        <v/>
      </c>
      <c r="T9767" s="109" t="str">
        <f t="shared" si="920"/>
        <v/>
      </c>
    </row>
    <row r="9768" spans="2:20" ht="15" customHeight="1" x14ac:dyDescent="0.25">
      <c r="B9768" s="94">
        <v>9717</v>
      </c>
      <c r="C9768" s="95"/>
      <c r="D9768" s="94"/>
      <c r="E9768" s="95"/>
      <c r="F9768" s="94"/>
      <c r="G9768" s="95">
        <f t="shared" si="915"/>
        <v>0</v>
      </c>
      <c r="H9768" s="110">
        <f t="shared" si="916"/>
        <v>0</v>
      </c>
      <c r="P9768" s="107" t="str">
        <f t="shared" si="917"/>
        <v/>
      </c>
      <c r="Q9768" s="108" t="str">
        <f t="shared" si="918"/>
        <v/>
      </c>
      <c r="S9768" s="109" t="str">
        <f t="shared" si="919"/>
        <v/>
      </c>
      <c r="T9768" s="109" t="str">
        <f t="shared" si="920"/>
        <v/>
      </c>
    </row>
    <row r="9769" spans="2:20" ht="15" customHeight="1" x14ac:dyDescent="0.25">
      <c r="B9769" s="94">
        <v>9718</v>
      </c>
      <c r="C9769" s="95"/>
      <c r="D9769" s="94"/>
      <c r="E9769" s="95"/>
      <c r="F9769" s="94"/>
      <c r="G9769" s="95">
        <f t="shared" si="915"/>
        <v>0</v>
      </c>
      <c r="H9769" s="110">
        <f t="shared" si="916"/>
        <v>0</v>
      </c>
      <c r="P9769" s="107" t="str">
        <f t="shared" si="917"/>
        <v/>
      </c>
      <c r="Q9769" s="108" t="str">
        <f t="shared" si="918"/>
        <v/>
      </c>
      <c r="S9769" s="109" t="str">
        <f t="shared" si="919"/>
        <v/>
      </c>
      <c r="T9769" s="109" t="str">
        <f t="shared" si="920"/>
        <v/>
      </c>
    </row>
    <row r="9770" spans="2:20" ht="15" customHeight="1" x14ac:dyDescent="0.25">
      <c r="B9770" s="94">
        <v>9719</v>
      </c>
      <c r="C9770" s="95"/>
      <c r="D9770" s="94"/>
      <c r="E9770" s="95"/>
      <c r="F9770" s="94"/>
      <c r="G9770" s="95">
        <f t="shared" si="915"/>
        <v>0</v>
      </c>
      <c r="H9770" s="110">
        <f t="shared" si="916"/>
        <v>0</v>
      </c>
      <c r="P9770" s="107" t="str">
        <f t="shared" si="917"/>
        <v/>
      </c>
      <c r="Q9770" s="108" t="str">
        <f t="shared" si="918"/>
        <v/>
      </c>
      <c r="S9770" s="109" t="str">
        <f t="shared" si="919"/>
        <v/>
      </c>
      <c r="T9770" s="109" t="str">
        <f t="shared" si="920"/>
        <v/>
      </c>
    </row>
    <row r="9771" spans="2:20" ht="15" customHeight="1" x14ac:dyDescent="0.25">
      <c r="B9771" s="94">
        <v>9720</v>
      </c>
      <c r="C9771" s="95"/>
      <c r="D9771" s="94"/>
      <c r="E9771" s="95"/>
      <c r="F9771" s="94"/>
      <c r="G9771" s="95">
        <f t="shared" si="915"/>
        <v>0</v>
      </c>
      <c r="H9771" s="110">
        <f t="shared" si="916"/>
        <v>0</v>
      </c>
      <c r="P9771" s="107" t="str">
        <f t="shared" si="917"/>
        <v/>
      </c>
      <c r="Q9771" s="108" t="str">
        <f t="shared" si="918"/>
        <v/>
      </c>
      <c r="S9771" s="109" t="str">
        <f t="shared" si="919"/>
        <v/>
      </c>
      <c r="T9771" s="109" t="str">
        <f t="shared" si="920"/>
        <v/>
      </c>
    </row>
    <row r="9772" spans="2:20" ht="15" customHeight="1" x14ac:dyDescent="0.25">
      <c r="B9772" s="94">
        <v>9721</v>
      </c>
      <c r="C9772" s="95"/>
      <c r="D9772" s="94"/>
      <c r="E9772" s="95"/>
      <c r="F9772" s="94"/>
      <c r="G9772" s="95">
        <f t="shared" si="915"/>
        <v>0</v>
      </c>
      <c r="H9772" s="110">
        <f t="shared" si="916"/>
        <v>0</v>
      </c>
      <c r="P9772" s="107" t="str">
        <f t="shared" si="917"/>
        <v/>
      </c>
      <c r="Q9772" s="108" t="str">
        <f t="shared" si="918"/>
        <v/>
      </c>
      <c r="S9772" s="109" t="str">
        <f t="shared" si="919"/>
        <v/>
      </c>
      <c r="T9772" s="109" t="str">
        <f t="shared" si="920"/>
        <v/>
      </c>
    </row>
    <row r="9773" spans="2:20" ht="15" customHeight="1" x14ac:dyDescent="0.25">
      <c r="B9773" s="94">
        <v>9722</v>
      </c>
      <c r="C9773" s="95"/>
      <c r="D9773" s="94"/>
      <c r="E9773" s="95"/>
      <c r="F9773" s="94"/>
      <c r="G9773" s="95">
        <f t="shared" si="915"/>
        <v>0</v>
      </c>
      <c r="H9773" s="110">
        <f t="shared" si="916"/>
        <v>0</v>
      </c>
      <c r="P9773" s="107" t="str">
        <f t="shared" si="917"/>
        <v/>
      </c>
      <c r="Q9773" s="108" t="str">
        <f t="shared" si="918"/>
        <v/>
      </c>
      <c r="S9773" s="109" t="str">
        <f t="shared" si="919"/>
        <v/>
      </c>
      <c r="T9773" s="109" t="str">
        <f t="shared" si="920"/>
        <v/>
      </c>
    </row>
    <row r="9774" spans="2:20" ht="15" customHeight="1" x14ac:dyDescent="0.25">
      <c r="B9774" s="94">
        <v>9723</v>
      </c>
      <c r="C9774" s="95"/>
      <c r="D9774" s="94"/>
      <c r="E9774" s="95"/>
      <c r="F9774" s="94"/>
      <c r="G9774" s="95">
        <f t="shared" si="915"/>
        <v>0</v>
      </c>
      <c r="H9774" s="110">
        <f t="shared" si="916"/>
        <v>0</v>
      </c>
      <c r="P9774" s="107" t="str">
        <f t="shared" si="917"/>
        <v/>
      </c>
      <c r="Q9774" s="108" t="str">
        <f t="shared" si="918"/>
        <v/>
      </c>
      <c r="S9774" s="109" t="str">
        <f t="shared" si="919"/>
        <v/>
      </c>
      <c r="T9774" s="109" t="str">
        <f t="shared" si="920"/>
        <v/>
      </c>
    </row>
    <row r="9775" spans="2:20" ht="15" customHeight="1" x14ac:dyDescent="0.25">
      <c r="B9775" s="94">
        <v>9724</v>
      </c>
      <c r="C9775" s="95"/>
      <c r="D9775" s="94"/>
      <c r="E9775" s="95"/>
      <c r="F9775" s="94"/>
      <c r="G9775" s="95">
        <f t="shared" si="915"/>
        <v>0</v>
      </c>
      <c r="H9775" s="110">
        <f t="shared" si="916"/>
        <v>0</v>
      </c>
      <c r="P9775" s="107" t="str">
        <f t="shared" si="917"/>
        <v/>
      </c>
      <c r="Q9775" s="108" t="str">
        <f t="shared" si="918"/>
        <v/>
      </c>
      <c r="S9775" s="109" t="str">
        <f t="shared" si="919"/>
        <v/>
      </c>
      <c r="T9775" s="109" t="str">
        <f t="shared" si="920"/>
        <v/>
      </c>
    </row>
    <row r="9776" spans="2:20" ht="15" customHeight="1" x14ac:dyDescent="0.25">
      <c r="B9776" s="94">
        <v>9725</v>
      </c>
      <c r="C9776" s="95"/>
      <c r="D9776" s="94"/>
      <c r="E9776" s="95"/>
      <c r="F9776" s="94"/>
      <c r="G9776" s="95">
        <f t="shared" si="915"/>
        <v>0</v>
      </c>
      <c r="H9776" s="110">
        <f t="shared" si="916"/>
        <v>0</v>
      </c>
      <c r="P9776" s="107" t="str">
        <f t="shared" si="917"/>
        <v/>
      </c>
      <c r="Q9776" s="108" t="str">
        <f t="shared" si="918"/>
        <v/>
      </c>
      <c r="S9776" s="109" t="str">
        <f t="shared" si="919"/>
        <v/>
      </c>
      <c r="T9776" s="109" t="str">
        <f t="shared" si="920"/>
        <v/>
      </c>
    </row>
    <row r="9777" spans="2:20" ht="15" customHeight="1" x14ac:dyDescent="0.25">
      <c r="B9777" s="94">
        <v>9726</v>
      </c>
      <c r="C9777" s="95"/>
      <c r="D9777" s="94"/>
      <c r="E9777" s="95"/>
      <c r="F9777" s="94"/>
      <c r="G9777" s="95">
        <f t="shared" si="915"/>
        <v>0</v>
      </c>
      <c r="H9777" s="110">
        <f t="shared" si="916"/>
        <v>0</v>
      </c>
      <c r="P9777" s="107" t="str">
        <f t="shared" si="917"/>
        <v/>
      </c>
      <c r="Q9777" s="108" t="str">
        <f t="shared" si="918"/>
        <v/>
      </c>
      <c r="S9777" s="109" t="str">
        <f t="shared" si="919"/>
        <v/>
      </c>
      <c r="T9777" s="109" t="str">
        <f t="shared" si="920"/>
        <v/>
      </c>
    </row>
    <row r="9778" spans="2:20" ht="15" customHeight="1" x14ac:dyDescent="0.25">
      <c r="B9778" s="94">
        <v>9727</v>
      </c>
      <c r="C9778" s="95"/>
      <c r="D9778" s="94"/>
      <c r="E9778" s="95"/>
      <c r="F9778" s="94"/>
      <c r="G9778" s="95">
        <f t="shared" si="915"/>
        <v>0</v>
      </c>
      <c r="H9778" s="110">
        <f t="shared" si="916"/>
        <v>0</v>
      </c>
      <c r="P9778" s="107" t="str">
        <f t="shared" si="917"/>
        <v/>
      </c>
      <c r="Q9778" s="108" t="str">
        <f t="shared" si="918"/>
        <v/>
      </c>
      <c r="S9778" s="109" t="str">
        <f t="shared" si="919"/>
        <v/>
      </c>
      <c r="T9778" s="109" t="str">
        <f t="shared" si="920"/>
        <v/>
      </c>
    </row>
    <row r="9779" spans="2:20" ht="15" customHeight="1" x14ac:dyDescent="0.25">
      <c r="B9779" s="94">
        <v>9728</v>
      </c>
      <c r="C9779" s="95"/>
      <c r="D9779" s="94"/>
      <c r="E9779" s="95"/>
      <c r="F9779" s="94"/>
      <c r="G9779" s="95">
        <f t="shared" si="915"/>
        <v>0</v>
      </c>
      <c r="H9779" s="110">
        <f t="shared" si="916"/>
        <v>0</v>
      </c>
      <c r="P9779" s="107" t="str">
        <f t="shared" si="917"/>
        <v/>
      </c>
      <c r="Q9779" s="108" t="str">
        <f t="shared" si="918"/>
        <v/>
      </c>
      <c r="S9779" s="109" t="str">
        <f t="shared" si="919"/>
        <v/>
      </c>
      <c r="T9779" s="109" t="str">
        <f t="shared" si="920"/>
        <v/>
      </c>
    </row>
    <row r="9780" spans="2:20" ht="15" customHeight="1" x14ac:dyDescent="0.25">
      <c r="B9780" s="94">
        <v>9729</v>
      </c>
      <c r="C9780" s="95"/>
      <c r="D9780" s="94"/>
      <c r="E9780" s="95"/>
      <c r="F9780" s="94"/>
      <c r="G9780" s="95">
        <f t="shared" si="915"/>
        <v>0</v>
      </c>
      <c r="H9780" s="110">
        <f t="shared" si="916"/>
        <v>0</v>
      </c>
      <c r="P9780" s="107" t="str">
        <f t="shared" si="917"/>
        <v/>
      </c>
      <c r="Q9780" s="108" t="str">
        <f t="shared" si="918"/>
        <v/>
      </c>
      <c r="S9780" s="109" t="str">
        <f t="shared" si="919"/>
        <v/>
      </c>
      <c r="T9780" s="109" t="str">
        <f t="shared" si="920"/>
        <v/>
      </c>
    </row>
    <row r="9781" spans="2:20" ht="15" customHeight="1" x14ac:dyDescent="0.25">
      <c r="B9781" s="94">
        <v>9730</v>
      </c>
      <c r="C9781" s="95"/>
      <c r="D9781" s="94"/>
      <c r="E9781" s="95"/>
      <c r="F9781" s="94"/>
      <c r="G9781" s="95">
        <f t="shared" si="915"/>
        <v>0</v>
      </c>
      <c r="H9781" s="110">
        <f t="shared" si="916"/>
        <v>0</v>
      </c>
      <c r="P9781" s="107" t="str">
        <f t="shared" si="917"/>
        <v/>
      </c>
      <c r="Q9781" s="108" t="str">
        <f t="shared" si="918"/>
        <v/>
      </c>
      <c r="S9781" s="109" t="str">
        <f t="shared" si="919"/>
        <v/>
      </c>
      <c r="T9781" s="109" t="str">
        <f t="shared" si="920"/>
        <v/>
      </c>
    </row>
    <row r="9782" spans="2:20" ht="15" customHeight="1" x14ac:dyDescent="0.25">
      <c r="B9782" s="94">
        <v>9731</v>
      </c>
      <c r="C9782" s="95"/>
      <c r="D9782" s="94"/>
      <c r="E9782" s="95"/>
      <c r="F9782" s="94"/>
      <c r="G9782" s="95">
        <f t="shared" si="915"/>
        <v>0</v>
      </c>
      <c r="H9782" s="110">
        <f t="shared" si="916"/>
        <v>0</v>
      </c>
      <c r="P9782" s="107" t="str">
        <f t="shared" si="917"/>
        <v/>
      </c>
      <c r="Q9782" s="108" t="str">
        <f t="shared" si="918"/>
        <v/>
      </c>
      <c r="S9782" s="109" t="str">
        <f t="shared" si="919"/>
        <v/>
      </c>
      <c r="T9782" s="109" t="str">
        <f t="shared" si="920"/>
        <v/>
      </c>
    </row>
    <row r="9783" spans="2:20" ht="15" customHeight="1" x14ac:dyDescent="0.25">
      <c r="B9783" s="94">
        <v>9732</v>
      </c>
      <c r="C9783" s="95"/>
      <c r="D9783" s="94"/>
      <c r="E9783" s="95"/>
      <c r="F9783" s="94"/>
      <c r="G9783" s="95">
        <f t="shared" si="915"/>
        <v>0</v>
      </c>
      <c r="H9783" s="110">
        <f t="shared" si="916"/>
        <v>0</v>
      </c>
      <c r="P9783" s="107" t="str">
        <f t="shared" si="917"/>
        <v/>
      </c>
      <c r="Q9783" s="108" t="str">
        <f t="shared" si="918"/>
        <v/>
      </c>
      <c r="S9783" s="109" t="str">
        <f t="shared" si="919"/>
        <v/>
      </c>
      <c r="T9783" s="109" t="str">
        <f t="shared" si="920"/>
        <v/>
      </c>
    </row>
    <row r="9784" spans="2:20" ht="15" customHeight="1" x14ac:dyDescent="0.25">
      <c r="B9784" s="94">
        <v>9733</v>
      </c>
      <c r="C9784" s="95"/>
      <c r="D9784" s="94"/>
      <c r="E9784" s="95"/>
      <c r="F9784" s="94"/>
      <c r="G9784" s="95">
        <f t="shared" si="915"/>
        <v>0</v>
      </c>
      <c r="H9784" s="110">
        <f t="shared" si="916"/>
        <v>0</v>
      </c>
      <c r="P9784" s="107" t="str">
        <f t="shared" si="917"/>
        <v/>
      </c>
      <c r="Q9784" s="108" t="str">
        <f t="shared" si="918"/>
        <v/>
      </c>
      <c r="S9784" s="109" t="str">
        <f t="shared" si="919"/>
        <v/>
      </c>
      <c r="T9784" s="109" t="str">
        <f t="shared" si="920"/>
        <v/>
      </c>
    </row>
    <row r="9785" spans="2:20" ht="15" customHeight="1" x14ac:dyDescent="0.25">
      <c r="B9785" s="94">
        <v>9734</v>
      </c>
      <c r="C9785" s="95"/>
      <c r="D9785" s="94"/>
      <c r="E9785" s="95"/>
      <c r="F9785" s="94"/>
      <c r="G9785" s="95">
        <f t="shared" si="915"/>
        <v>0</v>
      </c>
      <c r="H9785" s="110">
        <f t="shared" si="916"/>
        <v>0</v>
      </c>
      <c r="P9785" s="107" t="str">
        <f t="shared" si="917"/>
        <v/>
      </c>
      <c r="Q9785" s="108" t="str">
        <f t="shared" si="918"/>
        <v/>
      </c>
      <c r="S9785" s="109" t="str">
        <f t="shared" si="919"/>
        <v/>
      </c>
      <c r="T9785" s="109" t="str">
        <f t="shared" si="920"/>
        <v/>
      </c>
    </row>
    <row r="9786" spans="2:20" ht="15" customHeight="1" x14ac:dyDescent="0.25">
      <c r="B9786" s="94">
        <v>9735</v>
      </c>
      <c r="C9786" s="95"/>
      <c r="D9786" s="94"/>
      <c r="E9786" s="95"/>
      <c r="F9786" s="94"/>
      <c r="G9786" s="95">
        <f t="shared" si="915"/>
        <v>0</v>
      </c>
      <c r="H9786" s="110">
        <f t="shared" si="916"/>
        <v>0</v>
      </c>
      <c r="P9786" s="107" t="str">
        <f t="shared" si="917"/>
        <v/>
      </c>
      <c r="Q9786" s="108" t="str">
        <f t="shared" si="918"/>
        <v/>
      </c>
      <c r="S9786" s="109" t="str">
        <f t="shared" si="919"/>
        <v/>
      </c>
      <c r="T9786" s="109" t="str">
        <f t="shared" si="920"/>
        <v/>
      </c>
    </row>
    <row r="9787" spans="2:20" ht="15" customHeight="1" x14ac:dyDescent="0.25">
      <c r="B9787" s="94">
        <v>9736</v>
      </c>
      <c r="C9787" s="95"/>
      <c r="D9787" s="94"/>
      <c r="E9787" s="95"/>
      <c r="F9787" s="94"/>
      <c r="G9787" s="95">
        <f t="shared" si="915"/>
        <v>0</v>
      </c>
      <c r="H9787" s="110">
        <f t="shared" si="916"/>
        <v>0</v>
      </c>
      <c r="P9787" s="107" t="str">
        <f t="shared" si="917"/>
        <v/>
      </c>
      <c r="Q9787" s="108" t="str">
        <f t="shared" si="918"/>
        <v/>
      </c>
      <c r="S9787" s="109" t="str">
        <f t="shared" si="919"/>
        <v/>
      </c>
      <c r="T9787" s="109" t="str">
        <f t="shared" si="920"/>
        <v/>
      </c>
    </row>
    <row r="9788" spans="2:20" ht="15" customHeight="1" x14ac:dyDescent="0.25">
      <c r="B9788" s="94">
        <v>9737</v>
      </c>
      <c r="C9788" s="95"/>
      <c r="D9788" s="94"/>
      <c r="E9788" s="95"/>
      <c r="F9788" s="94"/>
      <c r="G9788" s="95">
        <f t="shared" si="915"/>
        <v>0</v>
      </c>
      <c r="H9788" s="110">
        <f t="shared" si="916"/>
        <v>0</v>
      </c>
      <c r="P9788" s="107" t="str">
        <f t="shared" si="917"/>
        <v/>
      </c>
      <c r="Q9788" s="108" t="str">
        <f t="shared" si="918"/>
        <v/>
      </c>
      <c r="S9788" s="109" t="str">
        <f t="shared" si="919"/>
        <v/>
      </c>
      <c r="T9788" s="109" t="str">
        <f t="shared" si="920"/>
        <v/>
      </c>
    </row>
    <row r="9789" spans="2:20" ht="15" customHeight="1" x14ac:dyDescent="0.25">
      <c r="B9789" s="94">
        <v>9738</v>
      </c>
      <c r="C9789" s="95"/>
      <c r="D9789" s="94"/>
      <c r="E9789" s="95"/>
      <c r="F9789" s="94"/>
      <c r="G9789" s="95">
        <f t="shared" si="915"/>
        <v>0</v>
      </c>
      <c r="H9789" s="110">
        <f t="shared" si="916"/>
        <v>0</v>
      </c>
      <c r="P9789" s="107" t="str">
        <f t="shared" si="917"/>
        <v/>
      </c>
      <c r="Q9789" s="108" t="str">
        <f t="shared" si="918"/>
        <v/>
      </c>
      <c r="S9789" s="109" t="str">
        <f t="shared" si="919"/>
        <v/>
      </c>
      <c r="T9789" s="109" t="str">
        <f t="shared" si="920"/>
        <v/>
      </c>
    </row>
    <row r="9790" spans="2:20" ht="15" customHeight="1" x14ac:dyDescent="0.25">
      <c r="B9790" s="94">
        <v>9739</v>
      </c>
      <c r="C9790" s="95"/>
      <c r="D9790" s="94"/>
      <c r="E9790" s="95"/>
      <c r="F9790" s="94"/>
      <c r="G9790" s="95">
        <f t="shared" si="915"/>
        <v>0</v>
      </c>
      <c r="H9790" s="110">
        <f t="shared" si="916"/>
        <v>0</v>
      </c>
      <c r="P9790" s="107" t="str">
        <f t="shared" si="917"/>
        <v/>
      </c>
      <c r="Q9790" s="108" t="str">
        <f t="shared" si="918"/>
        <v/>
      </c>
      <c r="S9790" s="109" t="str">
        <f t="shared" si="919"/>
        <v/>
      </c>
      <c r="T9790" s="109" t="str">
        <f t="shared" si="920"/>
        <v/>
      </c>
    </row>
    <row r="9791" spans="2:20" ht="15" customHeight="1" x14ac:dyDescent="0.25">
      <c r="B9791" s="94">
        <v>9740</v>
      </c>
      <c r="C9791" s="95"/>
      <c r="D9791" s="94"/>
      <c r="E9791" s="95"/>
      <c r="F9791" s="94"/>
      <c r="G9791" s="95">
        <f t="shared" si="915"/>
        <v>0</v>
      </c>
      <c r="H9791" s="110">
        <f t="shared" si="916"/>
        <v>0</v>
      </c>
      <c r="P9791" s="107" t="str">
        <f t="shared" si="917"/>
        <v/>
      </c>
      <c r="Q9791" s="108" t="str">
        <f t="shared" si="918"/>
        <v/>
      </c>
      <c r="S9791" s="109" t="str">
        <f t="shared" si="919"/>
        <v/>
      </c>
      <c r="T9791" s="109" t="str">
        <f t="shared" si="920"/>
        <v/>
      </c>
    </row>
    <row r="9792" spans="2:20" ht="15" customHeight="1" x14ac:dyDescent="0.25">
      <c r="B9792" s="94">
        <v>9741</v>
      </c>
      <c r="C9792" s="95"/>
      <c r="D9792" s="94"/>
      <c r="E9792" s="95"/>
      <c r="F9792" s="94"/>
      <c r="G9792" s="95">
        <f t="shared" si="915"/>
        <v>0</v>
      </c>
      <c r="H9792" s="110">
        <f t="shared" si="916"/>
        <v>0</v>
      </c>
      <c r="P9792" s="107" t="str">
        <f t="shared" si="917"/>
        <v/>
      </c>
      <c r="Q9792" s="108" t="str">
        <f t="shared" si="918"/>
        <v/>
      </c>
      <c r="S9792" s="109" t="str">
        <f t="shared" si="919"/>
        <v/>
      </c>
      <c r="T9792" s="109" t="str">
        <f t="shared" si="920"/>
        <v/>
      </c>
    </row>
    <row r="9793" spans="2:20" ht="15" customHeight="1" x14ac:dyDescent="0.25">
      <c r="B9793" s="94">
        <v>9742</v>
      </c>
      <c r="C9793" s="95"/>
      <c r="D9793" s="94"/>
      <c r="E9793" s="95"/>
      <c r="F9793" s="94"/>
      <c r="G9793" s="95">
        <f t="shared" si="915"/>
        <v>0</v>
      </c>
      <c r="H9793" s="110">
        <f t="shared" si="916"/>
        <v>0</v>
      </c>
      <c r="P9793" s="107" t="str">
        <f t="shared" si="917"/>
        <v/>
      </c>
      <c r="Q9793" s="108" t="str">
        <f t="shared" si="918"/>
        <v/>
      </c>
      <c r="S9793" s="109" t="str">
        <f t="shared" si="919"/>
        <v/>
      </c>
      <c r="T9793" s="109" t="str">
        <f t="shared" si="920"/>
        <v/>
      </c>
    </row>
    <row r="9794" spans="2:20" ht="15" customHeight="1" x14ac:dyDescent="0.25">
      <c r="B9794" s="94">
        <v>9743</v>
      </c>
      <c r="C9794" s="95"/>
      <c r="D9794" s="94"/>
      <c r="E9794" s="95"/>
      <c r="F9794" s="94"/>
      <c r="G9794" s="95">
        <f t="shared" si="915"/>
        <v>0</v>
      </c>
      <c r="H9794" s="110">
        <f t="shared" si="916"/>
        <v>0</v>
      </c>
      <c r="P9794" s="107" t="str">
        <f t="shared" si="917"/>
        <v/>
      </c>
      <c r="Q9794" s="108" t="str">
        <f t="shared" si="918"/>
        <v/>
      </c>
      <c r="S9794" s="109" t="str">
        <f t="shared" si="919"/>
        <v/>
      </c>
      <c r="T9794" s="109" t="str">
        <f t="shared" si="920"/>
        <v/>
      </c>
    </row>
    <row r="9795" spans="2:20" ht="15" customHeight="1" x14ac:dyDescent="0.25">
      <c r="B9795" s="94">
        <v>9744</v>
      </c>
      <c r="C9795" s="95"/>
      <c r="D9795" s="94"/>
      <c r="E9795" s="95"/>
      <c r="F9795" s="94"/>
      <c r="G9795" s="95">
        <f t="shared" si="915"/>
        <v>0</v>
      </c>
      <c r="H9795" s="110">
        <f t="shared" si="916"/>
        <v>0</v>
      </c>
      <c r="P9795" s="107" t="str">
        <f t="shared" si="917"/>
        <v/>
      </c>
      <c r="Q9795" s="108" t="str">
        <f t="shared" si="918"/>
        <v/>
      </c>
      <c r="S9795" s="109" t="str">
        <f t="shared" si="919"/>
        <v/>
      </c>
      <c r="T9795" s="109" t="str">
        <f t="shared" si="920"/>
        <v/>
      </c>
    </row>
    <row r="9796" spans="2:20" ht="15" customHeight="1" x14ac:dyDescent="0.25">
      <c r="B9796" s="94">
        <v>9745</v>
      </c>
      <c r="C9796" s="95"/>
      <c r="D9796" s="94"/>
      <c r="E9796" s="95"/>
      <c r="F9796" s="94"/>
      <c r="G9796" s="95">
        <f t="shared" si="915"/>
        <v>0</v>
      </c>
      <c r="H9796" s="110">
        <f t="shared" si="916"/>
        <v>0</v>
      </c>
      <c r="P9796" s="107" t="str">
        <f t="shared" si="917"/>
        <v/>
      </c>
      <c r="Q9796" s="108" t="str">
        <f t="shared" si="918"/>
        <v/>
      </c>
      <c r="S9796" s="109" t="str">
        <f t="shared" si="919"/>
        <v/>
      </c>
      <c r="T9796" s="109" t="str">
        <f t="shared" si="920"/>
        <v/>
      </c>
    </row>
    <row r="9797" spans="2:20" ht="15" customHeight="1" x14ac:dyDescent="0.25">
      <c r="B9797" s="94">
        <v>9746</v>
      </c>
      <c r="C9797" s="95"/>
      <c r="D9797" s="94"/>
      <c r="E9797" s="95"/>
      <c r="F9797" s="94"/>
      <c r="G9797" s="95">
        <f t="shared" si="915"/>
        <v>0</v>
      </c>
      <c r="H9797" s="110">
        <f t="shared" si="916"/>
        <v>0</v>
      </c>
      <c r="P9797" s="107" t="str">
        <f t="shared" si="917"/>
        <v/>
      </c>
      <c r="Q9797" s="108" t="str">
        <f t="shared" si="918"/>
        <v/>
      </c>
      <c r="S9797" s="109" t="str">
        <f t="shared" si="919"/>
        <v/>
      </c>
      <c r="T9797" s="109" t="str">
        <f t="shared" si="920"/>
        <v/>
      </c>
    </row>
    <row r="9798" spans="2:20" ht="15" customHeight="1" x14ac:dyDescent="0.25">
      <c r="B9798" s="94">
        <v>9747</v>
      </c>
      <c r="C9798" s="95"/>
      <c r="D9798" s="94"/>
      <c r="E9798" s="95"/>
      <c r="F9798" s="94"/>
      <c r="G9798" s="95">
        <f t="shared" si="915"/>
        <v>0</v>
      </c>
      <c r="H9798" s="110">
        <f t="shared" si="916"/>
        <v>0</v>
      </c>
      <c r="P9798" s="107" t="str">
        <f t="shared" si="917"/>
        <v/>
      </c>
      <c r="Q9798" s="108" t="str">
        <f t="shared" si="918"/>
        <v/>
      </c>
      <c r="S9798" s="109" t="str">
        <f t="shared" si="919"/>
        <v/>
      </c>
      <c r="T9798" s="109" t="str">
        <f t="shared" si="920"/>
        <v/>
      </c>
    </row>
    <row r="9799" spans="2:20" ht="15" customHeight="1" x14ac:dyDescent="0.25">
      <c r="B9799" s="94">
        <v>9748</v>
      </c>
      <c r="C9799" s="95"/>
      <c r="D9799" s="94"/>
      <c r="E9799" s="95"/>
      <c r="F9799" s="94"/>
      <c r="G9799" s="95">
        <f t="shared" si="915"/>
        <v>0</v>
      </c>
      <c r="H9799" s="110">
        <f t="shared" si="916"/>
        <v>0</v>
      </c>
      <c r="P9799" s="107" t="str">
        <f t="shared" si="917"/>
        <v/>
      </c>
      <c r="Q9799" s="108" t="str">
        <f t="shared" si="918"/>
        <v/>
      </c>
      <c r="S9799" s="109" t="str">
        <f t="shared" si="919"/>
        <v/>
      </c>
      <c r="T9799" s="109" t="str">
        <f t="shared" si="920"/>
        <v/>
      </c>
    </row>
    <row r="9800" spans="2:20" ht="15" customHeight="1" x14ac:dyDescent="0.25">
      <c r="B9800" s="94">
        <v>9749</v>
      </c>
      <c r="C9800" s="95"/>
      <c r="D9800" s="94"/>
      <c r="E9800" s="95"/>
      <c r="F9800" s="94"/>
      <c r="G9800" s="95">
        <f t="shared" si="915"/>
        <v>0</v>
      </c>
      <c r="H9800" s="110">
        <f t="shared" si="916"/>
        <v>0</v>
      </c>
      <c r="P9800" s="107" t="str">
        <f t="shared" si="917"/>
        <v/>
      </c>
      <c r="Q9800" s="108" t="str">
        <f t="shared" si="918"/>
        <v/>
      </c>
      <c r="S9800" s="109" t="str">
        <f t="shared" si="919"/>
        <v/>
      </c>
      <c r="T9800" s="109" t="str">
        <f t="shared" si="920"/>
        <v/>
      </c>
    </row>
    <row r="9801" spans="2:20" ht="15" customHeight="1" x14ac:dyDescent="0.25">
      <c r="B9801" s="94">
        <v>9750</v>
      </c>
      <c r="C9801" s="95"/>
      <c r="D9801" s="94"/>
      <c r="E9801" s="95"/>
      <c r="F9801" s="94"/>
      <c r="G9801" s="95">
        <f t="shared" si="915"/>
        <v>0</v>
      </c>
      <c r="H9801" s="110">
        <f t="shared" si="916"/>
        <v>0</v>
      </c>
      <c r="P9801" s="107" t="str">
        <f t="shared" si="917"/>
        <v/>
      </c>
      <c r="Q9801" s="108" t="str">
        <f t="shared" si="918"/>
        <v/>
      </c>
      <c r="S9801" s="109" t="str">
        <f t="shared" si="919"/>
        <v/>
      </c>
      <c r="T9801" s="109" t="str">
        <f t="shared" si="920"/>
        <v/>
      </c>
    </row>
    <row r="9802" spans="2:20" ht="15" customHeight="1" x14ac:dyDescent="0.25">
      <c r="B9802" s="94">
        <v>9751</v>
      </c>
      <c r="C9802" s="95"/>
      <c r="D9802" s="94"/>
      <c r="E9802" s="95"/>
      <c r="F9802" s="94"/>
      <c r="G9802" s="95">
        <f t="shared" si="915"/>
        <v>0</v>
      </c>
      <c r="H9802" s="110">
        <f t="shared" si="916"/>
        <v>0</v>
      </c>
      <c r="P9802" s="107" t="str">
        <f t="shared" si="917"/>
        <v/>
      </c>
      <c r="Q9802" s="108" t="str">
        <f t="shared" si="918"/>
        <v/>
      </c>
      <c r="S9802" s="109" t="str">
        <f t="shared" si="919"/>
        <v/>
      </c>
      <c r="T9802" s="109" t="str">
        <f t="shared" si="920"/>
        <v/>
      </c>
    </row>
    <row r="9803" spans="2:20" ht="15" customHeight="1" x14ac:dyDescent="0.25">
      <c r="B9803" s="94">
        <v>9752</v>
      </c>
      <c r="C9803" s="95"/>
      <c r="D9803" s="94"/>
      <c r="E9803" s="95"/>
      <c r="F9803" s="94"/>
      <c r="G9803" s="95">
        <f t="shared" si="915"/>
        <v>0</v>
      </c>
      <c r="H9803" s="110">
        <f t="shared" si="916"/>
        <v>0</v>
      </c>
      <c r="P9803" s="107" t="str">
        <f t="shared" si="917"/>
        <v/>
      </c>
      <c r="Q9803" s="108" t="str">
        <f t="shared" si="918"/>
        <v/>
      </c>
      <c r="S9803" s="109" t="str">
        <f t="shared" si="919"/>
        <v/>
      </c>
      <c r="T9803" s="109" t="str">
        <f t="shared" si="920"/>
        <v/>
      </c>
    </row>
    <row r="9804" spans="2:20" ht="15" customHeight="1" x14ac:dyDescent="0.25">
      <c r="B9804" s="94">
        <v>9753</v>
      </c>
      <c r="C9804" s="95"/>
      <c r="D9804" s="94"/>
      <c r="E9804" s="95"/>
      <c r="F9804" s="94"/>
      <c r="G9804" s="95">
        <f t="shared" si="915"/>
        <v>0</v>
      </c>
      <c r="H9804" s="110">
        <f t="shared" si="916"/>
        <v>0</v>
      </c>
      <c r="P9804" s="107" t="str">
        <f t="shared" si="917"/>
        <v/>
      </c>
      <c r="Q9804" s="108" t="str">
        <f t="shared" si="918"/>
        <v/>
      </c>
      <c r="S9804" s="109" t="str">
        <f t="shared" si="919"/>
        <v/>
      </c>
      <c r="T9804" s="109" t="str">
        <f t="shared" si="920"/>
        <v/>
      </c>
    </row>
    <row r="9805" spans="2:20" ht="15" customHeight="1" x14ac:dyDescent="0.25">
      <c r="B9805" s="94">
        <v>9754</v>
      </c>
      <c r="C9805" s="95"/>
      <c r="D9805" s="94"/>
      <c r="E9805" s="95"/>
      <c r="F9805" s="94"/>
      <c r="G9805" s="95">
        <f t="shared" si="915"/>
        <v>0</v>
      </c>
      <c r="H9805" s="110">
        <f t="shared" si="916"/>
        <v>0</v>
      </c>
      <c r="P9805" s="107" t="str">
        <f t="shared" si="917"/>
        <v/>
      </c>
      <c r="Q9805" s="108" t="str">
        <f t="shared" si="918"/>
        <v/>
      </c>
      <c r="S9805" s="109" t="str">
        <f t="shared" si="919"/>
        <v/>
      </c>
      <c r="T9805" s="109" t="str">
        <f t="shared" si="920"/>
        <v/>
      </c>
    </row>
    <row r="9806" spans="2:20" ht="15" customHeight="1" x14ac:dyDescent="0.25">
      <c r="B9806" s="94">
        <v>9755</v>
      </c>
      <c r="C9806" s="95"/>
      <c r="D9806" s="94"/>
      <c r="E9806" s="95"/>
      <c r="F9806" s="94"/>
      <c r="G9806" s="95">
        <f t="shared" si="915"/>
        <v>0</v>
      </c>
      <c r="H9806" s="110">
        <f t="shared" si="916"/>
        <v>0</v>
      </c>
      <c r="P9806" s="107" t="str">
        <f t="shared" si="917"/>
        <v/>
      </c>
      <c r="Q9806" s="108" t="str">
        <f t="shared" si="918"/>
        <v/>
      </c>
      <c r="S9806" s="109" t="str">
        <f t="shared" si="919"/>
        <v/>
      </c>
      <c r="T9806" s="109" t="str">
        <f t="shared" si="920"/>
        <v/>
      </c>
    </row>
    <row r="9807" spans="2:20" ht="15" customHeight="1" x14ac:dyDescent="0.25">
      <c r="B9807" s="94">
        <v>9756</v>
      </c>
      <c r="C9807" s="95"/>
      <c r="D9807" s="94"/>
      <c r="E9807" s="95"/>
      <c r="F9807" s="94"/>
      <c r="G9807" s="95">
        <f t="shared" si="915"/>
        <v>0</v>
      </c>
      <c r="H9807" s="110">
        <f t="shared" si="916"/>
        <v>0</v>
      </c>
      <c r="P9807" s="107" t="str">
        <f t="shared" si="917"/>
        <v/>
      </c>
      <c r="Q9807" s="108" t="str">
        <f t="shared" si="918"/>
        <v/>
      </c>
      <c r="S9807" s="109" t="str">
        <f t="shared" si="919"/>
        <v/>
      </c>
      <c r="T9807" s="109" t="str">
        <f t="shared" si="920"/>
        <v/>
      </c>
    </row>
    <row r="9808" spans="2:20" ht="15" customHeight="1" x14ac:dyDescent="0.25">
      <c r="B9808" s="94">
        <v>9757</v>
      </c>
      <c r="C9808" s="95"/>
      <c r="D9808" s="94"/>
      <c r="E9808" s="95"/>
      <c r="F9808" s="94"/>
      <c r="G9808" s="95">
        <f t="shared" si="915"/>
        <v>0</v>
      </c>
      <c r="H9808" s="110">
        <f t="shared" si="916"/>
        <v>0</v>
      </c>
      <c r="P9808" s="107" t="str">
        <f t="shared" si="917"/>
        <v/>
      </c>
      <c r="Q9808" s="108" t="str">
        <f t="shared" si="918"/>
        <v/>
      </c>
      <c r="S9808" s="109" t="str">
        <f t="shared" si="919"/>
        <v/>
      </c>
      <c r="T9808" s="109" t="str">
        <f t="shared" si="920"/>
        <v/>
      </c>
    </row>
    <row r="9809" spans="2:20" ht="15" customHeight="1" x14ac:dyDescent="0.25">
      <c r="B9809" s="94">
        <v>9758</v>
      </c>
      <c r="C9809" s="95"/>
      <c r="D9809" s="94"/>
      <c r="E9809" s="95"/>
      <c r="F9809" s="94"/>
      <c r="G9809" s="95">
        <f t="shared" si="915"/>
        <v>0</v>
      </c>
      <c r="H9809" s="110">
        <f t="shared" si="916"/>
        <v>0</v>
      </c>
      <c r="P9809" s="107" t="str">
        <f t="shared" si="917"/>
        <v/>
      </c>
      <c r="Q9809" s="108" t="str">
        <f t="shared" si="918"/>
        <v/>
      </c>
      <c r="S9809" s="109" t="str">
        <f t="shared" si="919"/>
        <v/>
      </c>
      <c r="T9809" s="109" t="str">
        <f t="shared" si="920"/>
        <v/>
      </c>
    </row>
    <row r="9810" spans="2:20" ht="15" customHeight="1" x14ac:dyDescent="0.25">
      <c r="B9810" s="94">
        <v>9759</v>
      </c>
      <c r="C9810" s="95"/>
      <c r="D9810" s="94"/>
      <c r="E9810" s="95"/>
      <c r="F9810" s="94"/>
      <c r="G9810" s="95">
        <f t="shared" si="915"/>
        <v>0</v>
      </c>
      <c r="H9810" s="110">
        <f t="shared" si="916"/>
        <v>0</v>
      </c>
      <c r="P9810" s="107" t="str">
        <f t="shared" si="917"/>
        <v/>
      </c>
      <c r="Q9810" s="108" t="str">
        <f t="shared" si="918"/>
        <v/>
      </c>
      <c r="S9810" s="109" t="str">
        <f t="shared" si="919"/>
        <v/>
      </c>
      <c r="T9810" s="109" t="str">
        <f t="shared" si="920"/>
        <v/>
      </c>
    </row>
    <row r="9811" spans="2:20" ht="15" customHeight="1" x14ac:dyDescent="0.25">
      <c r="B9811" s="94">
        <v>9760</v>
      </c>
      <c r="C9811" s="95"/>
      <c r="D9811" s="94"/>
      <c r="E9811" s="95"/>
      <c r="F9811" s="94"/>
      <c r="G9811" s="95">
        <f t="shared" si="915"/>
        <v>0</v>
      </c>
      <c r="H9811" s="110">
        <f t="shared" si="916"/>
        <v>0</v>
      </c>
      <c r="P9811" s="107" t="str">
        <f t="shared" si="917"/>
        <v/>
      </c>
      <c r="Q9811" s="108" t="str">
        <f t="shared" si="918"/>
        <v/>
      </c>
      <c r="S9811" s="109" t="str">
        <f t="shared" si="919"/>
        <v/>
      </c>
      <c r="T9811" s="109" t="str">
        <f t="shared" si="920"/>
        <v/>
      </c>
    </row>
    <row r="9812" spans="2:20" ht="15" customHeight="1" x14ac:dyDescent="0.25">
      <c r="B9812" s="94">
        <v>9761</v>
      </c>
      <c r="C9812" s="95"/>
      <c r="D9812" s="94"/>
      <c r="E9812" s="95"/>
      <c r="F9812" s="94"/>
      <c r="G9812" s="95">
        <f t="shared" si="915"/>
        <v>0</v>
      </c>
      <c r="H9812" s="110">
        <f t="shared" si="916"/>
        <v>0</v>
      </c>
      <c r="P9812" s="107" t="str">
        <f t="shared" si="917"/>
        <v/>
      </c>
      <c r="Q9812" s="108" t="str">
        <f t="shared" si="918"/>
        <v/>
      </c>
      <c r="S9812" s="109" t="str">
        <f t="shared" si="919"/>
        <v/>
      </c>
      <c r="T9812" s="109" t="str">
        <f t="shared" si="920"/>
        <v/>
      </c>
    </row>
    <row r="9813" spans="2:20" ht="15" customHeight="1" x14ac:dyDescent="0.25">
      <c r="B9813" s="94">
        <v>9762</v>
      </c>
      <c r="C9813" s="95"/>
      <c r="D9813" s="94"/>
      <c r="E9813" s="95"/>
      <c r="F9813" s="94"/>
      <c r="G9813" s="95">
        <f t="shared" si="915"/>
        <v>0</v>
      </c>
      <c r="H9813" s="110">
        <f t="shared" si="916"/>
        <v>0</v>
      </c>
      <c r="P9813" s="107" t="str">
        <f t="shared" si="917"/>
        <v/>
      </c>
      <c r="Q9813" s="108" t="str">
        <f t="shared" si="918"/>
        <v/>
      </c>
      <c r="S9813" s="109" t="str">
        <f t="shared" si="919"/>
        <v/>
      </c>
      <c r="T9813" s="109" t="str">
        <f t="shared" si="920"/>
        <v/>
      </c>
    </row>
    <row r="9814" spans="2:20" ht="15" customHeight="1" x14ac:dyDescent="0.25">
      <c r="B9814" s="94">
        <v>9763</v>
      </c>
      <c r="C9814" s="95"/>
      <c r="D9814" s="94"/>
      <c r="E9814" s="95"/>
      <c r="F9814" s="94"/>
      <c r="G9814" s="95">
        <f t="shared" si="915"/>
        <v>0</v>
      </c>
      <c r="H9814" s="110">
        <f t="shared" si="916"/>
        <v>0</v>
      </c>
      <c r="P9814" s="107" t="str">
        <f t="shared" si="917"/>
        <v/>
      </c>
      <c r="Q9814" s="108" t="str">
        <f t="shared" si="918"/>
        <v/>
      </c>
      <c r="S9814" s="109" t="str">
        <f t="shared" si="919"/>
        <v/>
      </c>
      <c r="T9814" s="109" t="str">
        <f t="shared" si="920"/>
        <v/>
      </c>
    </row>
    <row r="9815" spans="2:20" ht="15" customHeight="1" x14ac:dyDescent="0.25">
      <c r="B9815" s="94">
        <v>9764</v>
      </c>
      <c r="C9815" s="95"/>
      <c r="D9815" s="94"/>
      <c r="E9815" s="95"/>
      <c r="F9815" s="94"/>
      <c r="G9815" s="95">
        <f t="shared" si="915"/>
        <v>0</v>
      </c>
      <c r="H9815" s="110">
        <f t="shared" si="916"/>
        <v>0</v>
      </c>
      <c r="P9815" s="107" t="str">
        <f t="shared" si="917"/>
        <v/>
      </c>
      <c r="Q9815" s="108" t="str">
        <f t="shared" si="918"/>
        <v/>
      </c>
      <c r="S9815" s="109" t="str">
        <f t="shared" si="919"/>
        <v/>
      </c>
      <c r="T9815" s="109" t="str">
        <f t="shared" si="920"/>
        <v/>
      </c>
    </row>
    <row r="9816" spans="2:20" ht="15" customHeight="1" x14ac:dyDescent="0.25">
      <c r="B9816" s="94">
        <v>9765</v>
      </c>
      <c r="C9816" s="95"/>
      <c r="D9816" s="94"/>
      <c r="E9816" s="95"/>
      <c r="F9816" s="94"/>
      <c r="G9816" s="95">
        <f t="shared" si="915"/>
        <v>0</v>
      </c>
      <c r="H9816" s="110">
        <f t="shared" si="916"/>
        <v>0</v>
      </c>
      <c r="P9816" s="107" t="str">
        <f t="shared" si="917"/>
        <v/>
      </c>
      <c r="Q9816" s="108" t="str">
        <f t="shared" si="918"/>
        <v/>
      </c>
      <c r="S9816" s="109" t="str">
        <f t="shared" si="919"/>
        <v/>
      </c>
      <c r="T9816" s="109" t="str">
        <f t="shared" si="920"/>
        <v/>
      </c>
    </row>
    <row r="9817" spans="2:20" ht="15" customHeight="1" x14ac:dyDescent="0.25">
      <c r="B9817" s="94">
        <v>9766</v>
      </c>
      <c r="C9817" s="95"/>
      <c r="D9817" s="94"/>
      <c r="E9817" s="95"/>
      <c r="F9817" s="94"/>
      <c r="G9817" s="95">
        <f t="shared" si="915"/>
        <v>0</v>
      </c>
      <c r="H9817" s="110">
        <f t="shared" si="916"/>
        <v>0</v>
      </c>
      <c r="P9817" s="107" t="str">
        <f t="shared" si="917"/>
        <v/>
      </c>
      <c r="Q9817" s="108" t="str">
        <f t="shared" si="918"/>
        <v/>
      </c>
      <c r="S9817" s="109" t="str">
        <f t="shared" si="919"/>
        <v/>
      </c>
      <c r="T9817" s="109" t="str">
        <f t="shared" si="920"/>
        <v/>
      </c>
    </row>
    <row r="9818" spans="2:20" ht="15" customHeight="1" x14ac:dyDescent="0.25">
      <c r="B9818" s="94">
        <v>9767</v>
      </c>
      <c r="C9818" s="95"/>
      <c r="D9818" s="94"/>
      <c r="E9818" s="95"/>
      <c r="F9818" s="94"/>
      <c r="G9818" s="95">
        <f t="shared" si="915"/>
        <v>0</v>
      </c>
      <c r="H9818" s="110">
        <f t="shared" si="916"/>
        <v>0</v>
      </c>
      <c r="P9818" s="107" t="str">
        <f t="shared" si="917"/>
        <v/>
      </c>
      <c r="Q9818" s="108" t="str">
        <f t="shared" si="918"/>
        <v/>
      </c>
      <c r="S9818" s="109" t="str">
        <f t="shared" si="919"/>
        <v/>
      </c>
      <c r="T9818" s="109" t="str">
        <f t="shared" si="920"/>
        <v/>
      </c>
    </row>
    <row r="9819" spans="2:20" ht="15" customHeight="1" x14ac:dyDescent="0.25">
      <c r="B9819" s="94">
        <v>9768</v>
      </c>
      <c r="C9819" s="95"/>
      <c r="D9819" s="94"/>
      <c r="E9819" s="95"/>
      <c r="F9819" s="94"/>
      <c r="G9819" s="95">
        <f t="shared" si="915"/>
        <v>0</v>
      </c>
      <c r="H9819" s="110">
        <f t="shared" si="916"/>
        <v>0</v>
      </c>
      <c r="P9819" s="107" t="str">
        <f t="shared" si="917"/>
        <v/>
      </c>
      <c r="Q9819" s="108" t="str">
        <f t="shared" si="918"/>
        <v/>
      </c>
      <c r="S9819" s="109" t="str">
        <f t="shared" si="919"/>
        <v/>
      </c>
      <c r="T9819" s="109" t="str">
        <f t="shared" si="920"/>
        <v/>
      </c>
    </row>
    <row r="9820" spans="2:20" ht="15" customHeight="1" x14ac:dyDescent="0.25">
      <c r="B9820" s="94">
        <v>9769</v>
      </c>
      <c r="C9820" s="95"/>
      <c r="D9820" s="94"/>
      <c r="E9820" s="95"/>
      <c r="F9820" s="94"/>
      <c r="G9820" s="95">
        <f t="shared" ref="G9820:G9883" si="921">E9820-C9820</f>
        <v>0</v>
      </c>
      <c r="H9820" s="110">
        <f t="shared" ref="H9820:H9883" si="922">F9820-D9820</f>
        <v>0</v>
      </c>
      <c r="P9820" s="107" t="str">
        <f t="shared" ref="P9820:P9883" si="923">IF(C9820="","",D9820*PSA_WTP-C9820)</f>
        <v/>
      </c>
      <c r="Q9820" s="108" t="str">
        <f t="shared" ref="Q9820:Q9883" si="924">IF(C9820="","",F9820*PSA_WTP-E9820)</f>
        <v/>
      </c>
      <c r="S9820" s="109" t="str">
        <f t="shared" ref="S9820:S9883" si="925">IF(Q9820="","",IF(Q9820=MAX(P9820,Q9820),0,1))</f>
        <v/>
      </c>
      <c r="T9820" s="109" t="str">
        <f t="shared" ref="T9820:T9883" si="926">IF(Q9820="","",IF(Q9820=MAX(P9820,Q9820),1,0))</f>
        <v/>
      </c>
    </row>
    <row r="9821" spans="2:20" ht="15" customHeight="1" x14ac:dyDescent="0.25">
      <c r="B9821" s="94">
        <v>9770</v>
      </c>
      <c r="C9821" s="95"/>
      <c r="D9821" s="94"/>
      <c r="E9821" s="95"/>
      <c r="F9821" s="94"/>
      <c r="G9821" s="95">
        <f t="shared" si="921"/>
        <v>0</v>
      </c>
      <c r="H9821" s="110">
        <f t="shared" si="922"/>
        <v>0</v>
      </c>
      <c r="P9821" s="107" t="str">
        <f t="shared" si="923"/>
        <v/>
      </c>
      <c r="Q9821" s="108" t="str">
        <f t="shared" si="924"/>
        <v/>
      </c>
      <c r="S9821" s="109" t="str">
        <f t="shared" si="925"/>
        <v/>
      </c>
      <c r="T9821" s="109" t="str">
        <f t="shared" si="926"/>
        <v/>
      </c>
    </row>
    <row r="9822" spans="2:20" ht="15" customHeight="1" x14ac:dyDescent="0.25">
      <c r="B9822" s="94">
        <v>9771</v>
      </c>
      <c r="C9822" s="95"/>
      <c r="D9822" s="94"/>
      <c r="E9822" s="95"/>
      <c r="F9822" s="94"/>
      <c r="G9822" s="95">
        <f t="shared" si="921"/>
        <v>0</v>
      </c>
      <c r="H9822" s="110">
        <f t="shared" si="922"/>
        <v>0</v>
      </c>
      <c r="P9822" s="107" t="str">
        <f t="shared" si="923"/>
        <v/>
      </c>
      <c r="Q9822" s="108" t="str">
        <f t="shared" si="924"/>
        <v/>
      </c>
      <c r="S9822" s="109" t="str">
        <f t="shared" si="925"/>
        <v/>
      </c>
      <c r="T9822" s="109" t="str">
        <f t="shared" si="926"/>
        <v/>
      </c>
    </row>
    <row r="9823" spans="2:20" ht="15" customHeight="1" x14ac:dyDescent="0.25">
      <c r="B9823" s="94">
        <v>9772</v>
      </c>
      <c r="C9823" s="95"/>
      <c r="D9823" s="94"/>
      <c r="E9823" s="95"/>
      <c r="F9823" s="94"/>
      <c r="G9823" s="95">
        <f t="shared" si="921"/>
        <v>0</v>
      </c>
      <c r="H9823" s="110">
        <f t="shared" si="922"/>
        <v>0</v>
      </c>
      <c r="P9823" s="107" t="str">
        <f t="shared" si="923"/>
        <v/>
      </c>
      <c r="Q9823" s="108" t="str">
        <f t="shared" si="924"/>
        <v/>
      </c>
      <c r="S9823" s="109" t="str">
        <f t="shared" si="925"/>
        <v/>
      </c>
      <c r="T9823" s="109" t="str">
        <f t="shared" si="926"/>
        <v/>
      </c>
    </row>
    <row r="9824" spans="2:20" ht="15" customHeight="1" x14ac:dyDescent="0.25">
      <c r="B9824" s="94">
        <v>9773</v>
      </c>
      <c r="C9824" s="95"/>
      <c r="D9824" s="94"/>
      <c r="E9824" s="95"/>
      <c r="F9824" s="94"/>
      <c r="G9824" s="95">
        <f t="shared" si="921"/>
        <v>0</v>
      </c>
      <c r="H9824" s="110">
        <f t="shared" si="922"/>
        <v>0</v>
      </c>
      <c r="P9824" s="107" t="str">
        <f t="shared" si="923"/>
        <v/>
      </c>
      <c r="Q9824" s="108" t="str">
        <f t="shared" si="924"/>
        <v/>
      </c>
      <c r="S9824" s="109" t="str">
        <f t="shared" si="925"/>
        <v/>
      </c>
      <c r="T9824" s="109" t="str">
        <f t="shared" si="926"/>
        <v/>
      </c>
    </row>
    <row r="9825" spans="2:20" ht="15" customHeight="1" x14ac:dyDescent="0.25">
      <c r="B9825" s="94">
        <v>9774</v>
      </c>
      <c r="C9825" s="95"/>
      <c r="D9825" s="94"/>
      <c r="E9825" s="95"/>
      <c r="F9825" s="94"/>
      <c r="G9825" s="95">
        <f t="shared" si="921"/>
        <v>0</v>
      </c>
      <c r="H9825" s="110">
        <f t="shared" si="922"/>
        <v>0</v>
      </c>
      <c r="P9825" s="107" t="str">
        <f t="shared" si="923"/>
        <v/>
      </c>
      <c r="Q9825" s="108" t="str">
        <f t="shared" si="924"/>
        <v/>
      </c>
      <c r="S9825" s="109" t="str">
        <f t="shared" si="925"/>
        <v/>
      </c>
      <c r="T9825" s="109" t="str">
        <f t="shared" si="926"/>
        <v/>
      </c>
    </row>
    <row r="9826" spans="2:20" ht="15" customHeight="1" x14ac:dyDescent="0.25">
      <c r="B9826" s="94">
        <v>9775</v>
      </c>
      <c r="C9826" s="95"/>
      <c r="D9826" s="94"/>
      <c r="E9826" s="95"/>
      <c r="F9826" s="94"/>
      <c r="G9826" s="95">
        <f t="shared" si="921"/>
        <v>0</v>
      </c>
      <c r="H9826" s="110">
        <f t="shared" si="922"/>
        <v>0</v>
      </c>
      <c r="P9826" s="107" t="str">
        <f t="shared" si="923"/>
        <v/>
      </c>
      <c r="Q9826" s="108" t="str">
        <f t="shared" si="924"/>
        <v/>
      </c>
      <c r="S9826" s="109" t="str">
        <f t="shared" si="925"/>
        <v/>
      </c>
      <c r="T9826" s="109" t="str">
        <f t="shared" si="926"/>
        <v/>
      </c>
    </row>
    <row r="9827" spans="2:20" ht="15" customHeight="1" x14ac:dyDescent="0.25">
      <c r="B9827" s="94">
        <v>9776</v>
      </c>
      <c r="C9827" s="95"/>
      <c r="D9827" s="94"/>
      <c r="E9827" s="95"/>
      <c r="F9827" s="94"/>
      <c r="G9827" s="95">
        <f t="shared" si="921"/>
        <v>0</v>
      </c>
      <c r="H9827" s="110">
        <f t="shared" si="922"/>
        <v>0</v>
      </c>
      <c r="P9827" s="107" t="str">
        <f t="shared" si="923"/>
        <v/>
      </c>
      <c r="Q9827" s="108" t="str">
        <f t="shared" si="924"/>
        <v/>
      </c>
      <c r="S9827" s="109" t="str">
        <f t="shared" si="925"/>
        <v/>
      </c>
      <c r="T9827" s="109" t="str">
        <f t="shared" si="926"/>
        <v/>
      </c>
    </row>
    <row r="9828" spans="2:20" ht="15" customHeight="1" x14ac:dyDescent="0.25">
      <c r="B9828" s="94">
        <v>9777</v>
      </c>
      <c r="C9828" s="95"/>
      <c r="D9828" s="94"/>
      <c r="E9828" s="95"/>
      <c r="F9828" s="94"/>
      <c r="G9828" s="95">
        <f t="shared" si="921"/>
        <v>0</v>
      </c>
      <c r="H9828" s="110">
        <f t="shared" si="922"/>
        <v>0</v>
      </c>
      <c r="P9828" s="107" t="str">
        <f t="shared" si="923"/>
        <v/>
      </c>
      <c r="Q9828" s="108" t="str">
        <f t="shared" si="924"/>
        <v/>
      </c>
      <c r="S9828" s="109" t="str">
        <f t="shared" si="925"/>
        <v/>
      </c>
      <c r="T9828" s="109" t="str">
        <f t="shared" si="926"/>
        <v/>
      </c>
    </row>
    <row r="9829" spans="2:20" ht="15" customHeight="1" x14ac:dyDescent="0.25">
      <c r="B9829" s="94">
        <v>9778</v>
      </c>
      <c r="C9829" s="95"/>
      <c r="D9829" s="94"/>
      <c r="E9829" s="95"/>
      <c r="F9829" s="94"/>
      <c r="G9829" s="95">
        <f t="shared" si="921"/>
        <v>0</v>
      </c>
      <c r="H9829" s="110">
        <f t="shared" si="922"/>
        <v>0</v>
      </c>
      <c r="P9829" s="107" t="str">
        <f t="shared" si="923"/>
        <v/>
      </c>
      <c r="Q9829" s="108" t="str">
        <f t="shared" si="924"/>
        <v/>
      </c>
      <c r="S9829" s="109" t="str">
        <f t="shared" si="925"/>
        <v/>
      </c>
      <c r="T9829" s="109" t="str">
        <f t="shared" si="926"/>
        <v/>
      </c>
    </row>
    <row r="9830" spans="2:20" ht="15" customHeight="1" x14ac:dyDescent="0.25">
      <c r="B9830" s="94">
        <v>9779</v>
      </c>
      <c r="C9830" s="95"/>
      <c r="D9830" s="94"/>
      <c r="E9830" s="95"/>
      <c r="F9830" s="94"/>
      <c r="G9830" s="95">
        <f t="shared" si="921"/>
        <v>0</v>
      </c>
      <c r="H9830" s="110">
        <f t="shared" si="922"/>
        <v>0</v>
      </c>
      <c r="P9830" s="107" t="str">
        <f t="shared" si="923"/>
        <v/>
      </c>
      <c r="Q9830" s="108" t="str">
        <f t="shared" si="924"/>
        <v/>
      </c>
      <c r="S9830" s="109" t="str">
        <f t="shared" si="925"/>
        <v/>
      </c>
      <c r="T9830" s="109" t="str">
        <f t="shared" si="926"/>
        <v/>
      </c>
    </row>
    <row r="9831" spans="2:20" ht="15" customHeight="1" x14ac:dyDescent="0.25">
      <c r="B9831" s="94">
        <v>9780</v>
      </c>
      <c r="C9831" s="95"/>
      <c r="D9831" s="94"/>
      <c r="E9831" s="95"/>
      <c r="F9831" s="94"/>
      <c r="G9831" s="95">
        <f t="shared" si="921"/>
        <v>0</v>
      </c>
      <c r="H9831" s="110">
        <f t="shared" si="922"/>
        <v>0</v>
      </c>
      <c r="P9831" s="107" t="str">
        <f t="shared" si="923"/>
        <v/>
      </c>
      <c r="Q9831" s="108" t="str">
        <f t="shared" si="924"/>
        <v/>
      </c>
      <c r="S9831" s="109" t="str">
        <f t="shared" si="925"/>
        <v/>
      </c>
      <c r="T9831" s="109" t="str">
        <f t="shared" si="926"/>
        <v/>
      </c>
    </row>
    <row r="9832" spans="2:20" ht="15" customHeight="1" x14ac:dyDescent="0.25">
      <c r="B9832" s="94">
        <v>9781</v>
      </c>
      <c r="C9832" s="95"/>
      <c r="D9832" s="94"/>
      <c r="E9832" s="95"/>
      <c r="F9832" s="94"/>
      <c r="G9832" s="95">
        <f t="shared" si="921"/>
        <v>0</v>
      </c>
      <c r="H9832" s="110">
        <f t="shared" si="922"/>
        <v>0</v>
      </c>
      <c r="P9832" s="107" t="str">
        <f t="shared" si="923"/>
        <v/>
      </c>
      <c r="Q9832" s="108" t="str">
        <f t="shared" si="924"/>
        <v/>
      </c>
      <c r="S9832" s="109" t="str">
        <f t="shared" si="925"/>
        <v/>
      </c>
      <c r="T9832" s="109" t="str">
        <f t="shared" si="926"/>
        <v/>
      </c>
    </row>
    <row r="9833" spans="2:20" ht="15" customHeight="1" x14ac:dyDescent="0.25">
      <c r="B9833" s="94">
        <v>9782</v>
      </c>
      <c r="C9833" s="95"/>
      <c r="D9833" s="94"/>
      <c r="E9833" s="95"/>
      <c r="F9833" s="94"/>
      <c r="G9833" s="95">
        <f t="shared" si="921"/>
        <v>0</v>
      </c>
      <c r="H9833" s="110">
        <f t="shared" si="922"/>
        <v>0</v>
      </c>
      <c r="P9833" s="107" t="str">
        <f t="shared" si="923"/>
        <v/>
      </c>
      <c r="Q9833" s="108" t="str">
        <f t="shared" si="924"/>
        <v/>
      </c>
      <c r="S9833" s="109" t="str">
        <f t="shared" si="925"/>
        <v/>
      </c>
      <c r="T9833" s="109" t="str">
        <f t="shared" si="926"/>
        <v/>
      </c>
    </row>
    <row r="9834" spans="2:20" ht="15" customHeight="1" x14ac:dyDescent="0.25">
      <c r="B9834" s="94">
        <v>9783</v>
      </c>
      <c r="C9834" s="95"/>
      <c r="D9834" s="94"/>
      <c r="E9834" s="95"/>
      <c r="F9834" s="94"/>
      <c r="G9834" s="95">
        <f t="shared" si="921"/>
        <v>0</v>
      </c>
      <c r="H9834" s="110">
        <f t="shared" si="922"/>
        <v>0</v>
      </c>
      <c r="P9834" s="107" t="str">
        <f t="shared" si="923"/>
        <v/>
      </c>
      <c r="Q9834" s="108" t="str">
        <f t="shared" si="924"/>
        <v/>
      </c>
      <c r="S9834" s="109" t="str">
        <f t="shared" si="925"/>
        <v/>
      </c>
      <c r="T9834" s="109" t="str">
        <f t="shared" si="926"/>
        <v/>
      </c>
    </row>
    <row r="9835" spans="2:20" ht="15" customHeight="1" x14ac:dyDescent="0.25">
      <c r="B9835" s="94">
        <v>9784</v>
      </c>
      <c r="C9835" s="95"/>
      <c r="D9835" s="94"/>
      <c r="E9835" s="95"/>
      <c r="F9835" s="94"/>
      <c r="G9835" s="95">
        <f t="shared" si="921"/>
        <v>0</v>
      </c>
      <c r="H9835" s="110">
        <f t="shared" si="922"/>
        <v>0</v>
      </c>
      <c r="P9835" s="107" t="str">
        <f t="shared" si="923"/>
        <v/>
      </c>
      <c r="Q9835" s="108" t="str">
        <f t="shared" si="924"/>
        <v/>
      </c>
      <c r="S9835" s="109" t="str">
        <f t="shared" si="925"/>
        <v/>
      </c>
      <c r="T9835" s="109" t="str">
        <f t="shared" si="926"/>
        <v/>
      </c>
    </row>
    <row r="9836" spans="2:20" ht="15" customHeight="1" x14ac:dyDescent="0.25">
      <c r="B9836" s="94">
        <v>9785</v>
      </c>
      <c r="C9836" s="95"/>
      <c r="D9836" s="94"/>
      <c r="E9836" s="95"/>
      <c r="F9836" s="94"/>
      <c r="G9836" s="95">
        <f t="shared" si="921"/>
        <v>0</v>
      </c>
      <c r="H9836" s="110">
        <f t="shared" si="922"/>
        <v>0</v>
      </c>
      <c r="P9836" s="107" t="str">
        <f t="shared" si="923"/>
        <v/>
      </c>
      <c r="Q9836" s="108" t="str">
        <f t="shared" si="924"/>
        <v/>
      </c>
      <c r="S9836" s="109" t="str">
        <f t="shared" si="925"/>
        <v/>
      </c>
      <c r="T9836" s="109" t="str">
        <f t="shared" si="926"/>
        <v/>
      </c>
    </row>
    <row r="9837" spans="2:20" ht="15" customHeight="1" x14ac:dyDescent="0.25">
      <c r="B9837" s="94">
        <v>9786</v>
      </c>
      <c r="C9837" s="95"/>
      <c r="D9837" s="94"/>
      <c r="E9837" s="95"/>
      <c r="F9837" s="94"/>
      <c r="G9837" s="95">
        <f t="shared" si="921"/>
        <v>0</v>
      </c>
      <c r="H9837" s="110">
        <f t="shared" si="922"/>
        <v>0</v>
      </c>
      <c r="P9837" s="107" t="str">
        <f t="shared" si="923"/>
        <v/>
      </c>
      <c r="Q9837" s="108" t="str">
        <f t="shared" si="924"/>
        <v/>
      </c>
      <c r="S9837" s="109" t="str">
        <f t="shared" si="925"/>
        <v/>
      </c>
      <c r="T9837" s="109" t="str">
        <f t="shared" si="926"/>
        <v/>
      </c>
    </row>
    <row r="9838" spans="2:20" ht="15" customHeight="1" x14ac:dyDescent="0.25">
      <c r="B9838" s="94">
        <v>9787</v>
      </c>
      <c r="C9838" s="95"/>
      <c r="D9838" s="94"/>
      <c r="E9838" s="95"/>
      <c r="F9838" s="94"/>
      <c r="G9838" s="95">
        <f t="shared" si="921"/>
        <v>0</v>
      </c>
      <c r="H9838" s="110">
        <f t="shared" si="922"/>
        <v>0</v>
      </c>
      <c r="P9838" s="107" t="str">
        <f t="shared" si="923"/>
        <v/>
      </c>
      <c r="Q9838" s="108" t="str">
        <f t="shared" si="924"/>
        <v/>
      </c>
      <c r="S9838" s="109" t="str">
        <f t="shared" si="925"/>
        <v/>
      </c>
      <c r="T9838" s="109" t="str">
        <f t="shared" si="926"/>
        <v/>
      </c>
    </row>
    <row r="9839" spans="2:20" ht="15" customHeight="1" x14ac:dyDescent="0.25">
      <c r="B9839" s="94">
        <v>9788</v>
      </c>
      <c r="C9839" s="95"/>
      <c r="D9839" s="94"/>
      <c r="E9839" s="95"/>
      <c r="F9839" s="94"/>
      <c r="G9839" s="95">
        <f t="shared" si="921"/>
        <v>0</v>
      </c>
      <c r="H9839" s="110">
        <f t="shared" si="922"/>
        <v>0</v>
      </c>
      <c r="P9839" s="107" t="str">
        <f t="shared" si="923"/>
        <v/>
      </c>
      <c r="Q9839" s="108" t="str">
        <f t="shared" si="924"/>
        <v/>
      </c>
      <c r="S9839" s="109" t="str">
        <f t="shared" si="925"/>
        <v/>
      </c>
      <c r="T9839" s="109" t="str">
        <f t="shared" si="926"/>
        <v/>
      </c>
    </row>
    <row r="9840" spans="2:20" ht="15" customHeight="1" x14ac:dyDescent="0.25">
      <c r="B9840" s="94">
        <v>9789</v>
      </c>
      <c r="C9840" s="95"/>
      <c r="D9840" s="94"/>
      <c r="E9840" s="95"/>
      <c r="F9840" s="94"/>
      <c r="G9840" s="95">
        <f t="shared" si="921"/>
        <v>0</v>
      </c>
      <c r="H9840" s="110">
        <f t="shared" si="922"/>
        <v>0</v>
      </c>
      <c r="P9840" s="107" t="str">
        <f t="shared" si="923"/>
        <v/>
      </c>
      <c r="Q9840" s="108" t="str">
        <f t="shared" si="924"/>
        <v/>
      </c>
      <c r="S9840" s="109" t="str">
        <f t="shared" si="925"/>
        <v/>
      </c>
      <c r="T9840" s="109" t="str">
        <f t="shared" si="926"/>
        <v/>
      </c>
    </row>
    <row r="9841" spans="2:20" ht="15" customHeight="1" x14ac:dyDescent="0.25">
      <c r="B9841" s="94">
        <v>9790</v>
      </c>
      <c r="C9841" s="95"/>
      <c r="D9841" s="94"/>
      <c r="E9841" s="95"/>
      <c r="F9841" s="94"/>
      <c r="G9841" s="95">
        <f t="shared" si="921"/>
        <v>0</v>
      </c>
      <c r="H9841" s="110">
        <f t="shared" si="922"/>
        <v>0</v>
      </c>
      <c r="P9841" s="107" t="str">
        <f t="shared" si="923"/>
        <v/>
      </c>
      <c r="Q9841" s="108" t="str">
        <f t="shared" si="924"/>
        <v/>
      </c>
      <c r="S9841" s="109" t="str">
        <f t="shared" si="925"/>
        <v/>
      </c>
      <c r="T9841" s="109" t="str">
        <f t="shared" si="926"/>
        <v/>
      </c>
    </row>
    <row r="9842" spans="2:20" ht="15" customHeight="1" x14ac:dyDescent="0.25">
      <c r="B9842" s="94">
        <v>9791</v>
      </c>
      <c r="C9842" s="95"/>
      <c r="D9842" s="94"/>
      <c r="E9842" s="95"/>
      <c r="F9842" s="94"/>
      <c r="G9842" s="95">
        <f t="shared" si="921"/>
        <v>0</v>
      </c>
      <c r="H9842" s="110">
        <f t="shared" si="922"/>
        <v>0</v>
      </c>
      <c r="P9842" s="107" t="str">
        <f t="shared" si="923"/>
        <v/>
      </c>
      <c r="Q9842" s="108" t="str">
        <f t="shared" si="924"/>
        <v/>
      </c>
      <c r="S9842" s="109" t="str">
        <f t="shared" si="925"/>
        <v/>
      </c>
      <c r="T9842" s="109" t="str">
        <f t="shared" si="926"/>
        <v/>
      </c>
    </row>
    <row r="9843" spans="2:20" ht="15" customHeight="1" x14ac:dyDescent="0.25">
      <c r="B9843" s="94">
        <v>9792</v>
      </c>
      <c r="C9843" s="95"/>
      <c r="D9843" s="94"/>
      <c r="E9843" s="95"/>
      <c r="F9843" s="94"/>
      <c r="G9843" s="95">
        <f t="shared" si="921"/>
        <v>0</v>
      </c>
      <c r="H9843" s="110">
        <f t="shared" si="922"/>
        <v>0</v>
      </c>
      <c r="P9843" s="107" t="str">
        <f t="shared" si="923"/>
        <v/>
      </c>
      <c r="Q9843" s="108" t="str">
        <f t="shared" si="924"/>
        <v/>
      </c>
      <c r="S9843" s="109" t="str">
        <f t="shared" si="925"/>
        <v/>
      </c>
      <c r="T9843" s="109" t="str">
        <f t="shared" si="926"/>
        <v/>
      </c>
    </row>
    <row r="9844" spans="2:20" ht="15" customHeight="1" x14ac:dyDescent="0.25">
      <c r="B9844" s="94">
        <v>9793</v>
      </c>
      <c r="C9844" s="95"/>
      <c r="D9844" s="94"/>
      <c r="E9844" s="95"/>
      <c r="F9844" s="94"/>
      <c r="G9844" s="95">
        <f t="shared" si="921"/>
        <v>0</v>
      </c>
      <c r="H9844" s="110">
        <f t="shared" si="922"/>
        <v>0</v>
      </c>
      <c r="P9844" s="107" t="str">
        <f t="shared" si="923"/>
        <v/>
      </c>
      <c r="Q9844" s="108" t="str">
        <f t="shared" si="924"/>
        <v/>
      </c>
      <c r="S9844" s="109" t="str">
        <f t="shared" si="925"/>
        <v/>
      </c>
      <c r="T9844" s="109" t="str">
        <f t="shared" si="926"/>
        <v/>
      </c>
    </row>
    <row r="9845" spans="2:20" ht="15" customHeight="1" x14ac:dyDescent="0.25">
      <c r="B9845" s="94">
        <v>9794</v>
      </c>
      <c r="C9845" s="95"/>
      <c r="D9845" s="94"/>
      <c r="E9845" s="95"/>
      <c r="F9845" s="94"/>
      <c r="G9845" s="95">
        <f t="shared" si="921"/>
        <v>0</v>
      </c>
      <c r="H9845" s="110">
        <f t="shared" si="922"/>
        <v>0</v>
      </c>
      <c r="P9845" s="107" t="str">
        <f t="shared" si="923"/>
        <v/>
      </c>
      <c r="Q9845" s="108" t="str">
        <f t="shared" si="924"/>
        <v/>
      </c>
      <c r="S9845" s="109" t="str">
        <f t="shared" si="925"/>
        <v/>
      </c>
      <c r="T9845" s="109" t="str">
        <f t="shared" si="926"/>
        <v/>
      </c>
    </row>
    <row r="9846" spans="2:20" ht="15" customHeight="1" x14ac:dyDescent="0.25">
      <c r="B9846" s="94">
        <v>9795</v>
      </c>
      <c r="C9846" s="95"/>
      <c r="D9846" s="94"/>
      <c r="E9846" s="95"/>
      <c r="F9846" s="94"/>
      <c r="G9846" s="95">
        <f t="shared" si="921"/>
        <v>0</v>
      </c>
      <c r="H9846" s="110">
        <f t="shared" si="922"/>
        <v>0</v>
      </c>
      <c r="P9846" s="107" t="str">
        <f t="shared" si="923"/>
        <v/>
      </c>
      <c r="Q9846" s="108" t="str">
        <f t="shared" si="924"/>
        <v/>
      </c>
      <c r="S9846" s="109" t="str">
        <f t="shared" si="925"/>
        <v/>
      </c>
      <c r="T9846" s="109" t="str">
        <f t="shared" si="926"/>
        <v/>
      </c>
    </row>
    <row r="9847" spans="2:20" ht="15" customHeight="1" x14ac:dyDescent="0.25">
      <c r="B9847" s="94">
        <v>9796</v>
      </c>
      <c r="C9847" s="95"/>
      <c r="D9847" s="94"/>
      <c r="E9847" s="95"/>
      <c r="F9847" s="94"/>
      <c r="G9847" s="95">
        <f t="shared" si="921"/>
        <v>0</v>
      </c>
      <c r="H9847" s="110">
        <f t="shared" si="922"/>
        <v>0</v>
      </c>
      <c r="P9847" s="107" t="str">
        <f t="shared" si="923"/>
        <v/>
      </c>
      <c r="Q9847" s="108" t="str">
        <f t="shared" si="924"/>
        <v/>
      </c>
      <c r="S9847" s="109" t="str">
        <f t="shared" si="925"/>
        <v/>
      </c>
      <c r="T9847" s="109" t="str">
        <f t="shared" si="926"/>
        <v/>
      </c>
    </row>
    <row r="9848" spans="2:20" ht="15" customHeight="1" x14ac:dyDescent="0.25">
      <c r="B9848" s="94">
        <v>9797</v>
      </c>
      <c r="C9848" s="95"/>
      <c r="D9848" s="94"/>
      <c r="E9848" s="95"/>
      <c r="F9848" s="94"/>
      <c r="G9848" s="95">
        <f t="shared" si="921"/>
        <v>0</v>
      </c>
      <c r="H9848" s="110">
        <f t="shared" si="922"/>
        <v>0</v>
      </c>
      <c r="P9848" s="107" t="str">
        <f t="shared" si="923"/>
        <v/>
      </c>
      <c r="Q9848" s="108" t="str">
        <f t="shared" si="924"/>
        <v/>
      </c>
      <c r="S9848" s="109" t="str">
        <f t="shared" si="925"/>
        <v/>
      </c>
      <c r="T9848" s="109" t="str">
        <f t="shared" si="926"/>
        <v/>
      </c>
    </row>
    <row r="9849" spans="2:20" ht="15" customHeight="1" x14ac:dyDescent="0.25">
      <c r="B9849" s="94">
        <v>9798</v>
      </c>
      <c r="C9849" s="95"/>
      <c r="D9849" s="94"/>
      <c r="E9849" s="95"/>
      <c r="F9849" s="94"/>
      <c r="G9849" s="95">
        <f t="shared" si="921"/>
        <v>0</v>
      </c>
      <c r="H9849" s="110">
        <f t="shared" si="922"/>
        <v>0</v>
      </c>
      <c r="P9849" s="107" t="str">
        <f t="shared" si="923"/>
        <v/>
      </c>
      <c r="Q9849" s="108" t="str">
        <f t="shared" si="924"/>
        <v/>
      </c>
      <c r="S9849" s="109" t="str">
        <f t="shared" si="925"/>
        <v/>
      </c>
      <c r="T9849" s="109" t="str">
        <f t="shared" si="926"/>
        <v/>
      </c>
    </row>
    <row r="9850" spans="2:20" ht="15" customHeight="1" x14ac:dyDescent="0.25">
      <c r="B9850" s="94">
        <v>9799</v>
      </c>
      <c r="C9850" s="95"/>
      <c r="D9850" s="94"/>
      <c r="E9850" s="95"/>
      <c r="F9850" s="94"/>
      <c r="G9850" s="95">
        <f t="shared" si="921"/>
        <v>0</v>
      </c>
      <c r="H9850" s="110">
        <f t="shared" si="922"/>
        <v>0</v>
      </c>
      <c r="P9850" s="107" t="str">
        <f t="shared" si="923"/>
        <v/>
      </c>
      <c r="Q9850" s="108" t="str">
        <f t="shared" si="924"/>
        <v/>
      </c>
      <c r="S9850" s="109" t="str">
        <f t="shared" si="925"/>
        <v/>
      </c>
      <c r="T9850" s="109" t="str">
        <f t="shared" si="926"/>
        <v/>
      </c>
    </row>
    <row r="9851" spans="2:20" ht="15" customHeight="1" x14ac:dyDescent="0.25">
      <c r="B9851" s="94">
        <v>9800</v>
      </c>
      <c r="C9851" s="95"/>
      <c r="D9851" s="94"/>
      <c r="E9851" s="95"/>
      <c r="F9851" s="94"/>
      <c r="G9851" s="95">
        <f t="shared" si="921"/>
        <v>0</v>
      </c>
      <c r="H9851" s="110">
        <f t="shared" si="922"/>
        <v>0</v>
      </c>
      <c r="P9851" s="107" t="str">
        <f t="shared" si="923"/>
        <v/>
      </c>
      <c r="Q9851" s="108" t="str">
        <f t="shared" si="924"/>
        <v/>
      </c>
      <c r="S9851" s="109" t="str">
        <f t="shared" si="925"/>
        <v/>
      </c>
      <c r="T9851" s="109" t="str">
        <f t="shared" si="926"/>
        <v/>
      </c>
    </row>
    <row r="9852" spans="2:20" ht="15" customHeight="1" x14ac:dyDescent="0.25">
      <c r="B9852" s="94">
        <v>9801</v>
      </c>
      <c r="C9852" s="95"/>
      <c r="D9852" s="94"/>
      <c r="E9852" s="95"/>
      <c r="F9852" s="94"/>
      <c r="G9852" s="95">
        <f t="shared" si="921"/>
        <v>0</v>
      </c>
      <c r="H9852" s="110">
        <f t="shared" si="922"/>
        <v>0</v>
      </c>
      <c r="P9852" s="107" t="str">
        <f t="shared" si="923"/>
        <v/>
      </c>
      <c r="Q9852" s="108" t="str">
        <f t="shared" si="924"/>
        <v/>
      </c>
      <c r="S9852" s="109" t="str">
        <f t="shared" si="925"/>
        <v/>
      </c>
      <c r="T9852" s="109" t="str">
        <f t="shared" si="926"/>
        <v/>
      </c>
    </row>
    <row r="9853" spans="2:20" ht="15" customHeight="1" x14ac:dyDescent="0.25">
      <c r="B9853" s="94">
        <v>9802</v>
      </c>
      <c r="C9853" s="95"/>
      <c r="D9853" s="94"/>
      <c r="E9853" s="95"/>
      <c r="F9853" s="94"/>
      <c r="G9853" s="95">
        <f t="shared" si="921"/>
        <v>0</v>
      </c>
      <c r="H9853" s="110">
        <f t="shared" si="922"/>
        <v>0</v>
      </c>
      <c r="P9853" s="107" t="str">
        <f t="shared" si="923"/>
        <v/>
      </c>
      <c r="Q9853" s="108" t="str">
        <f t="shared" si="924"/>
        <v/>
      </c>
      <c r="S9853" s="109" t="str">
        <f t="shared" si="925"/>
        <v/>
      </c>
      <c r="T9853" s="109" t="str">
        <f t="shared" si="926"/>
        <v/>
      </c>
    </row>
    <row r="9854" spans="2:20" ht="15" customHeight="1" x14ac:dyDescent="0.25">
      <c r="B9854" s="94">
        <v>9803</v>
      </c>
      <c r="C9854" s="95"/>
      <c r="D9854" s="94"/>
      <c r="E9854" s="95"/>
      <c r="F9854" s="94"/>
      <c r="G9854" s="95">
        <f t="shared" si="921"/>
        <v>0</v>
      </c>
      <c r="H9854" s="110">
        <f t="shared" si="922"/>
        <v>0</v>
      </c>
      <c r="P9854" s="107" t="str">
        <f t="shared" si="923"/>
        <v/>
      </c>
      <c r="Q9854" s="108" t="str">
        <f t="shared" si="924"/>
        <v/>
      </c>
      <c r="S9854" s="109" t="str">
        <f t="shared" si="925"/>
        <v/>
      </c>
      <c r="T9854" s="109" t="str">
        <f t="shared" si="926"/>
        <v/>
      </c>
    </row>
    <row r="9855" spans="2:20" ht="15" customHeight="1" x14ac:dyDescent="0.25">
      <c r="B9855" s="94">
        <v>9804</v>
      </c>
      <c r="C9855" s="95"/>
      <c r="D9855" s="94"/>
      <c r="E9855" s="95"/>
      <c r="F9855" s="94"/>
      <c r="G9855" s="95">
        <f t="shared" si="921"/>
        <v>0</v>
      </c>
      <c r="H9855" s="110">
        <f t="shared" si="922"/>
        <v>0</v>
      </c>
      <c r="P9855" s="107" t="str">
        <f t="shared" si="923"/>
        <v/>
      </c>
      <c r="Q9855" s="108" t="str">
        <f t="shared" si="924"/>
        <v/>
      </c>
      <c r="S9855" s="109" t="str">
        <f t="shared" si="925"/>
        <v/>
      </c>
      <c r="T9855" s="109" t="str">
        <f t="shared" si="926"/>
        <v/>
      </c>
    </row>
    <row r="9856" spans="2:20" ht="15" customHeight="1" x14ac:dyDescent="0.25">
      <c r="B9856" s="94">
        <v>9805</v>
      </c>
      <c r="C9856" s="95"/>
      <c r="D9856" s="94"/>
      <c r="E9856" s="95"/>
      <c r="F9856" s="94"/>
      <c r="G9856" s="95">
        <f t="shared" si="921"/>
        <v>0</v>
      </c>
      <c r="H9856" s="110">
        <f t="shared" si="922"/>
        <v>0</v>
      </c>
      <c r="P9856" s="107" t="str">
        <f t="shared" si="923"/>
        <v/>
      </c>
      <c r="Q9856" s="108" t="str">
        <f t="shared" si="924"/>
        <v/>
      </c>
      <c r="S9856" s="109" t="str">
        <f t="shared" si="925"/>
        <v/>
      </c>
      <c r="T9856" s="109" t="str">
        <f t="shared" si="926"/>
        <v/>
      </c>
    </row>
    <row r="9857" spans="2:20" ht="15" customHeight="1" x14ac:dyDescent="0.25">
      <c r="B9857" s="94">
        <v>9806</v>
      </c>
      <c r="C9857" s="95"/>
      <c r="D9857" s="94"/>
      <c r="E9857" s="95"/>
      <c r="F9857" s="94"/>
      <c r="G9857" s="95">
        <f t="shared" si="921"/>
        <v>0</v>
      </c>
      <c r="H9857" s="110">
        <f t="shared" si="922"/>
        <v>0</v>
      </c>
      <c r="P9857" s="107" t="str">
        <f t="shared" si="923"/>
        <v/>
      </c>
      <c r="Q9857" s="108" t="str">
        <f t="shared" si="924"/>
        <v/>
      </c>
      <c r="S9857" s="109" t="str">
        <f t="shared" si="925"/>
        <v/>
      </c>
      <c r="T9857" s="109" t="str">
        <f t="shared" si="926"/>
        <v/>
      </c>
    </row>
    <row r="9858" spans="2:20" ht="15" customHeight="1" x14ac:dyDescent="0.25">
      <c r="B9858" s="94">
        <v>9807</v>
      </c>
      <c r="C9858" s="95"/>
      <c r="D9858" s="94"/>
      <c r="E9858" s="95"/>
      <c r="F9858" s="94"/>
      <c r="G9858" s="95">
        <f t="shared" si="921"/>
        <v>0</v>
      </c>
      <c r="H9858" s="110">
        <f t="shared" si="922"/>
        <v>0</v>
      </c>
      <c r="P9858" s="107" t="str">
        <f t="shared" si="923"/>
        <v/>
      </c>
      <c r="Q9858" s="108" t="str">
        <f t="shared" si="924"/>
        <v/>
      </c>
      <c r="S9858" s="109" t="str">
        <f t="shared" si="925"/>
        <v/>
      </c>
      <c r="T9858" s="109" t="str">
        <f t="shared" si="926"/>
        <v/>
      </c>
    </row>
    <row r="9859" spans="2:20" ht="15" customHeight="1" x14ac:dyDescent="0.25">
      <c r="B9859" s="94">
        <v>9808</v>
      </c>
      <c r="C9859" s="95"/>
      <c r="D9859" s="94"/>
      <c r="E9859" s="95"/>
      <c r="F9859" s="94"/>
      <c r="G9859" s="95">
        <f t="shared" si="921"/>
        <v>0</v>
      </c>
      <c r="H9859" s="110">
        <f t="shared" si="922"/>
        <v>0</v>
      </c>
      <c r="P9859" s="107" t="str">
        <f t="shared" si="923"/>
        <v/>
      </c>
      <c r="Q9859" s="108" t="str">
        <f t="shared" si="924"/>
        <v/>
      </c>
      <c r="S9859" s="109" t="str">
        <f t="shared" si="925"/>
        <v/>
      </c>
      <c r="T9859" s="109" t="str">
        <f t="shared" si="926"/>
        <v/>
      </c>
    </row>
    <row r="9860" spans="2:20" ht="15" customHeight="1" x14ac:dyDescent="0.25">
      <c r="B9860" s="94">
        <v>9809</v>
      </c>
      <c r="C9860" s="95"/>
      <c r="D9860" s="94"/>
      <c r="E9860" s="95"/>
      <c r="F9860" s="94"/>
      <c r="G9860" s="95">
        <f t="shared" si="921"/>
        <v>0</v>
      </c>
      <c r="H9860" s="110">
        <f t="shared" si="922"/>
        <v>0</v>
      </c>
      <c r="P9860" s="107" t="str">
        <f t="shared" si="923"/>
        <v/>
      </c>
      <c r="Q9860" s="108" t="str">
        <f t="shared" si="924"/>
        <v/>
      </c>
      <c r="S9860" s="109" t="str">
        <f t="shared" si="925"/>
        <v/>
      </c>
      <c r="T9860" s="109" t="str">
        <f t="shared" si="926"/>
        <v/>
      </c>
    </row>
    <row r="9861" spans="2:20" ht="15" customHeight="1" x14ac:dyDescent="0.25">
      <c r="B9861" s="94">
        <v>9810</v>
      </c>
      <c r="C9861" s="95"/>
      <c r="D9861" s="94"/>
      <c r="E9861" s="95"/>
      <c r="F9861" s="94"/>
      <c r="G9861" s="95">
        <f t="shared" si="921"/>
        <v>0</v>
      </c>
      <c r="H9861" s="110">
        <f t="shared" si="922"/>
        <v>0</v>
      </c>
      <c r="P9861" s="107" t="str">
        <f t="shared" si="923"/>
        <v/>
      </c>
      <c r="Q9861" s="108" t="str">
        <f t="shared" si="924"/>
        <v/>
      </c>
      <c r="S9861" s="109" t="str">
        <f t="shared" si="925"/>
        <v/>
      </c>
      <c r="T9861" s="109" t="str">
        <f t="shared" si="926"/>
        <v/>
      </c>
    </row>
    <row r="9862" spans="2:20" ht="15" customHeight="1" x14ac:dyDescent="0.25">
      <c r="B9862" s="94">
        <v>9811</v>
      </c>
      <c r="C9862" s="95"/>
      <c r="D9862" s="94"/>
      <c r="E9862" s="95"/>
      <c r="F9862" s="94"/>
      <c r="G9862" s="95">
        <f t="shared" si="921"/>
        <v>0</v>
      </c>
      <c r="H9862" s="110">
        <f t="shared" si="922"/>
        <v>0</v>
      </c>
      <c r="P9862" s="107" t="str">
        <f t="shared" si="923"/>
        <v/>
      </c>
      <c r="Q9862" s="108" t="str">
        <f t="shared" si="924"/>
        <v/>
      </c>
      <c r="S9862" s="109" t="str">
        <f t="shared" si="925"/>
        <v/>
      </c>
      <c r="T9862" s="109" t="str">
        <f t="shared" si="926"/>
        <v/>
      </c>
    </row>
    <row r="9863" spans="2:20" ht="15" customHeight="1" x14ac:dyDescent="0.25">
      <c r="B9863" s="94">
        <v>9812</v>
      </c>
      <c r="C9863" s="95"/>
      <c r="D9863" s="94"/>
      <c r="E9863" s="95"/>
      <c r="F9863" s="94"/>
      <c r="G9863" s="95">
        <f t="shared" si="921"/>
        <v>0</v>
      </c>
      <c r="H9863" s="110">
        <f t="shared" si="922"/>
        <v>0</v>
      </c>
      <c r="P9863" s="107" t="str">
        <f t="shared" si="923"/>
        <v/>
      </c>
      <c r="Q9863" s="108" t="str">
        <f t="shared" si="924"/>
        <v/>
      </c>
      <c r="S9863" s="109" t="str">
        <f t="shared" si="925"/>
        <v/>
      </c>
      <c r="T9863" s="109" t="str">
        <f t="shared" si="926"/>
        <v/>
      </c>
    </row>
    <row r="9864" spans="2:20" ht="15" customHeight="1" x14ac:dyDescent="0.25">
      <c r="B9864" s="94">
        <v>9813</v>
      </c>
      <c r="C9864" s="95"/>
      <c r="D9864" s="94"/>
      <c r="E9864" s="95"/>
      <c r="F9864" s="94"/>
      <c r="G9864" s="95">
        <f t="shared" si="921"/>
        <v>0</v>
      </c>
      <c r="H9864" s="110">
        <f t="shared" si="922"/>
        <v>0</v>
      </c>
      <c r="P9864" s="107" t="str">
        <f t="shared" si="923"/>
        <v/>
      </c>
      <c r="Q9864" s="108" t="str">
        <f t="shared" si="924"/>
        <v/>
      </c>
      <c r="S9864" s="109" t="str">
        <f t="shared" si="925"/>
        <v/>
      </c>
      <c r="T9864" s="109" t="str">
        <f t="shared" si="926"/>
        <v/>
      </c>
    </row>
    <row r="9865" spans="2:20" ht="15" customHeight="1" x14ac:dyDescent="0.25">
      <c r="B9865" s="94">
        <v>9814</v>
      </c>
      <c r="C9865" s="95"/>
      <c r="D9865" s="94"/>
      <c r="E9865" s="95"/>
      <c r="F9865" s="94"/>
      <c r="G9865" s="95">
        <f t="shared" si="921"/>
        <v>0</v>
      </c>
      <c r="H9865" s="110">
        <f t="shared" si="922"/>
        <v>0</v>
      </c>
      <c r="P9865" s="107" t="str">
        <f t="shared" si="923"/>
        <v/>
      </c>
      <c r="Q9865" s="108" t="str">
        <f t="shared" si="924"/>
        <v/>
      </c>
      <c r="S9865" s="109" t="str">
        <f t="shared" si="925"/>
        <v/>
      </c>
      <c r="T9865" s="109" t="str">
        <f t="shared" si="926"/>
        <v/>
      </c>
    </row>
    <row r="9866" spans="2:20" ht="15" customHeight="1" x14ac:dyDescent="0.25">
      <c r="B9866" s="94">
        <v>9815</v>
      </c>
      <c r="C9866" s="95"/>
      <c r="D9866" s="94"/>
      <c r="E9866" s="95"/>
      <c r="F9866" s="94"/>
      <c r="G9866" s="95">
        <f t="shared" si="921"/>
        <v>0</v>
      </c>
      <c r="H9866" s="110">
        <f t="shared" si="922"/>
        <v>0</v>
      </c>
      <c r="P9866" s="107" t="str">
        <f t="shared" si="923"/>
        <v/>
      </c>
      <c r="Q9866" s="108" t="str">
        <f t="shared" si="924"/>
        <v/>
      </c>
      <c r="S9866" s="109" t="str">
        <f t="shared" si="925"/>
        <v/>
      </c>
      <c r="T9866" s="109" t="str">
        <f t="shared" si="926"/>
        <v/>
      </c>
    </row>
    <row r="9867" spans="2:20" ht="15" customHeight="1" x14ac:dyDescent="0.25">
      <c r="B9867" s="94">
        <v>9816</v>
      </c>
      <c r="C9867" s="95"/>
      <c r="D9867" s="94"/>
      <c r="E9867" s="95"/>
      <c r="F9867" s="94"/>
      <c r="G9867" s="95">
        <f t="shared" si="921"/>
        <v>0</v>
      </c>
      <c r="H9867" s="110">
        <f t="shared" si="922"/>
        <v>0</v>
      </c>
      <c r="P9867" s="107" t="str">
        <f t="shared" si="923"/>
        <v/>
      </c>
      <c r="Q9867" s="108" t="str">
        <f t="shared" si="924"/>
        <v/>
      </c>
      <c r="S9867" s="109" t="str">
        <f t="shared" si="925"/>
        <v/>
      </c>
      <c r="T9867" s="109" t="str">
        <f t="shared" si="926"/>
        <v/>
      </c>
    </row>
    <row r="9868" spans="2:20" ht="15" customHeight="1" x14ac:dyDescent="0.25">
      <c r="B9868" s="94">
        <v>9817</v>
      </c>
      <c r="C9868" s="95"/>
      <c r="D9868" s="94"/>
      <c r="E9868" s="95"/>
      <c r="F9868" s="94"/>
      <c r="G9868" s="95">
        <f t="shared" si="921"/>
        <v>0</v>
      </c>
      <c r="H9868" s="110">
        <f t="shared" si="922"/>
        <v>0</v>
      </c>
      <c r="P9868" s="107" t="str">
        <f t="shared" si="923"/>
        <v/>
      </c>
      <c r="Q9868" s="108" t="str">
        <f t="shared" si="924"/>
        <v/>
      </c>
      <c r="S9868" s="109" t="str">
        <f t="shared" si="925"/>
        <v/>
      </c>
      <c r="T9868" s="109" t="str">
        <f t="shared" si="926"/>
        <v/>
      </c>
    </row>
    <row r="9869" spans="2:20" ht="15" customHeight="1" x14ac:dyDescent="0.25">
      <c r="B9869" s="94">
        <v>9818</v>
      </c>
      <c r="C9869" s="95"/>
      <c r="D9869" s="94"/>
      <c r="E9869" s="95"/>
      <c r="F9869" s="94"/>
      <c r="G9869" s="95">
        <f t="shared" si="921"/>
        <v>0</v>
      </c>
      <c r="H9869" s="110">
        <f t="shared" si="922"/>
        <v>0</v>
      </c>
      <c r="P9869" s="107" t="str">
        <f t="shared" si="923"/>
        <v/>
      </c>
      <c r="Q9869" s="108" t="str">
        <f t="shared" si="924"/>
        <v/>
      </c>
      <c r="S9869" s="109" t="str">
        <f t="shared" si="925"/>
        <v/>
      </c>
      <c r="T9869" s="109" t="str">
        <f t="shared" si="926"/>
        <v/>
      </c>
    </row>
    <row r="9870" spans="2:20" ht="15" customHeight="1" x14ac:dyDescent="0.25">
      <c r="B9870" s="94">
        <v>9819</v>
      </c>
      <c r="C9870" s="95"/>
      <c r="D9870" s="94"/>
      <c r="E9870" s="95"/>
      <c r="F9870" s="94"/>
      <c r="G9870" s="95">
        <f t="shared" si="921"/>
        <v>0</v>
      </c>
      <c r="H9870" s="110">
        <f t="shared" si="922"/>
        <v>0</v>
      </c>
      <c r="P9870" s="107" t="str">
        <f t="shared" si="923"/>
        <v/>
      </c>
      <c r="Q9870" s="108" t="str">
        <f t="shared" si="924"/>
        <v/>
      </c>
      <c r="S9870" s="109" t="str">
        <f t="shared" si="925"/>
        <v/>
      </c>
      <c r="T9870" s="109" t="str">
        <f t="shared" si="926"/>
        <v/>
      </c>
    </row>
    <row r="9871" spans="2:20" ht="15" customHeight="1" x14ac:dyDescent="0.25">
      <c r="B9871" s="94">
        <v>9820</v>
      </c>
      <c r="C9871" s="95"/>
      <c r="D9871" s="94"/>
      <c r="E9871" s="95"/>
      <c r="F9871" s="94"/>
      <c r="G9871" s="95">
        <f t="shared" si="921"/>
        <v>0</v>
      </c>
      <c r="H9871" s="110">
        <f t="shared" si="922"/>
        <v>0</v>
      </c>
      <c r="P9871" s="107" t="str">
        <f t="shared" si="923"/>
        <v/>
      </c>
      <c r="Q9871" s="108" t="str">
        <f t="shared" si="924"/>
        <v/>
      </c>
      <c r="S9871" s="109" t="str">
        <f t="shared" si="925"/>
        <v/>
      </c>
      <c r="T9871" s="109" t="str">
        <f t="shared" si="926"/>
        <v/>
      </c>
    </row>
    <row r="9872" spans="2:20" ht="15" customHeight="1" x14ac:dyDescent="0.25">
      <c r="B9872" s="94">
        <v>9821</v>
      </c>
      <c r="C9872" s="95"/>
      <c r="D9872" s="94"/>
      <c r="E9872" s="95"/>
      <c r="F9872" s="94"/>
      <c r="G9872" s="95">
        <f t="shared" si="921"/>
        <v>0</v>
      </c>
      <c r="H9872" s="110">
        <f t="shared" si="922"/>
        <v>0</v>
      </c>
      <c r="P9872" s="107" t="str">
        <f t="shared" si="923"/>
        <v/>
      </c>
      <c r="Q9872" s="108" t="str">
        <f t="shared" si="924"/>
        <v/>
      </c>
      <c r="S9872" s="109" t="str">
        <f t="shared" si="925"/>
        <v/>
      </c>
      <c r="T9872" s="109" t="str">
        <f t="shared" si="926"/>
        <v/>
      </c>
    </row>
    <row r="9873" spans="2:20" ht="15" customHeight="1" x14ac:dyDescent="0.25">
      <c r="B9873" s="94">
        <v>9822</v>
      </c>
      <c r="C9873" s="95"/>
      <c r="D9873" s="94"/>
      <c r="E9873" s="95"/>
      <c r="F9873" s="94"/>
      <c r="G9873" s="95">
        <f t="shared" si="921"/>
        <v>0</v>
      </c>
      <c r="H9873" s="110">
        <f t="shared" si="922"/>
        <v>0</v>
      </c>
      <c r="P9873" s="107" t="str">
        <f t="shared" si="923"/>
        <v/>
      </c>
      <c r="Q9873" s="108" t="str">
        <f t="shared" si="924"/>
        <v/>
      </c>
      <c r="S9873" s="109" t="str">
        <f t="shared" si="925"/>
        <v/>
      </c>
      <c r="T9873" s="109" t="str">
        <f t="shared" si="926"/>
        <v/>
      </c>
    </row>
    <row r="9874" spans="2:20" ht="15" customHeight="1" x14ac:dyDescent="0.25">
      <c r="B9874" s="94">
        <v>9823</v>
      </c>
      <c r="C9874" s="95"/>
      <c r="D9874" s="94"/>
      <c r="E9874" s="95"/>
      <c r="F9874" s="94"/>
      <c r="G9874" s="95">
        <f t="shared" si="921"/>
        <v>0</v>
      </c>
      <c r="H9874" s="110">
        <f t="shared" si="922"/>
        <v>0</v>
      </c>
      <c r="P9874" s="107" t="str">
        <f t="shared" si="923"/>
        <v/>
      </c>
      <c r="Q9874" s="108" t="str">
        <f t="shared" si="924"/>
        <v/>
      </c>
      <c r="S9874" s="109" t="str">
        <f t="shared" si="925"/>
        <v/>
      </c>
      <c r="T9874" s="109" t="str">
        <f t="shared" si="926"/>
        <v/>
      </c>
    </row>
    <row r="9875" spans="2:20" ht="15" customHeight="1" x14ac:dyDescent="0.25">
      <c r="B9875" s="94">
        <v>9824</v>
      </c>
      <c r="C9875" s="95"/>
      <c r="D9875" s="94"/>
      <c r="E9875" s="95"/>
      <c r="F9875" s="94"/>
      <c r="G9875" s="95">
        <f t="shared" si="921"/>
        <v>0</v>
      </c>
      <c r="H9875" s="110">
        <f t="shared" si="922"/>
        <v>0</v>
      </c>
      <c r="P9875" s="107" t="str">
        <f t="shared" si="923"/>
        <v/>
      </c>
      <c r="Q9875" s="108" t="str">
        <f t="shared" si="924"/>
        <v/>
      </c>
      <c r="S9875" s="109" t="str">
        <f t="shared" si="925"/>
        <v/>
      </c>
      <c r="T9875" s="109" t="str">
        <f t="shared" si="926"/>
        <v/>
      </c>
    </row>
    <row r="9876" spans="2:20" ht="15" customHeight="1" x14ac:dyDescent="0.25">
      <c r="B9876" s="94">
        <v>9825</v>
      </c>
      <c r="C9876" s="95"/>
      <c r="D9876" s="94"/>
      <c r="E9876" s="95"/>
      <c r="F9876" s="94"/>
      <c r="G9876" s="95">
        <f t="shared" si="921"/>
        <v>0</v>
      </c>
      <c r="H9876" s="110">
        <f t="shared" si="922"/>
        <v>0</v>
      </c>
      <c r="P9876" s="107" t="str">
        <f t="shared" si="923"/>
        <v/>
      </c>
      <c r="Q9876" s="108" t="str">
        <f t="shared" si="924"/>
        <v/>
      </c>
      <c r="S9876" s="109" t="str">
        <f t="shared" si="925"/>
        <v/>
      </c>
      <c r="T9876" s="109" t="str">
        <f t="shared" si="926"/>
        <v/>
      </c>
    </row>
    <row r="9877" spans="2:20" ht="15" customHeight="1" x14ac:dyDescent="0.25">
      <c r="B9877" s="94">
        <v>9826</v>
      </c>
      <c r="C9877" s="95"/>
      <c r="D9877" s="94"/>
      <c r="E9877" s="95"/>
      <c r="F9877" s="94"/>
      <c r="G9877" s="95">
        <f t="shared" si="921"/>
        <v>0</v>
      </c>
      <c r="H9877" s="110">
        <f t="shared" si="922"/>
        <v>0</v>
      </c>
      <c r="P9877" s="107" t="str">
        <f t="shared" si="923"/>
        <v/>
      </c>
      <c r="Q9877" s="108" t="str">
        <f t="shared" si="924"/>
        <v/>
      </c>
      <c r="S9877" s="109" t="str">
        <f t="shared" si="925"/>
        <v/>
      </c>
      <c r="T9877" s="109" t="str">
        <f t="shared" si="926"/>
        <v/>
      </c>
    </row>
    <row r="9878" spans="2:20" ht="15" customHeight="1" x14ac:dyDescent="0.25">
      <c r="B9878" s="94">
        <v>9827</v>
      </c>
      <c r="C9878" s="95"/>
      <c r="D9878" s="94"/>
      <c r="E9878" s="95"/>
      <c r="F9878" s="94"/>
      <c r="G9878" s="95">
        <f t="shared" si="921"/>
        <v>0</v>
      </c>
      <c r="H9878" s="110">
        <f t="shared" si="922"/>
        <v>0</v>
      </c>
      <c r="P9878" s="107" t="str">
        <f t="shared" si="923"/>
        <v/>
      </c>
      <c r="Q9878" s="108" t="str">
        <f t="shared" si="924"/>
        <v/>
      </c>
      <c r="S9878" s="109" t="str">
        <f t="shared" si="925"/>
        <v/>
      </c>
      <c r="T9878" s="109" t="str">
        <f t="shared" si="926"/>
        <v/>
      </c>
    </row>
    <row r="9879" spans="2:20" ht="15" customHeight="1" x14ac:dyDescent="0.25">
      <c r="B9879" s="94">
        <v>9828</v>
      </c>
      <c r="C9879" s="95"/>
      <c r="D9879" s="94"/>
      <c r="E9879" s="95"/>
      <c r="F9879" s="94"/>
      <c r="G9879" s="95">
        <f t="shared" si="921"/>
        <v>0</v>
      </c>
      <c r="H9879" s="110">
        <f t="shared" si="922"/>
        <v>0</v>
      </c>
      <c r="P9879" s="107" t="str">
        <f t="shared" si="923"/>
        <v/>
      </c>
      <c r="Q9879" s="108" t="str">
        <f t="shared" si="924"/>
        <v/>
      </c>
      <c r="S9879" s="109" t="str">
        <f t="shared" si="925"/>
        <v/>
      </c>
      <c r="T9879" s="109" t="str">
        <f t="shared" si="926"/>
        <v/>
      </c>
    </row>
    <row r="9880" spans="2:20" ht="15" customHeight="1" x14ac:dyDescent="0.25">
      <c r="B9880" s="94">
        <v>9829</v>
      </c>
      <c r="C9880" s="95"/>
      <c r="D9880" s="94"/>
      <c r="E9880" s="95"/>
      <c r="F9880" s="94"/>
      <c r="G9880" s="95">
        <f t="shared" si="921"/>
        <v>0</v>
      </c>
      <c r="H9880" s="110">
        <f t="shared" si="922"/>
        <v>0</v>
      </c>
      <c r="P9880" s="107" t="str">
        <f t="shared" si="923"/>
        <v/>
      </c>
      <c r="Q9880" s="108" t="str">
        <f t="shared" si="924"/>
        <v/>
      </c>
      <c r="S9880" s="109" t="str">
        <f t="shared" si="925"/>
        <v/>
      </c>
      <c r="T9880" s="109" t="str">
        <f t="shared" si="926"/>
        <v/>
      </c>
    </row>
    <row r="9881" spans="2:20" ht="15" customHeight="1" x14ac:dyDescent="0.25">
      <c r="B9881" s="94">
        <v>9830</v>
      </c>
      <c r="C9881" s="95"/>
      <c r="D9881" s="94"/>
      <c r="E9881" s="95"/>
      <c r="F9881" s="94"/>
      <c r="G9881" s="95">
        <f t="shared" si="921"/>
        <v>0</v>
      </c>
      <c r="H9881" s="110">
        <f t="shared" si="922"/>
        <v>0</v>
      </c>
      <c r="P9881" s="107" t="str">
        <f t="shared" si="923"/>
        <v/>
      </c>
      <c r="Q9881" s="108" t="str">
        <f t="shared" si="924"/>
        <v/>
      </c>
      <c r="S9881" s="109" t="str">
        <f t="shared" si="925"/>
        <v/>
      </c>
      <c r="T9881" s="109" t="str">
        <f t="shared" si="926"/>
        <v/>
      </c>
    </row>
    <row r="9882" spans="2:20" ht="15" customHeight="1" x14ac:dyDescent="0.25">
      <c r="B9882" s="94">
        <v>9831</v>
      </c>
      <c r="C9882" s="95"/>
      <c r="D9882" s="94"/>
      <c r="E9882" s="95"/>
      <c r="F9882" s="94"/>
      <c r="G9882" s="95">
        <f t="shared" si="921"/>
        <v>0</v>
      </c>
      <c r="H9882" s="110">
        <f t="shared" si="922"/>
        <v>0</v>
      </c>
      <c r="P9882" s="107" t="str">
        <f t="shared" si="923"/>
        <v/>
      </c>
      <c r="Q9882" s="108" t="str">
        <f t="shared" si="924"/>
        <v/>
      </c>
      <c r="S9882" s="109" t="str">
        <f t="shared" si="925"/>
        <v/>
      </c>
      <c r="T9882" s="109" t="str">
        <f t="shared" si="926"/>
        <v/>
      </c>
    </row>
    <row r="9883" spans="2:20" ht="15" customHeight="1" x14ac:dyDescent="0.25">
      <c r="B9883" s="94">
        <v>9832</v>
      </c>
      <c r="C9883" s="95"/>
      <c r="D9883" s="94"/>
      <c r="E9883" s="95"/>
      <c r="F9883" s="94"/>
      <c r="G9883" s="95">
        <f t="shared" si="921"/>
        <v>0</v>
      </c>
      <c r="H9883" s="110">
        <f t="shared" si="922"/>
        <v>0</v>
      </c>
      <c r="P9883" s="107" t="str">
        <f t="shared" si="923"/>
        <v/>
      </c>
      <c r="Q9883" s="108" t="str">
        <f t="shared" si="924"/>
        <v/>
      </c>
      <c r="S9883" s="109" t="str">
        <f t="shared" si="925"/>
        <v/>
      </c>
      <c r="T9883" s="109" t="str">
        <f t="shared" si="926"/>
        <v/>
      </c>
    </row>
    <row r="9884" spans="2:20" ht="15" customHeight="1" x14ac:dyDescent="0.25">
      <c r="B9884" s="94">
        <v>9833</v>
      </c>
      <c r="C9884" s="95"/>
      <c r="D9884" s="94"/>
      <c r="E9884" s="95"/>
      <c r="F9884" s="94"/>
      <c r="G9884" s="95">
        <f t="shared" ref="G9884:G9947" si="927">E9884-C9884</f>
        <v>0</v>
      </c>
      <c r="H9884" s="110">
        <f t="shared" ref="H9884:H9947" si="928">F9884-D9884</f>
        <v>0</v>
      </c>
      <c r="P9884" s="107" t="str">
        <f t="shared" ref="P9884:P9947" si="929">IF(C9884="","",D9884*PSA_WTP-C9884)</f>
        <v/>
      </c>
      <c r="Q9884" s="108" t="str">
        <f t="shared" ref="Q9884:Q9947" si="930">IF(C9884="","",F9884*PSA_WTP-E9884)</f>
        <v/>
      </c>
      <c r="S9884" s="109" t="str">
        <f t="shared" ref="S9884:S9947" si="931">IF(Q9884="","",IF(Q9884=MAX(P9884,Q9884),0,1))</f>
        <v/>
      </c>
      <c r="T9884" s="109" t="str">
        <f t="shared" ref="T9884:T9947" si="932">IF(Q9884="","",IF(Q9884=MAX(P9884,Q9884),1,0))</f>
        <v/>
      </c>
    </row>
    <row r="9885" spans="2:20" ht="15" customHeight="1" x14ac:dyDescent="0.25">
      <c r="B9885" s="94">
        <v>9834</v>
      </c>
      <c r="C9885" s="95"/>
      <c r="D9885" s="94"/>
      <c r="E9885" s="95"/>
      <c r="F9885" s="94"/>
      <c r="G9885" s="95">
        <f t="shared" si="927"/>
        <v>0</v>
      </c>
      <c r="H9885" s="110">
        <f t="shared" si="928"/>
        <v>0</v>
      </c>
      <c r="P9885" s="107" t="str">
        <f t="shared" si="929"/>
        <v/>
      </c>
      <c r="Q9885" s="108" t="str">
        <f t="shared" si="930"/>
        <v/>
      </c>
      <c r="S9885" s="109" t="str">
        <f t="shared" si="931"/>
        <v/>
      </c>
      <c r="T9885" s="109" t="str">
        <f t="shared" si="932"/>
        <v/>
      </c>
    </row>
    <row r="9886" spans="2:20" ht="15" customHeight="1" x14ac:dyDescent="0.25">
      <c r="B9886" s="94">
        <v>9835</v>
      </c>
      <c r="C9886" s="95"/>
      <c r="D9886" s="94"/>
      <c r="E9886" s="95"/>
      <c r="F9886" s="94"/>
      <c r="G9886" s="95">
        <f t="shared" si="927"/>
        <v>0</v>
      </c>
      <c r="H9886" s="110">
        <f t="shared" si="928"/>
        <v>0</v>
      </c>
      <c r="P9886" s="107" t="str">
        <f t="shared" si="929"/>
        <v/>
      </c>
      <c r="Q9886" s="108" t="str">
        <f t="shared" si="930"/>
        <v/>
      </c>
      <c r="S9886" s="109" t="str">
        <f t="shared" si="931"/>
        <v/>
      </c>
      <c r="T9886" s="109" t="str">
        <f t="shared" si="932"/>
        <v/>
      </c>
    </row>
    <row r="9887" spans="2:20" ht="15" customHeight="1" x14ac:dyDescent="0.25">
      <c r="B9887" s="94">
        <v>9836</v>
      </c>
      <c r="C9887" s="95"/>
      <c r="D9887" s="94"/>
      <c r="E9887" s="95"/>
      <c r="F9887" s="94"/>
      <c r="G9887" s="95">
        <f t="shared" si="927"/>
        <v>0</v>
      </c>
      <c r="H9887" s="110">
        <f t="shared" si="928"/>
        <v>0</v>
      </c>
      <c r="P9887" s="107" t="str">
        <f t="shared" si="929"/>
        <v/>
      </c>
      <c r="Q9887" s="108" t="str">
        <f t="shared" si="930"/>
        <v/>
      </c>
      <c r="S9887" s="109" t="str">
        <f t="shared" si="931"/>
        <v/>
      </c>
      <c r="T9887" s="109" t="str">
        <f t="shared" si="932"/>
        <v/>
      </c>
    </row>
    <row r="9888" spans="2:20" ht="15" customHeight="1" x14ac:dyDescent="0.25">
      <c r="B9888" s="94">
        <v>9837</v>
      </c>
      <c r="C9888" s="95"/>
      <c r="D9888" s="94"/>
      <c r="E9888" s="95"/>
      <c r="F9888" s="94"/>
      <c r="G9888" s="95">
        <f t="shared" si="927"/>
        <v>0</v>
      </c>
      <c r="H9888" s="110">
        <f t="shared" si="928"/>
        <v>0</v>
      </c>
      <c r="P9888" s="107" t="str">
        <f t="shared" si="929"/>
        <v/>
      </c>
      <c r="Q9888" s="108" t="str">
        <f t="shared" si="930"/>
        <v/>
      </c>
      <c r="S9888" s="109" t="str">
        <f t="shared" si="931"/>
        <v/>
      </c>
      <c r="T9888" s="109" t="str">
        <f t="shared" si="932"/>
        <v/>
      </c>
    </row>
    <row r="9889" spans="2:20" ht="15" customHeight="1" x14ac:dyDescent="0.25">
      <c r="B9889" s="94">
        <v>9838</v>
      </c>
      <c r="C9889" s="95"/>
      <c r="D9889" s="94"/>
      <c r="E9889" s="95"/>
      <c r="F9889" s="94"/>
      <c r="G9889" s="95">
        <f t="shared" si="927"/>
        <v>0</v>
      </c>
      <c r="H9889" s="110">
        <f t="shared" si="928"/>
        <v>0</v>
      </c>
      <c r="P9889" s="107" t="str">
        <f t="shared" si="929"/>
        <v/>
      </c>
      <c r="Q9889" s="108" t="str">
        <f t="shared" si="930"/>
        <v/>
      </c>
      <c r="S9889" s="109" t="str">
        <f t="shared" si="931"/>
        <v/>
      </c>
      <c r="T9889" s="109" t="str">
        <f t="shared" si="932"/>
        <v/>
      </c>
    </row>
    <row r="9890" spans="2:20" ht="15" customHeight="1" x14ac:dyDescent="0.25">
      <c r="B9890" s="94">
        <v>9839</v>
      </c>
      <c r="C9890" s="95"/>
      <c r="D9890" s="94"/>
      <c r="E9890" s="95"/>
      <c r="F9890" s="94"/>
      <c r="G9890" s="95">
        <f t="shared" si="927"/>
        <v>0</v>
      </c>
      <c r="H9890" s="110">
        <f t="shared" si="928"/>
        <v>0</v>
      </c>
      <c r="P9890" s="107" t="str">
        <f t="shared" si="929"/>
        <v/>
      </c>
      <c r="Q9890" s="108" t="str">
        <f t="shared" si="930"/>
        <v/>
      </c>
      <c r="S9890" s="109" t="str">
        <f t="shared" si="931"/>
        <v/>
      </c>
      <c r="T9890" s="109" t="str">
        <f t="shared" si="932"/>
        <v/>
      </c>
    </row>
    <row r="9891" spans="2:20" ht="15" customHeight="1" x14ac:dyDescent="0.25">
      <c r="B9891" s="94">
        <v>9840</v>
      </c>
      <c r="C9891" s="95"/>
      <c r="D9891" s="94"/>
      <c r="E9891" s="95"/>
      <c r="F9891" s="94"/>
      <c r="G9891" s="95">
        <f t="shared" si="927"/>
        <v>0</v>
      </c>
      <c r="H9891" s="110">
        <f t="shared" si="928"/>
        <v>0</v>
      </c>
      <c r="P9891" s="107" t="str">
        <f t="shared" si="929"/>
        <v/>
      </c>
      <c r="Q9891" s="108" t="str">
        <f t="shared" si="930"/>
        <v/>
      </c>
      <c r="S9891" s="109" t="str">
        <f t="shared" si="931"/>
        <v/>
      </c>
      <c r="T9891" s="109" t="str">
        <f t="shared" si="932"/>
        <v/>
      </c>
    </row>
    <row r="9892" spans="2:20" ht="15" customHeight="1" x14ac:dyDescent="0.25">
      <c r="B9892" s="94">
        <v>9841</v>
      </c>
      <c r="C9892" s="95"/>
      <c r="D9892" s="94"/>
      <c r="E9892" s="95"/>
      <c r="F9892" s="94"/>
      <c r="G9892" s="95">
        <f t="shared" si="927"/>
        <v>0</v>
      </c>
      <c r="H9892" s="110">
        <f t="shared" si="928"/>
        <v>0</v>
      </c>
      <c r="P9892" s="107" t="str">
        <f t="shared" si="929"/>
        <v/>
      </c>
      <c r="Q9892" s="108" t="str">
        <f t="shared" si="930"/>
        <v/>
      </c>
      <c r="S9892" s="109" t="str">
        <f t="shared" si="931"/>
        <v/>
      </c>
      <c r="T9892" s="109" t="str">
        <f t="shared" si="932"/>
        <v/>
      </c>
    </row>
    <row r="9893" spans="2:20" ht="15" customHeight="1" x14ac:dyDescent="0.25">
      <c r="B9893" s="94">
        <v>9842</v>
      </c>
      <c r="C9893" s="95"/>
      <c r="D9893" s="94"/>
      <c r="E9893" s="95"/>
      <c r="F9893" s="94"/>
      <c r="G9893" s="95">
        <f t="shared" si="927"/>
        <v>0</v>
      </c>
      <c r="H9893" s="110">
        <f t="shared" si="928"/>
        <v>0</v>
      </c>
      <c r="P9893" s="107" t="str">
        <f t="shared" si="929"/>
        <v/>
      </c>
      <c r="Q9893" s="108" t="str">
        <f t="shared" si="930"/>
        <v/>
      </c>
      <c r="S9893" s="109" t="str">
        <f t="shared" si="931"/>
        <v/>
      </c>
      <c r="T9893" s="109" t="str">
        <f t="shared" si="932"/>
        <v/>
      </c>
    </row>
    <row r="9894" spans="2:20" ht="15" customHeight="1" x14ac:dyDescent="0.25">
      <c r="B9894" s="94">
        <v>9843</v>
      </c>
      <c r="C9894" s="95"/>
      <c r="D9894" s="94"/>
      <c r="E9894" s="95"/>
      <c r="F9894" s="94"/>
      <c r="G9894" s="95">
        <f t="shared" si="927"/>
        <v>0</v>
      </c>
      <c r="H9894" s="110">
        <f t="shared" si="928"/>
        <v>0</v>
      </c>
      <c r="P9894" s="107" t="str">
        <f t="shared" si="929"/>
        <v/>
      </c>
      <c r="Q9894" s="108" t="str">
        <f t="shared" si="930"/>
        <v/>
      </c>
      <c r="S9894" s="109" t="str">
        <f t="shared" si="931"/>
        <v/>
      </c>
      <c r="T9894" s="109" t="str">
        <f t="shared" si="932"/>
        <v/>
      </c>
    </row>
    <row r="9895" spans="2:20" ht="15" customHeight="1" x14ac:dyDescent="0.25">
      <c r="B9895" s="94">
        <v>9844</v>
      </c>
      <c r="C9895" s="95"/>
      <c r="D9895" s="94"/>
      <c r="E9895" s="95"/>
      <c r="F9895" s="94"/>
      <c r="G9895" s="95">
        <f t="shared" si="927"/>
        <v>0</v>
      </c>
      <c r="H9895" s="110">
        <f t="shared" si="928"/>
        <v>0</v>
      </c>
      <c r="P9895" s="107" t="str">
        <f t="shared" si="929"/>
        <v/>
      </c>
      <c r="Q9895" s="108" t="str">
        <f t="shared" si="930"/>
        <v/>
      </c>
      <c r="S9895" s="109" t="str">
        <f t="shared" si="931"/>
        <v/>
      </c>
      <c r="T9895" s="109" t="str">
        <f t="shared" si="932"/>
        <v/>
      </c>
    </row>
    <row r="9896" spans="2:20" ht="15" customHeight="1" x14ac:dyDescent="0.25">
      <c r="B9896" s="94">
        <v>9845</v>
      </c>
      <c r="C9896" s="95"/>
      <c r="D9896" s="94"/>
      <c r="E9896" s="95"/>
      <c r="F9896" s="94"/>
      <c r="G9896" s="95">
        <f t="shared" si="927"/>
        <v>0</v>
      </c>
      <c r="H9896" s="110">
        <f t="shared" si="928"/>
        <v>0</v>
      </c>
      <c r="P9896" s="107" t="str">
        <f t="shared" si="929"/>
        <v/>
      </c>
      <c r="Q9896" s="108" t="str">
        <f t="shared" si="930"/>
        <v/>
      </c>
      <c r="S9896" s="109" t="str">
        <f t="shared" si="931"/>
        <v/>
      </c>
      <c r="T9896" s="109" t="str">
        <f t="shared" si="932"/>
        <v/>
      </c>
    </row>
    <row r="9897" spans="2:20" ht="15" customHeight="1" x14ac:dyDescent="0.25">
      <c r="B9897" s="94">
        <v>9846</v>
      </c>
      <c r="C9897" s="95"/>
      <c r="D9897" s="94"/>
      <c r="E9897" s="95"/>
      <c r="F9897" s="94"/>
      <c r="G9897" s="95">
        <f t="shared" si="927"/>
        <v>0</v>
      </c>
      <c r="H9897" s="110">
        <f t="shared" si="928"/>
        <v>0</v>
      </c>
      <c r="P9897" s="107" t="str">
        <f t="shared" si="929"/>
        <v/>
      </c>
      <c r="Q9897" s="108" t="str">
        <f t="shared" si="930"/>
        <v/>
      </c>
      <c r="S9897" s="109" t="str">
        <f t="shared" si="931"/>
        <v/>
      </c>
      <c r="T9897" s="109" t="str">
        <f t="shared" si="932"/>
        <v/>
      </c>
    </row>
    <row r="9898" spans="2:20" ht="15" customHeight="1" x14ac:dyDescent="0.25">
      <c r="B9898" s="94">
        <v>9847</v>
      </c>
      <c r="C9898" s="95"/>
      <c r="D9898" s="94"/>
      <c r="E9898" s="95"/>
      <c r="F9898" s="94"/>
      <c r="G9898" s="95">
        <f t="shared" si="927"/>
        <v>0</v>
      </c>
      <c r="H9898" s="110">
        <f t="shared" si="928"/>
        <v>0</v>
      </c>
      <c r="P9898" s="107" t="str">
        <f t="shared" si="929"/>
        <v/>
      </c>
      <c r="Q9898" s="108" t="str">
        <f t="shared" si="930"/>
        <v/>
      </c>
      <c r="S9898" s="109" t="str">
        <f t="shared" si="931"/>
        <v/>
      </c>
      <c r="T9898" s="109" t="str">
        <f t="shared" si="932"/>
        <v/>
      </c>
    </row>
    <row r="9899" spans="2:20" ht="15" customHeight="1" x14ac:dyDescent="0.25">
      <c r="B9899" s="94">
        <v>9848</v>
      </c>
      <c r="C9899" s="95"/>
      <c r="D9899" s="94"/>
      <c r="E9899" s="95"/>
      <c r="F9899" s="94"/>
      <c r="G9899" s="95">
        <f t="shared" si="927"/>
        <v>0</v>
      </c>
      <c r="H9899" s="110">
        <f t="shared" si="928"/>
        <v>0</v>
      </c>
      <c r="P9899" s="107" t="str">
        <f t="shared" si="929"/>
        <v/>
      </c>
      <c r="Q9899" s="108" t="str">
        <f t="shared" si="930"/>
        <v/>
      </c>
      <c r="S9899" s="109" t="str">
        <f t="shared" si="931"/>
        <v/>
      </c>
      <c r="T9899" s="109" t="str">
        <f t="shared" si="932"/>
        <v/>
      </c>
    </row>
    <row r="9900" spans="2:20" ht="15" customHeight="1" x14ac:dyDescent="0.25">
      <c r="B9900" s="94">
        <v>9849</v>
      </c>
      <c r="C9900" s="95"/>
      <c r="D9900" s="94"/>
      <c r="E9900" s="95"/>
      <c r="F9900" s="94"/>
      <c r="G9900" s="95">
        <f t="shared" si="927"/>
        <v>0</v>
      </c>
      <c r="H9900" s="110">
        <f t="shared" si="928"/>
        <v>0</v>
      </c>
      <c r="P9900" s="107" t="str">
        <f t="shared" si="929"/>
        <v/>
      </c>
      <c r="Q9900" s="108" t="str">
        <f t="shared" si="930"/>
        <v/>
      </c>
      <c r="S9900" s="109" t="str">
        <f t="shared" si="931"/>
        <v/>
      </c>
      <c r="T9900" s="109" t="str">
        <f t="shared" si="932"/>
        <v/>
      </c>
    </row>
    <row r="9901" spans="2:20" ht="15" customHeight="1" x14ac:dyDescent="0.25">
      <c r="B9901" s="94">
        <v>9850</v>
      </c>
      <c r="C9901" s="95"/>
      <c r="D9901" s="94"/>
      <c r="E9901" s="95"/>
      <c r="F9901" s="94"/>
      <c r="G9901" s="95">
        <f t="shared" si="927"/>
        <v>0</v>
      </c>
      <c r="H9901" s="110">
        <f t="shared" si="928"/>
        <v>0</v>
      </c>
      <c r="P9901" s="107" t="str">
        <f t="shared" si="929"/>
        <v/>
      </c>
      <c r="Q9901" s="108" t="str">
        <f t="shared" si="930"/>
        <v/>
      </c>
      <c r="S9901" s="109" t="str">
        <f t="shared" si="931"/>
        <v/>
      </c>
      <c r="T9901" s="109" t="str">
        <f t="shared" si="932"/>
        <v/>
      </c>
    </row>
    <row r="9902" spans="2:20" ht="15" customHeight="1" x14ac:dyDescent="0.25">
      <c r="B9902" s="94">
        <v>9851</v>
      </c>
      <c r="C9902" s="95"/>
      <c r="D9902" s="94"/>
      <c r="E9902" s="95"/>
      <c r="F9902" s="94"/>
      <c r="G9902" s="95">
        <f t="shared" si="927"/>
        <v>0</v>
      </c>
      <c r="H9902" s="110">
        <f t="shared" si="928"/>
        <v>0</v>
      </c>
      <c r="P9902" s="107" t="str">
        <f t="shared" si="929"/>
        <v/>
      </c>
      <c r="Q9902" s="108" t="str">
        <f t="shared" si="930"/>
        <v/>
      </c>
      <c r="S9902" s="109" t="str">
        <f t="shared" si="931"/>
        <v/>
      </c>
      <c r="T9902" s="109" t="str">
        <f t="shared" si="932"/>
        <v/>
      </c>
    </row>
    <row r="9903" spans="2:20" ht="15" customHeight="1" x14ac:dyDescent="0.25">
      <c r="B9903" s="94">
        <v>9852</v>
      </c>
      <c r="C9903" s="95"/>
      <c r="D9903" s="94"/>
      <c r="E9903" s="95"/>
      <c r="F9903" s="94"/>
      <c r="G9903" s="95">
        <f t="shared" si="927"/>
        <v>0</v>
      </c>
      <c r="H9903" s="110">
        <f t="shared" si="928"/>
        <v>0</v>
      </c>
      <c r="P9903" s="107" t="str">
        <f t="shared" si="929"/>
        <v/>
      </c>
      <c r="Q9903" s="108" t="str">
        <f t="shared" si="930"/>
        <v/>
      </c>
      <c r="S9903" s="109" t="str">
        <f t="shared" si="931"/>
        <v/>
      </c>
      <c r="T9903" s="109" t="str">
        <f t="shared" si="932"/>
        <v/>
      </c>
    </row>
    <row r="9904" spans="2:20" ht="15" customHeight="1" x14ac:dyDescent="0.25">
      <c r="B9904" s="94">
        <v>9853</v>
      </c>
      <c r="C9904" s="95"/>
      <c r="D9904" s="94"/>
      <c r="E9904" s="95"/>
      <c r="F9904" s="94"/>
      <c r="G9904" s="95">
        <f t="shared" si="927"/>
        <v>0</v>
      </c>
      <c r="H9904" s="110">
        <f t="shared" si="928"/>
        <v>0</v>
      </c>
      <c r="P9904" s="107" t="str">
        <f t="shared" si="929"/>
        <v/>
      </c>
      <c r="Q9904" s="108" t="str">
        <f t="shared" si="930"/>
        <v/>
      </c>
      <c r="S9904" s="109" t="str">
        <f t="shared" si="931"/>
        <v/>
      </c>
      <c r="T9904" s="109" t="str">
        <f t="shared" si="932"/>
        <v/>
      </c>
    </row>
    <row r="9905" spans="2:20" ht="15" customHeight="1" x14ac:dyDescent="0.25">
      <c r="B9905" s="94">
        <v>9854</v>
      </c>
      <c r="C9905" s="95"/>
      <c r="D9905" s="94"/>
      <c r="E9905" s="95"/>
      <c r="F9905" s="94"/>
      <c r="G9905" s="95">
        <f t="shared" si="927"/>
        <v>0</v>
      </c>
      <c r="H9905" s="110">
        <f t="shared" si="928"/>
        <v>0</v>
      </c>
      <c r="P9905" s="107" t="str">
        <f t="shared" si="929"/>
        <v/>
      </c>
      <c r="Q9905" s="108" t="str">
        <f t="shared" si="930"/>
        <v/>
      </c>
      <c r="S9905" s="109" t="str">
        <f t="shared" si="931"/>
        <v/>
      </c>
      <c r="T9905" s="109" t="str">
        <f t="shared" si="932"/>
        <v/>
      </c>
    </row>
    <row r="9906" spans="2:20" ht="15" customHeight="1" x14ac:dyDescent="0.25">
      <c r="B9906" s="94">
        <v>9855</v>
      </c>
      <c r="C9906" s="95"/>
      <c r="D9906" s="94"/>
      <c r="E9906" s="95"/>
      <c r="F9906" s="94"/>
      <c r="G9906" s="95">
        <f t="shared" si="927"/>
        <v>0</v>
      </c>
      <c r="H9906" s="110">
        <f t="shared" si="928"/>
        <v>0</v>
      </c>
      <c r="P9906" s="107" t="str">
        <f t="shared" si="929"/>
        <v/>
      </c>
      <c r="Q9906" s="108" t="str">
        <f t="shared" si="930"/>
        <v/>
      </c>
      <c r="S9906" s="109" t="str">
        <f t="shared" si="931"/>
        <v/>
      </c>
      <c r="T9906" s="109" t="str">
        <f t="shared" si="932"/>
        <v/>
      </c>
    </row>
    <row r="9907" spans="2:20" ht="15" customHeight="1" x14ac:dyDescent="0.25">
      <c r="B9907" s="94">
        <v>9856</v>
      </c>
      <c r="C9907" s="95"/>
      <c r="D9907" s="94"/>
      <c r="E9907" s="95"/>
      <c r="F9907" s="94"/>
      <c r="G9907" s="95">
        <f t="shared" si="927"/>
        <v>0</v>
      </c>
      <c r="H9907" s="110">
        <f t="shared" si="928"/>
        <v>0</v>
      </c>
      <c r="P9907" s="107" t="str">
        <f t="shared" si="929"/>
        <v/>
      </c>
      <c r="Q9907" s="108" t="str">
        <f t="shared" si="930"/>
        <v/>
      </c>
      <c r="S9907" s="109" t="str">
        <f t="shared" si="931"/>
        <v/>
      </c>
      <c r="T9907" s="109" t="str">
        <f t="shared" si="932"/>
        <v/>
      </c>
    </row>
    <row r="9908" spans="2:20" ht="15" customHeight="1" x14ac:dyDescent="0.25">
      <c r="B9908" s="94">
        <v>9857</v>
      </c>
      <c r="C9908" s="95"/>
      <c r="D9908" s="94"/>
      <c r="E9908" s="95"/>
      <c r="F9908" s="94"/>
      <c r="G9908" s="95">
        <f t="shared" si="927"/>
        <v>0</v>
      </c>
      <c r="H9908" s="110">
        <f t="shared" si="928"/>
        <v>0</v>
      </c>
      <c r="P9908" s="107" t="str">
        <f t="shared" si="929"/>
        <v/>
      </c>
      <c r="Q9908" s="108" t="str">
        <f t="shared" si="930"/>
        <v/>
      </c>
      <c r="S9908" s="109" t="str">
        <f t="shared" si="931"/>
        <v/>
      </c>
      <c r="T9908" s="109" t="str">
        <f t="shared" si="932"/>
        <v/>
      </c>
    </row>
    <row r="9909" spans="2:20" ht="15" customHeight="1" x14ac:dyDescent="0.25">
      <c r="B9909" s="94">
        <v>9858</v>
      </c>
      <c r="C9909" s="95"/>
      <c r="D9909" s="94"/>
      <c r="E9909" s="95"/>
      <c r="F9909" s="94"/>
      <c r="G9909" s="95">
        <f t="shared" si="927"/>
        <v>0</v>
      </c>
      <c r="H9909" s="110">
        <f t="shared" si="928"/>
        <v>0</v>
      </c>
      <c r="P9909" s="107" t="str">
        <f t="shared" si="929"/>
        <v/>
      </c>
      <c r="Q9909" s="108" t="str">
        <f t="shared" si="930"/>
        <v/>
      </c>
      <c r="S9909" s="109" t="str">
        <f t="shared" si="931"/>
        <v/>
      </c>
      <c r="T9909" s="109" t="str">
        <f t="shared" si="932"/>
        <v/>
      </c>
    </row>
    <row r="9910" spans="2:20" ht="15" customHeight="1" x14ac:dyDescent="0.25">
      <c r="B9910" s="94">
        <v>9859</v>
      </c>
      <c r="C9910" s="95"/>
      <c r="D9910" s="94"/>
      <c r="E9910" s="95"/>
      <c r="F9910" s="94"/>
      <c r="G9910" s="95">
        <f t="shared" si="927"/>
        <v>0</v>
      </c>
      <c r="H9910" s="110">
        <f t="shared" si="928"/>
        <v>0</v>
      </c>
      <c r="P9910" s="107" t="str">
        <f t="shared" si="929"/>
        <v/>
      </c>
      <c r="Q9910" s="108" t="str">
        <f t="shared" si="930"/>
        <v/>
      </c>
      <c r="S9910" s="109" t="str">
        <f t="shared" si="931"/>
        <v/>
      </c>
      <c r="T9910" s="109" t="str">
        <f t="shared" si="932"/>
        <v/>
      </c>
    </row>
    <row r="9911" spans="2:20" ht="15" customHeight="1" x14ac:dyDescent="0.25">
      <c r="B9911" s="94">
        <v>9860</v>
      </c>
      <c r="C9911" s="95"/>
      <c r="D9911" s="94"/>
      <c r="E9911" s="95"/>
      <c r="F9911" s="94"/>
      <c r="G9911" s="95">
        <f t="shared" si="927"/>
        <v>0</v>
      </c>
      <c r="H9911" s="110">
        <f t="shared" si="928"/>
        <v>0</v>
      </c>
      <c r="P9911" s="107" t="str">
        <f t="shared" si="929"/>
        <v/>
      </c>
      <c r="Q9911" s="108" t="str">
        <f t="shared" si="930"/>
        <v/>
      </c>
      <c r="S9911" s="109" t="str">
        <f t="shared" si="931"/>
        <v/>
      </c>
      <c r="T9911" s="109" t="str">
        <f t="shared" si="932"/>
        <v/>
      </c>
    </row>
    <row r="9912" spans="2:20" ht="15" customHeight="1" x14ac:dyDescent="0.25">
      <c r="B9912" s="94">
        <v>9861</v>
      </c>
      <c r="C9912" s="95"/>
      <c r="D9912" s="94"/>
      <c r="E9912" s="95"/>
      <c r="F9912" s="94"/>
      <c r="G9912" s="95">
        <f t="shared" si="927"/>
        <v>0</v>
      </c>
      <c r="H9912" s="110">
        <f t="shared" si="928"/>
        <v>0</v>
      </c>
      <c r="P9912" s="107" t="str">
        <f t="shared" si="929"/>
        <v/>
      </c>
      <c r="Q9912" s="108" t="str">
        <f t="shared" si="930"/>
        <v/>
      </c>
      <c r="S9912" s="109" t="str">
        <f t="shared" si="931"/>
        <v/>
      </c>
      <c r="T9912" s="109" t="str">
        <f t="shared" si="932"/>
        <v/>
      </c>
    </row>
    <row r="9913" spans="2:20" ht="15" customHeight="1" x14ac:dyDescent="0.25">
      <c r="B9913" s="94">
        <v>9862</v>
      </c>
      <c r="C9913" s="95"/>
      <c r="D9913" s="94"/>
      <c r="E9913" s="95"/>
      <c r="F9913" s="94"/>
      <c r="G9913" s="95">
        <f t="shared" si="927"/>
        <v>0</v>
      </c>
      <c r="H9913" s="110">
        <f t="shared" si="928"/>
        <v>0</v>
      </c>
      <c r="P9913" s="107" t="str">
        <f t="shared" si="929"/>
        <v/>
      </c>
      <c r="Q9913" s="108" t="str">
        <f t="shared" si="930"/>
        <v/>
      </c>
      <c r="S9913" s="109" t="str">
        <f t="shared" si="931"/>
        <v/>
      </c>
      <c r="T9913" s="109" t="str">
        <f t="shared" si="932"/>
        <v/>
      </c>
    </row>
    <row r="9914" spans="2:20" ht="15" customHeight="1" x14ac:dyDescent="0.25">
      <c r="B9914" s="94">
        <v>9863</v>
      </c>
      <c r="C9914" s="95"/>
      <c r="D9914" s="94"/>
      <c r="E9914" s="95"/>
      <c r="F9914" s="94"/>
      <c r="G9914" s="95">
        <f t="shared" si="927"/>
        <v>0</v>
      </c>
      <c r="H9914" s="110">
        <f t="shared" si="928"/>
        <v>0</v>
      </c>
      <c r="P9914" s="107" t="str">
        <f t="shared" si="929"/>
        <v/>
      </c>
      <c r="Q9914" s="108" t="str">
        <f t="shared" si="930"/>
        <v/>
      </c>
      <c r="S9914" s="109" t="str">
        <f t="shared" si="931"/>
        <v/>
      </c>
      <c r="T9914" s="109" t="str">
        <f t="shared" si="932"/>
        <v/>
      </c>
    </row>
    <row r="9915" spans="2:20" ht="15" customHeight="1" x14ac:dyDescent="0.25">
      <c r="B9915" s="94">
        <v>9864</v>
      </c>
      <c r="C9915" s="95"/>
      <c r="D9915" s="94"/>
      <c r="E9915" s="95"/>
      <c r="F9915" s="94"/>
      <c r="G9915" s="95">
        <f t="shared" si="927"/>
        <v>0</v>
      </c>
      <c r="H9915" s="110">
        <f t="shared" si="928"/>
        <v>0</v>
      </c>
      <c r="P9915" s="107" t="str">
        <f t="shared" si="929"/>
        <v/>
      </c>
      <c r="Q9915" s="108" t="str">
        <f t="shared" si="930"/>
        <v/>
      </c>
      <c r="S9915" s="109" t="str">
        <f t="shared" si="931"/>
        <v/>
      </c>
      <c r="T9915" s="109" t="str">
        <f t="shared" si="932"/>
        <v/>
      </c>
    </row>
    <row r="9916" spans="2:20" ht="15" customHeight="1" x14ac:dyDescent="0.25">
      <c r="B9916" s="94">
        <v>9865</v>
      </c>
      <c r="C9916" s="95"/>
      <c r="D9916" s="94"/>
      <c r="E9916" s="95"/>
      <c r="F9916" s="94"/>
      <c r="G9916" s="95">
        <f t="shared" si="927"/>
        <v>0</v>
      </c>
      <c r="H9916" s="110">
        <f t="shared" si="928"/>
        <v>0</v>
      </c>
      <c r="P9916" s="107" t="str">
        <f t="shared" si="929"/>
        <v/>
      </c>
      <c r="Q9916" s="108" t="str">
        <f t="shared" si="930"/>
        <v/>
      </c>
      <c r="S9916" s="109" t="str">
        <f t="shared" si="931"/>
        <v/>
      </c>
      <c r="T9916" s="109" t="str">
        <f t="shared" si="932"/>
        <v/>
      </c>
    </row>
    <row r="9917" spans="2:20" ht="15" customHeight="1" x14ac:dyDescent="0.25">
      <c r="B9917" s="94">
        <v>9866</v>
      </c>
      <c r="C9917" s="95"/>
      <c r="D9917" s="94"/>
      <c r="E9917" s="95"/>
      <c r="F9917" s="94"/>
      <c r="G9917" s="95">
        <f t="shared" si="927"/>
        <v>0</v>
      </c>
      <c r="H9917" s="110">
        <f t="shared" si="928"/>
        <v>0</v>
      </c>
      <c r="P9917" s="107" t="str">
        <f t="shared" si="929"/>
        <v/>
      </c>
      <c r="Q9917" s="108" t="str">
        <f t="shared" si="930"/>
        <v/>
      </c>
      <c r="S9917" s="109" t="str">
        <f t="shared" si="931"/>
        <v/>
      </c>
      <c r="T9917" s="109" t="str">
        <f t="shared" si="932"/>
        <v/>
      </c>
    </row>
    <row r="9918" spans="2:20" ht="15" customHeight="1" x14ac:dyDescent="0.25">
      <c r="B9918" s="94">
        <v>9867</v>
      </c>
      <c r="C9918" s="95"/>
      <c r="D9918" s="94"/>
      <c r="E9918" s="95"/>
      <c r="F9918" s="94"/>
      <c r="G9918" s="95">
        <f t="shared" si="927"/>
        <v>0</v>
      </c>
      <c r="H9918" s="110">
        <f t="shared" si="928"/>
        <v>0</v>
      </c>
      <c r="P9918" s="107" t="str">
        <f t="shared" si="929"/>
        <v/>
      </c>
      <c r="Q9918" s="108" t="str">
        <f t="shared" si="930"/>
        <v/>
      </c>
      <c r="S9918" s="109" t="str">
        <f t="shared" si="931"/>
        <v/>
      </c>
      <c r="T9918" s="109" t="str">
        <f t="shared" si="932"/>
        <v/>
      </c>
    </row>
    <row r="9919" spans="2:20" ht="15" customHeight="1" x14ac:dyDescent="0.25">
      <c r="B9919" s="94">
        <v>9868</v>
      </c>
      <c r="C9919" s="95"/>
      <c r="D9919" s="94"/>
      <c r="E9919" s="95"/>
      <c r="F9919" s="94"/>
      <c r="G9919" s="95">
        <f t="shared" si="927"/>
        <v>0</v>
      </c>
      <c r="H9919" s="110">
        <f t="shared" si="928"/>
        <v>0</v>
      </c>
      <c r="P9919" s="107" t="str">
        <f t="shared" si="929"/>
        <v/>
      </c>
      <c r="Q9919" s="108" t="str">
        <f t="shared" si="930"/>
        <v/>
      </c>
      <c r="S9919" s="109" t="str">
        <f t="shared" si="931"/>
        <v/>
      </c>
      <c r="T9919" s="109" t="str">
        <f t="shared" si="932"/>
        <v/>
      </c>
    </row>
    <row r="9920" spans="2:20" ht="15" customHeight="1" x14ac:dyDescent="0.25">
      <c r="B9920" s="94">
        <v>9869</v>
      </c>
      <c r="C9920" s="95"/>
      <c r="D9920" s="94"/>
      <c r="E9920" s="95"/>
      <c r="F9920" s="94"/>
      <c r="G9920" s="95">
        <f t="shared" si="927"/>
        <v>0</v>
      </c>
      <c r="H9920" s="110">
        <f t="shared" si="928"/>
        <v>0</v>
      </c>
      <c r="P9920" s="107" t="str">
        <f t="shared" si="929"/>
        <v/>
      </c>
      <c r="Q9920" s="108" t="str">
        <f t="shared" si="930"/>
        <v/>
      </c>
      <c r="S9920" s="109" t="str">
        <f t="shared" si="931"/>
        <v/>
      </c>
      <c r="T9920" s="109" t="str">
        <f t="shared" si="932"/>
        <v/>
      </c>
    </row>
    <row r="9921" spans="2:20" ht="15" customHeight="1" x14ac:dyDescent="0.25">
      <c r="B9921" s="94">
        <v>9870</v>
      </c>
      <c r="C9921" s="95"/>
      <c r="D9921" s="94"/>
      <c r="E9921" s="95"/>
      <c r="F9921" s="94"/>
      <c r="G9921" s="95">
        <f t="shared" si="927"/>
        <v>0</v>
      </c>
      <c r="H9921" s="110">
        <f t="shared" si="928"/>
        <v>0</v>
      </c>
      <c r="P9921" s="107" t="str">
        <f t="shared" si="929"/>
        <v/>
      </c>
      <c r="Q9921" s="108" t="str">
        <f t="shared" si="930"/>
        <v/>
      </c>
      <c r="S9921" s="109" t="str">
        <f t="shared" si="931"/>
        <v/>
      </c>
      <c r="T9921" s="109" t="str">
        <f t="shared" si="932"/>
        <v/>
      </c>
    </row>
    <row r="9922" spans="2:20" ht="15" customHeight="1" x14ac:dyDescent="0.25">
      <c r="B9922" s="94">
        <v>9871</v>
      </c>
      <c r="C9922" s="95"/>
      <c r="D9922" s="94"/>
      <c r="E9922" s="95"/>
      <c r="F9922" s="94"/>
      <c r="G9922" s="95">
        <f t="shared" si="927"/>
        <v>0</v>
      </c>
      <c r="H9922" s="110">
        <f t="shared" si="928"/>
        <v>0</v>
      </c>
      <c r="P9922" s="107" t="str">
        <f t="shared" si="929"/>
        <v/>
      </c>
      <c r="Q9922" s="108" t="str">
        <f t="shared" si="930"/>
        <v/>
      </c>
      <c r="S9922" s="109" t="str">
        <f t="shared" si="931"/>
        <v/>
      </c>
      <c r="T9922" s="109" t="str">
        <f t="shared" si="932"/>
        <v/>
      </c>
    </row>
    <row r="9923" spans="2:20" ht="15" customHeight="1" x14ac:dyDescent="0.25">
      <c r="B9923" s="94">
        <v>9872</v>
      </c>
      <c r="C9923" s="95"/>
      <c r="D9923" s="94"/>
      <c r="E9923" s="95"/>
      <c r="F9923" s="94"/>
      <c r="G9923" s="95">
        <f t="shared" si="927"/>
        <v>0</v>
      </c>
      <c r="H9923" s="110">
        <f t="shared" si="928"/>
        <v>0</v>
      </c>
      <c r="P9923" s="107" t="str">
        <f t="shared" si="929"/>
        <v/>
      </c>
      <c r="Q9923" s="108" t="str">
        <f t="shared" si="930"/>
        <v/>
      </c>
      <c r="S9923" s="109" t="str">
        <f t="shared" si="931"/>
        <v/>
      </c>
      <c r="T9923" s="109" t="str">
        <f t="shared" si="932"/>
        <v/>
      </c>
    </row>
    <row r="9924" spans="2:20" ht="15" customHeight="1" x14ac:dyDescent="0.25">
      <c r="B9924" s="94">
        <v>9873</v>
      </c>
      <c r="C9924" s="95"/>
      <c r="D9924" s="94"/>
      <c r="E9924" s="95"/>
      <c r="F9924" s="94"/>
      <c r="G9924" s="95">
        <f t="shared" si="927"/>
        <v>0</v>
      </c>
      <c r="H9924" s="110">
        <f t="shared" si="928"/>
        <v>0</v>
      </c>
      <c r="P9924" s="107" t="str">
        <f t="shared" si="929"/>
        <v/>
      </c>
      <c r="Q9924" s="108" t="str">
        <f t="shared" si="930"/>
        <v/>
      </c>
      <c r="S9924" s="109" t="str">
        <f t="shared" si="931"/>
        <v/>
      </c>
      <c r="T9924" s="109" t="str">
        <f t="shared" si="932"/>
        <v/>
      </c>
    </row>
    <row r="9925" spans="2:20" ht="15" customHeight="1" x14ac:dyDescent="0.25">
      <c r="B9925" s="94">
        <v>9874</v>
      </c>
      <c r="C9925" s="95"/>
      <c r="D9925" s="94"/>
      <c r="E9925" s="95"/>
      <c r="F9925" s="94"/>
      <c r="G9925" s="95">
        <f t="shared" si="927"/>
        <v>0</v>
      </c>
      <c r="H9925" s="110">
        <f t="shared" si="928"/>
        <v>0</v>
      </c>
      <c r="P9925" s="107" t="str">
        <f t="shared" si="929"/>
        <v/>
      </c>
      <c r="Q9925" s="108" t="str">
        <f t="shared" si="930"/>
        <v/>
      </c>
      <c r="S9925" s="109" t="str">
        <f t="shared" si="931"/>
        <v/>
      </c>
      <c r="T9925" s="109" t="str">
        <f t="shared" si="932"/>
        <v/>
      </c>
    </row>
    <row r="9926" spans="2:20" ht="15" customHeight="1" x14ac:dyDescent="0.25">
      <c r="B9926" s="94">
        <v>9875</v>
      </c>
      <c r="C9926" s="95"/>
      <c r="D9926" s="94"/>
      <c r="E9926" s="95"/>
      <c r="F9926" s="94"/>
      <c r="G9926" s="95">
        <f t="shared" si="927"/>
        <v>0</v>
      </c>
      <c r="H9926" s="110">
        <f t="shared" si="928"/>
        <v>0</v>
      </c>
      <c r="P9926" s="107" t="str">
        <f t="shared" si="929"/>
        <v/>
      </c>
      <c r="Q9926" s="108" t="str">
        <f t="shared" si="930"/>
        <v/>
      </c>
      <c r="S9926" s="109" t="str">
        <f t="shared" si="931"/>
        <v/>
      </c>
      <c r="T9926" s="109" t="str">
        <f t="shared" si="932"/>
        <v/>
      </c>
    </row>
    <row r="9927" spans="2:20" ht="15" customHeight="1" x14ac:dyDescent="0.25">
      <c r="B9927" s="94">
        <v>9876</v>
      </c>
      <c r="C9927" s="95"/>
      <c r="D9927" s="94"/>
      <c r="E9927" s="95"/>
      <c r="F9927" s="94"/>
      <c r="G9927" s="95">
        <f t="shared" si="927"/>
        <v>0</v>
      </c>
      <c r="H9927" s="110">
        <f t="shared" si="928"/>
        <v>0</v>
      </c>
      <c r="P9927" s="107" t="str">
        <f t="shared" si="929"/>
        <v/>
      </c>
      <c r="Q9927" s="108" t="str">
        <f t="shared" si="930"/>
        <v/>
      </c>
      <c r="S9927" s="109" t="str">
        <f t="shared" si="931"/>
        <v/>
      </c>
      <c r="T9927" s="109" t="str">
        <f t="shared" si="932"/>
        <v/>
      </c>
    </row>
    <row r="9928" spans="2:20" ht="15" customHeight="1" x14ac:dyDescent="0.25">
      <c r="B9928" s="94">
        <v>9877</v>
      </c>
      <c r="C9928" s="95"/>
      <c r="D9928" s="94"/>
      <c r="E9928" s="95"/>
      <c r="F9928" s="94"/>
      <c r="G9928" s="95">
        <f t="shared" si="927"/>
        <v>0</v>
      </c>
      <c r="H9928" s="110">
        <f t="shared" si="928"/>
        <v>0</v>
      </c>
      <c r="P9928" s="107" t="str">
        <f t="shared" si="929"/>
        <v/>
      </c>
      <c r="Q9928" s="108" t="str">
        <f t="shared" si="930"/>
        <v/>
      </c>
      <c r="S9928" s="109" t="str">
        <f t="shared" si="931"/>
        <v/>
      </c>
      <c r="T9928" s="109" t="str">
        <f t="shared" si="932"/>
        <v/>
      </c>
    </row>
    <row r="9929" spans="2:20" ht="15" customHeight="1" x14ac:dyDescent="0.25">
      <c r="B9929" s="94">
        <v>9878</v>
      </c>
      <c r="C9929" s="95"/>
      <c r="D9929" s="94"/>
      <c r="E9929" s="95"/>
      <c r="F9929" s="94"/>
      <c r="G9929" s="95">
        <f t="shared" si="927"/>
        <v>0</v>
      </c>
      <c r="H9929" s="110">
        <f t="shared" si="928"/>
        <v>0</v>
      </c>
      <c r="P9929" s="107" t="str">
        <f t="shared" si="929"/>
        <v/>
      </c>
      <c r="Q9929" s="108" t="str">
        <f t="shared" si="930"/>
        <v/>
      </c>
      <c r="S9929" s="109" t="str">
        <f t="shared" si="931"/>
        <v/>
      </c>
      <c r="T9929" s="109" t="str">
        <f t="shared" si="932"/>
        <v/>
      </c>
    </row>
    <row r="9930" spans="2:20" ht="15" customHeight="1" x14ac:dyDescent="0.25">
      <c r="B9930" s="94">
        <v>9879</v>
      </c>
      <c r="C9930" s="95"/>
      <c r="D9930" s="94"/>
      <c r="E9930" s="95"/>
      <c r="F9930" s="94"/>
      <c r="G9930" s="95">
        <f t="shared" si="927"/>
        <v>0</v>
      </c>
      <c r="H9930" s="110">
        <f t="shared" si="928"/>
        <v>0</v>
      </c>
      <c r="P9930" s="107" t="str">
        <f t="shared" si="929"/>
        <v/>
      </c>
      <c r="Q9930" s="108" t="str">
        <f t="shared" si="930"/>
        <v/>
      </c>
      <c r="S9930" s="109" t="str">
        <f t="shared" si="931"/>
        <v/>
      </c>
      <c r="T9930" s="109" t="str">
        <f t="shared" si="932"/>
        <v/>
      </c>
    </row>
    <row r="9931" spans="2:20" ht="15" customHeight="1" x14ac:dyDescent="0.25">
      <c r="B9931" s="94">
        <v>9880</v>
      </c>
      <c r="C9931" s="95"/>
      <c r="D9931" s="94"/>
      <c r="E9931" s="95"/>
      <c r="F9931" s="94"/>
      <c r="G9931" s="95">
        <f t="shared" si="927"/>
        <v>0</v>
      </c>
      <c r="H9931" s="110">
        <f t="shared" si="928"/>
        <v>0</v>
      </c>
      <c r="P9931" s="107" t="str">
        <f t="shared" si="929"/>
        <v/>
      </c>
      <c r="Q9931" s="108" t="str">
        <f t="shared" si="930"/>
        <v/>
      </c>
      <c r="S9931" s="109" t="str">
        <f t="shared" si="931"/>
        <v/>
      </c>
      <c r="T9931" s="109" t="str">
        <f t="shared" si="932"/>
        <v/>
      </c>
    </row>
    <row r="9932" spans="2:20" ht="15" customHeight="1" x14ac:dyDescent="0.25">
      <c r="B9932" s="94">
        <v>9881</v>
      </c>
      <c r="C9932" s="95"/>
      <c r="D9932" s="94"/>
      <c r="E9932" s="95"/>
      <c r="F9932" s="94"/>
      <c r="G9932" s="95">
        <f t="shared" si="927"/>
        <v>0</v>
      </c>
      <c r="H9932" s="110">
        <f t="shared" si="928"/>
        <v>0</v>
      </c>
      <c r="P9932" s="107" t="str">
        <f t="shared" si="929"/>
        <v/>
      </c>
      <c r="Q9932" s="108" t="str">
        <f t="shared" si="930"/>
        <v/>
      </c>
      <c r="S9932" s="109" t="str">
        <f t="shared" si="931"/>
        <v/>
      </c>
      <c r="T9932" s="109" t="str">
        <f t="shared" si="932"/>
        <v/>
      </c>
    </row>
    <row r="9933" spans="2:20" ht="15" customHeight="1" x14ac:dyDescent="0.25">
      <c r="B9933" s="94">
        <v>9882</v>
      </c>
      <c r="C9933" s="95"/>
      <c r="D9933" s="94"/>
      <c r="E9933" s="95"/>
      <c r="F9933" s="94"/>
      <c r="G9933" s="95">
        <f t="shared" si="927"/>
        <v>0</v>
      </c>
      <c r="H9933" s="110">
        <f t="shared" si="928"/>
        <v>0</v>
      </c>
      <c r="P9933" s="107" t="str">
        <f t="shared" si="929"/>
        <v/>
      </c>
      <c r="Q9933" s="108" t="str">
        <f t="shared" si="930"/>
        <v/>
      </c>
      <c r="S9933" s="109" t="str">
        <f t="shared" si="931"/>
        <v/>
      </c>
      <c r="T9933" s="109" t="str">
        <f t="shared" si="932"/>
        <v/>
      </c>
    </row>
    <row r="9934" spans="2:20" ht="15" customHeight="1" x14ac:dyDescent="0.25">
      <c r="B9934" s="94">
        <v>9883</v>
      </c>
      <c r="C9934" s="95"/>
      <c r="D9934" s="94"/>
      <c r="E9934" s="95"/>
      <c r="F9934" s="94"/>
      <c r="G9934" s="95">
        <f t="shared" si="927"/>
        <v>0</v>
      </c>
      <c r="H9934" s="110">
        <f t="shared" si="928"/>
        <v>0</v>
      </c>
      <c r="P9934" s="107" t="str">
        <f t="shared" si="929"/>
        <v/>
      </c>
      <c r="Q9934" s="108" t="str">
        <f t="shared" si="930"/>
        <v/>
      </c>
      <c r="S9934" s="109" t="str">
        <f t="shared" si="931"/>
        <v/>
      </c>
      <c r="T9934" s="109" t="str">
        <f t="shared" si="932"/>
        <v/>
      </c>
    </row>
    <row r="9935" spans="2:20" ht="15" customHeight="1" x14ac:dyDescent="0.25">
      <c r="B9935" s="94">
        <v>9884</v>
      </c>
      <c r="C9935" s="95"/>
      <c r="D9935" s="94"/>
      <c r="E9935" s="95"/>
      <c r="F9935" s="94"/>
      <c r="G9935" s="95">
        <f t="shared" si="927"/>
        <v>0</v>
      </c>
      <c r="H9935" s="110">
        <f t="shared" si="928"/>
        <v>0</v>
      </c>
      <c r="P9935" s="107" t="str">
        <f t="shared" si="929"/>
        <v/>
      </c>
      <c r="Q9935" s="108" t="str">
        <f t="shared" si="930"/>
        <v/>
      </c>
      <c r="S9935" s="109" t="str">
        <f t="shared" si="931"/>
        <v/>
      </c>
      <c r="T9935" s="109" t="str">
        <f t="shared" si="932"/>
        <v/>
      </c>
    </row>
    <row r="9936" spans="2:20" ht="15" customHeight="1" x14ac:dyDescent="0.25">
      <c r="B9936" s="94">
        <v>9885</v>
      </c>
      <c r="C9936" s="95"/>
      <c r="D9936" s="94"/>
      <c r="E9936" s="95"/>
      <c r="F9936" s="94"/>
      <c r="G9936" s="95">
        <f t="shared" si="927"/>
        <v>0</v>
      </c>
      <c r="H9936" s="110">
        <f t="shared" si="928"/>
        <v>0</v>
      </c>
      <c r="P9936" s="107" t="str">
        <f t="shared" si="929"/>
        <v/>
      </c>
      <c r="Q9936" s="108" t="str">
        <f t="shared" si="930"/>
        <v/>
      </c>
      <c r="S9936" s="109" t="str">
        <f t="shared" si="931"/>
        <v/>
      </c>
      <c r="T9936" s="109" t="str">
        <f t="shared" si="932"/>
        <v/>
      </c>
    </row>
    <row r="9937" spans="2:20" ht="15" customHeight="1" x14ac:dyDescent="0.25">
      <c r="B9937" s="94">
        <v>9886</v>
      </c>
      <c r="C9937" s="95"/>
      <c r="D9937" s="94"/>
      <c r="E9937" s="95"/>
      <c r="F9937" s="94"/>
      <c r="G9937" s="95">
        <f t="shared" si="927"/>
        <v>0</v>
      </c>
      <c r="H9937" s="110">
        <f t="shared" si="928"/>
        <v>0</v>
      </c>
      <c r="P9937" s="107" t="str">
        <f t="shared" si="929"/>
        <v/>
      </c>
      <c r="Q9937" s="108" t="str">
        <f t="shared" si="930"/>
        <v/>
      </c>
      <c r="S9937" s="109" t="str">
        <f t="shared" si="931"/>
        <v/>
      </c>
      <c r="T9937" s="109" t="str">
        <f t="shared" si="932"/>
        <v/>
      </c>
    </row>
    <row r="9938" spans="2:20" ht="15" customHeight="1" x14ac:dyDescent="0.25">
      <c r="B9938" s="94">
        <v>9887</v>
      </c>
      <c r="C9938" s="95"/>
      <c r="D9938" s="94"/>
      <c r="E9938" s="95"/>
      <c r="F9938" s="94"/>
      <c r="G9938" s="95">
        <f t="shared" si="927"/>
        <v>0</v>
      </c>
      <c r="H9938" s="110">
        <f t="shared" si="928"/>
        <v>0</v>
      </c>
      <c r="P9938" s="107" t="str">
        <f t="shared" si="929"/>
        <v/>
      </c>
      <c r="Q9938" s="108" t="str">
        <f t="shared" si="930"/>
        <v/>
      </c>
      <c r="S9938" s="109" t="str">
        <f t="shared" si="931"/>
        <v/>
      </c>
      <c r="T9938" s="109" t="str">
        <f t="shared" si="932"/>
        <v/>
      </c>
    </row>
    <row r="9939" spans="2:20" ht="15" customHeight="1" x14ac:dyDescent="0.25">
      <c r="B9939" s="94">
        <v>9888</v>
      </c>
      <c r="C9939" s="95"/>
      <c r="D9939" s="94"/>
      <c r="E9939" s="95"/>
      <c r="F9939" s="94"/>
      <c r="G9939" s="95">
        <f t="shared" si="927"/>
        <v>0</v>
      </c>
      <c r="H9939" s="110">
        <f t="shared" si="928"/>
        <v>0</v>
      </c>
      <c r="P9939" s="107" t="str">
        <f t="shared" si="929"/>
        <v/>
      </c>
      <c r="Q9939" s="108" t="str">
        <f t="shared" si="930"/>
        <v/>
      </c>
      <c r="S9939" s="109" t="str">
        <f t="shared" si="931"/>
        <v/>
      </c>
      <c r="T9939" s="109" t="str">
        <f t="shared" si="932"/>
        <v/>
      </c>
    </row>
    <row r="9940" spans="2:20" ht="15" customHeight="1" x14ac:dyDescent="0.25">
      <c r="B9940" s="94">
        <v>9889</v>
      </c>
      <c r="C9940" s="95"/>
      <c r="D9940" s="94"/>
      <c r="E9940" s="95"/>
      <c r="F9940" s="94"/>
      <c r="G9940" s="95">
        <f t="shared" si="927"/>
        <v>0</v>
      </c>
      <c r="H9940" s="110">
        <f t="shared" si="928"/>
        <v>0</v>
      </c>
      <c r="P9940" s="107" t="str">
        <f t="shared" si="929"/>
        <v/>
      </c>
      <c r="Q9940" s="108" t="str">
        <f t="shared" si="930"/>
        <v/>
      </c>
      <c r="S9940" s="109" t="str">
        <f t="shared" si="931"/>
        <v/>
      </c>
      <c r="T9940" s="109" t="str">
        <f t="shared" si="932"/>
        <v/>
      </c>
    </row>
    <row r="9941" spans="2:20" ht="15" customHeight="1" x14ac:dyDescent="0.25">
      <c r="B9941" s="94">
        <v>9890</v>
      </c>
      <c r="C9941" s="95"/>
      <c r="D9941" s="94"/>
      <c r="E9941" s="95"/>
      <c r="F9941" s="94"/>
      <c r="G9941" s="95">
        <f t="shared" si="927"/>
        <v>0</v>
      </c>
      <c r="H9941" s="110">
        <f t="shared" si="928"/>
        <v>0</v>
      </c>
      <c r="P9941" s="107" t="str">
        <f t="shared" si="929"/>
        <v/>
      </c>
      <c r="Q9941" s="108" t="str">
        <f t="shared" si="930"/>
        <v/>
      </c>
      <c r="S9941" s="109" t="str">
        <f t="shared" si="931"/>
        <v/>
      </c>
      <c r="T9941" s="109" t="str">
        <f t="shared" si="932"/>
        <v/>
      </c>
    </row>
    <row r="9942" spans="2:20" ht="15" customHeight="1" x14ac:dyDescent="0.25">
      <c r="B9942" s="94">
        <v>9891</v>
      </c>
      <c r="C9942" s="95"/>
      <c r="D9942" s="94"/>
      <c r="E9942" s="95"/>
      <c r="F9942" s="94"/>
      <c r="G9942" s="95">
        <f t="shared" si="927"/>
        <v>0</v>
      </c>
      <c r="H9942" s="110">
        <f t="shared" si="928"/>
        <v>0</v>
      </c>
      <c r="P9942" s="107" t="str">
        <f t="shared" si="929"/>
        <v/>
      </c>
      <c r="Q9942" s="108" t="str">
        <f t="shared" si="930"/>
        <v/>
      </c>
      <c r="S9942" s="109" t="str">
        <f t="shared" si="931"/>
        <v/>
      </c>
      <c r="T9942" s="109" t="str">
        <f t="shared" si="932"/>
        <v/>
      </c>
    </row>
    <row r="9943" spans="2:20" ht="15" customHeight="1" x14ac:dyDescent="0.25">
      <c r="B9943" s="94">
        <v>9892</v>
      </c>
      <c r="C9943" s="95"/>
      <c r="D9943" s="94"/>
      <c r="E9943" s="95"/>
      <c r="F9943" s="94"/>
      <c r="G9943" s="95">
        <f t="shared" si="927"/>
        <v>0</v>
      </c>
      <c r="H9943" s="110">
        <f t="shared" si="928"/>
        <v>0</v>
      </c>
      <c r="P9943" s="107" t="str">
        <f t="shared" si="929"/>
        <v/>
      </c>
      <c r="Q9943" s="108" t="str">
        <f t="shared" si="930"/>
        <v/>
      </c>
      <c r="S9943" s="109" t="str">
        <f t="shared" si="931"/>
        <v/>
      </c>
      <c r="T9943" s="109" t="str">
        <f t="shared" si="932"/>
        <v/>
      </c>
    </row>
    <row r="9944" spans="2:20" ht="15" customHeight="1" x14ac:dyDescent="0.25">
      <c r="B9944" s="94">
        <v>9893</v>
      </c>
      <c r="C9944" s="95"/>
      <c r="D9944" s="94"/>
      <c r="E9944" s="95"/>
      <c r="F9944" s="94"/>
      <c r="G9944" s="95">
        <f t="shared" si="927"/>
        <v>0</v>
      </c>
      <c r="H9944" s="110">
        <f t="shared" si="928"/>
        <v>0</v>
      </c>
      <c r="P9944" s="107" t="str">
        <f t="shared" si="929"/>
        <v/>
      </c>
      <c r="Q9944" s="108" t="str">
        <f t="shared" si="930"/>
        <v/>
      </c>
      <c r="S9944" s="109" t="str">
        <f t="shared" si="931"/>
        <v/>
      </c>
      <c r="T9944" s="109" t="str">
        <f t="shared" si="932"/>
        <v/>
      </c>
    </row>
    <row r="9945" spans="2:20" ht="15" customHeight="1" x14ac:dyDescent="0.25">
      <c r="B9945" s="94">
        <v>9894</v>
      </c>
      <c r="C9945" s="95"/>
      <c r="D9945" s="94"/>
      <c r="E9945" s="95"/>
      <c r="F9945" s="94"/>
      <c r="G9945" s="95">
        <f t="shared" si="927"/>
        <v>0</v>
      </c>
      <c r="H9945" s="110">
        <f t="shared" si="928"/>
        <v>0</v>
      </c>
      <c r="P9945" s="107" t="str">
        <f t="shared" si="929"/>
        <v/>
      </c>
      <c r="Q9945" s="108" t="str">
        <f t="shared" si="930"/>
        <v/>
      </c>
      <c r="S9945" s="109" t="str">
        <f t="shared" si="931"/>
        <v/>
      </c>
      <c r="T9945" s="109" t="str">
        <f t="shared" si="932"/>
        <v/>
      </c>
    </row>
    <row r="9946" spans="2:20" ht="15" customHeight="1" x14ac:dyDescent="0.25">
      <c r="B9946" s="94">
        <v>9895</v>
      </c>
      <c r="C9946" s="95"/>
      <c r="D9946" s="94"/>
      <c r="E9946" s="95"/>
      <c r="F9946" s="94"/>
      <c r="G9946" s="95">
        <f t="shared" si="927"/>
        <v>0</v>
      </c>
      <c r="H9946" s="110">
        <f t="shared" si="928"/>
        <v>0</v>
      </c>
      <c r="P9946" s="107" t="str">
        <f t="shared" si="929"/>
        <v/>
      </c>
      <c r="Q9946" s="108" t="str">
        <f t="shared" si="930"/>
        <v/>
      </c>
      <c r="S9946" s="109" t="str">
        <f t="shared" si="931"/>
        <v/>
      </c>
      <c r="T9946" s="109" t="str">
        <f t="shared" si="932"/>
        <v/>
      </c>
    </row>
    <row r="9947" spans="2:20" ht="15" customHeight="1" x14ac:dyDescent="0.25">
      <c r="B9947" s="94">
        <v>9896</v>
      </c>
      <c r="C9947" s="95"/>
      <c r="D9947" s="94"/>
      <c r="E9947" s="95"/>
      <c r="F9947" s="94"/>
      <c r="G9947" s="95">
        <f t="shared" si="927"/>
        <v>0</v>
      </c>
      <c r="H9947" s="110">
        <f t="shared" si="928"/>
        <v>0</v>
      </c>
      <c r="P9947" s="107" t="str">
        <f t="shared" si="929"/>
        <v/>
      </c>
      <c r="Q9947" s="108" t="str">
        <f t="shared" si="930"/>
        <v/>
      </c>
      <c r="S9947" s="109" t="str">
        <f t="shared" si="931"/>
        <v/>
      </c>
      <c r="T9947" s="109" t="str">
        <f t="shared" si="932"/>
        <v/>
      </c>
    </row>
    <row r="9948" spans="2:20" ht="15" customHeight="1" x14ac:dyDescent="0.25">
      <c r="B9948" s="94">
        <v>9897</v>
      </c>
      <c r="C9948" s="95"/>
      <c r="D9948" s="94"/>
      <c r="E9948" s="95"/>
      <c r="F9948" s="94"/>
      <c r="G9948" s="95">
        <f t="shared" ref="G9948:G10011" si="933">E9948-C9948</f>
        <v>0</v>
      </c>
      <c r="H9948" s="110">
        <f t="shared" ref="H9948:H10011" si="934">F9948-D9948</f>
        <v>0</v>
      </c>
      <c r="P9948" s="107" t="str">
        <f t="shared" ref="P9948:P10011" si="935">IF(C9948="","",D9948*PSA_WTP-C9948)</f>
        <v/>
      </c>
      <c r="Q9948" s="108" t="str">
        <f t="shared" ref="Q9948:Q10011" si="936">IF(C9948="","",F9948*PSA_WTP-E9948)</f>
        <v/>
      </c>
      <c r="S9948" s="109" t="str">
        <f t="shared" ref="S9948:S10011" si="937">IF(Q9948="","",IF(Q9948=MAX(P9948,Q9948),0,1))</f>
        <v/>
      </c>
      <c r="T9948" s="109" t="str">
        <f t="shared" ref="T9948:T10011" si="938">IF(Q9948="","",IF(Q9948=MAX(P9948,Q9948),1,0))</f>
        <v/>
      </c>
    </row>
    <row r="9949" spans="2:20" ht="15" customHeight="1" x14ac:dyDescent="0.25">
      <c r="B9949" s="94">
        <v>9898</v>
      </c>
      <c r="C9949" s="95"/>
      <c r="D9949" s="94"/>
      <c r="E9949" s="95"/>
      <c r="F9949" s="94"/>
      <c r="G9949" s="95">
        <f t="shared" si="933"/>
        <v>0</v>
      </c>
      <c r="H9949" s="110">
        <f t="shared" si="934"/>
        <v>0</v>
      </c>
      <c r="P9949" s="107" t="str">
        <f t="shared" si="935"/>
        <v/>
      </c>
      <c r="Q9949" s="108" t="str">
        <f t="shared" si="936"/>
        <v/>
      </c>
      <c r="S9949" s="109" t="str">
        <f t="shared" si="937"/>
        <v/>
      </c>
      <c r="T9949" s="109" t="str">
        <f t="shared" si="938"/>
        <v/>
      </c>
    </row>
    <row r="9950" spans="2:20" ht="15" customHeight="1" x14ac:dyDescent="0.25">
      <c r="B9950" s="94">
        <v>9899</v>
      </c>
      <c r="C9950" s="95"/>
      <c r="D9950" s="94"/>
      <c r="E9950" s="95"/>
      <c r="F9950" s="94"/>
      <c r="G9950" s="95">
        <f t="shared" si="933"/>
        <v>0</v>
      </c>
      <c r="H9950" s="110">
        <f t="shared" si="934"/>
        <v>0</v>
      </c>
      <c r="P9950" s="107" t="str">
        <f t="shared" si="935"/>
        <v/>
      </c>
      <c r="Q9950" s="108" t="str">
        <f t="shared" si="936"/>
        <v/>
      </c>
      <c r="S9950" s="109" t="str">
        <f t="shared" si="937"/>
        <v/>
      </c>
      <c r="T9950" s="109" t="str">
        <f t="shared" si="938"/>
        <v/>
      </c>
    </row>
    <row r="9951" spans="2:20" ht="15" customHeight="1" x14ac:dyDescent="0.25">
      <c r="B9951" s="94">
        <v>9900</v>
      </c>
      <c r="C9951" s="95"/>
      <c r="D9951" s="94"/>
      <c r="E9951" s="95"/>
      <c r="F9951" s="94"/>
      <c r="G9951" s="95">
        <f t="shared" si="933"/>
        <v>0</v>
      </c>
      <c r="H9951" s="110">
        <f t="shared" si="934"/>
        <v>0</v>
      </c>
      <c r="P9951" s="107" t="str">
        <f t="shared" si="935"/>
        <v/>
      </c>
      <c r="Q9951" s="108" t="str">
        <f t="shared" si="936"/>
        <v/>
      </c>
      <c r="S9951" s="109" t="str">
        <f t="shared" si="937"/>
        <v/>
      </c>
      <c r="T9951" s="109" t="str">
        <f t="shared" si="938"/>
        <v/>
      </c>
    </row>
    <row r="9952" spans="2:20" ht="15" customHeight="1" x14ac:dyDescent="0.25">
      <c r="B9952" s="94">
        <v>9901</v>
      </c>
      <c r="C9952" s="95"/>
      <c r="D9952" s="94"/>
      <c r="E9952" s="95"/>
      <c r="F9952" s="94"/>
      <c r="G9952" s="95">
        <f t="shared" si="933"/>
        <v>0</v>
      </c>
      <c r="H9952" s="110">
        <f t="shared" si="934"/>
        <v>0</v>
      </c>
      <c r="P9952" s="107" t="str">
        <f t="shared" si="935"/>
        <v/>
      </c>
      <c r="Q9952" s="108" t="str">
        <f t="shared" si="936"/>
        <v/>
      </c>
      <c r="S9952" s="109" t="str">
        <f t="shared" si="937"/>
        <v/>
      </c>
      <c r="T9952" s="109" t="str">
        <f t="shared" si="938"/>
        <v/>
      </c>
    </row>
    <row r="9953" spans="2:20" ht="15" customHeight="1" x14ac:dyDescent="0.25">
      <c r="B9953" s="94">
        <v>9902</v>
      </c>
      <c r="C9953" s="95"/>
      <c r="D9953" s="94"/>
      <c r="E9953" s="95"/>
      <c r="F9953" s="94"/>
      <c r="G9953" s="95">
        <f t="shared" si="933"/>
        <v>0</v>
      </c>
      <c r="H9953" s="110">
        <f t="shared" si="934"/>
        <v>0</v>
      </c>
      <c r="P9953" s="107" t="str">
        <f t="shared" si="935"/>
        <v/>
      </c>
      <c r="Q9953" s="108" t="str">
        <f t="shared" si="936"/>
        <v/>
      </c>
      <c r="S9953" s="109" t="str">
        <f t="shared" si="937"/>
        <v/>
      </c>
      <c r="T9953" s="109" t="str">
        <f t="shared" si="938"/>
        <v/>
      </c>
    </row>
    <row r="9954" spans="2:20" ht="15" customHeight="1" x14ac:dyDescent="0.25">
      <c r="B9954" s="94">
        <v>9903</v>
      </c>
      <c r="C9954" s="95"/>
      <c r="D9954" s="94"/>
      <c r="E9954" s="95"/>
      <c r="F9954" s="94"/>
      <c r="G9954" s="95">
        <f t="shared" si="933"/>
        <v>0</v>
      </c>
      <c r="H9954" s="110">
        <f t="shared" si="934"/>
        <v>0</v>
      </c>
      <c r="P9954" s="107" t="str">
        <f t="shared" si="935"/>
        <v/>
      </c>
      <c r="Q9954" s="108" t="str">
        <f t="shared" si="936"/>
        <v/>
      </c>
      <c r="S9954" s="109" t="str">
        <f t="shared" si="937"/>
        <v/>
      </c>
      <c r="T9954" s="109" t="str">
        <f t="shared" si="938"/>
        <v/>
      </c>
    </row>
    <row r="9955" spans="2:20" ht="15" customHeight="1" x14ac:dyDescent="0.25">
      <c r="B9955" s="94">
        <v>9904</v>
      </c>
      <c r="C9955" s="95"/>
      <c r="D9955" s="94"/>
      <c r="E9955" s="95"/>
      <c r="F9955" s="94"/>
      <c r="G9955" s="95">
        <f t="shared" si="933"/>
        <v>0</v>
      </c>
      <c r="H9955" s="110">
        <f t="shared" si="934"/>
        <v>0</v>
      </c>
      <c r="P9955" s="107" t="str">
        <f t="shared" si="935"/>
        <v/>
      </c>
      <c r="Q9955" s="108" t="str">
        <f t="shared" si="936"/>
        <v/>
      </c>
      <c r="S9955" s="109" t="str">
        <f t="shared" si="937"/>
        <v/>
      </c>
      <c r="T9955" s="109" t="str">
        <f t="shared" si="938"/>
        <v/>
      </c>
    </row>
    <row r="9956" spans="2:20" ht="15" customHeight="1" x14ac:dyDescent="0.25">
      <c r="B9956" s="94">
        <v>9905</v>
      </c>
      <c r="C9956" s="95"/>
      <c r="D9956" s="94"/>
      <c r="E9956" s="95"/>
      <c r="F9956" s="94"/>
      <c r="G9956" s="95">
        <f t="shared" si="933"/>
        <v>0</v>
      </c>
      <c r="H9956" s="110">
        <f t="shared" si="934"/>
        <v>0</v>
      </c>
      <c r="P9956" s="107" t="str">
        <f t="shared" si="935"/>
        <v/>
      </c>
      <c r="Q9956" s="108" t="str">
        <f t="shared" si="936"/>
        <v/>
      </c>
      <c r="S9956" s="109" t="str">
        <f t="shared" si="937"/>
        <v/>
      </c>
      <c r="T9956" s="109" t="str">
        <f t="shared" si="938"/>
        <v/>
      </c>
    </row>
    <row r="9957" spans="2:20" ht="15" customHeight="1" x14ac:dyDescent="0.25">
      <c r="B9957" s="94">
        <v>9906</v>
      </c>
      <c r="C9957" s="95"/>
      <c r="D9957" s="94"/>
      <c r="E9957" s="95"/>
      <c r="F9957" s="94"/>
      <c r="G9957" s="95">
        <f t="shared" si="933"/>
        <v>0</v>
      </c>
      <c r="H9957" s="110">
        <f t="shared" si="934"/>
        <v>0</v>
      </c>
      <c r="P9957" s="107" t="str">
        <f t="shared" si="935"/>
        <v/>
      </c>
      <c r="Q9957" s="108" t="str">
        <f t="shared" si="936"/>
        <v/>
      </c>
      <c r="S9957" s="109" t="str">
        <f t="shared" si="937"/>
        <v/>
      </c>
      <c r="T9957" s="109" t="str">
        <f t="shared" si="938"/>
        <v/>
      </c>
    </row>
    <row r="9958" spans="2:20" ht="15" customHeight="1" x14ac:dyDescent="0.25">
      <c r="B9958" s="94">
        <v>9907</v>
      </c>
      <c r="C9958" s="95"/>
      <c r="D9958" s="94"/>
      <c r="E9958" s="95"/>
      <c r="F9958" s="94"/>
      <c r="G9958" s="95">
        <f t="shared" si="933"/>
        <v>0</v>
      </c>
      <c r="H9958" s="110">
        <f t="shared" si="934"/>
        <v>0</v>
      </c>
      <c r="P9958" s="107" t="str">
        <f t="shared" si="935"/>
        <v/>
      </c>
      <c r="Q9958" s="108" t="str">
        <f t="shared" si="936"/>
        <v/>
      </c>
      <c r="S9958" s="109" t="str">
        <f t="shared" si="937"/>
        <v/>
      </c>
      <c r="T9958" s="109" t="str">
        <f t="shared" si="938"/>
        <v/>
      </c>
    </row>
    <row r="9959" spans="2:20" ht="15" customHeight="1" x14ac:dyDescent="0.25">
      <c r="B9959" s="94">
        <v>9908</v>
      </c>
      <c r="C9959" s="95"/>
      <c r="D9959" s="94"/>
      <c r="E9959" s="95"/>
      <c r="F9959" s="94"/>
      <c r="G9959" s="95">
        <f t="shared" si="933"/>
        <v>0</v>
      </c>
      <c r="H9959" s="110">
        <f t="shared" si="934"/>
        <v>0</v>
      </c>
      <c r="P9959" s="107" t="str">
        <f t="shared" si="935"/>
        <v/>
      </c>
      <c r="Q9959" s="108" t="str">
        <f t="shared" si="936"/>
        <v/>
      </c>
      <c r="S9959" s="109" t="str">
        <f t="shared" si="937"/>
        <v/>
      </c>
      <c r="T9959" s="109" t="str">
        <f t="shared" si="938"/>
        <v/>
      </c>
    </row>
    <row r="9960" spans="2:20" ht="15" customHeight="1" x14ac:dyDescent="0.25">
      <c r="B9960" s="94">
        <v>9909</v>
      </c>
      <c r="C9960" s="95"/>
      <c r="D9960" s="94"/>
      <c r="E9960" s="95"/>
      <c r="F9960" s="94"/>
      <c r="G9960" s="95">
        <f t="shared" si="933"/>
        <v>0</v>
      </c>
      <c r="H9960" s="110">
        <f t="shared" si="934"/>
        <v>0</v>
      </c>
      <c r="P9960" s="107" t="str">
        <f t="shared" si="935"/>
        <v/>
      </c>
      <c r="Q9960" s="108" t="str">
        <f t="shared" si="936"/>
        <v/>
      </c>
      <c r="S9960" s="109" t="str">
        <f t="shared" si="937"/>
        <v/>
      </c>
      <c r="T9960" s="109" t="str">
        <f t="shared" si="938"/>
        <v/>
      </c>
    </row>
    <row r="9961" spans="2:20" ht="15" customHeight="1" x14ac:dyDescent="0.25">
      <c r="B9961" s="94">
        <v>9910</v>
      </c>
      <c r="C9961" s="95"/>
      <c r="D9961" s="94"/>
      <c r="E9961" s="95"/>
      <c r="F9961" s="94"/>
      <c r="G9961" s="95">
        <f t="shared" si="933"/>
        <v>0</v>
      </c>
      <c r="H9961" s="110">
        <f t="shared" si="934"/>
        <v>0</v>
      </c>
      <c r="P9961" s="107" t="str">
        <f t="shared" si="935"/>
        <v/>
      </c>
      <c r="Q9961" s="108" t="str">
        <f t="shared" si="936"/>
        <v/>
      </c>
      <c r="S9961" s="109" t="str">
        <f t="shared" si="937"/>
        <v/>
      </c>
      <c r="T9961" s="109" t="str">
        <f t="shared" si="938"/>
        <v/>
      </c>
    </row>
    <row r="9962" spans="2:20" ht="15" customHeight="1" x14ac:dyDescent="0.25">
      <c r="B9962" s="94">
        <v>9911</v>
      </c>
      <c r="C9962" s="95"/>
      <c r="D9962" s="94"/>
      <c r="E9962" s="95"/>
      <c r="F9962" s="94"/>
      <c r="G9962" s="95">
        <f t="shared" si="933"/>
        <v>0</v>
      </c>
      <c r="H9962" s="110">
        <f t="shared" si="934"/>
        <v>0</v>
      </c>
      <c r="P9962" s="107" t="str">
        <f t="shared" si="935"/>
        <v/>
      </c>
      <c r="Q9962" s="108" t="str">
        <f t="shared" si="936"/>
        <v/>
      </c>
      <c r="S9962" s="109" t="str">
        <f t="shared" si="937"/>
        <v/>
      </c>
      <c r="T9962" s="109" t="str">
        <f t="shared" si="938"/>
        <v/>
      </c>
    </row>
    <row r="9963" spans="2:20" ht="15" customHeight="1" x14ac:dyDescent="0.25">
      <c r="B9963" s="94">
        <v>9912</v>
      </c>
      <c r="C9963" s="95"/>
      <c r="D9963" s="94"/>
      <c r="E9963" s="95"/>
      <c r="F9963" s="94"/>
      <c r="G9963" s="95">
        <f t="shared" si="933"/>
        <v>0</v>
      </c>
      <c r="H9963" s="110">
        <f t="shared" si="934"/>
        <v>0</v>
      </c>
      <c r="P9963" s="107" t="str">
        <f t="shared" si="935"/>
        <v/>
      </c>
      <c r="Q9963" s="108" t="str">
        <f t="shared" si="936"/>
        <v/>
      </c>
      <c r="S9963" s="109" t="str">
        <f t="shared" si="937"/>
        <v/>
      </c>
      <c r="T9963" s="109" t="str">
        <f t="shared" si="938"/>
        <v/>
      </c>
    </row>
    <row r="9964" spans="2:20" ht="15" customHeight="1" x14ac:dyDescent="0.25">
      <c r="B9964" s="94">
        <v>9913</v>
      </c>
      <c r="C9964" s="95"/>
      <c r="D9964" s="94"/>
      <c r="E9964" s="95"/>
      <c r="F9964" s="94"/>
      <c r="G9964" s="95">
        <f t="shared" si="933"/>
        <v>0</v>
      </c>
      <c r="H9964" s="110">
        <f t="shared" si="934"/>
        <v>0</v>
      </c>
      <c r="P9964" s="107" t="str">
        <f t="shared" si="935"/>
        <v/>
      </c>
      <c r="Q9964" s="108" t="str">
        <f t="shared" si="936"/>
        <v/>
      </c>
      <c r="S9964" s="109" t="str">
        <f t="shared" si="937"/>
        <v/>
      </c>
      <c r="T9964" s="109" t="str">
        <f t="shared" si="938"/>
        <v/>
      </c>
    </row>
    <row r="9965" spans="2:20" ht="15" customHeight="1" x14ac:dyDescent="0.25">
      <c r="B9965" s="94">
        <v>9914</v>
      </c>
      <c r="C9965" s="95"/>
      <c r="D9965" s="94"/>
      <c r="E9965" s="95"/>
      <c r="F9965" s="94"/>
      <c r="G9965" s="95">
        <f t="shared" si="933"/>
        <v>0</v>
      </c>
      <c r="H9965" s="110">
        <f t="shared" si="934"/>
        <v>0</v>
      </c>
      <c r="P9965" s="107" t="str">
        <f t="shared" si="935"/>
        <v/>
      </c>
      <c r="Q9965" s="108" t="str">
        <f t="shared" si="936"/>
        <v/>
      </c>
      <c r="S9965" s="109" t="str">
        <f t="shared" si="937"/>
        <v/>
      </c>
      <c r="T9965" s="109" t="str">
        <f t="shared" si="938"/>
        <v/>
      </c>
    </row>
    <row r="9966" spans="2:20" ht="15" customHeight="1" x14ac:dyDescent="0.25">
      <c r="B9966" s="94">
        <v>9915</v>
      </c>
      <c r="C9966" s="95"/>
      <c r="D9966" s="94"/>
      <c r="E9966" s="95"/>
      <c r="F9966" s="94"/>
      <c r="G9966" s="95">
        <f t="shared" si="933"/>
        <v>0</v>
      </c>
      <c r="H9966" s="110">
        <f t="shared" si="934"/>
        <v>0</v>
      </c>
      <c r="P9966" s="107" t="str">
        <f t="shared" si="935"/>
        <v/>
      </c>
      <c r="Q9966" s="108" t="str">
        <f t="shared" si="936"/>
        <v/>
      </c>
      <c r="S9966" s="109" t="str">
        <f t="shared" si="937"/>
        <v/>
      </c>
      <c r="T9966" s="109" t="str">
        <f t="shared" si="938"/>
        <v/>
      </c>
    </row>
    <row r="9967" spans="2:20" ht="15" customHeight="1" x14ac:dyDescent="0.25">
      <c r="B9967" s="94">
        <v>9916</v>
      </c>
      <c r="C9967" s="95"/>
      <c r="D9967" s="94"/>
      <c r="E9967" s="95"/>
      <c r="F9967" s="94"/>
      <c r="G9967" s="95">
        <f t="shared" si="933"/>
        <v>0</v>
      </c>
      <c r="H9967" s="110">
        <f t="shared" si="934"/>
        <v>0</v>
      </c>
      <c r="P9967" s="107" t="str">
        <f t="shared" si="935"/>
        <v/>
      </c>
      <c r="Q9967" s="108" t="str">
        <f t="shared" si="936"/>
        <v/>
      </c>
      <c r="S9967" s="109" t="str">
        <f t="shared" si="937"/>
        <v/>
      </c>
      <c r="T9967" s="109" t="str">
        <f t="shared" si="938"/>
        <v/>
      </c>
    </row>
    <row r="9968" spans="2:20" ht="15" customHeight="1" x14ac:dyDescent="0.25">
      <c r="B9968" s="94">
        <v>9917</v>
      </c>
      <c r="C9968" s="95"/>
      <c r="D9968" s="94"/>
      <c r="E9968" s="95"/>
      <c r="F9968" s="94"/>
      <c r="G9968" s="95">
        <f t="shared" si="933"/>
        <v>0</v>
      </c>
      <c r="H9968" s="110">
        <f t="shared" si="934"/>
        <v>0</v>
      </c>
      <c r="P9968" s="107" t="str">
        <f t="shared" si="935"/>
        <v/>
      </c>
      <c r="Q9968" s="108" t="str">
        <f t="shared" si="936"/>
        <v/>
      </c>
      <c r="S9968" s="109" t="str">
        <f t="shared" si="937"/>
        <v/>
      </c>
      <c r="T9968" s="109" t="str">
        <f t="shared" si="938"/>
        <v/>
      </c>
    </row>
    <row r="9969" spans="2:20" ht="15" customHeight="1" x14ac:dyDescent="0.25">
      <c r="B9969" s="94">
        <v>9918</v>
      </c>
      <c r="C9969" s="95"/>
      <c r="D9969" s="94"/>
      <c r="E9969" s="95"/>
      <c r="F9969" s="94"/>
      <c r="G9969" s="95">
        <f t="shared" si="933"/>
        <v>0</v>
      </c>
      <c r="H9969" s="110">
        <f t="shared" si="934"/>
        <v>0</v>
      </c>
      <c r="P9969" s="107" t="str">
        <f t="shared" si="935"/>
        <v/>
      </c>
      <c r="Q9969" s="108" t="str">
        <f t="shared" si="936"/>
        <v/>
      </c>
      <c r="S9969" s="109" t="str">
        <f t="shared" si="937"/>
        <v/>
      </c>
      <c r="T9969" s="109" t="str">
        <f t="shared" si="938"/>
        <v/>
      </c>
    </row>
    <row r="9970" spans="2:20" ht="15" customHeight="1" x14ac:dyDescent="0.25">
      <c r="B9970" s="94">
        <v>9919</v>
      </c>
      <c r="C9970" s="95"/>
      <c r="D9970" s="94"/>
      <c r="E9970" s="95"/>
      <c r="F9970" s="94"/>
      <c r="G9970" s="95">
        <f t="shared" si="933"/>
        <v>0</v>
      </c>
      <c r="H9970" s="110">
        <f t="shared" si="934"/>
        <v>0</v>
      </c>
      <c r="P9970" s="107" t="str">
        <f t="shared" si="935"/>
        <v/>
      </c>
      <c r="Q9970" s="108" t="str">
        <f t="shared" si="936"/>
        <v/>
      </c>
      <c r="S9970" s="109" t="str">
        <f t="shared" si="937"/>
        <v/>
      </c>
      <c r="T9970" s="109" t="str">
        <f t="shared" si="938"/>
        <v/>
      </c>
    </row>
    <row r="9971" spans="2:20" ht="15" customHeight="1" x14ac:dyDescent="0.25">
      <c r="B9971" s="94">
        <v>9920</v>
      </c>
      <c r="C9971" s="95"/>
      <c r="D9971" s="94"/>
      <c r="E9971" s="95"/>
      <c r="F9971" s="94"/>
      <c r="G9971" s="95">
        <f t="shared" si="933"/>
        <v>0</v>
      </c>
      <c r="H9971" s="110">
        <f t="shared" si="934"/>
        <v>0</v>
      </c>
      <c r="P9971" s="107" t="str">
        <f t="shared" si="935"/>
        <v/>
      </c>
      <c r="Q9971" s="108" t="str">
        <f t="shared" si="936"/>
        <v/>
      </c>
      <c r="S9971" s="109" t="str">
        <f t="shared" si="937"/>
        <v/>
      </c>
      <c r="T9971" s="109" t="str">
        <f t="shared" si="938"/>
        <v/>
      </c>
    </row>
    <row r="9972" spans="2:20" ht="15" customHeight="1" x14ac:dyDescent="0.25">
      <c r="B9972" s="94">
        <v>9921</v>
      </c>
      <c r="C9972" s="95"/>
      <c r="D9972" s="94"/>
      <c r="E9972" s="95"/>
      <c r="F9972" s="94"/>
      <c r="G9972" s="95">
        <f t="shared" si="933"/>
        <v>0</v>
      </c>
      <c r="H9972" s="110">
        <f t="shared" si="934"/>
        <v>0</v>
      </c>
      <c r="P9972" s="107" t="str">
        <f t="shared" si="935"/>
        <v/>
      </c>
      <c r="Q9972" s="108" t="str">
        <f t="shared" si="936"/>
        <v/>
      </c>
      <c r="S9972" s="109" t="str">
        <f t="shared" si="937"/>
        <v/>
      </c>
      <c r="T9972" s="109" t="str">
        <f t="shared" si="938"/>
        <v/>
      </c>
    </row>
    <row r="9973" spans="2:20" ht="15" customHeight="1" x14ac:dyDescent="0.25">
      <c r="B9973" s="94">
        <v>9922</v>
      </c>
      <c r="C9973" s="95"/>
      <c r="D9973" s="94"/>
      <c r="E9973" s="95"/>
      <c r="F9973" s="94"/>
      <c r="G9973" s="95">
        <f t="shared" si="933"/>
        <v>0</v>
      </c>
      <c r="H9973" s="110">
        <f t="shared" si="934"/>
        <v>0</v>
      </c>
      <c r="P9973" s="107" t="str">
        <f t="shared" si="935"/>
        <v/>
      </c>
      <c r="Q9973" s="108" t="str">
        <f t="shared" si="936"/>
        <v/>
      </c>
      <c r="S9973" s="109" t="str">
        <f t="shared" si="937"/>
        <v/>
      </c>
      <c r="T9973" s="109" t="str">
        <f t="shared" si="938"/>
        <v/>
      </c>
    </row>
    <row r="9974" spans="2:20" ht="15" customHeight="1" x14ac:dyDescent="0.25">
      <c r="B9974" s="94">
        <v>9923</v>
      </c>
      <c r="C9974" s="95"/>
      <c r="D9974" s="94"/>
      <c r="E9974" s="95"/>
      <c r="F9974" s="94"/>
      <c r="G9974" s="95">
        <f t="shared" si="933"/>
        <v>0</v>
      </c>
      <c r="H9974" s="110">
        <f t="shared" si="934"/>
        <v>0</v>
      </c>
      <c r="P9974" s="107" t="str">
        <f t="shared" si="935"/>
        <v/>
      </c>
      <c r="Q9974" s="108" t="str">
        <f t="shared" si="936"/>
        <v/>
      </c>
      <c r="S9974" s="109" t="str">
        <f t="shared" si="937"/>
        <v/>
      </c>
      <c r="T9974" s="109" t="str">
        <f t="shared" si="938"/>
        <v/>
      </c>
    </row>
    <row r="9975" spans="2:20" ht="15" customHeight="1" x14ac:dyDescent="0.25">
      <c r="B9975" s="94">
        <v>9924</v>
      </c>
      <c r="C9975" s="95"/>
      <c r="D9975" s="94"/>
      <c r="E9975" s="95"/>
      <c r="F9975" s="94"/>
      <c r="G9975" s="95">
        <f t="shared" si="933"/>
        <v>0</v>
      </c>
      <c r="H9975" s="110">
        <f t="shared" si="934"/>
        <v>0</v>
      </c>
      <c r="P9975" s="107" t="str">
        <f t="shared" si="935"/>
        <v/>
      </c>
      <c r="Q9975" s="108" t="str">
        <f t="shared" si="936"/>
        <v/>
      </c>
      <c r="S9975" s="109" t="str">
        <f t="shared" si="937"/>
        <v/>
      </c>
      <c r="T9975" s="109" t="str">
        <f t="shared" si="938"/>
        <v/>
      </c>
    </row>
    <row r="9976" spans="2:20" ht="15" customHeight="1" x14ac:dyDescent="0.25">
      <c r="B9976" s="94">
        <v>9925</v>
      </c>
      <c r="C9976" s="95"/>
      <c r="D9976" s="94"/>
      <c r="E9976" s="95"/>
      <c r="F9976" s="94"/>
      <c r="G9976" s="95">
        <f t="shared" si="933"/>
        <v>0</v>
      </c>
      <c r="H9976" s="110">
        <f t="shared" si="934"/>
        <v>0</v>
      </c>
      <c r="P9976" s="107" t="str">
        <f t="shared" si="935"/>
        <v/>
      </c>
      <c r="Q9976" s="108" t="str">
        <f t="shared" si="936"/>
        <v/>
      </c>
      <c r="S9976" s="109" t="str">
        <f t="shared" si="937"/>
        <v/>
      </c>
      <c r="T9976" s="109" t="str">
        <f t="shared" si="938"/>
        <v/>
      </c>
    </row>
    <row r="9977" spans="2:20" ht="15" customHeight="1" x14ac:dyDescent="0.25">
      <c r="B9977" s="94">
        <v>9926</v>
      </c>
      <c r="C9977" s="95"/>
      <c r="D9977" s="94"/>
      <c r="E9977" s="95"/>
      <c r="F9977" s="94"/>
      <c r="G9977" s="95">
        <f t="shared" si="933"/>
        <v>0</v>
      </c>
      <c r="H9977" s="110">
        <f t="shared" si="934"/>
        <v>0</v>
      </c>
      <c r="P9977" s="107" t="str">
        <f t="shared" si="935"/>
        <v/>
      </c>
      <c r="Q9977" s="108" t="str">
        <f t="shared" si="936"/>
        <v/>
      </c>
      <c r="S9977" s="109" t="str">
        <f t="shared" si="937"/>
        <v/>
      </c>
      <c r="T9977" s="109" t="str">
        <f t="shared" si="938"/>
        <v/>
      </c>
    </row>
    <row r="9978" spans="2:20" ht="15" customHeight="1" x14ac:dyDescent="0.25">
      <c r="B9978" s="94">
        <v>9927</v>
      </c>
      <c r="C9978" s="95"/>
      <c r="D9978" s="94"/>
      <c r="E9978" s="95"/>
      <c r="F9978" s="94"/>
      <c r="G9978" s="95">
        <f t="shared" si="933"/>
        <v>0</v>
      </c>
      <c r="H9978" s="110">
        <f t="shared" si="934"/>
        <v>0</v>
      </c>
      <c r="P9978" s="107" t="str">
        <f t="shared" si="935"/>
        <v/>
      </c>
      <c r="Q9978" s="108" t="str">
        <f t="shared" si="936"/>
        <v/>
      </c>
      <c r="S9978" s="109" t="str">
        <f t="shared" si="937"/>
        <v/>
      </c>
      <c r="T9978" s="109" t="str">
        <f t="shared" si="938"/>
        <v/>
      </c>
    </row>
    <row r="9979" spans="2:20" ht="15" customHeight="1" x14ac:dyDescent="0.25">
      <c r="B9979" s="94">
        <v>9928</v>
      </c>
      <c r="C9979" s="95"/>
      <c r="D9979" s="94"/>
      <c r="E9979" s="95"/>
      <c r="F9979" s="94"/>
      <c r="G9979" s="95">
        <f t="shared" si="933"/>
        <v>0</v>
      </c>
      <c r="H9979" s="110">
        <f t="shared" si="934"/>
        <v>0</v>
      </c>
      <c r="P9979" s="107" t="str">
        <f t="shared" si="935"/>
        <v/>
      </c>
      <c r="Q9979" s="108" t="str">
        <f t="shared" si="936"/>
        <v/>
      </c>
      <c r="S9979" s="109" t="str">
        <f t="shared" si="937"/>
        <v/>
      </c>
      <c r="T9979" s="109" t="str">
        <f t="shared" si="938"/>
        <v/>
      </c>
    </row>
    <row r="9980" spans="2:20" ht="15" customHeight="1" x14ac:dyDescent="0.25">
      <c r="B9980" s="94">
        <v>9929</v>
      </c>
      <c r="C9980" s="95"/>
      <c r="D9980" s="94"/>
      <c r="E9980" s="95"/>
      <c r="F9980" s="94"/>
      <c r="G9980" s="95">
        <f t="shared" si="933"/>
        <v>0</v>
      </c>
      <c r="H9980" s="110">
        <f t="shared" si="934"/>
        <v>0</v>
      </c>
      <c r="P9980" s="107" t="str">
        <f t="shared" si="935"/>
        <v/>
      </c>
      <c r="Q9980" s="108" t="str">
        <f t="shared" si="936"/>
        <v/>
      </c>
      <c r="S9980" s="109" t="str">
        <f t="shared" si="937"/>
        <v/>
      </c>
      <c r="T9980" s="109" t="str">
        <f t="shared" si="938"/>
        <v/>
      </c>
    </row>
    <row r="9981" spans="2:20" ht="15" customHeight="1" x14ac:dyDescent="0.25">
      <c r="B9981" s="94">
        <v>9930</v>
      </c>
      <c r="C9981" s="95"/>
      <c r="D9981" s="94"/>
      <c r="E9981" s="95"/>
      <c r="F9981" s="94"/>
      <c r="G9981" s="95">
        <f t="shared" si="933"/>
        <v>0</v>
      </c>
      <c r="H9981" s="110">
        <f t="shared" si="934"/>
        <v>0</v>
      </c>
      <c r="P9981" s="107" t="str">
        <f t="shared" si="935"/>
        <v/>
      </c>
      <c r="Q9981" s="108" t="str">
        <f t="shared" si="936"/>
        <v/>
      </c>
      <c r="S9981" s="109" t="str">
        <f t="shared" si="937"/>
        <v/>
      </c>
      <c r="T9981" s="109" t="str">
        <f t="shared" si="938"/>
        <v/>
      </c>
    </row>
    <row r="9982" spans="2:20" ht="15" customHeight="1" x14ac:dyDescent="0.25">
      <c r="B9982" s="94">
        <v>9931</v>
      </c>
      <c r="C9982" s="95"/>
      <c r="D9982" s="94"/>
      <c r="E9982" s="95"/>
      <c r="F9982" s="94"/>
      <c r="G9982" s="95">
        <f t="shared" si="933"/>
        <v>0</v>
      </c>
      <c r="H9982" s="110">
        <f t="shared" si="934"/>
        <v>0</v>
      </c>
      <c r="P9982" s="107" t="str">
        <f t="shared" si="935"/>
        <v/>
      </c>
      <c r="Q9982" s="108" t="str">
        <f t="shared" si="936"/>
        <v/>
      </c>
      <c r="S9982" s="109" t="str">
        <f t="shared" si="937"/>
        <v/>
      </c>
      <c r="T9982" s="109" t="str">
        <f t="shared" si="938"/>
        <v/>
      </c>
    </row>
    <row r="9983" spans="2:20" ht="15" customHeight="1" x14ac:dyDescent="0.25">
      <c r="B9983" s="94">
        <v>9932</v>
      </c>
      <c r="C9983" s="95"/>
      <c r="D9983" s="94"/>
      <c r="E9983" s="95"/>
      <c r="F9983" s="94"/>
      <c r="G9983" s="95">
        <f t="shared" si="933"/>
        <v>0</v>
      </c>
      <c r="H9983" s="110">
        <f t="shared" si="934"/>
        <v>0</v>
      </c>
      <c r="P9983" s="107" t="str">
        <f t="shared" si="935"/>
        <v/>
      </c>
      <c r="Q9983" s="108" t="str">
        <f t="shared" si="936"/>
        <v/>
      </c>
      <c r="S9983" s="109" t="str">
        <f t="shared" si="937"/>
        <v/>
      </c>
      <c r="T9983" s="109" t="str">
        <f t="shared" si="938"/>
        <v/>
      </c>
    </row>
    <row r="9984" spans="2:20" ht="15" customHeight="1" x14ac:dyDescent="0.25">
      <c r="B9984" s="94">
        <v>9933</v>
      </c>
      <c r="C9984" s="95"/>
      <c r="D9984" s="94"/>
      <c r="E9984" s="95"/>
      <c r="F9984" s="94"/>
      <c r="G9984" s="95">
        <f t="shared" si="933"/>
        <v>0</v>
      </c>
      <c r="H9984" s="110">
        <f t="shared" si="934"/>
        <v>0</v>
      </c>
      <c r="P9984" s="107" t="str">
        <f t="shared" si="935"/>
        <v/>
      </c>
      <c r="Q9984" s="108" t="str">
        <f t="shared" si="936"/>
        <v/>
      </c>
      <c r="S9984" s="109" t="str">
        <f t="shared" si="937"/>
        <v/>
      </c>
      <c r="T9984" s="109" t="str">
        <f t="shared" si="938"/>
        <v/>
      </c>
    </row>
    <row r="9985" spans="2:20" ht="15" customHeight="1" x14ac:dyDescent="0.25">
      <c r="B9985" s="94">
        <v>9934</v>
      </c>
      <c r="C9985" s="95"/>
      <c r="D9985" s="94"/>
      <c r="E9985" s="95"/>
      <c r="F9985" s="94"/>
      <c r="G9985" s="95">
        <f t="shared" si="933"/>
        <v>0</v>
      </c>
      <c r="H9985" s="110">
        <f t="shared" si="934"/>
        <v>0</v>
      </c>
      <c r="P9985" s="107" t="str">
        <f t="shared" si="935"/>
        <v/>
      </c>
      <c r="Q9985" s="108" t="str">
        <f t="shared" si="936"/>
        <v/>
      </c>
      <c r="S9985" s="109" t="str">
        <f t="shared" si="937"/>
        <v/>
      </c>
      <c r="T9985" s="109" t="str">
        <f t="shared" si="938"/>
        <v/>
      </c>
    </row>
    <row r="9986" spans="2:20" ht="15" customHeight="1" x14ac:dyDescent="0.25">
      <c r="B9986" s="94">
        <v>9935</v>
      </c>
      <c r="C9986" s="95"/>
      <c r="D9986" s="94"/>
      <c r="E9986" s="95"/>
      <c r="F9986" s="94"/>
      <c r="G9986" s="95">
        <f t="shared" si="933"/>
        <v>0</v>
      </c>
      <c r="H9986" s="110">
        <f t="shared" si="934"/>
        <v>0</v>
      </c>
      <c r="P9986" s="107" t="str">
        <f t="shared" si="935"/>
        <v/>
      </c>
      <c r="Q9986" s="108" t="str">
        <f t="shared" si="936"/>
        <v/>
      </c>
      <c r="S9986" s="109" t="str">
        <f t="shared" si="937"/>
        <v/>
      </c>
      <c r="T9986" s="109" t="str">
        <f t="shared" si="938"/>
        <v/>
      </c>
    </row>
    <row r="9987" spans="2:20" ht="15" customHeight="1" x14ac:dyDescent="0.25">
      <c r="B9987" s="94">
        <v>9936</v>
      </c>
      <c r="C9987" s="95"/>
      <c r="D9987" s="94"/>
      <c r="E9987" s="95"/>
      <c r="F9987" s="94"/>
      <c r="G9987" s="95">
        <f t="shared" si="933"/>
        <v>0</v>
      </c>
      <c r="H9987" s="110">
        <f t="shared" si="934"/>
        <v>0</v>
      </c>
      <c r="P9987" s="107" t="str">
        <f t="shared" si="935"/>
        <v/>
      </c>
      <c r="Q9987" s="108" t="str">
        <f t="shared" si="936"/>
        <v/>
      </c>
      <c r="S9987" s="109" t="str">
        <f t="shared" si="937"/>
        <v/>
      </c>
      <c r="T9987" s="109" t="str">
        <f t="shared" si="938"/>
        <v/>
      </c>
    </row>
    <row r="9988" spans="2:20" ht="15" customHeight="1" x14ac:dyDescent="0.25">
      <c r="B9988" s="94">
        <v>9937</v>
      </c>
      <c r="C9988" s="95"/>
      <c r="D9988" s="94"/>
      <c r="E9988" s="95"/>
      <c r="F9988" s="94"/>
      <c r="G9988" s="95">
        <f t="shared" si="933"/>
        <v>0</v>
      </c>
      <c r="H9988" s="110">
        <f t="shared" si="934"/>
        <v>0</v>
      </c>
      <c r="P9988" s="107" t="str">
        <f t="shared" si="935"/>
        <v/>
      </c>
      <c r="Q9988" s="108" t="str">
        <f t="shared" si="936"/>
        <v/>
      </c>
      <c r="S9988" s="109" t="str">
        <f t="shared" si="937"/>
        <v/>
      </c>
      <c r="T9988" s="109" t="str">
        <f t="shared" si="938"/>
        <v/>
      </c>
    </row>
    <row r="9989" spans="2:20" ht="15" customHeight="1" x14ac:dyDescent="0.25">
      <c r="B9989" s="94">
        <v>9938</v>
      </c>
      <c r="C9989" s="95"/>
      <c r="D9989" s="94"/>
      <c r="E9989" s="95"/>
      <c r="F9989" s="94"/>
      <c r="G9989" s="95">
        <f t="shared" si="933"/>
        <v>0</v>
      </c>
      <c r="H9989" s="110">
        <f t="shared" si="934"/>
        <v>0</v>
      </c>
      <c r="P9989" s="107" t="str">
        <f t="shared" si="935"/>
        <v/>
      </c>
      <c r="Q9989" s="108" t="str">
        <f t="shared" si="936"/>
        <v/>
      </c>
      <c r="S9989" s="109" t="str">
        <f t="shared" si="937"/>
        <v/>
      </c>
      <c r="T9989" s="109" t="str">
        <f t="shared" si="938"/>
        <v/>
      </c>
    </row>
    <row r="9990" spans="2:20" ht="15" customHeight="1" x14ac:dyDescent="0.25">
      <c r="B9990" s="94">
        <v>9939</v>
      </c>
      <c r="C9990" s="95"/>
      <c r="D9990" s="94"/>
      <c r="E9990" s="95"/>
      <c r="F9990" s="94"/>
      <c r="G9990" s="95">
        <f t="shared" si="933"/>
        <v>0</v>
      </c>
      <c r="H9990" s="110">
        <f t="shared" si="934"/>
        <v>0</v>
      </c>
      <c r="P9990" s="107" t="str">
        <f t="shared" si="935"/>
        <v/>
      </c>
      <c r="Q9990" s="108" t="str">
        <f t="shared" si="936"/>
        <v/>
      </c>
      <c r="S9990" s="109" t="str">
        <f t="shared" si="937"/>
        <v/>
      </c>
      <c r="T9990" s="109" t="str">
        <f t="shared" si="938"/>
        <v/>
      </c>
    </row>
    <row r="9991" spans="2:20" ht="15" customHeight="1" x14ac:dyDescent="0.25">
      <c r="B9991" s="94">
        <v>9940</v>
      </c>
      <c r="C9991" s="95"/>
      <c r="D9991" s="94"/>
      <c r="E9991" s="95"/>
      <c r="F9991" s="94"/>
      <c r="G9991" s="95">
        <f t="shared" si="933"/>
        <v>0</v>
      </c>
      <c r="H9991" s="110">
        <f t="shared" si="934"/>
        <v>0</v>
      </c>
      <c r="P9991" s="107" t="str">
        <f t="shared" si="935"/>
        <v/>
      </c>
      <c r="Q9991" s="108" t="str">
        <f t="shared" si="936"/>
        <v/>
      </c>
      <c r="S9991" s="109" t="str">
        <f t="shared" si="937"/>
        <v/>
      </c>
      <c r="T9991" s="109" t="str">
        <f t="shared" si="938"/>
        <v/>
      </c>
    </row>
    <row r="9992" spans="2:20" ht="15" customHeight="1" x14ac:dyDescent="0.25">
      <c r="B9992" s="94">
        <v>9941</v>
      </c>
      <c r="C9992" s="95"/>
      <c r="D9992" s="94"/>
      <c r="E9992" s="95"/>
      <c r="F9992" s="94"/>
      <c r="G9992" s="95">
        <f t="shared" si="933"/>
        <v>0</v>
      </c>
      <c r="H9992" s="110">
        <f t="shared" si="934"/>
        <v>0</v>
      </c>
      <c r="P9992" s="107" t="str">
        <f t="shared" si="935"/>
        <v/>
      </c>
      <c r="Q9992" s="108" t="str">
        <f t="shared" si="936"/>
        <v/>
      </c>
      <c r="S9992" s="109" t="str">
        <f t="shared" si="937"/>
        <v/>
      </c>
      <c r="T9992" s="109" t="str">
        <f t="shared" si="938"/>
        <v/>
      </c>
    </row>
    <row r="9993" spans="2:20" ht="15" customHeight="1" x14ac:dyDescent="0.25">
      <c r="B9993" s="94">
        <v>9942</v>
      </c>
      <c r="C9993" s="95"/>
      <c r="D9993" s="94"/>
      <c r="E9993" s="95"/>
      <c r="F9993" s="94"/>
      <c r="G9993" s="95">
        <f t="shared" si="933"/>
        <v>0</v>
      </c>
      <c r="H9993" s="110">
        <f t="shared" si="934"/>
        <v>0</v>
      </c>
      <c r="P9993" s="107" t="str">
        <f t="shared" si="935"/>
        <v/>
      </c>
      <c r="Q9993" s="108" t="str">
        <f t="shared" si="936"/>
        <v/>
      </c>
      <c r="S9993" s="109" t="str">
        <f t="shared" si="937"/>
        <v/>
      </c>
      <c r="T9993" s="109" t="str">
        <f t="shared" si="938"/>
        <v/>
      </c>
    </row>
    <row r="9994" spans="2:20" ht="15" customHeight="1" x14ac:dyDescent="0.25">
      <c r="B9994" s="94">
        <v>9943</v>
      </c>
      <c r="C9994" s="95"/>
      <c r="D9994" s="94"/>
      <c r="E9994" s="95"/>
      <c r="F9994" s="94"/>
      <c r="G9994" s="95">
        <f t="shared" si="933"/>
        <v>0</v>
      </c>
      <c r="H9994" s="110">
        <f t="shared" si="934"/>
        <v>0</v>
      </c>
      <c r="P9994" s="107" t="str">
        <f t="shared" si="935"/>
        <v/>
      </c>
      <c r="Q9994" s="108" t="str">
        <f t="shared" si="936"/>
        <v/>
      </c>
      <c r="S9994" s="109" t="str">
        <f t="shared" si="937"/>
        <v/>
      </c>
      <c r="T9994" s="109" t="str">
        <f t="shared" si="938"/>
        <v/>
      </c>
    </row>
    <row r="9995" spans="2:20" ht="15" customHeight="1" x14ac:dyDescent="0.25">
      <c r="B9995" s="94">
        <v>9944</v>
      </c>
      <c r="C9995" s="95"/>
      <c r="D9995" s="94"/>
      <c r="E9995" s="95"/>
      <c r="F9995" s="94"/>
      <c r="G9995" s="95">
        <f t="shared" si="933"/>
        <v>0</v>
      </c>
      <c r="H9995" s="110">
        <f t="shared" si="934"/>
        <v>0</v>
      </c>
      <c r="P9995" s="107" t="str">
        <f t="shared" si="935"/>
        <v/>
      </c>
      <c r="Q9995" s="108" t="str">
        <f t="shared" si="936"/>
        <v/>
      </c>
      <c r="S9995" s="109" t="str">
        <f t="shared" si="937"/>
        <v/>
      </c>
      <c r="T9995" s="109" t="str">
        <f t="shared" si="938"/>
        <v/>
      </c>
    </row>
    <row r="9996" spans="2:20" ht="15" customHeight="1" x14ac:dyDescent="0.25">
      <c r="B9996" s="94">
        <v>9945</v>
      </c>
      <c r="C9996" s="95"/>
      <c r="D9996" s="94"/>
      <c r="E9996" s="95"/>
      <c r="F9996" s="94"/>
      <c r="G9996" s="95">
        <f t="shared" si="933"/>
        <v>0</v>
      </c>
      <c r="H9996" s="110">
        <f t="shared" si="934"/>
        <v>0</v>
      </c>
      <c r="P9996" s="107" t="str">
        <f t="shared" si="935"/>
        <v/>
      </c>
      <c r="Q9996" s="108" t="str">
        <f t="shared" si="936"/>
        <v/>
      </c>
      <c r="S9996" s="109" t="str">
        <f t="shared" si="937"/>
        <v/>
      </c>
      <c r="T9996" s="109" t="str">
        <f t="shared" si="938"/>
        <v/>
      </c>
    </row>
    <row r="9997" spans="2:20" ht="15" customHeight="1" x14ac:dyDescent="0.25">
      <c r="B9997" s="94">
        <v>9946</v>
      </c>
      <c r="C9997" s="95"/>
      <c r="D9997" s="94"/>
      <c r="E9997" s="95"/>
      <c r="F9997" s="94"/>
      <c r="G9997" s="95">
        <f t="shared" si="933"/>
        <v>0</v>
      </c>
      <c r="H9997" s="110">
        <f t="shared" si="934"/>
        <v>0</v>
      </c>
      <c r="P9997" s="107" t="str">
        <f t="shared" si="935"/>
        <v/>
      </c>
      <c r="Q9997" s="108" t="str">
        <f t="shared" si="936"/>
        <v/>
      </c>
      <c r="S9997" s="109" t="str">
        <f t="shared" si="937"/>
        <v/>
      </c>
      <c r="T9997" s="109" t="str">
        <f t="shared" si="938"/>
        <v/>
      </c>
    </row>
    <row r="9998" spans="2:20" ht="15" customHeight="1" x14ac:dyDescent="0.25">
      <c r="B9998" s="94">
        <v>9947</v>
      </c>
      <c r="C9998" s="95"/>
      <c r="D9998" s="94"/>
      <c r="E9998" s="95"/>
      <c r="F9998" s="94"/>
      <c r="G9998" s="95">
        <f t="shared" si="933"/>
        <v>0</v>
      </c>
      <c r="H9998" s="110">
        <f t="shared" si="934"/>
        <v>0</v>
      </c>
      <c r="P9998" s="107" t="str">
        <f t="shared" si="935"/>
        <v/>
      </c>
      <c r="Q9998" s="108" t="str">
        <f t="shared" si="936"/>
        <v/>
      </c>
      <c r="S9998" s="109" t="str">
        <f t="shared" si="937"/>
        <v/>
      </c>
      <c r="T9998" s="109" t="str">
        <f t="shared" si="938"/>
        <v/>
      </c>
    </row>
    <row r="9999" spans="2:20" ht="15" customHeight="1" x14ac:dyDescent="0.25">
      <c r="B9999" s="94">
        <v>9948</v>
      </c>
      <c r="C9999" s="95"/>
      <c r="D9999" s="94"/>
      <c r="E9999" s="95"/>
      <c r="F9999" s="94"/>
      <c r="G9999" s="95">
        <f t="shared" si="933"/>
        <v>0</v>
      </c>
      <c r="H9999" s="110">
        <f t="shared" si="934"/>
        <v>0</v>
      </c>
      <c r="P9999" s="107" t="str">
        <f t="shared" si="935"/>
        <v/>
      </c>
      <c r="Q9999" s="108" t="str">
        <f t="shared" si="936"/>
        <v/>
      </c>
      <c r="S9999" s="109" t="str">
        <f t="shared" si="937"/>
        <v/>
      </c>
      <c r="T9999" s="109" t="str">
        <f t="shared" si="938"/>
        <v/>
      </c>
    </row>
    <row r="10000" spans="2:20" ht="15" customHeight="1" x14ac:dyDescent="0.25">
      <c r="B10000" s="94">
        <v>9949</v>
      </c>
      <c r="C10000" s="95"/>
      <c r="D10000" s="94"/>
      <c r="E10000" s="95"/>
      <c r="F10000" s="94"/>
      <c r="G10000" s="95">
        <f t="shared" si="933"/>
        <v>0</v>
      </c>
      <c r="H10000" s="110">
        <f t="shared" si="934"/>
        <v>0</v>
      </c>
      <c r="P10000" s="107" t="str">
        <f t="shared" si="935"/>
        <v/>
      </c>
      <c r="Q10000" s="108" t="str">
        <f t="shared" si="936"/>
        <v/>
      </c>
      <c r="S10000" s="109" t="str">
        <f t="shared" si="937"/>
        <v/>
      </c>
      <c r="T10000" s="109" t="str">
        <f t="shared" si="938"/>
        <v/>
      </c>
    </row>
    <row r="10001" spans="2:20" ht="15" customHeight="1" x14ac:dyDescent="0.25">
      <c r="B10001" s="94">
        <v>9950</v>
      </c>
      <c r="C10001" s="95"/>
      <c r="D10001" s="94"/>
      <c r="E10001" s="95"/>
      <c r="F10001" s="94"/>
      <c r="G10001" s="95">
        <f t="shared" si="933"/>
        <v>0</v>
      </c>
      <c r="H10001" s="110">
        <f t="shared" si="934"/>
        <v>0</v>
      </c>
      <c r="P10001" s="107" t="str">
        <f t="shared" si="935"/>
        <v/>
      </c>
      <c r="Q10001" s="108" t="str">
        <f t="shared" si="936"/>
        <v/>
      </c>
      <c r="S10001" s="109" t="str">
        <f t="shared" si="937"/>
        <v/>
      </c>
      <c r="T10001" s="109" t="str">
        <f t="shared" si="938"/>
        <v/>
      </c>
    </row>
    <row r="10002" spans="2:20" ht="15" customHeight="1" x14ac:dyDescent="0.25">
      <c r="B10002" s="94">
        <v>9951</v>
      </c>
      <c r="C10002" s="95"/>
      <c r="D10002" s="94"/>
      <c r="E10002" s="95"/>
      <c r="F10002" s="94"/>
      <c r="G10002" s="95">
        <f t="shared" si="933"/>
        <v>0</v>
      </c>
      <c r="H10002" s="110">
        <f t="shared" si="934"/>
        <v>0</v>
      </c>
      <c r="P10002" s="107" t="str">
        <f t="shared" si="935"/>
        <v/>
      </c>
      <c r="Q10002" s="108" t="str">
        <f t="shared" si="936"/>
        <v/>
      </c>
      <c r="S10002" s="109" t="str">
        <f t="shared" si="937"/>
        <v/>
      </c>
      <c r="T10002" s="109" t="str">
        <f t="shared" si="938"/>
        <v/>
      </c>
    </row>
    <row r="10003" spans="2:20" ht="15" customHeight="1" x14ac:dyDescent="0.25">
      <c r="B10003" s="94">
        <v>9952</v>
      </c>
      <c r="C10003" s="95"/>
      <c r="D10003" s="94"/>
      <c r="E10003" s="95"/>
      <c r="F10003" s="94"/>
      <c r="G10003" s="95">
        <f t="shared" si="933"/>
        <v>0</v>
      </c>
      <c r="H10003" s="110">
        <f t="shared" si="934"/>
        <v>0</v>
      </c>
      <c r="P10003" s="107" t="str">
        <f t="shared" si="935"/>
        <v/>
      </c>
      <c r="Q10003" s="108" t="str">
        <f t="shared" si="936"/>
        <v/>
      </c>
      <c r="S10003" s="109" t="str">
        <f t="shared" si="937"/>
        <v/>
      </c>
      <c r="T10003" s="109" t="str">
        <f t="shared" si="938"/>
        <v/>
      </c>
    </row>
    <row r="10004" spans="2:20" ht="15" customHeight="1" x14ac:dyDescent="0.25">
      <c r="B10004" s="94">
        <v>9953</v>
      </c>
      <c r="C10004" s="95"/>
      <c r="D10004" s="94"/>
      <c r="E10004" s="95"/>
      <c r="F10004" s="94"/>
      <c r="G10004" s="95">
        <f t="shared" si="933"/>
        <v>0</v>
      </c>
      <c r="H10004" s="110">
        <f t="shared" si="934"/>
        <v>0</v>
      </c>
      <c r="P10004" s="107" t="str">
        <f t="shared" si="935"/>
        <v/>
      </c>
      <c r="Q10004" s="108" t="str">
        <f t="shared" si="936"/>
        <v/>
      </c>
      <c r="S10004" s="109" t="str">
        <f t="shared" si="937"/>
        <v/>
      </c>
      <c r="T10004" s="109" t="str">
        <f t="shared" si="938"/>
        <v/>
      </c>
    </row>
    <row r="10005" spans="2:20" ht="15" customHeight="1" x14ac:dyDescent="0.25">
      <c r="B10005" s="94">
        <v>9954</v>
      </c>
      <c r="C10005" s="95"/>
      <c r="D10005" s="94"/>
      <c r="E10005" s="95"/>
      <c r="F10005" s="94"/>
      <c r="G10005" s="95">
        <f t="shared" si="933"/>
        <v>0</v>
      </c>
      <c r="H10005" s="110">
        <f t="shared" si="934"/>
        <v>0</v>
      </c>
      <c r="P10005" s="107" t="str">
        <f t="shared" si="935"/>
        <v/>
      </c>
      <c r="Q10005" s="108" t="str">
        <f t="shared" si="936"/>
        <v/>
      </c>
      <c r="S10005" s="109" t="str">
        <f t="shared" si="937"/>
        <v/>
      </c>
      <c r="T10005" s="109" t="str">
        <f t="shared" si="938"/>
        <v/>
      </c>
    </row>
    <row r="10006" spans="2:20" ht="15" customHeight="1" x14ac:dyDescent="0.25">
      <c r="B10006" s="94">
        <v>9955</v>
      </c>
      <c r="C10006" s="95"/>
      <c r="D10006" s="94"/>
      <c r="E10006" s="95"/>
      <c r="F10006" s="94"/>
      <c r="G10006" s="95">
        <f t="shared" si="933"/>
        <v>0</v>
      </c>
      <c r="H10006" s="110">
        <f t="shared" si="934"/>
        <v>0</v>
      </c>
      <c r="P10006" s="107" t="str">
        <f t="shared" si="935"/>
        <v/>
      </c>
      <c r="Q10006" s="108" t="str">
        <f t="shared" si="936"/>
        <v/>
      </c>
      <c r="S10006" s="109" t="str">
        <f t="shared" si="937"/>
        <v/>
      </c>
      <c r="T10006" s="109" t="str">
        <f t="shared" si="938"/>
        <v/>
      </c>
    </row>
    <row r="10007" spans="2:20" ht="15" customHeight="1" x14ac:dyDescent="0.25">
      <c r="B10007" s="94">
        <v>9956</v>
      </c>
      <c r="C10007" s="95"/>
      <c r="D10007" s="94"/>
      <c r="E10007" s="95"/>
      <c r="F10007" s="94"/>
      <c r="G10007" s="95">
        <f t="shared" si="933"/>
        <v>0</v>
      </c>
      <c r="H10007" s="110">
        <f t="shared" si="934"/>
        <v>0</v>
      </c>
      <c r="P10007" s="107" t="str">
        <f t="shared" si="935"/>
        <v/>
      </c>
      <c r="Q10007" s="108" t="str">
        <f t="shared" si="936"/>
        <v/>
      </c>
      <c r="S10007" s="109" t="str">
        <f t="shared" si="937"/>
        <v/>
      </c>
      <c r="T10007" s="109" t="str">
        <f t="shared" si="938"/>
        <v/>
      </c>
    </row>
    <row r="10008" spans="2:20" ht="15" customHeight="1" x14ac:dyDescent="0.25">
      <c r="B10008" s="94">
        <v>9957</v>
      </c>
      <c r="C10008" s="95"/>
      <c r="D10008" s="94"/>
      <c r="E10008" s="95"/>
      <c r="F10008" s="94"/>
      <c r="G10008" s="95">
        <f t="shared" si="933"/>
        <v>0</v>
      </c>
      <c r="H10008" s="110">
        <f t="shared" si="934"/>
        <v>0</v>
      </c>
      <c r="P10008" s="107" t="str">
        <f t="shared" si="935"/>
        <v/>
      </c>
      <c r="Q10008" s="108" t="str">
        <f t="shared" si="936"/>
        <v/>
      </c>
      <c r="S10008" s="109" t="str">
        <f t="shared" si="937"/>
        <v/>
      </c>
      <c r="T10008" s="109" t="str">
        <f t="shared" si="938"/>
        <v/>
      </c>
    </row>
    <row r="10009" spans="2:20" ht="15" customHeight="1" x14ac:dyDescent="0.25">
      <c r="B10009" s="94">
        <v>9958</v>
      </c>
      <c r="C10009" s="95"/>
      <c r="D10009" s="94"/>
      <c r="E10009" s="95"/>
      <c r="F10009" s="94"/>
      <c r="G10009" s="95">
        <f t="shared" si="933"/>
        <v>0</v>
      </c>
      <c r="H10009" s="110">
        <f t="shared" si="934"/>
        <v>0</v>
      </c>
      <c r="P10009" s="107" t="str">
        <f t="shared" si="935"/>
        <v/>
      </c>
      <c r="Q10009" s="108" t="str">
        <f t="shared" si="936"/>
        <v/>
      </c>
      <c r="S10009" s="109" t="str">
        <f t="shared" si="937"/>
        <v/>
      </c>
      <c r="T10009" s="109" t="str">
        <f t="shared" si="938"/>
        <v/>
      </c>
    </row>
    <row r="10010" spans="2:20" ht="15" customHeight="1" x14ac:dyDescent="0.25">
      <c r="B10010" s="94">
        <v>9959</v>
      </c>
      <c r="C10010" s="95"/>
      <c r="D10010" s="94"/>
      <c r="E10010" s="95"/>
      <c r="F10010" s="94"/>
      <c r="G10010" s="95">
        <f t="shared" si="933"/>
        <v>0</v>
      </c>
      <c r="H10010" s="110">
        <f t="shared" si="934"/>
        <v>0</v>
      </c>
      <c r="P10010" s="107" t="str">
        <f t="shared" si="935"/>
        <v/>
      </c>
      <c r="Q10010" s="108" t="str">
        <f t="shared" si="936"/>
        <v/>
      </c>
      <c r="S10010" s="109" t="str">
        <f t="shared" si="937"/>
        <v/>
      </c>
      <c r="T10010" s="109" t="str">
        <f t="shared" si="938"/>
        <v/>
      </c>
    </row>
    <row r="10011" spans="2:20" ht="15" customHeight="1" x14ac:dyDescent="0.25">
      <c r="B10011" s="94">
        <v>9960</v>
      </c>
      <c r="C10011" s="95"/>
      <c r="D10011" s="94"/>
      <c r="E10011" s="95"/>
      <c r="F10011" s="94"/>
      <c r="G10011" s="95">
        <f t="shared" si="933"/>
        <v>0</v>
      </c>
      <c r="H10011" s="110">
        <f t="shared" si="934"/>
        <v>0</v>
      </c>
      <c r="P10011" s="107" t="str">
        <f t="shared" si="935"/>
        <v/>
      </c>
      <c r="Q10011" s="108" t="str">
        <f t="shared" si="936"/>
        <v/>
      </c>
      <c r="S10011" s="109" t="str">
        <f t="shared" si="937"/>
        <v/>
      </c>
      <c r="T10011" s="109" t="str">
        <f t="shared" si="938"/>
        <v/>
      </c>
    </row>
    <row r="10012" spans="2:20" ht="15" customHeight="1" x14ac:dyDescent="0.25">
      <c r="B10012" s="94">
        <v>9961</v>
      </c>
      <c r="C10012" s="95"/>
      <c r="D10012" s="94"/>
      <c r="E10012" s="95"/>
      <c r="F10012" s="94"/>
      <c r="G10012" s="95">
        <f t="shared" ref="G10012:G10051" si="939">E10012-C10012</f>
        <v>0</v>
      </c>
      <c r="H10012" s="110">
        <f t="shared" ref="H10012:H10051" si="940">F10012-D10012</f>
        <v>0</v>
      </c>
      <c r="P10012" s="107" t="str">
        <f t="shared" ref="P10012:P10051" si="941">IF(C10012="","",D10012*PSA_WTP-C10012)</f>
        <v/>
      </c>
      <c r="Q10012" s="108" t="str">
        <f t="shared" ref="Q10012:Q10051" si="942">IF(C10012="","",F10012*PSA_WTP-E10012)</f>
        <v/>
      </c>
      <c r="S10012" s="109" t="str">
        <f t="shared" ref="S10012:S10051" si="943">IF(Q10012="","",IF(Q10012=MAX(P10012,Q10012),0,1))</f>
        <v/>
      </c>
      <c r="T10012" s="109" t="str">
        <f t="shared" ref="T10012:T10051" si="944">IF(Q10012="","",IF(Q10012=MAX(P10012,Q10012),1,0))</f>
        <v/>
      </c>
    </row>
    <row r="10013" spans="2:20" ht="15" customHeight="1" x14ac:dyDescent="0.25">
      <c r="B10013" s="94">
        <v>9962</v>
      </c>
      <c r="C10013" s="95"/>
      <c r="D10013" s="94"/>
      <c r="E10013" s="95"/>
      <c r="F10013" s="94"/>
      <c r="G10013" s="95">
        <f t="shared" si="939"/>
        <v>0</v>
      </c>
      <c r="H10013" s="110">
        <f t="shared" si="940"/>
        <v>0</v>
      </c>
      <c r="P10013" s="107" t="str">
        <f t="shared" si="941"/>
        <v/>
      </c>
      <c r="Q10013" s="108" t="str">
        <f t="shared" si="942"/>
        <v/>
      </c>
      <c r="S10013" s="109" t="str">
        <f t="shared" si="943"/>
        <v/>
      </c>
      <c r="T10013" s="109" t="str">
        <f t="shared" si="944"/>
        <v/>
      </c>
    </row>
    <row r="10014" spans="2:20" ht="15" customHeight="1" x14ac:dyDescent="0.25">
      <c r="B10014" s="94">
        <v>9963</v>
      </c>
      <c r="C10014" s="95"/>
      <c r="D10014" s="94"/>
      <c r="E10014" s="95"/>
      <c r="F10014" s="94"/>
      <c r="G10014" s="95">
        <f t="shared" si="939"/>
        <v>0</v>
      </c>
      <c r="H10014" s="110">
        <f t="shared" si="940"/>
        <v>0</v>
      </c>
      <c r="P10014" s="107" t="str">
        <f t="shared" si="941"/>
        <v/>
      </c>
      <c r="Q10014" s="108" t="str">
        <f t="shared" si="942"/>
        <v/>
      </c>
      <c r="S10014" s="109" t="str">
        <f t="shared" si="943"/>
        <v/>
      </c>
      <c r="T10014" s="109" t="str">
        <f t="shared" si="944"/>
        <v/>
      </c>
    </row>
    <row r="10015" spans="2:20" ht="15" customHeight="1" x14ac:dyDescent="0.25">
      <c r="B10015" s="94">
        <v>9964</v>
      </c>
      <c r="C10015" s="95"/>
      <c r="D10015" s="94"/>
      <c r="E10015" s="95"/>
      <c r="F10015" s="94"/>
      <c r="G10015" s="95">
        <f t="shared" si="939"/>
        <v>0</v>
      </c>
      <c r="H10015" s="110">
        <f t="shared" si="940"/>
        <v>0</v>
      </c>
      <c r="P10015" s="107" t="str">
        <f t="shared" si="941"/>
        <v/>
      </c>
      <c r="Q10015" s="108" t="str">
        <f t="shared" si="942"/>
        <v/>
      </c>
      <c r="S10015" s="109" t="str">
        <f t="shared" si="943"/>
        <v/>
      </c>
      <c r="T10015" s="109" t="str">
        <f t="shared" si="944"/>
        <v/>
      </c>
    </row>
    <row r="10016" spans="2:20" ht="15" customHeight="1" x14ac:dyDescent="0.25">
      <c r="B10016" s="94">
        <v>9965</v>
      </c>
      <c r="C10016" s="95"/>
      <c r="D10016" s="94"/>
      <c r="E10016" s="95"/>
      <c r="F10016" s="94"/>
      <c r="G10016" s="95">
        <f t="shared" si="939"/>
        <v>0</v>
      </c>
      <c r="H10016" s="110">
        <f t="shared" si="940"/>
        <v>0</v>
      </c>
      <c r="P10016" s="107" t="str">
        <f t="shared" si="941"/>
        <v/>
      </c>
      <c r="Q10016" s="108" t="str">
        <f t="shared" si="942"/>
        <v/>
      </c>
      <c r="S10016" s="109" t="str">
        <f t="shared" si="943"/>
        <v/>
      </c>
      <c r="T10016" s="109" t="str">
        <f t="shared" si="944"/>
        <v/>
      </c>
    </row>
    <row r="10017" spans="2:20" ht="15" customHeight="1" x14ac:dyDescent="0.25">
      <c r="B10017" s="94">
        <v>9966</v>
      </c>
      <c r="C10017" s="95"/>
      <c r="D10017" s="94"/>
      <c r="E10017" s="95"/>
      <c r="F10017" s="94"/>
      <c r="G10017" s="95">
        <f t="shared" si="939"/>
        <v>0</v>
      </c>
      <c r="H10017" s="110">
        <f t="shared" si="940"/>
        <v>0</v>
      </c>
      <c r="P10017" s="107" t="str">
        <f t="shared" si="941"/>
        <v/>
      </c>
      <c r="Q10017" s="108" t="str">
        <f t="shared" si="942"/>
        <v/>
      </c>
      <c r="S10017" s="109" t="str">
        <f t="shared" si="943"/>
        <v/>
      </c>
      <c r="T10017" s="109" t="str">
        <f t="shared" si="944"/>
        <v/>
      </c>
    </row>
    <row r="10018" spans="2:20" ht="15" customHeight="1" x14ac:dyDescent="0.25">
      <c r="B10018" s="94">
        <v>9967</v>
      </c>
      <c r="C10018" s="95"/>
      <c r="D10018" s="94"/>
      <c r="E10018" s="95"/>
      <c r="F10018" s="94"/>
      <c r="G10018" s="95">
        <f t="shared" si="939"/>
        <v>0</v>
      </c>
      <c r="H10018" s="110">
        <f t="shared" si="940"/>
        <v>0</v>
      </c>
      <c r="P10018" s="107" t="str">
        <f t="shared" si="941"/>
        <v/>
      </c>
      <c r="Q10018" s="108" t="str">
        <f t="shared" si="942"/>
        <v/>
      </c>
      <c r="S10018" s="109" t="str">
        <f t="shared" si="943"/>
        <v/>
      </c>
      <c r="T10018" s="109" t="str">
        <f t="shared" si="944"/>
        <v/>
      </c>
    </row>
    <row r="10019" spans="2:20" ht="15" customHeight="1" x14ac:dyDescent="0.25">
      <c r="B10019" s="94">
        <v>9968</v>
      </c>
      <c r="C10019" s="95"/>
      <c r="D10019" s="94"/>
      <c r="E10019" s="95"/>
      <c r="F10019" s="94"/>
      <c r="G10019" s="95">
        <f t="shared" si="939"/>
        <v>0</v>
      </c>
      <c r="H10019" s="110">
        <f t="shared" si="940"/>
        <v>0</v>
      </c>
      <c r="P10019" s="107" t="str">
        <f t="shared" si="941"/>
        <v/>
      </c>
      <c r="Q10019" s="108" t="str">
        <f t="shared" si="942"/>
        <v/>
      </c>
      <c r="S10019" s="109" t="str">
        <f t="shared" si="943"/>
        <v/>
      </c>
      <c r="T10019" s="109" t="str">
        <f t="shared" si="944"/>
        <v/>
      </c>
    </row>
    <row r="10020" spans="2:20" ht="15" customHeight="1" x14ac:dyDescent="0.25">
      <c r="B10020" s="94">
        <v>9969</v>
      </c>
      <c r="C10020" s="95"/>
      <c r="D10020" s="94"/>
      <c r="E10020" s="95"/>
      <c r="F10020" s="94"/>
      <c r="G10020" s="95">
        <f t="shared" si="939"/>
        <v>0</v>
      </c>
      <c r="H10020" s="110">
        <f t="shared" si="940"/>
        <v>0</v>
      </c>
      <c r="P10020" s="107" t="str">
        <f t="shared" si="941"/>
        <v/>
      </c>
      <c r="Q10020" s="108" t="str">
        <f t="shared" si="942"/>
        <v/>
      </c>
      <c r="S10020" s="109" t="str">
        <f t="shared" si="943"/>
        <v/>
      </c>
      <c r="T10020" s="109" t="str">
        <f t="shared" si="944"/>
        <v/>
      </c>
    </row>
    <row r="10021" spans="2:20" ht="15" customHeight="1" x14ac:dyDescent="0.25">
      <c r="B10021" s="94">
        <v>9970</v>
      </c>
      <c r="C10021" s="95"/>
      <c r="D10021" s="94"/>
      <c r="E10021" s="95"/>
      <c r="F10021" s="94"/>
      <c r="G10021" s="95">
        <f t="shared" si="939"/>
        <v>0</v>
      </c>
      <c r="H10021" s="110">
        <f t="shared" si="940"/>
        <v>0</v>
      </c>
      <c r="P10021" s="107" t="str">
        <f t="shared" si="941"/>
        <v/>
      </c>
      <c r="Q10021" s="108" t="str">
        <f t="shared" si="942"/>
        <v/>
      </c>
      <c r="S10021" s="109" t="str">
        <f t="shared" si="943"/>
        <v/>
      </c>
      <c r="T10021" s="109" t="str">
        <f t="shared" si="944"/>
        <v/>
      </c>
    </row>
    <row r="10022" spans="2:20" ht="15" customHeight="1" x14ac:dyDescent="0.25">
      <c r="B10022" s="94">
        <v>9971</v>
      </c>
      <c r="C10022" s="95"/>
      <c r="D10022" s="94"/>
      <c r="E10022" s="95"/>
      <c r="F10022" s="94"/>
      <c r="G10022" s="95">
        <f t="shared" si="939"/>
        <v>0</v>
      </c>
      <c r="H10022" s="110">
        <f t="shared" si="940"/>
        <v>0</v>
      </c>
      <c r="P10022" s="107" t="str">
        <f t="shared" si="941"/>
        <v/>
      </c>
      <c r="Q10022" s="108" t="str">
        <f t="shared" si="942"/>
        <v/>
      </c>
      <c r="S10022" s="109" t="str">
        <f t="shared" si="943"/>
        <v/>
      </c>
      <c r="T10022" s="109" t="str">
        <f t="shared" si="944"/>
        <v/>
      </c>
    </row>
    <row r="10023" spans="2:20" ht="15" customHeight="1" x14ac:dyDescent="0.25">
      <c r="B10023" s="94">
        <v>9972</v>
      </c>
      <c r="C10023" s="95"/>
      <c r="D10023" s="94"/>
      <c r="E10023" s="95"/>
      <c r="F10023" s="94"/>
      <c r="G10023" s="95">
        <f t="shared" si="939"/>
        <v>0</v>
      </c>
      <c r="H10023" s="110">
        <f t="shared" si="940"/>
        <v>0</v>
      </c>
      <c r="P10023" s="107" t="str">
        <f t="shared" si="941"/>
        <v/>
      </c>
      <c r="Q10023" s="108" t="str">
        <f t="shared" si="942"/>
        <v/>
      </c>
      <c r="S10023" s="109" t="str">
        <f t="shared" si="943"/>
        <v/>
      </c>
      <c r="T10023" s="109" t="str">
        <f t="shared" si="944"/>
        <v/>
      </c>
    </row>
    <row r="10024" spans="2:20" ht="15" customHeight="1" x14ac:dyDescent="0.25">
      <c r="B10024" s="94">
        <v>9973</v>
      </c>
      <c r="C10024" s="95"/>
      <c r="D10024" s="94"/>
      <c r="E10024" s="95"/>
      <c r="F10024" s="94"/>
      <c r="G10024" s="95">
        <f t="shared" si="939"/>
        <v>0</v>
      </c>
      <c r="H10024" s="110">
        <f t="shared" si="940"/>
        <v>0</v>
      </c>
      <c r="P10024" s="107" t="str">
        <f t="shared" si="941"/>
        <v/>
      </c>
      <c r="Q10024" s="108" t="str">
        <f t="shared" si="942"/>
        <v/>
      </c>
      <c r="S10024" s="109" t="str">
        <f t="shared" si="943"/>
        <v/>
      </c>
      <c r="T10024" s="109" t="str">
        <f t="shared" si="944"/>
        <v/>
      </c>
    </row>
    <row r="10025" spans="2:20" ht="15" customHeight="1" x14ac:dyDescent="0.25">
      <c r="B10025" s="94">
        <v>9974</v>
      </c>
      <c r="C10025" s="95"/>
      <c r="D10025" s="94"/>
      <c r="E10025" s="95"/>
      <c r="F10025" s="94"/>
      <c r="G10025" s="95">
        <f t="shared" si="939"/>
        <v>0</v>
      </c>
      <c r="H10025" s="110">
        <f t="shared" si="940"/>
        <v>0</v>
      </c>
      <c r="P10025" s="107" t="str">
        <f t="shared" si="941"/>
        <v/>
      </c>
      <c r="Q10025" s="108" t="str">
        <f t="shared" si="942"/>
        <v/>
      </c>
      <c r="S10025" s="109" t="str">
        <f t="shared" si="943"/>
        <v/>
      </c>
      <c r="T10025" s="109" t="str">
        <f t="shared" si="944"/>
        <v/>
      </c>
    </row>
    <row r="10026" spans="2:20" ht="15" customHeight="1" x14ac:dyDescent="0.25">
      <c r="B10026" s="94">
        <v>9975</v>
      </c>
      <c r="C10026" s="95"/>
      <c r="D10026" s="94"/>
      <c r="E10026" s="95"/>
      <c r="F10026" s="94"/>
      <c r="G10026" s="95">
        <f t="shared" si="939"/>
        <v>0</v>
      </c>
      <c r="H10026" s="110">
        <f t="shared" si="940"/>
        <v>0</v>
      </c>
      <c r="P10026" s="107" t="str">
        <f t="shared" si="941"/>
        <v/>
      </c>
      <c r="Q10026" s="108" t="str">
        <f t="shared" si="942"/>
        <v/>
      </c>
      <c r="S10026" s="109" t="str">
        <f t="shared" si="943"/>
        <v/>
      </c>
      <c r="T10026" s="109" t="str">
        <f t="shared" si="944"/>
        <v/>
      </c>
    </row>
    <row r="10027" spans="2:20" ht="15" customHeight="1" x14ac:dyDescent="0.25">
      <c r="B10027" s="94">
        <v>9976</v>
      </c>
      <c r="C10027" s="95"/>
      <c r="D10027" s="94"/>
      <c r="E10027" s="95"/>
      <c r="F10027" s="94"/>
      <c r="G10027" s="95">
        <f t="shared" si="939"/>
        <v>0</v>
      </c>
      <c r="H10027" s="110">
        <f t="shared" si="940"/>
        <v>0</v>
      </c>
      <c r="P10027" s="107" t="str">
        <f t="shared" si="941"/>
        <v/>
      </c>
      <c r="Q10027" s="108" t="str">
        <f t="shared" si="942"/>
        <v/>
      </c>
      <c r="S10027" s="109" t="str">
        <f t="shared" si="943"/>
        <v/>
      </c>
      <c r="T10027" s="109" t="str">
        <f t="shared" si="944"/>
        <v/>
      </c>
    </row>
    <row r="10028" spans="2:20" ht="15" customHeight="1" x14ac:dyDescent="0.25">
      <c r="B10028" s="94">
        <v>9977</v>
      </c>
      <c r="C10028" s="95"/>
      <c r="D10028" s="94"/>
      <c r="E10028" s="95"/>
      <c r="F10028" s="94"/>
      <c r="G10028" s="95">
        <f t="shared" si="939"/>
        <v>0</v>
      </c>
      <c r="H10028" s="110">
        <f t="shared" si="940"/>
        <v>0</v>
      </c>
      <c r="P10028" s="107" t="str">
        <f t="shared" si="941"/>
        <v/>
      </c>
      <c r="Q10028" s="108" t="str">
        <f t="shared" si="942"/>
        <v/>
      </c>
      <c r="S10028" s="109" t="str">
        <f t="shared" si="943"/>
        <v/>
      </c>
      <c r="T10028" s="109" t="str">
        <f t="shared" si="944"/>
        <v/>
      </c>
    </row>
    <row r="10029" spans="2:20" ht="15" customHeight="1" x14ac:dyDescent="0.25">
      <c r="B10029" s="94">
        <v>9978</v>
      </c>
      <c r="C10029" s="95"/>
      <c r="D10029" s="94"/>
      <c r="E10029" s="95"/>
      <c r="F10029" s="94"/>
      <c r="G10029" s="95">
        <f t="shared" si="939"/>
        <v>0</v>
      </c>
      <c r="H10029" s="110">
        <f t="shared" si="940"/>
        <v>0</v>
      </c>
      <c r="P10029" s="107" t="str">
        <f t="shared" si="941"/>
        <v/>
      </c>
      <c r="Q10029" s="108" t="str">
        <f t="shared" si="942"/>
        <v/>
      </c>
      <c r="S10029" s="109" t="str">
        <f t="shared" si="943"/>
        <v/>
      </c>
      <c r="T10029" s="109" t="str">
        <f t="shared" si="944"/>
        <v/>
      </c>
    </row>
    <row r="10030" spans="2:20" ht="15" customHeight="1" x14ac:dyDescent="0.25">
      <c r="B10030" s="94">
        <v>9979</v>
      </c>
      <c r="C10030" s="95"/>
      <c r="D10030" s="94"/>
      <c r="E10030" s="95"/>
      <c r="F10030" s="94"/>
      <c r="G10030" s="95">
        <f t="shared" si="939"/>
        <v>0</v>
      </c>
      <c r="H10030" s="110">
        <f t="shared" si="940"/>
        <v>0</v>
      </c>
      <c r="P10030" s="107" t="str">
        <f t="shared" si="941"/>
        <v/>
      </c>
      <c r="Q10030" s="108" t="str">
        <f t="shared" si="942"/>
        <v/>
      </c>
      <c r="S10030" s="109" t="str">
        <f t="shared" si="943"/>
        <v/>
      </c>
      <c r="T10030" s="109" t="str">
        <f t="shared" si="944"/>
        <v/>
      </c>
    </row>
    <row r="10031" spans="2:20" ht="15" customHeight="1" x14ac:dyDescent="0.25">
      <c r="B10031" s="94">
        <v>9980</v>
      </c>
      <c r="C10031" s="95"/>
      <c r="D10031" s="94"/>
      <c r="E10031" s="95"/>
      <c r="F10031" s="94"/>
      <c r="G10031" s="95">
        <f t="shared" si="939"/>
        <v>0</v>
      </c>
      <c r="H10031" s="110">
        <f t="shared" si="940"/>
        <v>0</v>
      </c>
      <c r="P10031" s="107" t="str">
        <f t="shared" si="941"/>
        <v/>
      </c>
      <c r="Q10031" s="108" t="str">
        <f t="shared" si="942"/>
        <v/>
      </c>
      <c r="S10031" s="109" t="str">
        <f t="shared" si="943"/>
        <v/>
      </c>
      <c r="T10031" s="109" t="str">
        <f t="shared" si="944"/>
        <v/>
      </c>
    </row>
    <row r="10032" spans="2:20" ht="15" customHeight="1" x14ac:dyDescent="0.25">
      <c r="B10032" s="94">
        <v>9981</v>
      </c>
      <c r="C10032" s="95"/>
      <c r="D10032" s="94"/>
      <c r="E10032" s="95"/>
      <c r="F10032" s="94"/>
      <c r="G10032" s="95">
        <f t="shared" si="939"/>
        <v>0</v>
      </c>
      <c r="H10032" s="110">
        <f t="shared" si="940"/>
        <v>0</v>
      </c>
      <c r="P10032" s="107" t="str">
        <f t="shared" si="941"/>
        <v/>
      </c>
      <c r="Q10032" s="108" t="str">
        <f t="shared" si="942"/>
        <v/>
      </c>
      <c r="S10032" s="109" t="str">
        <f t="shared" si="943"/>
        <v/>
      </c>
      <c r="T10032" s="109" t="str">
        <f t="shared" si="944"/>
        <v/>
      </c>
    </row>
    <row r="10033" spans="2:20" ht="15" customHeight="1" x14ac:dyDescent="0.25">
      <c r="B10033" s="94">
        <v>9982</v>
      </c>
      <c r="C10033" s="95"/>
      <c r="D10033" s="94"/>
      <c r="E10033" s="95"/>
      <c r="F10033" s="94"/>
      <c r="G10033" s="95">
        <f t="shared" si="939"/>
        <v>0</v>
      </c>
      <c r="H10033" s="110">
        <f t="shared" si="940"/>
        <v>0</v>
      </c>
      <c r="P10033" s="107" t="str">
        <f t="shared" si="941"/>
        <v/>
      </c>
      <c r="Q10033" s="108" t="str">
        <f t="shared" si="942"/>
        <v/>
      </c>
      <c r="S10033" s="109" t="str">
        <f t="shared" si="943"/>
        <v/>
      </c>
      <c r="T10033" s="109" t="str">
        <f t="shared" si="944"/>
        <v/>
      </c>
    </row>
    <row r="10034" spans="2:20" ht="15" customHeight="1" x14ac:dyDescent="0.25">
      <c r="B10034" s="94">
        <v>9983</v>
      </c>
      <c r="C10034" s="95"/>
      <c r="D10034" s="94"/>
      <c r="E10034" s="95"/>
      <c r="F10034" s="94"/>
      <c r="G10034" s="95">
        <f t="shared" si="939"/>
        <v>0</v>
      </c>
      <c r="H10034" s="110">
        <f t="shared" si="940"/>
        <v>0</v>
      </c>
      <c r="P10034" s="107" t="str">
        <f t="shared" si="941"/>
        <v/>
      </c>
      <c r="Q10034" s="108" t="str">
        <f t="shared" si="942"/>
        <v/>
      </c>
      <c r="S10034" s="109" t="str">
        <f t="shared" si="943"/>
        <v/>
      </c>
      <c r="T10034" s="109" t="str">
        <f t="shared" si="944"/>
        <v/>
      </c>
    </row>
    <row r="10035" spans="2:20" ht="15" customHeight="1" x14ac:dyDescent="0.25">
      <c r="B10035" s="94">
        <v>9984</v>
      </c>
      <c r="C10035" s="95"/>
      <c r="D10035" s="94"/>
      <c r="E10035" s="95"/>
      <c r="F10035" s="94"/>
      <c r="G10035" s="95">
        <f t="shared" si="939"/>
        <v>0</v>
      </c>
      <c r="H10035" s="110">
        <f t="shared" si="940"/>
        <v>0</v>
      </c>
      <c r="P10035" s="107" t="str">
        <f t="shared" si="941"/>
        <v/>
      </c>
      <c r="Q10035" s="108" t="str">
        <f t="shared" si="942"/>
        <v/>
      </c>
      <c r="S10035" s="109" t="str">
        <f t="shared" si="943"/>
        <v/>
      </c>
      <c r="T10035" s="109" t="str">
        <f t="shared" si="944"/>
        <v/>
      </c>
    </row>
    <row r="10036" spans="2:20" ht="15" customHeight="1" x14ac:dyDescent="0.25">
      <c r="B10036" s="94">
        <v>9985</v>
      </c>
      <c r="C10036" s="95"/>
      <c r="D10036" s="94"/>
      <c r="E10036" s="95"/>
      <c r="F10036" s="94"/>
      <c r="G10036" s="95">
        <f t="shared" si="939"/>
        <v>0</v>
      </c>
      <c r="H10036" s="110">
        <f t="shared" si="940"/>
        <v>0</v>
      </c>
      <c r="P10036" s="107" t="str">
        <f t="shared" si="941"/>
        <v/>
      </c>
      <c r="Q10036" s="108" t="str">
        <f t="shared" si="942"/>
        <v/>
      </c>
      <c r="S10036" s="109" t="str">
        <f t="shared" si="943"/>
        <v/>
      </c>
      <c r="T10036" s="109" t="str">
        <f t="shared" si="944"/>
        <v/>
      </c>
    </row>
    <row r="10037" spans="2:20" ht="15" customHeight="1" x14ac:dyDescent="0.25">
      <c r="B10037" s="94">
        <v>9986</v>
      </c>
      <c r="C10037" s="95"/>
      <c r="D10037" s="94"/>
      <c r="E10037" s="95"/>
      <c r="F10037" s="94"/>
      <c r="G10037" s="95">
        <f t="shared" si="939"/>
        <v>0</v>
      </c>
      <c r="H10037" s="110">
        <f t="shared" si="940"/>
        <v>0</v>
      </c>
      <c r="P10037" s="107" t="str">
        <f t="shared" si="941"/>
        <v/>
      </c>
      <c r="Q10037" s="108" t="str">
        <f t="shared" si="942"/>
        <v/>
      </c>
      <c r="S10037" s="109" t="str">
        <f t="shared" si="943"/>
        <v/>
      </c>
      <c r="T10037" s="109" t="str">
        <f t="shared" si="944"/>
        <v/>
      </c>
    </row>
    <row r="10038" spans="2:20" ht="15" customHeight="1" x14ac:dyDescent="0.25">
      <c r="B10038" s="94">
        <v>9987</v>
      </c>
      <c r="C10038" s="95"/>
      <c r="D10038" s="94"/>
      <c r="E10038" s="95"/>
      <c r="F10038" s="94"/>
      <c r="G10038" s="95">
        <f t="shared" si="939"/>
        <v>0</v>
      </c>
      <c r="H10038" s="110">
        <f t="shared" si="940"/>
        <v>0</v>
      </c>
      <c r="P10038" s="107" t="str">
        <f t="shared" si="941"/>
        <v/>
      </c>
      <c r="Q10038" s="108" t="str">
        <f t="shared" si="942"/>
        <v/>
      </c>
      <c r="S10038" s="109" t="str">
        <f t="shared" si="943"/>
        <v/>
      </c>
      <c r="T10038" s="109" t="str">
        <f t="shared" si="944"/>
        <v/>
      </c>
    </row>
    <row r="10039" spans="2:20" ht="15" customHeight="1" x14ac:dyDescent="0.25">
      <c r="B10039" s="94">
        <v>9988</v>
      </c>
      <c r="C10039" s="95"/>
      <c r="D10039" s="94"/>
      <c r="E10039" s="95"/>
      <c r="F10039" s="94"/>
      <c r="G10039" s="95">
        <f t="shared" si="939"/>
        <v>0</v>
      </c>
      <c r="H10039" s="110">
        <f t="shared" si="940"/>
        <v>0</v>
      </c>
      <c r="P10039" s="107" t="str">
        <f t="shared" si="941"/>
        <v/>
      </c>
      <c r="Q10039" s="108" t="str">
        <f t="shared" si="942"/>
        <v/>
      </c>
      <c r="S10039" s="109" t="str">
        <f t="shared" si="943"/>
        <v/>
      </c>
      <c r="T10039" s="109" t="str">
        <f t="shared" si="944"/>
        <v/>
      </c>
    </row>
    <row r="10040" spans="2:20" ht="15" customHeight="1" x14ac:dyDescent="0.25">
      <c r="B10040" s="94">
        <v>9989</v>
      </c>
      <c r="C10040" s="95"/>
      <c r="D10040" s="94"/>
      <c r="E10040" s="95"/>
      <c r="F10040" s="94"/>
      <c r="G10040" s="95">
        <f t="shared" si="939"/>
        <v>0</v>
      </c>
      <c r="H10040" s="110">
        <f t="shared" si="940"/>
        <v>0</v>
      </c>
      <c r="P10040" s="107" t="str">
        <f t="shared" si="941"/>
        <v/>
      </c>
      <c r="Q10040" s="108" t="str">
        <f t="shared" si="942"/>
        <v/>
      </c>
      <c r="S10040" s="109" t="str">
        <f t="shared" si="943"/>
        <v/>
      </c>
      <c r="T10040" s="109" t="str">
        <f t="shared" si="944"/>
        <v/>
      </c>
    </row>
    <row r="10041" spans="2:20" ht="15" customHeight="1" x14ac:dyDescent="0.25">
      <c r="B10041" s="94">
        <v>9990</v>
      </c>
      <c r="C10041" s="95"/>
      <c r="D10041" s="94"/>
      <c r="E10041" s="95"/>
      <c r="F10041" s="94"/>
      <c r="G10041" s="95">
        <f t="shared" si="939"/>
        <v>0</v>
      </c>
      <c r="H10041" s="110">
        <f t="shared" si="940"/>
        <v>0</v>
      </c>
      <c r="P10041" s="107" t="str">
        <f t="shared" si="941"/>
        <v/>
      </c>
      <c r="Q10041" s="108" t="str">
        <f t="shared" si="942"/>
        <v/>
      </c>
      <c r="S10041" s="109" t="str">
        <f t="shared" si="943"/>
        <v/>
      </c>
      <c r="T10041" s="109" t="str">
        <f t="shared" si="944"/>
        <v/>
      </c>
    </row>
    <row r="10042" spans="2:20" ht="15" customHeight="1" x14ac:dyDescent="0.25">
      <c r="B10042" s="94">
        <v>9991</v>
      </c>
      <c r="C10042" s="95"/>
      <c r="D10042" s="94"/>
      <c r="E10042" s="95"/>
      <c r="F10042" s="94"/>
      <c r="G10042" s="95">
        <f t="shared" si="939"/>
        <v>0</v>
      </c>
      <c r="H10042" s="110">
        <f t="shared" si="940"/>
        <v>0</v>
      </c>
      <c r="P10042" s="107" t="str">
        <f t="shared" si="941"/>
        <v/>
      </c>
      <c r="Q10042" s="108" t="str">
        <f t="shared" si="942"/>
        <v/>
      </c>
      <c r="S10042" s="109" t="str">
        <f t="shared" si="943"/>
        <v/>
      </c>
      <c r="T10042" s="109" t="str">
        <f t="shared" si="944"/>
        <v/>
      </c>
    </row>
    <row r="10043" spans="2:20" ht="15" customHeight="1" x14ac:dyDescent="0.25">
      <c r="B10043" s="94">
        <v>9992</v>
      </c>
      <c r="C10043" s="95"/>
      <c r="D10043" s="94"/>
      <c r="E10043" s="95"/>
      <c r="F10043" s="94"/>
      <c r="G10043" s="95">
        <f t="shared" si="939"/>
        <v>0</v>
      </c>
      <c r="H10043" s="110">
        <f t="shared" si="940"/>
        <v>0</v>
      </c>
      <c r="P10043" s="107" t="str">
        <f t="shared" si="941"/>
        <v/>
      </c>
      <c r="Q10043" s="108" t="str">
        <f t="shared" si="942"/>
        <v/>
      </c>
      <c r="S10043" s="109" t="str">
        <f t="shared" si="943"/>
        <v/>
      </c>
      <c r="T10043" s="109" t="str">
        <f t="shared" si="944"/>
        <v/>
      </c>
    </row>
    <row r="10044" spans="2:20" ht="15" customHeight="1" x14ac:dyDescent="0.25">
      <c r="B10044" s="94">
        <v>9993</v>
      </c>
      <c r="C10044" s="95"/>
      <c r="D10044" s="94"/>
      <c r="E10044" s="95"/>
      <c r="F10044" s="94"/>
      <c r="G10044" s="95">
        <f t="shared" si="939"/>
        <v>0</v>
      </c>
      <c r="H10044" s="110">
        <f t="shared" si="940"/>
        <v>0</v>
      </c>
      <c r="P10044" s="107" t="str">
        <f t="shared" si="941"/>
        <v/>
      </c>
      <c r="Q10044" s="108" t="str">
        <f t="shared" si="942"/>
        <v/>
      </c>
      <c r="S10044" s="109" t="str">
        <f t="shared" si="943"/>
        <v/>
      </c>
      <c r="T10044" s="109" t="str">
        <f t="shared" si="944"/>
        <v/>
      </c>
    </row>
    <row r="10045" spans="2:20" ht="15" customHeight="1" x14ac:dyDescent="0.25">
      <c r="B10045" s="94">
        <v>9994</v>
      </c>
      <c r="C10045" s="95"/>
      <c r="D10045" s="94"/>
      <c r="E10045" s="95"/>
      <c r="F10045" s="94"/>
      <c r="G10045" s="95">
        <f t="shared" si="939"/>
        <v>0</v>
      </c>
      <c r="H10045" s="110">
        <f t="shared" si="940"/>
        <v>0</v>
      </c>
      <c r="P10045" s="107" t="str">
        <f t="shared" si="941"/>
        <v/>
      </c>
      <c r="Q10045" s="108" t="str">
        <f t="shared" si="942"/>
        <v/>
      </c>
      <c r="S10045" s="109" t="str">
        <f t="shared" si="943"/>
        <v/>
      </c>
      <c r="T10045" s="109" t="str">
        <f t="shared" si="944"/>
        <v/>
      </c>
    </row>
    <row r="10046" spans="2:20" ht="15" customHeight="1" x14ac:dyDescent="0.25">
      <c r="B10046" s="94">
        <v>9995</v>
      </c>
      <c r="C10046" s="95"/>
      <c r="D10046" s="94"/>
      <c r="E10046" s="95"/>
      <c r="F10046" s="94"/>
      <c r="G10046" s="95">
        <f t="shared" si="939"/>
        <v>0</v>
      </c>
      <c r="H10046" s="110">
        <f t="shared" si="940"/>
        <v>0</v>
      </c>
      <c r="P10046" s="107" t="str">
        <f t="shared" si="941"/>
        <v/>
      </c>
      <c r="Q10046" s="108" t="str">
        <f t="shared" si="942"/>
        <v/>
      </c>
      <c r="S10046" s="109" t="str">
        <f t="shared" si="943"/>
        <v/>
      </c>
      <c r="T10046" s="109" t="str">
        <f t="shared" si="944"/>
        <v/>
      </c>
    </row>
    <row r="10047" spans="2:20" ht="15" customHeight="1" x14ac:dyDescent="0.25">
      <c r="B10047" s="94">
        <v>9996</v>
      </c>
      <c r="C10047" s="95"/>
      <c r="D10047" s="94"/>
      <c r="E10047" s="95"/>
      <c r="F10047" s="94"/>
      <c r="G10047" s="95">
        <f t="shared" si="939"/>
        <v>0</v>
      </c>
      <c r="H10047" s="110">
        <f t="shared" si="940"/>
        <v>0</v>
      </c>
      <c r="P10047" s="107" t="str">
        <f t="shared" si="941"/>
        <v/>
      </c>
      <c r="Q10047" s="108" t="str">
        <f t="shared" si="942"/>
        <v/>
      </c>
      <c r="S10047" s="109" t="str">
        <f t="shared" si="943"/>
        <v/>
      </c>
      <c r="T10047" s="109" t="str">
        <f t="shared" si="944"/>
        <v/>
      </c>
    </row>
    <row r="10048" spans="2:20" ht="15" customHeight="1" x14ac:dyDescent="0.25">
      <c r="B10048" s="94">
        <v>9997</v>
      </c>
      <c r="C10048" s="95"/>
      <c r="D10048" s="94"/>
      <c r="E10048" s="95"/>
      <c r="F10048" s="94"/>
      <c r="G10048" s="95">
        <f t="shared" si="939"/>
        <v>0</v>
      </c>
      <c r="H10048" s="110">
        <f t="shared" si="940"/>
        <v>0</v>
      </c>
      <c r="P10048" s="107" t="str">
        <f t="shared" si="941"/>
        <v/>
      </c>
      <c r="Q10048" s="108" t="str">
        <f t="shared" si="942"/>
        <v/>
      </c>
      <c r="S10048" s="109" t="str">
        <f t="shared" si="943"/>
        <v/>
      </c>
      <c r="T10048" s="109" t="str">
        <f t="shared" si="944"/>
        <v/>
      </c>
    </row>
    <row r="10049" spans="2:20" ht="15" customHeight="1" x14ac:dyDescent="0.25">
      <c r="B10049" s="94">
        <v>9998</v>
      </c>
      <c r="C10049" s="95"/>
      <c r="D10049" s="94"/>
      <c r="E10049" s="95"/>
      <c r="F10049" s="94"/>
      <c r="G10049" s="95">
        <f t="shared" si="939"/>
        <v>0</v>
      </c>
      <c r="H10049" s="110">
        <f t="shared" si="940"/>
        <v>0</v>
      </c>
      <c r="P10049" s="107" t="str">
        <f t="shared" si="941"/>
        <v/>
      </c>
      <c r="Q10049" s="108" t="str">
        <f t="shared" si="942"/>
        <v/>
      </c>
      <c r="S10049" s="109" t="str">
        <f t="shared" si="943"/>
        <v/>
      </c>
      <c r="T10049" s="109" t="str">
        <f t="shared" si="944"/>
        <v/>
      </c>
    </row>
    <row r="10050" spans="2:20" ht="15" customHeight="1" x14ac:dyDescent="0.25">
      <c r="B10050" s="94">
        <v>9999</v>
      </c>
      <c r="C10050" s="95"/>
      <c r="D10050" s="94"/>
      <c r="E10050" s="95"/>
      <c r="F10050" s="94"/>
      <c r="G10050" s="95">
        <f t="shared" si="939"/>
        <v>0</v>
      </c>
      <c r="H10050" s="110">
        <f t="shared" si="940"/>
        <v>0</v>
      </c>
      <c r="P10050" s="107" t="str">
        <f t="shared" si="941"/>
        <v/>
      </c>
      <c r="Q10050" s="108" t="str">
        <f t="shared" si="942"/>
        <v/>
      </c>
      <c r="S10050" s="109" t="str">
        <f t="shared" si="943"/>
        <v/>
      </c>
      <c r="T10050" s="109" t="str">
        <f t="shared" si="944"/>
        <v/>
      </c>
    </row>
    <row r="10051" spans="2:20" ht="15" customHeight="1" x14ac:dyDescent="0.25">
      <c r="B10051" s="94">
        <v>10000</v>
      </c>
      <c r="C10051" s="95"/>
      <c r="D10051" s="94"/>
      <c r="E10051" s="95"/>
      <c r="F10051" s="94"/>
      <c r="G10051" s="95">
        <f t="shared" si="939"/>
        <v>0</v>
      </c>
      <c r="H10051" s="110">
        <f t="shared" si="940"/>
        <v>0</v>
      </c>
      <c r="P10051" s="107" t="str">
        <f t="shared" si="941"/>
        <v/>
      </c>
      <c r="Q10051" s="108" t="str">
        <f t="shared" si="942"/>
        <v/>
      </c>
      <c r="S10051" s="109" t="str">
        <f t="shared" si="943"/>
        <v/>
      </c>
      <c r="T10051" s="109" t="str">
        <f t="shared" si="944"/>
        <v/>
      </c>
    </row>
  </sheetData>
  <mergeCells count="13">
    <mergeCell ref="S49:T49"/>
    <mergeCell ref="P50:Q50"/>
    <mergeCell ref="H14:H15"/>
    <mergeCell ref="I14:I15"/>
    <mergeCell ref="C49:D49"/>
    <mergeCell ref="E49:F49"/>
    <mergeCell ref="G49:H49"/>
    <mergeCell ref="P19:R19"/>
    <mergeCell ref="P20:R20"/>
    <mergeCell ref="P49:Q49"/>
    <mergeCell ref="C14:D14"/>
    <mergeCell ref="E14:F14"/>
    <mergeCell ref="G14:G15"/>
  </mergeCell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442"/>
  <sheetViews>
    <sheetView zoomScale="90" zoomScaleNormal="90" workbookViewId="0">
      <pane ySplit="3" topLeftCell="A4" activePane="bottomLeft" state="frozen"/>
      <selection pane="bottomLeft" activeCell="O43" sqref="O43"/>
    </sheetView>
  </sheetViews>
  <sheetFormatPr defaultRowHeight="15" customHeight="1" x14ac:dyDescent="0.25"/>
  <cols>
    <col min="1" max="1" width="38.7109375" style="1" bestFit="1" customWidth="1"/>
    <col min="2" max="2" width="86" style="1" bestFit="1" customWidth="1"/>
    <col min="3" max="3" width="18.85546875" style="1" customWidth="1"/>
    <col min="4" max="4" width="9.28515625" style="1" bestFit="1" customWidth="1"/>
    <col min="5" max="5" width="17.140625" style="1" customWidth="1"/>
    <col min="6" max="7" width="10.85546875" style="1" customWidth="1"/>
    <col min="8" max="8" width="11.42578125" style="1" customWidth="1"/>
    <col min="9" max="9" width="8.5703125" style="1" bestFit="1" customWidth="1"/>
    <col min="10" max="10" width="12.85546875" style="1" bestFit="1" customWidth="1"/>
    <col min="11" max="11" width="8.42578125" style="1" bestFit="1" customWidth="1"/>
    <col min="12" max="12" width="13.7109375" style="1" bestFit="1" customWidth="1"/>
    <col min="13" max="13" width="15.7109375" style="1" bestFit="1" customWidth="1"/>
    <col min="14" max="14" width="9.28515625" style="1" bestFit="1" customWidth="1"/>
    <col min="15" max="15" width="17" style="1" bestFit="1" customWidth="1"/>
    <col min="16" max="16384" width="9.140625" style="1"/>
  </cols>
  <sheetData>
    <row r="1" spans="1:15" ht="54.75" customHeight="1" x14ac:dyDescent="0.25"/>
    <row r="3" spans="1:15" ht="10.5" customHeight="1" x14ac:dyDescent="0.25"/>
    <row r="13" spans="1:15" ht="15" customHeight="1" x14ac:dyDescent="0.25">
      <c r="A13" s="5" t="s">
        <v>0</v>
      </c>
      <c r="B13" s="5" t="s">
        <v>1</v>
      </c>
      <c r="C13" s="6" t="s">
        <v>2</v>
      </c>
      <c r="D13" s="6" t="s">
        <v>3</v>
      </c>
      <c r="E13" s="6" t="s">
        <v>4</v>
      </c>
      <c r="F13" s="6" t="s">
        <v>5</v>
      </c>
      <c r="G13" s="6" t="s">
        <v>116</v>
      </c>
      <c r="H13" s="6" t="s">
        <v>117</v>
      </c>
      <c r="I13" s="6" t="s">
        <v>6</v>
      </c>
      <c r="J13" s="6" t="s">
        <v>7</v>
      </c>
      <c r="K13" s="6" t="s">
        <v>8</v>
      </c>
      <c r="L13" s="6" t="s">
        <v>9</v>
      </c>
      <c r="M13" s="6" t="s">
        <v>10</v>
      </c>
      <c r="N13" s="6"/>
      <c r="O13" s="6" t="s">
        <v>11</v>
      </c>
    </row>
    <row r="14" spans="1:15" ht="15" customHeight="1" x14ac:dyDescent="0.25">
      <c r="A14" s="7" t="s">
        <v>21</v>
      </c>
      <c r="B14" s="8"/>
      <c r="C14" s="8"/>
      <c r="D14" s="8"/>
      <c r="E14" s="8"/>
      <c r="F14" s="8"/>
      <c r="G14" s="8"/>
      <c r="H14" s="8"/>
      <c r="I14" s="8"/>
      <c r="J14" s="9"/>
      <c r="K14" s="8"/>
      <c r="L14" s="10"/>
      <c r="M14" s="8"/>
      <c r="N14" s="8"/>
      <c r="O14" s="8"/>
    </row>
    <row r="15" spans="1:15" ht="15" customHeight="1" x14ac:dyDescent="0.25">
      <c r="A15" s="11" t="s">
        <v>162</v>
      </c>
      <c r="B15" s="11" t="s">
        <v>16</v>
      </c>
      <c r="C15" s="11">
        <f>cont.TimeHorizon</f>
        <v>52</v>
      </c>
      <c r="D15" s="12"/>
      <c r="E15" s="12"/>
      <c r="F15" s="12"/>
      <c r="G15" s="12"/>
      <c r="H15" s="12"/>
      <c r="I15" s="12"/>
      <c r="J15" s="13"/>
      <c r="K15" s="12"/>
      <c r="L15" s="12"/>
      <c r="M15" s="12"/>
      <c r="N15" s="12"/>
      <c r="O15" s="14">
        <f>C15</f>
        <v>52</v>
      </c>
    </row>
    <row r="16" spans="1:15" ht="15" customHeight="1" x14ac:dyDescent="0.25">
      <c r="A16" s="14" t="s">
        <v>163</v>
      </c>
      <c r="B16" s="11" t="s">
        <v>17</v>
      </c>
      <c r="C16" s="14">
        <f>cont.NumPats</f>
        <v>1</v>
      </c>
      <c r="D16" s="14"/>
      <c r="E16" s="14"/>
      <c r="F16" s="14"/>
      <c r="G16" s="14"/>
      <c r="H16" s="14"/>
      <c r="I16" s="14"/>
      <c r="J16" s="15"/>
      <c r="K16" s="14"/>
      <c r="L16" s="16"/>
      <c r="M16" s="14"/>
      <c r="N16" s="14"/>
      <c r="O16" s="14">
        <f>C16</f>
        <v>1</v>
      </c>
    </row>
    <row r="17" spans="1:15" ht="15" customHeight="1" x14ac:dyDescent="0.25">
      <c r="A17" s="14" t="s">
        <v>166</v>
      </c>
      <c r="B17" s="11" t="s">
        <v>161</v>
      </c>
      <c r="C17" s="14">
        <f>cont.standarderror</f>
        <v>0.1</v>
      </c>
      <c r="D17" s="14"/>
      <c r="E17" s="14"/>
      <c r="F17" s="14"/>
      <c r="G17" s="14"/>
      <c r="H17" s="14"/>
      <c r="I17" s="14"/>
      <c r="J17" s="15"/>
      <c r="K17" s="14"/>
      <c r="L17" s="16"/>
      <c r="M17" s="14"/>
      <c r="N17" s="14"/>
      <c r="O17" s="14">
        <f>C17</f>
        <v>0.1</v>
      </c>
    </row>
    <row r="18" spans="1:15" ht="15" customHeight="1" x14ac:dyDescent="0.25">
      <c r="A18" s="7" t="s">
        <v>18</v>
      </c>
      <c r="B18" s="8"/>
      <c r="C18" s="8"/>
      <c r="D18" s="8"/>
      <c r="E18" s="8"/>
      <c r="F18" s="8"/>
      <c r="G18" s="8"/>
      <c r="H18" s="8"/>
      <c r="I18" s="8"/>
      <c r="J18" s="9"/>
      <c r="K18" s="215" t="s">
        <v>334</v>
      </c>
      <c r="L18" s="10" t="s">
        <v>335</v>
      </c>
      <c r="M18" s="8"/>
      <c r="N18" s="8"/>
      <c r="O18" s="8"/>
    </row>
    <row r="19" spans="1:15" ht="15" customHeight="1" x14ac:dyDescent="0.25">
      <c r="A19" s="14" t="s">
        <v>12</v>
      </c>
      <c r="B19" s="11" t="str">
        <f>'Input Sheet'!B15</f>
        <v>Treatment cost per cycle, Morphine</v>
      </c>
      <c r="C19" s="72">
        <f>c_cycle_tx_tx1</f>
        <v>2.632729166666667</v>
      </c>
      <c r="D19" s="14"/>
      <c r="E19" s="14"/>
      <c r="F19" s="14" t="str">
        <f>'Input Sheet'!D15</f>
        <v>NA</v>
      </c>
      <c r="G19" s="14"/>
      <c r="H19" s="14"/>
      <c r="I19" s="14"/>
      <c r="J19" s="15" t="str">
        <f>'Input Sheet'!G15</f>
        <v>NA</v>
      </c>
      <c r="K19" s="14"/>
      <c r="L19" s="16"/>
      <c r="M19" s="14"/>
      <c r="N19" s="14"/>
      <c r="O19" s="72">
        <f t="shared" ref="O19:O20" si="0">C19</f>
        <v>2.632729166666667</v>
      </c>
    </row>
    <row r="20" spans="1:15" ht="15" customHeight="1" x14ac:dyDescent="0.25">
      <c r="A20" s="14" t="s">
        <v>13</v>
      </c>
      <c r="B20" s="11" t="str">
        <f>'Input Sheet'!B16</f>
        <v>Treatment cost per cycle, Novel therapy</v>
      </c>
      <c r="C20" s="72">
        <f>c_cycle_tx_tx2</f>
        <v>55.206900000000005</v>
      </c>
      <c r="D20" s="14"/>
      <c r="E20" s="14"/>
      <c r="F20" s="14" t="str">
        <f>'Input Sheet'!D16</f>
        <v>NA</v>
      </c>
      <c r="G20" s="14"/>
      <c r="H20" s="14"/>
      <c r="I20" s="14"/>
      <c r="J20" s="15" t="str">
        <f>'Input Sheet'!G16</f>
        <v>NA</v>
      </c>
      <c r="K20" s="14"/>
      <c r="L20" s="16"/>
      <c r="M20" s="14"/>
      <c r="N20" s="14"/>
      <c r="O20" s="72">
        <f t="shared" si="0"/>
        <v>55.206900000000005</v>
      </c>
    </row>
    <row r="21" spans="1:15" ht="15" customHeight="1" x14ac:dyDescent="0.25">
      <c r="A21" s="14" t="s">
        <v>14</v>
      </c>
      <c r="B21" s="11" t="str">
        <f>'Input Sheet'!B17</f>
        <v>Comedication cost per cycle, Morphine</v>
      </c>
      <c r="C21" s="72">
        <f>c_cycle_comed_tx1</f>
        <v>2.2602755026061061</v>
      </c>
      <c r="D21" s="14"/>
      <c r="E21" s="14"/>
      <c r="F21" s="72">
        <f>C21*p_cont.standarderror</f>
        <v>0.22602755026061061</v>
      </c>
      <c r="G21" s="72">
        <f>_xlfn.GAMMA.INV(0.025,K21,L21)</f>
        <v>1.8390503621871908</v>
      </c>
      <c r="H21" s="72">
        <f>GAMMAINV(0.975,K21,L21)</f>
        <v>2.724286279613485</v>
      </c>
      <c r="I21" s="14"/>
      <c r="J21" s="15" t="s">
        <v>99</v>
      </c>
      <c r="K21" s="14">
        <f>(C21^2)/(F21^2)</f>
        <v>99.999999999999986</v>
      </c>
      <c r="L21" s="16">
        <f>(F21^2)/C21</f>
        <v>2.2602755026061062E-2</v>
      </c>
      <c r="M21" s="72">
        <f ca="1">GAMMAINV(RAND(),K21,L21)</f>
        <v>2.4442527559948282</v>
      </c>
      <c r="N21" s="14">
        <v>0</v>
      </c>
      <c r="O21" s="72">
        <f>(IF(N21=0,C21,IF(N21=1,G21,IF(N21=2,H21,IF(N21=3,M21,"")))))</f>
        <v>2.2602755026061061</v>
      </c>
    </row>
    <row r="22" spans="1:15" ht="15" customHeight="1" x14ac:dyDescent="0.25">
      <c r="A22" s="14" t="s">
        <v>15</v>
      </c>
      <c r="B22" s="11" t="str">
        <f>'Input Sheet'!B18</f>
        <v>Comedication cost per cycle, Novel therapy</v>
      </c>
      <c r="C22" s="72">
        <f>c_cycle_comed_tx2</f>
        <v>3.0137006701414743E-2</v>
      </c>
      <c r="D22" s="14"/>
      <c r="E22" s="14"/>
      <c r="F22" s="72">
        <f>C22*p_cont.standarderror</f>
        <v>3.0137006701414747E-3</v>
      </c>
      <c r="G22" s="72">
        <f>_xlfn.GAMMA.INV(0.025,K22,L22)</f>
        <v>2.4520671495829212E-2</v>
      </c>
      <c r="H22" s="72">
        <f>GAMMAINV(0.975,K22,L22)</f>
        <v>3.6323817061513136E-2</v>
      </c>
      <c r="I22" s="14"/>
      <c r="J22" s="15" t="s">
        <v>99</v>
      </c>
      <c r="K22" s="14">
        <f>(C22^2)/(F22^2)</f>
        <v>99.999999999999972</v>
      </c>
      <c r="L22" s="16">
        <f>(F22^2)/C22</f>
        <v>3.0137006701414751E-4</v>
      </c>
      <c r="M22" s="72">
        <f ca="1">GAMMAINV(RAND(),K22,L22)</f>
        <v>3.074694925522756E-2</v>
      </c>
      <c r="N22" s="14">
        <v>0</v>
      </c>
      <c r="O22" s="72">
        <f t="shared" ref="O22:O62" si="1">(IF(N22=0,C22,IF(N22=1,G22,IF(N22=2,H22,IF(N22=3,M22,"")))))</f>
        <v>3.0137006701414743E-2</v>
      </c>
    </row>
    <row r="23" spans="1:15" ht="15" customHeight="1" x14ac:dyDescent="0.25">
      <c r="A23" s="14" t="s">
        <v>118</v>
      </c>
      <c r="B23" s="11" t="str">
        <f>'Input Sheet'!B19</f>
        <v>Adverse event cost per cycle</v>
      </c>
      <c r="C23" s="72">
        <f>c_cycle_ae</f>
        <v>6.9910094090695702</v>
      </c>
      <c r="D23" s="14"/>
      <c r="E23" s="14"/>
      <c r="F23" s="72">
        <f>C23*p_cont.standarderror</f>
        <v>0.69910094090695707</v>
      </c>
      <c r="G23" s="72">
        <f>_xlfn.GAMMA.INV(0.025,K23,L23)</f>
        <v>5.6881642839465787</v>
      </c>
      <c r="H23" s="72">
        <f>GAMMAINV(0.975,K23,L23)</f>
        <v>8.4261900780756438</v>
      </c>
      <c r="I23" s="14"/>
      <c r="J23" s="15" t="s">
        <v>99</v>
      </c>
      <c r="K23" s="14">
        <f>(C23^2)/(F23^2)</f>
        <v>99.999999999999972</v>
      </c>
      <c r="L23" s="16">
        <f>(F23^2)/C23</f>
        <v>6.9910094090695721E-2</v>
      </c>
      <c r="M23" s="72">
        <f ca="1">GAMMAINV(RAND(),K23,L23)</f>
        <v>7.4749227422864557</v>
      </c>
      <c r="N23" s="14">
        <v>0</v>
      </c>
      <c r="O23" s="72">
        <f t="shared" si="1"/>
        <v>6.9910094090695702</v>
      </c>
    </row>
    <row r="24" spans="1:15" ht="15" customHeight="1" x14ac:dyDescent="0.25">
      <c r="A24" s="14" t="s">
        <v>43</v>
      </c>
      <c r="B24" s="11" t="str">
        <f>'Input Sheet'!B20</f>
        <v>Cost: withdrawn due to adverse effects</v>
      </c>
      <c r="C24" s="72">
        <f>c_cycle_withd_AE</f>
        <v>106.9110312732688</v>
      </c>
      <c r="D24" s="14"/>
      <c r="E24" s="14"/>
      <c r="F24" s="72">
        <f>C24*p_cont.standarderror</f>
        <v>10.691103127326882</v>
      </c>
      <c r="G24" s="72">
        <f>_xlfn.GAMMA.INV(0.025,K24,L24)</f>
        <v>86.98708213145413</v>
      </c>
      <c r="H24" s="72">
        <f>GAMMAINV(0.975,K24,L24)</f>
        <v>128.85874102571785</v>
      </c>
      <c r="I24" s="14"/>
      <c r="J24" s="15" t="s">
        <v>99</v>
      </c>
      <c r="K24" s="14">
        <f>(C24^2)/(F24^2)</f>
        <v>99.999999999999986</v>
      </c>
      <c r="L24" s="16">
        <f>(F24^2)/C24</f>
        <v>1.0691103127326882</v>
      </c>
      <c r="M24" s="72">
        <f t="shared" ref="M24:M25" ca="1" si="2">GAMMAINV(RAND(),K24,L24)</f>
        <v>108.89049182735664</v>
      </c>
      <c r="N24" s="14">
        <v>0</v>
      </c>
      <c r="O24" s="72">
        <f t="shared" si="1"/>
        <v>106.9110312732688</v>
      </c>
    </row>
    <row r="25" spans="1:15" ht="15" customHeight="1" x14ac:dyDescent="0.25">
      <c r="A25" s="14" t="s">
        <v>119</v>
      </c>
      <c r="B25" s="11" t="str">
        <f>'Input Sheet'!B21</f>
        <v>Cost: withdrawn due to other reasons</v>
      </c>
      <c r="C25" s="72">
        <f>c_cycle_withd_other</f>
        <v>106.9110312732688</v>
      </c>
      <c r="D25" s="14"/>
      <c r="E25" s="14"/>
      <c r="F25" s="72">
        <f>C25*p_cont.standarderror</f>
        <v>10.691103127326882</v>
      </c>
      <c r="G25" s="72">
        <f>_xlfn.GAMMA.INV(0.025,K25,L25)</f>
        <v>86.98708213145413</v>
      </c>
      <c r="H25" s="72">
        <f>GAMMAINV(0.975,K25,L25)</f>
        <v>128.85874102571785</v>
      </c>
      <c r="I25" s="14"/>
      <c r="J25" s="15" t="s">
        <v>99</v>
      </c>
      <c r="K25" s="14">
        <f>(C25^2)/(F25^2)</f>
        <v>99.999999999999986</v>
      </c>
      <c r="L25" s="16">
        <f>(F25^2)/C25</f>
        <v>1.0691103127326882</v>
      </c>
      <c r="M25" s="72">
        <f t="shared" ca="1" si="2"/>
        <v>111.41912202014279</v>
      </c>
      <c r="N25" s="14">
        <v>0</v>
      </c>
      <c r="O25" s="72">
        <f t="shared" si="1"/>
        <v>106.9110312732688</v>
      </c>
    </row>
    <row r="26" spans="1:15" ht="15" customHeight="1" x14ac:dyDescent="0.25">
      <c r="A26" s="14" t="s">
        <v>38</v>
      </c>
      <c r="B26" s="11" t="str">
        <f>'Input Sheet'!B22</f>
        <v>Treatment cost per cycle, Oxycodone 2nd line, Morphine arm</v>
      </c>
      <c r="C26" s="72">
        <f>c_cycle_2Ltx_tx1arm</f>
        <v>9.2442028667163072</v>
      </c>
      <c r="D26" s="14"/>
      <c r="E26" s="14"/>
      <c r="F26" s="14" t="s">
        <v>88</v>
      </c>
      <c r="G26" s="14"/>
      <c r="H26" s="14"/>
      <c r="I26" s="14"/>
      <c r="J26" s="14" t="s">
        <v>88</v>
      </c>
      <c r="K26" s="14"/>
      <c r="L26" s="16"/>
      <c r="M26" s="14"/>
      <c r="N26" s="14"/>
      <c r="O26" s="72">
        <f t="shared" ref="O26:O29" si="3">C26</f>
        <v>9.2442028667163072</v>
      </c>
    </row>
    <row r="27" spans="1:15" ht="15" customHeight="1" x14ac:dyDescent="0.25">
      <c r="A27" s="14" t="s">
        <v>39</v>
      </c>
      <c r="B27" s="11" t="str">
        <f>'Input Sheet'!B23</f>
        <v>Treatment cost per cycle, Oxycodone 2nd line, Novel therapy arm</v>
      </c>
      <c r="C27" s="72">
        <f>c_cycle_2Ltx_tx2arm</f>
        <v>9.2442028667163072</v>
      </c>
      <c r="D27" s="14"/>
      <c r="E27" s="14"/>
      <c r="F27" s="14" t="s">
        <v>88</v>
      </c>
      <c r="G27" s="14"/>
      <c r="H27" s="14"/>
      <c r="I27" s="14"/>
      <c r="J27" s="14" t="s">
        <v>88</v>
      </c>
      <c r="K27" s="14"/>
      <c r="L27" s="16"/>
      <c r="M27" s="14"/>
      <c r="N27" s="14"/>
      <c r="O27" s="72">
        <f t="shared" si="3"/>
        <v>9.2442028667163072</v>
      </c>
    </row>
    <row r="28" spans="1:15" ht="15" customHeight="1" x14ac:dyDescent="0.25">
      <c r="A28" s="14" t="s">
        <v>120</v>
      </c>
      <c r="B28" s="11" t="str">
        <f>'Input Sheet'!B24</f>
        <v>Treatment cost per cycle, Morphine 3rd line, Morphine arm</v>
      </c>
      <c r="C28" s="72">
        <f>c_cycle_3Ltx_tx1modelarm</f>
        <v>4.8930046692727736</v>
      </c>
      <c r="D28" s="14"/>
      <c r="E28" s="14"/>
      <c r="F28" s="14" t="s">
        <v>88</v>
      </c>
      <c r="G28" s="14"/>
      <c r="H28" s="14"/>
      <c r="I28" s="14"/>
      <c r="J28" s="14" t="s">
        <v>88</v>
      </c>
      <c r="K28" s="14"/>
      <c r="L28" s="16"/>
      <c r="M28" s="14"/>
      <c r="N28" s="14"/>
      <c r="O28" s="72">
        <f t="shared" si="3"/>
        <v>4.8930046692727736</v>
      </c>
    </row>
    <row r="29" spans="1:15" ht="15" customHeight="1" x14ac:dyDescent="0.25">
      <c r="A29" s="14" t="s">
        <v>121</v>
      </c>
      <c r="B29" s="11" t="str">
        <f>'Input Sheet'!B25</f>
        <v>Treatment cost per cycle, Morphine 3rd line, Novel therapy arm</v>
      </c>
      <c r="C29" s="72">
        <f>c_cycle_3Ltx_tx2modelarm</f>
        <v>4.8930046692727736</v>
      </c>
      <c r="D29" s="14"/>
      <c r="E29" s="14"/>
      <c r="F29" s="14" t="s">
        <v>88</v>
      </c>
      <c r="G29" s="14"/>
      <c r="H29" s="14"/>
      <c r="I29" s="14"/>
      <c r="J29" s="14" t="s">
        <v>88</v>
      </c>
      <c r="K29" s="14"/>
      <c r="L29" s="16"/>
      <c r="M29" s="14"/>
      <c r="N29" s="14"/>
      <c r="O29" s="72">
        <f t="shared" si="3"/>
        <v>4.8930046692727736</v>
      </c>
    </row>
    <row r="30" spans="1:15" ht="15" customHeight="1" x14ac:dyDescent="0.25">
      <c r="A30" s="14" t="s">
        <v>146</v>
      </c>
      <c r="B30" s="11" t="str">
        <f>'Input Sheet'!B26</f>
        <v>Treatment discontinuation cost per cycle</v>
      </c>
      <c r="C30" s="72">
        <f>c_cycle_discontinued</f>
        <v>18.5</v>
      </c>
      <c r="D30" s="14"/>
      <c r="E30" s="14"/>
      <c r="F30" s="72">
        <f>C30*p_cont.standarderror</f>
        <v>1.85</v>
      </c>
      <c r="G30" s="72">
        <f>_xlfn.GAMMA.INV(0.025,K30,L30)</f>
        <v>15.05233838142078</v>
      </c>
      <c r="H30" s="72">
        <f>GAMMAINV(0.975,K30,L30)</f>
        <v>22.297855334333757</v>
      </c>
      <c r="I30" s="14"/>
      <c r="J30" s="15" t="s">
        <v>99</v>
      </c>
      <c r="K30" s="14">
        <f>(C30^2)/(F30^2)</f>
        <v>99.999999999999986</v>
      </c>
      <c r="L30" s="16">
        <f>(F30^2)/C30</f>
        <v>0.18500000000000003</v>
      </c>
      <c r="M30" s="72">
        <f t="shared" ref="M30" ca="1" si="4">GAMMAINV(RAND(),K30,L30)</f>
        <v>21.591744905911813</v>
      </c>
      <c r="N30" s="14">
        <v>0</v>
      </c>
      <c r="O30" s="72">
        <f t="shared" si="1"/>
        <v>18.5</v>
      </c>
    </row>
    <row r="31" spans="1:15" ht="15" customHeight="1" x14ac:dyDescent="0.25">
      <c r="A31" s="14" t="s">
        <v>151</v>
      </c>
      <c r="B31" s="11" t="str">
        <f>'Input Sheet'!B27</f>
        <v>Treatment cost per cycle, Morphine, 1st line, initial 4 weeks</v>
      </c>
      <c r="C31" s="72">
        <f>c_cycle_tx_tx1_init</f>
        <v>1.7112739583333336</v>
      </c>
      <c r="D31" s="14"/>
      <c r="E31" s="14"/>
      <c r="F31" s="14" t="str">
        <f>'Input Sheet'!D27</f>
        <v>NA</v>
      </c>
      <c r="G31" s="14"/>
      <c r="H31" s="14"/>
      <c r="I31" s="14"/>
      <c r="J31" s="15" t="str">
        <f>'Input Sheet'!G27</f>
        <v>NA</v>
      </c>
      <c r="K31" s="14"/>
      <c r="L31" s="16"/>
      <c r="M31" s="14"/>
      <c r="N31" s="14"/>
      <c r="O31" s="72">
        <f t="shared" ref="O31:O32" si="5">C31</f>
        <v>1.7112739583333336</v>
      </c>
    </row>
    <row r="32" spans="1:15" ht="15" customHeight="1" x14ac:dyDescent="0.25">
      <c r="A32" s="14" t="s">
        <v>152</v>
      </c>
      <c r="B32" s="11" t="str">
        <f>'Input Sheet'!B28</f>
        <v>Treatment cost per cycle, Novel therapy, 1st line, initial 4 weeks</v>
      </c>
      <c r="C32" s="72">
        <f>c_cycle_tx_tx2_init</f>
        <v>10.267643750000001</v>
      </c>
      <c r="D32" s="14"/>
      <c r="E32" s="14"/>
      <c r="F32" s="14" t="str">
        <f>'Input Sheet'!D28</f>
        <v>NA</v>
      </c>
      <c r="G32" s="14"/>
      <c r="H32" s="14"/>
      <c r="I32" s="14"/>
      <c r="J32" s="15" t="str">
        <f>'Input Sheet'!G28</f>
        <v>NA</v>
      </c>
      <c r="K32" s="14"/>
      <c r="L32" s="16"/>
      <c r="M32" s="14"/>
      <c r="N32" s="14"/>
      <c r="O32" s="72">
        <f t="shared" si="5"/>
        <v>10.267643750000001</v>
      </c>
    </row>
    <row r="33" spans="1:15" ht="15" customHeight="1" x14ac:dyDescent="0.25">
      <c r="A33" s="7" t="s">
        <v>19</v>
      </c>
      <c r="B33" s="8"/>
      <c r="C33" s="8"/>
      <c r="D33" s="8"/>
      <c r="E33" s="8"/>
      <c r="F33" s="8"/>
      <c r="G33" s="8"/>
      <c r="H33" s="8"/>
      <c r="I33" s="8"/>
      <c r="J33" s="9"/>
      <c r="K33" s="215" t="s">
        <v>336</v>
      </c>
      <c r="L33" s="10" t="s">
        <v>337</v>
      </c>
      <c r="M33" s="8"/>
      <c r="N33" s="8"/>
      <c r="O33" s="8"/>
    </row>
    <row r="34" spans="1:15" ht="15" customHeight="1" x14ac:dyDescent="0.25">
      <c r="A34" s="14" t="s">
        <v>339</v>
      </c>
      <c r="B34" s="11" t="str">
        <f>'Input Sheet'!B33</f>
        <v>Utility, on 1L Morphine, no AE</v>
      </c>
      <c r="C34" s="71">
        <f>u_on1LTx_Tx1_noAE</f>
        <v>0.69499999999999995</v>
      </c>
      <c r="D34" s="81">
        <f>'Input Sheet'!E33</f>
        <v>215</v>
      </c>
      <c r="E34" s="81"/>
      <c r="F34" s="82">
        <f>SQRT((C34*(1-C34))/D34)</f>
        <v>3.1399525992570967E-2</v>
      </c>
      <c r="G34" s="83">
        <f t="shared" ref="G34" si="6">IFERROR(BETAINV(0.025,K34,L34),0)</f>
        <v>0.63196108790418393</v>
      </c>
      <c r="H34" s="82">
        <f>BETAINV(0.975,K34,L34)</f>
        <v>0.75460269273417879</v>
      </c>
      <c r="I34" s="83"/>
      <c r="J34" s="82" t="s">
        <v>9</v>
      </c>
      <c r="K34" s="82">
        <f>((ABS(C34)^2)*(1-ABS(C34))/(F34^2))</f>
        <v>149.42499999999998</v>
      </c>
      <c r="L34" s="82">
        <f>(ABS(C34)*(1-ABS(C34))/(F34^2))-((ABS(C34)^2)*(1-ABS(C34))/(F34^2))</f>
        <v>65.574999999999989</v>
      </c>
      <c r="M34" s="83">
        <f ca="1">IFERROR(BETAINV(RAND(),K34,L34),0)</f>
        <v>0.7477874330832448</v>
      </c>
      <c r="N34" s="14">
        <v>0</v>
      </c>
      <c r="O34" s="71">
        <f t="shared" si="1"/>
        <v>0.69499999999999995</v>
      </c>
    </row>
    <row r="35" spans="1:15" ht="15" customHeight="1" x14ac:dyDescent="0.25">
      <c r="A35" s="14" t="s">
        <v>338</v>
      </c>
      <c r="B35" s="11" t="str">
        <f>'Input Sheet'!B34</f>
        <v>Utility, on 1L Morphine, tolerable AE</v>
      </c>
      <c r="C35" s="71">
        <f>u_on1LTx_Tx1_AE</f>
        <v>0.58299999999999996</v>
      </c>
      <c r="D35" s="81">
        <f>'Input Sheet'!E34</f>
        <v>1571</v>
      </c>
      <c r="E35" s="81"/>
      <c r="F35" s="82">
        <f>SQRT((C35*(1-C35))/D35)</f>
        <v>1.2439823323844001E-2</v>
      </c>
      <c r="G35" s="83">
        <f t="shared" ref="G35" si="7">IFERROR(BETAINV(0.025,K35,L35),0)</f>
        <v>0.55852948885875697</v>
      </c>
      <c r="H35" s="82">
        <f>BETAINV(0.975,K35,L35)</f>
        <v>0.60727034259422563</v>
      </c>
      <c r="I35" s="83"/>
      <c r="J35" s="82" t="s">
        <v>9</v>
      </c>
      <c r="K35" s="82">
        <f>((ABS(C35)^2)*(1-ABS(C35))/(F35^2))</f>
        <v>915.8929999999998</v>
      </c>
      <c r="L35" s="82">
        <f>(ABS(C35)*(1-ABS(C35))/(F35^2))-((ABS(C35)^2)*(1-ABS(C35))/(F35^2))</f>
        <v>655.10699999999997</v>
      </c>
      <c r="M35" s="83">
        <f ca="1">IFERROR(BETAINV(RAND(),K35,L35),0)</f>
        <v>0.5618716039043683</v>
      </c>
      <c r="N35" s="14">
        <v>0</v>
      </c>
      <c r="O35" s="71">
        <f t="shared" si="1"/>
        <v>0.58299999999999996</v>
      </c>
    </row>
    <row r="36" spans="1:15" ht="15" customHeight="1" x14ac:dyDescent="0.25">
      <c r="A36" s="14" t="s">
        <v>159</v>
      </c>
      <c r="B36" s="11" t="str">
        <f>'Input Sheet'!B35</f>
        <v>Utility, on 1L Novel therapy, no AE</v>
      </c>
      <c r="C36" s="71">
        <f>u_on1LTx_Tx2_noAE</f>
        <v>0.69499999999999995</v>
      </c>
      <c r="D36" s="81"/>
      <c r="E36" s="81"/>
      <c r="F36" s="14"/>
      <c r="G36" s="83">
        <f>MIN(G34*(1+cont.utilitypercimp_NovelTherap),1)</f>
        <v>0.63196108790418393</v>
      </c>
      <c r="H36" s="83">
        <f>MIN(H34*(1+cont.utilitypercimp_NovelTherap),1)</f>
        <v>0.75460269273417879</v>
      </c>
      <c r="I36" s="14"/>
      <c r="J36" s="82" t="s">
        <v>9</v>
      </c>
      <c r="K36" s="14"/>
      <c r="L36" s="16"/>
      <c r="M36" s="83">
        <f ca="1">MIN(M34*(1+cont.utilitypercimp_NovelTherap),1)</f>
        <v>0.7477874330832448</v>
      </c>
      <c r="N36" s="14">
        <v>0</v>
      </c>
      <c r="O36" s="71">
        <f t="shared" si="1"/>
        <v>0.69499999999999995</v>
      </c>
    </row>
    <row r="37" spans="1:15" ht="15" customHeight="1" x14ac:dyDescent="0.25">
      <c r="A37" s="14" t="s">
        <v>160</v>
      </c>
      <c r="B37" s="11" t="str">
        <f>'Input Sheet'!B36</f>
        <v>Utility, on 1L Novel therapy, tolerable AE</v>
      </c>
      <c r="C37" s="71">
        <f>u_on1LTx_Tx2_AE</f>
        <v>0.58299999999999996</v>
      </c>
      <c r="D37" s="81"/>
      <c r="E37" s="81"/>
      <c r="F37" s="14"/>
      <c r="G37" s="83">
        <f>MIN(G35*(1+cont.utilitypercimp_NovelTherap),1)</f>
        <v>0.55852948885875697</v>
      </c>
      <c r="H37" s="83">
        <f>MIN(H35*(1+cont.utilitypercimp_NovelTherap),1)</f>
        <v>0.60727034259422563</v>
      </c>
      <c r="I37" s="14"/>
      <c r="J37" s="82" t="s">
        <v>9</v>
      </c>
      <c r="K37" s="14"/>
      <c r="L37" s="16"/>
      <c r="M37" s="83">
        <f ca="1">MIN(M35*(1+cont.utilitypercimp_NovelTherap),1)</f>
        <v>0.5618716039043683</v>
      </c>
      <c r="N37" s="14">
        <v>0</v>
      </c>
      <c r="O37" s="71">
        <f t="shared" si="1"/>
        <v>0.58299999999999996</v>
      </c>
    </row>
    <row r="38" spans="1:15" ht="15" customHeight="1" x14ac:dyDescent="0.25">
      <c r="A38" s="14" t="s">
        <v>124</v>
      </c>
      <c r="B38" s="11" t="str">
        <f>'Input Sheet'!B37</f>
        <v>Utility, withdrawn from 1L treatment due to AEs</v>
      </c>
      <c r="C38" s="71">
        <f>u_withdrawn1L_AE</f>
        <v>0.503</v>
      </c>
      <c r="D38" s="81">
        <f>'Input Sheet'!E37</f>
        <v>569</v>
      </c>
      <c r="E38" s="81"/>
      <c r="F38" s="82">
        <f>SQRT((C38*(1-C38))/D38)</f>
        <v>2.0960713104492833E-2</v>
      </c>
      <c r="G38" s="83">
        <f t="shared" ref="G38:G39" si="8">IFERROR(BETAINV(0.025,K38,L38),0)</f>
        <v>0.46195905844429525</v>
      </c>
      <c r="H38" s="82">
        <f>BETAINV(0.975,K38,L38)</f>
        <v>0.5440209644408992</v>
      </c>
      <c r="I38" s="83"/>
      <c r="J38" s="82" t="s">
        <v>9</v>
      </c>
      <c r="K38" s="82">
        <f>((ABS(C38)^2)*(1-ABS(C38))/(F38^2))</f>
        <v>286.20700000000005</v>
      </c>
      <c r="L38" s="82">
        <f>(ABS(C38)*(1-ABS(C38))/(F38^2))-((ABS(C38)^2)*(1-ABS(C38))/(F38^2))</f>
        <v>282.79300000000006</v>
      </c>
      <c r="M38" s="83">
        <f ca="1">IFERROR(BETAINV(RAND(),K38,L38),0)</f>
        <v>0.51169285399942455</v>
      </c>
      <c r="N38" s="14">
        <v>0</v>
      </c>
      <c r="O38" s="71">
        <f t="shared" si="1"/>
        <v>0.503</v>
      </c>
    </row>
    <row r="39" spans="1:15" ht="15" customHeight="1" x14ac:dyDescent="0.25">
      <c r="A39" s="14" t="s">
        <v>125</v>
      </c>
      <c r="B39" s="11" t="str">
        <f>'Input Sheet'!B38</f>
        <v>Utility, withdrawn from 1L treatment due to other reasons</v>
      </c>
      <c r="C39" s="71">
        <f>u_withdrawn1L_other</f>
        <v>0.40500000000000003</v>
      </c>
      <c r="D39" s="81">
        <f>'Input Sheet'!E38</f>
        <v>95</v>
      </c>
      <c r="E39" s="81"/>
      <c r="F39" s="82">
        <f>SQRT((C39*(1-C39))/D39)</f>
        <v>5.0364461154353883E-2</v>
      </c>
      <c r="G39" s="83">
        <f t="shared" si="8"/>
        <v>0.30893393462657115</v>
      </c>
      <c r="H39" s="82">
        <f>BETAINV(0.975,K39,L39)</f>
        <v>0.50485621527373348</v>
      </c>
      <c r="I39" s="83"/>
      <c r="J39" s="82" t="s">
        <v>9</v>
      </c>
      <c r="K39" s="82">
        <f>((ABS(C39)^2)*(1-ABS(C39))/(F39^2))</f>
        <v>38.475000000000001</v>
      </c>
      <c r="L39" s="82">
        <f>(ABS(C39)*(1-ABS(C39))/(F39^2))-((ABS(C39)^2)*(1-ABS(C39))/(F39^2))</f>
        <v>56.524999999999984</v>
      </c>
      <c r="M39" s="83">
        <f ca="1">IFERROR(BETAINV(RAND(),K39,L39),0)</f>
        <v>0.4668254801055971</v>
      </c>
      <c r="N39" s="14">
        <v>0</v>
      </c>
      <c r="O39" s="71">
        <f t="shared" si="1"/>
        <v>0.40500000000000003</v>
      </c>
    </row>
    <row r="40" spans="1:15" ht="15" customHeight="1" x14ac:dyDescent="0.25">
      <c r="A40" s="14" t="s">
        <v>126</v>
      </c>
      <c r="B40" s="11" t="str">
        <f>'Input Sheet'!B39</f>
        <v>Utility, on 2L treatment, no AE</v>
      </c>
      <c r="C40" s="71">
        <f>u_on2LTx_noAE</f>
        <v>0.62549999999999994</v>
      </c>
      <c r="D40" s="14"/>
      <c r="E40" s="14"/>
      <c r="F40" s="14"/>
      <c r="G40" s="83">
        <f>G34*cont.umult_failed1L</f>
        <v>0.56876497911376556</v>
      </c>
      <c r="H40" s="83">
        <f>H34*cont.umult_failed1L</f>
        <v>0.67914242346076092</v>
      </c>
      <c r="I40" s="14"/>
      <c r="J40" s="82" t="s">
        <v>9</v>
      </c>
      <c r="K40" s="14"/>
      <c r="L40" s="16"/>
      <c r="M40" s="83">
        <f ca="1">M34*cont.umult_failed1L</f>
        <v>0.67300868977492034</v>
      </c>
      <c r="N40" s="14">
        <v>0</v>
      </c>
      <c r="O40" s="71">
        <f t="shared" si="1"/>
        <v>0.62549999999999994</v>
      </c>
    </row>
    <row r="41" spans="1:15" ht="15" customHeight="1" x14ac:dyDescent="0.25">
      <c r="A41" s="14" t="s">
        <v>127</v>
      </c>
      <c r="B41" s="11" t="str">
        <f>'Input Sheet'!B40</f>
        <v>Utility, on 2L treatment, tolerable AE</v>
      </c>
      <c r="C41" s="71">
        <f>u_on2LTx_AE</f>
        <v>0.52469999999999994</v>
      </c>
      <c r="D41" s="14"/>
      <c r="E41" s="14"/>
      <c r="F41" s="14"/>
      <c r="G41" s="83">
        <f>G35*cont.umult_failed1L</f>
        <v>0.50267653997288131</v>
      </c>
      <c r="H41" s="83">
        <f>H35*cont.umult_failed1L</f>
        <v>0.54654330833480314</v>
      </c>
      <c r="I41" s="14"/>
      <c r="J41" s="82" t="s">
        <v>9</v>
      </c>
      <c r="K41" s="14"/>
      <c r="L41" s="16"/>
      <c r="M41" s="83">
        <f ca="1">M35*cont.umult_failed1L</f>
        <v>0.50568444351393149</v>
      </c>
      <c r="N41" s="14">
        <v>0</v>
      </c>
      <c r="O41" s="71">
        <f t="shared" si="1"/>
        <v>0.52469999999999994</v>
      </c>
    </row>
    <row r="42" spans="1:15" ht="15" customHeight="1" x14ac:dyDescent="0.25">
      <c r="A42" s="14" t="s">
        <v>128</v>
      </c>
      <c r="B42" s="11" t="str">
        <f>'Input Sheet'!B41</f>
        <v>Utility, withdrawn from 2L treatment due to AEs</v>
      </c>
      <c r="C42" s="71">
        <f>u_withdrawn2L_AE</f>
        <v>0.45269999999999999</v>
      </c>
      <c r="D42" s="14"/>
      <c r="E42" s="14"/>
      <c r="F42" s="14"/>
      <c r="G42" s="83">
        <f>G38*cont.umult_failed1L</f>
        <v>0.41576315259986574</v>
      </c>
      <c r="H42" s="83">
        <f>H38*cont.umult_failed1L</f>
        <v>0.48961886799680931</v>
      </c>
      <c r="I42" s="14"/>
      <c r="J42" s="82" t="s">
        <v>9</v>
      </c>
      <c r="K42" s="14"/>
      <c r="L42" s="16"/>
      <c r="M42" s="83">
        <f ca="1">M38*cont.umult_failed1L</f>
        <v>0.46052356859948212</v>
      </c>
      <c r="N42" s="14">
        <v>0</v>
      </c>
      <c r="O42" s="71">
        <f t="shared" si="1"/>
        <v>0.45269999999999999</v>
      </c>
    </row>
    <row r="43" spans="1:15" ht="15" customHeight="1" x14ac:dyDescent="0.25">
      <c r="A43" s="14" t="s">
        <v>129</v>
      </c>
      <c r="B43" s="11" t="str">
        <f>'Input Sheet'!B42</f>
        <v>Utility, withdrawn from 2L treatment due to other reasons</v>
      </c>
      <c r="C43" s="71">
        <f>u_withdrawn2L_other</f>
        <v>0.36450000000000005</v>
      </c>
      <c r="D43" s="14"/>
      <c r="E43" s="14"/>
      <c r="F43" s="14"/>
      <c r="G43" s="83">
        <f>G39*cont.umult_failed1L</f>
        <v>0.27804054116391402</v>
      </c>
      <c r="H43" s="83">
        <f>H39*cont.umult_failed1L</f>
        <v>0.45437059374636013</v>
      </c>
      <c r="I43" s="14"/>
      <c r="J43" s="82" t="s">
        <v>9</v>
      </c>
      <c r="K43" s="14"/>
      <c r="L43" s="16"/>
      <c r="M43" s="83">
        <f ca="1">M39*cont.umult_failed1L</f>
        <v>0.42014293209503739</v>
      </c>
      <c r="N43" s="14">
        <v>0</v>
      </c>
      <c r="O43" s="71">
        <f t="shared" si="1"/>
        <v>0.36450000000000005</v>
      </c>
    </row>
    <row r="44" spans="1:15" ht="15" customHeight="1" x14ac:dyDescent="0.25">
      <c r="A44" s="14" t="s">
        <v>45</v>
      </c>
      <c r="B44" s="11" t="str">
        <f>'Input Sheet'!B43</f>
        <v>Utility, subsequent (3rd line) treatment</v>
      </c>
      <c r="C44" s="71">
        <f>u_3L</f>
        <v>0.43720000000000003</v>
      </c>
      <c r="D44" s="14"/>
      <c r="E44" s="14"/>
      <c r="F44" s="14"/>
      <c r="G44" s="83">
        <f>0.25*(G34+G35+G38+G39)*cont.umult_failed2L</f>
        <v>0.3922767139667615</v>
      </c>
      <c r="H44" s="83">
        <f>0.25*(H34+H35+H38+H39)*cont.umult_failed2L</f>
        <v>0.48215004300860742</v>
      </c>
      <c r="I44" s="14"/>
      <c r="J44" s="82" t="s">
        <v>9</v>
      </c>
      <c r="K44" s="14"/>
      <c r="L44" s="16"/>
      <c r="M44" s="83">
        <f ca="1">0.25*(M34+M35+M38+M39)*cont.umult_failed2L</f>
        <v>0.45763547421852702</v>
      </c>
      <c r="N44" s="14">
        <v>0</v>
      </c>
      <c r="O44" s="71">
        <f t="shared" si="1"/>
        <v>0.43720000000000003</v>
      </c>
    </row>
    <row r="45" spans="1:15" ht="15" customHeight="1" x14ac:dyDescent="0.25">
      <c r="A45" s="14" t="s">
        <v>130</v>
      </c>
      <c r="B45" s="11" t="str">
        <f>'Input Sheet'!B44</f>
        <v>Utility, treatment discontinuation</v>
      </c>
      <c r="C45" s="71">
        <f>u_discontinuation</f>
        <v>0.32400000000000007</v>
      </c>
      <c r="D45" s="14"/>
      <c r="E45" s="14"/>
      <c r="F45" s="14"/>
      <c r="G45" s="83">
        <f>G39*cont.umult_failed2L</f>
        <v>0.24714714770125693</v>
      </c>
      <c r="H45" s="83">
        <f>H39*cont.umult_failed2L</f>
        <v>0.40388497221898678</v>
      </c>
      <c r="I45" s="14"/>
      <c r="J45" s="82" t="s">
        <v>9</v>
      </c>
      <c r="K45" s="14"/>
      <c r="L45" s="16"/>
      <c r="M45" s="83">
        <f ca="1">M39*cont.umult_failed2L</f>
        <v>0.37346038408447768</v>
      </c>
      <c r="N45" s="14">
        <v>0</v>
      </c>
      <c r="O45" s="71">
        <f t="shared" si="1"/>
        <v>0.32400000000000007</v>
      </c>
    </row>
    <row r="46" spans="1:15" ht="15" customHeight="1" x14ac:dyDescent="0.25">
      <c r="A46" s="7" t="s">
        <v>22</v>
      </c>
      <c r="B46" s="8"/>
      <c r="C46" s="8"/>
      <c r="D46" s="8"/>
      <c r="E46" s="8"/>
      <c r="F46" s="8"/>
      <c r="G46" s="8"/>
      <c r="H46" s="8"/>
      <c r="I46" s="8"/>
      <c r="J46" s="9"/>
      <c r="K46" s="215" t="s">
        <v>336</v>
      </c>
      <c r="L46" s="10" t="s">
        <v>337</v>
      </c>
      <c r="M46" s="8"/>
      <c r="N46" s="8"/>
      <c r="O46" s="8"/>
    </row>
    <row r="47" spans="1:15" ht="15" customHeight="1" x14ac:dyDescent="0.25">
      <c r="A47" s="14" t="s">
        <v>131</v>
      </c>
      <c r="B47" s="11" t="str">
        <f>'Input Sheet'!B49</f>
        <v>Cycle probability tolerable AE, Morphine 1st line</v>
      </c>
      <c r="C47" s="71">
        <f>prob_AE_Tx1arm_1L</f>
        <v>0.43615924300327619</v>
      </c>
      <c r="D47" s="14" t="str">
        <f t="shared" ref="D47:D52" si="9">IF(cont.Tx1Arm_1LTxoptions="Morphine","",1001)</f>
        <v/>
      </c>
      <c r="E47" s="14"/>
      <c r="F47" s="14">
        <f t="shared" ref="F47:F52" si="10">IF(cont.Tx1Arm_1LTxoptions="Morphine",C47*cont.standarderror,SQRT((C47*(1-C47))/D47))</f>
        <v>4.3615924300327624E-2</v>
      </c>
      <c r="G47" s="83">
        <f t="shared" ref="G47" si="11">IFERROR(BETAINV(0.025,K47,L47),0)</f>
        <v>0.35208293660291046</v>
      </c>
      <c r="H47" s="82">
        <f t="shared" ref="H47:H54" si="12">BETAINV(0.975,K47,L47)</f>
        <v>0.52210720281214118</v>
      </c>
      <c r="I47" s="83"/>
      <c r="J47" s="82" t="s">
        <v>9</v>
      </c>
      <c r="K47" s="82">
        <f t="shared" ref="K47:K54" si="13">((ABS(C47)^2)*(1-ABS(C47))/(F47^2))</f>
        <v>56.384075699672373</v>
      </c>
      <c r="L47" s="82">
        <f t="shared" ref="L47:L54" si="14">(ABS(C47)*(1-ABS(C47))/(F47^2))-((ABS(C47)^2)*(1-ABS(C47))/(F47^2))</f>
        <v>72.889983268851779</v>
      </c>
      <c r="M47" s="83">
        <f ca="1">IFERROR(BETAINV(RAND(),K47,L47),0)</f>
        <v>0.52205780598643048</v>
      </c>
      <c r="N47" s="14">
        <v>0</v>
      </c>
      <c r="O47" s="71">
        <f t="shared" si="1"/>
        <v>0.43615924300327619</v>
      </c>
    </row>
    <row r="48" spans="1:15" ht="15" customHeight="1" x14ac:dyDescent="0.25">
      <c r="A48" s="14" t="s">
        <v>132</v>
      </c>
      <c r="B48" s="11" t="str">
        <f>'Input Sheet'!B50</f>
        <v>Cycle probability tolerable AE, Novel therapy 1st line</v>
      </c>
      <c r="C48" s="71">
        <f>prob_AE_Tx2arm_1L</f>
        <v>0.32445000000000002</v>
      </c>
      <c r="D48" s="14" t="str">
        <f t="shared" si="9"/>
        <v/>
      </c>
      <c r="E48" s="14"/>
      <c r="F48" s="14">
        <f t="shared" si="10"/>
        <v>3.2445000000000002E-2</v>
      </c>
      <c r="G48" s="83">
        <f t="shared" ref="G48" si="15">IFERROR(BETAINV(0.025,K48,L48),0)</f>
        <v>0.2626880430562516</v>
      </c>
      <c r="H48" s="82">
        <f t="shared" si="12"/>
        <v>0.38940643099542493</v>
      </c>
      <c r="I48" s="83"/>
      <c r="J48" s="82" t="s">
        <v>9</v>
      </c>
      <c r="K48" s="82">
        <f t="shared" si="13"/>
        <v>67.554999999999993</v>
      </c>
      <c r="L48" s="82">
        <f t="shared" si="14"/>
        <v>140.65890044691014</v>
      </c>
      <c r="M48" s="83">
        <f ca="1">M47*(1-cont.prop_improv_AE_noveltherapy)</f>
        <v>0.3654404641905013</v>
      </c>
      <c r="N48" s="14">
        <v>0</v>
      </c>
      <c r="O48" s="71">
        <f t="shared" si="1"/>
        <v>0.32445000000000002</v>
      </c>
    </row>
    <row r="49" spans="1:15" ht="15" customHeight="1" x14ac:dyDescent="0.25">
      <c r="A49" s="14" t="s">
        <v>133</v>
      </c>
      <c r="B49" s="11" t="str">
        <f>'Input Sheet'!B51</f>
        <v>Cycle probability withdraw due to AE, Morphine 1st line</v>
      </c>
      <c r="C49" s="71">
        <f>prob_withdAE_Tx1arm_1L</f>
        <v>5.5739588351629288E-2</v>
      </c>
      <c r="D49" s="14" t="str">
        <f t="shared" si="9"/>
        <v/>
      </c>
      <c r="E49" s="14"/>
      <c r="F49" s="14">
        <f t="shared" si="10"/>
        <v>5.5739588351629288E-3</v>
      </c>
      <c r="G49" s="83">
        <f t="shared" ref="G49" si="16">IFERROR(BETAINV(0.025,K49,L49),0)</f>
        <v>4.5324344527496514E-2</v>
      </c>
      <c r="H49" s="82">
        <f t="shared" si="12"/>
        <v>6.7147780436300208E-2</v>
      </c>
      <c r="I49" s="83"/>
      <c r="J49" s="82" t="s">
        <v>9</v>
      </c>
      <c r="K49" s="82">
        <f t="shared" si="13"/>
        <v>94.426041164837059</v>
      </c>
      <c r="L49" s="82">
        <f t="shared" si="14"/>
        <v>1599.6309828870271</v>
      </c>
      <c r="M49" s="83">
        <f t="shared" ref="M49:M54" ca="1" si="17">IFERROR(BETAINV(RAND(),K49,L49),0)</f>
        <v>4.633714586775093E-2</v>
      </c>
      <c r="N49" s="14">
        <v>0</v>
      </c>
      <c r="O49" s="71">
        <f t="shared" si="1"/>
        <v>5.5739588351629288E-2</v>
      </c>
    </row>
    <row r="50" spans="1:15" ht="15" customHeight="1" x14ac:dyDescent="0.25">
      <c r="A50" s="14" t="s">
        <v>134</v>
      </c>
      <c r="B50" s="11" t="str">
        <f>'Input Sheet'!B52</f>
        <v>Cycle probability withdraw due to AE, Novel therapy 1st line</v>
      </c>
      <c r="C50" s="71">
        <f>prob_withdAE_Tx2arm_1L</f>
        <v>2.2958454064537448E-2</v>
      </c>
      <c r="D50" s="14" t="str">
        <f t="shared" si="9"/>
        <v/>
      </c>
      <c r="E50" s="14"/>
      <c r="F50" s="14">
        <f t="shared" si="10"/>
        <v>2.2958454064537447E-3</v>
      </c>
      <c r="G50" s="83">
        <f t="shared" ref="G50" si="18">IFERROR(BETAINV(0.025,K50,L50),0)</f>
        <v>1.8675384837946694E-2</v>
      </c>
      <c r="H50" s="82">
        <f t="shared" si="12"/>
        <v>2.7665920752810491E-2</v>
      </c>
      <c r="I50" s="83"/>
      <c r="J50" s="82" t="s">
        <v>9</v>
      </c>
      <c r="K50" s="82">
        <f t="shared" si="13"/>
        <v>97.704154593546278</v>
      </c>
      <c r="L50" s="82">
        <f t="shared" si="14"/>
        <v>4157.9898184803651</v>
      </c>
      <c r="M50" s="83">
        <f t="shared" ca="1" si="17"/>
        <v>2.2625964767649706E-2</v>
      </c>
      <c r="N50" s="14">
        <v>0</v>
      </c>
      <c r="O50" s="71">
        <f t="shared" si="1"/>
        <v>2.2958454064537448E-2</v>
      </c>
    </row>
    <row r="51" spans="1:15" ht="15" customHeight="1" x14ac:dyDescent="0.25">
      <c r="A51" s="14" t="s">
        <v>135</v>
      </c>
      <c r="B51" s="11" t="str">
        <f>'Input Sheet'!B53</f>
        <v>Cycle probability withdraw due to other reason, Morphine 1st line</v>
      </c>
      <c r="C51" s="71">
        <f>prob_withdother_Tx1arm_1L</f>
        <v>1.2741455098566168E-2</v>
      </c>
      <c r="D51" s="14" t="str">
        <f t="shared" si="9"/>
        <v/>
      </c>
      <c r="E51" s="14"/>
      <c r="F51" s="14">
        <f t="shared" si="10"/>
        <v>1.274145509856617E-3</v>
      </c>
      <c r="G51" s="83">
        <f t="shared" ref="G51" si="19">IFERROR(BETAINV(0.025,K51,L51),0)</f>
        <v>1.0365575425224878E-2</v>
      </c>
      <c r="H51" s="82">
        <f t="shared" si="12"/>
        <v>1.5355416150383161E-2</v>
      </c>
      <c r="I51" s="83"/>
      <c r="J51" s="82" t="s">
        <v>9</v>
      </c>
      <c r="K51" s="82">
        <f t="shared" si="13"/>
        <v>98.725854490143348</v>
      </c>
      <c r="L51" s="82">
        <f t="shared" si="14"/>
        <v>7649.6713047364556</v>
      </c>
      <c r="M51" s="83">
        <f t="shared" ca="1" si="17"/>
        <v>1.3597388185395465E-2</v>
      </c>
      <c r="N51" s="14">
        <v>0</v>
      </c>
      <c r="O51" s="71">
        <f t="shared" si="1"/>
        <v>1.2741455098566168E-2</v>
      </c>
    </row>
    <row r="52" spans="1:15" ht="15" customHeight="1" x14ac:dyDescent="0.25">
      <c r="A52" s="14" t="s">
        <v>136</v>
      </c>
      <c r="B52" s="11" t="str">
        <f>'Input Sheet'!B54</f>
        <v>Cycle probability withdraw due to other reason, Novel therapy 1st line</v>
      </c>
      <c r="C52" s="71">
        <f>prob_withdother_Tx2arm_1L</f>
        <v>1.6124075244785651E-3</v>
      </c>
      <c r="D52" s="14" t="str">
        <f t="shared" si="9"/>
        <v/>
      </c>
      <c r="E52" s="14"/>
      <c r="F52" s="14">
        <f t="shared" si="10"/>
        <v>1.6124075244785651E-4</v>
      </c>
      <c r="G52" s="83">
        <f t="shared" ref="G52" si="20">IFERROR(BETAINV(0.025,K52,L52),0)</f>
        <v>1.3118972434877948E-3</v>
      </c>
      <c r="H52" s="82">
        <f t="shared" si="12"/>
        <v>1.9433905021606357E-3</v>
      </c>
      <c r="I52" s="83"/>
      <c r="J52" s="82" t="s">
        <v>9</v>
      </c>
      <c r="K52" s="82">
        <f t="shared" si="13"/>
        <v>99.838759247552161</v>
      </c>
      <c r="L52" s="82">
        <f t="shared" si="14"/>
        <v>61819.221857787772</v>
      </c>
      <c r="M52" s="83">
        <f t="shared" ca="1" si="17"/>
        <v>1.6282245427710063E-3</v>
      </c>
      <c r="N52" s="14">
        <v>0</v>
      </c>
      <c r="O52" s="71">
        <f t="shared" si="1"/>
        <v>1.6124075244785651E-3</v>
      </c>
    </row>
    <row r="53" spans="1:15" ht="15" customHeight="1" x14ac:dyDescent="0.25">
      <c r="A53" s="14" t="s">
        <v>137</v>
      </c>
      <c r="B53" s="11" t="str">
        <f>'Input Sheet'!B55</f>
        <v>Cycle probability tolerable AE, Oxycodone 2nd line, Morphine arm</v>
      </c>
      <c r="C53" s="71">
        <f>prob_AE_Tx1arm_2L</f>
        <v>0.46350000000000002</v>
      </c>
      <c r="D53" s="14">
        <f>IF(cont.Tx1Arm_2LTxoptions="Morphine","",1001)</f>
        <v>1001</v>
      </c>
      <c r="E53" s="14"/>
      <c r="F53" s="14">
        <f>IF(cont.Tx1Arm_2LTxoptions="Morphine",C53*cont.standarderror,SQRT((C53*(1-C53))/D53))</f>
        <v>1.5761323886949685E-2</v>
      </c>
      <c r="G53" s="83">
        <f t="shared" ref="G53" si="21">IFERROR(BETAINV(0.025,K53,L53),0)</f>
        <v>0.43269943009894557</v>
      </c>
      <c r="H53" s="82">
        <f t="shared" si="12"/>
        <v>0.49443872385817744</v>
      </c>
      <c r="I53" s="83"/>
      <c r="J53" s="82" t="s">
        <v>9</v>
      </c>
      <c r="K53" s="82">
        <f t="shared" si="13"/>
        <v>463.96349999999995</v>
      </c>
      <c r="L53" s="82">
        <f t="shared" si="14"/>
        <v>537.03649999999982</v>
      </c>
      <c r="M53" s="83">
        <f t="shared" ca="1" si="17"/>
        <v>0.4777877808564136</v>
      </c>
      <c r="N53" s="14">
        <v>0</v>
      </c>
      <c r="O53" s="71">
        <f t="shared" si="1"/>
        <v>0.46350000000000002</v>
      </c>
    </row>
    <row r="54" spans="1:15" ht="15" customHeight="1" x14ac:dyDescent="0.25">
      <c r="A54" s="14" t="s">
        <v>138</v>
      </c>
      <c r="B54" s="11" t="str">
        <f>'Input Sheet'!B56</f>
        <v>Cycle probability tolerable AE, Oxycodone 2nd line, Novel therapy arm</v>
      </c>
      <c r="C54" s="71">
        <f>prob_AE_Tx2arm_2L</f>
        <v>0.46350000000000002</v>
      </c>
      <c r="D54" s="14">
        <f>IF(cont.Tx2Arm_2LTxoptions="Morphine","",1001)</f>
        <v>1001</v>
      </c>
      <c r="E54" s="14"/>
      <c r="F54" s="14">
        <f>IF(cont.Tx2Arm_2LTxoptions="Morphine",C54*cont.standarderror,SQRT((C54*(1-C54))/D54))</f>
        <v>1.5761323886949685E-2</v>
      </c>
      <c r="G54" s="83">
        <f t="shared" ref="G54" si="22">IFERROR(BETAINV(0.025,K54,L54),0)</f>
        <v>0.43269943009894557</v>
      </c>
      <c r="H54" s="82">
        <f t="shared" si="12"/>
        <v>0.49443872385817744</v>
      </c>
      <c r="I54" s="83"/>
      <c r="J54" s="82" t="s">
        <v>9</v>
      </c>
      <c r="K54" s="82">
        <f t="shared" si="13"/>
        <v>463.96349999999995</v>
      </c>
      <c r="L54" s="82">
        <f t="shared" si="14"/>
        <v>537.03649999999982</v>
      </c>
      <c r="M54" s="83">
        <f t="shared" ca="1" si="17"/>
        <v>0.46406812389929297</v>
      </c>
      <c r="N54" s="14">
        <v>0</v>
      </c>
      <c r="O54" s="71">
        <f t="shared" si="1"/>
        <v>0.46350000000000002</v>
      </c>
    </row>
    <row r="55" spans="1:15" ht="15" customHeight="1" x14ac:dyDescent="0.25">
      <c r="A55" s="14" t="s">
        <v>139</v>
      </c>
      <c r="B55" s="11" t="str">
        <f>'Input Sheet'!B57</f>
        <v>Cycle probability withdraw due to AE, Oxycodone 2nd line, Morphine arm</v>
      </c>
      <c r="C55" s="71">
        <f>prob_withdAE_Tx1arm_2L</f>
        <v>3.2797791520767783E-2</v>
      </c>
      <c r="D55" s="14">
        <f>IF(cont.Tx1Arm_2LTxoptions="Morphine","",1001)</f>
        <v>1001</v>
      </c>
      <c r="E55" s="14"/>
      <c r="F55" s="14">
        <f>IF(cont.Tx1Arm_2LTxoptions="Morphine",C55*cont.standarderror,SQRT((C55*(1-C55))/D55))</f>
        <v>5.6294232374322238E-3</v>
      </c>
      <c r="G55" s="83">
        <f t="shared" ref="G55:G60" si="23">IFERROR(BETAINV(0.025,K55,L55),0)</f>
        <v>2.2680978372140257E-2</v>
      </c>
      <c r="H55" s="82">
        <f t="shared" ref="H55:H59" si="24">BETAINV(0.975,K55,L55)</f>
        <v>4.4679443911771588E-2</v>
      </c>
      <c r="I55" s="83"/>
      <c r="J55" s="82" t="s">
        <v>9</v>
      </c>
      <c r="K55" s="82">
        <f t="shared" ref="K55:K59" si="25">((ABS(C55)^2)*(1-ABS(C55))/(F55^2))</f>
        <v>32.830589312288545</v>
      </c>
      <c r="L55" s="82">
        <f t="shared" ref="L55:L59" si="26">(ABS(C55)*(1-ABS(C55))/(F55^2))-((ABS(C55)^2)*(1-ABS(C55))/(F55^2))</f>
        <v>968.16941068771132</v>
      </c>
      <c r="M55" s="83">
        <f t="shared" ref="M55:M59" ca="1" si="27">IFERROR(BETAINV(RAND(),K55,L55),0)</f>
        <v>3.0996872739822313E-2</v>
      </c>
      <c r="N55" s="14">
        <v>0</v>
      </c>
      <c r="O55" s="71">
        <f t="shared" si="1"/>
        <v>3.2797791520767783E-2</v>
      </c>
    </row>
    <row r="56" spans="1:15" ht="15" customHeight="1" x14ac:dyDescent="0.25">
      <c r="A56" s="14" t="s">
        <v>140</v>
      </c>
      <c r="B56" s="11" t="str">
        <f>'Input Sheet'!B58</f>
        <v>Cycle probability withdraw due to AE, Oxycodone 2nd line, Novel therapy arm</v>
      </c>
      <c r="C56" s="71">
        <f>prob_withdAE_Tx2arm_2L</f>
        <v>3.2797791520767783E-2</v>
      </c>
      <c r="D56" s="14">
        <f>IF(cont.Tx2Arm_2LTxoptions="Morphine","",1001)</f>
        <v>1001</v>
      </c>
      <c r="E56" s="14"/>
      <c r="F56" s="14">
        <f>IF(cont.Tx2Arm_2LTxoptions="Morphine",C56*cont.standarderror,SQRT((C56*(1-C56))/D56))</f>
        <v>5.6294232374322238E-3</v>
      </c>
      <c r="G56" s="83">
        <f t="shared" si="23"/>
        <v>2.2680978372140257E-2</v>
      </c>
      <c r="H56" s="82">
        <f t="shared" si="24"/>
        <v>4.4679443911771588E-2</v>
      </c>
      <c r="I56" s="83"/>
      <c r="J56" s="82" t="s">
        <v>9</v>
      </c>
      <c r="K56" s="82">
        <f t="shared" si="25"/>
        <v>32.830589312288545</v>
      </c>
      <c r="L56" s="82">
        <f t="shared" si="26"/>
        <v>968.16941068771132</v>
      </c>
      <c r="M56" s="83">
        <f t="shared" ca="1" si="27"/>
        <v>2.6560487842237017E-2</v>
      </c>
      <c r="N56" s="14">
        <v>0</v>
      </c>
      <c r="O56" s="71">
        <f t="shared" si="1"/>
        <v>3.2797791520767783E-2</v>
      </c>
    </row>
    <row r="57" spans="1:15" ht="15" customHeight="1" x14ac:dyDescent="0.25">
      <c r="A57" s="14" t="s">
        <v>141</v>
      </c>
      <c r="B57" s="11" t="str">
        <f>'Input Sheet'!B59</f>
        <v>Cycle probability withdraw due to other reason, Oxycodone 2nd line, Morphine arm</v>
      </c>
      <c r="C57" s="71">
        <f>prob_withdother_Tx1arm_2L</f>
        <v>2.3034393206836645E-3</v>
      </c>
      <c r="D57" s="14">
        <f>IF(cont.Tx1Arm_2LTxoptions="Morphine","",1001)</f>
        <v>1001</v>
      </c>
      <c r="E57" s="14"/>
      <c r="F57" s="14">
        <f>IF(cont.Tx1Arm_2LTxoptions="Morphine",C57*cont.standarderror,SQRT((C57*(1-C57))/D57))</f>
        <v>1.5152021813372839E-3</v>
      </c>
      <c r="G57" s="83">
        <f t="shared" si="23"/>
        <v>3.4443932999312488E-4</v>
      </c>
      <c r="H57" s="82">
        <f t="shared" si="24"/>
        <v>6.0785327782633125E-3</v>
      </c>
      <c r="I57" s="83"/>
      <c r="J57" s="82" t="s">
        <v>9</v>
      </c>
      <c r="K57" s="82">
        <f t="shared" si="25"/>
        <v>2.3057427600043483</v>
      </c>
      <c r="L57" s="82">
        <f t="shared" si="26"/>
        <v>998.69425723999575</v>
      </c>
      <c r="M57" s="83">
        <f t="shared" ca="1" si="27"/>
        <v>1.0254988428054692E-3</v>
      </c>
      <c r="N57" s="14">
        <v>0</v>
      </c>
      <c r="O57" s="71">
        <f t="shared" si="1"/>
        <v>2.3034393206836645E-3</v>
      </c>
    </row>
    <row r="58" spans="1:15" ht="15" customHeight="1" x14ac:dyDescent="0.25">
      <c r="A58" s="14" t="s">
        <v>142</v>
      </c>
      <c r="B58" s="11" t="str">
        <f>'Input Sheet'!B60</f>
        <v>Cycle probability withdraw due to other reason, Oxycodone 2nd line, Novel therapy arm</v>
      </c>
      <c r="C58" s="71">
        <f>prob_withdother_Tx2arm_2L</f>
        <v>2.3034393206836645E-3</v>
      </c>
      <c r="D58" s="14">
        <f>IF(cont.Tx2Arm_2LTxoptions="Morphine","",1001)</f>
        <v>1001</v>
      </c>
      <c r="E58" s="14"/>
      <c r="F58" s="14">
        <f>IF(cont.Tx2Arm_2LTxoptions="Morphine",C58*cont.standarderror,SQRT((C58*(1-C58))/D58))</f>
        <v>1.5152021813372839E-3</v>
      </c>
      <c r="G58" s="83">
        <f t="shared" si="23"/>
        <v>3.4443932999312488E-4</v>
      </c>
      <c r="H58" s="82">
        <f t="shared" si="24"/>
        <v>6.0785327782633125E-3</v>
      </c>
      <c r="I58" s="83"/>
      <c r="J58" s="82" t="s">
        <v>9</v>
      </c>
      <c r="K58" s="82">
        <f t="shared" si="25"/>
        <v>2.3057427600043483</v>
      </c>
      <c r="L58" s="82">
        <f t="shared" si="26"/>
        <v>998.69425723999575</v>
      </c>
      <c r="M58" s="83">
        <f t="shared" ca="1" si="27"/>
        <v>6.8835786211090709E-4</v>
      </c>
      <c r="N58" s="14">
        <v>0</v>
      </c>
      <c r="O58" s="71">
        <f t="shared" si="1"/>
        <v>2.3034393206836645E-3</v>
      </c>
    </row>
    <row r="59" spans="1:15" ht="15" customHeight="1" x14ac:dyDescent="0.25">
      <c r="A59" s="14" t="s">
        <v>143</v>
      </c>
      <c r="B59" s="11" t="str">
        <f>'Input Sheet'!B61</f>
        <v>Cycle probability discontinue after failed 1st line treatment</v>
      </c>
      <c r="C59" s="71">
        <f>prob_discontafter1L</f>
        <v>0.05</v>
      </c>
      <c r="D59" s="14"/>
      <c r="E59" s="14"/>
      <c r="F59" s="14">
        <f t="shared" ref="F59:F60" si="28">C59*cont.standarderror</f>
        <v>5.000000000000001E-3</v>
      </c>
      <c r="G59" s="83">
        <f t="shared" si="23"/>
        <v>4.0659911208994509E-2</v>
      </c>
      <c r="H59" s="82">
        <f t="shared" si="24"/>
        <v>6.0236837151434464E-2</v>
      </c>
      <c r="I59" s="83"/>
      <c r="J59" s="82" t="s">
        <v>9</v>
      </c>
      <c r="K59" s="82">
        <f t="shared" si="25"/>
        <v>94.999999999999972</v>
      </c>
      <c r="L59" s="82">
        <f t="shared" si="26"/>
        <v>1804.9999999999991</v>
      </c>
      <c r="M59" s="83">
        <f t="shared" ca="1" si="27"/>
        <v>4.2444206026335023E-2</v>
      </c>
      <c r="N59" s="14">
        <v>0</v>
      </c>
      <c r="O59" s="71">
        <f t="shared" si="1"/>
        <v>0.05</v>
      </c>
    </row>
    <row r="60" spans="1:15" ht="15" customHeight="1" x14ac:dyDescent="0.25">
      <c r="A60" s="14" t="s">
        <v>144</v>
      </c>
      <c r="B60" s="11" t="str">
        <f>'Input Sheet'!B62</f>
        <v>Cycle probability discontinue after failed 2nd line treatment</v>
      </c>
      <c r="C60" s="71">
        <f>prob_discontafter2L</f>
        <v>0.1</v>
      </c>
      <c r="D60" s="14"/>
      <c r="E60" s="14"/>
      <c r="F60" s="14">
        <f t="shared" si="28"/>
        <v>1.0000000000000002E-2</v>
      </c>
      <c r="G60" s="83">
        <f t="shared" si="23"/>
        <v>8.1270845088938698E-2</v>
      </c>
      <c r="H60" s="82">
        <f>BETAINV(0.975,K60,L60)</f>
        <v>0.12041212750995145</v>
      </c>
      <c r="I60" s="83"/>
      <c r="J60" s="82" t="s">
        <v>9</v>
      </c>
      <c r="K60" s="82">
        <f>((ABS(C60)^2)*(1-ABS(C60))/(F60^2))</f>
        <v>89.999999999999986</v>
      </c>
      <c r="L60" s="82">
        <f>(ABS(C60)*(1-ABS(C60))/(F60^2))-((ABS(C60)^2)*(1-ABS(C60))/(F60^2))</f>
        <v>809.99999999999966</v>
      </c>
      <c r="M60" s="83">
        <f ca="1">IFERROR(BETAINV(RAND(),K60,L60),0)</f>
        <v>0.10046662689812624</v>
      </c>
      <c r="N60" s="14">
        <v>0</v>
      </c>
      <c r="O60" s="71">
        <f t="shared" si="1"/>
        <v>0.1</v>
      </c>
    </row>
    <row r="61" spans="1:15" ht="15" customHeight="1" x14ac:dyDescent="0.25">
      <c r="A61" s="14" t="s">
        <v>153</v>
      </c>
      <c r="B61" s="11" t="str">
        <f>'Input Sheet'!B63</f>
        <v>Cycle probability withdraw due to AE, Morphine 1st line, initial 4 weeks</v>
      </c>
      <c r="C61" s="71">
        <f>prob_withdAE_Tx1arm_1L_init</f>
        <v>0.11147917670325858</v>
      </c>
      <c r="D61" s="14"/>
      <c r="E61" s="14"/>
      <c r="F61" s="14"/>
      <c r="G61" s="83">
        <f t="shared" ref="G61:H64" si="29">G49*cont.withd_mult_init</f>
        <v>9.0648689054993029E-2</v>
      </c>
      <c r="H61" s="83">
        <f t="shared" si="29"/>
        <v>0.13429556087260042</v>
      </c>
      <c r="I61" s="83"/>
      <c r="J61" s="82" t="s">
        <v>9</v>
      </c>
      <c r="K61" s="82"/>
      <c r="L61" s="82"/>
      <c r="M61" s="83">
        <f ca="1">M49*cont.withd_mult_init</f>
        <v>9.267429173550186E-2</v>
      </c>
      <c r="N61" s="14">
        <v>0</v>
      </c>
      <c r="O61" s="71">
        <f t="shared" si="1"/>
        <v>0.11147917670325858</v>
      </c>
    </row>
    <row r="62" spans="1:15" ht="15" customHeight="1" x14ac:dyDescent="0.25">
      <c r="A62" s="14" t="s">
        <v>154</v>
      </c>
      <c r="B62" s="11" t="str">
        <f>'Input Sheet'!B64</f>
        <v>Cycle probability withdraw due to AE, Novel therapy 1st line, initial 4 weeks</v>
      </c>
      <c r="C62" s="71">
        <f>prob_withdAE_Tx2arm_1L_init</f>
        <v>4.5916908129074896E-2</v>
      </c>
      <c r="D62" s="14"/>
      <c r="E62" s="14"/>
      <c r="F62" s="14"/>
      <c r="G62" s="83">
        <f t="shared" si="29"/>
        <v>3.7350769675893389E-2</v>
      </c>
      <c r="H62" s="83">
        <f t="shared" si="29"/>
        <v>5.5331841505620982E-2</v>
      </c>
      <c r="I62" s="14"/>
      <c r="J62" s="82" t="s">
        <v>9</v>
      </c>
      <c r="K62" s="14"/>
      <c r="L62" s="16"/>
      <c r="M62" s="83">
        <f ca="1">M50*cont.withd_mult_init</f>
        <v>4.5251929535299412E-2</v>
      </c>
      <c r="N62" s="14">
        <v>0</v>
      </c>
      <c r="O62" s="71">
        <f t="shared" si="1"/>
        <v>4.5916908129074896E-2</v>
      </c>
    </row>
    <row r="63" spans="1:15" ht="15" customHeight="1" x14ac:dyDescent="0.25">
      <c r="A63" s="14" t="s">
        <v>155</v>
      </c>
      <c r="B63" s="11" t="str">
        <f>'Input Sheet'!B65</f>
        <v>Cycle probability withdraw due to other reason, Morphine 1st line, initial 4 weeks</v>
      </c>
      <c r="C63" s="71">
        <f>prob_withdother_Tx1arm_1L_init</f>
        <v>2.5482910197132336E-2</v>
      </c>
      <c r="D63" s="14"/>
      <c r="E63" s="14"/>
      <c r="F63" s="14"/>
      <c r="G63" s="83">
        <f t="shared" si="29"/>
        <v>2.0731150850449756E-2</v>
      </c>
      <c r="H63" s="83">
        <f t="shared" si="29"/>
        <v>3.0710832300766322E-2</v>
      </c>
      <c r="I63" s="14"/>
      <c r="J63" s="82" t="s">
        <v>9</v>
      </c>
      <c r="K63" s="14"/>
      <c r="L63" s="16"/>
      <c r="M63" s="83">
        <f ca="1">M51*cont.withd_mult_init</f>
        <v>2.719477637079093E-2</v>
      </c>
      <c r="N63" s="14">
        <v>0</v>
      </c>
      <c r="O63" s="71">
        <f t="shared" ref="O63:O64" si="30">(IF(N63=0,C63,IF(N63=1,G63,IF(N63=2,H63,IF(N63=3,M63,"")))))</f>
        <v>2.5482910197132336E-2</v>
      </c>
    </row>
    <row r="64" spans="1:15" ht="15" customHeight="1" x14ac:dyDescent="0.25">
      <c r="A64" s="14" t="s">
        <v>369</v>
      </c>
      <c r="B64" s="11" t="str">
        <f>'Input Sheet'!B66</f>
        <v>Cycle probability withdraw due to other reason, Novel therapy 1st line, initial 4 weeks</v>
      </c>
      <c r="C64" s="71">
        <f>prob_withdother_Tx2arm_1L_init</f>
        <v>3.2248150489571303E-3</v>
      </c>
      <c r="D64" s="14"/>
      <c r="E64" s="14"/>
      <c r="F64" s="14"/>
      <c r="G64" s="83">
        <f t="shared" si="29"/>
        <v>2.6237944869755897E-3</v>
      </c>
      <c r="H64" s="83">
        <f t="shared" si="29"/>
        <v>3.8867810043212714E-3</v>
      </c>
      <c r="I64" s="14"/>
      <c r="J64" s="82" t="s">
        <v>9</v>
      </c>
      <c r="K64" s="14"/>
      <c r="L64" s="16"/>
      <c r="M64" s="83">
        <f ca="1">M52*cont.withd_mult_init</f>
        <v>3.2564490855420125E-3</v>
      </c>
      <c r="N64" s="14">
        <v>0</v>
      </c>
      <c r="O64" s="71">
        <f t="shared" si="30"/>
        <v>3.2248150489571303E-3</v>
      </c>
    </row>
    <row r="65" spans="1:15" ht="15" customHeight="1" x14ac:dyDescent="0.25">
      <c r="A65" s="14"/>
      <c r="B65" s="11"/>
      <c r="C65" s="71"/>
      <c r="D65" s="14"/>
      <c r="E65" s="14"/>
      <c r="F65" s="14"/>
      <c r="G65" s="14"/>
      <c r="H65" s="14"/>
      <c r="I65" s="14"/>
      <c r="J65" s="15"/>
      <c r="K65" s="14"/>
      <c r="L65" s="16"/>
      <c r="M65" s="14"/>
      <c r="N65" s="14"/>
      <c r="O65" s="14"/>
    </row>
    <row r="66" spans="1:15" ht="15" customHeight="1" x14ac:dyDescent="0.25">
      <c r="A66" s="14"/>
      <c r="B66" s="11"/>
      <c r="C66" s="71"/>
      <c r="D66" s="14"/>
      <c r="E66" s="14"/>
      <c r="F66" s="14"/>
      <c r="G66" s="14"/>
      <c r="H66" s="14"/>
      <c r="I66" s="14"/>
      <c r="J66" s="15"/>
      <c r="K66" s="14"/>
      <c r="L66" s="16"/>
      <c r="M66" s="14"/>
      <c r="N66" s="14"/>
      <c r="O66" s="14"/>
    </row>
    <row r="67" spans="1:15" ht="15" customHeight="1" x14ac:dyDescent="0.25">
      <c r="A67" s="14"/>
      <c r="B67" s="11"/>
      <c r="C67" s="71"/>
      <c r="D67" s="14"/>
      <c r="E67" s="14"/>
      <c r="F67" s="14"/>
      <c r="G67" s="14"/>
      <c r="H67" s="14"/>
      <c r="I67" s="14"/>
      <c r="J67" s="15"/>
      <c r="K67" s="14"/>
      <c r="L67" s="16"/>
      <c r="M67" s="14"/>
      <c r="N67" s="14"/>
      <c r="O67" s="14"/>
    </row>
    <row r="68" spans="1:15" ht="15" customHeight="1" x14ac:dyDescent="0.25">
      <c r="A68" s="14"/>
      <c r="B68" s="11"/>
      <c r="C68" s="71"/>
      <c r="D68" s="14"/>
      <c r="E68" s="14"/>
      <c r="F68" s="14"/>
      <c r="G68" s="14"/>
      <c r="H68" s="14"/>
      <c r="I68" s="14"/>
      <c r="J68" s="15"/>
      <c r="K68" s="14"/>
      <c r="L68" s="16"/>
      <c r="M68" s="14"/>
      <c r="N68" s="14"/>
      <c r="O68" s="14"/>
    </row>
    <row r="69" spans="1:15" ht="15" customHeight="1" x14ac:dyDescent="0.25">
      <c r="A69" s="14"/>
      <c r="B69" s="11"/>
      <c r="C69" s="71"/>
      <c r="D69" s="14"/>
      <c r="E69" s="14"/>
      <c r="F69" s="14"/>
      <c r="G69" s="14"/>
      <c r="H69" s="14"/>
      <c r="I69" s="14"/>
      <c r="J69" s="15"/>
      <c r="K69" s="14"/>
      <c r="L69" s="16"/>
      <c r="M69" s="14"/>
      <c r="N69" s="14"/>
      <c r="O69" s="14"/>
    </row>
    <row r="70" spans="1:15" ht="15" customHeight="1" x14ac:dyDescent="0.25">
      <c r="A70" s="14"/>
      <c r="B70" s="11"/>
      <c r="C70" s="71"/>
      <c r="D70" s="14"/>
      <c r="E70" s="14"/>
      <c r="F70" s="14"/>
      <c r="G70" s="14"/>
      <c r="H70" s="14"/>
      <c r="I70" s="14"/>
      <c r="J70" s="15"/>
      <c r="K70" s="14"/>
      <c r="L70" s="16"/>
      <c r="M70" s="14"/>
      <c r="N70" s="14"/>
      <c r="O70" s="14"/>
    </row>
    <row r="71" spans="1:15" ht="15" customHeight="1" x14ac:dyDescent="0.25">
      <c r="A71" s="14"/>
      <c r="B71" s="11"/>
      <c r="C71" s="71"/>
      <c r="D71" s="14"/>
      <c r="E71" s="14"/>
      <c r="F71" s="14"/>
      <c r="G71" s="14"/>
      <c r="H71" s="14"/>
      <c r="I71" s="14"/>
      <c r="J71" s="15"/>
      <c r="K71" s="14"/>
      <c r="L71" s="16"/>
      <c r="M71" s="14"/>
      <c r="N71" s="14"/>
      <c r="O71" s="14"/>
    </row>
    <row r="72" spans="1:15" ht="15" customHeight="1" x14ac:dyDescent="0.25">
      <c r="A72" s="14"/>
      <c r="B72" s="11"/>
      <c r="C72" s="71"/>
      <c r="D72" s="14"/>
      <c r="E72" s="14"/>
      <c r="F72" s="14"/>
      <c r="G72" s="14"/>
      <c r="H72" s="14"/>
      <c r="I72" s="14"/>
      <c r="J72" s="15"/>
      <c r="K72" s="14"/>
      <c r="L72" s="16"/>
      <c r="M72" s="14"/>
      <c r="N72" s="14"/>
      <c r="O72" s="14"/>
    </row>
    <row r="73" spans="1:15" ht="15" customHeight="1" x14ac:dyDescent="0.25">
      <c r="A73" s="14"/>
      <c r="B73" s="11"/>
      <c r="C73" s="71"/>
      <c r="D73" s="14"/>
      <c r="E73" s="14"/>
      <c r="F73" s="14"/>
      <c r="G73" s="14"/>
      <c r="H73" s="14"/>
      <c r="I73" s="14"/>
      <c r="J73" s="15"/>
      <c r="K73" s="14"/>
      <c r="L73" s="16"/>
      <c r="M73" s="14"/>
      <c r="N73" s="14"/>
      <c r="O73" s="14"/>
    </row>
    <row r="74" spans="1:15" ht="15" customHeight="1" x14ac:dyDescent="0.25">
      <c r="A74" s="14"/>
      <c r="B74" s="11"/>
      <c r="C74" s="71"/>
      <c r="D74" s="14"/>
      <c r="E74" s="14"/>
      <c r="F74" s="14"/>
      <c r="G74" s="14"/>
      <c r="H74" s="14"/>
      <c r="I74" s="14"/>
      <c r="J74" s="15"/>
      <c r="K74" s="14"/>
      <c r="L74" s="16"/>
      <c r="M74" s="14"/>
      <c r="N74" s="14"/>
      <c r="O74" s="14"/>
    </row>
    <row r="75" spans="1:15" ht="15" customHeight="1" x14ac:dyDescent="0.25">
      <c r="A75" s="14"/>
      <c r="B75" s="11"/>
      <c r="C75" s="14"/>
      <c r="D75" s="14"/>
      <c r="E75" s="14"/>
      <c r="F75" s="14"/>
      <c r="G75" s="14"/>
      <c r="H75" s="14"/>
      <c r="I75" s="14"/>
      <c r="J75" s="15"/>
      <c r="K75" s="14"/>
      <c r="L75" s="16"/>
      <c r="M75" s="14"/>
      <c r="N75" s="14"/>
      <c r="O75" s="14"/>
    </row>
    <row r="76" spans="1:15" ht="15" customHeight="1" x14ac:dyDescent="0.25">
      <c r="A76" s="14"/>
      <c r="B76" s="11"/>
      <c r="C76" s="14"/>
      <c r="D76" s="14"/>
      <c r="E76" s="14"/>
      <c r="F76" s="14"/>
      <c r="G76" s="14"/>
      <c r="H76" s="14"/>
      <c r="I76" s="14"/>
      <c r="J76" s="15"/>
      <c r="K76" s="14"/>
      <c r="L76" s="16"/>
      <c r="M76" s="14"/>
      <c r="N76" s="14"/>
      <c r="O76" s="14"/>
    </row>
    <row r="77" spans="1:15" ht="15" customHeight="1" x14ac:dyDescent="0.25">
      <c r="A77" s="14"/>
      <c r="B77" s="11"/>
      <c r="C77" s="14"/>
      <c r="D77" s="14"/>
      <c r="E77" s="14"/>
      <c r="F77" s="14"/>
      <c r="G77" s="14"/>
      <c r="H77" s="14"/>
      <c r="I77" s="14"/>
      <c r="J77" s="15"/>
      <c r="K77" s="14"/>
      <c r="L77" s="16"/>
      <c r="M77" s="14"/>
      <c r="N77" s="14"/>
      <c r="O77" s="14"/>
    </row>
    <row r="78" spans="1:15" ht="15" customHeight="1" x14ac:dyDescent="0.25">
      <c r="A78" s="14"/>
      <c r="B78" s="11"/>
      <c r="C78" s="14"/>
      <c r="D78" s="14"/>
      <c r="E78" s="14"/>
      <c r="F78" s="14"/>
      <c r="G78" s="14"/>
      <c r="H78" s="14"/>
      <c r="I78" s="14"/>
      <c r="J78" s="15"/>
      <c r="K78" s="14"/>
      <c r="L78" s="16"/>
      <c r="M78" s="14"/>
      <c r="N78" s="14"/>
      <c r="O78" s="14"/>
    </row>
    <row r="79" spans="1:15" ht="15" customHeight="1" x14ac:dyDescent="0.25">
      <c r="A79" s="14"/>
      <c r="B79" s="11"/>
      <c r="C79" s="14"/>
      <c r="D79" s="14"/>
      <c r="E79" s="14"/>
      <c r="F79" s="14"/>
      <c r="G79" s="14"/>
      <c r="H79" s="14"/>
      <c r="I79" s="14"/>
      <c r="J79" s="15"/>
      <c r="K79" s="14"/>
      <c r="L79" s="16"/>
      <c r="M79" s="14"/>
      <c r="N79" s="14"/>
      <c r="O79" s="14"/>
    </row>
    <row r="80" spans="1:15" ht="15" customHeight="1" x14ac:dyDescent="0.25">
      <c r="A80" s="14"/>
      <c r="B80" s="11"/>
      <c r="C80" s="14"/>
      <c r="D80" s="14"/>
      <c r="E80" s="14"/>
      <c r="F80" s="14"/>
      <c r="G80" s="14"/>
      <c r="H80" s="14"/>
      <c r="I80" s="14"/>
      <c r="J80" s="15"/>
      <c r="K80" s="14"/>
      <c r="L80" s="16"/>
      <c r="M80" s="14"/>
      <c r="N80" s="14"/>
      <c r="O80" s="14"/>
    </row>
    <row r="81" spans="1:15" ht="15" customHeight="1" x14ac:dyDescent="0.25">
      <c r="A81" s="14"/>
      <c r="B81" s="11"/>
      <c r="C81" s="14"/>
      <c r="D81" s="14"/>
      <c r="E81" s="14"/>
      <c r="F81" s="14"/>
      <c r="G81" s="14"/>
      <c r="H81" s="14"/>
      <c r="I81" s="14"/>
      <c r="J81" s="15"/>
      <c r="K81" s="14"/>
      <c r="L81" s="16"/>
      <c r="M81" s="14"/>
      <c r="N81" s="14"/>
      <c r="O81" s="14"/>
    </row>
    <row r="82" spans="1:15" ht="15" customHeight="1" x14ac:dyDescent="0.25">
      <c r="A82" s="14"/>
      <c r="B82" s="11"/>
      <c r="C82" s="14"/>
      <c r="D82" s="14"/>
      <c r="E82" s="14"/>
      <c r="F82" s="14"/>
      <c r="G82" s="14"/>
      <c r="H82" s="14"/>
      <c r="I82" s="14"/>
      <c r="J82" s="15"/>
      <c r="K82" s="14"/>
      <c r="L82" s="16"/>
      <c r="M82" s="14"/>
      <c r="N82" s="14"/>
      <c r="O82" s="14"/>
    </row>
    <row r="83" spans="1:15" ht="15" customHeight="1" x14ac:dyDescent="0.25">
      <c r="A83" s="14"/>
      <c r="B83" s="11"/>
      <c r="C83" s="14"/>
      <c r="D83" s="14"/>
      <c r="E83" s="14"/>
      <c r="F83" s="14"/>
      <c r="G83" s="14"/>
      <c r="H83" s="14"/>
      <c r="I83" s="14"/>
      <c r="J83" s="15"/>
      <c r="K83" s="14"/>
      <c r="L83" s="16"/>
      <c r="M83" s="14"/>
      <c r="N83" s="14"/>
      <c r="O83" s="14"/>
    </row>
    <row r="84" spans="1:15" ht="15" customHeight="1" x14ac:dyDescent="0.25">
      <c r="A84" s="14"/>
      <c r="B84" s="11"/>
      <c r="C84" s="14"/>
      <c r="D84" s="14"/>
      <c r="E84" s="14"/>
      <c r="F84" s="14"/>
      <c r="G84" s="14"/>
      <c r="H84" s="14"/>
      <c r="I84" s="14"/>
      <c r="J84" s="15"/>
      <c r="K84" s="14"/>
      <c r="L84" s="16"/>
      <c r="M84" s="14"/>
      <c r="N84" s="14"/>
      <c r="O84" s="14"/>
    </row>
    <row r="85" spans="1:15" ht="15" customHeight="1" x14ac:dyDescent="0.25">
      <c r="A85" s="14"/>
      <c r="B85" s="11"/>
      <c r="C85" s="14"/>
      <c r="D85" s="14"/>
      <c r="E85" s="14"/>
      <c r="F85" s="14"/>
      <c r="G85" s="14"/>
      <c r="H85" s="14"/>
      <c r="I85" s="14"/>
      <c r="J85" s="15"/>
      <c r="K85" s="14"/>
      <c r="L85" s="16"/>
      <c r="M85" s="14"/>
      <c r="N85" s="14"/>
      <c r="O85" s="14"/>
    </row>
    <row r="86" spans="1:15" ht="15" customHeight="1" x14ac:dyDescent="0.25">
      <c r="A86" s="14"/>
      <c r="B86" s="11"/>
      <c r="C86" s="14"/>
      <c r="D86" s="14"/>
      <c r="E86" s="14"/>
      <c r="F86" s="14"/>
      <c r="G86" s="14"/>
      <c r="H86" s="14"/>
      <c r="I86" s="14"/>
      <c r="J86" s="15"/>
      <c r="K86" s="14"/>
      <c r="L86" s="16"/>
      <c r="M86" s="14"/>
      <c r="N86" s="14"/>
      <c r="O86" s="14"/>
    </row>
    <row r="87" spans="1:15" ht="15" customHeight="1" x14ac:dyDescent="0.25">
      <c r="A87" s="14"/>
      <c r="B87" s="11"/>
      <c r="C87" s="14"/>
      <c r="D87" s="14"/>
      <c r="E87" s="14"/>
      <c r="F87" s="14"/>
      <c r="G87" s="14"/>
      <c r="H87" s="14"/>
      <c r="I87" s="14"/>
      <c r="J87" s="15"/>
      <c r="K87" s="14"/>
      <c r="L87" s="16"/>
      <c r="M87" s="14"/>
      <c r="N87" s="14"/>
      <c r="O87" s="14"/>
    </row>
    <row r="88" spans="1:15" ht="15" customHeight="1" x14ac:dyDescent="0.25">
      <c r="A88" s="14"/>
      <c r="B88" s="11"/>
      <c r="C88" s="14"/>
      <c r="D88" s="14"/>
      <c r="E88" s="14"/>
      <c r="F88" s="14"/>
      <c r="G88" s="14"/>
      <c r="H88" s="14"/>
      <c r="I88" s="14"/>
      <c r="J88" s="15"/>
      <c r="K88" s="14"/>
      <c r="L88" s="16"/>
      <c r="M88" s="14"/>
      <c r="N88" s="14"/>
      <c r="O88" s="14"/>
    </row>
    <row r="89" spans="1:15" ht="15" customHeight="1" x14ac:dyDescent="0.25">
      <c r="A89" s="14"/>
      <c r="B89" s="11"/>
      <c r="C89" s="14"/>
      <c r="D89" s="14"/>
      <c r="E89" s="14"/>
      <c r="F89" s="14"/>
      <c r="G89" s="14"/>
      <c r="H89" s="14"/>
      <c r="I89" s="14"/>
      <c r="J89" s="15"/>
      <c r="K89" s="14"/>
      <c r="L89" s="16"/>
      <c r="M89" s="14"/>
      <c r="N89" s="14"/>
      <c r="O89" s="14"/>
    </row>
    <row r="90" spans="1:15" ht="15" customHeight="1" x14ac:dyDescent="0.25">
      <c r="A90" s="14"/>
      <c r="B90" s="11"/>
      <c r="C90" s="14"/>
      <c r="D90" s="14"/>
      <c r="E90" s="14"/>
      <c r="F90" s="14"/>
      <c r="G90" s="14"/>
      <c r="H90" s="14"/>
      <c r="I90" s="14"/>
      <c r="J90" s="15"/>
      <c r="K90" s="14"/>
      <c r="L90" s="16"/>
      <c r="M90" s="14"/>
      <c r="N90" s="14"/>
      <c r="O90" s="14"/>
    </row>
    <row r="91" spans="1:15" ht="15" customHeight="1" x14ac:dyDescent="0.25">
      <c r="A91" s="14"/>
      <c r="B91" s="11"/>
      <c r="C91" s="14"/>
      <c r="D91" s="14"/>
      <c r="E91" s="14"/>
      <c r="F91" s="14"/>
      <c r="G91" s="14"/>
      <c r="H91" s="14"/>
      <c r="I91" s="14"/>
      <c r="J91" s="15"/>
      <c r="K91" s="14"/>
      <c r="L91" s="16"/>
      <c r="M91" s="14"/>
      <c r="N91" s="14"/>
      <c r="O91" s="14"/>
    </row>
    <row r="92" spans="1:15" ht="15" customHeight="1" x14ac:dyDescent="0.25">
      <c r="A92" s="14"/>
      <c r="B92" s="11"/>
      <c r="C92" s="14"/>
      <c r="D92" s="14"/>
      <c r="E92" s="14"/>
      <c r="F92" s="14"/>
      <c r="G92" s="14"/>
      <c r="H92" s="14"/>
      <c r="I92" s="14"/>
      <c r="J92" s="15"/>
      <c r="K92" s="14"/>
      <c r="L92" s="16"/>
      <c r="M92" s="14"/>
      <c r="N92" s="14"/>
      <c r="O92" s="14"/>
    </row>
    <row r="93" spans="1:15" ht="15" customHeight="1" x14ac:dyDescent="0.25">
      <c r="A93" s="14"/>
      <c r="B93" s="11"/>
      <c r="C93" s="14"/>
      <c r="D93" s="14"/>
      <c r="E93" s="14"/>
      <c r="F93" s="14"/>
      <c r="G93" s="14"/>
      <c r="H93" s="14"/>
      <c r="I93" s="14"/>
      <c r="J93" s="15"/>
      <c r="K93" s="14"/>
      <c r="L93" s="16"/>
      <c r="M93" s="14"/>
      <c r="N93" s="14"/>
      <c r="O93" s="14"/>
    </row>
    <row r="94" spans="1:15" ht="15" customHeight="1" x14ac:dyDescent="0.25">
      <c r="A94" s="14"/>
      <c r="B94" s="11"/>
      <c r="C94" s="14"/>
      <c r="D94" s="14"/>
      <c r="E94" s="14"/>
      <c r="F94" s="14"/>
      <c r="G94" s="14"/>
      <c r="H94" s="14"/>
      <c r="I94" s="14"/>
      <c r="J94" s="15"/>
      <c r="K94" s="14"/>
      <c r="L94" s="16"/>
      <c r="M94" s="14"/>
      <c r="N94" s="14"/>
      <c r="O94" s="14"/>
    </row>
    <row r="95" spans="1:15" ht="15" customHeight="1" x14ac:dyDescent="0.25">
      <c r="A95" s="14"/>
      <c r="B95" s="11"/>
      <c r="C95" s="14"/>
      <c r="D95" s="14"/>
      <c r="E95" s="14"/>
      <c r="F95" s="14"/>
      <c r="G95" s="14"/>
      <c r="H95" s="14"/>
      <c r="I95" s="14"/>
      <c r="J95" s="15"/>
      <c r="K95" s="14"/>
      <c r="L95" s="16"/>
      <c r="M95" s="14"/>
      <c r="N95" s="14"/>
      <c r="O95" s="14"/>
    </row>
    <row r="96" spans="1:15" ht="15" customHeight="1" x14ac:dyDescent="0.25">
      <c r="A96" s="14"/>
      <c r="B96" s="11"/>
      <c r="C96" s="14"/>
      <c r="D96" s="14"/>
      <c r="E96" s="14"/>
      <c r="F96" s="14"/>
      <c r="G96" s="14"/>
      <c r="H96" s="14"/>
      <c r="I96" s="14"/>
      <c r="J96" s="15"/>
      <c r="K96" s="14"/>
      <c r="L96" s="16"/>
      <c r="M96" s="14"/>
      <c r="N96" s="14"/>
      <c r="O96" s="14"/>
    </row>
    <row r="97" spans="1:15" ht="15" customHeight="1" x14ac:dyDescent="0.25">
      <c r="A97" s="14"/>
      <c r="B97" s="11"/>
      <c r="C97" s="14"/>
      <c r="D97" s="14"/>
      <c r="E97" s="14"/>
      <c r="F97" s="14"/>
      <c r="G97" s="14"/>
      <c r="H97" s="14"/>
      <c r="I97" s="14"/>
      <c r="J97" s="15"/>
      <c r="K97" s="14"/>
      <c r="L97" s="16"/>
      <c r="M97" s="14"/>
      <c r="N97" s="14"/>
      <c r="O97" s="14"/>
    </row>
    <row r="98" spans="1:15" ht="15" customHeight="1" x14ac:dyDescent="0.25">
      <c r="A98" s="14"/>
      <c r="B98" s="11"/>
      <c r="C98" s="14"/>
      <c r="D98" s="14"/>
      <c r="E98" s="14"/>
      <c r="F98" s="14"/>
      <c r="G98" s="14"/>
      <c r="H98" s="14"/>
      <c r="I98" s="14"/>
      <c r="J98" s="15"/>
      <c r="K98" s="14"/>
      <c r="L98" s="16"/>
      <c r="M98" s="14"/>
      <c r="N98" s="14"/>
      <c r="O98" s="14"/>
    </row>
    <row r="99" spans="1:15" ht="15" customHeight="1" x14ac:dyDescent="0.25">
      <c r="A99" s="14"/>
      <c r="B99" s="11"/>
      <c r="C99" s="14"/>
      <c r="D99" s="14"/>
      <c r="E99" s="14"/>
      <c r="F99" s="14"/>
      <c r="G99" s="14"/>
      <c r="H99" s="14"/>
      <c r="I99" s="14"/>
      <c r="J99" s="15"/>
      <c r="K99" s="14"/>
      <c r="L99" s="16"/>
      <c r="M99" s="14"/>
      <c r="N99" s="14"/>
      <c r="O99" s="14"/>
    </row>
    <row r="100" spans="1:15" ht="15" customHeight="1" x14ac:dyDescent="0.25">
      <c r="A100" s="14"/>
      <c r="B100" s="11"/>
      <c r="C100" s="14"/>
      <c r="D100" s="14"/>
      <c r="E100" s="14"/>
      <c r="F100" s="14"/>
      <c r="G100" s="14"/>
      <c r="H100" s="14"/>
      <c r="I100" s="14"/>
      <c r="J100" s="15"/>
      <c r="K100" s="14"/>
      <c r="L100" s="16"/>
      <c r="M100" s="14"/>
      <c r="N100" s="14"/>
      <c r="O100" s="14"/>
    </row>
    <row r="101" spans="1:15" ht="15" customHeight="1" x14ac:dyDescent="0.25">
      <c r="A101" s="14"/>
      <c r="B101" s="11"/>
      <c r="C101" s="14"/>
      <c r="D101" s="14"/>
      <c r="E101" s="14"/>
      <c r="F101" s="14"/>
      <c r="G101" s="14"/>
      <c r="H101" s="14"/>
      <c r="I101" s="14"/>
      <c r="J101" s="15"/>
      <c r="K101" s="14"/>
      <c r="L101" s="16"/>
      <c r="M101" s="14"/>
      <c r="N101" s="14"/>
      <c r="O101" s="14"/>
    </row>
    <row r="102" spans="1:15" ht="15" customHeight="1" x14ac:dyDescent="0.25">
      <c r="A102" s="14"/>
      <c r="B102" s="11"/>
      <c r="C102" s="14"/>
      <c r="D102" s="14"/>
      <c r="E102" s="14"/>
      <c r="F102" s="14"/>
      <c r="G102" s="14"/>
      <c r="H102" s="14"/>
      <c r="I102" s="14"/>
      <c r="J102" s="15"/>
      <c r="K102" s="14"/>
      <c r="L102" s="16"/>
      <c r="M102" s="14"/>
      <c r="N102" s="14"/>
      <c r="O102" s="14"/>
    </row>
    <row r="103" spans="1:15" ht="15" customHeight="1" x14ac:dyDescent="0.25">
      <c r="A103" s="14"/>
      <c r="B103" s="11"/>
      <c r="C103" s="14"/>
      <c r="D103" s="14"/>
      <c r="E103" s="14"/>
      <c r="F103" s="14"/>
      <c r="G103" s="14"/>
      <c r="H103" s="14"/>
      <c r="I103" s="14"/>
      <c r="J103" s="15"/>
      <c r="K103" s="14"/>
      <c r="L103" s="16"/>
      <c r="M103" s="14"/>
      <c r="N103" s="14"/>
      <c r="O103" s="14"/>
    </row>
    <row r="104" spans="1:15" ht="15" customHeight="1" x14ac:dyDescent="0.25">
      <c r="A104" s="14"/>
      <c r="B104" s="11"/>
      <c r="C104" s="14"/>
      <c r="D104" s="14"/>
      <c r="E104" s="14"/>
      <c r="F104" s="14"/>
      <c r="G104" s="14"/>
      <c r="H104" s="14"/>
      <c r="I104" s="14"/>
      <c r="J104" s="15"/>
      <c r="K104" s="14"/>
      <c r="L104" s="16"/>
      <c r="M104" s="14"/>
      <c r="N104" s="14"/>
      <c r="O104" s="14"/>
    </row>
    <row r="105" spans="1:15" ht="15" customHeight="1" x14ac:dyDescent="0.25">
      <c r="A105" s="14"/>
      <c r="B105" s="11"/>
      <c r="C105" s="14"/>
      <c r="D105" s="14"/>
      <c r="E105" s="14"/>
      <c r="F105" s="14"/>
      <c r="G105" s="14"/>
      <c r="H105" s="14"/>
      <c r="I105" s="14"/>
      <c r="J105" s="15"/>
      <c r="K105" s="14"/>
      <c r="L105" s="16"/>
      <c r="M105" s="14"/>
      <c r="N105" s="14"/>
      <c r="O105" s="14"/>
    </row>
    <row r="106" spans="1:15" ht="15" customHeight="1" x14ac:dyDescent="0.25">
      <c r="A106" s="14"/>
      <c r="B106" s="11"/>
      <c r="C106" s="14"/>
      <c r="D106" s="14"/>
      <c r="E106" s="14"/>
      <c r="F106" s="14"/>
      <c r="G106" s="14"/>
      <c r="H106" s="14"/>
      <c r="I106" s="14"/>
      <c r="J106" s="15"/>
      <c r="K106" s="14"/>
      <c r="L106" s="16"/>
      <c r="M106" s="14"/>
      <c r="N106" s="14"/>
      <c r="O106" s="14"/>
    </row>
    <row r="107" spans="1:15" ht="15" customHeight="1" x14ac:dyDescent="0.25">
      <c r="A107" s="14"/>
      <c r="B107" s="11"/>
      <c r="C107" s="14"/>
      <c r="D107" s="14"/>
      <c r="E107" s="14"/>
      <c r="F107" s="14"/>
      <c r="G107" s="14"/>
      <c r="H107" s="14"/>
      <c r="I107" s="14"/>
      <c r="J107" s="15"/>
      <c r="K107" s="14"/>
      <c r="L107" s="16"/>
      <c r="M107" s="14"/>
      <c r="N107" s="14"/>
      <c r="O107" s="14"/>
    </row>
    <row r="108" spans="1:15" ht="15" customHeight="1" x14ac:dyDescent="0.25">
      <c r="A108" s="14"/>
      <c r="B108" s="11"/>
      <c r="C108" s="14"/>
      <c r="D108" s="14"/>
      <c r="E108" s="14"/>
      <c r="F108" s="14"/>
      <c r="G108" s="14"/>
      <c r="H108" s="14"/>
      <c r="I108" s="14"/>
      <c r="J108" s="15"/>
      <c r="K108" s="14"/>
      <c r="L108" s="16"/>
      <c r="M108" s="14"/>
      <c r="N108" s="14"/>
      <c r="O108" s="14"/>
    </row>
    <row r="109" spans="1:15" ht="15" customHeight="1" x14ac:dyDescent="0.25">
      <c r="A109" s="14"/>
      <c r="B109" s="11"/>
      <c r="C109" s="14"/>
      <c r="D109" s="14"/>
      <c r="E109" s="14"/>
      <c r="F109" s="14"/>
      <c r="G109" s="14"/>
      <c r="H109" s="14"/>
      <c r="I109" s="14"/>
      <c r="J109" s="15"/>
      <c r="K109" s="14"/>
      <c r="L109" s="16"/>
      <c r="M109" s="14"/>
      <c r="N109" s="14"/>
      <c r="O109" s="14"/>
    </row>
    <row r="110" spans="1:15" ht="15" customHeight="1" x14ac:dyDescent="0.25">
      <c r="A110" s="14"/>
      <c r="B110" s="11"/>
      <c r="C110" s="14"/>
      <c r="D110" s="14"/>
      <c r="E110" s="14"/>
      <c r="F110" s="14"/>
      <c r="G110" s="14"/>
      <c r="H110" s="14"/>
      <c r="I110" s="14"/>
      <c r="J110" s="15"/>
      <c r="K110" s="14"/>
      <c r="L110" s="16"/>
      <c r="M110" s="14"/>
      <c r="N110" s="14"/>
      <c r="O110" s="14"/>
    </row>
    <row r="111" spans="1:15" ht="15" customHeight="1" x14ac:dyDescent="0.25">
      <c r="A111" s="14"/>
      <c r="B111" s="11"/>
      <c r="C111" s="14"/>
      <c r="D111" s="14"/>
      <c r="E111" s="14"/>
      <c r="F111" s="14"/>
      <c r="G111" s="14"/>
      <c r="H111" s="14"/>
      <c r="I111" s="14"/>
      <c r="J111" s="15"/>
      <c r="K111" s="14"/>
      <c r="L111" s="16"/>
      <c r="M111" s="14"/>
      <c r="N111" s="14"/>
      <c r="O111" s="14"/>
    </row>
    <row r="112" spans="1:15" ht="15" customHeight="1" x14ac:dyDescent="0.25">
      <c r="A112" s="14"/>
      <c r="B112" s="11"/>
      <c r="C112" s="14"/>
      <c r="D112" s="14"/>
      <c r="E112" s="14"/>
      <c r="F112" s="14"/>
      <c r="G112" s="14"/>
      <c r="H112" s="14"/>
      <c r="I112" s="14"/>
      <c r="J112" s="15"/>
      <c r="K112" s="14"/>
      <c r="L112" s="16"/>
      <c r="M112" s="14"/>
      <c r="N112" s="14"/>
      <c r="O112" s="14"/>
    </row>
    <row r="113" spans="1:15" ht="15" customHeight="1" x14ac:dyDescent="0.25">
      <c r="A113" s="14"/>
      <c r="B113" s="11"/>
      <c r="C113" s="14"/>
      <c r="D113" s="14"/>
      <c r="E113" s="14"/>
      <c r="F113" s="14"/>
      <c r="G113" s="14"/>
      <c r="H113" s="14"/>
      <c r="I113" s="14"/>
      <c r="J113" s="15"/>
      <c r="K113" s="14"/>
      <c r="L113" s="16"/>
      <c r="M113" s="14"/>
      <c r="N113" s="14"/>
      <c r="O113" s="14"/>
    </row>
    <row r="114" spans="1:15" ht="15" customHeight="1" x14ac:dyDescent="0.25">
      <c r="A114" s="14"/>
      <c r="B114" s="11"/>
      <c r="C114" s="14"/>
      <c r="D114" s="14"/>
      <c r="E114" s="14"/>
      <c r="F114" s="14"/>
      <c r="G114" s="14"/>
      <c r="H114" s="14"/>
      <c r="I114" s="14"/>
      <c r="J114" s="15"/>
      <c r="K114" s="14"/>
      <c r="L114" s="16"/>
      <c r="M114" s="14"/>
      <c r="N114" s="14"/>
      <c r="O114" s="14"/>
    </row>
    <row r="115" spans="1:15" ht="15" customHeight="1" x14ac:dyDescent="0.25">
      <c r="A115" s="14"/>
      <c r="B115" s="11"/>
      <c r="C115" s="14"/>
      <c r="D115" s="14"/>
      <c r="E115" s="14"/>
      <c r="F115" s="14"/>
      <c r="G115" s="14"/>
      <c r="H115" s="14"/>
      <c r="I115" s="14"/>
      <c r="J115" s="15"/>
      <c r="K115" s="14"/>
      <c r="L115" s="16"/>
      <c r="M115" s="14"/>
      <c r="N115" s="14"/>
      <c r="O115" s="14"/>
    </row>
    <row r="116" spans="1:15" ht="15" customHeight="1" x14ac:dyDescent="0.25">
      <c r="A116" s="14"/>
      <c r="B116" s="11"/>
      <c r="C116" s="14"/>
      <c r="D116" s="14"/>
      <c r="E116" s="14"/>
      <c r="F116" s="14"/>
      <c r="G116" s="14"/>
      <c r="H116" s="14"/>
      <c r="I116" s="14"/>
      <c r="J116" s="15"/>
      <c r="K116" s="14"/>
      <c r="L116" s="16"/>
      <c r="M116" s="14"/>
      <c r="N116" s="14"/>
      <c r="O116" s="14"/>
    </row>
    <row r="117" spans="1:15" ht="15" customHeight="1" x14ac:dyDescent="0.25">
      <c r="A117" s="14"/>
      <c r="B117" s="11"/>
      <c r="C117" s="14"/>
      <c r="D117" s="14"/>
      <c r="E117" s="14"/>
      <c r="F117" s="14"/>
      <c r="G117" s="14"/>
      <c r="H117" s="14"/>
      <c r="I117" s="14"/>
      <c r="J117" s="15"/>
      <c r="K117" s="14"/>
      <c r="L117" s="16"/>
      <c r="M117" s="14"/>
      <c r="N117" s="14"/>
      <c r="O117" s="14"/>
    </row>
    <row r="118" spans="1:15" ht="15" customHeight="1" x14ac:dyDescent="0.25">
      <c r="A118" s="14"/>
      <c r="B118" s="11"/>
      <c r="C118" s="14"/>
      <c r="D118" s="14"/>
      <c r="E118" s="14"/>
      <c r="F118" s="14"/>
      <c r="G118" s="14"/>
      <c r="H118" s="14"/>
      <c r="I118" s="14"/>
      <c r="J118" s="15"/>
      <c r="K118" s="14"/>
      <c r="L118" s="16"/>
      <c r="M118" s="14"/>
      <c r="N118" s="14"/>
      <c r="O118" s="14"/>
    </row>
    <row r="119" spans="1:15" ht="15" customHeight="1" x14ac:dyDescent="0.25">
      <c r="A119" s="14"/>
      <c r="B119" s="11"/>
      <c r="C119" s="14"/>
      <c r="D119" s="14"/>
      <c r="E119" s="14"/>
      <c r="F119" s="14"/>
      <c r="G119" s="14"/>
      <c r="H119" s="14"/>
      <c r="I119" s="14"/>
      <c r="J119" s="15"/>
      <c r="K119" s="14"/>
      <c r="L119" s="16"/>
      <c r="M119" s="14"/>
      <c r="N119" s="14"/>
      <c r="O119" s="14"/>
    </row>
    <row r="120" spans="1:15" ht="15" customHeight="1" x14ac:dyDescent="0.25">
      <c r="A120" s="14"/>
      <c r="B120" s="11"/>
      <c r="C120" s="14"/>
      <c r="D120" s="14"/>
      <c r="E120" s="14"/>
      <c r="F120" s="14"/>
      <c r="G120" s="14"/>
      <c r="H120" s="14"/>
      <c r="I120" s="14"/>
      <c r="J120" s="15"/>
      <c r="K120" s="14"/>
      <c r="L120" s="16"/>
      <c r="M120" s="14"/>
      <c r="N120" s="14"/>
      <c r="O120" s="14"/>
    </row>
    <row r="121" spans="1:15" ht="15" customHeight="1" x14ac:dyDescent="0.25">
      <c r="A121" s="14"/>
      <c r="B121" s="11"/>
      <c r="C121" s="14"/>
      <c r="D121" s="14"/>
      <c r="E121" s="14"/>
      <c r="F121" s="14"/>
      <c r="G121" s="14"/>
      <c r="H121" s="14"/>
      <c r="I121" s="14"/>
      <c r="J121" s="15"/>
      <c r="K121" s="14"/>
      <c r="L121" s="16"/>
      <c r="M121" s="14"/>
      <c r="N121" s="14"/>
      <c r="O121" s="14"/>
    </row>
    <row r="122" spans="1:15" ht="15" customHeight="1" x14ac:dyDescent="0.25">
      <c r="A122" s="14"/>
      <c r="B122" s="11"/>
      <c r="C122" s="14"/>
      <c r="D122" s="14"/>
      <c r="E122" s="14"/>
      <c r="F122" s="14"/>
      <c r="G122" s="14"/>
      <c r="H122" s="14"/>
      <c r="I122" s="14"/>
      <c r="J122" s="15"/>
      <c r="K122" s="14"/>
      <c r="L122" s="16"/>
      <c r="M122" s="14"/>
      <c r="N122" s="14"/>
      <c r="O122" s="14"/>
    </row>
    <row r="123" spans="1:15" ht="15" customHeight="1" x14ac:dyDescent="0.25">
      <c r="A123" s="14"/>
      <c r="B123" s="11"/>
      <c r="C123" s="14"/>
      <c r="D123" s="14"/>
      <c r="E123" s="14"/>
      <c r="F123" s="14"/>
      <c r="G123" s="14"/>
      <c r="H123" s="14"/>
      <c r="I123" s="14"/>
      <c r="J123" s="15"/>
      <c r="K123" s="14"/>
      <c r="L123" s="16"/>
      <c r="M123" s="14"/>
      <c r="N123" s="14"/>
      <c r="O123" s="14"/>
    </row>
    <row r="124" spans="1:15" ht="15" customHeight="1" x14ac:dyDescent="0.25">
      <c r="A124" s="14"/>
      <c r="B124" s="11"/>
      <c r="C124" s="14"/>
      <c r="D124" s="14"/>
      <c r="E124" s="14"/>
      <c r="F124" s="14"/>
      <c r="G124" s="14"/>
      <c r="H124" s="14"/>
      <c r="I124" s="14"/>
      <c r="J124" s="15"/>
      <c r="K124" s="14"/>
      <c r="L124" s="16"/>
      <c r="M124" s="14"/>
      <c r="N124" s="14"/>
      <c r="O124" s="14"/>
    </row>
    <row r="125" spans="1:15" ht="15" customHeight="1" x14ac:dyDescent="0.25">
      <c r="A125" s="14"/>
      <c r="B125" s="11"/>
      <c r="C125" s="14"/>
      <c r="D125" s="14"/>
      <c r="E125" s="14"/>
      <c r="F125" s="14"/>
      <c r="G125" s="14"/>
      <c r="H125" s="14"/>
      <c r="I125" s="14"/>
      <c r="J125" s="15"/>
      <c r="K125" s="14"/>
      <c r="L125" s="16"/>
      <c r="M125" s="14"/>
      <c r="N125" s="14"/>
      <c r="O125" s="14"/>
    </row>
    <row r="126" spans="1:15" ht="15" customHeight="1" x14ac:dyDescent="0.25">
      <c r="A126" s="14"/>
      <c r="B126" s="11"/>
      <c r="C126" s="14"/>
      <c r="D126" s="14"/>
      <c r="E126" s="14"/>
      <c r="F126" s="14"/>
      <c r="G126" s="14"/>
      <c r="H126" s="14"/>
      <c r="I126" s="14"/>
      <c r="J126" s="15"/>
      <c r="K126" s="14"/>
      <c r="L126" s="16"/>
      <c r="M126" s="14"/>
      <c r="N126" s="14"/>
      <c r="O126" s="14"/>
    </row>
    <row r="127" spans="1:15" ht="15" customHeight="1" x14ac:dyDescent="0.25">
      <c r="A127" s="14"/>
      <c r="B127" s="11"/>
      <c r="C127" s="14"/>
      <c r="D127" s="14"/>
      <c r="E127" s="14"/>
      <c r="F127" s="14"/>
      <c r="G127" s="14"/>
      <c r="H127" s="14"/>
      <c r="I127" s="14"/>
      <c r="J127" s="15"/>
      <c r="K127" s="14"/>
      <c r="L127" s="16"/>
      <c r="M127" s="14"/>
      <c r="N127" s="14"/>
      <c r="O127" s="14"/>
    </row>
    <row r="128" spans="1:15" ht="15" customHeight="1" x14ac:dyDescent="0.25">
      <c r="A128" s="14"/>
      <c r="B128" s="11"/>
      <c r="C128" s="14"/>
      <c r="D128" s="14"/>
      <c r="E128" s="14"/>
      <c r="F128" s="14"/>
      <c r="G128" s="14"/>
      <c r="H128" s="14"/>
      <c r="I128" s="14"/>
      <c r="J128" s="15"/>
      <c r="K128" s="14"/>
      <c r="L128" s="16"/>
      <c r="M128" s="14"/>
      <c r="N128" s="14"/>
      <c r="O128" s="14"/>
    </row>
    <row r="129" spans="1:15" ht="15" customHeight="1" x14ac:dyDescent="0.25">
      <c r="A129" s="14"/>
      <c r="B129" s="11"/>
      <c r="C129" s="14"/>
      <c r="D129" s="14"/>
      <c r="E129" s="14"/>
      <c r="F129" s="14"/>
      <c r="G129" s="14"/>
      <c r="H129" s="14"/>
      <c r="I129" s="14"/>
      <c r="J129" s="15"/>
      <c r="K129" s="14"/>
      <c r="L129" s="16"/>
      <c r="M129" s="14"/>
      <c r="N129" s="14"/>
      <c r="O129" s="14"/>
    </row>
    <row r="130" spans="1:15" ht="15" customHeight="1" x14ac:dyDescent="0.25">
      <c r="A130" s="14"/>
      <c r="B130" s="11"/>
      <c r="C130" s="14"/>
      <c r="D130" s="14"/>
      <c r="E130" s="14"/>
      <c r="F130" s="14"/>
      <c r="G130" s="14"/>
      <c r="H130" s="14"/>
      <c r="I130" s="14"/>
      <c r="J130" s="15"/>
      <c r="K130" s="14"/>
      <c r="L130" s="16"/>
      <c r="M130" s="14"/>
      <c r="N130" s="14"/>
      <c r="O130" s="14"/>
    </row>
    <row r="131" spans="1:15" ht="15" customHeight="1" x14ac:dyDescent="0.25">
      <c r="A131" s="14"/>
      <c r="B131" s="11"/>
      <c r="C131" s="14"/>
      <c r="D131" s="14"/>
      <c r="E131" s="14"/>
      <c r="F131" s="14"/>
      <c r="G131" s="14"/>
      <c r="H131" s="14"/>
      <c r="I131" s="14"/>
      <c r="J131" s="15"/>
      <c r="K131" s="14"/>
      <c r="L131" s="16"/>
      <c r="M131" s="14"/>
      <c r="N131" s="14"/>
      <c r="O131" s="14"/>
    </row>
    <row r="132" spans="1:15" ht="15" customHeight="1" x14ac:dyDescent="0.25">
      <c r="A132" s="14"/>
      <c r="B132" s="11"/>
      <c r="C132" s="14"/>
      <c r="D132" s="14"/>
      <c r="E132" s="14"/>
      <c r="F132" s="14"/>
      <c r="G132" s="14"/>
      <c r="H132" s="14"/>
      <c r="I132" s="14"/>
      <c r="J132" s="15"/>
      <c r="K132" s="14"/>
      <c r="L132" s="16"/>
      <c r="M132" s="14"/>
      <c r="N132" s="14"/>
      <c r="O132" s="14"/>
    </row>
    <row r="133" spans="1:15" ht="15" customHeight="1" x14ac:dyDescent="0.25">
      <c r="A133" s="14"/>
      <c r="B133" s="11"/>
      <c r="C133" s="14"/>
      <c r="D133" s="14"/>
      <c r="E133" s="14"/>
      <c r="F133" s="14"/>
      <c r="G133" s="14"/>
      <c r="H133" s="14"/>
      <c r="I133" s="14"/>
      <c r="J133" s="15"/>
      <c r="K133" s="14"/>
      <c r="L133" s="16"/>
      <c r="M133" s="14"/>
      <c r="N133" s="14"/>
      <c r="O133" s="14"/>
    </row>
    <row r="134" spans="1:15" ht="15" customHeight="1" x14ac:dyDescent="0.25">
      <c r="A134" s="14"/>
      <c r="B134" s="11"/>
      <c r="C134" s="14"/>
      <c r="D134" s="14"/>
      <c r="E134" s="14"/>
      <c r="F134" s="14"/>
      <c r="G134" s="14"/>
      <c r="H134" s="14"/>
      <c r="I134" s="14"/>
      <c r="J134" s="15"/>
      <c r="K134" s="14"/>
      <c r="L134" s="16"/>
      <c r="M134" s="14"/>
      <c r="N134" s="14"/>
      <c r="O134" s="14"/>
    </row>
    <row r="135" spans="1:15" ht="15" customHeight="1" x14ac:dyDescent="0.25">
      <c r="A135" s="14"/>
      <c r="B135" s="11"/>
      <c r="C135" s="14"/>
      <c r="D135" s="14"/>
      <c r="E135" s="14"/>
      <c r="F135" s="14"/>
      <c r="G135" s="14"/>
      <c r="H135" s="14"/>
      <c r="I135" s="14"/>
      <c r="J135" s="15"/>
      <c r="K135" s="14"/>
      <c r="L135" s="16"/>
      <c r="M135" s="14"/>
      <c r="N135" s="14"/>
      <c r="O135" s="14"/>
    </row>
    <row r="136" spans="1:15" ht="15" customHeight="1" x14ac:dyDescent="0.25">
      <c r="A136" s="14"/>
      <c r="B136" s="11"/>
      <c r="C136" s="14"/>
      <c r="D136" s="14"/>
      <c r="E136" s="14"/>
      <c r="F136" s="14"/>
      <c r="G136" s="14"/>
      <c r="H136" s="14"/>
      <c r="I136" s="14"/>
      <c r="J136" s="15"/>
      <c r="K136" s="14"/>
      <c r="L136" s="16"/>
      <c r="M136" s="14"/>
      <c r="N136" s="14"/>
      <c r="O136" s="14"/>
    </row>
    <row r="137" spans="1:15" ht="15" customHeight="1" x14ac:dyDescent="0.25">
      <c r="A137" s="14"/>
      <c r="B137" s="11"/>
      <c r="C137" s="14"/>
      <c r="D137" s="14"/>
      <c r="E137" s="14"/>
      <c r="F137" s="14"/>
      <c r="G137" s="14"/>
      <c r="H137" s="14"/>
      <c r="I137" s="14"/>
      <c r="J137" s="15"/>
      <c r="K137" s="14"/>
      <c r="L137" s="16"/>
      <c r="M137" s="14"/>
      <c r="N137" s="14"/>
      <c r="O137" s="14"/>
    </row>
    <row r="138" spans="1:15" ht="15" customHeight="1" x14ac:dyDescent="0.25">
      <c r="A138" s="14"/>
      <c r="B138" s="11"/>
      <c r="C138" s="14"/>
      <c r="D138" s="14"/>
      <c r="E138" s="14"/>
      <c r="F138" s="14"/>
      <c r="G138" s="14"/>
      <c r="H138" s="14"/>
      <c r="I138" s="14"/>
      <c r="J138" s="15"/>
      <c r="K138" s="14"/>
      <c r="L138" s="16"/>
      <c r="M138" s="14"/>
      <c r="N138" s="14"/>
      <c r="O138" s="14"/>
    </row>
    <row r="139" spans="1:15" ht="15" customHeight="1" x14ac:dyDescent="0.25">
      <c r="A139" s="14"/>
      <c r="B139" s="11"/>
      <c r="C139" s="14"/>
      <c r="D139" s="14"/>
      <c r="E139" s="14"/>
      <c r="F139" s="14"/>
      <c r="G139" s="14"/>
      <c r="H139" s="14"/>
      <c r="I139" s="14"/>
      <c r="J139" s="15"/>
      <c r="K139" s="14"/>
      <c r="L139" s="16"/>
      <c r="M139" s="14"/>
      <c r="N139" s="14"/>
      <c r="O139" s="14"/>
    </row>
    <row r="140" spans="1:15" ht="15" customHeight="1" x14ac:dyDescent="0.25">
      <c r="A140" s="14"/>
      <c r="B140" s="11"/>
      <c r="C140" s="14"/>
      <c r="D140" s="14"/>
      <c r="E140" s="14"/>
      <c r="F140" s="14"/>
      <c r="G140" s="14"/>
      <c r="H140" s="14"/>
      <c r="I140" s="14"/>
      <c r="J140" s="15"/>
      <c r="K140" s="14"/>
      <c r="L140" s="16"/>
      <c r="M140" s="14"/>
      <c r="N140" s="14"/>
      <c r="O140" s="14"/>
    </row>
    <row r="141" spans="1:15" ht="15" customHeight="1" x14ac:dyDescent="0.25">
      <c r="A141" s="14"/>
      <c r="B141" s="11"/>
      <c r="C141" s="14"/>
      <c r="D141" s="14"/>
      <c r="E141" s="14"/>
      <c r="F141" s="14"/>
      <c r="G141" s="14"/>
      <c r="H141" s="14"/>
      <c r="I141" s="14"/>
      <c r="J141" s="15"/>
      <c r="K141" s="14"/>
      <c r="L141" s="16"/>
      <c r="M141" s="14"/>
      <c r="N141" s="14"/>
      <c r="O141" s="14"/>
    </row>
    <row r="142" spans="1:15" ht="15" customHeight="1" x14ac:dyDescent="0.25">
      <c r="A142" s="14"/>
      <c r="B142" s="11"/>
      <c r="C142" s="14"/>
      <c r="D142" s="14"/>
      <c r="E142" s="14"/>
      <c r="F142" s="14"/>
      <c r="G142" s="14"/>
      <c r="H142" s="14"/>
      <c r="I142" s="14"/>
      <c r="J142" s="15"/>
      <c r="K142" s="14"/>
      <c r="L142" s="16"/>
      <c r="M142" s="14"/>
      <c r="N142" s="14"/>
      <c r="O142" s="14"/>
    </row>
    <row r="143" spans="1:15" ht="15" customHeight="1" x14ac:dyDescent="0.25">
      <c r="A143" s="14"/>
      <c r="B143" s="11"/>
      <c r="C143" s="14"/>
      <c r="D143" s="14"/>
      <c r="E143" s="14"/>
      <c r="F143" s="14"/>
      <c r="G143" s="14"/>
      <c r="H143" s="14"/>
      <c r="I143" s="14"/>
      <c r="J143" s="15"/>
      <c r="K143" s="14"/>
      <c r="L143" s="16"/>
      <c r="M143" s="14"/>
      <c r="N143" s="14"/>
      <c r="O143" s="14"/>
    </row>
    <row r="144" spans="1:15" ht="15" customHeight="1" x14ac:dyDescent="0.25">
      <c r="A144" s="14"/>
      <c r="B144" s="11"/>
      <c r="C144" s="14"/>
      <c r="D144" s="14"/>
      <c r="E144" s="14"/>
      <c r="F144" s="14"/>
      <c r="G144" s="14"/>
      <c r="H144" s="14"/>
      <c r="I144" s="14"/>
      <c r="J144" s="15"/>
      <c r="K144" s="14"/>
      <c r="L144" s="16"/>
      <c r="M144" s="14"/>
      <c r="N144" s="14"/>
      <c r="O144" s="14"/>
    </row>
    <row r="145" spans="1:15" ht="15" customHeight="1" x14ac:dyDescent="0.25">
      <c r="A145" s="14"/>
      <c r="B145" s="11"/>
      <c r="C145" s="14"/>
      <c r="D145" s="14"/>
      <c r="E145" s="14"/>
      <c r="F145" s="14"/>
      <c r="G145" s="14"/>
      <c r="H145" s="14"/>
      <c r="I145" s="14"/>
      <c r="J145" s="15"/>
      <c r="K145" s="14"/>
      <c r="L145" s="16"/>
      <c r="M145" s="14"/>
      <c r="N145" s="14"/>
      <c r="O145" s="14"/>
    </row>
    <row r="146" spans="1:15" ht="15" customHeight="1" x14ac:dyDescent="0.25">
      <c r="A146" s="14"/>
      <c r="B146" s="11"/>
      <c r="C146" s="14"/>
      <c r="D146" s="14"/>
      <c r="E146" s="14"/>
      <c r="F146" s="14"/>
      <c r="G146" s="14"/>
      <c r="H146" s="14"/>
      <c r="I146" s="14"/>
      <c r="J146" s="15"/>
      <c r="K146" s="14"/>
      <c r="L146" s="16"/>
      <c r="M146" s="14"/>
      <c r="N146" s="14"/>
      <c r="O146" s="14"/>
    </row>
    <row r="147" spans="1:15" ht="15" customHeight="1" x14ac:dyDescent="0.25">
      <c r="A147" s="14"/>
      <c r="B147" s="11"/>
      <c r="C147" s="14"/>
      <c r="D147" s="14"/>
      <c r="E147" s="14"/>
      <c r="F147" s="14"/>
      <c r="G147" s="14"/>
      <c r="H147" s="14"/>
      <c r="I147" s="14"/>
      <c r="J147" s="15"/>
      <c r="K147" s="14"/>
      <c r="L147" s="16"/>
      <c r="M147" s="14"/>
      <c r="N147" s="14"/>
      <c r="O147" s="14"/>
    </row>
    <row r="148" spans="1:15" ht="15" customHeight="1" x14ac:dyDescent="0.25">
      <c r="A148" s="14"/>
      <c r="B148" s="11"/>
      <c r="C148" s="14"/>
      <c r="D148" s="14"/>
      <c r="E148" s="14"/>
      <c r="F148" s="14"/>
      <c r="G148" s="14"/>
      <c r="H148" s="14"/>
      <c r="I148" s="14"/>
      <c r="J148" s="15"/>
      <c r="K148" s="14"/>
      <c r="L148" s="16"/>
      <c r="M148" s="14"/>
      <c r="N148" s="14"/>
      <c r="O148" s="14"/>
    </row>
    <row r="149" spans="1:15" ht="15" customHeight="1" x14ac:dyDescent="0.25">
      <c r="A149" s="14"/>
      <c r="B149" s="11"/>
      <c r="C149" s="14"/>
      <c r="D149" s="14"/>
      <c r="E149" s="14"/>
      <c r="F149" s="14"/>
      <c r="G149" s="14"/>
      <c r="H149" s="14"/>
      <c r="I149" s="14"/>
      <c r="J149" s="15"/>
      <c r="K149" s="14"/>
      <c r="L149" s="16"/>
      <c r="M149" s="14"/>
      <c r="N149" s="14"/>
      <c r="O149" s="14"/>
    </row>
    <row r="150" spans="1:15" ht="15" customHeight="1" x14ac:dyDescent="0.25">
      <c r="A150" s="14"/>
      <c r="B150" s="11"/>
      <c r="C150" s="14"/>
      <c r="D150" s="14"/>
      <c r="E150" s="14"/>
      <c r="F150" s="14"/>
      <c r="G150" s="14"/>
      <c r="H150" s="14"/>
      <c r="I150" s="14"/>
      <c r="J150" s="15"/>
      <c r="K150" s="14"/>
      <c r="L150" s="16"/>
      <c r="M150" s="14"/>
      <c r="N150" s="14"/>
      <c r="O150" s="14"/>
    </row>
    <row r="151" spans="1:15" ht="15" customHeight="1" x14ac:dyDescent="0.25">
      <c r="A151" s="14"/>
      <c r="B151" s="11"/>
      <c r="C151" s="14"/>
      <c r="D151" s="14"/>
      <c r="E151" s="14"/>
      <c r="F151" s="14"/>
      <c r="G151" s="14"/>
      <c r="H151" s="14"/>
      <c r="I151" s="14"/>
      <c r="J151" s="15"/>
      <c r="K151" s="14"/>
      <c r="L151" s="16"/>
      <c r="M151" s="14"/>
      <c r="N151" s="14"/>
      <c r="O151" s="14"/>
    </row>
    <row r="152" spans="1:15" ht="15" customHeight="1" x14ac:dyDescent="0.25">
      <c r="A152" s="14"/>
      <c r="B152" s="11"/>
      <c r="C152" s="14"/>
      <c r="D152" s="14"/>
      <c r="E152" s="14"/>
      <c r="F152" s="14"/>
      <c r="G152" s="14"/>
      <c r="H152" s="14"/>
      <c r="I152" s="14"/>
      <c r="J152" s="15"/>
      <c r="K152" s="14"/>
      <c r="L152" s="16"/>
      <c r="M152" s="14"/>
      <c r="N152" s="14"/>
      <c r="O152" s="14"/>
    </row>
    <row r="153" spans="1:15" ht="15" customHeight="1" x14ac:dyDescent="0.25">
      <c r="A153" s="14"/>
      <c r="B153" s="11"/>
      <c r="C153" s="14"/>
      <c r="D153" s="14"/>
      <c r="E153" s="14"/>
      <c r="F153" s="14"/>
      <c r="G153" s="14"/>
      <c r="H153" s="14"/>
      <c r="I153" s="14"/>
      <c r="J153" s="15"/>
      <c r="K153" s="14"/>
      <c r="L153" s="16"/>
      <c r="M153" s="14"/>
      <c r="N153" s="14"/>
      <c r="O153" s="14"/>
    </row>
    <row r="154" spans="1:15" ht="15" customHeight="1" x14ac:dyDescent="0.25">
      <c r="A154" s="14"/>
      <c r="B154" s="11"/>
      <c r="C154" s="14"/>
      <c r="D154" s="14"/>
      <c r="E154" s="14"/>
      <c r="F154" s="14"/>
      <c r="G154" s="14"/>
      <c r="H154" s="14"/>
      <c r="I154" s="14"/>
      <c r="J154" s="15"/>
      <c r="K154" s="14"/>
      <c r="L154" s="16"/>
      <c r="M154" s="14"/>
      <c r="N154" s="14"/>
      <c r="O154" s="14"/>
    </row>
    <row r="155" spans="1:15" ht="15" customHeight="1" x14ac:dyDescent="0.25">
      <c r="A155" s="14"/>
      <c r="B155" s="11"/>
      <c r="C155" s="14"/>
      <c r="D155" s="14"/>
      <c r="E155" s="14"/>
      <c r="F155" s="14"/>
      <c r="G155" s="14"/>
      <c r="H155" s="14"/>
      <c r="I155" s="14"/>
      <c r="J155" s="15"/>
      <c r="K155" s="14"/>
      <c r="L155" s="16"/>
      <c r="M155" s="14"/>
      <c r="N155" s="14"/>
      <c r="O155" s="14"/>
    </row>
    <row r="156" spans="1:15" ht="15" customHeight="1" x14ac:dyDescent="0.25">
      <c r="A156" s="14"/>
      <c r="B156" s="11"/>
      <c r="C156" s="14"/>
      <c r="D156" s="14"/>
      <c r="E156" s="14"/>
      <c r="F156" s="14"/>
      <c r="G156" s="14"/>
      <c r="H156" s="14"/>
      <c r="I156" s="14"/>
      <c r="J156" s="15"/>
      <c r="K156" s="14"/>
      <c r="L156" s="16"/>
      <c r="M156" s="14"/>
      <c r="N156" s="14"/>
      <c r="O156" s="14"/>
    </row>
    <row r="157" spans="1:15" ht="15" customHeight="1" x14ac:dyDescent="0.25">
      <c r="A157" s="14"/>
      <c r="B157" s="11"/>
      <c r="C157" s="14"/>
      <c r="D157" s="14"/>
      <c r="E157" s="14"/>
      <c r="F157" s="14"/>
      <c r="G157" s="14"/>
      <c r="H157" s="14"/>
      <c r="I157" s="14"/>
      <c r="J157" s="15"/>
      <c r="K157" s="14"/>
      <c r="L157" s="16"/>
      <c r="M157" s="14"/>
      <c r="N157" s="14"/>
      <c r="O157" s="14"/>
    </row>
    <row r="158" spans="1:15" ht="15" customHeight="1" x14ac:dyDescent="0.25">
      <c r="A158" s="14"/>
      <c r="B158" s="11"/>
      <c r="C158" s="14"/>
      <c r="D158" s="14"/>
      <c r="E158" s="14"/>
      <c r="F158" s="14"/>
      <c r="G158" s="14"/>
      <c r="H158" s="14"/>
      <c r="I158" s="14"/>
      <c r="J158" s="15"/>
      <c r="K158" s="14"/>
      <c r="L158" s="16"/>
      <c r="M158" s="14"/>
      <c r="N158" s="14"/>
      <c r="O158" s="14"/>
    </row>
    <row r="159" spans="1:15" ht="15" customHeight="1" x14ac:dyDescent="0.25">
      <c r="A159" s="14"/>
      <c r="B159" s="11"/>
      <c r="C159" s="14"/>
      <c r="D159" s="14"/>
      <c r="E159" s="14"/>
      <c r="F159" s="14"/>
      <c r="G159" s="14"/>
      <c r="H159" s="14"/>
      <c r="I159" s="14"/>
      <c r="J159" s="15"/>
      <c r="K159" s="14"/>
      <c r="L159" s="16"/>
      <c r="M159" s="14"/>
      <c r="N159" s="14"/>
      <c r="O159" s="14"/>
    </row>
    <row r="160" spans="1:15" ht="15" customHeight="1" x14ac:dyDescent="0.25">
      <c r="A160" s="14"/>
      <c r="B160" s="11"/>
      <c r="C160" s="14"/>
      <c r="D160" s="14"/>
      <c r="E160" s="14"/>
      <c r="F160" s="14"/>
      <c r="G160" s="14"/>
      <c r="H160" s="14"/>
      <c r="I160" s="14"/>
      <c r="J160" s="15"/>
      <c r="K160" s="14"/>
      <c r="L160" s="16"/>
      <c r="M160" s="14"/>
      <c r="N160" s="14"/>
      <c r="O160" s="14"/>
    </row>
    <row r="161" spans="1:15" ht="15" customHeight="1" x14ac:dyDescent="0.25">
      <c r="A161" s="14"/>
      <c r="B161" s="11"/>
      <c r="C161" s="14"/>
      <c r="D161" s="14"/>
      <c r="E161" s="14"/>
      <c r="F161" s="14"/>
      <c r="G161" s="14"/>
      <c r="H161" s="14"/>
      <c r="I161" s="14"/>
      <c r="J161" s="15"/>
      <c r="K161" s="14"/>
      <c r="L161" s="16"/>
      <c r="M161" s="14"/>
      <c r="N161" s="14"/>
      <c r="O161" s="14"/>
    </row>
    <row r="162" spans="1:15" ht="15" customHeight="1" x14ac:dyDescent="0.25">
      <c r="A162" s="14"/>
      <c r="B162" s="11"/>
      <c r="C162" s="14"/>
      <c r="D162" s="14"/>
      <c r="E162" s="14"/>
      <c r="F162" s="14"/>
      <c r="G162" s="14"/>
      <c r="H162" s="14"/>
      <c r="I162" s="14"/>
      <c r="J162" s="15"/>
      <c r="K162" s="14"/>
      <c r="L162" s="16"/>
      <c r="M162" s="14"/>
      <c r="N162" s="14"/>
      <c r="O162" s="14"/>
    </row>
    <row r="163" spans="1:15" ht="15" customHeight="1" x14ac:dyDescent="0.25">
      <c r="A163" s="14"/>
      <c r="B163" s="11"/>
      <c r="C163" s="14"/>
      <c r="D163" s="14"/>
      <c r="E163" s="14"/>
      <c r="F163" s="14"/>
      <c r="G163" s="14"/>
      <c r="H163" s="14"/>
      <c r="I163" s="14"/>
      <c r="J163" s="15"/>
      <c r="K163" s="14"/>
      <c r="L163" s="16"/>
      <c r="M163" s="14"/>
      <c r="N163" s="14"/>
      <c r="O163" s="14"/>
    </row>
    <row r="164" spans="1:15" ht="15" customHeight="1" x14ac:dyDescent="0.25">
      <c r="A164" s="14"/>
      <c r="B164" s="11"/>
      <c r="C164" s="14"/>
      <c r="D164" s="14"/>
      <c r="E164" s="14"/>
      <c r="F164" s="14"/>
      <c r="G164" s="14"/>
      <c r="H164" s="14"/>
      <c r="I164" s="14"/>
      <c r="J164" s="15"/>
      <c r="K164" s="14"/>
      <c r="L164" s="16"/>
      <c r="M164" s="14"/>
      <c r="N164" s="14"/>
      <c r="O164" s="14"/>
    </row>
    <row r="165" spans="1:15" ht="15" customHeight="1" x14ac:dyDescent="0.25">
      <c r="A165" s="14"/>
      <c r="B165" s="11"/>
      <c r="C165" s="14"/>
      <c r="D165" s="14"/>
      <c r="E165" s="14"/>
      <c r="F165" s="14"/>
      <c r="G165" s="14"/>
      <c r="H165" s="14"/>
      <c r="I165" s="14"/>
      <c r="J165" s="15"/>
      <c r="K165" s="14"/>
      <c r="L165" s="16"/>
      <c r="M165" s="14"/>
      <c r="N165" s="14"/>
      <c r="O165" s="14"/>
    </row>
    <row r="166" spans="1:15" ht="15" customHeight="1" x14ac:dyDescent="0.25">
      <c r="A166" s="14"/>
      <c r="B166" s="11"/>
      <c r="C166" s="14"/>
      <c r="D166" s="14"/>
      <c r="E166" s="14"/>
      <c r="F166" s="14"/>
      <c r="G166" s="14"/>
      <c r="H166" s="14"/>
      <c r="I166" s="14"/>
      <c r="J166" s="15"/>
      <c r="K166" s="14"/>
      <c r="L166" s="16"/>
      <c r="M166" s="14"/>
      <c r="N166" s="14"/>
      <c r="O166" s="14"/>
    </row>
    <row r="167" spans="1:15" ht="15" customHeight="1" x14ac:dyDescent="0.25">
      <c r="A167" s="14"/>
      <c r="B167" s="11"/>
      <c r="C167" s="14"/>
      <c r="D167" s="14"/>
      <c r="E167" s="14"/>
      <c r="F167" s="14"/>
      <c r="G167" s="14"/>
      <c r="H167" s="14"/>
      <c r="I167" s="14"/>
      <c r="J167" s="15"/>
      <c r="K167" s="14"/>
      <c r="L167" s="16"/>
      <c r="M167" s="14"/>
      <c r="N167" s="14"/>
      <c r="O167" s="14"/>
    </row>
    <row r="168" spans="1:15" ht="15" customHeight="1" x14ac:dyDescent="0.25">
      <c r="A168" s="14"/>
      <c r="B168" s="11"/>
      <c r="C168" s="14"/>
      <c r="D168" s="14"/>
      <c r="E168" s="14"/>
      <c r="F168" s="14"/>
      <c r="G168" s="14"/>
      <c r="H168" s="14"/>
      <c r="I168" s="14"/>
      <c r="J168" s="15"/>
      <c r="K168" s="14"/>
      <c r="L168" s="16"/>
      <c r="M168" s="14"/>
      <c r="N168" s="14"/>
      <c r="O168" s="14"/>
    </row>
    <row r="169" spans="1:15" ht="15" customHeight="1" x14ac:dyDescent="0.25">
      <c r="A169" s="14"/>
      <c r="B169" s="11"/>
      <c r="C169" s="14"/>
      <c r="D169" s="14"/>
      <c r="E169" s="14"/>
      <c r="F169" s="14"/>
      <c r="G169" s="14"/>
      <c r="H169" s="14"/>
      <c r="I169" s="14"/>
      <c r="J169" s="15"/>
      <c r="K169" s="14"/>
      <c r="L169" s="16"/>
      <c r="M169" s="14"/>
      <c r="N169" s="14"/>
      <c r="O169" s="14"/>
    </row>
    <row r="170" spans="1:15" ht="15" customHeight="1" x14ac:dyDescent="0.25">
      <c r="A170" s="14"/>
      <c r="B170" s="11"/>
      <c r="C170" s="14"/>
      <c r="D170" s="14"/>
      <c r="E170" s="14"/>
      <c r="F170" s="14"/>
      <c r="G170" s="14"/>
      <c r="H170" s="14"/>
      <c r="I170" s="14"/>
      <c r="J170" s="15"/>
      <c r="K170" s="14"/>
      <c r="L170" s="16"/>
      <c r="M170" s="14"/>
      <c r="N170" s="14"/>
      <c r="O170" s="14"/>
    </row>
    <row r="171" spans="1:15" ht="15" customHeight="1" x14ac:dyDescent="0.25">
      <c r="A171" s="14"/>
      <c r="B171" s="11"/>
      <c r="C171" s="14"/>
      <c r="D171" s="14"/>
      <c r="E171" s="14"/>
      <c r="F171" s="14"/>
      <c r="G171" s="14"/>
      <c r="H171" s="14"/>
      <c r="I171" s="14"/>
      <c r="J171" s="15"/>
      <c r="K171" s="14"/>
      <c r="L171" s="16"/>
      <c r="M171" s="14"/>
      <c r="N171" s="14"/>
      <c r="O171" s="14"/>
    </row>
    <row r="172" spans="1:15" ht="15" customHeight="1" x14ac:dyDescent="0.25">
      <c r="A172" s="14"/>
      <c r="B172" s="11"/>
      <c r="C172" s="14"/>
      <c r="D172" s="14"/>
      <c r="E172" s="14"/>
      <c r="F172" s="14"/>
      <c r="G172" s="14"/>
      <c r="H172" s="14"/>
      <c r="I172" s="14"/>
      <c r="J172" s="15"/>
      <c r="K172" s="14"/>
      <c r="L172" s="16"/>
      <c r="M172" s="14"/>
      <c r="N172" s="14"/>
      <c r="O172" s="14"/>
    </row>
    <row r="173" spans="1:15" ht="15" customHeight="1" x14ac:dyDescent="0.25">
      <c r="A173" s="14"/>
      <c r="B173" s="11"/>
      <c r="C173" s="14"/>
      <c r="D173" s="14"/>
      <c r="E173" s="14"/>
      <c r="F173" s="14"/>
      <c r="G173" s="14"/>
      <c r="H173" s="14"/>
      <c r="I173" s="14"/>
      <c r="J173" s="15"/>
      <c r="K173" s="14"/>
      <c r="L173" s="16"/>
      <c r="M173" s="14"/>
      <c r="N173" s="14"/>
      <c r="O173" s="14"/>
    </row>
    <row r="174" spans="1:15" ht="15" customHeight="1" x14ac:dyDescent="0.25">
      <c r="A174" s="14"/>
      <c r="B174" s="11"/>
      <c r="C174" s="14"/>
      <c r="D174" s="14"/>
      <c r="E174" s="14"/>
      <c r="F174" s="14"/>
      <c r="G174" s="14"/>
      <c r="H174" s="14"/>
      <c r="I174" s="14"/>
      <c r="J174" s="15"/>
      <c r="K174" s="14"/>
      <c r="L174" s="16"/>
      <c r="M174" s="14"/>
      <c r="N174" s="14"/>
      <c r="O174" s="14"/>
    </row>
    <row r="175" spans="1:15" ht="15" customHeight="1" x14ac:dyDescent="0.25">
      <c r="A175" s="14"/>
      <c r="B175" s="11"/>
      <c r="C175" s="14"/>
      <c r="D175" s="14"/>
      <c r="E175" s="14"/>
      <c r="F175" s="14"/>
      <c r="G175" s="14"/>
      <c r="H175" s="14"/>
      <c r="I175" s="14"/>
      <c r="J175" s="15"/>
      <c r="K175" s="14"/>
      <c r="L175" s="16"/>
      <c r="M175" s="14"/>
      <c r="N175" s="14"/>
      <c r="O175" s="14"/>
    </row>
    <row r="176" spans="1:15" ht="15" customHeight="1" x14ac:dyDescent="0.25">
      <c r="A176" s="14"/>
      <c r="B176" s="11"/>
      <c r="C176" s="14"/>
      <c r="D176" s="14"/>
      <c r="E176" s="14"/>
      <c r="F176" s="14"/>
      <c r="G176" s="14"/>
      <c r="H176" s="14"/>
      <c r="I176" s="14"/>
      <c r="J176" s="15"/>
      <c r="K176" s="14"/>
      <c r="L176" s="16"/>
      <c r="M176" s="14"/>
      <c r="N176" s="14"/>
      <c r="O176" s="14"/>
    </row>
    <row r="177" spans="1:15" ht="15" customHeight="1" x14ac:dyDescent="0.25">
      <c r="A177" s="14"/>
      <c r="B177" s="11"/>
      <c r="C177" s="14"/>
      <c r="D177" s="14"/>
      <c r="E177" s="14"/>
      <c r="F177" s="14"/>
      <c r="G177" s="14"/>
      <c r="H177" s="14"/>
      <c r="I177" s="14"/>
      <c r="J177" s="15"/>
      <c r="K177" s="14"/>
      <c r="L177" s="16"/>
      <c r="M177" s="14"/>
      <c r="N177" s="14"/>
      <c r="O177" s="14"/>
    </row>
    <row r="178" spans="1:15" ht="15" customHeight="1" x14ac:dyDescent="0.25">
      <c r="A178" s="14"/>
      <c r="B178" s="11"/>
      <c r="C178" s="14"/>
      <c r="D178" s="14"/>
      <c r="E178" s="14"/>
      <c r="F178" s="14"/>
      <c r="G178" s="14"/>
      <c r="H178" s="14"/>
      <c r="I178" s="14"/>
      <c r="J178" s="15"/>
      <c r="K178" s="14"/>
      <c r="L178" s="16"/>
      <c r="M178" s="14"/>
      <c r="N178" s="14"/>
      <c r="O178" s="14"/>
    </row>
    <row r="179" spans="1:15" ht="15" customHeight="1" x14ac:dyDescent="0.25">
      <c r="A179" s="14"/>
      <c r="B179" s="11"/>
      <c r="C179" s="14"/>
      <c r="D179" s="14"/>
      <c r="E179" s="14"/>
      <c r="F179" s="14"/>
      <c r="G179" s="14"/>
      <c r="H179" s="14"/>
      <c r="I179" s="14"/>
      <c r="J179" s="15"/>
      <c r="K179" s="14"/>
      <c r="L179" s="16"/>
      <c r="M179" s="14"/>
      <c r="N179" s="14"/>
      <c r="O179" s="14"/>
    </row>
    <row r="180" spans="1:15" ht="15" customHeight="1" x14ac:dyDescent="0.25">
      <c r="A180" s="14"/>
      <c r="B180" s="11"/>
      <c r="C180" s="14"/>
      <c r="D180" s="14"/>
      <c r="E180" s="14"/>
      <c r="F180" s="14"/>
      <c r="G180" s="14"/>
      <c r="H180" s="14"/>
      <c r="I180" s="14"/>
      <c r="J180" s="15"/>
      <c r="K180" s="14"/>
      <c r="L180" s="16"/>
      <c r="M180" s="14"/>
      <c r="N180" s="14"/>
      <c r="O180" s="14"/>
    </row>
    <row r="181" spans="1:15" ht="15" customHeight="1" x14ac:dyDescent="0.25">
      <c r="A181" s="14"/>
      <c r="B181" s="11"/>
      <c r="C181" s="14"/>
      <c r="D181" s="14"/>
      <c r="E181" s="14"/>
      <c r="F181" s="14"/>
      <c r="G181" s="14"/>
      <c r="H181" s="14"/>
      <c r="I181" s="14"/>
      <c r="J181" s="15"/>
      <c r="K181" s="14"/>
      <c r="L181" s="16"/>
      <c r="M181" s="14"/>
      <c r="N181" s="14"/>
      <c r="O181" s="14"/>
    </row>
    <row r="182" spans="1:15" ht="15" customHeight="1" x14ac:dyDescent="0.25">
      <c r="A182" s="14"/>
      <c r="B182" s="11"/>
      <c r="C182" s="14"/>
      <c r="D182" s="14"/>
      <c r="E182" s="14"/>
      <c r="F182" s="14"/>
      <c r="G182" s="14"/>
      <c r="H182" s="14"/>
      <c r="I182" s="14"/>
      <c r="J182" s="15"/>
      <c r="K182" s="14"/>
      <c r="L182" s="16"/>
      <c r="M182" s="14"/>
      <c r="N182" s="14"/>
      <c r="O182" s="14"/>
    </row>
    <row r="183" spans="1:15" ht="15" customHeight="1" x14ac:dyDescent="0.25">
      <c r="A183" s="14"/>
      <c r="B183" s="11"/>
      <c r="C183" s="14"/>
      <c r="D183" s="14"/>
      <c r="E183" s="14"/>
      <c r="F183" s="14"/>
      <c r="G183" s="14"/>
      <c r="H183" s="14"/>
      <c r="I183" s="14"/>
      <c r="J183" s="15"/>
      <c r="K183" s="14"/>
      <c r="L183" s="16"/>
      <c r="M183" s="14"/>
      <c r="N183" s="14"/>
      <c r="O183" s="14"/>
    </row>
    <row r="184" spans="1:15" ht="15" customHeight="1" x14ac:dyDescent="0.25">
      <c r="A184" s="14"/>
      <c r="B184" s="11"/>
      <c r="C184" s="14"/>
      <c r="D184" s="14"/>
      <c r="E184" s="14"/>
      <c r="F184" s="14"/>
      <c r="G184" s="14"/>
      <c r="H184" s="14"/>
      <c r="I184" s="14"/>
      <c r="J184" s="15"/>
      <c r="K184" s="14"/>
      <c r="L184" s="16"/>
      <c r="M184" s="14"/>
      <c r="N184" s="14"/>
      <c r="O184" s="14"/>
    </row>
    <row r="185" spans="1:15" ht="15" customHeight="1" x14ac:dyDescent="0.25">
      <c r="A185" s="14"/>
      <c r="B185" s="11"/>
      <c r="C185" s="14"/>
      <c r="D185" s="14"/>
      <c r="E185" s="14"/>
      <c r="F185" s="14"/>
      <c r="G185" s="14"/>
      <c r="H185" s="14"/>
      <c r="I185" s="14"/>
      <c r="J185" s="15"/>
      <c r="K185" s="14"/>
      <c r="L185" s="16"/>
      <c r="M185" s="14"/>
      <c r="N185" s="14"/>
      <c r="O185" s="14"/>
    </row>
    <row r="186" spans="1:15" ht="15" customHeight="1" x14ac:dyDescent="0.25">
      <c r="A186" s="14"/>
      <c r="B186" s="11"/>
      <c r="C186" s="14"/>
      <c r="D186" s="14"/>
      <c r="E186" s="14"/>
      <c r="F186" s="14"/>
      <c r="G186" s="14"/>
      <c r="H186" s="14"/>
      <c r="I186" s="14"/>
      <c r="J186" s="15"/>
      <c r="K186" s="14"/>
      <c r="L186" s="16"/>
      <c r="M186" s="14"/>
      <c r="N186" s="14"/>
      <c r="O186" s="14"/>
    </row>
    <row r="187" spans="1:15" ht="15" customHeight="1" x14ac:dyDescent="0.25">
      <c r="A187" s="14"/>
      <c r="B187" s="11"/>
      <c r="C187" s="14"/>
      <c r="D187" s="14"/>
      <c r="E187" s="14"/>
      <c r="F187" s="14"/>
      <c r="G187" s="14"/>
      <c r="H187" s="14"/>
      <c r="I187" s="14"/>
      <c r="J187" s="15"/>
      <c r="K187" s="14"/>
      <c r="L187" s="16"/>
      <c r="M187" s="14"/>
      <c r="N187" s="14"/>
      <c r="O187" s="14"/>
    </row>
    <row r="188" spans="1:15" ht="15" customHeight="1" x14ac:dyDescent="0.25">
      <c r="A188" s="14"/>
      <c r="B188" s="11"/>
      <c r="C188" s="14"/>
      <c r="D188" s="14"/>
      <c r="E188" s="14"/>
      <c r="F188" s="14"/>
      <c r="G188" s="14"/>
      <c r="H188" s="14"/>
      <c r="I188" s="14"/>
      <c r="J188" s="15"/>
      <c r="K188" s="14"/>
      <c r="L188" s="16"/>
      <c r="M188" s="14"/>
      <c r="N188" s="14"/>
      <c r="O188" s="14"/>
    </row>
    <row r="189" spans="1:15" ht="15" customHeight="1" x14ac:dyDescent="0.25">
      <c r="A189" s="14"/>
      <c r="B189" s="11"/>
      <c r="C189" s="14"/>
      <c r="D189" s="14"/>
      <c r="E189" s="14"/>
      <c r="F189" s="14"/>
      <c r="G189" s="14"/>
      <c r="H189" s="14"/>
      <c r="I189" s="14"/>
      <c r="J189" s="15"/>
      <c r="K189" s="14"/>
      <c r="L189" s="16"/>
      <c r="M189" s="14"/>
      <c r="N189" s="14"/>
      <c r="O189" s="14"/>
    </row>
    <row r="190" spans="1:15" ht="15" customHeight="1" x14ac:dyDescent="0.25">
      <c r="A190" s="14"/>
      <c r="B190" s="11"/>
      <c r="C190" s="14"/>
      <c r="D190" s="14"/>
      <c r="E190" s="14"/>
      <c r="F190" s="14"/>
      <c r="G190" s="14"/>
      <c r="H190" s="14"/>
      <c r="I190" s="14"/>
      <c r="J190" s="15"/>
      <c r="K190" s="14"/>
      <c r="L190" s="16"/>
      <c r="M190" s="14"/>
      <c r="N190" s="14"/>
      <c r="O190" s="14"/>
    </row>
    <row r="191" spans="1:15" ht="15" customHeight="1" x14ac:dyDescent="0.25">
      <c r="A191" s="14"/>
      <c r="B191" s="11"/>
      <c r="C191" s="14"/>
      <c r="D191" s="14"/>
      <c r="E191" s="14"/>
      <c r="F191" s="14"/>
      <c r="G191" s="14"/>
      <c r="H191" s="14"/>
      <c r="I191" s="14"/>
      <c r="J191" s="15"/>
      <c r="K191" s="14"/>
      <c r="L191" s="16"/>
      <c r="M191" s="14"/>
      <c r="N191" s="14"/>
      <c r="O191" s="14"/>
    </row>
    <row r="192" spans="1:15" ht="15" customHeight="1" x14ac:dyDescent="0.25">
      <c r="A192" s="14"/>
      <c r="B192" s="11"/>
      <c r="C192" s="14"/>
      <c r="D192" s="14"/>
      <c r="E192" s="14"/>
      <c r="F192" s="14"/>
      <c r="G192" s="14"/>
      <c r="H192" s="14"/>
      <c r="I192" s="14"/>
      <c r="J192" s="15"/>
      <c r="K192" s="14"/>
      <c r="L192" s="16"/>
      <c r="M192" s="14"/>
      <c r="N192" s="14"/>
      <c r="O192" s="14"/>
    </row>
    <row r="193" spans="1:15" ht="15" customHeight="1" x14ac:dyDescent="0.25">
      <c r="A193" s="14"/>
      <c r="B193" s="11"/>
      <c r="C193" s="14"/>
      <c r="D193" s="14"/>
      <c r="E193" s="14"/>
      <c r="F193" s="14"/>
      <c r="G193" s="14"/>
      <c r="H193" s="14"/>
      <c r="I193" s="14"/>
      <c r="J193" s="15"/>
      <c r="K193" s="14"/>
      <c r="L193" s="16"/>
      <c r="M193" s="14"/>
      <c r="N193" s="14"/>
      <c r="O193" s="14"/>
    </row>
    <row r="194" spans="1:15" ht="15" customHeight="1" x14ac:dyDescent="0.25">
      <c r="A194" s="14"/>
      <c r="B194" s="11"/>
      <c r="C194" s="14"/>
      <c r="D194" s="14"/>
      <c r="E194" s="14"/>
      <c r="F194" s="14"/>
      <c r="G194" s="14"/>
      <c r="H194" s="14"/>
      <c r="I194" s="14"/>
      <c r="J194" s="15"/>
      <c r="K194" s="14"/>
      <c r="L194" s="16"/>
      <c r="M194" s="14"/>
      <c r="N194" s="14"/>
      <c r="O194" s="14"/>
    </row>
    <row r="195" spans="1:15" ht="15" customHeight="1" x14ac:dyDescent="0.25">
      <c r="A195" s="14"/>
      <c r="B195" s="11"/>
      <c r="C195" s="14"/>
      <c r="D195" s="14"/>
      <c r="E195" s="14"/>
      <c r="F195" s="14"/>
      <c r="G195" s="14"/>
      <c r="H195" s="14"/>
      <c r="I195" s="14"/>
      <c r="J195" s="15"/>
      <c r="K195" s="14"/>
      <c r="L195" s="16"/>
      <c r="M195" s="14"/>
      <c r="N195" s="14"/>
      <c r="O195" s="14"/>
    </row>
    <row r="196" spans="1:15" ht="15" customHeight="1" x14ac:dyDescent="0.25">
      <c r="A196" s="14"/>
      <c r="B196" s="11"/>
      <c r="C196" s="14"/>
      <c r="D196" s="14"/>
      <c r="E196" s="14"/>
      <c r="F196" s="14"/>
      <c r="G196" s="14"/>
      <c r="H196" s="14"/>
      <c r="I196" s="14"/>
      <c r="J196" s="15"/>
      <c r="K196" s="14"/>
      <c r="L196" s="16"/>
      <c r="M196" s="14"/>
      <c r="N196" s="14"/>
      <c r="O196" s="14"/>
    </row>
    <row r="197" spans="1:15" ht="15" customHeight="1" x14ac:dyDescent="0.25">
      <c r="A197" s="14"/>
      <c r="B197" s="11"/>
      <c r="C197" s="14"/>
      <c r="D197" s="14"/>
      <c r="E197" s="14"/>
      <c r="F197" s="14"/>
      <c r="G197" s="14"/>
      <c r="H197" s="14"/>
      <c r="I197" s="14"/>
      <c r="J197" s="15"/>
      <c r="K197" s="14"/>
      <c r="L197" s="16"/>
      <c r="M197" s="14"/>
      <c r="N197" s="14"/>
      <c r="O197" s="14"/>
    </row>
    <row r="198" spans="1:15" ht="15" customHeight="1" x14ac:dyDescent="0.25">
      <c r="A198" s="14"/>
      <c r="B198" s="11"/>
      <c r="C198" s="14"/>
      <c r="D198" s="14"/>
      <c r="E198" s="14"/>
      <c r="F198" s="14"/>
      <c r="G198" s="14"/>
      <c r="H198" s="14"/>
      <c r="I198" s="14"/>
      <c r="J198" s="15"/>
      <c r="K198" s="14"/>
      <c r="L198" s="16"/>
      <c r="M198" s="14"/>
      <c r="N198" s="14"/>
      <c r="O198" s="14"/>
    </row>
    <row r="199" spans="1:15" ht="15" customHeight="1" x14ac:dyDescent="0.25">
      <c r="A199" s="14"/>
      <c r="B199" s="11"/>
      <c r="C199" s="14"/>
      <c r="D199" s="14"/>
      <c r="E199" s="14"/>
      <c r="F199" s="14"/>
      <c r="G199" s="14"/>
      <c r="H199" s="14"/>
      <c r="I199" s="14"/>
      <c r="J199" s="15"/>
      <c r="K199" s="14"/>
      <c r="L199" s="16"/>
      <c r="M199" s="14"/>
      <c r="N199" s="14"/>
      <c r="O199" s="14"/>
    </row>
    <row r="200" spans="1:15" ht="15" customHeight="1" x14ac:dyDescent="0.25">
      <c r="A200" s="14"/>
      <c r="B200" s="11"/>
      <c r="C200" s="14"/>
      <c r="D200" s="14"/>
      <c r="E200" s="14"/>
      <c r="F200" s="14"/>
      <c r="G200" s="14"/>
      <c r="H200" s="14"/>
      <c r="I200" s="14"/>
      <c r="J200" s="15"/>
      <c r="K200" s="14"/>
      <c r="L200" s="16"/>
      <c r="M200" s="14"/>
      <c r="N200" s="14"/>
      <c r="O200" s="14"/>
    </row>
    <row r="201" spans="1:15" ht="15" customHeight="1" x14ac:dyDescent="0.25">
      <c r="A201" s="14"/>
      <c r="B201" s="11"/>
      <c r="C201" s="14"/>
      <c r="D201" s="14"/>
      <c r="E201" s="14"/>
      <c r="F201" s="14"/>
      <c r="G201" s="14"/>
      <c r="H201" s="14"/>
      <c r="I201" s="14"/>
      <c r="J201" s="15"/>
      <c r="K201" s="14"/>
      <c r="L201" s="16"/>
      <c r="M201" s="14"/>
      <c r="N201" s="14"/>
      <c r="O201" s="14"/>
    </row>
    <row r="202" spans="1:15" ht="15" customHeight="1" x14ac:dyDescent="0.25">
      <c r="A202" s="14"/>
      <c r="B202" s="11"/>
      <c r="C202" s="14"/>
      <c r="D202" s="14"/>
      <c r="E202" s="14"/>
      <c r="F202" s="14"/>
      <c r="G202" s="14"/>
      <c r="H202" s="14"/>
      <c r="I202" s="14"/>
      <c r="J202" s="15"/>
      <c r="K202" s="14"/>
      <c r="L202" s="16"/>
      <c r="M202" s="14"/>
      <c r="N202" s="14"/>
      <c r="O202" s="14"/>
    </row>
    <row r="203" spans="1:15" ht="15" customHeight="1" x14ac:dyDescent="0.25">
      <c r="A203" s="14"/>
      <c r="B203" s="11"/>
      <c r="C203" s="14"/>
      <c r="D203" s="14"/>
      <c r="E203" s="14"/>
      <c r="F203" s="14"/>
      <c r="G203" s="14"/>
      <c r="H203" s="14"/>
      <c r="I203" s="14"/>
      <c r="J203" s="15"/>
      <c r="K203" s="14"/>
      <c r="L203" s="16"/>
      <c r="M203" s="14"/>
      <c r="N203" s="14"/>
      <c r="O203" s="14"/>
    </row>
    <row r="204" spans="1:15" ht="15" customHeight="1" x14ac:dyDescent="0.25">
      <c r="A204" s="14"/>
      <c r="B204" s="11"/>
      <c r="C204" s="14"/>
      <c r="D204" s="14"/>
      <c r="E204" s="14"/>
      <c r="F204" s="14"/>
      <c r="G204" s="14"/>
      <c r="H204" s="14"/>
      <c r="I204" s="14"/>
      <c r="J204" s="15"/>
      <c r="K204" s="14"/>
      <c r="L204" s="16"/>
      <c r="M204" s="14"/>
      <c r="N204" s="14"/>
      <c r="O204" s="14"/>
    </row>
    <row r="205" spans="1:15" ht="15" customHeight="1" x14ac:dyDescent="0.25">
      <c r="A205" s="14"/>
      <c r="B205" s="11"/>
      <c r="C205" s="14"/>
      <c r="D205" s="14"/>
      <c r="E205" s="14"/>
      <c r="F205" s="14"/>
      <c r="G205" s="14"/>
      <c r="H205" s="14"/>
      <c r="I205" s="14"/>
      <c r="J205" s="15"/>
      <c r="K205" s="14"/>
      <c r="L205" s="16"/>
      <c r="M205" s="14"/>
      <c r="N205" s="14"/>
      <c r="O205" s="14"/>
    </row>
    <row r="206" spans="1:15" ht="15" customHeight="1" x14ac:dyDescent="0.25">
      <c r="A206" s="14"/>
      <c r="B206" s="11"/>
      <c r="C206" s="14"/>
      <c r="D206" s="14"/>
      <c r="E206" s="14"/>
      <c r="F206" s="14"/>
      <c r="G206" s="14"/>
      <c r="H206" s="14"/>
      <c r="I206" s="14"/>
      <c r="J206" s="15"/>
      <c r="K206" s="14"/>
      <c r="L206" s="16"/>
      <c r="M206" s="14"/>
      <c r="N206" s="14"/>
      <c r="O206" s="14"/>
    </row>
    <row r="207" spans="1:15" ht="15" customHeight="1" x14ac:dyDescent="0.25">
      <c r="A207" s="14"/>
      <c r="B207" s="11"/>
      <c r="C207" s="14"/>
      <c r="D207" s="14"/>
      <c r="E207" s="14"/>
      <c r="F207" s="14"/>
      <c r="G207" s="14"/>
      <c r="H207" s="14"/>
      <c r="I207" s="14"/>
      <c r="J207" s="15"/>
      <c r="K207" s="14"/>
      <c r="L207" s="16"/>
      <c r="M207" s="14"/>
      <c r="N207" s="14"/>
      <c r="O207" s="14"/>
    </row>
    <row r="208" spans="1:15" ht="15" customHeight="1" x14ac:dyDescent="0.25">
      <c r="A208" s="14"/>
      <c r="B208" s="11"/>
      <c r="C208" s="14"/>
      <c r="D208" s="14"/>
      <c r="E208" s="14"/>
      <c r="F208" s="14"/>
      <c r="G208" s="14"/>
      <c r="H208" s="14"/>
      <c r="I208" s="14"/>
      <c r="J208" s="15"/>
      <c r="K208" s="14"/>
      <c r="L208" s="16"/>
      <c r="M208" s="14"/>
      <c r="N208" s="14"/>
      <c r="O208" s="14"/>
    </row>
    <row r="209" spans="1:15" ht="15" customHeight="1" x14ac:dyDescent="0.25">
      <c r="A209" s="14"/>
      <c r="B209" s="11"/>
      <c r="C209" s="14"/>
      <c r="D209" s="14"/>
      <c r="E209" s="14"/>
      <c r="F209" s="14"/>
      <c r="G209" s="14"/>
      <c r="H209" s="14"/>
      <c r="I209" s="14"/>
      <c r="J209" s="15"/>
      <c r="K209" s="14"/>
      <c r="L209" s="16"/>
      <c r="M209" s="14"/>
      <c r="N209" s="14"/>
      <c r="O209" s="14"/>
    </row>
    <row r="210" spans="1:15" ht="15" customHeight="1" x14ac:dyDescent="0.25">
      <c r="A210" s="14"/>
      <c r="B210" s="11"/>
      <c r="C210" s="14"/>
      <c r="D210" s="14"/>
      <c r="E210" s="14"/>
      <c r="F210" s="14"/>
      <c r="G210" s="14"/>
      <c r="H210" s="14"/>
      <c r="I210" s="14"/>
      <c r="J210" s="15"/>
      <c r="K210" s="14"/>
      <c r="L210" s="16"/>
      <c r="M210" s="14"/>
      <c r="N210" s="14"/>
      <c r="O210" s="14"/>
    </row>
    <row r="211" spans="1:15" ht="15" customHeight="1" x14ac:dyDescent="0.25">
      <c r="A211" s="14"/>
      <c r="B211" s="11"/>
      <c r="C211" s="14"/>
      <c r="D211" s="14"/>
      <c r="E211" s="14"/>
      <c r="F211" s="14"/>
      <c r="G211" s="14"/>
      <c r="H211" s="14"/>
      <c r="I211" s="14"/>
      <c r="J211" s="15"/>
      <c r="K211" s="14"/>
      <c r="L211" s="16"/>
      <c r="M211" s="14"/>
      <c r="N211" s="14"/>
      <c r="O211" s="14"/>
    </row>
    <row r="212" spans="1:15" ht="15" customHeight="1" x14ac:dyDescent="0.25">
      <c r="A212" s="14"/>
      <c r="B212" s="11"/>
      <c r="C212" s="14"/>
      <c r="D212" s="14"/>
      <c r="E212" s="14"/>
      <c r="F212" s="14"/>
      <c r="G212" s="14"/>
      <c r="H212" s="14"/>
      <c r="I212" s="14"/>
      <c r="J212" s="15"/>
      <c r="K212" s="14"/>
      <c r="L212" s="16"/>
      <c r="M212" s="14"/>
      <c r="N212" s="14"/>
      <c r="O212" s="14"/>
    </row>
    <row r="213" spans="1:15" ht="15" customHeight="1" x14ac:dyDescent="0.25">
      <c r="A213" s="14"/>
      <c r="B213" s="11"/>
      <c r="C213" s="14"/>
      <c r="D213" s="14"/>
      <c r="E213" s="14"/>
      <c r="F213" s="14"/>
      <c r="G213" s="14"/>
      <c r="H213" s="14"/>
      <c r="I213" s="14"/>
      <c r="J213" s="15"/>
      <c r="K213" s="14"/>
      <c r="L213" s="16"/>
      <c r="M213" s="14"/>
      <c r="N213" s="14"/>
      <c r="O213" s="14"/>
    </row>
    <row r="214" spans="1:15" ht="15" customHeight="1" x14ac:dyDescent="0.25">
      <c r="A214" s="14"/>
      <c r="B214" s="11"/>
      <c r="C214" s="14"/>
      <c r="D214" s="14"/>
      <c r="E214" s="14"/>
      <c r="F214" s="14"/>
      <c r="G214" s="14"/>
      <c r="H214" s="14"/>
      <c r="I214" s="14"/>
      <c r="J214" s="15"/>
      <c r="K214" s="14"/>
      <c r="L214" s="16"/>
      <c r="M214" s="14"/>
      <c r="N214" s="14"/>
      <c r="O214" s="14"/>
    </row>
    <row r="215" spans="1:15" ht="15" customHeight="1" x14ac:dyDescent="0.25">
      <c r="A215" s="14"/>
      <c r="B215" s="11"/>
      <c r="C215" s="14"/>
      <c r="D215" s="14"/>
      <c r="E215" s="14"/>
      <c r="F215" s="14"/>
      <c r="G215" s="14"/>
      <c r="H215" s="14"/>
      <c r="I215" s="14"/>
      <c r="J215" s="15"/>
      <c r="K215" s="14"/>
      <c r="L215" s="16"/>
      <c r="M215" s="14"/>
      <c r="N215" s="14"/>
      <c r="O215" s="14"/>
    </row>
    <row r="216" spans="1:15" ht="15" customHeight="1" x14ac:dyDescent="0.25">
      <c r="A216" s="14"/>
      <c r="B216" s="11"/>
      <c r="C216" s="14"/>
      <c r="D216" s="14"/>
      <c r="E216" s="14"/>
      <c r="F216" s="14"/>
      <c r="G216" s="14"/>
      <c r="H216" s="14"/>
      <c r="I216" s="14"/>
      <c r="J216" s="15"/>
      <c r="K216" s="14"/>
      <c r="L216" s="16"/>
      <c r="M216" s="14"/>
      <c r="N216" s="14"/>
      <c r="O216" s="14"/>
    </row>
    <row r="217" spans="1:15" ht="15" customHeight="1" x14ac:dyDescent="0.25">
      <c r="A217" s="14"/>
      <c r="B217" s="11"/>
      <c r="C217" s="14"/>
      <c r="D217" s="14"/>
      <c r="E217" s="14"/>
      <c r="F217" s="14"/>
      <c r="G217" s="14"/>
      <c r="H217" s="14"/>
      <c r="I217" s="14"/>
      <c r="J217" s="15"/>
      <c r="K217" s="14"/>
      <c r="L217" s="16"/>
      <c r="M217" s="14"/>
      <c r="N217" s="14"/>
      <c r="O217" s="14"/>
    </row>
    <row r="218" spans="1:15" ht="15" customHeight="1" x14ac:dyDescent="0.25">
      <c r="A218" s="14"/>
      <c r="B218" s="11"/>
      <c r="C218" s="14"/>
      <c r="D218" s="14"/>
      <c r="E218" s="14"/>
      <c r="F218" s="14"/>
      <c r="G218" s="14"/>
      <c r="H218" s="14"/>
      <c r="I218" s="14"/>
      <c r="J218" s="15"/>
      <c r="K218" s="14"/>
      <c r="L218" s="16"/>
      <c r="M218" s="14"/>
      <c r="N218" s="14"/>
      <c r="O218" s="14"/>
    </row>
    <row r="219" spans="1:15" ht="15" customHeight="1" x14ac:dyDescent="0.25">
      <c r="A219" s="14"/>
      <c r="B219" s="11"/>
      <c r="C219" s="14"/>
      <c r="D219" s="14"/>
      <c r="E219" s="14"/>
      <c r="F219" s="14"/>
      <c r="G219" s="14"/>
      <c r="H219" s="14"/>
      <c r="I219" s="14"/>
      <c r="J219" s="15"/>
      <c r="K219" s="14"/>
      <c r="L219" s="16"/>
      <c r="M219" s="14"/>
      <c r="N219" s="14"/>
      <c r="O219" s="14"/>
    </row>
    <row r="220" spans="1:15" ht="15" customHeight="1" x14ac:dyDescent="0.25">
      <c r="A220" s="14"/>
      <c r="B220" s="11"/>
      <c r="C220" s="14"/>
      <c r="D220" s="14"/>
      <c r="E220" s="14"/>
      <c r="F220" s="14"/>
      <c r="G220" s="14"/>
      <c r="H220" s="14"/>
      <c r="I220" s="14"/>
      <c r="J220" s="15"/>
      <c r="K220" s="14"/>
      <c r="L220" s="16"/>
      <c r="M220" s="14"/>
      <c r="N220" s="14"/>
      <c r="O220" s="14"/>
    </row>
    <row r="221" spans="1:15" ht="15" customHeight="1" x14ac:dyDescent="0.25">
      <c r="A221" s="14"/>
      <c r="B221" s="11"/>
      <c r="C221" s="14"/>
      <c r="D221" s="14"/>
      <c r="E221" s="14"/>
      <c r="F221" s="14"/>
      <c r="G221" s="14"/>
      <c r="H221" s="14"/>
      <c r="I221" s="14"/>
      <c r="J221" s="15"/>
      <c r="K221" s="14"/>
      <c r="L221" s="16"/>
      <c r="M221" s="14"/>
      <c r="N221" s="14"/>
      <c r="O221" s="14"/>
    </row>
    <row r="222" spans="1:15" ht="15" customHeight="1" x14ac:dyDescent="0.25">
      <c r="A222" s="14"/>
      <c r="B222" s="11"/>
      <c r="C222" s="14"/>
      <c r="D222" s="14"/>
      <c r="E222" s="14"/>
      <c r="F222" s="14"/>
      <c r="G222" s="14"/>
      <c r="H222" s="14"/>
      <c r="I222" s="14"/>
      <c r="J222" s="15"/>
      <c r="K222" s="14"/>
      <c r="L222" s="16"/>
      <c r="M222" s="14"/>
      <c r="N222" s="14"/>
      <c r="O222" s="14"/>
    </row>
    <row r="223" spans="1:15" ht="15" customHeight="1" x14ac:dyDescent="0.25">
      <c r="A223" s="14"/>
      <c r="B223" s="11"/>
      <c r="C223" s="14"/>
      <c r="D223" s="14"/>
      <c r="E223" s="14"/>
      <c r="F223" s="14"/>
      <c r="G223" s="14"/>
      <c r="H223" s="14"/>
      <c r="I223" s="14"/>
      <c r="J223" s="15"/>
      <c r="K223" s="14"/>
      <c r="L223" s="16"/>
      <c r="M223" s="14"/>
      <c r="N223" s="14"/>
      <c r="O223" s="14"/>
    </row>
    <row r="224" spans="1:15" ht="15" customHeight="1" x14ac:dyDescent="0.25">
      <c r="A224" s="14"/>
      <c r="B224" s="11"/>
      <c r="C224" s="14"/>
      <c r="D224" s="14"/>
      <c r="E224" s="14"/>
      <c r="F224" s="14"/>
      <c r="G224" s="14"/>
      <c r="H224" s="14"/>
      <c r="I224" s="14"/>
      <c r="J224" s="15"/>
      <c r="K224" s="14"/>
      <c r="L224" s="16"/>
      <c r="M224" s="14"/>
      <c r="N224" s="14"/>
      <c r="O224" s="14"/>
    </row>
    <row r="225" spans="1:15" ht="15" customHeight="1" x14ac:dyDescent="0.25">
      <c r="A225" s="14"/>
      <c r="B225" s="11"/>
      <c r="C225" s="14"/>
      <c r="D225" s="14"/>
      <c r="E225" s="14"/>
      <c r="F225" s="14"/>
      <c r="G225" s="14"/>
      <c r="H225" s="14"/>
      <c r="I225" s="14"/>
      <c r="J225" s="15"/>
      <c r="K225" s="14"/>
      <c r="L225" s="16"/>
      <c r="M225" s="14"/>
      <c r="N225" s="14"/>
      <c r="O225" s="14"/>
    </row>
    <row r="226" spans="1:15" ht="15" customHeight="1" x14ac:dyDescent="0.25">
      <c r="A226" s="14"/>
      <c r="B226" s="11"/>
      <c r="C226" s="14"/>
      <c r="D226" s="14"/>
      <c r="E226" s="14"/>
      <c r="F226" s="14"/>
      <c r="G226" s="14"/>
      <c r="H226" s="14"/>
      <c r="I226" s="14"/>
      <c r="J226" s="15"/>
      <c r="K226" s="14"/>
      <c r="L226" s="16"/>
      <c r="M226" s="14"/>
      <c r="N226" s="14"/>
      <c r="O226" s="14"/>
    </row>
    <row r="227" spans="1:15" ht="15" customHeight="1" x14ac:dyDescent="0.25">
      <c r="A227" s="14"/>
      <c r="B227" s="11"/>
      <c r="C227" s="14"/>
      <c r="D227" s="14"/>
      <c r="E227" s="14"/>
      <c r="F227" s="14"/>
      <c r="G227" s="14"/>
      <c r="H227" s="14"/>
      <c r="I227" s="14"/>
      <c r="J227" s="15"/>
      <c r="K227" s="14"/>
      <c r="L227" s="16"/>
      <c r="M227" s="14"/>
      <c r="N227" s="14"/>
      <c r="O227" s="14"/>
    </row>
    <row r="228" spans="1:15" ht="15" customHeight="1" x14ac:dyDescent="0.25">
      <c r="A228" s="14"/>
      <c r="B228" s="11"/>
      <c r="C228" s="14"/>
      <c r="D228" s="14"/>
      <c r="E228" s="14"/>
      <c r="F228" s="14"/>
      <c r="G228" s="14"/>
      <c r="H228" s="14"/>
      <c r="I228" s="14"/>
      <c r="J228" s="15"/>
      <c r="K228" s="14"/>
      <c r="L228" s="16"/>
      <c r="M228" s="14"/>
      <c r="N228" s="14"/>
      <c r="O228" s="14"/>
    </row>
    <row r="229" spans="1:15" ht="15" customHeight="1" x14ac:dyDescent="0.25">
      <c r="A229" s="14"/>
      <c r="B229" s="11"/>
      <c r="C229" s="14"/>
      <c r="D229" s="14"/>
      <c r="E229" s="14"/>
      <c r="F229" s="14"/>
      <c r="G229" s="14"/>
      <c r="H229" s="14"/>
      <c r="I229" s="14"/>
      <c r="J229" s="15"/>
      <c r="K229" s="14"/>
      <c r="L229" s="16"/>
      <c r="M229" s="14"/>
      <c r="N229" s="14"/>
      <c r="O229" s="14"/>
    </row>
    <row r="230" spans="1:15" ht="15" customHeight="1" x14ac:dyDescent="0.25">
      <c r="A230" s="14"/>
      <c r="B230" s="11"/>
      <c r="C230" s="14"/>
      <c r="D230" s="14"/>
      <c r="E230" s="14"/>
      <c r="F230" s="14"/>
      <c r="G230" s="14"/>
      <c r="H230" s="14"/>
      <c r="I230" s="14"/>
      <c r="J230" s="15"/>
      <c r="K230" s="14"/>
      <c r="L230" s="16"/>
      <c r="M230" s="14"/>
      <c r="N230" s="14"/>
      <c r="O230" s="14"/>
    </row>
    <row r="231" spans="1:15" ht="15" customHeight="1" x14ac:dyDescent="0.25">
      <c r="A231" s="14"/>
      <c r="B231" s="11"/>
      <c r="C231" s="14"/>
      <c r="D231" s="14"/>
      <c r="E231" s="14"/>
      <c r="F231" s="14"/>
      <c r="G231" s="14"/>
      <c r="H231" s="14"/>
      <c r="I231" s="14"/>
      <c r="J231" s="15"/>
      <c r="K231" s="14"/>
      <c r="L231" s="16"/>
      <c r="M231" s="14"/>
      <c r="N231" s="14"/>
      <c r="O231" s="14"/>
    </row>
    <row r="232" spans="1:15" ht="15" customHeight="1" x14ac:dyDescent="0.25">
      <c r="A232" s="14"/>
      <c r="B232" s="11"/>
      <c r="C232" s="14"/>
      <c r="D232" s="14"/>
      <c r="E232" s="14"/>
      <c r="F232" s="14"/>
      <c r="G232" s="14"/>
      <c r="H232" s="14"/>
      <c r="I232" s="14"/>
      <c r="J232" s="15"/>
      <c r="K232" s="14"/>
      <c r="L232" s="16"/>
      <c r="M232" s="14"/>
      <c r="N232" s="14"/>
      <c r="O232" s="14"/>
    </row>
    <row r="233" spans="1:15" ht="15" customHeight="1" x14ac:dyDescent="0.25">
      <c r="A233" s="14"/>
      <c r="B233" s="11"/>
      <c r="C233" s="14"/>
      <c r="D233" s="14"/>
      <c r="E233" s="14"/>
      <c r="F233" s="14"/>
      <c r="G233" s="14"/>
      <c r="H233" s="14"/>
      <c r="I233" s="14"/>
      <c r="J233" s="15"/>
      <c r="K233" s="14"/>
      <c r="L233" s="16"/>
      <c r="M233" s="14"/>
      <c r="N233" s="14"/>
      <c r="O233" s="14"/>
    </row>
    <row r="234" spans="1:15" ht="15" customHeight="1" x14ac:dyDescent="0.25">
      <c r="A234" s="14"/>
      <c r="B234" s="11"/>
      <c r="C234" s="14"/>
      <c r="D234" s="14"/>
      <c r="E234" s="14"/>
      <c r="F234" s="14"/>
      <c r="G234" s="14"/>
      <c r="H234" s="14"/>
      <c r="I234" s="14"/>
      <c r="J234" s="15"/>
      <c r="K234" s="14"/>
      <c r="L234" s="16"/>
      <c r="M234" s="14"/>
      <c r="N234" s="14"/>
      <c r="O234" s="14"/>
    </row>
    <row r="235" spans="1:15" ht="15" customHeight="1" x14ac:dyDescent="0.25">
      <c r="A235" s="14"/>
      <c r="B235" s="11"/>
      <c r="C235" s="14"/>
      <c r="D235" s="14"/>
      <c r="E235" s="14"/>
      <c r="F235" s="14"/>
      <c r="G235" s="14"/>
      <c r="H235" s="14"/>
      <c r="I235" s="14"/>
      <c r="J235" s="15"/>
      <c r="K235" s="14"/>
      <c r="L235" s="16"/>
      <c r="M235" s="14"/>
      <c r="N235" s="14"/>
      <c r="O235" s="14"/>
    </row>
    <row r="236" spans="1:15" ht="15" customHeight="1" x14ac:dyDescent="0.25">
      <c r="A236" s="14"/>
      <c r="B236" s="11"/>
      <c r="C236" s="14"/>
      <c r="D236" s="14"/>
      <c r="E236" s="14"/>
      <c r="F236" s="14"/>
      <c r="G236" s="14"/>
      <c r="H236" s="14"/>
      <c r="I236" s="14"/>
      <c r="J236" s="15"/>
      <c r="K236" s="14"/>
      <c r="L236" s="16"/>
      <c r="M236" s="14"/>
      <c r="N236" s="14"/>
      <c r="O236" s="14"/>
    </row>
    <row r="237" spans="1:15" ht="15" customHeight="1" x14ac:dyDescent="0.25">
      <c r="A237" s="14"/>
      <c r="B237" s="11"/>
      <c r="C237" s="14"/>
      <c r="D237" s="14"/>
      <c r="E237" s="14"/>
      <c r="F237" s="14"/>
      <c r="G237" s="14"/>
      <c r="H237" s="14"/>
      <c r="I237" s="14"/>
      <c r="J237" s="15"/>
      <c r="K237" s="14"/>
      <c r="L237" s="16"/>
      <c r="M237" s="14"/>
      <c r="N237" s="14"/>
      <c r="O237" s="14"/>
    </row>
    <row r="238" spans="1:15" ht="15" customHeight="1" x14ac:dyDescent="0.25">
      <c r="A238" s="14"/>
      <c r="B238" s="11"/>
      <c r="C238" s="14"/>
      <c r="D238" s="14"/>
      <c r="E238" s="14"/>
      <c r="F238" s="14"/>
      <c r="G238" s="14"/>
      <c r="H238" s="14"/>
      <c r="I238" s="14"/>
      <c r="J238" s="15"/>
      <c r="K238" s="14"/>
      <c r="L238" s="16"/>
      <c r="M238" s="14"/>
      <c r="N238" s="14"/>
      <c r="O238" s="14"/>
    </row>
    <row r="239" spans="1:15" ht="15" customHeight="1" x14ac:dyDescent="0.25">
      <c r="A239" s="14"/>
      <c r="B239" s="11"/>
      <c r="C239" s="14"/>
      <c r="D239" s="14"/>
      <c r="E239" s="14"/>
      <c r="F239" s="14"/>
      <c r="G239" s="14"/>
      <c r="H239" s="14"/>
      <c r="I239" s="14"/>
      <c r="J239" s="15"/>
      <c r="K239" s="14"/>
      <c r="L239" s="16"/>
      <c r="M239" s="14"/>
      <c r="N239" s="14"/>
      <c r="O239" s="14"/>
    </row>
    <row r="240" spans="1:15" ht="15" customHeight="1" x14ac:dyDescent="0.25">
      <c r="A240" s="14"/>
      <c r="B240" s="11"/>
      <c r="C240" s="14"/>
      <c r="D240" s="14"/>
      <c r="E240" s="14"/>
      <c r="F240" s="14"/>
      <c r="G240" s="14"/>
      <c r="H240" s="14"/>
      <c r="I240" s="14"/>
      <c r="J240" s="15"/>
      <c r="K240" s="14"/>
      <c r="L240" s="16"/>
      <c r="M240" s="14"/>
      <c r="N240" s="14"/>
      <c r="O240" s="14"/>
    </row>
    <row r="241" spans="1:15" ht="15" customHeight="1" x14ac:dyDescent="0.25">
      <c r="A241" s="14"/>
      <c r="B241" s="11"/>
      <c r="C241" s="14"/>
      <c r="D241" s="14"/>
      <c r="E241" s="14"/>
      <c r="F241" s="14"/>
      <c r="G241" s="14"/>
      <c r="H241" s="14"/>
      <c r="I241" s="14"/>
      <c r="J241" s="15"/>
      <c r="K241" s="14"/>
      <c r="L241" s="16"/>
      <c r="M241" s="14"/>
      <c r="N241" s="14"/>
      <c r="O241" s="14"/>
    </row>
    <row r="242" spans="1:15" ht="15" customHeight="1" x14ac:dyDescent="0.25">
      <c r="A242" s="14"/>
      <c r="B242" s="11"/>
      <c r="C242" s="14"/>
      <c r="D242" s="14"/>
      <c r="E242" s="14"/>
      <c r="F242" s="14"/>
      <c r="G242" s="14"/>
      <c r="H242" s="14"/>
      <c r="I242" s="14"/>
      <c r="J242" s="15"/>
      <c r="K242" s="14"/>
      <c r="L242" s="16"/>
      <c r="M242" s="14"/>
      <c r="N242" s="14"/>
      <c r="O242" s="14"/>
    </row>
    <row r="243" spans="1:15" ht="15" customHeight="1" x14ac:dyDescent="0.25">
      <c r="A243" s="14"/>
      <c r="B243" s="11"/>
      <c r="C243" s="14"/>
      <c r="D243" s="14"/>
      <c r="E243" s="14"/>
      <c r="F243" s="14"/>
      <c r="G243" s="14"/>
      <c r="H243" s="14"/>
      <c r="I243" s="14"/>
      <c r="J243" s="15"/>
      <c r="K243" s="14"/>
      <c r="L243" s="16"/>
      <c r="M243" s="14"/>
      <c r="N243" s="14"/>
      <c r="O243" s="14"/>
    </row>
    <row r="244" spans="1:15" ht="15" customHeight="1" x14ac:dyDescent="0.25">
      <c r="A244" s="14"/>
      <c r="B244" s="11"/>
      <c r="C244" s="14"/>
      <c r="D244" s="14"/>
      <c r="E244" s="14"/>
      <c r="F244" s="14"/>
      <c r="G244" s="14"/>
      <c r="H244" s="14"/>
      <c r="I244" s="14"/>
      <c r="J244" s="15"/>
      <c r="K244" s="14"/>
      <c r="L244" s="16"/>
      <c r="M244" s="14"/>
      <c r="N244" s="14"/>
      <c r="O244" s="14"/>
    </row>
    <row r="245" spans="1:15" ht="15" customHeight="1" x14ac:dyDescent="0.25">
      <c r="A245" s="14"/>
      <c r="B245" s="11"/>
      <c r="C245" s="14"/>
      <c r="D245" s="14"/>
      <c r="E245" s="14"/>
      <c r="F245" s="14"/>
      <c r="G245" s="14"/>
      <c r="H245" s="14"/>
      <c r="I245" s="14"/>
      <c r="J245" s="15"/>
      <c r="K245" s="14"/>
      <c r="L245" s="16"/>
      <c r="M245" s="14"/>
      <c r="N245" s="14"/>
      <c r="O245" s="14"/>
    </row>
    <row r="246" spans="1:15" ht="15" customHeight="1" x14ac:dyDescent="0.25">
      <c r="A246" s="14"/>
      <c r="B246" s="11"/>
      <c r="C246" s="14"/>
      <c r="D246" s="14"/>
      <c r="E246" s="14"/>
      <c r="F246" s="14"/>
      <c r="G246" s="14"/>
      <c r="H246" s="14"/>
      <c r="I246" s="14"/>
      <c r="J246" s="15"/>
      <c r="K246" s="14"/>
      <c r="L246" s="16"/>
      <c r="M246" s="14"/>
      <c r="N246" s="14"/>
      <c r="O246" s="14"/>
    </row>
    <row r="247" spans="1:15" ht="15" customHeight="1" x14ac:dyDescent="0.25">
      <c r="A247" s="14"/>
      <c r="B247" s="11"/>
      <c r="C247" s="14"/>
      <c r="D247" s="14"/>
      <c r="E247" s="14"/>
      <c r="F247" s="14"/>
      <c r="G247" s="14"/>
      <c r="H247" s="14"/>
      <c r="I247" s="14"/>
      <c r="J247" s="15"/>
      <c r="K247" s="14"/>
      <c r="L247" s="16"/>
      <c r="M247" s="14"/>
      <c r="N247" s="14"/>
      <c r="O247" s="14"/>
    </row>
    <row r="248" spans="1:15" ht="15" customHeight="1" x14ac:dyDescent="0.25">
      <c r="A248" s="14"/>
      <c r="B248" s="11"/>
      <c r="C248" s="14"/>
      <c r="D248" s="14"/>
      <c r="E248" s="14"/>
      <c r="F248" s="14"/>
      <c r="G248" s="14"/>
      <c r="H248" s="14"/>
      <c r="I248" s="14"/>
      <c r="J248" s="15"/>
      <c r="K248" s="14"/>
      <c r="L248" s="16"/>
      <c r="M248" s="14"/>
      <c r="N248" s="14"/>
      <c r="O248" s="14"/>
    </row>
    <row r="249" spans="1:15" ht="15" customHeight="1" x14ac:dyDescent="0.25">
      <c r="A249" s="14"/>
      <c r="B249" s="11"/>
      <c r="C249" s="14"/>
      <c r="D249" s="14"/>
      <c r="E249" s="14"/>
      <c r="F249" s="14"/>
      <c r="G249" s="14"/>
      <c r="H249" s="14"/>
      <c r="I249" s="14"/>
      <c r="J249" s="15"/>
      <c r="K249" s="14"/>
      <c r="L249" s="16"/>
      <c r="M249" s="14"/>
      <c r="N249" s="14"/>
      <c r="O249" s="14"/>
    </row>
    <row r="250" spans="1:15" ht="15" customHeight="1" x14ac:dyDescent="0.25">
      <c r="A250" s="14"/>
      <c r="B250" s="11"/>
      <c r="C250" s="14"/>
      <c r="D250" s="14"/>
      <c r="E250" s="14"/>
      <c r="F250" s="14"/>
      <c r="G250" s="14"/>
      <c r="H250" s="14"/>
      <c r="I250" s="14"/>
      <c r="J250" s="15"/>
      <c r="K250" s="14"/>
      <c r="L250" s="16"/>
      <c r="M250" s="14"/>
      <c r="N250" s="14"/>
      <c r="O250" s="14"/>
    </row>
    <row r="251" spans="1:15" ht="15" customHeight="1" x14ac:dyDescent="0.25">
      <c r="A251" s="14"/>
      <c r="B251" s="11"/>
      <c r="C251" s="14"/>
      <c r="D251" s="14"/>
      <c r="E251" s="14"/>
      <c r="F251" s="14"/>
      <c r="G251" s="14"/>
      <c r="H251" s="14"/>
      <c r="I251" s="14"/>
      <c r="J251" s="15"/>
      <c r="K251" s="14"/>
      <c r="L251" s="16"/>
      <c r="M251" s="14"/>
      <c r="N251" s="14"/>
      <c r="O251" s="14"/>
    </row>
    <row r="252" spans="1:15" ht="15" customHeight="1" x14ac:dyDescent="0.25">
      <c r="A252" s="14"/>
      <c r="B252" s="11"/>
      <c r="C252" s="14"/>
      <c r="D252" s="14"/>
      <c r="E252" s="14"/>
      <c r="F252" s="14"/>
      <c r="G252" s="14"/>
      <c r="H252" s="14"/>
      <c r="I252" s="14"/>
      <c r="J252" s="15"/>
      <c r="K252" s="14"/>
      <c r="L252" s="16"/>
      <c r="M252" s="14"/>
      <c r="N252" s="14"/>
      <c r="O252" s="14"/>
    </row>
    <row r="253" spans="1:15" ht="15" customHeight="1" x14ac:dyDescent="0.25">
      <c r="A253" s="14"/>
      <c r="B253" s="11"/>
      <c r="C253" s="14"/>
      <c r="D253" s="14"/>
      <c r="E253" s="14"/>
      <c r="F253" s="14"/>
      <c r="G253" s="14"/>
      <c r="H253" s="14"/>
      <c r="I253" s="14"/>
      <c r="J253" s="15"/>
      <c r="K253" s="14"/>
      <c r="L253" s="16"/>
      <c r="M253" s="14"/>
      <c r="N253" s="14"/>
      <c r="O253" s="14"/>
    </row>
    <row r="254" spans="1:15" ht="15" customHeight="1" x14ac:dyDescent="0.25">
      <c r="A254" s="14"/>
      <c r="B254" s="11"/>
      <c r="C254" s="14"/>
      <c r="D254" s="14"/>
      <c r="E254" s="14"/>
      <c r="F254" s="14"/>
      <c r="G254" s="14"/>
      <c r="H254" s="14"/>
      <c r="I254" s="14"/>
      <c r="J254" s="15"/>
      <c r="K254" s="14"/>
      <c r="L254" s="16"/>
      <c r="M254" s="14"/>
      <c r="N254" s="14"/>
      <c r="O254" s="14"/>
    </row>
    <row r="255" spans="1:15" ht="15" customHeight="1" x14ac:dyDescent="0.25">
      <c r="A255" s="14"/>
      <c r="B255" s="11"/>
      <c r="C255" s="14"/>
      <c r="D255" s="14"/>
      <c r="E255" s="14"/>
      <c r="F255" s="14"/>
      <c r="G255" s="14"/>
      <c r="H255" s="14"/>
      <c r="I255" s="14"/>
      <c r="J255" s="15"/>
      <c r="K255" s="14"/>
      <c r="L255" s="16"/>
      <c r="M255" s="14"/>
      <c r="N255" s="14"/>
      <c r="O255" s="14"/>
    </row>
    <row r="256" spans="1:15" ht="15" customHeight="1" x14ac:dyDescent="0.25">
      <c r="A256" s="14"/>
      <c r="B256" s="11"/>
      <c r="C256" s="14"/>
      <c r="D256" s="14"/>
      <c r="E256" s="14"/>
      <c r="F256" s="14"/>
      <c r="G256" s="14"/>
      <c r="H256" s="14"/>
      <c r="I256" s="14"/>
      <c r="J256" s="15"/>
      <c r="K256" s="14"/>
      <c r="L256" s="16"/>
      <c r="M256" s="14"/>
      <c r="N256" s="14"/>
      <c r="O256" s="14"/>
    </row>
    <row r="257" spans="1:15" ht="15" customHeight="1" x14ac:dyDescent="0.25">
      <c r="A257" s="14"/>
      <c r="B257" s="11"/>
      <c r="C257" s="14"/>
      <c r="D257" s="14"/>
      <c r="E257" s="14"/>
      <c r="F257" s="14"/>
      <c r="G257" s="14"/>
      <c r="H257" s="14"/>
      <c r="I257" s="14"/>
      <c r="J257" s="15"/>
      <c r="K257" s="14"/>
      <c r="L257" s="16"/>
      <c r="M257" s="14"/>
      <c r="N257" s="14"/>
      <c r="O257" s="14"/>
    </row>
    <row r="258" spans="1:15" ht="15" customHeight="1" x14ac:dyDescent="0.25">
      <c r="A258" s="14"/>
      <c r="B258" s="11"/>
      <c r="C258" s="14"/>
      <c r="D258" s="14"/>
      <c r="E258" s="14"/>
      <c r="F258" s="14"/>
      <c r="G258" s="14"/>
      <c r="H258" s="14"/>
      <c r="I258" s="14"/>
      <c r="J258" s="15"/>
      <c r="K258" s="14"/>
      <c r="L258" s="16"/>
      <c r="M258" s="14"/>
      <c r="N258" s="14"/>
      <c r="O258" s="14"/>
    </row>
    <row r="259" spans="1:15" ht="15" customHeight="1" x14ac:dyDescent="0.25">
      <c r="A259" s="14"/>
      <c r="B259" s="11"/>
      <c r="C259" s="14"/>
      <c r="D259" s="14"/>
      <c r="E259" s="14"/>
      <c r="F259" s="14"/>
      <c r="G259" s="14"/>
      <c r="H259" s="14"/>
      <c r="I259" s="14"/>
      <c r="J259" s="15"/>
      <c r="K259" s="14"/>
      <c r="L259" s="16"/>
      <c r="M259" s="14"/>
      <c r="N259" s="14"/>
      <c r="O259" s="14"/>
    </row>
    <row r="260" spans="1:15" ht="15" customHeight="1" x14ac:dyDescent="0.25">
      <c r="A260" s="14"/>
      <c r="B260" s="11"/>
      <c r="C260" s="14"/>
      <c r="D260" s="14"/>
      <c r="E260" s="14"/>
      <c r="F260" s="14"/>
      <c r="G260" s="14"/>
      <c r="H260" s="14"/>
      <c r="I260" s="14"/>
      <c r="J260" s="15"/>
      <c r="K260" s="14"/>
      <c r="L260" s="16"/>
      <c r="M260" s="14"/>
      <c r="N260" s="14"/>
      <c r="O260" s="14"/>
    </row>
    <row r="261" spans="1:15" ht="15" customHeight="1" x14ac:dyDescent="0.25">
      <c r="A261" s="14"/>
      <c r="B261" s="11"/>
      <c r="C261" s="14"/>
      <c r="D261" s="14"/>
      <c r="E261" s="14"/>
      <c r="F261" s="14"/>
      <c r="G261" s="14"/>
      <c r="H261" s="14"/>
      <c r="I261" s="14"/>
      <c r="J261" s="15"/>
      <c r="K261" s="14"/>
      <c r="L261" s="16"/>
      <c r="M261" s="14"/>
      <c r="N261" s="14"/>
      <c r="O261" s="14"/>
    </row>
    <row r="262" spans="1:15" ht="15" customHeight="1" x14ac:dyDescent="0.25">
      <c r="A262" s="14"/>
      <c r="B262" s="11"/>
      <c r="C262" s="14"/>
      <c r="D262" s="14"/>
      <c r="E262" s="14"/>
      <c r="F262" s="14"/>
      <c r="G262" s="14"/>
      <c r="H262" s="14"/>
      <c r="I262" s="14"/>
      <c r="J262" s="15"/>
      <c r="K262" s="14"/>
      <c r="L262" s="16"/>
      <c r="M262" s="14"/>
      <c r="N262" s="14"/>
      <c r="O262" s="14"/>
    </row>
    <row r="263" spans="1:15" ht="15" customHeight="1" x14ac:dyDescent="0.25">
      <c r="A263" s="14"/>
      <c r="B263" s="11"/>
      <c r="C263" s="14"/>
      <c r="D263" s="14"/>
      <c r="E263" s="14"/>
      <c r="F263" s="14"/>
      <c r="G263" s="14"/>
      <c r="H263" s="14"/>
      <c r="I263" s="14"/>
      <c r="J263" s="15"/>
      <c r="K263" s="14"/>
      <c r="L263" s="16"/>
      <c r="M263" s="14"/>
      <c r="N263" s="14"/>
      <c r="O263" s="14"/>
    </row>
    <row r="264" spans="1:15" ht="15" customHeight="1" x14ac:dyDescent="0.25">
      <c r="A264" s="14"/>
      <c r="B264" s="11"/>
      <c r="C264" s="14"/>
      <c r="D264" s="14"/>
      <c r="E264" s="14"/>
      <c r="F264" s="14"/>
      <c r="G264" s="14"/>
      <c r="H264" s="14"/>
      <c r="I264" s="14"/>
      <c r="J264" s="15"/>
      <c r="K264" s="14"/>
      <c r="L264" s="16"/>
      <c r="M264" s="14"/>
      <c r="N264" s="14"/>
      <c r="O264" s="14"/>
    </row>
    <row r="265" spans="1:15" ht="15" customHeight="1" x14ac:dyDescent="0.25">
      <c r="A265" s="14"/>
      <c r="B265" s="11"/>
      <c r="C265" s="14"/>
      <c r="D265" s="14"/>
      <c r="E265" s="14"/>
      <c r="F265" s="14"/>
      <c r="G265" s="14"/>
      <c r="H265" s="14"/>
      <c r="I265" s="14"/>
      <c r="J265" s="15"/>
      <c r="K265" s="14"/>
      <c r="L265" s="16"/>
      <c r="M265" s="14"/>
      <c r="N265" s="14"/>
      <c r="O265" s="14"/>
    </row>
    <row r="266" spans="1:15" ht="15" customHeight="1" x14ac:dyDescent="0.25">
      <c r="A266" s="14"/>
      <c r="B266" s="11"/>
      <c r="C266" s="14"/>
      <c r="D266" s="14"/>
      <c r="E266" s="14"/>
      <c r="F266" s="14"/>
      <c r="G266" s="14"/>
      <c r="H266" s="14"/>
      <c r="I266" s="14"/>
      <c r="J266" s="15"/>
      <c r="K266" s="14"/>
      <c r="L266" s="16"/>
      <c r="M266" s="14"/>
      <c r="N266" s="14"/>
      <c r="O266" s="14"/>
    </row>
    <row r="267" spans="1:15" ht="15" customHeight="1" x14ac:dyDescent="0.25">
      <c r="A267" s="14"/>
      <c r="B267" s="11"/>
      <c r="C267" s="14"/>
      <c r="D267" s="14"/>
      <c r="E267" s="14"/>
      <c r="F267" s="14"/>
      <c r="G267" s="14"/>
      <c r="H267" s="14"/>
      <c r="I267" s="14"/>
      <c r="J267" s="15"/>
      <c r="K267" s="14"/>
      <c r="L267" s="16"/>
      <c r="M267" s="14"/>
      <c r="N267" s="14"/>
      <c r="O267" s="14"/>
    </row>
    <row r="268" spans="1:15" ht="15" customHeight="1" x14ac:dyDescent="0.25">
      <c r="A268" s="14"/>
      <c r="B268" s="11"/>
      <c r="C268" s="14"/>
      <c r="D268" s="14"/>
      <c r="E268" s="14"/>
      <c r="F268" s="14"/>
      <c r="G268" s="14"/>
      <c r="H268" s="14"/>
      <c r="I268" s="14"/>
      <c r="J268" s="15"/>
      <c r="K268" s="14"/>
      <c r="L268" s="16"/>
      <c r="M268" s="14"/>
      <c r="N268" s="14"/>
      <c r="O268" s="14"/>
    </row>
    <row r="269" spans="1:15" ht="15" customHeight="1" x14ac:dyDescent="0.25">
      <c r="A269" s="14"/>
      <c r="B269" s="11"/>
      <c r="C269" s="14"/>
      <c r="D269" s="14"/>
      <c r="E269" s="14"/>
      <c r="F269" s="14"/>
      <c r="G269" s="14"/>
      <c r="H269" s="14"/>
      <c r="I269" s="14"/>
      <c r="J269" s="15"/>
      <c r="K269" s="14"/>
      <c r="L269" s="16"/>
      <c r="M269" s="14"/>
      <c r="N269" s="14"/>
      <c r="O269" s="14"/>
    </row>
    <row r="270" spans="1:15" ht="15" customHeight="1" x14ac:dyDescent="0.25">
      <c r="A270" s="14"/>
      <c r="B270" s="11"/>
      <c r="C270" s="14"/>
      <c r="D270" s="14"/>
      <c r="E270" s="14"/>
      <c r="F270" s="14"/>
      <c r="G270" s="14"/>
      <c r="H270" s="14"/>
      <c r="I270" s="14"/>
      <c r="J270" s="15"/>
      <c r="K270" s="14"/>
      <c r="L270" s="16"/>
      <c r="M270" s="14"/>
      <c r="N270" s="14"/>
      <c r="O270" s="14"/>
    </row>
    <row r="271" spans="1:15" ht="15" customHeight="1" x14ac:dyDescent="0.25">
      <c r="A271" s="14"/>
      <c r="B271" s="11"/>
      <c r="C271" s="14"/>
      <c r="D271" s="14"/>
      <c r="E271" s="14"/>
      <c r="F271" s="14"/>
      <c r="G271" s="14"/>
      <c r="H271" s="14"/>
      <c r="I271" s="14"/>
      <c r="J271" s="15"/>
      <c r="K271" s="14"/>
      <c r="L271" s="16"/>
      <c r="M271" s="14"/>
      <c r="N271" s="14"/>
      <c r="O271" s="14"/>
    </row>
    <row r="272" spans="1:15" ht="15" customHeight="1" x14ac:dyDescent="0.25">
      <c r="A272" s="14"/>
      <c r="B272" s="11"/>
      <c r="C272" s="14"/>
      <c r="D272" s="14"/>
      <c r="E272" s="14"/>
      <c r="F272" s="14"/>
      <c r="G272" s="14"/>
      <c r="H272" s="14"/>
      <c r="I272" s="14"/>
      <c r="J272" s="15"/>
      <c r="K272" s="14"/>
      <c r="L272" s="16"/>
      <c r="M272" s="14"/>
      <c r="N272" s="14"/>
      <c r="O272" s="14"/>
    </row>
    <row r="273" spans="1:15" ht="15" customHeight="1" x14ac:dyDescent="0.25">
      <c r="A273" s="14"/>
      <c r="B273" s="11"/>
      <c r="C273" s="14"/>
      <c r="D273" s="14"/>
      <c r="E273" s="14"/>
      <c r="F273" s="14"/>
      <c r="G273" s="14"/>
      <c r="H273" s="14"/>
      <c r="I273" s="14"/>
      <c r="J273" s="15"/>
      <c r="K273" s="14"/>
      <c r="L273" s="16"/>
      <c r="M273" s="14"/>
      <c r="N273" s="14"/>
      <c r="O273" s="14"/>
    </row>
    <row r="274" spans="1:15" ht="15" customHeight="1" x14ac:dyDescent="0.25">
      <c r="A274" s="14"/>
      <c r="B274" s="11"/>
      <c r="C274" s="14"/>
      <c r="D274" s="14"/>
      <c r="E274" s="14"/>
      <c r="F274" s="14"/>
      <c r="G274" s="14"/>
      <c r="H274" s="14"/>
      <c r="I274" s="14"/>
      <c r="J274" s="15"/>
      <c r="K274" s="14"/>
      <c r="L274" s="16"/>
      <c r="M274" s="14"/>
      <c r="N274" s="14"/>
      <c r="O274" s="14"/>
    </row>
    <row r="275" spans="1:15" ht="15" customHeight="1" x14ac:dyDescent="0.25">
      <c r="A275" s="14"/>
      <c r="B275" s="11"/>
      <c r="C275" s="14"/>
      <c r="D275" s="14"/>
      <c r="E275" s="14"/>
      <c r="F275" s="14"/>
      <c r="G275" s="14"/>
      <c r="H275" s="14"/>
      <c r="I275" s="14"/>
      <c r="J275" s="15"/>
      <c r="K275" s="14"/>
      <c r="L275" s="16"/>
      <c r="M275" s="14"/>
      <c r="N275" s="14"/>
      <c r="O275" s="14"/>
    </row>
    <row r="276" spans="1:15" ht="15" customHeight="1" x14ac:dyDescent="0.25">
      <c r="A276" s="14"/>
      <c r="B276" s="11"/>
      <c r="C276" s="14"/>
      <c r="D276" s="14"/>
      <c r="E276" s="14"/>
      <c r="F276" s="14"/>
      <c r="G276" s="14"/>
      <c r="H276" s="14"/>
      <c r="I276" s="14"/>
      <c r="J276" s="15"/>
      <c r="K276" s="14"/>
      <c r="L276" s="16"/>
      <c r="M276" s="14"/>
      <c r="N276" s="14"/>
      <c r="O276" s="14"/>
    </row>
    <row r="277" spans="1:15" ht="15" customHeight="1" x14ac:dyDescent="0.25">
      <c r="A277" s="14"/>
      <c r="B277" s="11"/>
      <c r="C277" s="14"/>
      <c r="D277" s="14"/>
      <c r="E277" s="14"/>
      <c r="F277" s="14"/>
      <c r="G277" s="14"/>
      <c r="H277" s="14"/>
      <c r="I277" s="14"/>
      <c r="J277" s="15"/>
      <c r="K277" s="14"/>
      <c r="L277" s="16"/>
      <c r="M277" s="14"/>
      <c r="N277" s="14"/>
      <c r="O277" s="14"/>
    </row>
    <row r="278" spans="1:15" ht="15" customHeight="1" x14ac:dyDescent="0.25">
      <c r="A278" s="14"/>
      <c r="B278" s="11"/>
      <c r="C278" s="14"/>
      <c r="D278" s="14"/>
      <c r="E278" s="14"/>
      <c r="F278" s="14"/>
      <c r="G278" s="14"/>
      <c r="H278" s="14"/>
      <c r="I278" s="14"/>
      <c r="J278" s="15"/>
      <c r="K278" s="14"/>
      <c r="L278" s="16"/>
      <c r="M278" s="14"/>
      <c r="N278" s="14"/>
      <c r="O278" s="14"/>
    </row>
    <row r="279" spans="1:15" ht="15" customHeight="1" x14ac:dyDescent="0.25">
      <c r="A279" s="14"/>
      <c r="B279" s="11"/>
      <c r="C279" s="14"/>
      <c r="D279" s="14"/>
      <c r="E279" s="14"/>
      <c r="F279" s="14"/>
      <c r="G279" s="14"/>
      <c r="H279" s="14"/>
      <c r="I279" s="14"/>
      <c r="J279" s="15"/>
      <c r="K279" s="14"/>
      <c r="L279" s="16"/>
      <c r="M279" s="14"/>
      <c r="N279" s="14"/>
      <c r="O279" s="14"/>
    </row>
    <row r="280" spans="1:15" ht="15" customHeight="1" x14ac:dyDescent="0.25">
      <c r="A280" s="14"/>
      <c r="B280" s="11"/>
      <c r="C280" s="14"/>
      <c r="D280" s="14"/>
      <c r="E280" s="14"/>
      <c r="F280" s="14"/>
      <c r="G280" s="14"/>
      <c r="H280" s="14"/>
      <c r="I280" s="14"/>
      <c r="J280" s="15"/>
      <c r="K280" s="14"/>
      <c r="L280" s="16"/>
      <c r="M280" s="14"/>
      <c r="N280" s="14"/>
      <c r="O280" s="14"/>
    </row>
    <row r="281" spans="1:15" ht="15" customHeight="1" x14ac:dyDescent="0.25">
      <c r="A281" s="14"/>
      <c r="B281" s="11"/>
      <c r="C281" s="14"/>
      <c r="D281" s="14"/>
      <c r="E281" s="14"/>
      <c r="F281" s="14"/>
      <c r="G281" s="14"/>
      <c r="H281" s="14"/>
      <c r="I281" s="14"/>
      <c r="J281" s="15"/>
      <c r="K281" s="14"/>
      <c r="L281" s="16"/>
      <c r="M281" s="14"/>
      <c r="N281" s="14"/>
      <c r="O281" s="14"/>
    </row>
    <row r="282" spans="1:15" ht="15" customHeight="1" x14ac:dyDescent="0.25">
      <c r="A282" s="14"/>
      <c r="B282" s="11"/>
      <c r="C282" s="14"/>
      <c r="D282" s="14"/>
      <c r="E282" s="14"/>
      <c r="F282" s="14"/>
      <c r="G282" s="14"/>
      <c r="H282" s="14"/>
      <c r="I282" s="14"/>
      <c r="J282" s="15"/>
      <c r="K282" s="14"/>
      <c r="L282" s="16"/>
      <c r="M282" s="14"/>
      <c r="N282" s="14"/>
      <c r="O282" s="14"/>
    </row>
    <row r="283" spans="1:15" ht="15" customHeight="1" x14ac:dyDescent="0.25">
      <c r="A283" s="14"/>
      <c r="B283" s="11"/>
      <c r="C283" s="14"/>
      <c r="D283" s="14"/>
      <c r="E283" s="14"/>
      <c r="F283" s="14"/>
      <c r="G283" s="14"/>
      <c r="H283" s="14"/>
      <c r="I283" s="14"/>
      <c r="J283" s="15"/>
      <c r="K283" s="14"/>
      <c r="L283" s="16"/>
      <c r="M283" s="14"/>
      <c r="N283" s="14"/>
      <c r="O283" s="14"/>
    </row>
    <row r="284" spans="1:15" ht="15" customHeight="1" x14ac:dyDescent="0.25">
      <c r="A284" s="14"/>
      <c r="B284" s="11"/>
      <c r="C284" s="14"/>
      <c r="D284" s="14"/>
      <c r="E284" s="14"/>
      <c r="F284" s="14"/>
      <c r="G284" s="14"/>
      <c r="H284" s="14"/>
      <c r="I284" s="14"/>
      <c r="J284" s="15"/>
      <c r="K284" s="14"/>
      <c r="L284" s="16"/>
      <c r="M284" s="14"/>
      <c r="N284" s="14"/>
      <c r="O284" s="14"/>
    </row>
    <row r="285" spans="1:15" ht="15" customHeight="1" x14ac:dyDescent="0.25">
      <c r="A285" s="14"/>
      <c r="B285" s="11"/>
      <c r="C285" s="14"/>
      <c r="D285" s="14"/>
      <c r="E285" s="14"/>
      <c r="F285" s="14"/>
      <c r="G285" s="14"/>
      <c r="H285" s="14"/>
      <c r="I285" s="14"/>
      <c r="J285" s="15"/>
      <c r="K285" s="14"/>
      <c r="L285" s="16"/>
      <c r="M285" s="14"/>
      <c r="N285" s="14"/>
      <c r="O285" s="14"/>
    </row>
    <row r="286" spans="1:15" ht="15" customHeight="1" x14ac:dyDescent="0.25">
      <c r="A286" s="14"/>
      <c r="B286" s="11"/>
      <c r="C286" s="14"/>
      <c r="D286" s="14"/>
      <c r="E286" s="14"/>
      <c r="F286" s="14"/>
      <c r="G286" s="14"/>
      <c r="H286" s="14"/>
      <c r="I286" s="14"/>
      <c r="J286" s="15"/>
      <c r="K286" s="14"/>
      <c r="L286" s="16"/>
      <c r="M286" s="14"/>
      <c r="N286" s="14"/>
      <c r="O286" s="14"/>
    </row>
    <row r="287" spans="1:15" ht="15" customHeight="1" x14ac:dyDescent="0.25">
      <c r="A287" s="14"/>
      <c r="B287" s="11"/>
      <c r="C287" s="14"/>
      <c r="D287" s="14"/>
      <c r="E287" s="14"/>
      <c r="F287" s="14"/>
      <c r="G287" s="14"/>
      <c r="H287" s="14"/>
      <c r="I287" s="14"/>
      <c r="J287" s="15"/>
      <c r="K287" s="14"/>
      <c r="L287" s="16"/>
      <c r="M287" s="14"/>
      <c r="N287" s="14"/>
      <c r="O287" s="14"/>
    </row>
    <row r="288" spans="1:15" ht="15" customHeight="1" x14ac:dyDescent="0.25">
      <c r="A288" s="14"/>
      <c r="B288" s="11"/>
      <c r="C288" s="14"/>
      <c r="D288" s="14"/>
      <c r="E288" s="14"/>
      <c r="F288" s="14"/>
      <c r="G288" s="14"/>
      <c r="H288" s="14"/>
      <c r="I288" s="14"/>
      <c r="J288" s="15"/>
      <c r="K288" s="14"/>
      <c r="L288" s="16"/>
      <c r="M288" s="14"/>
      <c r="N288" s="14"/>
      <c r="O288" s="14"/>
    </row>
    <row r="289" spans="1:15" ht="15" customHeight="1" x14ac:dyDescent="0.25">
      <c r="A289" s="14"/>
      <c r="B289" s="11"/>
      <c r="C289" s="14"/>
      <c r="D289" s="14"/>
      <c r="E289" s="14"/>
      <c r="F289" s="14"/>
      <c r="G289" s="14"/>
      <c r="H289" s="14"/>
      <c r="I289" s="14"/>
      <c r="J289" s="15"/>
      <c r="K289" s="14"/>
      <c r="L289" s="16"/>
      <c r="M289" s="14"/>
      <c r="N289" s="14"/>
      <c r="O289" s="14"/>
    </row>
    <row r="290" spans="1:15" ht="15" customHeight="1" x14ac:dyDescent="0.25">
      <c r="A290" s="14"/>
      <c r="B290" s="11"/>
      <c r="C290" s="14"/>
      <c r="D290" s="14"/>
      <c r="E290" s="14"/>
      <c r="F290" s="14"/>
      <c r="G290" s="14"/>
      <c r="H290" s="14"/>
      <c r="I290" s="14"/>
      <c r="J290" s="15"/>
      <c r="K290" s="14"/>
      <c r="L290" s="16"/>
      <c r="M290" s="14"/>
      <c r="N290" s="14"/>
      <c r="O290" s="14"/>
    </row>
    <row r="291" spans="1:15" ht="15" customHeight="1" x14ac:dyDescent="0.25">
      <c r="A291" s="14"/>
      <c r="B291" s="11"/>
      <c r="C291" s="14"/>
      <c r="D291" s="14"/>
      <c r="E291" s="14"/>
      <c r="F291" s="14"/>
      <c r="G291" s="14"/>
      <c r="H291" s="14"/>
      <c r="I291" s="14"/>
      <c r="J291" s="15"/>
      <c r="K291" s="14"/>
      <c r="L291" s="16"/>
      <c r="M291" s="14"/>
      <c r="N291" s="14"/>
      <c r="O291" s="14"/>
    </row>
    <row r="292" spans="1:15" ht="15" customHeight="1" x14ac:dyDescent="0.25">
      <c r="A292" s="14"/>
      <c r="B292" s="11"/>
      <c r="C292" s="14"/>
      <c r="D292" s="14"/>
      <c r="E292" s="14"/>
      <c r="F292" s="14"/>
      <c r="G292" s="14"/>
      <c r="H292" s="14"/>
      <c r="I292" s="14"/>
      <c r="J292" s="15"/>
      <c r="K292" s="14"/>
      <c r="L292" s="16"/>
      <c r="M292" s="14"/>
      <c r="N292" s="14"/>
      <c r="O292" s="14"/>
    </row>
    <row r="293" spans="1:15" ht="15" customHeight="1" x14ac:dyDescent="0.25">
      <c r="A293" s="14"/>
      <c r="B293" s="11"/>
      <c r="C293" s="14"/>
      <c r="D293" s="14"/>
      <c r="E293" s="14"/>
      <c r="F293" s="14"/>
      <c r="G293" s="14"/>
      <c r="H293" s="14"/>
      <c r="I293" s="14"/>
      <c r="J293" s="15"/>
      <c r="K293" s="14"/>
      <c r="L293" s="16"/>
      <c r="M293" s="14"/>
      <c r="N293" s="14"/>
      <c r="O293" s="14"/>
    </row>
    <row r="294" spans="1:15" ht="15" customHeight="1" x14ac:dyDescent="0.25">
      <c r="A294" s="14"/>
      <c r="B294" s="11"/>
      <c r="C294" s="14"/>
      <c r="D294" s="14"/>
      <c r="E294" s="14"/>
      <c r="F294" s="14"/>
      <c r="G294" s="14"/>
      <c r="H294" s="14"/>
      <c r="I294" s="14"/>
      <c r="J294" s="15"/>
      <c r="K294" s="14"/>
      <c r="L294" s="16"/>
      <c r="M294" s="14"/>
      <c r="N294" s="14"/>
      <c r="O294" s="14"/>
    </row>
    <row r="295" spans="1:15" ht="15" customHeight="1" x14ac:dyDescent="0.25">
      <c r="A295" s="14"/>
      <c r="B295" s="11"/>
      <c r="C295" s="14"/>
      <c r="D295" s="14"/>
      <c r="E295" s="14"/>
      <c r="F295" s="14"/>
      <c r="G295" s="14"/>
      <c r="H295" s="14"/>
      <c r="I295" s="14"/>
      <c r="J295" s="15"/>
      <c r="K295" s="14"/>
      <c r="L295" s="16"/>
      <c r="M295" s="14"/>
      <c r="N295" s="14"/>
      <c r="O295" s="14"/>
    </row>
    <row r="296" spans="1:15" ht="15" customHeight="1" x14ac:dyDescent="0.25">
      <c r="A296" s="14"/>
      <c r="B296" s="11"/>
      <c r="C296" s="14"/>
      <c r="D296" s="14"/>
      <c r="E296" s="14"/>
      <c r="F296" s="14"/>
      <c r="G296" s="14"/>
      <c r="H296" s="14"/>
      <c r="I296" s="14"/>
      <c r="J296" s="15"/>
      <c r="K296" s="14"/>
      <c r="L296" s="16"/>
      <c r="M296" s="14"/>
      <c r="N296" s="14"/>
      <c r="O296" s="14"/>
    </row>
    <row r="297" spans="1:15" ht="15" customHeight="1" x14ac:dyDescent="0.25">
      <c r="A297" s="14"/>
      <c r="B297" s="11"/>
      <c r="C297" s="14"/>
      <c r="D297" s="14"/>
      <c r="E297" s="14"/>
      <c r="F297" s="14"/>
      <c r="G297" s="14"/>
      <c r="H297" s="14"/>
      <c r="I297" s="14"/>
      <c r="J297" s="15"/>
      <c r="K297" s="14"/>
      <c r="L297" s="16"/>
      <c r="M297" s="14"/>
      <c r="N297" s="14"/>
      <c r="O297" s="14"/>
    </row>
    <row r="298" spans="1:15" ht="15" customHeight="1" x14ac:dyDescent="0.25">
      <c r="A298" s="14"/>
      <c r="B298" s="11"/>
      <c r="C298" s="14"/>
      <c r="D298" s="14"/>
      <c r="E298" s="14"/>
      <c r="F298" s="14"/>
      <c r="G298" s="14"/>
      <c r="H298" s="14"/>
      <c r="I298" s="14"/>
      <c r="J298" s="15"/>
      <c r="K298" s="14"/>
      <c r="L298" s="16"/>
      <c r="M298" s="14"/>
      <c r="N298" s="14"/>
      <c r="O298" s="14"/>
    </row>
    <row r="299" spans="1:15" ht="15" customHeight="1" x14ac:dyDescent="0.25">
      <c r="A299" s="14"/>
      <c r="B299" s="11"/>
      <c r="C299" s="14"/>
      <c r="D299" s="14"/>
      <c r="E299" s="14"/>
      <c r="F299" s="14"/>
      <c r="G299" s="14"/>
      <c r="H299" s="14"/>
      <c r="I299" s="14"/>
      <c r="J299" s="15"/>
      <c r="K299" s="14"/>
      <c r="L299" s="16"/>
      <c r="M299" s="14"/>
      <c r="N299" s="14"/>
      <c r="O299" s="14"/>
    </row>
    <row r="300" spans="1:15" ht="15" customHeight="1" x14ac:dyDescent="0.25">
      <c r="A300" s="14"/>
      <c r="B300" s="11"/>
      <c r="C300" s="14"/>
      <c r="D300" s="14"/>
      <c r="E300" s="14"/>
      <c r="F300" s="14"/>
      <c r="G300" s="14"/>
      <c r="H300" s="14"/>
      <c r="I300" s="14"/>
      <c r="J300" s="15"/>
      <c r="K300" s="14"/>
      <c r="L300" s="16"/>
      <c r="M300" s="14"/>
      <c r="N300" s="14"/>
      <c r="O300" s="14"/>
    </row>
    <row r="301" spans="1:15" ht="15" customHeight="1" x14ac:dyDescent="0.25">
      <c r="A301" s="14"/>
      <c r="B301" s="11"/>
      <c r="C301" s="14"/>
      <c r="D301" s="14"/>
      <c r="E301" s="14"/>
      <c r="F301" s="14"/>
      <c r="G301" s="14"/>
      <c r="H301" s="14"/>
      <c r="I301" s="14"/>
      <c r="J301" s="15"/>
      <c r="K301" s="14"/>
      <c r="L301" s="16"/>
      <c r="M301" s="14"/>
      <c r="N301" s="14"/>
      <c r="O301" s="14"/>
    </row>
    <row r="302" spans="1:15" ht="15" customHeight="1" x14ac:dyDescent="0.25">
      <c r="A302" s="14"/>
      <c r="B302" s="11"/>
      <c r="C302" s="14"/>
      <c r="D302" s="14"/>
      <c r="E302" s="14"/>
      <c r="F302" s="14"/>
      <c r="G302" s="14"/>
      <c r="H302" s="14"/>
      <c r="I302" s="14"/>
      <c r="J302" s="15"/>
      <c r="K302" s="14"/>
      <c r="L302" s="16"/>
      <c r="M302" s="14"/>
      <c r="N302" s="14"/>
      <c r="O302" s="14"/>
    </row>
    <row r="303" spans="1:15" ht="15" customHeight="1" x14ac:dyDescent="0.25">
      <c r="A303" s="14"/>
      <c r="B303" s="11"/>
      <c r="C303" s="14"/>
      <c r="D303" s="14"/>
      <c r="E303" s="14"/>
      <c r="F303" s="14"/>
      <c r="G303" s="14"/>
      <c r="H303" s="14"/>
      <c r="I303" s="14"/>
      <c r="J303" s="15"/>
      <c r="K303" s="14"/>
      <c r="L303" s="16"/>
      <c r="M303" s="14"/>
      <c r="N303" s="14"/>
      <c r="O303" s="14"/>
    </row>
    <row r="304" spans="1:15" ht="15" customHeight="1" x14ac:dyDescent="0.25">
      <c r="A304" s="14"/>
      <c r="B304" s="11"/>
      <c r="C304" s="14"/>
      <c r="D304" s="14"/>
      <c r="E304" s="14"/>
      <c r="F304" s="14"/>
      <c r="G304" s="14"/>
      <c r="H304" s="14"/>
      <c r="I304" s="14"/>
      <c r="J304" s="15"/>
      <c r="K304" s="14"/>
      <c r="L304" s="16"/>
      <c r="M304" s="14"/>
      <c r="N304" s="14"/>
      <c r="O304" s="14"/>
    </row>
    <row r="305" spans="1:15" ht="15" customHeight="1" x14ac:dyDescent="0.25">
      <c r="A305" s="14"/>
      <c r="B305" s="11"/>
      <c r="C305" s="14"/>
      <c r="D305" s="14"/>
      <c r="E305" s="14"/>
      <c r="F305" s="14"/>
      <c r="G305" s="14"/>
      <c r="H305" s="14"/>
      <c r="I305" s="14"/>
      <c r="J305" s="15"/>
      <c r="K305" s="14"/>
      <c r="L305" s="16"/>
      <c r="M305" s="14"/>
      <c r="N305" s="14"/>
      <c r="O305" s="14"/>
    </row>
    <row r="306" spans="1:15" ht="15" customHeight="1" x14ac:dyDescent="0.25">
      <c r="A306" s="14"/>
      <c r="B306" s="11"/>
      <c r="C306" s="14"/>
      <c r="D306" s="14"/>
      <c r="E306" s="14"/>
      <c r="F306" s="14"/>
      <c r="G306" s="14"/>
      <c r="H306" s="14"/>
      <c r="I306" s="14"/>
      <c r="J306" s="15"/>
      <c r="K306" s="14"/>
      <c r="L306" s="16"/>
      <c r="M306" s="14"/>
      <c r="N306" s="14"/>
      <c r="O306" s="14"/>
    </row>
    <row r="307" spans="1:15" ht="15" customHeight="1" x14ac:dyDescent="0.25">
      <c r="A307" s="14"/>
      <c r="B307" s="11"/>
      <c r="C307" s="14"/>
      <c r="D307" s="14"/>
      <c r="E307" s="14"/>
      <c r="F307" s="14"/>
      <c r="G307" s="14"/>
      <c r="H307" s="14"/>
      <c r="I307" s="14"/>
      <c r="J307" s="15"/>
      <c r="K307" s="14"/>
      <c r="L307" s="16"/>
      <c r="M307" s="14"/>
      <c r="N307" s="14"/>
      <c r="O307" s="14"/>
    </row>
    <row r="308" spans="1:15" ht="15" customHeight="1" x14ac:dyDescent="0.25">
      <c r="A308" s="14"/>
      <c r="B308" s="11"/>
      <c r="C308" s="14"/>
      <c r="D308" s="14"/>
      <c r="E308" s="14"/>
      <c r="F308" s="14"/>
      <c r="G308" s="14"/>
      <c r="H308" s="14"/>
      <c r="I308" s="14"/>
      <c r="J308" s="15"/>
      <c r="K308" s="14"/>
      <c r="L308" s="16"/>
      <c r="M308" s="14"/>
      <c r="N308" s="14"/>
      <c r="O308" s="14"/>
    </row>
    <row r="309" spans="1:15" ht="15" customHeight="1" x14ac:dyDescent="0.25">
      <c r="A309" s="14"/>
      <c r="B309" s="11"/>
      <c r="C309" s="14"/>
      <c r="D309" s="14"/>
      <c r="E309" s="14"/>
      <c r="F309" s="14"/>
      <c r="G309" s="14"/>
      <c r="H309" s="14"/>
      <c r="I309" s="14"/>
      <c r="J309" s="15"/>
      <c r="K309" s="14"/>
      <c r="L309" s="16"/>
      <c r="M309" s="14"/>
      <c r="N309" s="14"/>
      <c r="O309" s="14"/>
    </row>
    <row r="310" spans="1:15" ht="15" customHeight="1" x14ac:dyDescent="0.25">
      <c r="A310" s="14"/>
      <c r="B310" s="11"/>
      <c r="C310" s="14"/>
      <c r="D310" s="14"/>
      <c r="E310" s="14"/>
      <c r="F310" s="14"/>
      <c r="G310" s="14"/>
      <c r="H310" s="14"/>
      <c r="I310" s="14"/>
      <c r="J310" s="15"/>
      <c r="K310" s="14"/>
      <c r="L310" s="16"/>
      <c r="M310" s="14"/>
      <c r="N310" s="14"/>
      <c r="O310" s="14"/>
    </row>
    <row r="311" spans="1:15" ht="15" customHeight="1" x14ac:dyDescent="0.25">
      <c r="A311" s="14"/>
      <c r="B311" s="11"/>
      <c r="C311" s="14"/>
      <c r="D311" s="14"/>
      <c r="E311" s="14"/>
      <c r="F311" s="14"/>
      <c r="G311" s="14"/>
      <c r="H311" s="14"/>
      <c r="I311" s="14"/>
      <c r="J311" s="15"/>
      <c r="K311" s="14"/>
      <c r="L311" s="16"/>
      <c r="M311" s="14"/>
      <c r="N311" s="14"/>
      <c r="O311" s="14"/>
    </row>
    <row r="312" spans="1:15" ht="15" customHeight="1" x14ac:dyDescent="0.25">
      <c r="A312" s="14"/>
      <c r="B312" s="11"/>
      <c r="C312" s="14"/>
      <c r="D312" s="14"/>
      <c r="E312" s="14"/>
      <c r="F312" s="14"/>
      <c r="G312" s="14"/>
      <c r="H312" s="14"/>
      <c r="I312" s="14"/>
      <c r="J312" s="15"/>
      <c r="K312" s="14"/>
      <c r="L312" s="16"/>
      <c r="M312" s="14"/>
      <c r="N312" s="14"/>
      <c r="O312" s="14"/>
    </row>
    <row r="313" spans="1:15" ht="15" customHeight="1" x14ac:dyDescent="0.25">
      <c r="A313" s="14"/>
      <c r="B313" s="11"/>
      <c r="C313" s="14"/>
      <c r="D313" s="14"/>
      <c r="E313" s="14"/>
      <c r="F313" s="14"/>
      <c r="G313" s="14"/>
      <c r="H313" s="14"/>
      <c r="I313" s="14"/>
      <c r="J313" s="15"/>
      <c r="K313" s="14"/>
      <c r="L313" s="16"/>
      <c r="M313" s="14"/>
      <c r="N313" s="14"/>
      <c r="O313" s="14"/>
    </row>
    <row r="314" spans="1:15" ht="15" customHeight="1" x14ac:dyDescent="0.25">
      <c r="A314" s="14"/>
      <c r="B314" s="11"/>
      <c r="C314" s="14"/>
      <c r="D314" s="14"/>
      <c r="E314" s="14"/>
      <c r="F314" s="14"/>
      <c r="G314" s="14"/>
      <c r="H314" s="14"/>
      <c r="I314" s="14"/>
      <c r="J314" s="15"/>
      <c r="K314" s="14"/>
      <c r="L314" s="16"/>
      <c r="M314" s="14"/>
      <c r="N314" s="14"/>
      <c r="O314" s="14"/>
    </row>
    <row r="315" spans="1:15" ht="15" customHeight="1" x14ac:dyDescent="0.25">
      <c r="A315" s="14"/>
      <c r="B315" s="11"/>
      <c r="C315" s="14"/>
      <c r="D315" s="14"/>
      <c r="E315" s="14"/>
      <c r="F315" s="14"/>
      <c r="G315" s="14"/>
      <c r="H315" s="14"/>
      <c r="I315" s="14"/>
      <c r="J315" s="15"/>
      <c r="K315" s="14"/>
      <c r="L315" s="16"/>
      <c r="M315" s="14"/>
      <c r="N315" s="14"/>
      <c r="O315" s="14"/>
    </row>
    <row r="316" spans="1:15" ht="15" customHeight="1" x14ac:dyDescent="0.25">
      <c r="A316" s="14"/>
      <c r="B316" s="11"/>
      <c r="C316" s="14"/>
      <c r="D316" s="14"/>
      <c r="E316" s="14"/>
      <c r="F316" s="14"/>
      <c r="G316" s="14"/>
      <c r="H316" s="14"/>
      <c r="I316" s="14"/>
      <c r="J316" s="15"/>
      <c r="K316" s="14"/>
      <c r="L316" s="16"/>
      <c r="M316" s="14"/>
      <c r="N316" s="14"/>
      <c r="O316" s="14"/>
    </row>
    <row r="317" spans="1:15" ht="15" customHeight="1" x14ac:dyDescent="0.25">
      <c r="A317" s="14"/>
      <c r="B317" s="11"/>
      <c r="C317" s="14"/>
      <c r="D317" s="14"/>
      <c r="E317" s="14"/>
      <c r="F317" s="14"/>
      <c r="G317" s="14"/>
      <c r="H317" s="14"/>
      <c r="I317" s="14"/>
      <c r="J317" s="15"/>
      <c r="K317" s="14"/>
      <c r="L317" s="16"/>
      <c r="M317" s="14"/>
      <c r="N317" s="14"/>
      <c r="O317" s="14"/>
    </row>
    <row r="318" spans="1:15" ht="15" customHeight="1" x14ac:dyDescent="0.25">
      <c r="A318" s="14"/>
      <c r="B318" s="11"/>
      <c r="C318" s="14"/>
      <c r="D318" s="14"/>
      <c r="E318" s="14"/>
      <c r="F318" s="14"/>
      <c r="G318" s="14"/>
      <c r="H318" s="14"/>
      <c r="I318" s="14"/>
      <c r="J318" s="15"/>
      <c r="K318" s="14"/>
      <c r="L318" s="16"/>
      <c r="M318" s="14"/>
      <c r="N318" s="14"/>
      <c r="O318" s="14"/>
    </row>
    <row r="319" spans="1:15" ht="15" customHeight="1" x14ac:dyDescent="0.25">
      <c r="A319" s="14"/>
      <c r="B319" s="11"/>
      <c r="C319" s="14"/>
      <c r="D319" s="14"/>
      <c r="E319" s="14"/>
      <c r="F319" s="14"/>
      <c r="G319" s="14"/>
      <c r="H319" s="14"/>
      <c r="I319" s="14"/>
      <c r="J319" s="15"/>
      <c r="K319" s="14"/>
      <c r="L319" s="16"/>
      <c r="M319" s="14"/>
      <c r="N319" s="14"/>
      <c r="O319" s="14"/>
    </row>
    <row r="320" spans="1:15" ht="15" customHeight="1" x14ac:dyDescent="0.25">
      <c r="A320" s="14"/>
      <c r="B320" s="11"/>
      <c r="C320" s="14"/>
      <c r="D320" s="14"/>
      <c r="E320" s="14"/>
      <c r="F320" s="14"/>
      <c r="G320" s="14"/>
      <c r="H320" s="14"/>
      <c r="I320" s="14"/>
      <c r="J320" s="15"/>
      <c r="K320" s="14"/>
      <c r="L320" s="16"/>
      <c r="M320" s="14"/>
      <c r="N320" s="14"/>
      <c r="O320" s="14"/>
    </row>
    <row r="321" spans="1:15" ht="15" customHeight="1" x14ac:dyDescent="0.25">
      <c r="A321" s="14"/>
      <c r="B321" s="11"/>
      <c r="C321" s="14"/>
      <c r="D321" s="14"/>
      <c r="E321" s="14"/>
      <c r="F321" s="14"/>
      <c r="G321" s="14"/>
      <c r="H321" s="14"/>
      <c r="I321" s="14"/>
      <c r="J321" s="15"/>
      <c r="K321" s="14"/>
      <c r="L321" s="16"/>
      <c r="M321" s="14"/>
      <c r="N321" s="14"/>
      <c r="O321" s="14"/>
    </row>
    <row r="322" spans="1:15" ht="15" customHeight="1" x14ac:dyDescent="0.25">
      <c r="A322" s="14"/>
      <c r="B322" s="11"/>
      <c r="C322" s="14"/>
      <c r="D322" s="14"/>
      <c r="E322" s="14"/>
      <c r="F322" s="14"/>
      <c r="G322" s="14"/>
      <c r="H322" s="14"/>
      <c r="I322" s="14"/>
      <c r="J322" s="15"/>
      <c r="K322" s="14"/>
      <c r="L322" s="16"/>
      <c r="M322" s="14"/>
      <c r="N322" s="14"/>
      <c r="O322" s="14"/>
    </row>
    <row r="323" spans="1:15" ht="15" customHeight="1" x14ac:dyDescent="0.25">
      <c r="A323" s="14"/>
      <c r="B323" s="11"/>
      <c r="C323" s="14"/>
      <c r="D323" s="14"/>
      <c r="E323" s="14"/>
      <c r="F323" s="14"/>
      <c r="G323" s="14"/>
      <c r="H323" s="14"/>
      <c r="I323" s="14"/>
      <c r="J323" s="15"/>
      <c r="K323" s="14"/>
      <c r="L323" s="16"/>
      <c r="M323" s="14"/>
      <c r="N323" s="14"/>
      <c r="O323" s="14"/>
    </row>
    <row r="324" spans="1:15" ht="15" customHeight="1" x14ac:dyDescent="0.25">
      <c r="A324" s="14"/>
      <c r="B324" s="11"/>
      <c r="C324" s="14"/>
      <c r="D324" s="14"/>
      <c r="E324" s="14"/>
      <c r="F324" s="14"/>
      <c r="G324" s="14"/>
      <c r="H324" s="14"/>
      <c r="I324" s="14"/>
      <c r="J324" s="15"/>
      <c r="K324" s="14"/>
      <c r="L324" s="16"/>
      <c r="M324" s="14"/>
      <c r="N324" s="14"/>
      <c r="O324" s="14"/>
    </row>
    <row r="325" spans="1:15" ht="15" customHeight="1" x14ac:dyDescent="0.25">
      <c r="A325" s="14"/>
      <c r="B325" s="11"/>
      <c r="C325" s="14"/>
      <c r="D325" s="14"/>
      <c r="E325" s="14"/>
      <c r="F325" s="14"/>
      <c r="G325" s="14"/>
      <c r="H325" s="14"/>
      <c r="I325" s="14"/>
      <c r="J325" s="15"/>
      <c r="K325" s="14"/>
      <c r="L325" s="16"/>
      <c r="M325" s="14"/>
      <c r="N325" s="14"/>
      <c r="O325" s="14"/>
    </row>
    <row r="326" spans="1:15" ht="15" customHeight="1" x14ac:dyDescent="0.25">
      <c r="A326" s="14"/>
      <c r="B326" s="11"/>
      <c r="C326" s="14"/>
      <c r="D326" s="14"/>
      <c r="E326" s="14"/>
      <c r="F326" s="14"/>
      <c r="G326" s="14"/>
      <c r="H326" s="14"/>
      <c r="I326" s="14"/>
      <c r="J326" s="15"/>
      <c r="K326" s="14"/>
      <c r="L326" s="16"/>
      <c r="M326" s="14"/>
      <c r="N326" s="14"/>
      <c r="O326" s="14"/>
    </row>
    <row r="327" spans="1:15" ht="15" customHeight="1" x14ac:dyDescent="0.25">
      <c r="A327" s="14"/>
      <c r="B327" s="11"/>
      <c r="C327" s="14"/>
      <c r="D327" s="14"/>
      <c r="E327" s="14"/>
      <c r="F327" s="14"/>
      <c r="G327" s="14"/>
      <c r="H327" s="14"/>
      <c r="I327" s="14"/>
      <c r="J327" s="15"/>
      <c r="K327" s="14"/>
      <c r="L327" s="16"/>
      <c r="M327" s="14"/>
      <c r="N327" s="14"/>
      <c r="O327" s="14"/>
    </row>
    <row r="328" spans="1:15" ht="15" customHeight="1" x14ac:dyDescent="0.25">
      <c r="A328" s="14"/>
      <c r="B328" s="11"/>
      <c r="C328" s="14"/>
      <c r="D328" s="14"/>
      <c r="E328" s="14"/>
      <c r="F328" s="14"/>
      <c r="G328" s="14"/>
      <c r="H328" s="14"/>
      <c r="I328" s="14"/>
      <c r="J328" s="15"/>
      <c r="K328" s="14"/>
      <c r="L328" s="16"/>
      <c r="M328" s="14"/>
      <c r="N328" s="14"/>
      <c r="O328" s="14"/>
    </row>
    <row r="329" spans="1:15" ht="15" customHeight="1" x14ac:dyDescent="0.25">
      <c r="A329" s="14"/>
      <c r="B329" s="11"/>
      <c r="C329" s="14"/>
      <c r="D329" s="14"/>
      <c r="E329" s="14"/>
      <c r="F329" s="14"/>
      <c r="G329" s="14"/>
      <c r="H329" s="14"/>
      <c r="I329" s="14"/>
      <c r="J329" s="15"/>
      <c r="K329" s="14"/>
      <c r="L329" s="16"/>
      <c r="M329" s="14"/>
      <c r="N329" s="14"/>
      <c r="O329" s="14"/>
    </row>
    <row r="330" spans="1:15" ht="15" customHeight="1" x14ac:dyDescent="0.25">
      <c r="A330" s="14"/>
      <c r="B330" s="11"/>
      <c r="C330" s="14"/>
      <c r="D330" s="14"/>
      <c r="E330" s="14"/>
      <c r="F330" s="14"/>
      <c r="G330" s="14"/>
      <c r="H330" s="14"/>
      <c r="I330" s="14"/>
      <c r="J330" s="15"/>
      <c r="K330" s="14"/>
      <c r="L330" s="16"/>
      <c r="M330" s="14"/>
      <c r="N330" s="14"/>
      <c r="O330" s="14"/>
    </row>
    <row r="331" spans="1:15" ht="15" customHeight="1" x14ac:dyDescent="0.25">
      <c r="A331" s="14"/>
      <c r="B331" s="11"/>
      <c r="C331" s="14"/>
      <c r="D331" s="14"/>
      <c r="E331" s="14"/>
      <c r="F331" s="14"/>
      <c r="G331" s="14"/>
      <c r="H331" s="14"/>
      <c r="I331" s="14"/>
      <c r="J331" s="15"/>
      <c r="K331" s="14"/>
      <c r="L331" s="16"/>
      <c r="M331" s="14"/>
      <c r="N331" s="14"/>
      <c r="O331" s="14"/>
    </row>
    <row r="332" spans="1:15" ht="15" customHeight="1" x14ac:dyDescent="0.25">
      <c r="A332" s="14"/>
      <c r="B332" s="11"/>
      <c r="C332" s="14"/>
      <c r="D332" s="14"/>
      <c r="E332" s="14"/>
      <c r="F332" s="14"/>
      <c r="G332" s="14"/>
      <c r="H332" s="14"/>
      <c r="I332" s="14"/>
      <c r="J332" s="15"/>
      <c r="K332" s="14"/>
      <c r="L332" s="16"/>
      <c r="M332" s="14"/>
      <c r="N332" s="14"/>
      <c r="O332" s="14"/>
    </row>
    <row r="333" spans="1:15" ht="15" customHeight="1" x14ac:dyDescent="0.25">
      <c r="A333" s="14"/>
      <c r="B333" s="11"/>
      <c r="C333" s="14"/>
      <c r="D333" s="14"/>
      <c r="E333" s="14"/>
      <c r="F333" s="14"/>
      <c r="G333" s="14"/>
      <c r="H333" s="14"/>
      <c r="I333" s="14"/>
      <c r="J333" s="15"/>
      <c r="K333" s="14"/>
      <c r="L333" s="16"/>
      <c r="M333" s="14"/>
      <c r="N333" s="14"/>
      <c r="O333" s="14"/>
    </row>
    <row r="334" spans="1:15" ht="15" customHeight="1" x14ac:dyDescent="0.25">
      <c r="A334" s="14"/>
      <c r="B334" s="11"/>
      <c r="C334" s="14"/>
      <c r="D334" s="14"/>
      <c r="E334" s="14"/>
      <c r="F334" s="14"/>
      <c r="G334" s="14"/>
      <c r="H334" s="14"/>
      <c r="I334" s="14"/>
      <c r="J334" s="15"/>
      <c r="K334" s="14"/>
      <c r="L334" s="16"/>
      <c r="M334" s="14"/>
      <c r="N334" s="14"/>
      <c r="O334" s="14"/>
    </row>
    <row r="335" spans="1:15" ht="15" customHeight="1" x14ac:dyDescent="0.25">
      <c r="A335" s="14"/>
      <c r="B335" s="11"/>
      <c r="C335" s="14"/>
      <c r="D335" s="14"/>
      <c r="E335" s="14"/>
      <c r="F335" s="14"/>
      <c r="G335" s="14"/>
      <c r="H335" s="14"/>
      <c r="I335" s="14"/>
      <c r="J335" s="15"/>
      <c r="K335" s="14"/>
      <c r="L335" s="16"/>
      <c r="M335" s="14"/>
      <c r="N335" s="14"/>
      <c r="O335" s="14"/>
    </row>
    <row r="336" spans="1:15" ht="15" customHeight="1" x14ac:dyDescent="0.25">
      <c r="A336" s="14"/>
      <c r="B336" s="11"/>
      <c r="C336" s="14"/>
      <c r="D336" s="14"/>
      <c r="E336" s="14"/>
      <c r="F336" s="14"/>
      <c r="G336" s="14"/>
      <c r="H336" s="14"/>
      <c r="I336" s="14"/>
      <c r="J336" s="15"/>
      <c r="K336" s="14"/>
      <c r="L336" s="16"/>
      <c r="M336" s="14"/>
      <c r="N336" s="14"/>
      <c r="O336" s="14"/>
    </row>
    <row r="337" spans="1:15" ht="15" customHeight="1" x14ac:dyDescent="0.25">
      <c r="A337" s="14"/>
      <c r="B337" s="11"/>
      <c r="C337" s="14"/>
      <c r="D337" s="14"/>
      <c r="E337" s="14"/>
      <c r="F337" s="14"/>
      <c r="G337" s="14"/>
      <c r="H337" s="14"/>
      <c r="I337" s="14"/>
      <c r="J337" s="15"/>
      <c r="K337" s="14"/>
      <c r="L337" s="16"/>
      <c r="M337" s="14"/>
      <c r="N337" s="14"/>
      <c r="O337" s="14"/>
    </row>
    <row r="338" spans="1:15" ht="15" customHeight="1" x14ac:dyDescent="0.25">
      <c r="A338" s="14"/>
      <c r="B338" s="11"/>
      <c r="C338" s="14"/>
      <c r="D338" s="14"/>
      <c r="E338" s="14"/>
      <c r="F338" s="14"/>
      <c r="G338" s="14"/>
      <c r="H338" s="14"/>
      <c r="I338" s="14"/>
      <c r="J338" s="15"/>
      <c r="K338" s="14"/>
      <c r="L338" s="16"/>
      <c r="M338" s="14"/>
      <c r="N338" s="14"/>
      <c r="O338" s="14"/>
    </row>
    <row r="339" spans="1:15" ht="15" customHeight="1" x14ac:dyDescent="0.25">
      <c r="A339" s="14"/>
      <c r="B339" s="11"/>
      <c r="C339" s="14"/>
      <c r="D339" s="14"/>
      <c r="E339" s="14"/>
      <c r="F339" s="14"/>
      <c r="G339" s="14"/>
      <c r="H339" s="14"/>
      <c r="I339" s="14"/>
      <c r="J339" s="15"/>
      <c r="K339" s="14"/>
      <c r="L339" s="16"/>
      <c r="M339" s="14"/>
      <c r="N339" s="14"/>
      <c r="O339" s="14"/>
    </row>
    <row r="340" spans="1:15" ht="15" customHeight="1" x14ac:dyDescent="0.25">
      <c r="A340" s="14"/>
      <c r="B340" s="11"/>
      <c r="C340" s="14"/>
      <c r="D340" s="14"/>
      <c r="E340" s="14"/>
      <c r="F340" s="14"/>
      <c r="G340" s="14"/>
      <c r="H340" s="14"/>
      <c r="I340" s="14"/>
      <c r="J340" s="15"/>
      <c r="K340" s="14"/>
      <c r="L340" s="16"/>
      <c r="M340" s="14"/>
      <c r="N340" s="14"/>
      <c r="O340" s="14"/>
    </row>
    <row r="341" spans="1:15" ht="15" customHeight="1" x14ac:dyDescent="0.25">
      <c r="A341" s="14"/>
      <c r="B341" s="11"/>
      <c r="C341" s="14"/>
      <c r="D341" s="14"/>
      <c r="E341" s="14"/>
      <c r="F341" s="14"/>
      <c r="G341" s="14"/>
      <c r="H341" s="14"/>
      <c r="I341" s="14"/>
      <c r="J341" s="15"/>
      <c r="K341" s="14"/>
      <c r="L341" s="16"/>
      <c r="M341" s="14"/>
      <c r="N341" s="14"/>
      <c r="O341" s="14"/>
    </row>
    <row r="342" spans="1:15" ht="15" customHeight="1" x14ac:dyDescent="0.25">
      <c r="A342" s="14"/>
      <c r="B342" s="11"/>
      <c r="C342" s="14"/>
      <c r="D342" s="14"/>
      <c r="E342" s="14"/>
      <c r="F342" s="14"/>
      <c r="G342" s="14"/>
      <c r="H342" s="14"/>
      <c r="I342" s="14"/>
      <c r="J342" s="15"/>
      <c r="K342" s="14"/>
      <c r="L342" s="16"/>
      <c r="M342" s="14"/>
      <c r="N342" s="14"/>
      <c r="O342" s="14"/>
    </row>
    <row r="343" spans="1:15" ht="15" customHeight="1" x14ac:dyDescent="0.25">
      <c r="A343" s="14"/>
      <c r="B343" s="11"/>
      <c r="C343" s="14"/>
      <c r="D343" s="14"/>
      <c r="E343" s="14"/>
      <c r="F343" s="14"/>
      <c r="G343" s="14"/>
      <c r="H343" s="14"/>
      <c r="I343" s="14"/>
      <c r="J343" s="15"/>
      <c r="K343" s="14"/>
      <c r="L343" s="16"/>
      <c r="M343" s="14"/>
      <c r="N343" s="14"/>
      <c r="O343" s="14"/>
    </row>
    <row r="344" spans="1:15" ht="15" customHeight="1" x14ac:dyDescent="0.25">
      <c r="A344" s="14"/>
      <c r="B344" s="11"/>
      <c r="C344" s="14"/>
      <c r="D344" s="14"/>
      <c r="E344" s="14"/>
      <c r="F344" s="14"/>
      <c r="G344" s="14"/>
      <c r="H344" s="14"/>
      <c r="I344" s="14"/>
      <c r="J344" s="15"/>
      <c r="K344" s="14"/>
      <c r="L344" s="16"/>
      <c r="M344" s="14"/>
      <c r="N344" s="14"/>
      <c r="O344" s="14"/>
    </row>
    <row r="345" spans="1:15" ht="15" customHeight="1" x14ac:dyDescent="0.25">
      <c r="A345" s="14"/>
      <c r="B345" s="11"/>
      <c r="C345" s="14"/>
      <c r="D345" s="14"/>
      <c r="E345" s="14"/>
      <c r="F345" s="14"/>
      <c r="G345" s="14"/>
      <c r="H345" s="14"/>
      <c r="I345" s="14"/>
      <c r="J345" s="15"/>
      <c r="K345" s="14"/>
      <c r="L345" s="16"/>
      <c r="M345" s="14"/>
      <c r="N345" s="14"/>
      <c r="O345" s="14"/>
    </row>
    <row r="346" spans="1:15" ht="15" customHeight="1" x14ac:dyDescent="0.25">
      <c r="A346" s="14"/>
      <c r="B346" s="11"/>
      <c r="C346" s="14"/>
      <c r="D346" s="14"/>
      <c r="E346" s="14"/>
      <c r="F346" s="14"/>
      <c r="G346" s="14"/>
      <c r="H346" s="14"/>
      <c r="I346" s="14"/>
      <c r="J346" s="15"/>
      <c r="K346" s="14"/>
      <c r="L346" s="16"/>
      <c r="M346" s="14"/>
      <c r="N346" s="14"/>
      <c r="O346" s="14"/>
    </row>
    <row r="347" spans="1:15" ht="15" customHeight="1" x14ac:dyDescent="0.25">
      <c r="A347" s="14"/>
      <c r="B347" s="11"/>
      <c r="C347" s="14"/>
      <c r="D347" s="14"/>
      <c r="E347" s="14"/>
      <c r="F347" s="14"/>
      <c r="G347" s="14"/>
      <c r="H347" s="14"/>
      <c r="I347" s="14"/>
      <c r="J347" s="15"/>
      <c r="K347" s="14"/>
      <c r="L347" s="16"/>
      <c r="M347" s="14"/>
      <c r="N347" s="14"/>
      <c r="O347" s="14"/>
    </row>
    <row r="348" spans="1:15" ht="15" customHeight="1" x14ac:dyDescent="0.25">
      <c r="A348" s="14"/>
      <c r="B348" s="11"/>
      <c r="C348" s="14"/>
      <c r="D348" s="14"/>
      <c r="E348" s="14"/>
      <c r="F348" s="14"/>
      <c r="G348" s="14"/>
      <c r="H348" s="14"/>
      <c r="I348" s="14"/>
      <c r="J348" s="15"/>
      <c r="K348" s="14"/>
      <c r="L348" s="16"/>
      <c r="M348" s="14"/>
      <c r="N348" s="14"/>
      <c r="O348" s="14"/>
    </row>
    <row r="349" spans="1:15" ht="15" customHeight="1" x14ac:dyDescent="0.25">
      <c r="A349" s="14"/>
      <c r="B349" s="11"/>
      <c r="C349" s="14"/>
      <c r="D349" s="14"/>
      <c r="E349" s="14"/>
      <c r="F349" s="14"/>
      <c r="G349" s="14"/>
      <c r="H349" s="14"/>
      <c r="I349" s="14"/>
      <c r="J349" s="15"/>
      <c r="K349" s="14"/>
      <c r="L349" s="16"/>
      <c r="M349" s="14"/>
      <c r="N349" s="14"/>
      <c r="O349" s="14"/>
    </row>
    <row r="350" spans="1:15" ht="15" customHeight="1" x14ac:dyDescent="0.25">
      <c r="A350" s="14"/>
      <c r="B350" s="11"/>
      <c r="C350" s="14"/>
      <c r="D350" s="14"/>
      <c r="E350" s="14"/>
      <c r="F350" s="14"/>
      <c r="G350" s="14"/>
      <c r="H350" s="14"/>
      <c r="I350" s="14"/>
      <c r="J350" s="15"/>
      <c r="K350" s="14"/>
      <c r="L350" s="16"/>
      <c r="M350" s="14"/>
      <c r="N350" s="14"/>
      <c r="O350" s="14"/>
    </row>
    <row r="351" spans="1:15" ht="15" customHeight="1" x14ac:dyDescent="0.25">
      <c r="A351" s="14"/>
      <c r="B351" s="11"/>
      <c r="C351" s="14"/>
      <c r="D351" s="14"/>
      <c r="E351" s="14"/>
      <c r="F351" s="14"/>
      <c r="G351" s="14"/>
      <c r="H351" s="14"/>
      <c r="I351" s="14"/>
      <c r="J351" s="15"/>
      <c r="K351" s="14"/>
      <c r="L351" s="16"/>
      <c r="M351" s="14"/>
      <c r="N351" s="14"/>
      <c r="O351" s="14"/>
    </row>
    <row r="352" spans="1:15" ht="15" customHeight="1" x14ac:dyDescent="0.25">
      <c r="A352" s="14"/>
      <c r="B352" s="11"/>
      <c r="C352" s="14"/>
      <c r="D352" s="14"/>
      <c r="E352" s="14"/>
      <c r="F352" s="14"/>
      <c r="G352" s="14"/>
      <c r="H352" s="14"/>
      <c r="I352" s="14"/>
      <c r="J352" s="15"/>
      <c r="K352" s="14"/>
      <c r="L352" s="16"/>
      <c r="M352" s="14"/>
      <c r="N352" s="14"/>
      <c r="O352" s="14"/>
    </row>
    <row r="353" spans="1:15" ht="15" customHeight="1" x14ac:dyDescent="0.25">
      <c r="A353" s="14"/>
      <c r="B353" s="11"/>
      <c r="C353" s="14"/>
      <c r="D353" s="14"/>
      <c r="E353" s="14"/>
      <c r="F353" s="14"/>
      <c r="G353" s="14"/>
      <c r="H353" s="14"/>
      <c r="I353" s="14"/>
      <c r="J353" s="15"/>
      <c r="K353" s="14"/>
      <c r="L353" s="16"/>
      <c r="M353" s="14"/>
      <c r="N353" s="14"/>
      <c r="O353" s="14"/>
    </row>
    <row r="354" spans="1:15" ht="15" customHeight="1" x14ac:dyDescent="0.25">
      <c r="A354" s="14"/>
      <c r="B354" s="11"/>
      <c r="C354" s="14"/>
      <c r="D354" s="14"/>
      <c r="E354" s="14"/>
      <c r="F354" s="14"/>
      <c r="G354" s="14"/>
      <c r="H354" s="14"/>
      <c r="I354" s="14"/>
      <c r="J354" s="15"/>
      <c r="K354" s="14"/>
      <c r="L354" s="16"/>
      <c r="M354" s="14"/>
      <c r="N354" s="14"/>
      <c r="O354" s="14"/>
    </row>
    <row r="355" spans="1:15" ht="15" customHeight="1" x14ac:dyDescent="0.25">
      <c r="A355" s="14"/>
      <c r="B355" s="11"/>
      <c r="C355" s="14"/>
      <c r="D355" s="14"/>
      <c r="E355" s="14"/>
      <c r="F355" s="14"/>
      <c r="G355" s="14"/>
      <c r="H355" s="14"/>
      <c r="I355" s="14"/>
      <c r="J355" s="15"/>
      <c r="K355" s="14"/>
      <c r="L355" s="16"/>
      <c r="M355" s="14"/>
      <c r="N355" s="14"/>
      <c r="O355" s="14"/>
    </row>
    <row r="356" spans="1:15" ht="15" customHeight="1" x14ac:dyDescent="0.25">
      <c r="A356" s="14"/>
      <c r="B356" s="11"/>
      <c r="C356" s="14"/>
      <c r="D356" s="14"/>
      <c r="E356" s="14"/>
      <c r="F356" s="14"/>
      <c r="G356" s="14"/>
      <c r="H356" s="14"/>
      <c r="I356" s="14"/>
      <c r="J356" s="15"/>
      <c r="K356" s="14"/>
      <c r="L356" s="16"/>
      <c r="M356" s="14"/>
      <c r="N356" s="14"/>
      <c r="O356" s="14"/>
    </row>
    <row r="357" spans="1:15" ht="15" customHeight="1" x14ac:dyDescent="0.25">
      <c r="A357" s="14"/>
      <c r="B357" s="11"/>
      <c r="C357" s="14"/>
      <c r="D357" s="14"/>
      <c r="E357" s="14"/>
      <c r="F357" s="14"/>
      <c r="G357" s="14"/>
      <c r="H357" s="14"/>
      <c r="I357" s="14"/>
      <c r="J357" s="15"/>
      <c r="K357" s="14"/>
      <c r="L357" s="16"/>
      <c r="M357" s="14"/>
      <c r="N357" s="14"/>
      <c r="O357" s="14"/>
    </row>
    <row r="358" spans="1:15" ht="15" customHeight="1" x14ac:dyDescent="0.25">
      <c r="A358" s="14"/>
      <c r="B358" s="11"/>
      <c r="C358" s="14"/>
      <c r="D358" s="14"/>
      <c r="E358" s="14"/>
      <c r="F358" s="14"/>
      <c r="G358" s="14"/>
      <c r="H358" s="14"/>
      <c r="I358" s="14"/>
      <c r="J358" s="15"/>
      <c r="K358" s="14"/>
      <c r="L358" s="16"/>
      <c r="M358" s="14"/>
      <c r="N358" s="14"/>
      <c r="O358" s="14"/>
    </row>
    <row r="359" spans="1:15" ht="15" customHeight="1" x14ac:dyDescent="0.25">
      <c r="A359" s="14"/>
      <c r="B359" s="11"/>
      <c r="C359" s="14"/>
      <c r="D359" s="14"/>
      <c r="E359" s="14"/>
      <c r="F359" s="14"/>
      <c r="G359" s="14"/>
      <c r="H359" s="14"/>
      <c r="I359" s="14"/>
      <c r="J359" s="15"/>
      <c r="K359" s="14"/>
      <c r="L359" s="16"/>
      <c r="M359" s="14"/>
      <c r="N359" s="14"/>
      <c r="O359" s="14"/>
    </row>
    <row r="360" spans="1:15" ht="15" customHeight="1" x14ac:dyDescent="0.25">
      <c r="A360" s="14"/>
      <c r="B360" s="11"/>
      <c r="C360" s="14"/>
      <c r="D360" s="14"/>
      <c r="E360" s="14"/>
      <c r="F360" s="14"/>
      <c r="G360" s="14"/>
      <c r="H360" s="14"/>
      <c r="I360" s="14"/>
      <c r="J360" s="15"/>
      <c r="K360" s="14"/>
      <c r="L360" s="16"/>
      <c r="M360" s="14"/>
      <c r="N360" s="14"/>
      <c r="O360" s="14"/>
    </row>
    <row r="361" spans="1:15" ht="15" customHeight="1" x14ac:dyDescent="0.25">
      <c r="A361" s="14"/>
      <c r="B361" s="11"/>
      <c r="C361" s="14"/>
      <c r="D361" s="14"/>
      <c r="E361" s="14"/>
      <c r="F361" s="14"/>
      <c r="G361" s="14"/>
      <c r="H361" s="14"/>
      <c r="I361" s="14"/>
      <c r="J361" s="15"/>
      <c r="K361" s="14"/>
      <c r="L361" s="16"/>
      <c r="M361" s="14"/>
      <c r="N361" s="14"/>
      <c r="O361" s="14"/>
    </row>
    <row r="362" spans="1:15" ht="15" customHeight="1" x14ac:dyDescent="0.25">
      <c r="A362" s="14"/>
      <c r="B362" s="11"/>
      <c r="C362" s="14"/>
      <c r="D362" s="14"/>
      <c r="E362" s="14"/>
      <c r="F362" s="14"/>
      <c r="G362" s="14"/>
      <c r="H362" s="14"/>
      <c r="I362" s="14"/>
      <c r="J362" s="15"/>
      <c r="K362" s="14"/>
      <c r="L362" s="16"/>
      <c r="M362" s="14"/>
      <c r="N362" s="14"/>
      <c r="O362" s="14"/>
    </row>
    <row r="363" spans="1:15" ht="15" customHeight="1" x14ac:dyDescent="0.25">
      <c r="A363" s="14"/>
      <c r="B363" s="11"/>
      <c r="C363" s="14"/>
      <c r="D363" s="14"/>
      <c r="E363" s="14"/>
      <c r="F363" s="14"/>
      <c r="G363" s="14"/>
      <c r="H363" s="14"/>
      <c r="I363" s="14"/>
      <c r="J363" s="15"/>
      <c r="K363" s="14"/>
      <c r="L363" s="16"/>
      <c r="M363" s="14"/>
      <c r="N363" s="14"/>
      <c r="O363" s="14"/>
    </row>
    <row r="364" spans="1:15" ht="15" customHeight="1" x14ac:dyDescent="0.25">
      <c r="A364" s="14"/>
      <c r="B364" s="11"/>
      <c r="C364" s="14"/>
      <c r="D364" s="14"/>
      <c r="E364" s="14"/>
      <c r="F364" s="14"/>
      <c r="G364" s="14"/>
      <c r="H364" s="14"/>
      <c r="I364" s="14"/>
      <c r="J364" s="15"/>
      <c r="K364" s="14"/>
      <c r="L364" s="16"/>
      <c r="M364" s="14"/>
      <c r="N364" s="14"/>
      <c r="O364" s="14"/>
    </row>
    <row r="365" spans="1:15" ht="15" customHeight="1" x14ac:dyDescent="0.25">
      <c r="A365" s="14"/>
      <c r="B365" s="11"/>
      <c r="C365" s="14"/>
      <c r="D365" s="14"/>
      <c r="E365" s="14"/>
      <c r="F365" s="14"/>
      <c r="G365" s="14"/>
      <c r="H365" s="14"/>
      <c r="I365" s="14"/>
      <c r="J365" s="15"/>
      <c r="K365" s="14"/>
      <c r="L365" s="16"/>
      <c r="M365" s="14"/>
      <c r="N365" s="14"/>
      <c r="O365" s="14"/>
    </row>
    <row r="366" spans="1:15" ht="15" customHeight="1" x14ac:dyDescent="0.25">
      <c r="A366" s="14"/>
      <c r="B366" s="11"/>
      <c r="C366" s="14"/>
      <c r="D366" s="14"/>
      <c r="E366" s="14"/>
      <c r="F366" s="14"/>
      <c r="G366" s="14"/>
      <c r="H366" s="14"/>
      <c r="I366" s="14"/>
      <c r="J366" s="15"/>
      <c r="K366" s="14"/>
      <c r="L366" s="16"/>
      <c r="M366" s="14"/>
      <c r="N366" s="14"/>
      <c r="O366" s="14"/>
    </row>
    <row r="367" spans="1:15" ht="15" customHeight="1" x14ac:dyDescent="0.25">
      <c r="A367" s="14"/>
      <c r="B367" s="11"/>
      <c r="C367" s="14"/>
      <c r="D367" s="14"/>
      <c r="E367" s="14"/>
      <c r="F367" s="14"/>
      <c r="G367" s="14"/>
      <c r="H367" s="14"/>
      <c r="I367" s="14"/>
      <c r="J367" s="15"/>
      <c r="K367" s="14"/>
      <c r="L367" s="16"/>
      <c r="M367" s="14"/>
      <c r="N367" s="14"/>
      <c r="O367" s="14"/>
    </row>
    <row r="368" spans="1:15" ht="15" customHeight="1" x14ac:dyDescent="0.25">
      <c r="A368" s="14"/>
      <c r="B368" s="11"/>
      <c r="C368" s="14"/>
      <c r="D368" s="14"/>
      <c r="E368" s="14"/>
      <c r="F368" s="14"/>
      <c r="G368" s="14"/>
      <c r="H368" s="14"/>
      <c r="I368" s="14"/>
      <c r="J368" s="15"/>
      <c r="K368" s="14"/>
      <c r="L368" s="16"/>
      <c r="M368" s="14"/>
      <c r="N368" s="14"/>
      <c r="O368" s="14"/>
    </row>
    <row r="369" spans="1:15" ht="15" customHeight="1" x14ac:dyDescent="0.25">
      <c r="A369" s="14"/>
      <c r="B369" s="11"/>
      <c r="C369" s="14"/>
      <c r="D369" s="14"/>
      <c r="E369" s="14"/>
      <c r="F369" s="14"/>
      <c r="G369" s="14"/>
      <c r="H369" s="14"/>
      <c r="I369" s="14"/>
      <c r="J369" s="15"/>
      <c r="K369" s="14"/>
      <c r="L369" s="16"/>
      <c r="M369" s="14"/>
      <c r="N369" s="14"/>
      <c r="O369" s="14"/>
    </row>
    <row r="370" spans="1:15" ht="15" customHeight="1" x14ac:dyDescent="0.25">
      <c r="A370" s="14"/>
      <c r="B370" s="11"/>
      <c r="C370" s="14"/>
      <c r="D370" s="14"/>
      <c r="E370" s="14"/>
      <c r="F370" s="14"/>
      <c r="G370" s="14"/>
      <c r="H370" s="14"/>
      <c r="I370" s="14"/>
      <c r="J370" s="15"/>
      <c r="K370" s="14"/>
      <c r="L370" s="16"/>
      <c r="M370" s="14"/>
      <c r="N370" s="14"/>
      <c r="O370" s="14"/>
    </row>
    <row r="371" spans="1:15" ht="15" customHeight="1" x14ac:dyDescent="0.25">
      <c r="A371" s="14"/>
      <c r="B371" s="11"/>
      <c r="C371" s="14"/>
      <c r="D371" s="14"/>
      <c r="E371" s="14"/>
      <c r="F371" s="14"/>
      <c r="G371" s="14"/>
      <c r="H371" s="14"/>
      <c r="I371" s="14"/>
      <c r="J371" s="15"/>
      <c r="K371" s="14"/>
      <c r="L371" s="16"/>
      <c r="M371" s="14"/>
      <c r="N371" s="14"/>
      <c r="O371" s="14"/>
    </row>
    <row r="372" spans="1:15" ht="15" customHeight="1" x14ac:dyDescent="0.25">
      <c r="A372" s="14"/>
      <c r="B372" s="11"/>
      <c r="C372" s="14"/>
      <c r="D372" s="14"/>
      <c r="E372" s="14"/>
      <c r="F372" s="14"/>
      <c r="G372" s="14"/>
      <c r="H372" s="14"/>
      <c r="I372" s="14"/>
      <c r="J372" s="15"/>
      <c r="K372" s="14"/>
      <c r="L372" s="16"/>
      <c r="M372" s="14"/>
      <c r="N372" s="14"/>
      <c r="O372" s="14"/>
    </row>
    <row r="373" spans="1:15" ht="15" customHeight="1" x14ac:dyDescent="0.25">
      <c r="A373" s="14"/>
      <c r="B373" s="11"/>
      <c r="C373" s="14"/>
      <c r="D373" s="14"/>
      <c r="E373" s="14"/>
      <c r="F373" s="14"/>
      <c r="G373" s="14"/>
      <c r="H373" s="14"/>
      <c r="I373" s="14"/>
      <c r="J373" s="15"/>
      <c r="K373" s="14"/>
      <c r="L373" s="16"/>
      <c r="M373" s="14"/>
      <c r="N373" s="14"/>
      <c r="O373" s="14"/>
    </row>
    <row r="374" spans="1:15" ht="15" customHeight="1" x14ac:dyDescent="0.25">
      <c r="A374" s="14"/>
      <c r="B374" s="11"/>
      <c r="C374" s="14"/>
      <c r="D374" s="14"/>
      <c r="E374" s="14"/>
      <c r="F374" s="14"/>
      <c r="G374" s="14"/>
      <c r="H374" s="14"/>
      <c r="I374" s="14"/>
      <c r="J374" s="15"/>
      <c r="K374" s="14"/>
      <c r="L374" s="16"/>
      <c r="M374" s="14"/>
      <c r="N374" s="14"/>
      <c r="O374" s="14"/>
    </row>
    <row r="375" spans="1:15" ht="15" customHeight="1" x14ac:dyDescent="0.25">
      <c r="A375" s="14"/>
      <c r="B375" s="11"/>
      <c r="C375" s="14"/>
      <c r="D375" s="14"/>
      <c r="E375" s="14"/>
      <c r="F375" s="14"/>
      <c r="G375" s="14"/>
      <c r="H375" s="14"/>
      <c r="I375" s="14"/>
      <c r="J375" s="15"/>
      <c r="K375" s="14"/>
      <c r="L375" s="16"/>
      <c r="M375" s="14"/>
      <c r="N375" s="14"/>
      <c r="O375" s="14"/>
    </row>
    <row r="376" spans="1:15" ht="15" customHeight="1" x14ac:dyDescent="0.25">
      <c r="A376" s="14"/>
      <c r="B376" s="11"/>
      <c r="C376" s="14"/>
      <c r="D376" s="14"/>
      <c r="E376" s="14"/>
      <c r="F376" s="14"/>
      <c r="G376" s="14"/>
      <c r="H376" s="14"/>
      <c r="I376" s="14"/>
      <c r="J376" s="15"/>
      <c r="K376" s="14"/>
      <c r="L376" s="16"/>
      <c r="M376" s="14"/>
      <c r="N376" s="14"/>
      <c r="O376" s="14"/>
    </row>
    <row r="377" spans="1:15" ht="15" customHeight="1" x14ac:dyDescent="0.25">
      <c r="A377" s="14"/>
      <c r="B377" s="11"/>
      <c r="C377" s="14"/>
      <c r="D377" s="14"/>
      <c r="E377" s="14"/>
      <c r="F377" s="14"/>
      <c r="G377" s="14"/>
      <c r="H377" s="14"/>
      <c r="I377" s="14"/>
      <c r="J377" s="15"/>
      <c r="K377" s="14"/>
      <c r="L377" s="16"/>
      <c r="M377" s="14"/>
      <c r="N377" s="14"/>
      <c r="O377" s="14"/>
    </row>
    <row r="378" spans="1:15" ht="15" customHeight="1" x14ac:dyDescent="0.25">
      <c r="A378" s="14"/>
      <c r="B378" s="11"/>
      <c r="C378" s="14"/>
      <c r="D378" s="14"/>
      <c r="E378" s="14"/>
      <c r="F378" s="14"/>
      <c r="G378" s="14"/>
      <c r="H378" s="14"/>
      <c r="I378" s="14"/>
      <c r="J378" s="15"/>
      <c r="K378" s="14"/>
      <c r="L378" s="16"/>
      <c r="M378" s="14"/>
      <c r="N378" s="14"/>
      <c r="O378" s="14"/>
    </row>
    <row r="379" spans="1:15" ht="15" customHeight="1" x14ac:dyDescent="0.25">
      <c r="A379" s="14"/>
      <c r="B379" s="11"/>
      <c r="C379" s="14"/>
      <c r="D379" s="14"/>
      <c r="E379" s="14"/>
      <c r="F379" s="14"/>
      <c r="G379" s="14"/>
      <c r="H379" s="14"/>
      <c r="I379" s="14"/>
      <c r="J379" s="15"/>
      <c r="K379" s="14"/>
      <c r="L379" s="16"/>
      <c r="M379" s="14"/>
      <c r="N379" s="14"/>
      <c r="O379" s="14"/>
    </row>
    <row r="380" spans="1:15" ht="15" customHeight="1" x14ac:dyDescent="0.25">
      <c r="A380" s="14"/>
      <c r="B380" s="11"/>
      <c r="C380" s="14"/>
      <c r="D380" s="14"/>
      <c r="E380" s="14"/>
      <c r="F380" s="14"/>
      <c r="G380" s="14"/>
      <c r="H380" s="14"/>
      <c r="I380" s="14"/>
      <c r="J380" s="15"/>
      <c r="K380" s="14"/>
      <c r="L380" s="16"/>
      <c r="M380" s="14"/>
      <c r="N380" s="14"/>
      <c r="O380" s="14"/>
    </row>
    <row r="381" spans="1:15" ht="15" customHeight="1" x14ac:dyDescent="0.25">
      <c r="A381" s="14"/>
      <c r="B381" s="11"/>
      <c r="C381" s="14"/>
      <c r="D381" s="14"/>
      <c r="E381" s="14"/>
      <c r="F381" s="14"/>
      <c r="G381" s="14"/>
      <c r="H381" s="14"/>
      <c r="I381" s="14"/>
      <c r="J381" s="15"/>
      <c r="K381" s="14"/>
      <c r="L381" s="16"/>
      <c r="M381" s="14"/>
      <c r="N381" s="14"/>
      <c r="O381" s="14"/>
    </row>
    <row r="382" spans="1:15" ht="15" customHeight="1" x14ac:dyDescent="0.25">
      <c r="A382" s="14"/>
      <c r="B382" s="11"/>
      <c r="C382" s="14"/>
      <c r="D382" s="14"/>
      <c r="E382" s="14"/>
      <c r="F382" s="14"/>
      <c r="G382" s="14"/>
      <c r="H382" s="14"/>
      <c r="I382" s="14"/>
      <c r="J382" s="15"/>
      <c r="K382" s="14"/>
      <c r="L382" s="16"/>
      <c r="M382" s="14"/>
      <c r="N382" s="14"/>
      <c r="O382" s="14"/>
    </row>
    <row r="383" spans="1:15" ht="15" customHeight="1" x14ac:dyDescent="0.25">
      <c r="A383" s="14"/>
      <c r="B383" s="11"/>
      <c r="C383" s="14"/>
      <c r="D383" s="14"/>
      <c r="E383" s="14"/>
      <c r="F383" s="14"/>
      <c r="G383" s="14"/>
      <c r="H383" s="14"/>
      <c r="I383" s="14"/>
      <c r="J383" s="15"/>
      <c r="K383" s="14"/>
      <c r="L383" s="16"/>
      <c r="M383" s="14"/>
      <c r="N383" s="14"/>
      <c r="O383" s="14"/>
    </row>
    <row r="384" spans="1:15" ht="15" customHeight="1" x14ac:dyDescent="0.25">
      <c r="A384" s="14"/>
      <c r="B384" s="11"/>
      <c r="C384" s="14"/>
      <c r="D384" s="14"/>
      <c r="E384" s="14"/>
      <c r="F384" s="14"/>
      <c r="G384" s="14"/>
      <c r="H384" s="14"/>
      <c r="I384" s="14"/>
      <c r="J384" s="15"/>
      <c r="K384" s="14"/>
      <c r="L384" s="16"/>
      <c r="M384" s="14"/>
      <c r="N384" s="14"/>
      <c r="O384" s="14"/>
    </row>
    <row r="385" spans="1:15" ht="15" customHeight="1" x14ac:dyDescent="0.25">
      <c r="A385" s="14"/>
      <c r="B385" s="11"/>
      <c r="C385" s="14"/>
      <c r="D385" s="14"/>
      <c r="E385" s="14"/>
      <c r="F385" s="14"/>
      <c r="G385" s="14"/>
      <c r="H385" s="14"/>
      <c r="I385" s="14"/>
      <c r="J385" s="15"/>
      <c r="K385" s="14"/>
      <c r="L385" s="16"/>
      <c r="M385" s="14"/>
      <c r="N385" s="14"/>
      <c r="O385" s="14"/>
    </row>
    <row r="386" spans="1:15" ht="15" customHeight="1" x14ac:dyDescent="0.25">
      <c r="A386" s="14"/>
      <c r="B386" s="11"/>
      <c r="C386" s="14"/>
      <c r="D386" s="14"/>
      <c r="E386" s="14"/>
      <c r="F386" s="14"/>
      <c r="G386" s="14"/>
      <c r="H386" s="14"/>
      <c r="I386" s="14"/>
      <c r="J386" s="15"/>
      <c r="K386" s="14"/>
      <c r="L386" s="16"/>
      <c r="M386" s="14"/>
      <c r="N386" s="14"/>
      <c r="O386" s="14"/>
    </row>
    <row r="387" spans="1:15" ht="15" customHeight="1" x14ac:dyDescent="0.25">
      <c r="A387" s="14"/>
      <c r="B387" s="11"/>
      <c r="C387" s="14"/>
      <c r="D387" s="14"/>
      <c r="E387" s="14"/>
      <c r="F387" s="14"/>
      <c r="G387" s="14"/>
      <c r="H387" s="14"/>
      <c r="I387" s="14"/>
      <c r="J387" s="15"/>
      <c r="K387" s="14"/>
      <c r="L387" s="16"/>
      <c r="M387" s="14"/>
      <c r="N387" s="14"/>
      <c r="O387" s="14"/>
    </row>
    <row r="388" spans="1:15" ht="15" customHeight="1" x14ac:dyDescent="0.25">
      <c r="A388" s="14"/>
      <c r="B388" s="11"/>
      <c r="C388" s="14"/>
      <c r="D388" s="14"/>
      <c r="E388" s="14"/>
      <c r="F388" s="14"/>
      <c r="G388" s="14"/>
      <c r="H388" s="14"/>
      <c r="I388" s="14"/>
      <c r="J388" s="15"/>
      <c r="K388" s="14"/>
      <c r="L388" s="16"/>
      <c r="M388" s="14"/>
      <c r="N388" s="14"/>
      <c r="O388" s="14"/>
    </row>
    <row r="389" spans="1:15" ht="15" customHeight="1" x14ac:dyDescent="0.25">
      <c r="A389" s="14"/>
      <c r="B389" s="11"/>
      <c r="C389" s="14"/>
      <c r="D389" s="14"/>
      <c r="E389" s="14"/>
      <c r="F389" s="14"/>
      <c r="G389" s="14"/>
      <c r="H389" s="14"/>
      <c r="I389" s="14"/>
      <c r="J389" s="15"/>
      <c r="K389" s="14"/>
      <c r="L389" s="16"/>
      <c r="M389" s="14"/>
      <c r="N389" s="14"/>
      <c r="O389" s="14"/>
    </row>
    <row r="390" spans="1:15" ht="15" customHeight="1" x14ac:dyDescent="0.25">
      <c r="A390" s="14"/>
      <c r="B390" s="11"/>
      <c r="C390" s="14"/>
      <c r="D390" s="14"/>
      <c r="E390" s="14"/>
      <c r="F390" s="14"/>
      <c r="G390" s="14"/>
      <c r="H390" s="14"/>
      <c r="I390" s="14"/>
      <c r="J390" s="15"/>
      <c r="K390" s="14"/>
      <c r="L390" s="16"/>
      <c r="M390" s="14"/>
      <c r="N390" s="14"/>
      <c r="O390" s="14"/>
    </row>
    <row r="391" spans="1:15" ht="15" customHeight="1" x14ac:dyDescent="0.25">
      <c r="A391" s="14"/>
      <c r="B391" s="11"/>
      <c r="C391" s="14"/>
      <c r="D391" s="14"/>
      <c r="E391" s="14"/>
      <c r="F391" s="14"/>
      <c r="G391" s="14"/>
      <c r="H391" s="14"/>
      <c r="I391" s="14"/>
      <c r="J391" s="15"/>
      <c r="K391" s="14"/>
      <c r="L391" s="16"/>
      <c r="M391" s="14"/>
      <c r="N391" s="14"/>
      <c r="O391" s="14"/>
    </row>
    <row r="392" spans="1:15" ht="15" customHeight="1" x14ac:dyDescent="0.25">
      <c r="A392" s="14"/>
      <c r="B392" s="11"/>
      <c r="C392" s="14"/>
      <c r="D392" s="14"/>
      <c r="E392" s="14"/>
      <c r="F392" s="14"/>
      <c r="G392" s="14"/>
      <c r="H392" s="14"/>
      <c r="I392" s="14"/>
      <c r="J392" s="15"/>
      <c r="K392" s="14"/>
      <c r="L392" s="16"/>
      <c r="M392" s="14"/>
      <c r="N392" s="14"/>
      <c r="O392" s="14"/>
    </row>
    <row r="393" spans="1:15" ht="15" customHeight="1" x14ac:dyDescent="0.25">
      <c r="A393" s="14"/>
      <c r="B393" s="11"/>
      <c r="C393" s="14"/>
      <c r="D393" s="14"/>
      <c r="E393" s="14"/>
      <c r="F393" s="14"/>
      <c r="G393" s="14"/>
      <c r="H393" s="14"/>
      <c r="I393" s="14"/>
      <c r="J393" s="15"/>
      <c r="K393" s="14"/>
      <c r="L393" s="16"/>
      <c r="M393" s="14"/>
      <c r="N393" s="14"/>
      <c r="O393" s="14"/>
    </row>
    <row r="394" spans="1:15" ht="15" customHeight="1" x14ac:dyDescent="0.25">
      <c r="A394" s="14"/>
      <c r="B394" s="11"/>
      <c r="C394" s="14"/>
      <c r="D394" s="14"/>
      <c r="E394" s="14"/>
      <c r="F394" s="14"/>
      <c r="G394" s="14"/>
      <c r="H394" s="14"/>
      <c r="I394" s="14"/>
      <c r="J394" s="15"/>
      <c r="K394" s="14"/>
      <c r="L394" s="16"/>
      <c r="M394" s="14"/>
      <c r="N394" s="14"/>
      <c r="O394" s="14"/>
    </row>
    <row r="395" spans="1:15" ht="15" customHeight="1" x14ac:dyDescent="0.25">
      <c r="A395" s="14"/>
      <c r="B395" s="11"/>
      <c r="C395" s="14"/>
      <c r="D395" s="14"/>
      <c r="E395" s="14"/>
      <c r="F395" s="14"/>
      <c r="G395" s="14"/>
      <c r="H395" s="14"/>
      <c r="I395" s="14"/>
      <c r="J395" s="15"/>
      <c r="K395" s="14"/>
      <c r="L395" s="16"/>
      <c r="M395" s="14"/>
      <c r="N395" s="14"/>
      <c r="O395" s="14"/>
    </row>
    <row r="396" spans="1:15" ht="15" customHeight="1" x14ac:dyDescent="0.25">
      <c r="A396" s="14"/>
      <c r="B396" s="11"/>
      <c r="C396" s="14"/>
      <c r="D396" s="14"/>
      <c r="E396" s="14"/>
      <c r="F396" s="14"/>
      <c r="G396" s="14"/>
      <c r="H396" s="14"/>
      <c r="I396" s="14"/>
      <c r="J396" s="15"/>
      <c r="K396" s="14"/>
      <c r="L396" s="16"/>
      <c r="M396" s="14"/>
      <c r="N396" s="14"/>
      <c r="O396" s="14"/>
    </row>
    <row r="397" spans="1:15" ht="15" customHeight="1" x14ac:dyDescent="0.25">
      <c r="A397" s="14"/>
      <c r="B397" s="11"/>
      <c r="C397" s="14"/>
      <c r="D397" s="14"/>
      <c r="E397" s="14"/>
      <c r="F397" s="14"/>
      <c r="G397" s="14"/>
      <c r="H397" s="14"/>
      <c r="I397" s="14"/>
      <c r="J397" s="15"/>
      <c r="K397" s="14"/>
      <c r="L397" s="16"/>
      <c r="M397" s="14"/>
      <c r="N397" s="14"/>
      <c r="O397" s="14"/>
    </row>
    <row r="398" spans="1:15" ht="15" customHeight="1" x14ac:dyDescent="0.25">
      <c r="A398" s="14"/>
      <c r="B398" s="11"/>
      <c r="C398" s="14"/>
      <c r="D398" s="14"/>
      <c r="E398" s="14"/>
      <c r="F398" s="14"/>
      <c r="G398" s="14"/>
      <c r="H398" s="14"/>
      <c r="I398" s="14"/>
      <c r="J398" s="15"/>
      <c r="K398" s="14"/>
      <c r="L398" s="16"/>
      <c r="M398" s="14"/>
      <c r="N398" s="14"/>
      <c r="O398" s="14"/>
    </row>
    <row r="399" spans="1:15" ht="15" customHeight="1" x14ac:dyDescent="0.25">
      <c r="A399" s="14"/>
      <c r="B399" s="11"/>
      <c r="C399" s="14"/>
      <c r="D399" s="14"/>
      <c r="E399" s="14"/>
      <c r="F399" s="14"/>
      <c r="G399" s="14"/>
      <c r="H399" s="14"/>
      <c r="I399" s="14"/>
      <c r="J399" s="15"/>
      <c r="K399" s="14"/>
      <c r="L399" s="16"/>
      <c r="M399" s="14"/>
      <c r="N399" s="14"/>
      <c r="O399" s="14"/>
    </row>
    <row r="400" spans="1:15" ht="15" customHeight="1" x14ac:dyDescent="0.25">
      <c r="A400" s="14"/>
      <c r="B400" s="11"/>
      <c r="C400" s="14"/>
      <c r="D400" s="14"/>
      <c r="E400" s="14"/>
      <c r="F400" s="14"/>
      <c r="G400" s="14"/>
      <c r="H400" s="14"/>
      <c r="I400" s="14"/>
      <c r="J400" s="15"/>
      <c r="K400" s="14"/>
      <c r="L400" s="16"/>
      <c r="M400" s="14"/>
      <c r="N400" s="14"/>
      <c r="O400" s="14"/>
    </row>
    <row r="401" spans="1:15" ht="15" customHeight="1" x14ac:dyDescent="0.25">
      <c r="A401" s="14"/>
      <c r="B401" s="11"/>
      <c r="C401" s="14"/>
      <c r="D401" s="14"/>
      <c r="E401" s="14"/>
      <c r="F401" s="14"/>
      <c r="G401" s="14"/>
      <c r="H401" s="14"/>
      <c r="I401" s="14"/>
      <c r="J401" s="15"/>
      <c r="K401" s="14"/>
      <c r="L401" s="16"/>
      <c r="M401" s="14"/>
      <c r="N401" s="14"/>
      <c r="O401" s="14"/>
    </row>
    <row r="402" spans="1:15" ht="15" customHeight="1" x14ac:dyDescent="0.25">
      <c r="A402" s="14"/>
      <c r="B402" s="11"/>
      <c r="C402" s="14"/>
      <c r="D402" s="14"/>
      <c r="E402" s="14"/>
      <c r="F402" s="14"/>
      <c r="G402" s="14"/>
      <c r="H402" s="14"/>
      <c r="I402" s="14"/>
      <c r="J402" s="15"/>
      <c r="K402" s="14"/>
      <c r="L402" s="16"/>
      <c r="M402" s="14"/>
      <c r="N402" s="14"/>
      <c r="O402" s="14"/>
    </row>
    <row r="403" spans="1:15" ht="15" customHeight="1" x14ac:dyDescent="0.25">
      <c r="A403" s="14"/>
      <c r="B403" s="11"/>
      <c r="C403" s="14"/>
      <c r="D403" s="14"/>
      <c r="E403" s="14"/>
      <c r="F403" s="14"/>
      <c r="G403" s="14"/>
      <c r="H403" s="14"/>
      <c r="I403" s="14"/>
      <c r="J403" s="15"/>
      <c r="K403" s="14"/>
      <c r="L403" s="16"/>
      <c r="M403" s="14"/>
      <c r="N403" s="14"/>
      <c r="O403" s="14"/>
    </row>
    <row r="404" spans="1:15" ht="15" customHeight="1" x14ac:dyDescent="0.25">
      <c r="A404" s="14"/>
      <c r="B404" s="11"/>
      <c r="C404" s="14"/>
      <c r="D404" s="14"/>
      <c r="E404" s="14"/>
      <c r="F404" s="14"/>
      <c r="G404" s="14"/>
      <c r="H404" s="14"/>
      <c r="I404" s="14"/>
      <c r="J404" s="15"/>
      <c r="K404" s="14"/>
      <c r="L404" s="16"/>
      <c r="M404" s="14"/>
      <c r="N404" s="14"/>
      <c r="O404" s="14"/>
    </row>
    <row r="405" spans="1:15" ht="15" customHeight="1" x14ac:dyDescent="0.25">
      <c r="A405" s="14"/>
      <c r="B405" s="11"/>
      <c r="C405" s="14"/>
      <c r="D405" s="14"/>
      <c r="E405" s="14"/>
      <c r="F405" s="14"/>
      <c r="G405" s="14"/>
      <c r="H405" s="14"/>
      <c r="I405" s="14"/>
      <c r="J405" s="15"/>
      <c r="K405" s="14"/>
      <c r="L405" s="16"/>
      <c r="M405" s="14"/>
      <c r="N405" s="14"/>
      <c r="O405" s="14"/>
    </row>
    <row r="406" spans="1:15" ht="15" customHeight="1" x14ac:dyDescent="0.25">
      <c r="A406" s="14"/>
      <c r="B406" s="11"/>
      <c r="C406" s="14"/>
      <c r="D406" s="14"/>
      <c r="E406" s="14"/>
      <c r="F406" s="14"/>
      <c r="G406" s="14"/>
      <c r="H406" s="14"/>
      <c r="I406" s="14"/>
      <c r="J406" s="15"/>
      <c r="K406" s="14"/>
      <c r="L406" s="16"/>
      <c r="M406" s="14"/>
      <c r="N406" s="14"/>
      <c r="O406" s="14"/>
    </row>
    <row r="407" spans="1:15" ht="15" customHeight="1" x14ac:dyDescent="0.25">
      <c r="A407" s="14"/>
      <c r="B407" s="11"/>
      <c r="C407" s="14"/>
      <c r="D407" s="14"/>
      <c r="E407" s="14"/>
      <c r="F407" s="14"/>
      <c r="G407" s="14"/>
      <c r="H407" s="14"/>
      <c r="I407" s="14"/>
      <c r="J407" s="15"/>
      <c r="K407" s="14"/>
      <c r="L407" s="16"/>
      <c r="M407" s="14"/>
      <c r="N407" s="14"/>
      <c r="O407" s="14"/>
    </row>
    <row r="408" spans="1:15" ht="15" customHeight="1" x14ac:dyDescent="0.25">
      <c r="A408" s="14"/>
      <c r="B408" s="11"/>
      <c r="C408" s="14"/>
      <c r="D408" s="14"/>
      <c r="E408" s="14"/>
      <c r="F408" s="14"/>
      <c r="G408" s="14"/>
      <c r="H408" s="14"/>
      <c r="I408" s="14"/>
      <c r="J408" s="15"/>
      <c r="K408" s="14"/>
      <c r="L408" s="16"/>
      <c r="M408" s="14"/>
      <c r="N408" s="14"/>
      <c r="O408" s="14"/>
    </row>
    <row r="409" spans="1:15" ht="15" customHeight="1" x14ac:dyDescent="0.25">
      <c r="A409" s="14"/>
      <c r="B409" s="11"/>
      <c r="C409" s="14"/>
      <c r="D409" s="14"/>
      <c r="E409" s="14"/>
      <c r="F409" s="14"/>
      <c r="G409" s="14"/>
      <c r="H409" s="14"/>
      <c r="I409" s="14"/>
      <c r="J409" s="15"/>
      <c r="K409" s="14"/>
      <c r="L409" s="16"/>
      <c r="M409" s="14"/>
      <c r="N409" s="14"/>
      <c r="O409" s="14"/>
    </row>
    <row r="410" spans="1:15" ht="15" customHeight="1" x14ac:dyDescent="0.25">
      <c r="A410" s="14"/>
      <c r="B410" s="11"/>
      <c r="C410" s="14"/>
      <c r="D410" s="14"/>
      <c r="E410" s="14"/>
      <c r="F410" s="14"/>
      <c r="G410" s="14"/>
      <c r="H410" s="14"/>
      <c r="I410" s="14"/>
      <c r="J410" s="15"/>
      <c r="K410" s="14"/>
      <c r="L410" s="16"/>
      <c r="M410" s="14"/>
      <c r="N410" s="14"/>
      <c r="O410" s="14"/>
    </row>
    <row r="411" spans="1:15" ht="15" customHeight="1" x14ac:dyDescent="0.25">
      <c r="A411" s="14"/>
      <c r="B411" s="11"/>
      <c r="C411" s="14"/>
      <c r="D411" s="14"/>
      <c r="E411" s="14"/>
      <c r="F411" s="14"/>
      <c r="G411" s="14"/>
      <c r="H411" s="14"/>
      <c r="I411" s="14"/>
      <c r="J411" s="15"/>
      <c r="K411" s="14"/>
      <c r="L411" s="16"/>
      <c r="M411" s="14"/>
      <c r="N411" s="14"/>
      <c r="O411" s="14"/>
    </row>
    <row r="412" spans="1:15" ht="15" customHeight="1" x14ac:dyDescent="0.25">
      <c r="A412" s="14"/>
      <c r="B412" s="11"/>
      <c r="C412" s="14"/>
      <c r="D412" s="14"/>
      <c r="E412" s="14"/>
      <c r="F412" s="14"/>
      <c r="G412" s="14"/>
      <c r="H412" s="14"/>
      <c r="I412" s="14"/>
      <c r="J412" s="15"/>
      <c r="K412" s="14"/>
      <c r="L412" s="16"/>
      <c r="M412" s="14"/>
      <c r="N412" s="14"/>
      <c r="O412" s="14"/>
    </row>
    <row r="413" spans="1:15" ht="15" customHeight="1" x14ac:dyDescent="0.25">
      <c r="A413" s="14"/>
      <c r="B413" s="11"/>
      <c r="C413" s="14"/>
      <c r="D413" s="14"/>
      <c r="E413" s="14"/>
      <c r="F413" s="14"/>
      <c r="G413" s="14"/>
      <c r="H413" s="14"/>
      <c r="I413" s="14"/>
      <c r="J413" s="15"/>
      <c r="K413" s="14"/>
      <c r="L413" s="16"/>
      <c r="M413" s="14"/>
      <c r="N413" s="14"/>
      <c r="O413" s="14"/>
    </row>
    <row r="414" spans="1:15" ht="15" customHeight="1" x14ac:dyDescent="0.25">
      <c r="A414" s="14"/>
      <c r="B414" s="11"/>
      <c r="C414" s="14"/>
      <c r="D414" s="14"/>
      <c r="E414" s="14"/>
      <c r="F414" s="14"/>
      <c r="G414" s="14"/>
      <c r="H414" s="14"/>
      <c r="I414" s="14"/>
      <c r="J414" s="15"/>
      <c r="K414" s="14"/>
      <c r="L414" s="16"/>
      <c r="M414" s="14"/>
      <c r="N414" s="14"/>
      <c r="O414" s="14"/>
    </row>
    <row r="415" spans="1:15" ht="15" customHeight="1" x14ac:dyDescent="0.25">
      <c r="A415" s="14"/>
      <c r="B415" s="11"/>
      <c r="C415" s="14"/>
      <c r="D415" s="14"/>
      <c r="E415" s="14"/>
      <c r="F415" s="14"/>
      <c r="G415" s="14"/>
      <c r="H415" s="14"/>
      <c r="I415" s="14"/>
      <c r="J415" s="15"/>
      <c r="K415" s="14"/>
      <c r="L415" s="16"/>
      <c r="M415" s="14"/>
      <c r="N415" s="14"/>
      <c r="O415" s="14"/>
    </row>
    <row r="416" spans="1:15" ht="15" customHeight="1" x14ac:dyDescent="0.25">
      <c r="A416" s="14"/>
      <c r="B416" s="11"/>
      <c r="C416" s="14"/>
      <c r="D416" s="14"/>
      <c r="E416" s="14"/>
      <c r="F416" s="14"/>
      <c r="G416" s="14"/>
      <c r="H416" s="14"/>
      <c r="I416" s="14"/>
      <c r="J416" s="15"/>
      <c r="K416" s="14"/>
      <c r="L416" s="16"/>
      <c r="M416" s="14"/>
      <c r="N416" s="14"/>
      <c r="O416" s="14"/>
    </row>
    <row r="417" spans="1:15" ht="15" customHeight="1" x14ac:dyDescent="0.25">
      <c r="A417" s="14"/>
      <c r="B417" s="11"/>
      <c r="C417" s="14"/>
      <c r="D417" s="14"/>
      <c r="E417" s="14"/>
      <c r="F417" s="14"/>
      <c r="G417" s="14"/>
      <c r="H417" s="14"/>
      <c r="I417" s="14"/>
      <c r="J417" s="15"/>
      <c r="K417" s="14"/>
      <c r="L417" s="16"/>
      <c r="M417" s="14"/>
      <c r="N417" s="14"/>
      <c r="O417" s="14"/>
    </row>
    <row r="418" spans="1:15" ht="15" customHeight="1" x14ac:dyDescent="0.25">
      <c r="A418" s="14"/>
      <c r="B418" s="11"/>
      <c r="C418" s="14"/>
      <c r="D418" s="14"/>
      <c r="E418" s="14"/>
      <c r="F418" s="14"/>
      <c r="G418" s="14"/>
      <c r="H418" s="14"/>
      <c r="I418" s="14"/>
      <c r="J418" s="15"/>
      <c r="K418" s="14"/>
      <c r="L418" s="16"/>
      <c r="M418" s="14"/>
      <c r="N418" s="14"/>
      <c r="O418" s="14"/>
    </row>
    <row r="419" spans="1:15" ht="15" customHeight="1" x14ac:dyDescent="0.25">
      <c r="A419" s="14"/>
      <c r="B419" s="11"/>
      <c r="C419" s="14"/>
      <c r="D419" s="14"/>
      <c r="E419" s="14"/>
      <c r="F419" s="14"/>
      <c r="G419" s="14"/>
      <c r="H419" s="14"/>
      <c r="I419" s="14"/>
      <c r="J419" s="15"/>
      <c r="K419" s="14"/>
      <c r="L419" s="16"/>
      <c r="M419" s="14"/>
      <c r="N419" s="14"/>
      <c r="O419" s="14"/>
    </row>
    <row r="420" spans="1:15" ht="15" customHeight="1" x14ac:dyDescent="0.25">
      <c r="A420" s="14"/>
      <c r="B420" s="11"/>
      <c r="C420" s="14"/>
      <c r="D420" s="14"/>
      <c r="E420" s="14"/>
      <c r="F420" s="14"/>
      <c r="G420" s="14"/>
      <c r="H420" s="14"/>
      <c r="I420" s="14"/>
      <c r="J420" s="15"/>
      <c r="K420" s="14"/>
      <c r="L420" s="16"/>
      <c r="M420" s="14"/>
      <c r="N420" s="14"/>
      <c r="O420" s="14"/>
    </row>
    <row r="421" spans="1:15" ht="15" customHeight="1" x14ac:dyDescent="0.25">
      <c r="A421" s="14"/>
      <c r="B421" s="11"/>
      <c r="C421" s="14"/>
      <c r="D421" s="14"/>
      <c r="E421" s="14"/>
      <c r="F421" s="14"/>
      <c r="G421" s="14"/>
      <c r="H421" s="14"/>
      <c r="I421" s="14"/>
      <c r="J421" s="15"/>
      <c r="K421" s="14"/>
      <c r="L421" s="16"/>
      <c r="M421" s="14"/>
      <c r="N421" s="14"/>
      <c r="O421" s="14"/>
    </row>
    <row r="422" spans="1:15" ht="15" customHeight="1" x14ac:dyDescent="0.25">
      <c r="A422" s="14"/>
      <c r="B422" s="11"/>
      <c r="C422" s="14"/>
      <c r="D422" s="14"/>
      <c r="E422" s="14"/>
      <c r="F422" s="14"/>
      <c r="G422" s="14"/>
      <c r="H422" s="14"/>
      <c r="I422" s="14"/>
      <c r="J422" s="15"/>
      <c r="K422" s="14"/>
      <c r="L422" s="16"/>
      <c r="M422" s="14"/>
      <c r="N422" s="14"/>
      <c r="O422" s="14"/>
    </row>
    <row r="423" spans="1:15" ht="15" customHeight="1" x14ac:dyDescent="0.25">
      <c r="A423" s="14"/>
      <c r="B423" s="11"/>
      <c r="C423" s="14"/>
      <c r="D423" s="14"/>
      <c r="E423" s="14"/>
      <c r="F423" s="14"/>
      <c r="G423" s="14"/>
      <c r="H423" s="14"/>
      <c r="I423" s="14"/>
      <c r="J423" s="15"/>
      <c r="K423" s="14"/>
      <c r="L423" s="16"/>
      <c r="M423" s="14"/>
      <c r="N423" s="14"/>
      <c r="O423" s="14"/>
    </row>
    <row r="424" spans="1:15" ht="15" customHeight="1" x14ac:dyDescent="0.25">
      <c r="A424" s="14"/>
      <c r="B424" s="11"/>
      <c r="C424" s="14"/>
      <c r="D424" s="14"/>
      <c r="E424" s="14"/>
      <c r="F424" s="14"/>
      <c r="G424" s="14"/>
      <c r="H424" s="14"/>
      <c r="I424" s="14"/>
      <c r="J424" s="15"/>
      <c r="K424" s="14"/>
      <c r="L424" s="16"/>
      <c r="M424" s="14"/>
      <c r="N424" s="14"/>
      <c r="O424" s="14"/>
    </row>
    <row r="425" spans="1:15" ht="15" customHeight="1" x14ac:dyDescent="0.25">
      <c r="A425" s="14"/>
      <c r="B425" s="11"/>
      <c r="C425" s="14"/>
      <c r="D425" s="14"/>
      <c r="E425" s="14"/>
      <c r="F425" s="14"/>
      <c r="G425" s="14"/>
      <c r="H425" s="14"/>
      <c r="I425" s="14"/>
      <c r="J425" s="15"/>
      <c r="K425" s="14"/>
      <c r="L425" s="16"/>
      <c r="M425" s="14"/>
      <c r="N425" s="14"/>
      <c r="O425" s="14"/>
    </row>
    <row r="426" spans="1:15" ht="15" customHeight="1" x14ac:dyDescent="0.25">
      <c r="A426" s="14"/>
      <c r="B426" s="11"/>
      <c r="C426" s="14"/>
      <c r="D426" s="14"/>
      <c r="E426" s="14"/>
      <c r="F426" s="14"/>
      <c r="G426" s="14"/>
      <c r="H426" s="14"/>
      <c r="I426" s="14"/>
      <c r="J426" s="15"/>
      <c r="K426" s="14"/>
      <c r="L426" s="16"/>
      <c r="M426" s="14"/>
      <c r="N426" s="14"/>
      <c r="O426" s="14"/>
    </row>
    <row r="427" spans="1:15" ht="15" customHeight="1" x14ac:dyDescent="0.25">
      <c r="A427" s="14"/>
      <c r="B427" s="11"/>
      <c r="C427" s="14"/>
      <c r="D427" s="14"/>
      <c r="E427" s="14"/>
      <c r="F427" s="14"/>
      <c r="G427" s="14"/>
      <c r="H427" s="14"/>
      <c r="I427" s="14"/>
      <c r="J427" s="15"/>
      <c r="K427" s="14"/>
      <c r="L427" s="16"/>
      <c r="M427" s="14"/>
      <c r="N427" s="14"/>
      <c r="O427" s="14"/>
    </row>
    <row r="428" spans="1:15" ht="15" customHeight="1" x14ac:dyDescent="0.25">
      <c r="A428" s="14"/>
      <c r="B428" s="11"/>
      <c r="C428" s="14"/>
      <c r="D428" s="14"/>
      <c r="E428" s="14"/>
      <c r="F428" s="14"/>
      <c r="G428" s="14"/>
      <c r="H428" s="14"/>
      <c r="I428" s="14"/>
      <c r="J428" s="15"/>
      <c r="K428" s="14"/>
      <c r="L428" s="16"/>
      <c r="M428" s="14"/>
      <c r="N428" s="14"/>
      <c r="O428" s="14"/>
    </row>
    <row r="429" spans="1:15" ht="15" customHeight="1" x14ac:dyDescent="0.25">
      <c r="A429" s="14"/>
      <c r="B429" s="11"/>
      <c r="C429" s="14"/>
      <c r="D429" s="14"/>
      <c r="E429" s="14"/>
      <c r="F429" s="14"/>
      <c r="G429" s="14"/>
      <c r="H429" s="14"/>
      <c r="I429" s="14"/>
      <c r="J429" s="15"/>
      <c r="K429" s="14"/>
      <c r="L429" s="16"/>
      <c r="M429" s="14"/>
      <c r="N429" s="14"/>
      <c r="O429" s="14"/>
    </row>
    <row r="430" spans="1:15" ht="15" customHeight="1" x14ac:dyDescent="0.25">
      <c r="A430" s="14"/>
      <c r="B430" s="11"/>
      <c r="C430" s="14"/>
      <c r="D430" s="14"/>
      <c r="E430" s="14"/>
      <c r="F430" s="14"/>
      <c r="G430" s="14"/>
      <c r="H430" s="14"/>
      <c r="I430" s="14"/>
      <c r="J430" s="15"/>
      <c r="K430" s="14"/>
      <c r="L430" s="16"/>
      <c r="M430" s="14"/>
      <c r="N430" s="14"/>
      <c r="O430" s="14"/>
    </row>
    <row r="431" spans="1:15" ht="15" customHeight="1" x14ac:dyDescent="0.25">
      <c r="A431" s="14"/>
      <c r="B431" s="11"/>
      <c r="C431" s="14"/>
      <c r="D431" s="14"/>
      <c r="E431" s="14"/>
      <c r="F431" s="14"/>
      <c r="G431" s="14"/>
      <c r="H431" s="14"/>
      <c r="I431" s="14"/>
      <c r="J431" s="15"/>
      <c r="K431" s="14"/>
      <c r="L431" s="16"/>
      <c r="M431" s="14"/>
      <c r="N431" s="14"/>
      <c r="O431" s="14"/>
    </row>
    <row r="432" spans="1:15" ht="15" customHeight="1" x14ac:dyDescent="0.25">
      <c r="A432" s="14"/>
      <c r="B432" s="11"/>
      <c r="C432" s="14"/>
      <c r="D432" s="14"/>
      <c r="E432" s="14"/>
      <c r="F432" s="14"/>
      <c r="G432" s="14"/>
      <c r="H432" s="14"/>
      <c r="I432" s="14"/>
      <c r="J432" s="15"/>
      <c r="K432" s="14"/>
      <c r="L432" s="16"/>
      <c r="M432" s="14"/>
      <c r="N432" s="14"/>
      <c r="O432" s="14"/>
    </row>
    <row r="433" spans="1:15" ht="15" customHeight="1" x14ac:dyDescent="0.25">
      <c r="A433" s="14"/>
      <c r="B433" s="11"/>
      <c r="C433" s="14"/>
      <c r="D433" s="14"/>
      <c r="E433" s="14"/>
      <c r="F433" s="14"/>
      <c r="G433" s="14"/>
      <c r="H433" s="14"/>
      <c r="I433" s="14"/>
      <c r="J433" s="15"/>
      <c r="K433" s="14"/>
      <c r="L433" s="16"/>
      <c r="M433" s="14"/>
      <c r="N433" s="14"/>
      <c r="O433" s="14"/>
    </row>
    <row r="434" spans="1:15" ht="15" customHeight="1" x14ac:dyDescent="0.25">
      <c r="A434" s="14"/>
      <c r="B434" s="11"/>
      <c r="C434" s="14"/>
      <c r="D434" s="14"/>
      <c r="E434" s="14"/>
      <c r="F434" s="14"/>
      <c r="G434" s="14"/>
      <c r="H434" s="14"/>
      <c r="I434" s="14"/>
      <c r="J434" s="15"/>
      <c r="K434" s="14"/>
      <c r="L434" s="16"/>
      <c r="M434" s="14"/>
      <c r="N434" s="14"/>
      <c r="O434" s="14"/>
    </row>
    <row r="435" spans="1:15" ht="15" customHeight="1" x14ac:dyDescent="0.25">
      <c r="A435" s="14"/>
      <c r="B435" s="11"/>
      <c r="C435" s="14"/>
      <c r="D435" s="14"/>
      <c r="E435" s="14"/>
      <c r="F435" s="14"/>
      <c r="G435" s="14"/>
      <c r="H435" s="14"/>
      <c r="I435" s="14"/>
      <c r="J435" s="15"/>
      <c r="K435" s="14"/>
      <c r="L435" s="16"/>
      <c r="M435" s="14"/>
      <c r="N435" s="14"/>
      <c r="O435" s="14"/>
    </row>
    <row r="436" spans="1:15" ht="15" customHeight="1" x14ac:dyDescent="0.25">
      <c r="A436" s="14"/>
      <c r="B436" s="11"/>
      <c r="C436" s="14"/>
      <c r="D436" s="14"/>
      <c r="E436" s="14"/>
      <c r="F436" s="14"/>
      <c r="G436" s="14"/>
      <c r="H436" s="14"/>
      <c r="I436" s="14"/>
      <c r="J436" s="15"/>
      <c r="K436" s="14"/>
      <c r="L436" s="16"/>
      <c r="M436" s="14"/>
      <c r="N436" s="14"/>
      <c r="O436" s="14"/>
    </row>
    <row r="437" spans="1:15" ht="15" customHeight="1" x14ac:dyDescent="0.25">
      <c r="A437" s="14"/>
      <c r="B437" s="11"/>
      <c r="C437" s="14"/>
      <c r="D437" s="14"/>
      <c r="E437" s="14"/>
      <c r="F437" s="14"/>
      <c r="G437" s="14"/>
      <c r="H437" s="14"/>
      <c r="I437" s="14"/>
      <c r="J437" s="15"/>
      <c r="K437" s="14"/>
      <c r="L437" s="16"/>
      <c r="M437" s="14"/>
      <c r="N437" s="14"/>
      <c r="O437" s="14"/>
    </row>
    <row r="438" spans="1:15" ht="15" customHeight="1" x14ac:dyDescent="0.25">
      <c r="A438" s="14"/>
      <c r="B438" s="11"/>
      <c r="C438" s="14"/>
      <c r="D438" s="14"/>
      <c r="E438" s="14"/>
      <c r="F438" s="14"/>
      <c r="G438" s="14"/>
      <c r="H438" s="14"/>
      <c r="I438" s="14"/>
      <c r="J438" s="15"/>
      <c r="K438" s="14"/>
      <c r="L438" s="16"/>
      <c r="M438" s="14"/>
      <c r="N438" s="14"/>
      <c r="O438" s="14"/>
    </row>
    <row r="439" spans="1:15" ht="15" customHeight="1" x14ac:dyDescent="0.25">
      <c r="A439" s="14"/>
      <c r="B439" s="11"/>
      <c r="C439" s="14"/>
      <c r="D439" s="14"/>
      <c r="E439" s="14"/>
      <c r="F439" s="14"/>
      <c r="G439" s="14"/>
      <c r="H439" s="14"/>
      <c r="I439" s="14"/>
      <c r="J439" s="15"/>
      <c r="K439" s="14"/>
      <c r="L439" s="16"/>
      <c r="M439" s="14"/>
      <c r="N439" s="14"/>
      <c r="O439" s="14"/>
    </row>
    <row r="440" spans="1:15" ht="15" customHeight="1" x14ac:dyDescent="0.25">
      <c r="A440" s="14"/>
      <c r="B440" s="11"/>
      <c r="C440" s="14"/>
      <c r="D440" s="14"/>
      <c r="E440" s="14"/>
      <c r="F440" s="14"/>
      <c r="G440" s="14"/>
      <c r="H440" s="14"/>
      <c r="I440" s="14"/>
      <c r="J440" s="15"/>
      <c r="K440" s="14"/>
      <c r="L440" s="16"/>
      <c r="M440" s="14"/>
      <c r="N440" s="14"/>
      <c r="O440" s="14"/>
    </row>
    <row r="441" spans="1:15" ht="15" customHeight="1" x14ac:dyDescent="0.25">
      <c r="A441" s="14"/>
      <c r="B441" s="11"/>
      <c r="C441" s="14"/>
      <c r="D441" s="14"/>
      <c r="E441" s="14"/>
      <c r="F441" s="14"/>
      <c r="G441" s="14"/>
      <c r="H441" s="14"/>
      <c r="I441" s="14"/>
      <c r="J441" s="15"/>
      <c r="K441" s="14"/>
      <c r="L441" s="16"/>
      <c r="M441" s="14"/>
      <c r="N441" s="14"/>
      <c r="O441" s="14"/>
    </row>
    <row r="442" spans="1:15" ht="15" customHeight="1" x14ac:dyDescent="0.25">
      <c r="A442" s="14"/>
      <c r="B442" s="11"/>
      <c r="C442" s="14"/>
      <c r="D442" s="14"/>
      <c r="E442" s="14"/>
      <c r="F442" s="14"/>
      <c r="G442" s="14"/>
      <c r="H442" s="14"/>
      <c r="I442" s="14"/>
      <c r="J442" s="15"/>
      <c r="K442" s="14"/>
      <c r="L442" s="16"/>
      <c r="M442" s="14"/>
      <c r="N442" s="14"/>
      <c r="O442" s="14"/>
    </row>
  </sheetData>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AD25"/>
  <sheetViews>
    <sheetView zoomScale="90" zoomScaleNormal="90" workbookViewId="0">
      <pane ySplit="3" topLeftCell="A4" activePane="bottomLeft" state="frozen"/>
      <selection pane="bottomLeft" activeCell="G32" sqref="G32"/>
    </sheetView>
  </sheetViews>
  <sheetFormatPr defaultRowHeight="15" customHeight="1" x14ac:dyDescent="0.25"/>
  <cols>
    <col min="1" max="2" width="9.140625" style="1"/>
    <col min="3" max="3" width="23.85546875" style="1" customWidth="1"/>
    <col min="4" max="4" width="9.140625" style="1"/>
    <col min="5" max="5" width="17.140625" style="1" customWidth="1"/>
    <col min="6" max="6" width="18.28515625" style="1" customWidth="1"/>
    <col min="7" max="7" width="30.85546875" style="1" customWidth="1"/>
    <col min="8" max="16384" width="9.140625" style="1"/>
  </cols>
  <sheetData>
    <row r="1" spans="2:30" ht="54.75" customHeight="1" x14ac:dyDescent="0.25"/>
    <row r="3" spans="2:30" ht="10.5" customHeight="1" x14ac:dyDescent="0.25"/>
    <row r="11" spans="2:30" ht="15" customHeight="1" x14ac:dyDescent="0.25">
      <c r="B11" s="141"/>
      <c r="C11" s="142"/>
      <c r="D11" s="142"/>
      <c r="E11" s="142"/>
      <c r="F11" s="142"/>
      <c r="G11" s="142"/>
      <c r="H11" s="142"/>
      <c r="I11" s="142"/>
      <c r="J11" s="142"/>
      <c r="K11" s="142"/>
      <c r="L11" s="142"/>
      <c r="M11" s="142"/>
      <c r="N11" s="142"/>
      <c r="O11" s="142"/>
      <c r="P11" s="142"/>
      <c r="Q11" s="142"/>
      <c r="R11" s="142"/>
      <c r="S11" s="142"/>
      <c r="T11" s="142"/>
      <c r="U11" s="142"/>
      <c r="V11" s="142"/>
      <c r="W11" s="142"/>
      <c r="X11" s="142"/>
      <c r="Y11" s="142"/>
      <c r="Z11" s="142"/>
      <c r="AA11" s="142"/>
      <c r="AB11" s="142"/>
      <c r="AC11" s="142"/>
      <c r="AD11" s="143"/>
    </row>
    <row r="12" spans="2:30" ht="27" thickBot="1" x14ac:dyDescent="0.3">
      <c r="B12" s="144"/>
      <c r="C12" s="153" t="s">
        <v>210</v>
      </c>
      <c r="D12" s="46"/>
      <c r="E12" s="46"/>
      <c r="F12" s="46"/>
      <c r="G12" s="46"/>
      <c r="H12" s="46"/>
      <c r="I12" s="46"/>
      <c r="J12" s="46"/>
      <c r="K12" s="46"/>
      <c r="L12" s="46"/>
      <c r="M12" s="46"/>
      <c r="N12" s="46"/>
      <c r="O12" s="46"/>
      <c r="P12" s="46"/>
      <c r="Q12" s="46"/>
      <c r="R12" s="46"/>
      <c r="S12" s="46"/>
      <c r="T12" s="46"/>
      <c r="U12" s="46"/>
      <c r="V12" s="46"/>
      <c r="W12" s="46"/>
      <c r="X12" s="46"/>
      <c r="Y12" s="46"/>
      <c r="Z12" s="46"/>
      <c r="AA12" s="46"/>
      <c r="AB12" s="46"/>
      <c r="AC12" s="46"/>
      <c r="AD12" s="145"/>
    </row>
    <row r="13" spans="2:30" ht="15" customHeight="1" thickTop="1" x14ac:dyDescent="0.25">
      <c r="B13" s="144"/>
      <c r="D13" s="46"/>
      <c r="E13" s="46"/>
      <c r="F13" s="46"/>
      <c r="G13" s="46"/>
      <c r="H13" s="46"/>
      <c r="I13" s="46"/>
      <c r="J13" s="46"/>
      <c r="K13" s="46"/>
      <c r="L13" s="46"/>
      <c r="M13" s="46"/>
      <c r="N13" s="46"/>
      <c r="O13" s="46"/>
      <c r="P13" s="46"/>
      <c r="Q13" s="46"/>
      <c r="R13" s="46"/>
      <c r="S13" s="46"/>
      <c r="T13" s="46"/>
      <c r="U13" s="46"/>
      <c r="V13" s="46"/>
      <c r="W13" s="46"/>
      <c r="X13" s="46"/>
      <c r="Y13" s="46"/>
      <c r="Z13" s="46"/>
      <c r="AA13" s="46"/>
      <c r="AB13" s="46"/>
      <c r="AC13" s="46"/>
      <c r="AD13" s="145"/>
    </row>
    <row r="14" spans="2:30" ht="15" customHeight="1" x14ac:dyDescent="0.25">
      <c r="B14" s="144"/>
      <c r="C14" s="46" t="s">
        <v>209</v>
      </c>
      <c r="D14" s="46"/>
      <c r="E14" s="46"/>
      <c r="F14" s="46"/>
      <c r="G14" s="46"/>
      <c r="H14" s="46"/>
      <c r="I14" s="46"/>
      <c r="J14" s="46"/>
      <c r="K14" s="46"/>
      <c r="L14" s="46"/>
      <c r="M14" s="46"/>
      <c r="N14" s="46"/>
      <c r="O14" s="46"/>
      <c r="P14" s="46"/>
      <c r="Q14" s="46"/>
      <c r="R14" s="46"/>
      <c r="S14" s="46"/>
      <c r="T14" s="46"/>
      <c r="U14" s="46"/>
      <c r="V14" s="46"/>
      <c r="W14" s="46"/>
      <c r="X14" s="46"/>
      <c r="Y14" s="46"/>
      <c r="Z14" s="46"/>
      <c r="AA14" s="46"/>
      <c r="AB14" s="46"/>
      <c r="AC14" s="46"/>
      <c r="AD14" s="145"/>
    </row>
    <row r="15" spans="2:30" ht="15" customHeight="1" x14ac:dyDescent="0.25">
      <c r="B15" s="144"/>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145"/>
    </row>
    <row r="16" spans="2:30" ht="15" customHeight="1" x14ac:dyDescent="0.25">
      <c r="B16" s="144"/>
      <c r="C16" s="46" t="s">
        <v>373</v>
      </c>
      <c r="D16" s="46"/>
      <c r="E16" s="46"/>
      <c r="F16" s="46"/>
      <c r="G16" s="46"/>
      <c r="H16" s="46"/>
      <c r="I16" s="46"/>
      <c r="J16" s="46"/>
      <c r="K16" s="46"/>
      <c r="L16" s="46"/>
      <c r="M16" s="46"/>
      <c r="N16" s="46"/>
      <c r="O16" s="46"/>
      <c r="P16" s="46"/>
      <c r="Q16" s="46"/>
      <c r="R16" s="46"/>
      <c r="S16" s="46"/>
      <c r="T16" s="46"/>
      <c r="U16" s="46"/>
      <c r="V16" s="46"/>
      <c r="W16" s="46"/>
      <c r="X16" s="46"/>
      <c r="Y16" s="46"/>
      <c r="Z16" s="46"/>
      <c r="AA16" s="46"/>
      <c r="AB16" s="46"/>
      <c r="AC16" s="46"/>
      <c r="AD16" s="145"/>
    </row>
    <row r="17" spans="2:30" ht="15" customHeight="1" x14ac:dyDescent="0.25">
      <c r="B17" s="144"/>
      <c r="C17" s="46"/>
      <c r="D17" s="46"/>
      <c r="E17" s="46"/>
      <c r="F17" s="46"/>
      <c r="G17" s="46"/>
      <c r="H17" s="46"/>
      <c r="I17" s="46"/>
      <c r="J17" s="46"/>
      <c r="K17" s="46"/>
      <c r="L17" s="46"/>
      <c r="M17" s="46"/>
      <c r="N17" s="46"/>
      <c r="O17" s="46"/>
      <c r="P17" s="46"/>
      <c r="Q17" s="46"/>
      <c r="R17" s="46"/>
      <c r="S17" s="46"/>
      <c r="T17" s="46"/>
      <c r="U17" s="46"/>
      <c r="V17" s="46"/>
      <c r="W17" s="46"/>
      <c r="X17" s="46"/>
      <c r="Y17" s="46"/>
      <c r="Z17" s="46"/>
      <c r="AA17" s="46"/>
      <c r="AB17" s="46"/>
      <c r="AC17" s="46"/>
      <c r="AD17" s="145"/>
    </row>
    <row r="18" spans="2:30" ht="15" customHeight="1" x14ac:dyDescent="0.25">
      <c r="B18" s="144"/>
      <c r="C18" s="46" t="s">
        <v>208</v>
      </c>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145"/>
    </row>
    <row r="19" spans="2:30" ht="15" customHeight="1" x14ac:dyDescent="0.25">
      <c r="B19" s="144"/>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145"/>
    </row>
    <row r="20" spans="2:30" ht="15" customHeight="1" x14ac:dyDescent="0.25">
      <c r="B20" s="144"/>
      <c r="C20" s="46" t="s">
        <v>372</v>
      </c>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145"/>
    </row>
    <row r="21" spans="2:30" ht="15" customHeight="1" x14ac:dyDescent="0.25">
      <c r="B21" s="144"/>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145"/>
    </row>
    <row r="22" spans="2:30" ht="15" customHeight="1" x14ac:dyDescent="0.25">
      <c r="B22" s="144"/>
      <c r="C22" t="s">
        <v>370</v>
      </c>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145"/>
    </row>
    <row r="23" spans="2:30" ht="15" customHeight="1" x14ac:dyDescent="0.25">
      <c r="B23" s="144"/>
      <c r="C23"/>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145"/>
    </row>
    <row r="24" spans="2:30" ht="15" customHeight="1" x14ac:dyDescent="0.25">
      <c r="B24" s="144"/>
      <c r="C24" s="46" t="s">
        <v>207</v>
      </c>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145"/>
    </row>
    <row r="25" spans="2:30" ht="15" customHeight="1" x14ac:dyDescent="0.25">
      <c r="B25" s="146"/>
      <c r="C25" s="147"/>
      <c r="D25" s="147"/>
      <c r="E25" s="147"/>
      <c r="F25" s="147"/>
      <c r="G25" s="147"/>
      <c r="H25" s="147"/>
      <c r="I25" s="147"/>
      <c r="J25" s="147"/>
      <c r="K25" s="147"/>
      <c r="L25" s="147"/>
      <c r="M25" s="147"/>
      <c r="N25" s="147"/>
      <c r="O25" s="147"/>
      <c r="P25" s="147"/>
      <c r="Q25" s="147"/>
      <c r="R25" s="147"/>
      <c r="S25" s="147"/>
      <c r="T25" s="147"/>
      <c r="U25" s="147"/>
      <c r="V25" s="147"/>
      <c r="W25" s="147"/>
      <c r="X25" s="147"/>
      <c r="Y25" s="147"/>
      <c r="Z25" s="147"/>
      <c r="AA25" s="147"/>
      <c r="AB25" s="147"/>
      <c r="AC25" s="147"/>
      <c r="AD25" s="148"/>
    </row>
  </sheetData>
  <sortState ref="C14:C19">
    <sortCondition ref="C10"/>
  </sortState>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C1:V33"/>
  <sheetViews>
    <sheetView showGridLines="0" zoomScale="90" zoomScaleNormal="90" workbookViewId="0">
      <selection activeCell="K26" sqref="K26"/>
    </sheetView>
  </sheetViews>
  <sheetFormatPr defaultRowHeight="15" x14ac:dyDescent="0.25"/>
  <cols>
    <col min="7" max="7" width="14.42578125" customWidth="1"/>
    <col min="20" max="20" width="59.5703125" bestFit="1" customWidth="1"/>
    <col min="21" max="21" width="12" bestFit="1" customWidth="1"/>
    <col min="22" max="22" width="65.85546875" bestFit="1" customWidth="1"/>
  </cols>
  <sheetData>
    <row r="1" spans="3:22" x14ac:dyDescent="0.25">
      <c r="C1" s="50"/>
      <c r="D1" s="50"/>
      <c r="E1" s="50"/>
    </row>
    <row r="2" spans="3:22" ht="26.25" x14ac:dyDescent="0.4">
      <c r="C2" s="50"/>
      <c r="D2" s="151" t="s">
        <v>56</v>
      </c>
      <c r="E2" s="50"/>
      <c r="G2" t="s">
        <v>213</v>
      </c>
      <c r="H2" t="s">
        <v>215</v>
      </c>
      <c r="K2" s="149" t="s">
        <v>374</v>
      </c>
    </row>
    <row r="3" spans="3:22" ht="26.25" x14ac:dyDescent="0.4">
      <c r="C3" s="50"/>
      <c r="D3" s="51" t="s">
        <v>55</v>
      </c>
      <c r="E3" s="50"/>
      <c r="G3" t="s">
        <v>57</v>
      </c>
      <c r="H3" t="s">
        <v>241</v>
      </c>
      <c r="T3" s="149" t="s">
        <v>327</v>
      </c>
    </row>
    <row r="4" spans="3:22" ht="15.75" thickBot="1" x14ac:dyDescent="0.3">
      <c r="C4" s="50"/>
      <c r="D4" s="51" t="s">
        <v>57</v>
      </c>
      <c r="E4" s="50"/>
      <c r="G4" t="s">
        <v>216</v>
      </c>
      <c r="H4" t="s">
        <v>217</v>
      </c>
    </row>
    <row r="5" spans="3:22" ht="16.5" thickBot="1" x14ac:dyDescent="0.3">
      <c r="C5" s="50"/>
      <c r="D5" s="51" t="s">
        <v>58</v>
      </c>
      <c r="E5" s="50"/>
      <c r="T5" s="184" t="s">
        <v>224</v>
      </c>
      <c r="U5" s="184" t="s">
        <v>223</v>
      </c>
      <c r="V5" s="184" t="s">
        <v>299</v>
      </c>
    </row>
    <row r="6" spans="3:22" ht="16.5" thickTop="1" thickBot="1" x14ac:dyDescent="0.3">
      <c r="C6" s="50"/>
      <c r="D6" s="51" t="s">
        <v>59</v>
      </c>
      <c r="E6" s="50"/>
      <c r="T6" s="185" t="s">
        <v>304</v>
      </c>
      <c r="U6" s="186">
        <f>cycle_prob_morphine_tolerableAE</f>
        <v>0.43615924300327619</v>
      </c>
      <c r="V6" s="185" t="s">
        <v>308</v>
      </c>
    </row>
    <row r="7" spans="3:22" ht="15.75" thickBot="1" x14ac:dyDescent="0.3">
      <c r="C7" s="50"/>
      <c r="D7" s="51" t="s">
        <v>60</v>
      </c>
      <c r="E7" s="50"/>
      <c r="T7" s="185" t="s">
        <v>305</v>
      </c>
      <c r="U7" s="186">
        <f>cycle_prob_morphine_withd_AEs</f>
        <v>5.5739588351629288E-2</v>
      </c>
      <c r="V7" s="185" t="s">
        <v>308</v>
      </c>
    </row>
    <row r="8" spans="3:22" ht="15.75" thickBot="1" x14ac:dyDescent="0.3">
      <c r="C8" s="50"/>
      <c r="D8" s="51" t="s">
        <v>61</v>
      </c>
      <c r="E8" s="50"/>
      <c r="T8" s="185" t="s">
        <v>306</v>
      </c>
      <c r="U8" s="186">
        <f>cycle_prob_morphine_withd_other</f>
        <v>1.2741455098566168E-2</v>
      </c>
      <c r="V8" s="185" t="s">
        <v>308</v>
      </c>
    </row>
    <row r="9" spans="3:22" ht="15.75" thickBot="1" x14ac:dyDescent="0.3">
      <c r="C9" s="50"/>
      <c r="D9" s="51" t="s">
        <v>21</v>
      </c>
      <c r="E9" s="50"/>
      <c r="T9" s="185" t="s">
        <v>296</v>
      </c>
      <c r="U9" s="186">
        <f>cycle_prob_oxy_tolerableAE</f>
        <v>0.46350000000000002</v>
      </c>
      <c r="V9" s="185" t="s">
        <v>309</v>
      </c>
    </row>
    <row r="10" spans="3:22" ht="15.75" thickBot="1" x14ac:dyDescent="0.3">
      <c r="C10" s="50"/>
      <c r="D10" s="51" t="s">
        <v>210</v>
      </c>
      <c r="E10" s="50"/>
      <c r="T10" s="185" t="s">
        <v>297</v>
      </c>
      <c r="U10" s="186">
        <f>cycle_prob_oxy_withdrawAE</f>
        <v>3.2797791520767783E-2</v>
      </c>
      <c r="V10" s="185" t="s">
        <v>309</v>
      </c>
    </row>
    <row r="11" spans="3:22" ht="15.75" thickBot="1" x14ac:dyDescent="0.3">
      <c r="C11" s="50"/>
      <c r="D11" s="51" t="s">
        <v>212</v>
      </c>
      <c r="E11" s="50"/>
      <c r="T11" s="185" t="s">
        <v>298</v>
      </c>
      <c r="U11" s="186">
        <f>cycle_prob_oxy_withdrawother</f>
        <v>2.3034393206836645E-3</v>
      </c>
      <c r="V11" s="185" t="s">
        <v>309</v>
      </c>
    </row>
    <row r="12" spans="3:22" ht="15.75" thickBot="1" x14ac:dyDescent="0.3">
      <c r="C12" s="50"/>
      <c r="D12" s="51"/>
      <c r="E12" s="50"/>
      <c r="G12" t="s">
        <v>291</v>
      </c>
      <c r="I12">
        <v>1000</v>
      </c>
      <c r="T12" s="185" t="s">
        <v>301</v>
      </c>
      <c r="U12" s="186">
        <f>cycle_prob_oxy_tolerableAE*(1-cont.prop_improv_AE_noveltherapy)</f>
        <v>0.32445000000000002</v>
      </c>
      <c r="V12" s="185" t="s">
        <v>307</v>
      </c>
    </row>
    <row r="13" spans="3:22" ht="15.75" thickBot="1" x14ac:dyDescent="0.3">
      <c r="C13" s="50"/>
      <c r="D13" s="51"/>
      <c r="E13" s="50"/>
      <c r="T13" s="185" t="s">
        <v>302</v>
      </c>
      <c r="U13" s="186">
        <f>cycle_prob_oxy_withdrawAE*(1-cont.prop_improv_AE_noveltherapy)</f>
        <v>2.2958454064537448E-2</v>
      </c>
      <c r="V13" s="185" t="s">
        <v>307</v>
      </c>
    </row>
    <row r="14" spans="3:22" ht="15.75" thickBot="1" x14ac:dyDescent="0.3">
      <c r="C14" s="50"/>
      <c r="D14" s="51"/>
      <c r="E14" s="50"/>
      <c r="T14" s="185" t="s">
        <v>303</v>
      </c>
      <c r="U14" s="186">
        <f>cycle_prob_oxy_withdrawother*(1-cont.prop_improv_AE_noveltherapy)</f>
        <v>1.6124075244785651E-3</v>
      </c>
      <c r="V14" s="185" t="s">
        <v>307</v>
      </c>
    </row>
    <row r="15" spans="3:22" ht="15.75" thickBot="1" x14ac:dyDescent="0.3">
      <c r="T15" s="185" t="s">
        <v>107</v>
      </c>
      <c r="U15" s="186">
        <f>prob_discontafter1L</f>
        <v>0.05</v>
      </c>
      <c r="V15" s="185" t="s">
        <v>300</v>
      </c>
    </row>
    <row r="16" spans="3:22" x14ac:dyDescent="0.25">
      <c r="D16" s="150" t="s">
        <v>220</v>
      </c>
      <c r="T16" s="1"/>
      <c r="U16" s="1"/>
      <c r="V16" s="1"/>
    </row>
    <row r="17" spans="4:22" ht="15.75" thickBot="1" x14ac:dyDescent="0.3">
      <c r="D17" s="152" t="s">
        <v>221</v>
      </c>
      <c r="T17" s="1"/>
      <c r="U17" s="1"/>
      <c r="V17" s="1"/>
    </row>
    <row r="18" spans="4:22" ht="16.5" thickBot="1" x14ac:dyDescent="0.3">
      <c r="D18" s="152" t="s">
        <v>58</v>
      </c>
      <c r="T18" s="184" t="s">
        <v>224</v>
      </c>
      <c r="U18" s="187" t="s">
        <v>223</v>
      </c>
      <c r="V18" s="184" t="s">
        <v>299</v>
      </c>
    </row>
    <row r="19" spans="4:22" ht="16.5" thickTop="1" thickBot="1" x14ac:dyDescent="0.3">
      <c r="D19" s="152" t="s">
        <v>215</v>
      </c>
      <c r="T19" s="189" t="s">
        <v>243</v>
      </c>
      <c r="U19" s="190">
        <f>c_cycle_Tx_morphine</f>
        <v>2.632729166666667</v>
      </c>
      <c r="V19" s="185" t="s">
        <v>319</v>
      </c>
    </row>
    <row r="20" spans="4:22" ht="15.75" thickBot="1" x14ac:dyDescent="0.3">
      <c r="D20" s="152" t="s">
        <v>214</v>
      </c>
      <c r="T20" s="189" t="s">
        <v>313</v>
      </c>
      <c r="U20" s="190">
        <f>c_cycle_comed_morphine</f>
        <v>2.2602755026061061</v>
      </c>
      <c r="V20" s="185" t="s">
        <v>311</v>
      </c>
    </row>
    <row r="21" spans="4:22" ht="15.75" thickBot="1" x14ac:dyDescent="0.3">
      <c r="D21" s="152" t="s">
        <v>219</v>
      </c>
      <c r="T21" s="189" t="s">
        <v>242</v>
      </c>
      <c r="U21" s="190">
        <f>c_cycle_Tx_oxycodone</f>
        <v>9.2011500000000002</v>
      </c>
      <c r="V21" s="185" t="s">
        <v>317</v>
      </c>
    </row>
    <row r="22" spans="4:22" ht="15.75" thickBot="1" x14ac:dyDescent="0.3">
      <c r="D22" s="152" t="s">
        <v>217</v>
      </c>
      <c r="T22" s="189" t="s">
        <v>314</v>
      </c>
      <c r="U22" s="190">
        <f>c_cycle_comed_oxycodone</f>
        <v>4.305286671630678E-2</v>
      </c>
      <c r="V22" s="185" t="s">
        <v>317</v>
      </c>
    </row>
    <row r="23" spans="4:22" ht="15.75" thickBot="1" x14ac:dyDescent="0.3">
      <c r="D23" s="152" t="s">
        <v>218</v>
      </c>
      <c r="T23" s="189" t="s">
        <v>315</v>
      </c>
      <c r="U23" s="190">
        <f>c_cycle_Tx_oxycodone*cont.costmultiplier_noveltherapy</f>
        <v>55.206900000000005</v>
      </c>
      <c r="V23" s="185" t="s">
        <v>318</v>
      </c>
    </row>
    <row r="24" spans="4:22" ht="15.75" thickBot="1" x14ac:dyDescent="0.3">
      <c r="T24" s="189" t="s">
        <v>316</v>
      </c>
      <c r="U24" s="190">
        <f>c_cycle_comed_oxycodone*(1-cont.prop_improv_AE_noveltherapy)</f>
        <v>3.0137006701414743E-2</v>
      </c>
      <c r="V24" s="185" t="s">
        <v>307</v>
      </c>
    </row>
    <row r="25" spans="4:22" ht="15.75" thickBot="1" x14ac:dyDescent="0.3">
      <c r="T25" s="189" t="s">
        <v>48</v>
      </c>
      <c r="U25" s="190">
        <v>6.99</v>
      </c>
      <c r="V25" s="185" t="s">
        <v>311</v>
      </c>
    </row>
    <row r="26" spans="4:22" ht="15.75" thickBot="1" x14ac:dyDescent="0.3">
      <c r="T26" s="189" t="s">
        <v>310</v>
      </c>
      <c r="U26" s="190">
        <v>106.91</v>
      </c>
      <c r="V26" s="185" t="s">
        <v>311</v>
      </c>
    </row>
    <row r="27" spans="4:22" ht="15.75" thickBot="1" x14ac:dyDescent="0.3">
      <c r="T27" s="189" t="s">
        <v>49</v>
      </c>
      <c r="U27" s="190">
        <v>18.5</v>
      </c>
      <c r="V27" s="185" t="s">
        <v>312</v>
      </c>
    </row>
    <row r="28" spans="4:22" ht="15.75" thickBot="1" x14ac:dyDescent="0.3">
      <c r="T28" s="1"/>
      <c r="U28" s="1"/>
      <c r="V28" s="1"/>
    </row>
    <row r="29" spans="4:22" ht="18" thickBot="1" x14ac:dyDescent="0.3">
      <c r="T29" s="184" t="s">
        <v>224</v>
      </c>
      <c r="U29" s="187" t="s">
        <v>320</v>
      </c>
      <c r="V29" s="188" t="s">
        <v>299</v>
      </c>
    </row>
    <row r="30" spans="4:22" ht="16.5" thickTop="1" thickBot="1" x14ac:dyDescent="0.3">
      <c r="T30" s="189" t="s">
        <v>321</v>
      </c>
      <c r="U30" s="193">
        <f>u_on1LTx_Tx1_noAE</f>
        <v>0.69499999999999995</v>
      </c>
      <c r="V30" s="191" t="s">
        <v>326</v>
      </c>
    </row>
    <row r="31" spans="4:22" ht="15.75" thickBot="1" x14ac:dyDescent="0.3">
      <c r="T31" s="189" t="s">
        <v>323</v>
      </c>
      <c r="U31" s="193">
        <f>u_on1LTx_Tx1_AE</f>
        <v>0.58299999999999996</v>
      </c>
      <c r="V31" s="192" t="s">
        <v>322</v>
      </c>
    </row>
    <row r="32" spans="4:22" ht="15.75" thickBot="1" x14ac:dyDescent="0.3">
      <c r="T32" s="189" t="s">
        <v>324</v>
      </c>
      <c r="U32" s="193">
        <f>u_withdrawn1L_AE</f>
        <v>0.503</v>
      </c>
      <c r="V32" s="192" t="s">
        <v>322</v>
      </c>
    </row>
    <row r="33" spans="20:22" ht="15.75" thickBot="1" x14ac:dyDescent="0.3">
      <c r="T33" s="189" t="s">
        <v>325</v>
      </c>
      <c r="U33" s="193">
        <f>u_withdrawn1L_other</f>
        <v>0.40500000000000003</v>
      </c>
      <c r="V33" s="192" t="s">
        <v>322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217</vt:i4>
      </vt:variant>
    </vt:vector>
  </HeadingPairs>
  <TitlesOfParts>
    <vt:vector size="230" baseType="lpstr">
      <vt:lpstr>Main Menu</vt:lpstr>
      <vt:lpstr>Model Information</vt:lpstr>
      <vt:lpstr>Controls</vt:lpstr>
      <vt:lpstr>Input Sheet</vt:lpstr>
      <vt:lpstr>Calculations Tx1</vt:lpstr>
      <vt:lpstr>Calculations Tx2</vt:lpstr>
      <vt:lpstr>Live Results</vt:lpstr>
      <vt:lpstr>Scenarios</vt:lpstr>
      <vt:lpstr>OWSA</vt:lpstr>
      <vt:lpstr>PSA</vt:lpstr>
      <vt:lpstr>Parameters</vt:lpstr>
      <vt:lpstr>References</vt:lpstr>
      <vt:lpstr>Lists</vt:lpstr>
      <vt:lpstr>BaseCase.costmultiplier_noveltherapy</vt:lpstr>
      <vt:lpstr>BaseCase.doseadj_init</vt:lpstr>
      <vt:lpstr>BaseCase.NumPats</vt:lpstr>
      <vt:lpstr>BaseCase.PatPathway</vt:lpstr>
      <vt:lpstr>BaseCase.prob.discont.after.failed.1L</vt:lpstr>
      <vt:lpstr>BaseCase.prob.discont.after.failed.2L</vt:lpstr>
      <vt:lpstr>BaseCase.prop_disc_GP</vt:lpstr>
      <vt:lpstr>BaseCase.prop_improv_AE_noveltherapy</vt:lpstr>
      <vt:lpstr>BaseCase.prop_naus_GP</vt:lpstr>
      <vt:lpstr>BaseCase.standarderror</vt:lpstr>
      <vt:lpstr>BaseCase.TimeHorizon</vt:lpstr>
      <vt:lpstr>BaseCase.titration</vt:lpstr>
      <vt:lpstr>BaseCase.Tx1Arm_1LTxoptions</vt:lpstr>
      <vt:lpstr>BaseCase.Tx1Arm_2LTxoptions</vt:lpstr>
      <vt:lpstr>BaseCase.Tx2Arm_2LTxoptions</vt:lpstr>
      <vt:lpstr>BaseCase.umult_failed1L</vt:lpstr>
      <vt:lpstr>BaseCase.umult_failed2L</vt:lpstr>
      <vt:lpstr>BaseCase.utilitypercimp_NovelTherap</vt:lpstr>
      <vt:lpstr>BaseCase.withd_mult_init</vt:lpstr>
      <vt:lpstr>btn_lastsheetcalc</vt:lpstr>
      <vt:lpstr>btn_lastsheetinputs</vt:lpstr>
      <vt:lpstr>btn_lastsheetscen</vt:lpstr>
      <vt:lpstr>c_constipation</vt:lpstr>
      <vt:lpstr>c_cycle_2Ltx_tx1arm</vt:lpstr>
      <vt:lpstr>c_cycle_2Ltx_tx2arm</vt:lpstr>
      <vt:lpstr>c_cycle_3Ltx_tx1modelarm</vt:lpstr>
      <vt:lpstr>c_cycle_3Ltx_tx2modelarm</vt:lpstr>
      <vt:lpstr>c_cycle_ae</vt:lpstr>
      <vt:lpstr>c_cycle_comed_morphine</vt:lpstr>
      <vt:lpstr>c_cycle_comed_oxycodone</vt:lpstr>
      <vt:lpstr>c_cycle_comed_tx1</vt:lpstr>
      <vt:lpstr>c_cycle_comed_tx2</vt:lpstr>
      <vt:lpstr>c_cycle_discontinued</vt:lpstr>
      <vt:lpstr>c_cycle_Tx_morphine</vt:lpstr>
      <vt:lpstr>c_cycle_Tx_oxycodone</vt:lpstr>
      <vt:lpstr>c_cycle_tx_tx1</vt:lpstr>
      <vt:lpstr>c_cycle_tx_tx1_init</vt:lpstr>
      <vt:lpstr>c_cycle_tx_tx2</vt:lpstr>
      <vt:lpstr>c_cycle_tx_tx2_init</vt:lpstr>
      <vt:lpstr>c_cycle_withd_AE</vt:lpstr>
      <vt:lpstr>c_cycle_withd_other</vt:lpstr>
      <vt:lpstr>c_GP</vt:lpstr>
      <vt:lpstr>c_withdrawal</vt:lpstr>
      <vt:lpstr>cont.costmultiplier_noveltherapy</vt:lpstr>
      <vt:lpstr>cont.CycleLength</vt:lpstr>
      <vt:lpstr>cont.CycleProp</vt:lpstr>
      <vt:lpstr>cont.doseadj_init</vt:lpstr>
      <vt:lpstr>cont.NumPats</vt:lpstr>
      <vt:lpstr>cont.PatPathway</vt:lpstr>
      <vt:lpstr>cont.prob.discont.after.failed.1L</vt:lpstr>
      <vt:lpstr>cont.prob.discont.after.failed.2L</vt:lpstr>
      <vt:lpstr>cont.prop_disc_GP</vt:lpstr>
      <vt:lpstr>cont.prop_improv_AE_noveltherapy</vt:lpstr>
      <vt:lpstr>cont.prop_naus_GP</vt:lpstr>
      <vt:lpstr>cont.standarderror</vt:lpstr>
      <vt:lpstr>cont.TimeHorizon</vt:lpstr>
      <vt:lpstr>cont.titration</vt:lpstr>
      <vt:lpstr>cont.Tx1Arm_1LTxoptions</vt:lpstr>
      <vt:lpstr>cont.Tx1Arm_2LTxoptions</vt:lpstr>
      <vt:lpstr>cont.Tx2Arm_2LTxoptions</vt:lpstr>
      <vt:lpstr>cont.umult_failed1L</vt:lpstr>
      <vt:lpstr>cont.umult_failed2L</vt:lpstr>
      <vt:lpstr>cont.utilitypercimp_NovelTherap</vt:lpstr>
      <vt:lpstr>cont.withd_mult_init</vt:lpstr>
      <vt:lpstr>cycle_prob_const</vt:lpstr>
      <vt:lpstr>cycle_prob_morphine_tolerableAE</vt:lpstr>
      <vt:lpstr>cycle_prob_morphine_withd_AEs</vt:lpstr>
      <vt:lpstr>cycle_prob_morphine_withd_other</vt:lpstr>
      <vt:lpstr>cycle_prob_nausea</vt:lpstr>
      <vt:lpstr>cycle_prob_oxy_tolerableAE</vt:lpstr>
      <vt:lpstr>cycle_prob_oxy_withdrawAE</vt:lpstr>
      <vt:lpstr>cycle_prob_oxy_withdrawother</vt:lpstr>
      <vt:lpstr>HEAD_calculations</vt:lpstr>
      <vt:lpstr>HEAD_controls</vt:lpstr>
      <vt:lpstr>HEAD_inputs</vt:lpstr>
      <vt:lpstr>HEAD_main_menu</vt:lpstr>
      <vt:lpstr>HEAD_model_description</vt:lpstr>
      <vt:lpstr>HEAD_parameters</vt:lpstr>
      <vt:lpstr>HEAD_references</vt:lpstr>
      <vt:lpstr>HEAD_results</vt:lpstr>
      <vt:lpstr>HEAD_scen_sens</vt:lpstr>
      <vt:lpstr>LiveResults_ICER</vt:lpstr>
      <vt:lpstr>NameArray_Costs</vt:lpstr>
      <vt:lpstr>NICE2012_InfFactor</vt:lpstr>
      <vt:lpstr>OWSA_ICER</vt:lpstr>
      <vt:lpstr>OWSA_IMNB</vt:lpstr>
      <vt:lpstr>OWSA_INB_Threshold</vt:lpstr>
      <vt:lpstr>OWSA_TotCost_Tx1</vt:lpstr>
      <vt:lpstr>OWSA_TotCost_Tx2</vt:lpstr>
      <vt:lpstr>OWSA_TotQALY_Tx1</vt:lpstr>
      <vt:lpstr>OWSA_TotQALY_Tx2</vt:lpstr>
      <vt:lpstr>p_c_cycle_2Ltx_tx1arm</vt:lpstr>
      <vt:lpstr>p_c_cycle_2Ltx_tx2arm</vt:lpstr>
      <vt:lpstr>p_c_cycle_3Ltx_tx1modelarm</vt:lpstr>
      <vt:lpstr>p_c_cycle_3Ltx_tx2modelarm</vt:lpstr>
      <vt:lpstr>p_c_cycle_ae</vt:lpstr>
      <vt:lpstr>p_c_cycle_comed_tx1</vt:lpstr>
      <vt:lpstr>p_c_cycle_comed_tx2</vt:lpstr>
      <vt:lpstr>p_c_cycle_discontinued</vt:lpstr>
      <vt:lpstr>p_c_cycle_tx_tx1</vt:lpstr>
      <vt:lpstr>p_c_cycle_tx_tx1_init</vt:lpstr>
      <vt:lpstr>p_c_cycle_tx_tx2</vt:lpstr>
      <vt:lpstr>p_c_cycle_tx_tx2_init</vt:lpstr>
      <vt:lpstr>p_c_cycle_withd_AE</vt:lpstr>
      <vt:lpstr>p_c_cycle_withd_other</vt:lpstr>
      <vt:lpstr>p_cont.standarderror</vt:lpstr>
      <vt:lpstr>p_model_length</vt:lpstr>
      <vt:lpstr>p_num_pats</vt:lpstr>
      <vt:lpstr>p_prob_AE_Tx1arm_1L</vt:lpstr>
      <vt:lpstr>p_prob_AE_Tx1arm_2L</vt:lpstr>
      <vt:lpstr>p_prob_AE_Tx2arm_1L</vt:lpstr>
      <vt:lpstr>p_prob_AE_Tx2arm_2L</vt:lpstr>
      <vt:lpstr>p_prob_discontafter1L</vt:lpstr>
      <vt:lpstr>p_prob_discontafter2L</vt:lpstr>
      <vt:lpstr>p_prob_withdAE_Tx1arm_1L</vt:lpstr>
      <vt:lpstr>p_prob_withdAE_Tx1arm_1L_init</vt:lpstr>
      <vt:lpstr>p_prob_withdAE_Tx1arm_2L</vt:lpstr>
      <vt:lpstr>p_prob_withdAE_Tx2arm_1L</vt:lpstr>
      <vt:lpstr>p_prob_withdAE_Tx2arm_1L_init</vt:lpstr>
      <vt:lpstr>p_prob_withdAE_Tx2arm_2L</vt:lpstr>
      <vt:lpstr>p_prob_withdother_Tx1arm_1L</vt:lpstr>
      <vt:lpstr>p_prob_withdother_Tx1arm_1L_init</vt:lpstr>
      <vt:lpstr>p_prob_withdother_Tx1arm_2L</vt:lpstr>
      <vt:lpstr>p_prob_withdother_Tx2arm_1L</vt:lpstr>
      <vt:lpstr>p_prob_withdother_Tx2arm_1L_init</vt:lpstr>
      <vt:lpstr>p_prob_withdother_Tx2arm_2L</vt:lpstr>
      <vt:lpstr>p_u_3L</vt:lpstr>
      <vt:lpstr>p_u_discontinuation</vt:lpstr>
      <vt:lpstr>p_u_on1LTx_Tx1_AE</vt:lpstr>
      <vt:lpstr>p_u_on1LTx_Tx1_noAE</vt:lpstr>
      <vt:lpstr>p_u_on1LTx_Tx2_AE</vt:lpstr>
      <vt:lpstr>p_u_on1LTx_Tx2_noAE</vt:lpstr>
      <vt:lpstr>p_u_on2LTx_AE</vt:lpstr>
      <vt:lpstr>p_u_on2LTx_noAE</vt:lpstr>
      <vt:lpstr>p_u_withdrawn1L_AE</vt:lpstr>
      <vt:lpstr>p_u_withdrawn1L_other</vt:lpstr>
      <vt:lpstr>p_u_withdrawn2L_AE</vt:lpstr>
      <vt:lpstr>p_u_withdrawn2L_other</vt:lpstr>
      <vt:lpstr>PriceICER_Start</vt:lpstr>
      <vt:lpstr>PriceIndex0203</vt:lpstr>
      <vt:lpstr>PriceIndex0304</vt:lpstr>
      <vt:lpstr>PriceIndex0405</vt:lpstr>
      <vt:lpstr>PriceIndex0506</vt:lpstr>
      <vt:lpstr>PriceIndex0607</vt:lpstr>
      <vt:lpstr>PriceIndex0708</vt:lpstr>
      <vt:lpstr>PriceIndex0809</vt:lpstr>
      <vt:lpstr>PriceIndex0910</vt:lpstr>
      <vt:lpstr>PriceIndex1011</vt:lpstr>
      <vt:lpstr>PriceIndex1112</vt:lpstr>
      <vt:lpstr>PriceIndex1213</vt:lpstr>
      <vt:lpstr>PriceMult_Start</vt:lpstr>
      <vt:lpstr>prob_AE_Tx1arm_1L</vt:lpstr>
      <vt:lpstr>prob_AE_Tx1arm_2L</vt:lpstr>
      <vt:lpstr>prob_AE_Tx2arm_1L</vt:lpstr>
      <vt:lpstr>prob_AE_Tx2arm_2L</vt:lpstr>
      <vt:lpstr>prob_discontafter1L</vt:lpstr>
      <vt:lpstr>prob_discontafter2L</vt:lpstr>
      <vt:lpstr>prob_withdAE_Tx1arm_1L</vt:lpstr>
      <vt:lpstr>prob_withdAE_Tx1arm_1L_init</vt:lpstr>
      <vt:lpstr>prob_withdAE_Tx1arm_2L</vt:lpstr>
      <vt:lpstr>prob_withdAE_Tx2arm_1L</vt:lpstr>
      <vt:lpstr>prob_withdAE_Tx2arm_1L_init</vt:lpstr>
      <vt:lpstr>prob_withdAE_Tx2arm_2L</vt:lpstr>
      <vt:lpstr>prob_withdother_Tx1arm_1L</vt:lpstr>
      <vt:lpstr>prob_withdother_Tx1arm_1L_init</vt:lpstr>
      <vt:lpstr>prob_withdother_Tx1arm_2L</vt:lpstr>
      <vt:lpstr>prob_withdother_Tx2arm_1L</vt:lpstr>
      <vt:lpstr>prob_withdother_Tx2arm_1L_init</vt:lpstr>
      <vt:lpstr>prob_withdother_Tx2arm_2L</vt:lpstr>
      <vt:lpstr>PSA_CEAC_copy</vt:lpstr>
      <vt:lpstr>PSA_CEAC_ref</vt:lpstr>
      <vt:lpstr>PSA_clear</vt:lpstr>
      <vt:lpstr>PSA_copy_ref</vt:lpstr>
      <vt:lpstr>PSA_live.results</vt:lpstr>
      <vt:lpstr>PSA_nRuns</vt:lpstr>
      <vt:lpstr>PSA_WTP</vt:lpstr>
      <vt:lpstr>PSAnum_lastrun</vt:lpstr>
      <vt:lpstr>Scen_2YTH</vt:lpstr>
      <vt:lpstr>Scen_3L</vt:lpstr>
      <vt:lpstr>Scen_HRQLdecr</vt:lpstr>
      <vt:lpstr>Scen_LiveResults</vt:lpstr>
      <vt:lpstr>Scen_Morphine2L</vt:lpstr>
      <vt:lpstr>Scen_Titration</vt:lpstr>
      <vt:lpstr>Scen_Utility</vt:lpstr>
      <vt:lpstr>SUBHEAD_calc1</vt:lpstr>
      <vt:lpstr>SUBHEAD_calc2</vt:lpstr>
      <vt:lpstr>SUBHEAD_input</vt:lpstr>
      <vt:lpstr>SUBHEAD_owsa</vt:lpstr>
      <vt:lpstr>SUBHEAD_param</vt:lpstr>
      <vt:lpstr>SUBHEAD_psa</vt:lpstr>
      <vt:lpstr>SUBHEAD_scen</vt:lpstr>
      <vt:lpstr>TOTAL_Tx1_Costs</vt:lpstr>
      <vt:lpstr>TOTAL_Tx1_QALYs</vt:lpstr>
      <vt:lpstr>TOTAL_Tx2_Costs</vt:lpstr>
      <vt:lpstr>TOTAL_Tx2_QALYs</vt:lpstr>
      <vt:lpstr>Tx1_2ndL_name</vt:lpstr>
      <vt:lpstr>Tx1_3rdL_name</vt:lpstr>
      <vt:lpstr>Tx1_name</vt:lpstr>
      <vt:lpstr>Tx2_2ndL_name</vt:lpstr>
      <vt:lpstr>Tx2_3rdL_name</vt:lpstr>
      <vt:lpstr>Tx2_name</vt:lpstr>
      <vt:lpstr>u_3L</vt:lpstr>
      <vt:lpstr>u_disc_AE</vt:lpstr>
      <vt:lpstr>u_disc_efficacy</vt:lpstr>
      <vt:lpstr>u_discontinuation</vt:lpstr>
      <vt:lpstr>u_on1LTx_Tx1_AE</vt:lpstr>
      <vt:lpstr>u_on1LTx_Tx1_noAE</vt:lpstr>
      <vt:lpstr>u_on1LTx_Tx2_AE</vt:lpstr>
      <vt:lpstr>u_on1LTx_Tx2_noAE</vt:lpstr>
      <vt:lpstr>u_on2LTx_AE</vt:lpstr>
      <vt:lpstr>u_on2LTx_noAE</vt:lpstr>
      <vt:lpstr>u_OnTx</vt:lpstr>
      <vt:lpstr>u_OnTx_AE</vt:lpstr>
      <vt:lpstr>u_withdrawn1L_AE</vt:lpstr>
      <vt:lpstr>u_withdrawn1L_other</vt:lpstr>
      <vt:lpstr>u_withdrawn2L_AE</vt:lpstr>
      <vt:lpstr>u_withdrawn2L_other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Jamie Elvidge</dc:creator>
  <cp:lastModifiedBy>will.sullivan</cp:lastModifiedBy>
  <dcterms:created xsi:type="dcterms:W3CDTF">2012-05-17T10:52:21Z</dcterms:created>
  <dcterms:modified xsi:type="dcterms:W3CDTF">2015-04-09T15:32:03Z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c_GP" linkTarget="prop_disc_GP">
    <vt:r8>0.5</vt:r8>
  </property>
  <property fmtid="{D5CDD505-2E9C-101B-9397-08002B2CF9AE}" pid="3" name="improv_AE_noveltherapy" linkTarget="prop_improv_AE_noveltherapy">
    <vt:r8>0.3</vt:r8>
  </property>
  <property fmtid="{D5CDD505-2E9C-101B-9397-08002B2CF9AE}" pid="4" name="naus_GP" linkTarget="prop_naus_GP">
    <vt:r8>0.2</vt:r8>
  </property>
</Properties>
</file>